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codeName="ЭтаКнига" defaultThemeVersion="124226"/>
  <mc:AlternateContent xmlns:mc="http://schemas.openxmlformats.org/markup-compatibility/2006">
    <mc:Choice Requires="x15">
      <x15ac:absPath xmlns:x15ac="http://schemas.microsoft.com/office/spreadsheetml/2010/11/ac" url="C:\Users\PROF-RyabkovaEV\Desktop\414250 XLSX\"/>
    </mc:Choice>
  </mc:AlternateContent>
  <xr:revisionPtr revIDLastSave="0" documentId="13_ncr:1_{E4192B98-21F2-417C-A528-FB122F57AAD2}" xr6:coauthVersionLast="36" xr6:coauthVersionMax="36" xr10:uidLastSave="{00000000-0000-0000-0000-000000000000}"/>
  <bookViews>
    <workbookView xWindow="120" yWindow="60" windowWidth="24855" windowHeight="12015" tabRatio="837" xr2:uid="{00000000-000D-0000-FFFF-FFFF00000000}"/>
  </bookViews>
  <sheets>
    <sheet name="Руководство" sheetId="1" r:id="rId1"/>
    <sheet name="Макро" sheetId="2" r:id="rId2"/>
    <sheet name="Ввод" sheetId="4" r:id="rId3"/>
    <sheet name="Выручка" sheetId="5" r:id="rId4"/>
    <sheet name="Capex" sheetId="6" r:id="rId5"/>
    <sheet name="Opex" sheetId="7" r:id="rId6"/>
    <sheet name="Indexing" sheetId="8" r:id="rId7"/>
    <sheet name="Финансирование" sheetId="9" r:id="rId8"/>
    <sheet name="НВВ" sheetId="10" r:id="rId9"/>
    <sheet name="Налоги" sheetId="11" r:id="rId10"/>
    <sheet name="Cashflow" sheetId="12" r:id="rId11"/>
    <sheet name="Графики" sheetId="13" r:id="rId12"/>
    <sheet name="Выводы" sheetId="14" r:id="rId13"/>
    <sheet name="Чувствительность" sheetId="15" r:id="rId14"/>
  </sheets>
  <definedNames>
    <definedName name="VAT">Макро!$H$17:$AK$17</definedName>
    <definedName name="_xlnm.Print_Titles" localSheetId="4">Capex!$B:$G</definedName>
    <definedName name="_xlnm.Print_Titles" localSheetId="10">Cashflow!$B:$I</definedName>
    <definedName name="_xlnm.Print_Titles" localSheetId="6">Indexing!$B:$I</definedName>
    <definedName name="_xlnm.Print_Titles" localSheetId="5">Opex!$B:$H</definedName>
    <definedName name="_xlnm.Print_Titles" localSheetId="2">Ввод!$D:$H,Ввод!$18:$23</definedName>
    <definedName name="_xlnm.Print_Titles" localSheetId="3">Выручка!$B:$I</definedName>
    <definedName name="_xlnm.Print_Titles" localSheetId="1">Макро!$B:$C</definedName>
    <definedName name="_xlnm.Print_Titles" localSheetId="9">Налоги!$B:$H</definedName>
    <definedName name="_xlnm.Print_Titles" localSheetId="8">НВВ!$B:$H,НВВ!$2:$10</definedName>
    <definedName name="_xlnm.Print_Titles" localSheetId="7">Финансирование!$B:$I</definedName>
    <definedName name="_xlnm.Print_Area" localSheetId="4">Capex!$B$2:$DJ$184</definedName>
    <definedName name="_xlnm.Print_Area" localSheetId="10">Cashflow!$B$2:$DJ$90</definedName>
    <definedName name="_xlnm.Print_Area" localSheetId="6">Indexing!$B$2:$DJ$162</definedName>
    <definedName name="_xlnm.Print_Area" localSheetId="5">Opex!$B$2:$DJ$32</definedName>
    <definedName name="_xlnm.Print_Area" localSheetId="2">Ввод!$D$1:$DJ$257</definedName>
    <definedName name="_xlnm.Print_Area" localSheetId="12">Выводы!$C$5:$R$56</definedName>
    <definedName name="_xlnm.Print_Area" localSheetId="3">Выручка!$B$2:$DJ$36</definedName>
    <definedName name="_xlnm.Print_Area" localSheetId="11">Графики!$C$2:$AD$40</definedName>
    <definedName name="_xlnm.Print_Area" localSheetId="1">Макро!$B$2:$DH$63</definedName>
    <definedName name="_xlnm.Print_Area" localSheetId="9">Налоги!$B$2:$DJ$47</definedName>
    <definedName name="_xlnm.Print_Area" localSheetId="8">НВВ!$B$2:$DJ$46</definedName>
    <definedName name="_xlnm.Print_Area" localSheetId="0">Руководство!$B$1:$C$81</definedName>
    <definedName name="_xlnm.Print_Area" localSheetId="7">Финансирование!$B$2:$DJ$107</definedName>
    <definedName name="_xlnm.Print_Area" localSheetId="13">Чувствительность!$B$2:$K$23</definedName>
  </definedNames>
  <calcPr calcId="191029"/>
</workbook>
</file>

<file path=xl/calcChain.xml><?xml version="1.0" encoding="utf-8"?>
<calcChain xmlns="http://schemas.openxmlformats.org/spreadsheetml/2006/main">
  <c r="G22" i="9" l="1"/>
  <c r="G21" i="9"/>
  <c r="G19" i="9"/>
  <c r="G18" i="9"/>
  <c r="DJ18" i="9" s="1"/>
  <c r="K18" i="9" l="1"/>
  <c r="S18" i="9"/>
  <c r="W18" i="9"/>
  <c r="Y18" i="9"/>
  <c r="AA18" i="9"/>
  <c r="AC18" i="9"/>
  <c r="AE18" i="9"/>
  <c r="AG18" i="9"/>
  <c r="AI18" i="9"/>
  <c r="AK18" i="9"/>
  <c r="AM18" i="9"/>
  <c r="AO18" i="9"/>
  <c r="AQ18" i="9"/>
  <c r="AS18" i="9"/>
  <c r="AU18" i="9"/>
  <c r="AW18" i="9"/>
  <c r="AY18" i="9"/>
  <c r="BA18" i="9"/>
  <c r="BC18" i="9"/>
  <c r="BE18" i="9"/>
  <c r="BG18" i="9"/>
  <c r="BI18" i="9"/>
  <c r="BK18" i="9"/>
  <c r="BM18" i="9"/>
  <c r="BO18" i="9"/>
  <c r="BQ18" i="9"/>
  <c r="BS18" i="9"/>
  <c r="BU18" i="9"/>
  <c r="BW18" i="9"/>
  <c r="BY18" i="9"/>
  <c r="CA18" i="9"/>
  <c r="CC18" i="9"/>
  <c r="CE18" i="9"/>
  <c r="CG18" i="9"/>
  <c r="CI18" i="9"/>
  <c r="CK18" i="9"/>
  <c r="CM18" i="9"/>
  <c r="CO18" i="9"/>
  <c r="CQ18" i="9"/>
  <c r="CS18" i="9"/>
  <c r="CU18" i="9"/>
  <c r="CW18" i="9"/>
  <c r="CY18" i="9"/>
  <c r="DA18" i="9"/>
  <c r="DC18" i="9"/>
  <c r="DE18" i="9"/>
  <c r="DG18" i="9"/>
  <c r="DI18" i="9"/>
  <c r="J18" i="9"/>
  <c r="L18" i="9"/>
  <c r="R18" i="9"/>
  <c r="T18" i="9"/>
  <c r="V18" i="9"/>
  <c r="X18" i="9"/>
  <c r="Z18" i="9"/>
  <c r="AB18" i="9"/>
  <c r="AD18" i="9"/>
  <c r="AF18" i="9"/>
  <c r="AH18" i="9"/>
  <c r="AJ18" i="9"/>
  <c r="AL18" i="9"/>
  <c r="AN18" i="9"/>
  <c r="AP18" i="9"/>
  <c r="AR18" i="9"/>
  <c r="AT18" i="9"/>
  <c r="AV18" i="9"/>
  <c r="AX18" i="9"/>
  <c r="AZ18" i="9"/>
  <c r="BB18" i="9"/>
  <c r="BD18" i="9"/>
  <c r="BF18" i="9"/>
  <c r="BH18" i="9"/>
  <c r="BJ18" i="9"/>
  <c r="BL18" i="9"/>
  <c r="BN18" i="9"/>
  <c r="BP18" i="9"/>
  <c r="BR18" i="9"/>
  <c r="BT18" i="9"/>
  <c r="BV18" i="9"/>
  <c r="BX18" i="9"/>
  <c r="BZ18" i="9"/>
  <c r="CB18" i="9"/>
  <c r="CD18" i="9"/>
  <c r="CF18" i="9"/>
  <c r="CH18" i="9"/>
  <c r="CJ18" i="9"/>
  <c r="CL18" i="9"/>
  <c r="CN18" i="9"/>
  <c r="CP18" i="9"/>
  <c r="CR18" i="9"/>
  <c r="CT18" i="9"/>
  <c r="CV18" i="9"/>
  <c r="CX18" i="9"/>
  <c r="CZ18" i="9"/>
  <c r="DB18" i="9"/>
  <c r="DD18" i="9"/>
  <c r="DF18" i="9"/>
  <c r="DH18" i="9"/>
  <c r="G88" i="4" l="1"/>
  <c r="DJ45" i="12" l="1"/>
  <c r="DI45" i="12"/>
  <c r="DH45" i="12"/>
  <c r="DG45" i="12"/>
  <c r="DF45" i="12"/>
  <c r="DE45" i="12"/>
  <c r="DD45" i="12"/>
  <c r="DC45" i="12"/>
  <c r="DB45" i="12"/>
  <c r="DA45" i="12"/>
  <c r="CZ45" i="12"/>
  <c r="CY45" i="12"/>
  <c r="CX45" i="12"/>
  <c r="CW45" i="12"/>
  <c r="CV45" i="12"/>
  <c r="CU45" i="12"/>
  <c r="CT45" i="12"/>
  <c r="CS45" i="12"/>
  <c r="CR45" i="12"/>
  <c r="CQ45" i="12"/>
  <c r="CP45" i="12"/>
  <c r="CO45" i="12"/>
  <c r="CN45" i="12"/>
  <c r="CM45" i="12"/>
  <c r="CL45" i="12"/>
  <c r="CK45" i="12"/>
  <c r="CJ45" i="12"/>
  <c r="CI45" i="12"/>
  <c r="CH45" i="12"/>
  <c r="CG45" i="12"/>
  <c r="CF45" i="12"/>
  <c r="CE45" i="12"/>
  <c r="CD45" i="12"/>
  <c r="CC45" i="12"/>
  <c r="CB45" i="12"/>
  <c r="CA45" i="12"/>
  <c r="BZ45" i="12"/>
  <c r="BY45" i="12"/>
  <c r="BX45" i="12"/>
  <c r="BW45" i="12"/>
  <c r="BV45" i="12"/>
  <c r="BU45" i="12"/>
  <c r="BT45" i="12"/>
  <c r="BS45" i="12"/>
  <c r="BR45" i="12"/>
  <c r="BQ45" i="12"/>
  <c r="BP45" i="12"/>
  <c r="BO45" i="12"/>
  <c r="BN45" i="12"/>
  <c r="BM45" i="12"/>
  <c r="BL45" i="12"/>
  <c r="BK45" i="12"/>
  <c r="BJ45" i="12"/>
  <c r="BI45" i="12"/>
  <c r="BH45" i="12"/>
  <c r="BG45" i="12"/>
  <c r="BF45" i="12"/>
  <c r="BE45" i="12"/>
  <c r="BD45" i="12"/>
  <c r="BC45" i="12"/>
  <c r="BB45" i="12"/>
  <c r="BA45" i="12"/>
  <c r="AZ45" i="12"/>
  <c r="AY45" i="12"/>
  <c r="AX45"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R45" i="12"/>
  <c r="Q45" i="12"/>
  <c r="P45" i="12"/>
  <c r="O45" i="12"/>
  <c r="N45" i="12"/>
  <c r="M45" i="12"/>
  <c r="L45" i="12"/>
  <c r="K45" i="12"/>
  <c r="J45" i="12"/>
  <c r="DJ41" i="10"/>
  <c r="DI41" i="10"/>
  <c r="DH41" i="10"/>
  <c r="DG41" i="10"/>
  <c r="DF41" i="10"/>
  <c r="DE41" i="10"/>
  <c r="DD41" i="10"/>
  <c r="DC41" i="10"/>
  <c r="DB41" i="10"/>
  <c r="DA41" i="10"/>
  <c r="CZ41" i="10"/>
  <c r="CY41" i="10"/>
  <c r="CX41" i="10"/>
  <c r="CW41" i="10"/>
  <c r="CV41" i="10"/>
  <c r="CU41" i="10"/>
  <c r="CT41" i="10"/>
  <c r="CS41" i="10"/>
  <c r="CR41" i="10"/>
  <c r="CQ41" i="10"/>
  <c r="CP41" i="10"/>
  <c r="CO41" i="10"/>
  <c r="CN41" i="10"/>
  <c r="CM41" i="10"/>
  <c r="CL41" i="10"/>
  <c r="CK41" i="10"/>
  <c r="CJ41" i="10"/>
  <c r="CI41" i="10"/>
  <c r="CH41" i="10"/>
  <c r="CG41" i="10"/>
  <c r="CF41" i="10"/>
  <c r="CE41" i="10"/>
  <c r="CD41" i="10"/>
  <c r="CC41" i="10"/>
  <c r="CB41" i="10"/>
  <c r="CA41" i="10"/>
  <c r="BZ41" i="10"/>
  <c r="BY41" i="10"/>
  <c r="BX41" i="10"/>
  <c r="BW41" i="10"/>
  <c r="BV41" i="10"/>
  <c r="BU41" i="10"/>
  <c r="BT41" i="10"/>
  <c r="BS41" i="10"/>
  <c r="BR41" i="10"/>
  <c r="BQ41" i="10"/>
  <c r="BP41" i="10"/>
  <c r="BO41" i="10"/>
  <c r="BN41" i="10"/>
  <c r="BM41" i="10"/>
  <c r="BL41" i="10"/>
  <c r="BK41" i="10"/>
  <c r="BJ41" i="10"/>
  <c r="BI41" i="10"/>
  <c r="BH41" i="10"/>
  <c r="BG41" i="10"/>
  <c r="BF41" i="10"/>
  <c r="BE41" i="10"/>
  <c r="BD41" i="10"/>
  <c r="BC41" i="10"/>
  <c r="BB41" i="10"/>
  <c r="BA41" i="10"/>
  <c r="AZ41" i="10"/>
  <c r="AY41" i="10"/>
  <c r="AX41"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R41" i="10"/>
  <c r="Q41" i="10"/>
  <c r="P41" i="10"/>
  <c r="O41" i="10"/>
  <c r="N41" i="10"/>
  <c r="M41" i="10"/>
  <c r="L41" i="10"/>
  <c r="K41" i="10"/>
  <c r="J41" i="10"/>
  <c r="DJ38" i="12"/>
  <c r="DI38" i="12"/>
  <c r="DH38" i="12"/>
  <c r="DG38" i="12"/>
  <c r="DF38" i="12"/>
  <c r="DE38" i="12"/>
  <c r="DD38" i="12"/>
  <c r="DC38" i="12"/>
  <c r="DB38" i="12"/>
  <c r="DA38" i="12"/>
  <c r="CZ38" i="12"/>
  <c r="CY38" i="12"/>
  <c r="CX38" i="12"/>
  <c r="CW38" i="12"/>
  <c r="CV38" i="12"/>
  <c r="CU38" i="12"/>
  <c r="CT38" i="12"/>
  <c r="CS38" i="12"/>
  <c r="CR38" i="12"/>
  <c r="CQ38" i="12"/>
  <c r="CP38" i="12"/>
  <c r="CO38" i="12"/>
  <c r="CN38" i="12"/>
  <c r="CM38" i="12"/>
  <c r="CL38" i="12"/>
  <c r="CK38" i="12"/>
  <c r="CJ38" i="12"/>
  <c r="CI38" i="12"/>
  <c r="CH38" i="12"/>
  <c r="CG38" i="12"/>
  <c r="CF38" i="12"/>
  <c r="CE38" i="12"/>
  <c r="CD38" i="12"/>
  <c r="CC38" i="12"/>
  <c r="CB38" i="12"/>
  <c r="CA38" i="12"/>
  <c r="BZ38" i="12"/>
  <c r="BY38" i="12"/>
  <c r="BX38" i="12"/>
  <c r="BW38" i="12"/>
  <c r="BV38" i="12"/>
  <c r="BU38" i="12"/>
  <c r="BT38" i="12"/>
  <c r="BS38" i="12"/>
  <c r="BR38" i="12"/>
  <c r="BQ38" i="12"/>
  <c r="BP38" i="12"/>
  <c r="BO38" i="12"/>
  <c r="BN38" i="12"/>
  <c r="BM38" i="12"/>
  <c r="BL38" i="12"/>
  <c r="BK38" i="12"/>
  <c r="BJ38" i="12"/>
  <c r="BI38" i="12"/>
  <c r="BH38" i="12"/>
  <c r="BG38" i="12"/>
  <c r="BF38" i="12"/>
  <c r="BE38" i="12"/>
  <c r="BD38" i="12"/>
  <c r="BC38" i="12"/>
  <c r="BB38" i="12"/>
  <c r="BA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R38" i="12"/>
  <c r="Q38" i="12"/>
  <c r="P38" i="12"/>
  <c r="O38" i="12"/>
  <c r="N38" i="12"/>
  <c r="M38" i="12"/>
  <c r="L38" i="12"/>
  <c r="K38" i="12"/>
  <c r="J38" i="12"/>
  <c r="DJ32" i="12"/>
  <c r="DI32" i="12"/>
  <c r="DH32" i="12"/>
  <c r="DG32" i="12"/>
  <c r="DF32" i="12"/>
  <c r="DE32" i="12"/>
  <c r="DD32" i="12"/>
  <c r="DC32" i="12"/>
  <c r="DB32" i="12"/>
  <c r="DA32" i="12"/>
  <c r="CZ32" i="12"/>
  <c r="CY32" i="12"/>
  <c r="CX32" i="12"/>
  <c r="CW32" i="12"/>
  <c r="CV32" i="12"/>
  <c r="CU32" i="12"/>
  <c r="CT32" i="12"/>
  <c r="CS32" i="12"/>
  <c r="CR32" i="12"/>
  <c r="CQ32" i="12"/>
  <c r="CP32" i="12"/>
  <c r="CO32" i="12"/>
  <c r="CN32" i="12"/>
  <c r="CM32" i="12"/>
  <c r="CL32" i="12"/>
  <c r="CK32" i="12"/>
  <c r="CJ32" i="12"/>
  <c r="CI32" i="12"/>
  <c r="CH32" i="12"/>
  <c r="CG32" i="12"/>
  <c r="CF32" i="12"/>
  <c r="CE32" i="12"/>
  <c r="CD32" i="12"/>
  <c r="CC32" i="12"/>
  <c r="CB32" i="12"/>
  <c r="CA32" i="12"/>
  <c r="BZ32" i="12"/>
  <c r="BY32" i="12"/>
  <c r="BX32" i="12"/>
  <c r="BW32" i="12"/>
  <c r="BV32" i="12"/>
  <c r="BU32" i="12"/>
  <c r="BT32" i="12"/>
  <c r="BS32" i="12"/>
  <c r="BR32" i="12"/>
  <c r="BQ32" i="12"/>
  <c r="BP32" i="12"/>
  <c r="BO32" i="12"/>
  <c r="BN32" i="12"/>
  <c r="BM32" i="12"/>
  <c r="BL32" i="12"/>
  <c r="BK32" i="12"/>
  <c r="BJ32" i="12"/>
  <c r="BI32" i="12"/>
  <c r="BH32" i="12"/>
  <c r="BG32" i="12"/>
  <c r="BF32" i="12"/>
  <c r="BE32" i="12"/>
  <c r="BD32" i="12"/>
  <c r="BC32" i="12"/>
  <c r="BB32" i="12"/>
  <c r="BA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R32" i="12"/>
  <c r="Q32" i="12"/>
  <c r="P32" i="12"/>
  <c r="O32" i="12"/>
  <c r="N32" i="12"/>
  <c r="M32" i="12"/>
  <c r="L32" i="12"/>
  <c r="K32" i="12"/>
  <c r="J32" i="12"/>
  <c r="I32" i="12" s="1"/>
  <c r="DJ29" i="12"/>
  <c r="DI29" i="12"/>
  <c r="DH29" i="12"/>
  <c r="DG29" i="12"/>
  <c r="DF29" i="12"/>
  <c r="DE29" i="12"/>
  <c r="DD29" i="12"/>
  <c r="DC29" i="12"/>
  <c r="DB29" i="12"/>
  <c r="DA29" i="12"/>
  <c r="CZ29" i="12"/>
  <c r="CY29" i="12"/>
  <c r="CX29" i="12"/>
  <c r="CW29" i="12"/>
  <c r="CV29" i="12"/>
  <c r="CU29" i="12"/>
  <c r="CT29" i="12"/>
  <c r="CS29" i="12"/>
  <c r="CR29" i="12"/>
  <c r="CQ29" i="12"/>
  <c r="CP29" i="12"/>
  <c r="CO29" i="12"/>
  <c r="CN29" i="12"/>
  <c r="CM29" i="12"/>
  <c r="CL29" i="12"/>
  <c r="CK29" i="12"/>
  <c r="CJ29" i="12"/>
  <c r="CI29" i="12"/>
  <c r="CH29" i="12"/>
  <c r="CG29" i="12"/>
  <c r="CF29" i="12"/>
  <c r="CE29" i="12"/>
  <c r="CD29" i="12"/>
  <c r="CC29" i="12"/>
  <c r="CB29" i="12"/>
  <c r="CA29" i="12"/>
  <c r="BZ29" i="12"/>
  <c r="BY29" i="12"/>
  <c r="BX29" i="12"/>
  <c r="BW29" i="12"/>
  <c r="BV29" i="12"/>
  <c r="BU29" i="12"/>
  <c r="BT29" i="12"/>
  <c r="BS29" i="12"/>
  <c r="BR29" i="12"/>
  <c r="BQ29" i="12"/>
  <c r="BP29" i="12"/>
  <c r="BO29" i="12"/>
  <c r="BN29" i="12"/>
  <c r="BM29" i="12"/>
  <c r="BL29" i="12"/>
  <c r="BK29" i="12"/>
  <c r="BJ29" i="12"/>
  <c r="BI29" i="12"/>
  <c r="BH29" i="12"/>
  <c r="BG29" i="12"/>
  <c r="BF29" i="12"/>
  <c r="BE29" i="12"/>
  <c r="BD29" i="12"/>
  <c r="BC29" i="12"/>
  <c r="BB29" i="12"/>
  <c r="BA29" i="12"/>
  <c r="AZ29"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R29" i="12"/>
  <c r="Q29" i="12"/>
  <c r="P29" i="12"/>
  <c r="O29" i="12"/>
  <c r="N29" i="12"/>
  <c r="M29" i="12"/>
  <c r="L29" i="12"/>
  <c r="K29" i="12"/>
  <c r="J29" i="12"/>
  <c r="DJ182" i="6"/>
  <c r="DI182" i="6"/>
  <c r="DH182" i="6"/>
  <c r="DG182" i="6"/>
  <c r="DF182" i="6"/>
  <c r="DE182" i="6"/>
  <c r="DD182" i="6"/>
  <c r="DC182" i="6"/>
  <c r="DB182" i="6"/>
  <c r="DA182" i="6"/>
  <c r="CZ182" i="6"/>
  <c r="CY182" i="6"/>
  <c r="CX182" i="6"/>
  <c r="CW182" i="6"/>
  <c r="CV182" i="6"/>
  <c r="CU182" i="6"/>
  <c r="CT182" i="6"/>
  <c r="CS182" i="6"/>
  <c r="CR182" i="6"/>
  <c r="CQ182" i="6"/>
  <c r="CP182" i="6"/>
  <c r="CO182" i="6"/>
  <c r="CN182" i="6"/>
  <c r="CM182" i="6"/>
  <c r="CL182" i="6"/>
  <c r="CK182" i="6"/>
  <c r="CJ182" i="6"/>
  <c r="CI182" i="6"/>
  <c r="CH182" i="6"/>
  <c r="CG182" i="6"/>
  <c r="CF182" i="6"/>
  <c r="CE182" i="6"/>
  <c r="CD182" i="6"/>
  <c r="CC182" i="6"/>
  <c r="CB182" i="6"/>
  <c r="CA182" i="6"/>
  <c r="BZ182" i="6"/>
  <c r="BY182" i="6"/>
  <c r="BX182" i="6"/>
  <c r="BW182" i="6"/>
  <c r="BV182" i="6"/>
  <c r="BU182" i="6"/>
  <c r="BT182" i="6"/>
  <c r="BS182" i="6"/>
  <c r="BR182" i="6"/>
  <c r="BQ182" i="6"/>
  <c r="BP182" i="6"/>
  <c r="BO182" i="6"/>
  <c r="BN182" i="6"/>
  <c r="BM182" i="6"/>
  <c r="BL182" i="6"/>
  <c r="BK182" i="6"/>
  <c r="BJ182" i="6"/>
  <c r="BI182" i="6"/>
  <c r="BH182" i="6"/>
  <c r="BG182" i="6"/>
  <c r="BF182" i="6"/>
  <c r="BE182" i="6"/>
  <c r="BD182" i="6"/>
  <c r="BC182" i="6"/>
  <c r="BB182" i="6"/>
  <c r="BA182" i="6"/>
  <c r="AZ182" i="6"/>
  <c r="AY182" i="6"/>
  <c r="AX182" i="6"/>
  <c r="AW182" i="6"/>
  <c r="AV182" i="6"/>
  <c r="AU182" i="6"/>
  <c r="AT182" i="6"/>
  <c r="AS182" i="6"/>
  <c r="AR182" i="6"/>
  <c r="AQ182" i="6"/>
  <c r="AP182" i="6"/>
  <c r="AO182" i="6"/>
  <c r="AN182" i="6"/>
  <c r="AM182" i="6"/>
  <c r="AL182" i="6"/>
  <c r="AK182" i="6"/>
  <c r="AJ182" i="6"/>
  <c r="AI182" i="6"/>
  <c r="AH182" i="6"/>
  <c r="AG182" i="6"/>
  <c r="AF182" i="6"/>
  <c r="AE182" i="6"/>
  <c r="AD182" i="6"/>
  <c r="AC182" i="6"/>
  <c r="AB182" i="6"/>
  <c r="AA182" i="6"/>
  <c r="Z182" i="6"/>
  <c r="Y182" i="6"/>
  <c r="X182" i="6"/>
  <c r="W182" i="6"/>
  <c r="V182" i="6"/>
  <c r="U182" i="6"/>
  <c r="T182" i="6"/>
  <c r="S182" i="6"/>
  <c r="R182" i="6"/>
  <c r="Q182" i="6"/>
  <c r="P182" i="6"/>
  <c r="O182" i="6"/>
  <c r="N182" i="6"/>
  <c r="M182" i="6"/>
  <c r="L182" i="6"/>
  <c r="K182" i="6"/>
  <c r="J182" i="6"/>
  <c r="I38" i="12" l="1"/>
  <c r="I45" i="12"/>
  <c r="I29" i="12"/>
  <c r="DJ25" i="9"/>
  <c r="DI25" i="9"/>
  <c r="DH25" i="9"/>
  <c r="DG25" i="9"/>
  <c r="DF25" i="9"/>
  <c r="DE25" i="9"/>
  <c r="DD25" i="9"/>
  <c r="DC25" i="9"/>
  <c r="DB25" i="9"/>
  <c r="DA25" i="9"/>
  <c r="CZ25" i="9"/>
  <c r="CY25" i="9"/>
  <c r="CX25" i="9"/>
  <c r="CW25" i="9"/>
  <c r="CV25" i="9"/>
  <c r="CU25" i="9"/>
  <c r="CT25" i="9"/>
  <c r="CS25" i="9"/>
  <c r="CR25" i="9"/>
  <c r="CQ25" i="9"/>
  <c r="CP25" i="9"/>
  <c r="CO25" i="9"/>
  <c r="CN25" i="9"/>
  <c r="CM25" i="9"/>
  <c r="CL25" i="9"/>
  <c r="CK25" i="9"/>
  <c r="CJ25" i="9"/>
  <c r="CI25" i="9"/>
  <c r="CH25" i="9"/>
  <c r="CG25" i="9"/>
  <c r="CF25" i="9"/>
  <c r="CE25" i="9"/>
  <c r="CD25" i="9"/>
  <c r="CC25" i="9"/>
  <c r="CB25" i="9"/>
  <c r="CA25" i="9"/>
  <c r="BZ25" i="9"/>
  <c r="BY25" i="9"/>
  <c r="BX25" i="9"/>
  <c r="BW25" i="9"/>
  <c r="BV25" i="9"/>
  <c r="BU25" i="9"/>
  <c r="BT25" i="9"/>
  <c r="BS25" i="9"/>
  <c r="BR25" i="9"/>
  <c r="BQ25" i="9"/>
  <c r="BP25" i="9"/>
  <c r="BO25" i="9"/>
  <c r="BN25" i="9"/>
  <c r="BM25" i="9"/>
  <c r="BL25" i="9"/>
  <c r="BK25" i="9"/>
  <c r="BJ25" i="9"/>
  <c r="BI25" i="9"/>
  <c r="BH25" i="9"/>
  <c r="BG25" i="9"/>
  <c r="BF25" i="9"/>
  <c r="BE25" i="9"/>
  <c r="BD25" i="9"/>
  <c r="BC25" i="9"/>
  <c r="BB25" i="9"/>
  <c r="BA25" i="9"/>
  <c r="AZ25" i="9"/>
  <c r="AY25" i="9"/>
  <c r="AX25" i="9"/>
  <c r="AW25" i="9"/>
  <c r="AV25" i="9"/>
  <c r="AU25" i="9"/>
  <c r="AT25" i="9"/>
  <c r="AS25" i="9"/>
  <c r="AR25" i="9"/>
  <c r="AQ25" i="9"/>
  <c r="AP25" i="9"/>
  <c r="AO25" i="9"/>
  <c r="AN25" i="9"/>
  <c r="AM25" i="9"/>
  <c r="AL25" i="9"/>
  <c r="AK25" i="9"/>
  <c r="AJ25" i="9"/>
  <c r="AI25" i="9"/>
  <c r="AH25" i="9"/>
  <c r="AG25" i="9"/>
  <c r="AF25" i="9"/>
  <c r="AE25" i="9"/>
  <c r="AD25" i="9"/>
  <c r="AC25" i="9"/>
  <c r="AB25" i="9"/>
  <c r="AA25" i="9"/>
  <c r="Z25" i="9"/>
  <c r="Y25" i="9"/>
  <c r="X25" i="9"/>
  <c r="W25" i="9"/>
  <c r="V25" i="9"/>
  <c r="U25" i="9"/>
  <c r="T25" i="9"/>
  <c r="S25" i="9"/>
  <c r="R25" i="9"/>
  <c r="Q25" i="9"/>
  <c r="P25" i="9"/>
  <c r="O25" i="9"/>
  <c r="N25" i="9"/>
  <c r="M25" i="9"/>
  <c r="L25" i="9"/>
  <c r="K25" i="9"/>
  <c r="DJ24" i="9"/>
  <c r="DI24" i="9"/>
  <c r="DH24" i="9"/>
  <c r="DG24" i="9"/>
  <c r="DF24" i="9"/>
  <c r="DE24" i="9"/>
  <c r="DD24" i="9"/>
  <c r="DC24" i="9"/>
  <c r="DB24" i="9"/>
  <c r="DA24" i="9"/>
  <c r="CZ24" i="9"/>
  <c r="CY24" i="9"/>
  <c r="CX24" i="9"/>
  <c r="CW24" i="9"/>
  <c r="CV24" i="9"/>
  <c r="CU24" i="9"/>
  <c r="CT24" i="9"/>
  <c r="CS24" i="9"/>
  <c r="CR24" i="9"/>
  <c r="CQ24" i="9"/>
  <c r="CP24" i="9"/>
  <c r="CO24" i="9"/>
  <c r="CN24" i="9"/>
  <c r="CM24" i="9"/>
  <c r="CL24" i="9"/>
  <c r="CK24" i="9"/>
  <c r="CJ24" i="9"/>
  <c r="CI24" i="9"/>
  <c r="CH24" i="9"/>
  <c r="CG24" i="9"/>
  <c r="CF24" i="9"/>
  <c r="CE24" i="9"/>
  <c r="CD24" i="9"/>
  <c r="CC24" i="9"/>
  <c r="CB24" i="9"/>
  <c r="CA24" i="9"/>
  <c r="BZ24" i="9"/>
  <c r="BY24" i="9"/>
  <c r="BX24" i="9"/>
  <c r="BW24" i="9"/>
  <c r="BV24" i="9"/>
  <c r="BU24" i="9"/>
  <c r="BT24" i="9"/>
  <c r="BS24" i="9"/>
  <c r="BR24" i="9"/>
  <c r="BQ24" i="9"/>
  <c r="BP24" i="9"/>
  <c r="BO24" i="9"/>
  <c r="BN24" i="9"/>
  <c r="BM24" i="9"/>
  <c r="BL24" i="9"/>
  <c r="BK24" i="9"/>
  <c r="BJ24" i="9"/>
  <c r="BI24" i="9"/>
  <c r="BH24" i="9"/>
  <c r="BG24" i="9"/>
  <c r="BF24" i="9"/>
  <c r="BE24" i="9"/>
  <c r="BD24" i="9"/>
  <c r="BC24" i="9"/>
  <c r="BB24" i="9"/>
  <c r="BA24" i="9"/>
  <c r="AZ24" i="9"/>
  <c r="AY24" i="9"/>
  <c r="AX24" i="9"/>
  <c r="AW24" i="9"/>
  <c r="AV24" i="9"/>
  <c r="AU24" i="9"/>
  <c r="AT24" i="9"/>
  <c r="AS24" i="9"/>
  <c r="AR24" i="9"/>
  <c r="AQ24" i="9"/>
  <c r="AP24" i="9"/>
  <c r="AO24" i="9"/>
  <c r="AN24" i="9"/>
  <c r="AM24" i="9"/>
  <c r="AL24" i="9"/>
  <c r="AK24" i="9"/>
  <c r="AJ24" i="9"/>
  <c r="AI24" i="9"/>
  <c r="AH24" i="9"/>
  <c r="AG24" i="9"/>
  <c r="AF24" i="9"/>
  <c r="AE24" i="9"/>
  <c r="AD24" i="9"/>
  <c r="AC24" i="9"/>
  <c r="AB24" i="9"/>
  <c r="AA24" i="9"/>
  <c r="Z24" i="9"/>
  <c r="Y24" i="9"/>
  <c r="X24" i="9"/>
  <c r="W24" i="9"/>
  <c r="V24" i="9"/>
  <c r="U24" i="9"/>
  <c r="T24" i="9"/>
  <c r="S24" i="9"/>
  <c r="R24" i="9"/>
  <c r="Q24" i="9"/>
  <c r="P24" i="9"/>
  <c r="O24" i="9"/>
  <c r="N24" i="9"/>
  <c r="M24" i="9"/>
  <c r="L24" i="9"/>
  <c r="K24" i="9"/>
  <c r="J25" i="9"/>
  <c r="J24" i="9"/>
  <c r="H64" i="4"/>
  <c r="H63" i="4"/>
  <c r="L72" i="4" s="1"/>
  <c r="I24" i="9" l="1"/>
  <c r="L70" i="4"/>
  <c r="L73" i="4"/>
  <c r="I25" i="9"/>
  <c r="DJ51" i="11" l="1"/>
  <c r="DI51" i="11"/>
  <c r="DH51" i="11"/>
  <c r="DG51" i="11"/>
  <c r="DF51" i="11"/>
  <c r="DE51" i="11"/>
  <c r="DD51" i="11"/>
  <c r="DC51" i="11"/>
  <c r="DB51" i="11"/>
  <c r="DA51" i="11"/>
  <c r="CZ51" i="11"/>
  <c r="CY51" i="11"/>
  <c r="CX51" i="11"/>
  <c r="CW51" i="11"/>
  <c r="CV51" i="11"/>
  <c r="CU51" i="11"/>
  <c r="CT51" i="11"/>
  <c r="CS51" i="11"/>
  <c r="CR51" i="11"/>
  <c r="CQ51" i="11"/>
  <c r="CP51" i="11"/>
  <c r="CO51" i="11"/>
  <c r="CN51" i="11"/>
  <c r="CM51" i="11"/>
  <c r="CL51" i="11"/>
  <c r="CK51" i="11"/>
  <c r="CJ51" i="11"/>
  <c r="CI51" i="11"/>
  <c r="CH51" i="11"/>
  <c r="CG51" i="11"/>
  <c r="CF51" i="11"/>
  <c r="CE51" i="11"/>
  <c r="CD51" i="11"/>
  <c r="CC51" i="11"/>
  <c r="CB51" i="11"/>
  <c r="CA51" i="11"/>
  <c r="BZ51" i="11"/>
  <c r="BY51" i="11"/>
  <c r="BX51" i="11"/>
  <c r="BW51" i="11"/>
  <c r="BV51" i="11"/>
  <c r="BU51" i="11"/>
  <c r="BT51" i="11"/>
  <c r="BS51" i="11"/>
  <c r="BR51" i="11"/>
  <c r="BQ51" i="11"/>
  <c r="BP51" i="11"/>
  <c r="BO51" i="11"/>
  <c r="BN51" i="11"/>
  <c r="BM51" i="11"/>
  <c r="BL51" i="11"/>
  <c r="BK51" i="11"/>
  <c r="BJ51" i="11"/>
  <c r="BI51" i="11"/>
  <c r="BH51" i="11"/>
  <c r="BG51" i="11"/>
  <c r="BF51" i="11"/>
  <c r="BE51" i="11"/>
  <c r="BD51" i="11"/>
  <c r="BC51" i="11"/>
  <c r="BB51" i="11"/>
  <c r="BA51" i="11"/>
  <c r="AZ51" i="11"/>
  <c r="AY51" i="11"/>
  <c r="AX51" i="11"/>
  <c r="AW51" i="11"/>
  <c r="AV51" i="11"/>
  <c r="AU51" i="11"/>
  <c r="AT51" i="11"/>
  <c r="AS51" i="11"/>
  <c r="AR51" i="11"/>
  <c r="AQ51" i="11"/>
  <c r="AP51" i="11"/>
  <c r="AO51" i="11"/>
  <c r="AN51" i="11"/>
  <c r="AM51" i="11"/>
  <c r="AL51" i="11"/>
  <c r="AK51" i="11"/>
  <c r="AJ51" i="11"/>
  <c r="AI51" i="11"/>
  <c r="AH51" i="11"/>
  <c r="AG51" i="11"/>
  <c r="AF51" i="11"/>
  <c r="AE51" i="11"/>
  <c r="AD51" i="11"/>
  <c r="AC51" i="11"/>
  <c r="AB51" i="11"/>
  <c r="AA51" i="11"/>
  <c r="Z51" i="11"/>
  <c r="Y51" i="11"/>
  <c r="X51" i="11"/>
  <c r="W51" i="11"/>
  <c r="V51" i="11"/>
  <c r="U51" i="11"/>
  <c r="T51" i="11"/>
  <c r="S51" i="11"/>
  <c r="R51" i="11"/>
  <c r="Q51" i="11"/>
  <c r="P51" i="11"/>
  <c r="O51" i="11"/>
  <c r="N51" i="11"/>
  <c r="M51" i="11"/>
  <c r="L51" i="11"/>
  <c r="K51" i="11"/>
  <c r="J51" i="11"/>
  <c r="J57" i="11"/>
  <c r="J23" i="11"/>
  <c r="B22" i="10" l="1"/>
  <c r="I133" i="4" l="1"/>
  <c r="I134" i="4"/>
  <c r="I135" i="4"/>
  <c r="I136" i="4"/>
  <c r="I182" i="6"/>
  <c r="DJ27" i="5"/>
  <c r="DI27" i="5"/>
  <c r="DH27" i="5"/>
  <c r="DG27" i="5"/>
  <c r="DF27" i="5"/>
  <c r="DE27" i="5"/>
  <c r="DD27" i="5"/>
  <c r="DC27" i="5"/>
  <c r="DB27" i="5"/>
  <c r="DA27" i="5"/>
  <c r="CZ27" i="5"/>
  <c r="CY27" i="5"/>
  <c r="CX27" i="5"/>
  <c r="CW27" i="5"/>
  <c r="CV27" i="5"/>
  <c r="CU27" i="5"/>
  <c r="CT27" i="5"/>
  <c r="CS27" i="5"/>
  <c r="CR27" i="5"/>
  <c r="CQ27" i="5"/>
  <c r="CP27" i="5"/>
  <c r="CO27" i="5"/>
  <c r="CN27" i="5"/>
  <c r="CM27" i="5"/>
  <c r="CL27" i="5"/>
  <c r="CK27" i="5"/>
  <c r="CJ27" i="5"/>
  <c r="CI27" i="5"/>
  <c r="CH27" i="5"/>
  <c r="CG27" i="5"/>
  <c r="CF27" i="5"/>
  <c r="CE27" i="5"/>
  <c r="CD27" i="5"/>
  <c r="CC27" i="5"/>
  <c r="CB27" i="5"/>
  <c r="CA27" i="5"/>
  <c r="BZ27" i="5"/>
  <c r="BY27" i="5"/>
  <c r="BX27" i="5"/>
  <c r="BW27" i="5"/>
  <c r="BV27" i="5"/>
  <c r="BU27" i="5"/>
  <c r="BT27" i="5"/>
  <c r="BS27" i="5"/>
  <c r="BR27" i="5"/>
  <c r="BQ27" i="5"/>
  <c r="BP27" i="5"/>
  <c r="BO27" i="5"/>
  <c r="BN27" i="5"/>
  <c r="BM27" i="5"/>
  <c r="BL27" i="5"/>
  <c r="BK27" i="5"/>
  <c r="BJ27" i="5"/>
  <c r="BI27" i="5"/>
  <c r="BH27" i="5"/>
  <c r="BG27" i="5"/>
  <c r="BF27" i="5"/>
  <c r="BE27" i="5"/>
  <c r="BD27" i="5"/>
  <c r="BC27" i="5"/>
  <c r="BB27" i="5"/>
  <c r="BA27" i="5"/>
  <c r="AZ27" i="5"/>
  <c r="AY27" i="5"/>
  <c r="AX27" i="5"/>
  <c r="AW27" i="5"/>
  <c r="AV27" i="5"/>
  <c r="AU27" i="5"/>
  <c r="AT27" i="5"/>
  <c r="AS27" i="5"/>
  <c r="AR27" i="5"/>
  <c r="AQ27" i="5"/>
  <c r="AP27" i="5"/>
  <c r="AO27" i="5"/>
  <c r="AN27" i="5"/>
  <c r="AM27" i="5"/>
  <c r="AL27" i="5"/>
  <c r="AK27" i="5"/>
  <c r="AJ27" i="5"/>
  <c r="AI27" i="5"/>
  <c r="AH27" i="5"/>
  <c r="AG27" i="5"/>
  <c r="AF27" i="5"/>
  <c r="AE27" i="5"/>
  <c r="AD27" i="5"/>
  <c r="AC27" i="5"/>
  <c r="AB27" i="5"/>
  <c r="AA27" i="5"/>
  <c r="Z27" i="5"/>
  <c r="Y27" i="5"/>
  <c r="X27" i="5"/>
  <c r="W27" i="5"/>
  <c r="V27" i="5"/>
  <c r="U27" i="5"/>
  <c r="T27" i="5"/>
  <c r="S27" i="5"/>
  <c r="R27" i="5"/>
  <c r="Q27" i="5"/>
  <c r="P27" i="5"/>
  <c r="O27" i="5"/>
  <c r="N27" i="5"/>
  <c r="M27" i="5"/>
  <c r="L27" i="5"/>
  <c r="K27" i="5"/>
  <c r="J27" i="5"/>
  <c r="F28" i="9"/>
  <c r="F29" i="9"/>
  <c r="F30" i="9"/>
  <c r="F31" i="9"/>
  <c r="F32" i="9"/>
  <c r="F33" i="9"/>
  <c r="DJ23" i="9"/>
  <c r="DI23" i="9"/>
  <c r="DH23" i="9"/>
  <c r="DG23" i="9"/>
  <c r="DF23" i="9"/>
  <c r="DE23" i="9"/>
  <c r="DD23" i="9"/>
  <c r="DC23" i="9"/>
  <c r="DB23" i="9"/>
  <c r="DA23" i="9"/>
  <c r="CZ23" i="9"/>
  <c r="CY23" i="9"/>
  <c r="CX23" i="9"/>
  <c r="CW23" i="9"/>
  <c r="CV23" i="9"/>
  <c r="CU23" i="9"/>
  <c r="CT23" i="9"/>
  <c r="CS23" i="9"/>
  <c r="CR23" i="9"/>
  <c r="CQ23" i="9"/>
  <c r="CP23" i="9"/>
  <c r="CO23" i="9"/>
  <c r="CN23" i="9"/>
  <c r="CM23" i="9"/>
  <c r="CL23" i="9"/>
  <c r="CK23" i="9"/>
  <c r="CJ23" i="9"/>
  <c r="CI23" i="9"/>
  <c r="CH23" i="9"/>
  <c r="CG23" i="9"/>
  <c r="CF23" i="9"/>
  <c r="CE23" i="9"/>
  <c r="CD23" i="9"/>
  <c r="CC23" i="9"/>
  <c r="CB23" i="9"/>
  <c r="CA23" i="9"/>
  <c r="BZ23" i="9"/>
  <c r="BY23" i="9"/>
  <c r="BX23" i="9"/>
  <c r="BW23" i="9"/>
  <c r="BV23" i="9"/>
  <c r="BU23" i="9"/>
  <c r="BT23" i="9"/>
  <c r="BS23" i="9"/>
  <c r="BR23" i="9"/>
  <c r="BQ23" i="9"/>
  <c r="BP23" i="9"/>
  <c r="BO23" i="9"/>
  <c r="BN23" i="9"/>
  <c r="BM23" i="9"/>
  <c r="BL23" i="9"/>
  <c r="BK23" i="9"/>
  <c r="BJ23" i="9"/>
  <c r="BI23" i="9"/>
  <c r="BH23" i="9"/>
  <c r="BG23" i="9"/>
  <c r="BF23" i="9"/>
  <c r="BE23" i="9"/>
  <c r="BD23" i="9"/>
  <c r="BC23" i="9"/>
  <c r="BB23" i="9"/>
  <c r="BA23" i="9"/>
  <c r="AZ23" i="9"/>
  <c r="AY23" i="9"/>
  <c r="AX23" i="9"/>
  <c r="AW23" i="9"/>
  <c r="AV23" i="9"/>
  <c r="AU23" i="9"/>
  <c r="AT23" i="9"/>
  <c r="AS23" i="9"/>
  <c r="AR23" i="9"/>
  <c r="AQ23" i="9"/>
  <c r="AP23" i="9"/>
  <c r="AO23" i="9"/>
  <c r="AN23" i="9"/>
  <c r="AM23" i="9"/>
  <c r="AL23" i="9"/>
  <c r="AK23" i="9"/>
  <c r="AJ23" i="9"/>
  <c r="AI23" i="9"/>
  <c r="AH23" i="9"/>
  <c r="AG23" i="9"/>
  <c r="AF23" i="9"/>
  <c r="AE23" i="9"/>
  <c r="AD23" i="9"/>
  <c r="AC23" i="9"/>
  <c r="AB23" i="9"/>
  <c r="AA23" i="9"/>
  <c r="Z23" i="9"/>
  <c r="Y23" i="9"/>
  <c r="X23" i="9"/>
  <c r="W23" i="9"/>
  <c r="V23" i="9"/>
  <c r="U23" i="9"/>
  <c r="T23" i="9"/>
  <c r="S23" i="9"/>
  <c r="R23" i="9"/>
  <c r="Q23" i="9"/>
  <c r="P23" i="9"/>
  <c r="O23" i="9"/>
  <c r="N23" i="9"/>
  <c r="M23" i="9"/>
  <c r="L23" i="9"/>
  <c r="K23" i="9"/>
  <c r="K74" i="4"/>
  <c r="DJ36" i="12"/>
  <c r="DI36" i="12"/>
  <c r="DH36" i="12"/>
  <c r="DG36" i="12"/>
  <c r="DF36" i="12"/>
  <c r="DE36" i="12"/>
  <c r="DD36" i="12"/>
  <c r="DC36" i="12"/>
  <c r="DB36" i="12"/>
  <c r="DA36" i="12"/>
  <c r="CZ36" i="12"/>
  <c r="CY36" i="12"/>
  <c r="CX36" i="12"/>
  <c r="CW36" i="12"/>
  <c r="CV36" i="12"/>
  <c r="CU36" i="12"/>
  <c r="CT36" i="12"/>
  <c r="CS36" i="12"/>
  <c r="CR36" i="12"/>
  <c r="CQ36" i="12"/>
  <c r="CP36" i="12"/>
  <c r="CO36" i="12"/>
  <c r="CN36" i="12"/>
  <c r="CM36" i="12"/>
  <c r="CL36" i="12"/>
  <c r="CK36" i="12"/>
  <c r="CJ36" i="12"/>
  <c r="CI36" i="12"/>
  <c r="CH36" i="12"/>
  <c r="CG36" i="12"/>
  <c r="CF36" i="12"/>
  <c r="CE36" i="12"/>
  <c r="CD36" i="12"/>
  <c r="CC36" i="12"/>
  <c r="CB36" i="12"/>
  <c r="CA36" i="12"/>
  <c r="BZ36" i="12"/>
  <c r="BY36" i="12"/>
  <c r="BX36" i="12"/>
  <c r="BW36" i="12"/>
  <c r="BV36" i="12"/>
  <c r="BU36" i="12"/>
  <c r="BT36" i="12"/>
  <c r="BS36" i="12"/>
  <c r="BR36" i="12"/>
  <c r="BQ36" i="12"/>
  <c r="BP36" i="12"/>
  <c r="BO36" i="12"/>
  <c r="BN36" i="12"/>
  <c r="BM36" i="12"/>
  <c r="BL36" i="12"/>
  <c r="BK36" i="12"/>
  <c r="BJ36" i="12"/>
  <c r="BI36" i="12"/>
  <c r="BH36" i="12"/>
  <c r="BG36" i="12"/>
  <c r="BF36" i="12"/>
  <c r="BE36" i="12"/>
  <c r="BD36" i="12"/>
  <c r="BC36" i="12"/>
  <c r="BB36" i="12"/>
  <c r="BA36" i="12"/>
  <c r="AZ36" i="12"/>
  <c r="AY36" i="12"/>
  <c r="AX36"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T36" i="12"/>
  <c r="S36" i="12"/>
  <c r="R36" i="12"/>
  <c r="L36" i="12"/>
  <c r="K36" i="12"/>
  <c r="J36" i="12"/>
  <c r="D18" i="6"/>
  <c r="I27" i="5" l="1"/>
  <c r="F34" i="9"/>
  <c r="G244" i="4" l="1"/>
  <c r="G99" i="4" l="1"/>
  <c r="G108" i="4"/>
  <c r="G117" i="4"/>
  <c r="J144" i="4" l="1"/>
  <c r="J143" i="4"/>
  <c r="I21" i="14" l="1"/>
  <c r="I20" i="14"/>
  <c r="I19" i="14"/>
  <c r="L27" i="4"/>
  <c r="L28" i="4"/>
  <c r="L29" i="4"/>
  <c r="L30" i="4"/>
  <c r="L31" i="4"/>
  <c r="L32" i="4"/>
  <c r="L33" i="4"/>
  <c r="L34" i="4"/>
  <c r="L35" i="4"/>
  <c r="L36" i="4"/>
  <c r="L37" i="4"/>
  <c r="L38" i="4"/>
  <c r="L39" i="4"/>
  <c r="L40" i="4"/>
  <c r="L41" i="4"/>
  <c r="L42" i="4"/>
  <c r="L43" i="4"/>
  <c r="L44" i="4"/>
  <c r="L45" i="4"/>
  <c r="L26" i="4"/>
  <c r="M27" i="4"/>
  <c r="M28" i="4"/>
  <c r="M29" i="4"/>
  <c r="M30" i="4"/>
  <c r="M31" i="4"/>
  <c r="M32" i="4"/>
  <c r="M33" i="4"/>
  <c r="M34" i="4"/>
  <c r="M35" i="4"/>
  <c r="M36" i="4"/>
  <c r="M37" i="4"/>
  <c r="M38" i="4"/>
  <c r="M39" i="4"/>
  <c r="M40" i="4"/>
  <c r="M41" i="4"/>
  <c r="M42" i="4"/>
  <c r="M43" i="4"/>
  <c r="M44" i="4"/>
  <c r="M45" i="4"/>
  <c r="M26" i="4"/>
  <c r="M25" i="4" s="1"/>
  <c r="F90" i="4"/>
  <c r="G90" i="4"/>
  <c r="DJ75" i="12"/>
  <c r="J78" i="12"/>
  <c r="L25" i="4" l="1"/>
  <c r="H17" i="14" s="1"/>
  <c r="I17" i="14"/>
  <c r="E28" i="9"/>
  <c r="E29" i="9"/>
  <c r="E30" i="9"/>
  <c r="E31" i="9"/>
  <c r="E32" i="9"/>
  <c r="E33" i="9"/>
  <c r="D28" i="9"/>
  <c r="D29" i="9"/>
  <c r="D30" i="9"/>
  <c r="D31" i="9"/>
  <c r="D32" i="9"/>
  <c r="D33" i="9"/>
  <c r="E34" i="9" l="1"/>
  <c r="D23" i="6" l="1"/>
  <c r="D24" i="6"/>
  <c r="D25" i="6"/>
  <c r="D26" i="6"/>
  <c r="D27" i="6"/>
  <c r="D28" i="6"/>
  <c r="D29" i="6"/>
  <c r="D30" i="6"/>
  <c r="D31" i="6"/>
  <c r="D32" i="6"/>
  <c r="D33" i="6"/>
  <c r="D34" i="6"/>
  <c r="D35" i="6"/>
  <c r="D36" i="6"/>
  <c r="D37" i="6"/>
  <c r="D38" i="6"/>
  <c r="D39" i="6"/>
  <c r="D40" i="6"/>
  <c r="D41" i="6"/>
  <c r="D22" i="6"/>
  <c r="C22" i="6"/>
  <c r="I74" i="4"/>
  <c r="I64" i="12"/>
  <c r="J22" i="10" l="1"/>
  <c r="K22" i="10"/>
  <c r="L22" i="10"/>
  <c r="M22" i="10"/>
  <c r="N22" i="10"/>
  <c r="O22" i="10"/>
  <c r="P22" i="10"/>
  <c r="Q22" i="10"/>
  <c r="R22" i="10"/>
  <c r="S22" i="10"/>
  <c r="T22" i="10"/>
  <c r="U22" i="10"/>
  <c r="V22" i="10"/>
  <c r="W22" i="10"/>
  <c r="X22" i="10"/>
  <c r="Y22" i="10"/>
  <c r="Z22" i="10"/>
  <c r="AA22" i="10"/>
  <c r="AB22" i="10"/>
  <c r="AC22" i="10"/>
  <c r="AD22" i="10"/>
  <c r="AE22" i="10"/>
  <c r="AF22" i="10"/>
  <c r="AG22" i="10"/>
  <c r="AH22" i="10"/>
  <c r="AI22" i="10"/>
  <c r="AJ22" i="10"/>
  <c r="AK22" i="10"/>
  <c r="AL22" i="10"/>
  <c r="AM22" i="10"/>
  <c r="AN22" i="10"/>
  <c r="AO22" i="10"/>
  <c r="AP22" i="10"/>
  <c r="AQ22" i="10"/>
  <c r="AR22" i="10"/>
  <c r="AS22" i="10"/>
  <c r="AT22" i="10"/>
  <c r="AU22" i="10"/>
  <c r="AV22" i="10"/>
  <c r="AW22" i="10"/>
  <c r="AX22" i="10"/>
  <c r="AY22" i="10"/>
  <c r="AZ22" i="10"/>
  <c r="BA22" i="10"/>
  <c r="BB22" i="10"/>
  <c r="BC22" i="10"/>
  <c r="BD22" i="10"/>
  <c r="BE22" i="10"/>
  <c r="BF22" i="10"/>
  <c r="BG22" i="10"/>
  <c r="BH22" i="10"/>
  <c r="BI22" i="10"/>
  <c r="BJ22" i="10"/>
  <c r="BK22" i="10"/>
  <c r="BL22" i="10"/>
  <c r="BM22" i="10"/>
  <c r="BN22" i="10"/>
  <c r="BO22" i="10"/>
  <c r="BP22" i="10"/>
  <c r="BQ22" i="10"/>
  <c r="BR22" i="10"/>
  <c r="BS22" i="10"/>
  <c r="BT22" i="10"/>
  <c r="BU22" i="10"/>
  <c r="BV22" i="10"/>
  <c r="BW22" i="10"/>
  <c r="BX22" i="10"/>
  <c r="BY22" i="10"/>
  <c r="BZ22" i="10"/>
  <c r="CA22" i="10"/>
  <c r="CB22" i="10"/>
  <c r="CC22" i="10"/>
  <c r="CD22" i="10"/>
  <c r="CE22" i="10"/>
  <c r="CF22" i="10"/>
  <c r="CG22" i="10"/>
  <c r="CH22" i="10"/>
  <c r="CI22" i="10"/>
  <c r="CJ22" i="10"/>
  <c r="CK22" i="10"/>
  <c r="CL22" i="10"/>
  <c r="CM22" i="10"/>
  <c r="CN22" i="10"/>
  <c r="CO22" i="10"/>
  <c r="CP22" i="10"/>
  <c r="CQ22" i="10"/>
  <c r="CR22" i="10"/>
  <c r="CS22" i="10"/>
  <c r="CT22" i="10"/>
  <c r="CU22" i="10"/>
  <c r="CV22" i="10"/>
  <c r="CW22" i="10"/>
  <c r="CX22" i="10"/>
  <c r="CY22" i="10"/>
  <c r="CZ22" i="10"/>
  <c r="DA22" i="10"/>
  <c r="DB22" i="10"/>
  <c r="DC22" i="10"/>
  <c r="DD22" i="10"/>
  <c r="DE22" i="10"/>
  <c r="DF22" i="10"/>
  <c r="DG22" i="10"/>
  <c r="DH22" i="10"/>
  <c r="DI22" i="10"/>
  <c r="DJ22" i="10"/>
  <c r="DK22" i="10"/>
  <c r="I19" i="10"/>
  <c r="DJ35" i="5"/>
  <c r="DJ20" i="12" s="1"/>
  <c r="DI35" i="5"/>
  <c r="DI20" i="12" s="1"/>
  <c r="DH35" i="5"/>
  <c r="DH20" i="12" s="1"/>
  <c r="DG35" i="5"/>
  <c r="DG20" i="12" s="1"/>
  <c r="DF35" i="5"/>
  <c r="DF20" i="12" s="1"/>
  <c r="DE35" i="5"/>
  <c r="DE20" i="12" s="1"/>
  <c r="DD35" i="5"/>
  <c r="DD20" i="12" s="1"/>
  <c r="DC35" i="5"/>
  <c r="DC20" i="12" s="1"/>
  <c r="DB35" i="5"/>
  <c r="DB20" i="12" s="1"/>
  <c r="DA35" i="5"/>
  <c r="DA20" i="12" s="1"/>
  <c r="CZ35" i="5"/>
  <c r="CZ20" i="12" s="1"/>
  <c r="CY35" i="5"/>
  <c r="CY20" i="12" s="1"/>
  <c r="CX35" i="5"/>
  <c r="CX20" i="12" s="1"/>
  <c r="CW35" i="5"/>
  <c r="CW20" i="12" s="1"/>
  <c r="CV35" i="5"/>
  <c r="CV20" i="12" s="1"/>
  <c r="CU35" i="5"/>
  <c r="CU20" i="12" s="1"/>
  <c r="CT35" i="5"/>
  <c r="CT20" i="12" s="1"/>
  <c r="CS35" i="5"/>
  <c r="CS20" i="12" s="1"/>
  <c r="CR35" i="5"/>
  <c r="CR20" i="12" s="1"/>
  <c r="CQ35" i="5"/>
  <c r="CQ20" i="12" s="1"/>
  <c r="CP35" i="5"/>
  <c r="CP20" i="12" s="1"/>
  <c r="CO35" i="5"/>
  <c r="CO20" i="12" s="1"/>
  <c r="CN35" i="5"/>
  <c r="CN20" i="12" s="1"/>
  <c r="CM35" i="5"/>
  <c r="CM20" i="12" s="1"/>
  <c r="CL35" i="5"/>
  <c r="CL20" i="12" s="1"/>
  <c r="CK35" i="5"/>
  <c r="CK20" i="12" s="1"/>
  <c r="CJ35" i="5"/>
  <c r="CJ20" i="12" s="1"/>
  <c r="CI35" i="5"/>
  <c r="CI20" i="12" s="1"/>
  <c r="CH35" i="5"/>
  <c r="CH20" i="12" s="1"/>
  <c r="CG35" i="5"/>
  <c r="CG20" i="12" s="1"/>
  <c r="CF35" i="5"/>
  <c r="CF20" i="12" s="1"/>
  <c r="CE35" i="5"/>
  <c r="CE20" i="12" s="1"/>
  <c r="CD35" i="5"/>
  <c r="CD20" i="12" s="1"/>
  <c r="CC35" i="5"/>
  <c r="CC20" i="12" s="1"/>
  <c r="CB35" i="5"/>
  <c r="CB20" i="12" s="1"/>
  <c r="CA35" i="5"/>
  <c r="CA20" i="12" s="1"/>
  <c r="BZ35" i="5"/>
  <c r="BZ20" i="12" s="1"/>
  <c r="BY35" i="5"/>
  <c r="BY20" i="12" s="1"/>
  <c r="BX35" i="5"/>
  <c r="BX20" i="12" s="1"/>
  <c r="BW35" i="5"/>
  <c r="BW20" i="12" s="1"/>
  <c r="BV35" i="5"/>
  <c r="BV20" i="12" s="1"/>
  <c r="BU35" i="5"/>
  <c r="BU20" i="12" s="1"/>
  <c r="BT35" i="5"/>
  <c r="BT20" i="12" s="1"/>
  <c r="BS35" i="5"/>
  <c r="BS20" i="12" s="1"/>
  <c r="BR35" i="5"/>
  <c r="BR20" i="12" s="1"/>
  <c r="BQ35" i="5"/>
  <c r="BQ20" i="12" s="1"/>
  <c r="BP35" i="5"/>
  <c r="BP20" i="12" s="1"/>
  <c r="BO35" i="5"/>
  <c r="BO20" i="12" s="1"/>
  <c r="BN35" i="5"/>
  <c r="BN20" i="12" s="1"/>
  <c r="BM35" i="5"/>
  <c r="BM20" i="12" s="1"/>
  <c r="BL35" i="5"/>
  <c r="BL20" i="12" s="1"/>
  <c r="BK35" i="5"/>
  <c r="BK20" i="12" s="1"/>
  <c r="BJ35" i="5"/>
  <c r="BJ20" i="12" s="1"/>
  <c r="BI35" i="5"/>
  <c r="BI20" i="12" s="1"/>
  <c r="BH35" i="5"/>
  <c r="BH20" i="12" s="1"/>
  <c r="BG35" i="5"/>
  <c r="BG20" i="12" s="1"/>
  <c r="BF35" i="5"/>
  <c r="BF20" i="12" s="1"/>
  <c r="BE35" i="5"/>
  <c r="BE20" i="12" s="1"/>
  <c r="BD35" i="5"/>
  <c r="BD20" i="12" s="1"/>
  <c r="BC35" i="5"/>
  <c r="BC20" i="12" s="1"/>
  <c r="BB35" i="5"/>
  <c r="BB20" i="12" s="1"/>
  <c r="BA35" i="5"/>
  <c r="BA20" i="12" s="1"/>
  <c r="AZ35" i="5"/>
  <c r="AZ20" i="12" s="1"/>
  <c r="AY35" i="5"/>
  <c r="AY20" i="12" s="1"/>
  <c r="AX35" i="5"/>
  <c r="AX20" i="12" s="1"/>
  <c r="AW35" i="5"/>
  <c r="AW20" i="12" s="1"/>
  <c r="AV35" i="5"/>
  <c r="AV20" i="12" s="1"/>
  <c r="AU35" i="5"/>
  <c r="AU20" i="12" s="1"/>
  <c r="AT35" i="5"/>
  <c r="AT20" i="12" s="1"/>
  <c r="AS35" i="5"/>
  <c r="AS20" i="12" s="1"/>
  <c r="AR35" i="5"/>
  <c r="AR20" i="12" s="1"/>
  <c r="AQ35" i="5"/>
  <c r="AQ20" i="12" s="1"/>
  <c r="AP35" i="5"/>
  <c r="AP20" i="12" s="1"/>
  <c r="AO35" i="5"/>
  <c r="AO20" i="12" s="1"/>
  <c r="AN35" i="5"/>
  <c r="AN20" i="12" s="1"/>
  <c r="AM35" i="5"/>
  <c r="AM20" i="12" s="1"/>
  <c r="AL35" i="5"/>
  <c r="AL20" i="12" s="1"/>
  <c r="AK35" i="5"/>
  <c r="AK20" i="12" s="1"/>
  <c r="AJ35" i="5"/>
  <c r="AJ20" i="12" s="1"/>
  <c r="AI35" i="5"/>
  <c r="AI20" i="12" s="1"/>
  <c r="AH35" i="5"/>
  <c r="AH20" i="12" s="1"/>
  <c r="AG35" i="5"/>
  <c r="AG20" i="12" s="1"/>
  <c r="AF35" i="5"/>
  <c r="AF20" i="12" s="1"/>
  <c r="AE35" i="5"/>
  <c r="AE20" i="12" s="1"/>
  <c r="AD35" i="5"/>
  <c r="AD20" i="12" s="1"/>
  <c r="AC35" i="5"/>
  <c r="AC20" i="12" s="1"/>
  <c r="AB35" i="5"/>
  <c r="AB20" i="12" s="1"/>
  <c r="AA35" i="5"/>
  <c r="AA20" i="12" s="1"/>
  <c r="Z35" i="5"/>
  <c r="Z20" i="12" s="1"/>
  <c r="Y35" i="5"/>
  <c r="Y20" i="12" s="1"/>
  <c r="X35" i="5"/>
  <c r="X20" i="12" s="1"/>
  <c r="W35" i="5"/>
  <c r="W20" i="12" s="1"/>
  <c r="V35" i="5"/>
  <c r="V20" i="12" s="1"/>
  <c r="U35" i="5"/>
  <c r="U20" i="12" s="1"/>
  <c r="T35" i="5"/>
  <c r="T20" i="12" s="1"/>
  <c r="S35" i="5"/>
  <c r="S20" i="12" s="1"/>
  <c r="R35" i="5"/>
  <c r="R20" i="12" s="1"/>
  <c r="Q35" i="5"/>
  <c r="Q20" i="12" s="1"/>
  <c r="P35" i="5"/>
  <c r="P20" i="12" s="1"/>
  <c r="O35" i="5"/>
  <c r="O20" i="12" s="1"/>
  <c r="N35" i="5"/>
  <c r="N20" i="12" s="1"/>
  <c r="M35" i="5"/>
  <c r="M20" i="12" s="1"/>
  <c r="L35" i="5"/>
  <c r="L20" i="12" s="1"/>
  <c r="K35" i="5"/>
  <c r="K20" i="12" s="1"/>
  <c r="J35" i="5"/>
  <c r="J20" i="12" s="1"/>
  <c r="I35" i="5" l="1"/>
  <c r="E38" i="13"/>
  <c r="I20" i="12"/>
  <c r="B7" i="15" l="1"/>
  <c r="C7" i="13"/>
  <c r="B7" i="12"/>
  <c r="B7" i="11"/>
  <c r="B8" i="10"/>
  <c r="B8" i="9"/>
  <c r="B7" i="8"/>
  <c r="B8" i="7"/>
  <c r="B8" i="6"/>
  <c r="B7" i="5"/>
  <c r="B10" i="2"/>
  <c r="C17" i="2" l="1"/>
  <c r="C18" i="2"/>
  <c r="C19" i="2"/>
  <c r="I19" i="2" s="1"/>
  <c r="C20" i="2"/>
  <c r="I17" i="2" l="1"/>
  <c r="DJ193" i="4"/>
  <c r="G135" i="4"/>
  <c r="G133" i="4"/>
  <c r="G136" i="4"/>
  <c r="G134" i="4"/>
  <c r="DI61" i="4"/>
  <c r="DJ22" i="9" s="1"/>
  <c r="DG61" i="4"/>
  <c r="DH22" i="9" s="1"/>
  <c r="DE61" i="4"/>
  <c r="DF22" i="9" s="1"/>
  <c r="DC61" i="4"/>
  <c r="DD22" i="9" s="1"/>
  <c r="DA61" i="4"/>
  <c r="DB22" i="9" s="1"/>
  <c r="CY61" i="4"/>
  <c r="CZ22" i="9" s="1"/>
  <c r="CW61" i="4"/>
  <c r="CX22" i="9" s="1"/>
  <c r="CU61" i="4"/>
  <c r="CV22" i="9" s="1"/>
  <c r="CS61" i="4"/>
  <c r="CT22" i="9" s="1"/>
  <c r="CQ61" i="4"/>
  <c r="CR22" i="9" s="1"/>
  <c r="CO61" i="4"/>
  <c r="CP22" i="9" s="1"/>
  <c r="CM61" i="4"/>
  <c r="CN22" i="9" s="1"/>
  <c r="CK61" i="4"/>
  <c r="CL22" i="9" s="1"/>
  <c r="CI61" i="4"/>
  <c r="CJ22" i="9" s="1"/>
  <c r="CG61" i="4"/>
  <c r="CH22" i="9" s="1"/>
  <c r="CE61" i="4"/>
  <c r="CF22" i="9" s="1"/>
  <c r="CC61" i="4"/>
  <c r="CD22" i="9" s="1"/>
  <c r="CA61" i="4"/>
  <c r="CB22" i="9" s="1"/>
  <c r="BY61" i="4"/>
  <c r="BZ22" i="9" s="1"/>
  <c r="BW61" i="4"/>
  <c r="BX22" i="9" s="1"/>
  <c r="BU61" i="4"/>
  <c r="BV22" i="9" s="1"/>
  <c r="BS61" i="4"/>
  <c r="BT22" i="9" s="1"/>
  <c r="BQ61" i="4"/>
  <c r="BR22" i="9" s="1"/>
  <c r="BO61" i="4"/>
  <c r="BP22" i="9" s="1"/>
  <c r="BM61" i="4"/>
  <c r="BN22" i="9" s="1"/>
  <c r="BK61" i="4"/>
  <c r="BL22" i="9" s="1"/>
  <c r="BI61" i="4"/>
  <c r="BJ22" i="9" s="1"/>
  <c r="BG61" i="4"/>
  <c r="BH22" i="9" s="1"/>
  <c r="BE61" i="4"/>
  <c r="BF22" i="9" s="1"/>
  <c r="BC61" i="4"/>
  <c r="BD22" i="9" s="1"/>
  <c r="BA61" i="4"/>
  <c r="BB22" i="9" s="1"/>
  <c r="AY61" i="4"/>
  <c r="AZ22" i="9" s="1"/>
  <c r="AW61" i="4"/>
  <c r="AX22" i="9" s="1"/>
  <c r="AU61" i="4"/>
  <c r="AV22" i="9" s="1"/>
  <c r="AS61" i="4"/>
  <c r="AT22" i="9" s="1"/>
  <c r="AQ61" i="4"/>
  <c r="AR22" i="9" s="1"/>
  <c r="AO61" i="4"/>
  <c r="AP22" i="9" s="1"/>
  <c r="AM61" i="4"/>
  <c r="AN22" i="9" s="1"/>
  <c r="AK61" i="4"/>
  <c r="AL22" i="9" s="1"/>
  <c r="AI61" i="4"/>
  <c r="AJ22" i="9" s="1"/>
  <c r="AG61" i="4"/>
  <c r="AH22" i="9" s="1"/>
  <c r="AE61" i="4"/>
  <c r="AF22" i="9" s="1"/>
  <c r="AC61" i="4"/>
  <c r="AD22" i="9" s="1"/>
  <c r="AA61" i="4"/>
  <c r="AB22" i="9" s="1"/>
  <c r="Y61" i="4"/>
  <c r="Z22" i="9" s="1"/>
  <c r="W61" i="4"/>
  <c r="X22" i="9" s="1"/>
  <c r="U61" i="4"/>
  <c r="V22" i="9" s="1"/>
  <c r="S61" i="4"/>
  <c r="T22" i="9" s="1"/>
  <c r="Q61" i="4"/>
  <c r="R22" i="9" s="1"/>
  <c r="K61" i="4"/>
  <c r="L22" i="9" s="1"/>
  <c r="I61" i="4"/>
  <c r="J22" i="9" s="1"/>
  <c r="DI59" i="4"/>
  <c r="DG59" i="4"/>
  <c r="DE59" i="4"/>
  <c r="DC59" i="4"/>
  <c r="DJ61" i="4"/>
  <c r="DH61" i="4"/>
  <c r="DI22" i="9" s="1"/>
  <c r="DF61" i="4"/>
  <c r="DG22" i="9" s="1"/>
  <c r="DD61" i="4"/>
  <c r="DE22" i="9" s="1"/>
  <c r="DB61" i="4"/>
  <c r="DC22" i="9" s="1"/>
  <c r="CZ61" i="4"/>
  <c r="DA22" i="9" s="1"/>
  <c r="CX61" i="4"/>
  <c r="CY22" i="9" s="1"/>
  <c r="CV61" i="4"/>
  <c r="CW22" i="9" s="1"/>
  <c r="CT61" i="4"/>
  <c r="CU22" i="9" s="1"/>
  <c r="CR61" i="4"/>
  <c r="CS22" i="9" s="1"/>
  <c r="CP61" i="4"/>
  <c r="CQ22" i="9" s="1"/>
  <c r="CN61" i="4"/>
  <c r="CO22" i="9" s="1"/>
  <c r="CL61" i="4"/>
  <c r="CM22" i="9" s="1"/>
  <c r="CJ61" i="4"/>
  <c r="CK22" i="9" s="1"/>
  <c r="CH61" i="4"/>
  <c r="CI22" i="9" s="1"/>
  <c r="CF61" i="4"/>
  <c r="CG22" i="9" s="1"/>
  <c r="CD61" i="4"/>
  <c r="CE22" i="9" s="1"/>
  <c r="CB61" i="4"/>
  <c r="CC22" i="9" s="1"/>
  <c r="BZ61" i="4"/>
  <c r="CA22" i="9" s="1"/>
  <c r="BX61" i="4"/>
  <c r="BY22" i="9" s="1"/>
  <c r="BV61" i="4"/>
  <c r="BW22" i="9" s="1"/>
  <c r="BT61" i="4"/>
  <c r="BU22" i="9" s="1"/>
  <c r="BR61" i="4"/>
  <c r="BS22" i="9" s="1"/>
  <c r="BP61" i="4"/>
  <c r="BQ22" i="9" s="1"/>
  <c r="BN61" i="4"/>
  <c r="BO22" i="9" s="1"/>
  <c r="BL61" i="4"/>
  <c r="BM22" i="9" s="1"/>
  <c r="BJ61" i="4"/>
  <c r="BK22" i="9" s="1"/>
  <c r="BH61" i="4"/>
  <c r="BI22" i="9" s="1"/>
  <c r="BF61" i="4"/>
  <c r="BG22" i="9" s="1"/>
  <c r="BD61" i="4"/>
  <c r="BE22" i="9" s="1"/>
  <c r="BB61" i="4"/>
  <c r="BC22" i="9" s="1"/>
  <c r="AZ61" i="4"/>
  <c r="BA22" i="9" s="1"/>
  <c r="AX61" i="4"/>
  <c r="AY22" i="9" s="1"/>
  <c r="AV61" i="4"/>
  <c r="AW22" i="9" s="1"/>
  <c r="AT61" i="4"/>
  <c r="AU22" i="9" s="1"/>
  <c r="AR61" i="4"/>
  <c r="AS22" i="9" s="1"/>
  <c r="AP61" i="4"/>
  <c r="AQ22" i="9" s="1"/>
  <c r="AN61" i="4"/>
  <c r="AO22" i="9" s="1"/>
  <c r="AL61" i="4"/>
  <c r="AM22" i="9" s="1"/>
  <c r="AJ61" i="4"/>
  <c r="AK22" i="9" s="1"/>
  <c r="AH61" i="4"/>
  <c r="AI22" i="9" s="1"/>
  <c r="AF61" i="4"/>
  <c r="AG22" i="9" s="1"/>
  <c r="AD61" i="4"/>
  <c r="AE22" i="9" s="1"/>
  <c r="AB61" i="4"/>
  <c r="AC22" i="9" s="1"/>
  <c r="Z61" i="4"/>
  <c r="AA22" i="9" s="1"/>
  <c r="X61" i="4"/>
  <c r="Y22" i="9" s="1"/>
  <c r="V61" i="4"/>
  <c r="W22" i="9" s="1"/>
  <c r="T61" i="4"/>
  <c r="U22" i="9" s="1"/>
  <c r="R61" i="4"/>
  <c r="S22" i="9" s="1"/>
  <c r="L61" i="4"/>
  <c r="M22" i="9" s="1"/>
  <c r="J61" i="4"/>
  <c r="K22" i="9" s="1"/>
  <c r="DJ59" i="4"/>
  <c r="DH59" i="4"/>
  <c r="DF59" i="4"/>
  <c r="DD59" i="4"/>
  <c r="DB59" i="4"/>
  <c r="DA59" i="4"/>
  <c r="CY59" i="4"/>
  <c r="CW59" i="4"/>
  <c r="CU59" i="4"/>
  <c r="CS59" i="4"/>
  <c r="CQ59" i="4"/>
  <c r="CO59" i="4"/>
  <c r="CM59" i="4"/>
  <c r="CK59" i="4"/>
  <c r="CI59" i="4"/>
  <c r="CG59" i="4"/>
  <c r="CE59" i="4"/>
  <c r="CC59" i="4"/>
  <c r="CA59" i="4"/>
  <c r="BY59" i="4"/>
  <c r="BW59" i="4"/>
  <c r="BU59" i="4"/>
  <c r="BS59" i="4"/>
  <c r="BQ59" i="4"/>
  <c r="BO59" i="4"/>
  <c r="BM59" i="4"/>
  <c r="BK59" i="4"/>
  <c r="BI59" i="4"/>
  <c r="BG59" i="4"/>
  <c r="BE59" i="4"/>
  <c r="BC59" i="4"/>
  <c r="BA59" i="4"/>
  <c r="AY59" i="4"/>
  <c r="AW59" i="4"/>
  <c r="AU59" i="4"/>
  <c r="AS59" i="4"/>
  <c r="AQ59" i="4"/>
  <c r="AO59" i="4"/>
  <c r="AM59" i="4"/>
  <c r="AK59" i="4"/>
  <c r="AI59" i="4"/>
  <c r="AG59" i="4"/>
  <c r="AE59" i="4"/>
  <c r="AC59" i="4"/>
  <c r="AA59" i="4"/>
  <c r="Y59" i="4"/>
  <c r="W59" i="4"/>
  <c r="U59" i="4"/>
  <c r="R59" i="4"/>
  <c r="O59" i="4"/>
  <c r="P21" i="9" s="1"/>
  <c r="M59" i="4"/>
  <c r="N21" i="9" s="1"/>
  <c r="J59" i="4"/>
  <c r="CZ59" i="4"/>
  <c r="CX59" i="4"/>
  <c r="CV59" i="4"/>
  <c r="CT59" i="4"/>
  <c r="CR59" i="4"/>
  <c r="CP59" i="4"/>
  <c r="CN59" i="4"/>
  <c r="CL59" i="4"/>
  <c r="CJ59" i="4"/>
  <c r="CH59" i="4"/>
  <c r="CF59" i="4"/>
  <c r="CD59" i="4"/>
  <c r="CB59" i="4"/>
  <c r="BZ59" i="4"/>
  <c r="BX59" i="4"/>
  <c r="BV59" i="4"/>
  <c r="BT59" i="4"/>
  <c r="BR59" i="4"/>
  <c r="BP59" i="4"/>
  <c r="BN59" i="4"/>
  <c r="BL59" i="4"/>
  <c r="BJ59" i="4"/>
  <c r="BH59" i="4"/>
  <c r="BF59" i="4"/>
  <c r="BD59" i="4"/>
  <c r="BB59" i="4"/>
  <c r="AZ59" i="4"/>
  <c r="AX59" i="4"/>
  <c r="AV59" i="4"/>
  <c r="AT59" i="4"/>
  <c r="AR59" i="4"/>
  <c r="AP59" i="4"/>
  <c r="AN59" i="4"/>
  <c r="AL59" i="4"/>
  <c r="AJ59" i="4"/>
  <c r="AH59" i="4"/>
  <c r="AF59" i="4"/>
  <c r="AD59" i="4"/>
  <c r="AB59" i="4"/>
  <c r="Z59" i="4"/>
  <c r="X59" i="4"/>
  <c r="V59" i="4"/>
  <c r="S59" i="4"/>
  <c r="Q59" i="4"/>
  <c r="N59" i="4"/>
  <c r="O21" i="9" s="1"/>
  <c r="K59" i="4"/>
  <c r="I59" i="4"/>
  <c r="AJ19" i="2"/>
  <c r="AB19" i="2"/>
  <c r="T19" i="2"/>
  <c r="L19" i="2"/>
  <c r="AF17" i="2"/>
  <c r="X17" i="2"/>
  <c r="P17" i="2"/>
  <c r="H17" i="2"/>
  <c r="AF19" i="2"/>
  <c r="X19" i="2"/>
  <c r="P19" i="2"/>
  <c r="AJ17" i="2"/>
  <c r="AB17" i="2"/>
  <c r="T17" i="2"/>
  <c r="L17" i="2"/>
  <c r="H19" i="2"/>
  <c r="AH19" i="2"/>
  <c r="AD19" i="2"/>
  <c r="Z19" i="2"/>
  <c r="V19" i="2"/>
  <c r="R19" i="2"/>
  <c r="N19" i="2"/>
  <c r="J19" i="2"/>
  <c r="AH17" i="2"/>
  <c r="AD17" i="2"/>
  <c r="Z17" i="2"/>
  <c r="V17" i="2"/>
  <c r="R17" i="2"/>
  <c r="N17" i="2"/>
  <c r="J17" i="2"/>
  <c r="J20" i="2"/>
  <c r="L20" i="2"/>
  <c r="N20" i="2"/>
  <c r="P20" i="2"/>
  <c r="R20" i="2"/>
  <c r="T20" i="2"/>
  <c r="V20" i="2"/>
  <c r="X20" i="2"/>
  <c r="Z20" i="2"/>
  <c r="AB20" i="2"/>
  <c r="AD20" i="2"/>
  <c r="AF20" i="2"/>
  <c r="AH20" i="2"/>
  <c r="AJ20" i="2"/>
  <c r="H20" i="2"/>
  <c r="J18" i="2"/>
  <c r="L18" i="2"/>
  <c r="N18" i="2"/>
  <c r="P18" i="2"/>
  <c r="R18" i="2"/>
  <c r="T18" i="2"/>
  <c r="V18" i="2"/>
  <c r="X18" i="2"/>
  <c r="Z18" i="2"/>
  <c r="AB18" i="2"/>
  <c r="AD18" i="2"/>
  <c r="AF18" i="2"/>
  <c r="AH18" i="2"/>
  <c r="AJ18" i="2"/>
  <c r="H18" i="2"/>
  <c r="AK20" i="2"/>
  <c r="AG20" i="2"/>
  <c r="AC20" i="2"/>
  <c r="Y20" i="2"/>
  <c r="U20" i="2"/>
  <c r="Q20" i="2"/>
  <c r="M20" i="2"/>
  <c r="I20" i="2"/>
  <c r="AI18" i="2"/>
  <c r="AE18" i="2"/>
  <c r="AA18" i="2"/>
  <c r="W18" i="2"/>
  <c r="S18" i="2"/>
  <c r="O18" i="2"/>
  <c r="K18" i="2"/>
  <c r="AI20" i="2"/>
  <c r="AE20" i="2"/>
  <c r="AA20" i="2"/>
  <c r="W20" i="2"/>
  <c r="S20" i="2"/>
  <c r="O20" i="2"/>
  <c r="K20" i="2"/>
  <c r="AK18" i="2"/>
  <c r="AG18" i="2"/>
  <c r="AC18" i="2"/>
  <c r="Y18" i="2"/>
  <c r="U18" i="2"/>
  <c r="Q18" i="2"/>
  <c r="M18" i="2"/>
  <c r="I18" i="2"/>
  <c r="AK19" i="2"/>
  <c r="AI19" i="2"/>
  <c r="AG19" i="2"/>
  <c r="AE19" i="2"/>
  <c r="AC19" i="2"/>
  <c r="AA19" i="2"/>
  <c r="Y19" i="2"/>
  <c r="W19" i="2"/>
  <c r="U19" i="2"/>
  <c r="S19" i="2"/>
  <c r="Q19" i="2"/>
  <c r="O19" i="2"/>
  <c r="M19" i="2"/>
  <c r="K19" i="2"/>
  <c r="AK17" i="2"/>
  <c r="AI17" i="2"/>
  <c r="AG17" i="2"/>
  <c r="AE17" i="2"/>
  <c r="AC17" i="2"/>
  <c r="AA17" i="2"/>
  <c r="Y17" i="2"/>
  <c r="W17" i="2"/>
  <c r="U17" i="2"/>
  <c r="S17" i="2"/>
  <c r="Q17" i="2"/>
  <c r="O17" i="2"/>
  <c r="M17" i="2"/>
  <c r="K17" i="2"/>
  <c r="R21" i="9" l="1"/>
  <c r="R19" i="9"/>
  <c r="AA21" i="9"/>
  <c r="AA19" i="9"/>
  <c r="AI21" i="9"/>
  <c r="AI19" i="9"/>
  <c r="AQ21" i="9"/>
  <c r="AQ19" i="9"/>
  <c r="AY21" i="9"/>
  <c r="AY19" i="9"/>
  <c r="BG21" i="9"/>
  <c r="BG19" i="9"/>
  <c r="BO21" i="9"/>
  <c r="BO19" i="9"/>
  <c r="BW21" i="9"/>
  <c r="BW19" i="9"/>
  <c r="CE21" i="9"/>
  <c r="CE19" i="9"/>
  <c r="CM21" i="9"/>
  <c r="CM19" i="9"/>
  <c r="CU21" i="9"/>
  <c r="CU19" i="9"/>
  <c r="K19" i="9"/>
  <c r="K21" i="9"/>
  <c r="V19" i="9"/>
  <c r="V21" i="9"/>
  <c r="AD19" i="9"/>
  <c r="AD21" i="9"/>
  <c r="AL19" i="9"/>
  <c r="AL21" i="9"/>
  <c r="AT19" i="9"/>
  <c r="AT21" i="9"/>
  <c r="BB19" i="9"/>
  <c r="BB21" i="9"/>
  <c r="BJ19" i="9"/>
  <c r="BJ21" i="9"/>
  <c r="BR19" i="9"/>
  <c r="BR21" i="9"/>
  <c r="BZ19" i="9"/>
  <c r="BZ21" i="9"/>
  <c r="CH19" i="9"/>
  <c r="CH21" i="9"/>
  <c r="CP19" i="9"/>
  <c r="CP21" i="9"/>
  <c r="CX19" i="9"/>
  <c r="CX21" i="9"/>
  <c r="DE21" i="9"/>
  <c r="DE19" i="9"/>
  <c r="DF19" i="9"/>
  <c r="DF21" i="9"/>
  <c r="J19" i="9"/>
  <c r="J21" i="9"/>
  <c r="T21" i="9"/>
  <c r="T19" i="9"/>
  <c r="AC21" i="9"/>
  <c r="AC19" i="9"/>
  <c r="AK21" i="9"/>
  <c r="AK19" i="9"/>
  <c r="AS21" i="9"/>
  <c r="AS19" i="9"/>
  <c r="BA21" i="9"/>
  <c r="BA19" i="9"/>
  <c r="BI21" i="9"/>
  <c r="BI19" i="9"/>
  <c r="BQ21" i="9"/>
  <c r="BQ19" i="9"/>
  <c r="BY21" i="9"/>
  <c r="BY19" i="9"/>
  <c r="CG21" i="9"/>
  <c r="CG19" i="9"/>
  <c r="CO21" i="9"/>
  <c r="CO19" i="9"/>
  <c r="CW21" i="9"/>
  <c r="CW19" i="9"/>
  <c r="X19" i="9"/>
  <c r="X21" i="9"/>
  <c r="AF19" i="9"/>
  <c r="AF21" i="9"/>
  <c r="AN19" i="9"/>
  <c r="AN21" i="9"/>
  <c r="AV19" i="9"/>
  <c r="AV21" i="9"/>
  <c r="BD19" i="9"/>
  <c r="BD21" i="9"/>
  <c r="BL19" i="9"/>
  <c r="BL21" i="9"/>
  <c r="BT19" i="9"/>
  <c r="BT21" i="9"/>
  <c r="CB19" i="9"/>
  <c r="CB21" i="9"/>
  <c r="CJ19" i="9"/>
  <c r="CJ21" i="9"/>
  <c r="CR19" i="9"/>
  <c r="CR21" i="9"/>
  <c r="CZ19" i="9"/>
  <c r="CZ21" i="9"/>
  <c r="DG21" i="9"/>
  <c r="DG19" i="9"/>
  <c r="DH19" i="9"/>
  <c r="DH21" i="9"/>
  <c r="L19" i="9"/>
  <c r="L21" i="9"/>
  <c r="W21" i="9"/>
  <c r="W19" i="9"/>
  <c r="AE21" i="9"/>
  <c r="AE19" i="9"/>
  <c r="AM21" i="9"/>
  <c r="AM19" i="9"/>
  <c r="AU21" i="9"/>
  <c r="AU19" i="9"/>
  <c r="BC21" i="9"/>
  <c r="BC19" i="9"/>
  <c r="BK21" i="9"/>
  <c r="BK19" i="9"/>
  <c r="BS21" i="9"/>
  <c r="BS19" i="9"/>
  <c r="CA21" i="9"/>
  <c r="CA19" i="9"/>
  <c r="CI21" i="9"/>
  <c r="CI19" i="9"/>
  <c r="CQ21" i="9"/>
  <c r="CQ19" i="9"/>
  <c r="CY21" i="9"/>
  <c r="CY19" i="9"/>
  <c r="Z21" i="9"/>
  <c r="Z19" i="9"/>
  <c r="AH21" i="9"/>
  <c r="AH19" i="9"/>
  <c r="AP21" i="9"/>
  <c r="AP19" i="9"/>
  <c r="AX21" i="9"/>
  <c r="AX19" i="9"/>
  <c r="BF21" i="9"/>
  <c r="BF19" i="9"/>
  <c r="BN21" i="9"/>
  <c r="BN19" i="9"/>
  <c r="BV21" i="9"/>
  <c r="BV19" i="9"/>
  <c r="CD21" i="9"/>
  <c r="CD19" i="9"/>
  <c r="CL21" i="9"/>
  <c r="CL19" i="9"/>
  <c r="CT21" i="9"/>
  <c r="CT19" i="9"/>
  <c r="DB21" i="9"/>
  <c r="DB19" i="9"/>
  <c r="DI19" i="9"/>
  <c r="DI21" i="9"/>
  <c r="DJ21" i="9"/>
  <c r="DJ19" i="9"/>
  <c r="Y19" i="9"/>
  <c r="Y21" i="9"/>
  <c r="AG19" i="9"/>
  <c r="AG21" i="9"/>
  <c r="AO19" i="9"/>
  <c r="AO21" i="9"/>
  <c r="AW19" i="9"/>
  <c r="AW21" i="9"/>
  <c r="BE19" i="9"/>
  <c r="BE21" i="9"/>
  <c r="BM19" i="9"/>
  <c r="BM21" i="9"/>
  <c r="BU19" i="9"/>
  <c r="BU21" i="9"/>
  <c r="CC19" i="9"/>
  <c r="CC21" i="9"/>
  <c r="CK19" i="9"/>
  <c r="CK21" i="9"/>
  <c r="CS19" i="9"/>
  <c r="CS21" i="9"/>
  <c r="DA19" i="9"/>
  <c r="DA21" i="9"/>
  <c r="S21" i="9"/>
  <c r="S19" i="9"/>
  <c r="AB21" i="9"/>
  <c r="AB19" i="9"/>
  <c r="AJ21" i="9"/>
  <c r="AJ19" i="9"/>
  <c r="AR21" i="9"/>
  <c r="AR19" i="9"/>
  <c r="AZ21" i="9"/>
  <c r="AZ19" i="9"/>
  <c r="BH21" i="9"/>
  <c r="BH19" i="9"/>
  <c r="BP21" i="9"/>
  <c r="BP19" i="9"/>
  <c r="BX21" i="9"/>
  <c r="BX19" i="9"/>
  <c r="CF21" i="9"/>
  <c r="CF19" i="9"/>
  <c r="CN21" i="9"/>
  <c r="CN19" i="9"/>
  <c r="CV21" i="9"/>
  <c r="CV19" i="9"/>
  <c r="DC21" i="9"/>
  <c r="DC19" i="9"/>
  <c r="DD21" i="9"/>
  <c r="DD19" i="9"/>
  <c r="J37" i="12"/>
  <c r="J31" i="11"/>
  <c r="DJ21" i="10"/>
  <c r="DI21" i="10"/>
  <c r="DH21" i="10"/>
  <c r="DG21" i="10"/>
  <c r="DF21" i="10"/>
  <c r="DE21" i="10"/>
  <c r="DD21" i="10"/>
  <c r="DC21" i="10"/>
  <c r="DB21" i="10"/>
  <c r="DA21" i="10"/>
  <c r="CZ21" i="10"/>
  <c r="CY21" i="10"/>
  <c r="CX21" i="10"/>
  <c r="CW21" i="10"/>
  <c r="CV21" i="10"/>
  <c r="CU21" i="10"/>
  <c r="CT21" i="10"/>
  <c r="CS21" i="10"/>
  <c r="CR21" i="10"/>
  <c r="CQ21" i="10"/>
  <c r="CP21" i="10"/>
  <c r="CO21" i="10"/>
  <c r="CN21" i="10"/>
  <c r="CM21" i="10"/>
  <c r="CL21" i="10"/>
  <c r="CK21" i="10"/>
  <c r="CJ21" i="10"/>
  <c r="CI21" i="10"/>
  <c r="CH21" i="10"/>
  <c r="CG21" i="10"/>
  <c r="CF21" i="10"/>
  <c r="CE21" i="10"/>
  <c r="CD21" i="10"/>
  <c r="CC21" i="10"/>
  <c r="CB21" i="10"/>
  <c r="CA21" i="10"/>
  <c r="BZ21" i="10"/>
  <c r="BY21" i="10"/>
  <c r="BX21" i="10"/>
  <c r="BW21" i="10"/>
  <c r="BV21" i="10"/>
  <c r="BU21" i="10"/>
  <c r="BT21" i="10"/>
  <c r="BS21" i="10"/>
  <c r="BR21" i="10"/>
  <c r="BQ21" i="10"/>
  <c r="BP21" i="10"/>
  <c r="BO21" i="10"/>
  <c r="BN21" i="10"/>
  <c r="BM21" i="10"/>
  <c r="BL21" i="10"/>
  <c r="BK21" i="10"/>
  <c r="BJ21" i="10"/>
  <c r="BI21" i="10"/>
  <c r="BH21" i="10"/>
  <c r="BG21" i="10"/>
  <c r="BF21" i="10"/>
  <c r="BE21" i="10"/>
  <c r="BD21" i="10"/>
  <c r="BC21" i="10"/>
  <c r="BB21" i="10"/>
  <c r="BA21" i="10"/>
  <c r="AZ21" i="10"/>
  <c r="AY21" i="10"/>
  <c r="AX21" i="10"/>
  <c r="AW21" i="10"/>
  <c r="AV21" i="10"/>
  <c r="AU21" i="10"/>
  <c r="AT21" i="10"/>
  <c r="AS21" i="10"/>
  <c r="AR21" i="10"/>
  <c r="AQ21" i="10"/>
  <c r="AP21" i="10"/>
  <c r="AO21" i="10"/>
  <c r="AN21" i="10"/>
  <c r="AM21" i="10"/>
  <c r="AL21" i="10"/>
  <c r="AK21"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DI20" i="9" l="1"/>
  <c r="DI31" i="9"/>
  <c r="DI29" i="9"/>
  <c r="DI28" i="9"/>
  <c r="DI33" i="9"/>
  <c r="DI30" i="9"/>
  <c r="DI32" i="9"/>
  <c r="DE20" i="9"/>
  <c r="DE31" i="9"/>
  <c r="DE29" i="9"/>
  <c r="DE28" i="9"/>
  <c r="DE33" i="9"/>
  <c r="DE30" i="9"/>
  <c r="DE32" i="9"/>
  <c r="CY20" i="9"/>
  <c r="CY31" i="9"/>
  <c r="CY29" i="9"/>
  <c r="CY28" i="9"/>
  <c r="CY30" i="9"/>
  <c r="CY32" i="9"/>
  <c r="CY33" i="9"/>
  <c r="CU20" i="9"/>
  <c r="CU31" i="9"/>
  <c r="CU29" i="9"/>
  <c r="CU28" i="9"/>
  <c r="CU30" i="9"/>
  <c r="CU32" i="9"/>
  <c r="CU33" i="9"/>
  <c r="CQ20" i="9"/>
  <c r="CQ31" i="9"/>
  <c r="CQ29" i="9"/>
  <c r="CQ28" i="9"/>
  <c r="CQ30" i="9"/>
  <c r="CQ32" i="9"/>
  <c r="CQ33" i="9"/>
  <c r="CM20" i="9"/>
  <c r="CM31" i="9"/>
  <c r="CM29" i="9"/>
  <c r="CM28" i="9"/>
  <c r="CM30" i="9"/>
  <c r="CM32" i="9"/>
  <c r="CM33" i="9"/>
  <c r="CI20" i="9"/>
  <c r="CI31" i="9"/>
  <c r="CI29" i="9"/>
  <c r="CI28" i="9"/>
  <c r="CI30" i="9"/>
  <c r="CI32" i="9"/>
  <c r="CI33" i="9"/>
  <c r="CE20" i="9"/>
  <c r="CE31" i="9"/>
  <c r="CE29" i="9"/>
  <c r="CE28" i="9"/>
  <c r="CE30" i="9"/>
  <c r="CE32" i="9"/>
  <c r="CE33" i="9"/>
  <c r="CA20" i="9"/>
  <c r="CA31" i="9"/>
  <c r="CA29" i="9"/>
  <c r="CA28" i="9"/>
  <c r="CA30" i="9"/>
  <c r="CA32" i="9"/>
  <c r="CA33" i="9"/>
  <c r="BW20" i="9"/>
  <c r="BW31" i="9"/>
  <c r="BW29" i="9"/>
  <c r="BW28" i="9"/>
  <c r="BW30" i="9"/>
  <c r="BW33" i="9"/>
  <c r="BW32" i="9"/>
  <c r="BS20" i="9"/>
  <c r="BS31" i="9"/>
  <c r="BS29" i="9"/>
  <c r="BS28" i="9"/>
  <c r="BS30" i="9"/>
  <c r="BS33" i="9"/>
  <c r="BS32" i="9"/>
  <c r="BO20" i="9"/>
  <c r="BO31" i="9"/>
  <c r="BO29" i="9"/>
  <c r="BO28" i="9"/>
  <c r="BO30" i="9"/>
  <c r="BO33" i="9"/>
  <c r="BO32" i="9"/>
  <c r="BK20" i="9"/>
  <c r="BK31" i="9"/>
  <c r="BK29" i="9"/>
  <c r="BK28" i="9"/>
  <c r="BK30" i="9"/>
  <c r="BK32" i="9"/>
  <c r="BK33" i="9"/>
  <c r="BG20" i="9"/>
  <c r="BG31" i="9"/>
  <c r="BG29" i="9"/>
  <c r="BG28" i="9"/>
  <c r="BG30" i="9"/>
  <c r="BG33" i="9"/>
  <c r="BG32" i="9"/>
  <c r="BC20" i="9"/>
  <c r="BC31" i="9"/>
  <c r="BC29" i="9"/>
  <c r="BC28" i="9"/>
  <c r="BC30" i="9"/>
  <c r="BC32" i="9"/>
  <c r="BC33" i="9"/>
  <c r="AY20" i="9"/>
  <c r="AY31" i="9"/>
  <c r="AY29" i="9"/>
  <c r="AY28" i="9"/>
  <c r="AY30" i="9"/>
  <c r="AY33" i="9"/>
  <c r="AY32" i="9"/>
  <c r="AU20" i="9"/>
  <c r="AU31" i="9"/>
  <c r="AU29" i="9"/>
  <c r="AU28" i="9"/>
  <c r="AU30" i="9"/>
  <c r="AU32" i="9"/>
  <c r="AU33" i="9"/>
  <c r="AQ20" i="9"/>
  <c r="AQ31" i="9"/>
  <c r="AQ29" i="9"/>
  <c r="AQ28" i="9"/>
  <c r="AQ30" i="9"/>
  <c r="AQ33" i="9"/>
  <c r="AQ32" i="9"/>
  <c r="AM20" i="9"/>
  <c r="AM31" i="9"/>
  <c r="AM29" i="9"/>
  <c r="AM28" i="9"/>
  <c r="AM30" i="9"/>
  <c r="AM33" i="9"/>
  <c r="AM32" i="9"/>
  <c r="AI20" i="9"/>
  <c r="AI31" i="9"/>
  <c r="AI29" i="9"/>
  <c r="AI28" i="9"/>
  <c r="AI30" i="9"/>
  <c r="AI32" i="9"/>
  <c r="AI33" i="9"/>
  <c r="AE20" i="9"/>
  <c r="AE31" i="9"/>
  <c r="AE29" i="9"/>
  <c r="AE28" i="9"/>
  <c r="AE30" i="9"/>
  <c r="AE33" i="9"/>
  <c r="AE32" i="9"/>
  <c r="AA20" i="9"/>
  <c r="AA31" i="9"/>
  <c r="AA29" i="9"/>
  <c r="AA28" i="9"/>
  <c r="AA30" i="9"/>
  <c r="AA33" i="9"/>
  <c r="AA32" i="9"/>
  <c r="W20" i="9"/>
  <c r="W31" i="9"/>
  <c r="W29" i="9"/>
  <c r="W28" i="9"/>
  <c r="W30" i="9"/>
  <c r="W32" i="9"/>
  <c r="W33" i="9"/>
  <c r="R20" i="9"/>
  <c r="R31" i="9"/>
  <c r="R28" i="9"/>
  <c r="R29" i="9"/>
  <c r="R30" i="9"/>
  <c r="R33" i="9"/>
  <c r="R32" i="9"/>
  <c r="DG20" i="9"/>
  <c r="DG31" i="9"/>
  <c r="DG29" i="9"/>
  <c r="DG28" i="9"/>
  <c r="DG30" i="9"/>
  <c r="DG32" i="9"/>
  <c r="DG33" i="9"/>
  <c r="DC20" i="9"/>
  <c r="DC31" i="9"/>
  <c r="DC29" i="9"/>
  <c r="DC28" i="9"/>
  <c r="DC30" i="9"/>
  <c r="DC32" i="9"/>
  <c r="DC33" i="9"/>
  <c r="DA20" i="9"/>
  <c r="DA31" i="9"/>
  <c r="DA29" i="9"/>
  <c r="DA28" i="9"/>
  <c r="DA33" i="9"/>
  <c r="DA30" i="9"/>
  <c r="DA32" i="9"/>
  <c r="CW20" i="9"/>
  <c r="CW31" i="9"/>
  <c r="CW29" i="9"/>
  <c r="CW28" i="9"/>
  <c r="CW33" i="9"/>
  <c r="CW30" i="9"/>
  <c r="CW32" i="9"/>
  <c r="CS20" i="9"/>
  <c r="CS31" i="9"/>
  <c r="CS29" i="9"/>
  <c r="CS28" i="9"/>
  <c r="CS33" i="9"/>
  <c r="CS30" i="9"/>
  <c r="CS32" i="9"/>
  <c r="CO20" i="9"/>
  <c r="CO31" i="9"/>
  <c r="CO29" i="9"/>
  <c r="CO28" i="9"/>
  <c r="CO33" i="9"/>
  <c r="CO30" i="9"/>
  <c r="CO32" i="9"/>
  <c r="CK20" i="9"/>
  <c r="CK31" i="9"/>
  <c r="CK29" i="9"/>
  <c r="CK28" i="9"/>
  <c r="CK33" i="9"/>
  <c r="CK30" i="9"/>
  <c r="CK32" i="9"/>
  <c r="CG20" i="9"/>
  <c r="CG31" i="9"/>
  <c r="CG29" i="9"/>
  <c r="CG28" i="9"/>
  <c r="CG33" i="9"/>
  <c r="CG30" i="9"/>
  <c r="CG32" i="9"/>
  <c r="CC20" i="9"/>
  <c r="CC31" i="9"/>
  <c r="CC29" i="9"/>
  <c r="CC28" i="9"/>
  <c r="CC33" i="9"/>
  <c r="CC30" i="9"/>
  <c r="CC32" i="9"/>
  <c r="BY20" i="9"/>
  <c r="BY31" i="9"/>
  <c r="BY29" i="9"/>
  <c r="BY28" i="9"/>
  <c r="BY30" i="9"/>
  <c r="BY33" i="9"/>
  <c r="BY32" i="9"/>
  <c r="BU20" i="9"/>
  <c r="BU31" i="9"/>
  <c r="BU29" i="9"/>
  <c r="BU28" i="9"/>
  <c r="BU30" i="9"/>
  <c r="BU33" i="9"/>
  <c r="BU32" i="9"/>
  <c r="BQ20" i="9"/>
  <c r="BQ31" i="9"/>
  <c r="BQ29" i="9"/>
  <c r="BQ28" i="9"/>
  <c r="BQ30" i="9"/>
  <c r="BQ33" i="9"/>
  <c r="BQ32" i="9"/>
  <c r="BM20" i="9"/>
  <c r="BM31" i="9"/>
  <c r="BM29" i="9"/>
  <c r="BM28" i="9"/>
  <c r="BM33" i="9"/>
  <c r="BM30" i="9"/>
  <c r="BM32" i="9"/>
  <c r="BI20" i="9"/>
  <c r="BI31" i="9"/>
  <c r="BI29" i="9"/>
  <c r="BI28" i="9"/>
  <c r="BI30" i="9"/>
  <c r="BI33" i="9"/>
  <c r="BI32" i="9"/>
  <c r="BE20" i="9"/>
  <c r="BE31" i="9"/>
  <c r="BE29" i="9"/>
  <c r="BE28" i="9"/>
  <c r="BE33" i="9"/>
  <c r="BE30" i="9"/>
  <c r="BE32" i="9"/>
  <c r="BA20" i="9"/>
  <c r="BA31" i="9"/>
  <c r="BA29" i="9"/>
  <c r="BA28" i="9"/>
  <c r="BA30" i="9"/>
  <c r="BA33" i="9"/>
  <c r="BA32" i="9"/>
  <c r="AW20" i="9"/>
  <c r="AW31" i="9"/>
  <c r="AW29" i="9"/>
  <c r="AW28" i="9"/>
  <c r="AW33" i="9"/>
  <c r="AW30" i="9"/>
  <c r="AW32" i="9"/>
  <c r="AS20" i="9"/>
  <c r="AS31" i="9"/>
  <c r="AS29" i="9"/>
  <c r="AS28" i="9"/>
  <c r="AS30" i="9"/>
  <c r="AS33" i="9"/>
  <c r="AS32" i="9"/>
  <c r="AO20" i="9"/>
  <c r="AO31" i="9"/>
  <c r="AO29" i="9"/>
  <c r="AO28" i="9"/>
  <c r="AO30" i="9"/>
  <c r="AO33" i="9"/>
  <c r="AO32" i="9"/>
  <c r="AK20" i="9"/>
  <c r="AK31" i="9"/>
  <c r="AK29" i="9"/>
  <c r="AK28" i="9"/>
  <c r="AK33" i="9"/>
  <c r="AK30" i="9"/>
  <c r="AK32" i="9"/>
  <c r="AG20" i="9"/>
  <c r="AG31" i="9"/>
  <c r="AG29" i="9"/>
  <c r="AG28" i="9"/>
  <c r="AG30" i="9"/>
  <c r="AG33" i="9"/>
  <c r="AG32" i="9"/>
  <c r="AC20" i="9"/>
  <c r="AC31" i="9"/>
  <c r="AC29" i="9"/>
  <c r="AC28" i="9"/>
  <c r="AC30" i="9"/>
  <c r="AC33" i="9"/>
  <c r="AC32" i="9"/>
  <c r="Y20" i="9"/>
  <c r="Y31" i="9"/>
  <c r="Y29" i="9"/>
  <c r="Y28" i="9"/>
  <c r="Y33" i="9"/>
  <c r="Y30" i="9"/>
  <c r="Y32" i="9"/>
  <c r="T20" i="9"/>
  <c r="T31" i="9"/>
  <c r="T28" i="9"/>
  <c r="T29" i="9"/>
  <c r="T30" i="9"/>
  <c r="T33" i="9"/>
  <c r="T32" i="9"/>
  <c r="DJ20" i="9"/>
  <c r="DJ31" i="9"/>
  <c r="DJ28" i="9"/>
  <c r="DJ29" i="9"/>
  <c r="DJ33" i="9"/>
  <c r="DJ30" i="9"/>
  <c r="DJ32" i="9"/>
  <c r="DF20" i="9"/>
  <c r="DF31" i="9"/>
  <c r="DF28" i="9"/>
  <c r="DF29" i="9"/>
  <c r="DF33" i="9"/>
  <c r="DF30" i="9"/>
  <c r="DF32" i="9"/>
  <c r="DB20" i="9"/>
  <c r="DB31" i="9"/>
  <c r="DB28" i="9"/>
  <c r="DB29" i="9"/>
  <c r="DB33" i="9"/>
  <c r="DB30" i="9"/>
  <c r="DB32" i="9"/>
  <c r="CX20" i="9"/>
  <c r="CX31" i="9"/>
  <c r="CX28" i="9"/>
  <c r="CX29" i="9"/>
  <c r="CX33" i="9"/>
  <c r="CX30" i="9"/>
  <c r="CX32" i="9"/>
  <c r="CT20" i="9"/>
  <c r="CT31" i="9"/>
  <c r="CT28" i="9"/>
  <c r="CT29" i="9"/>
  <c r="CT33" i="9"/>
  <c r="CT30" i="9"/>
  <c r="CT32" i="9"/>
  <c r="CP20" i="9"/>
  <c r="CP31" i="9"/>
  <c r="CP28" i="9"/>
  <c r="CP29" i="9"/>
  <c r="CP33" i="9"/>
  <c r="CP30" i="9"/>
  <c r="CP32" i="9"/>
  <c r="CL20" i="9"/>
  <c r="CL31" i="9"/>
  <c r="CL28" i="9"/>
  <c r="CL29" i="9"/>
  <c r="CL33" i="9"/>
  <c r="CL30" i="9"/>
  <c r="CL32" i="9"/>
  <c r="CH20" i="9"/>
  <c r="CH31" i="9"/>
  <c r="CH28" i="9"/>
  <c r="CH29" i="9"/>
  <c r="CH33" i="9"/>
  <c r="CH30" i="9"/>
  <c r="CH32" i="9"/>
  <c r="CD20" i="9"/>
  <c r="CD31" i="9"/>
  <c r="CD28" i="9"/>
  <c r="CD29" i="9"/>
  <c r="CD33" i="9"/>
  <c r="CD30" i="9"/>
  <c r="CD32" i="9"/>
  <c r="BZ20" i="9"/>
  <c r="BZ31" i="9"/>
  <c r="BZ28" i="9"/>
  <c r="BZ29" i="9"/>
  <c r="BZ33" i="9"/>
  <c r="BZ30" i="9"/>
  <c r="BZ32" i="9"/>
  <c r="BV20" i="9"/>
  <c r="BV31" i="9"/>
  <c r="BV28" i="9"/>
  <c r="BV29" i="9"/>
  <c r="BV33" i="9"/>
  <c r="BV30" i="9"/>
  <c r="BV32" i="9"/>
  <c r="BR20" i="9"/>
  <c r="BR31" i="9"/>
  <c r="BR28" i="9"/>
  <c r="BR29" i="9"/>
  <c r="BR33" i="9"/>
  <c r="BR30" i="9"/>
  <c r="BR32" i="9"/>
  <c r="BN20" i="9"/>
  <c r="BN31" i="9"/>
  <c r="BN28" i="9"/>
  <c r="BN29" i="9"/>
  <c r="BN33" i="9"/>
  <c r="BN30" i="9"/>
  <c r="BN32" i="9"/>
  <c r="BJ20" i="9"/>
  <c r="BJ31" i="9"/>
  <c r="BJ28" i="9"/>
  <c r="BJ29" i="9"/>
  <c r="BJ30" i="9"/>
  <c r="BJ33" i="9"/>
  <c r="BJ32" i="9"/>
  <c r="BF20" i="9"/>
  <c r="BF31" i="9"/>
  <c r="BF28" i="9"/>
  <c r="BF29" i="9"/>
  <c r="BF33" i="9"/>
  <c r="BF30" i="9"/>
  <c r="BF32" i="9"/>
  <c r="BB20" i="9"/>
  <c r="BB31" i="9"/>
  <c r="BB28" i="9"/>
  <c r="BB29" i="9"/>
  <c r="BB30" i="9"/>
  <c r="BB33" i="9"/>
  <c r="BB32" i="9"/>
  <c r="AX20" i="9"/>
  <c r="AX31" i="9"/>
  <c r="AX28" i="9"/>
  <c r="AX29" i="9"/>
  <c r="AX33" i="9"/>
  <c r="AX30" i="9"/>
  <c r="AX32" i="9"/>
  <c r="AT20" i="9"/>
  <c r="AT31" i="9"/>
  <c r="AT28" i="9"/>
  <c r="AT29" i="9"/>
  <c r="AT30" i="9"/>
  <c r="AT33" i="9"/>
  <c r="AT32" i="9"/>
  <c r="AP20" i="9"/>
  <c r="AP31" i="9"/>
  <c r="AP28" i="9"/>
  <c r="AP29" i="9"/>
  <c r="AP33" i="9"/>
  <c r="AP30" i="9"/>
  <c r="AP32" i="9"/>
  <c r="AL20" i="9"/>
  <c r="AL31" i="9"/>
  <c r="AL28" i="9"/>
  <c r="AL29" i="9"/>
  <c r="AL30" i="9"/>
  <c r="AL33" i="9"/>
  <c r="AL32" i="9"/>
  <c r="AH20" i="9"/>
  <c r="AH31" i="9"/>
  <c r="AH28" i="9"/>
  <c r="AH29" i="9"/>
  <c r="AH30" i="9"/>
  <c r="AH33" i="9"/>
  <c r="AH32" i="9"/>
  <c r="AD20" i="9"/>
  <c r="AD31" i="9"/>
  <c r="AD28" i="9"/>
  <c r="AD29" i="9"/>
  <c r="AD33" i="9"/>
  <c r="AD30" i="9"/>
  <c r="AD32" i="9"/>
  <c r="Z20" i="9"/>
  <c r="Z31" i="9"/>
  <c r="Z28" i="9"/>
  <c r="Z29" i="9"/>
  <c r="Z30" i="9"/>
  <c r="Z33" i="9"/>
  <c r="Z32" i="9"/>
  <c r="V20" i="9"/>
  <c r="V31" i="9"/>
  <c r="V28" i="9"/>
  <c r="V29" i="9"/>
  <c r="V33" i="9"/>
  <c r="V32" i="9"/>
  <c r="V30" i="9"/>
  <c r="K20" i="9"/>
  <c r="K31" i="9"/>
  <c r="K29" i="9"/>
  <c r="K28" i="9"/>
  <c r="K30" i="9"/>
  <c r="K33" i="9"/>
  <c r="K32" i="9"/>
  <c r="L20" i="9"/>
  <c r="L31" i="9"/>
  <c r="L28" i="9"/>
  <c r="L29" i="9"/>
  <c r="L30" i="9"/>
  <c r="L32" i="9"/>
  <c r="L33" i="9"/>
  <c r="DH20" i="9"/>
  <c r="DH31" i="9"/>
  <c r="DH28" i="9"/>
  <c r="DH29" i="9"/>
  <c r="DH30" i="9"/>
  <c r="DH32" i="9"/>
  <c r="DH33" i="9"/>
  <c r="DD20" i="9"/>
  <c r="DD31" i="9"/>
  <c r="DD28" i="9"/>
  <c r="DD29" i="9"/>
  <c r="DD30" i="9"/>
  <c r="DD32" i="9"/>
  <c r="DD33" i="9"/>
  <c r="CZ20" i="9"/>
  <c r="CZ31" i="9"/>
  <c r="CZ28" i="9"/>
  <c r="CZ29" i="9"/>
  <c r="CZ30" i="9"/>
  <c r="CZ32" i="9"/>
  <c r="CZ33" i="9"/>
  <c r="CV20" i="9"/>
  <c r="CV31" i="9"/>
  <c r="CV28" i="9"/>
  <c r="CV29" i="9"/>
  <c r="CV30" i="9"/>
  <c r="CV32" i="9"/>
  <c r="CV33" i="9"/>
  <c r="CR20" i="9"/>
  <c r="CR31" i="9"/>
  <c r="CR28" i="9"/>
  <c r="CR29" i="9"/>
  <c r="CR30" i="9"/>
  <c r="CR32" i="9"/>
  <c r="CR33" i="9"/>
  <c r="CN20" i="9"/>
  <c r="CN31" i="9"/>
  <c r="CN28" i="9"/>
  <c r="CN29" i="9"/>
  <c r="CN30" i="9"/>
  <c r="CN32" i="9"/>
  <c r="CN33" i="9"/>
  <c r="CJ20" i="9"/>
  <c r="CJ31" i="9"/>
  <c r="CJ28" i="9"/>
  <c r="CJ29" i="9"/>
  <c r="CJ30" i="9"/>
  <c r="CJ32" i="9"/>
  <c r="CJ33" i="9"/>
  <c r="CF20" i="9"/>
  <c r="CF31" i="9"/>
  <c r="CF28" i="9"/>
  <c r="CF29" i="9"/>
  <c r="CF30" i="9"/>
  <c r="CF32" i="9"/>
  <c r="CF33" i="9"/>
  <c r="CB20" i="9"/>
  <c r="CB31" i="9"/>
  <c r="CB28" i="9"/>
  <c r="CB29" i="9"/>
  <c r="CB30" i="9"/>
  <c r="CB32" i="9"/>
  <c r="CB33" i="9"/>
  <c r="BX20" i="9"/>
  <c r="BX31" i="9"/>
  <c r="BX28" i="9"/>
  <c r="BX29" i="9"/>
  <c r="BX30" i="9"/>
  <c r="BX32" i="9"/>
  <c r="BX33" i="9"/>
  <c r="BT20" i="9"/>
  <c r="BT31" i="9"/>
  <c r="BT28" i="9"/>
  <c r="BT29" i="9"/>
  <c r="BT30" i="9"/>
  <c r="BT32" i="9"/>
  <c r="BT33" i="9"/>
  <c r="BP20" i="9"/>
  <c r="BP31" i="9"/>
  <c r="BP28" i="9"/>
  <c r="BP29" i="9"/>
  <c r="BP30" i="9"/>
  <c r="BP32" i="9"/>
  <c r="BP33" i="9"/>
  <c r="BL20" i="9"/>
  <c r="BL31" i="9"/>
  <c r="BL28" i="9"/>
  <c r="BL29" i="9"/>
  <c r="BL32" i="9"/>
  <c r="BL30" i="9"/>
  <c r="BL33" i="9"/>
  <c r="BH20" i="9"/>
  <c r="BH31" i="9"/>
  <c r="BH28" i="9"/>
  <c r="BH29" i="9"/>
  <c r="BH30" i="9"/>
  <c r="BH32" i="9"/>
  <c r="BH33" i="9"/>
  <c r="BD20" i="9"/>
  <c r="BD31" i="9"/>
  <c r="BD28" i="9"/>
  <c r="BD29" i="9"/>
  <c r="BD32" i="9"/>
  <c r="BD30" i="9"/>
  <c r="BD33" i="9"/>
  <c r="AZ20" i="9"/>
  <c r="AZ31" i="9"/>
  <c r="AZ28" i="9"/>
  <c r="AZ29" i="9"/>
  <c r="AZ30" i="9"/>
  <c r="AZ32" i="9"/>
  <c r="AZ33" i="9"/>
  <c r="AV20" i="9"/>
  <c r="AV31" i="9"/>
  <c r="AV28" i="9"/>
  <c r="AV29" i="9"/>
  <c r="AV32" i="9"/>
  <c r="AV30" i="9"/>
  <c r="AV33" i="9"/>
  <c r="AR20" i="9"/>
  <c r="AR31" i="9"/>
  <c r="AR28" i="9"/>
  <c r="AR29" i="9"/>
  <c r="AR30" i="9"/>
  <c r="AR32" i="9"/>
  <c r="AR33" i="9"/>
  <c r="AN20" i="9"/>
  <c r="AN31" i="9"/>
  <c r="AN28" i="9"/>
  <c r="AN29" i="9"/>
  <c r="AN32" i="9"/>
  <c r="AN30" i="9"/>
  <c r="AN33" i="9"/>
  <c r="AJ20" i="9"/>
  <c r="AJ31" i="9"/>
  <c r="AJ28" i="9"/>
  <c r="AJ29" i="9"/>
  <c r="AJ32" i="9"/>
  <c r="AJ30" i="9"/>
  <c r="AJ33" i="9"/>
  <c r="AF20" i="9"/>
  <c r="AF31" i="9"/>
  <c r="AF28" i="9"/>
  <c r="AF29" i="9"/>
  <c r="AF30" i="9"/>
  <c r="AF32" i="9"/>
  <c r="AF33" i="9"/>
  <c r="AB20" i="9"/>
  <c r="AB31" i="9"/>
  <c r="AB28" i="9"/>
  <c r="AB29" i="9"/>
  <c r="AB32" i="9"/>
  <c r="AB30" i="9"/>
  <c r="AB33" i="9"/>
  <c r="X20" i="9"/>
  <c r="X31" i="9"/>
  <c r="X28" i="9"/>
  <c r="X29" i="9"/>
  <c r="X30" i="9"/>
  <c r="X32" i="9"/>
  <c r="X33" i="9"/>
  <c r="S20" i="9"/>
  <c r="S31" i="9"/>
  <c r="S29" i="9"/>
  <c r="S28" i="9"/>
  <c r="S30" i="9"/>
  <c r="S33" i="9"/>
  <c r="S32" i="9"/>
  <c r="J31" i="9"/>
  <c r="J29" i="9"/>
  <c r="J33" i="9"/>
  <c r="J30" i="9"/>
  <c r="J32" i="9"/>
  <c r="DI31" i="11"/>
  <c r="DI37" i="12"/>
  <c r="DE31" i="11"/>
  <c r="DE37" i="12"/>
  <c r="CY31" i="11"/>
  <c r="CY37" i="12"/>
  <c r="CU31" i="11"/>
  <c r="CU37" i="12"/>
  <c r="CQ31" i="11"/>
  <c r="CQ37" i="12"/>
  <c r="CM31" i="11"/>
  <c r="CM37" i="12"/>
  <c r="CI31" i="11"/>
  <c r="CI37" i="12"/>
  <c r="CE31" i="11"/>
  <c r="CE37" i="12"/>
  <c r="CA31" i="11"/>
  <c r="CA37" i="12"/>
  <c r="BW31" i="11"/>
  <c r="BW37" i="12"/>
  <c r="BS31" i="11"/>
  <c r="BS37" i="12"/>
  <c r="BO31" i="11"/>
  <c r="BO37" i="12"/>
  <c r="BK31" i="11"/>
  <c r="BK37" i="12"/>
  <c r="BG31" i="11"/>
  <c r="BG37" i="12"/>
  <c r="BC31" i="11"/>
  <c r="BC37" i="12"/>
  <c r="AY31" i="11"/>
  <c r="AY37" i="12"/>
  <c r="AU31" i="11"/>
  <c r="AU37" i="12"/>
  <c r="AQ31" i="11"/>
  <c r="AQ37" i="12"/>
  <c r="AM31" i="11"/>
  <c r="AM37" i="12"/>
  <c r="AI31" i="11"/>
  <c r="AI37" i="12"/>
  <c r="AE31" i="11"/>
  <c r="AE37" i="12"/>
  <c r="AA31" i="11"/>
  <c r="AA37" i="12"/>
  <c r="W31" i="11"/>
  <c r="W37" i="12"/>
  <c r="R31" i="11"/>
  <c r="R37" i="12"/>
  <c r="DG31" i="11"/>
  <c r="DG37" i="12"/>
  <c r="DC31" i="11"/>
  <c r="DC37" i="12"/>
  <c r="DA31" i="11"/>
  <c r="DA37" i="12"/>
  <c r="CW31" i="11"/>
  <c r="CW37" i="12"/>
  <c r="CS31" i="11"/>
  <c r="CS37" i="12"/>
  <c r="CO31" i="11"/>
  <c r="CO37" i="12"/>
  <c r="CK31" i="11"/>
  <c r="CK37" i="12"/>
  <c r="CG31" i="11"/>
  <c r="CG37" i="12"/>
  <c r="CC31" i="11"/>
  <c r="CC37" i="12"/>
  <c r="BY31" i="11"/>
  <c r="BY37" i="12"/>
  <c r="BU31" i="11"/>
  <c r="BU37" i="12"/>
  <c r="BQ31" i="11"/>
  <c r="BQ37" i="12"/>
  <c r="BM31" i="11"/>
  <c r="BM37" i="12"/>
  <c r="BI31" i="11"/>
  <c r="BI37" i="12"/>
  <c r="BE31" i="11"/>
  <c r="BE37" i="12"/>
  <c r="BA31" i="11"/>
  <c r="BA37" i="12"/>
  <c r="AW31" i="11"/>
  <c r="AW37" i="12"/>
  <c r="AS31" i="11"/>
  <c r="AS37" i="12"/>
  <c r="AO31" i="11"/>
  <c r="AO37" i="12"/>
  <c r="AK31" i="11"/>
  <c r="AK37" i="12"/>
  <c r="AG31" i="11"/>
  <c r="AG37" i="12"/>
  <c r="AC31" i="11"/>
  <c r="AC37" i="12"/>
  <c r="Y31" i="11"/>
  <c r="Y37" i="12"/>
  <c r="T31" i="11"/>
  <c r="T37" i="12"/>
  <c r="DJ37" i="12"/>
  <c r="DJ31" i="11"/>
  <c r="DF37" i="12"/>
  <c r="DF31" i="11"/>
  <c r="DB37" i="12"/>
  <c r="DB31" i="11"/>
  <c r="CX37" i="12"/>
  <c r="CX31" i="11"/>
  <c r="CT37" i="12"/>
  <c r="CT31" i="11"/>
  <c r="CP37" i="12"/>
  <c r="CP31" i="11"/>
  <c r="CL37" i="12"/>
  <c r="CL31" i="11"/>
  <c r="CH37" i="12"/>
  <c r="CH31" i="11"/>
  <c r="CD37" i="12"/>
  <c r="CD31" i="11"/>
  <c r="BZ37" i="12"/>
  <c r="BZ31" i="11"/>
  <c r="BV37" i="12"/>
  <c r="BV31" i="11"/>
  <c r="BR37" i="12"/>
  <c r="BR31" i="11"/>
  <c r="BN37" i="12"/>
  <c r="BN31" i="11"/>
  <c r="BJ37" i="12"/>
  <c r="BJ31" i="11"/>
  <c r="BF37" i="12"/>
  <c r="BF31" i="11"/>
  <c r="BB37" i="12"/>
  <c r="BB31" i="11"/>
  <c r="AX37" i="12"/>
  <c r="AX31" i="11"/>
  <c r="AT37" i="12"/>
  <c r="AT31" i="11"/>
  <c r="AP37" i="12"/>
  <c r="AP31" i="11"/>
  <c r="AL37" i="12"/>
  <c r="AL31" i="11"/>
  <c r="AH37" i="12"/>
  <c r="AH31" i="11"/>
  <c r="AD37" i="12"/>
  <c r="AD31" i="11"/>
  <c r="Z37" i="12"/>
  <c r="Z31" i="11"/>
  <c r="V37" i="12"/>
  <c r="V31" i="11"/>
  <c r="K31" i="11"/>
  <c r="K37" i="12"/>
  <c r="L37" i="12"/>
  <c r="L31" i="11"/>
  <c r="DH37" i="12"/>
  <c r="DH31" i="11"/>
  <c r="DD37" i="12"/>
  <c r="DD31" i="11"/>
  <c r="CZ37" i="12"/>
  <c r="CZ31" i="11"/>
  <c r="CV37" i="12"/>
  <c r="CV31" i="11"/>
  <c r="CR37" i="12"/>
  <c r="CR31" i="11"/>
  <c r="CN37" i="12"/>
  <c r="CN31" i="11"/>
  <c r="CJ37" i="12"/>
  <c r="CJ31" i="11"/>
  <c r="CF37" i="12"/>
  <c r="CF31" i="11"/>
  <c r="CB37" i="12"/>
  <c r="CB31" i="11"/>
  <c r="BX37" i="12"/>
  <c r="BX31" i="11"/>
  <c r="BT37" i="12"/>
  <c r="BT31" i="11"/>
  <c r="BP37" i="12"/>
  <c r="BP31" i="11"/>
  <c r="BL37" i="12"/>
  <c r="BL31" i="11"/>
  <c r="BH37" i="12"/>
  <c r="BH31" i="11"/>
  <c r="BD37" i="12"/>
  <c r="BD31" i="11"/>
  <c r="AZ37" i="12"/>
  <c r="AZ31" i="11"/>
  <c r="AV37" i="12"/>
  <c r="AV31" i="11"/>
  <c r="AR37" i="12"/>
  <c r="AR31" i="11"/>
  <c r="AN37" i="12"/>
  <c r="AN31" i="11"/>
  <c r="AJ37" i="12"/>
  <c r="AJ31" i="11"/>
  <c r="AF37" i="12"/>
  <c r="AF31" i="11"/>
  <c r="AB37" i="12"/>
  <c r="AB31" i="11"/>
  <c r="X37" i="12"/>
  <c r="X31" i="11"/>
  <c r="S37" i="12"/>
  <c r="S31" i="11"/>
  <c r="J32" i="10"/>
  <c r="DJ43" i="10" l="1"/>
  <c r="DI43" i="10"/>
  <c r="DH43" i="10"/>
  <c r="DG43" i="10"/>
  <c r="DF43" i="10"/>
  <c r="DE43" i="10"/>
  <c r="DD43" i="10"/>
  <c r="DC43" i="10"/>
  <c r="DB43" i="10"/>
  <c r="DA43" i="10"/>
  <c r="CZ43" i="10"/>
  <c r="CY43" i="10"/>
  <c r="CX43" i="10"/>
  <c r="CW43" i="10"/>
  <c r="CV43" i="10"/>
  <c r="CU43" i="10"/>
  <c r="CT43" i="10"/>
  <c r="CS43" i="10"/>
  <c r="CR43" i="10"/>
  <c r="CQ43" i="10"/>
  <c r="CP43" i="10"/>
  <c r="CO43" i="10"/>
  <c r="CN43" i="10"/>
  <c r="CM43" i="10"/>
  <c r="CL43" i="10"/>
  <c r="CK43" i="10"/>
  <c r="CJ43" i="10"/>
  <c r="CI43" i="10"/>
  <c r="CH43" i="10"/>
  <c r="CG43" i="10"/>
  <c r="CF43" i="10"/>
  <c r="CE43" i="10"/>
  <c r="CD43" i="10"/>
  <c r="CC43" i="10"/>
  <c r="CB43" i="10"/>
  <c r="CA43" i="10"/>
  <c r="BZ43" i="10"/>
  <c r="BY43" i="10"/>
  <c r="BX43" i="10"/>
  <c r="BW43" i="10"/>
  <c r="BV43" i="10"/>
  <c r="BU43" i="10"/>
  <c r="BT43" i="10"/>
  <c r="BS43" i="10"/>
  <c r="BR43" i="10"/>
  <c r="BQ43" i="10"/>
  <c r="BP43" i="10"/>
  <c r="BO43" i="10"/>
  <c r="BN43" i="10"/>
  <c r="BM43" i="10"/>
  <c r="BL43" i="10"/>
  <c r="BK43" i="10"/>
  <c r="BJ43" i="10"/>
  <c r="BI43" i="10"/>
  <c r="BH43" i="10"/>
  <c r="BG43" i="10"/>
  <c r="BF43" i="10"/>
  <c r="BE43" i="10"/>
  <c r="BD43" i="10"/>
  <c r="BC43" i="10"/>
  <c r="BB43" i="10"/>
  <c r="BA43" i="10"/>
  <c r="AZ43" i="10"/>
  <c r="AY43" i="10"/>
  <c r="AX43" i="10"/>
  <c r="AW43" i="10"/>
  <c r="AV43" i="10"/>
  <c r="AU43" i="10"/>
  <c r="AT43" i="10"/>
  <c r="AS43" i="10"/>
  <c r="AR43" i="10"/>
  <c r="AQ43" i="10"/>
  <c r="AP43" i="10"/>
  <c r="AO43" i="10"/>
  <c r="AN43" i="10"/>
  <c r="AM43" i="10"/>
  <c r="AL43" i="10"/>
  <c r="AK43" i="10"/>
  <c r="AJ43" i="10"/>
  <c r="AI43" i="10"/>
  <c r="AH43" i="10"/>
  <c r="AG43" i="10"/>
  <c r="AF43" i="10"/>
  <c r="AE43" i="10"/>
  <c r="AD43" i="10"/>
  <c r="AC43" i="10"/>
  <c r="AB43" i="10"/>
  <c r="AA43" i="10"/>
  <c r="Z43" i="10"/>
  <c r="Y43" i="10"/>
  <c r="X43" i="10"/>
  <c r="W43" i="10"/>
  <c r="V43" i="10"/>
  <c r="U43" i="10"/>
  <c r="T43" i="10"/>
  <c r="S43" i="10"/>
  <c r="R43" i="10"/>
  <c r="Q43" i="10"/>
  <c r="P43" i="10"/>
  <c r="O43" i="10"/>
  <c r="N43" i="10"/>
  <c r="M43" i="10"/>
  <c r="L43" i="10"/>
  <c r="K43" i="10"/>
  <c r="J43" i="10"/>
  <c r="C5" i="14" l="1"/>
  <c r="E64" i="8" l="1"/>
  <c r="E33" i="8"/>
  <c r="F16" i="8" l="1"/>
  <c r="Y37" i="2"/>
  <c r="Z37" i="2"/>
  <c r="AA37" i="2" s="1"/>
  <c r="Y36" i="2"/>
  <c r="Z36" i="2"/>
  <c r="AA36" i="2" s="1"/>
  <c r="AB36" i="2" s="1"/>
  <c r="AC36" i="2" s="1"/>
  <c r="AD36" i="2" s="1"/>
  <c r="AE36" i="2" s="1"/>
  <c r="AF36" i="2" s="1"/>
  <c r="AG36" i="2" s="1"/>
  <c r="AH36" i="2" s="1"/>
  <c r="AI36" i="2" s="1"/>
  <c r="AJ36" i="2" s="1"/>
  <c r="AK36" i="2" s="1"/>
  <c r="Y35" i="2"/>
  <c r="Z35" i="2" s="1"/>
  <c r="AA35" i="2" s="1"/>
  <c r="AB35" i="2" s="1"/>
  <c r="AC35" i="2" s="1"/>
  <c r="AD35" i="2" s="1"/>
  <c r="AE35" i="2" s="1"/>
  <c r="AF35" i="2" s="1"/>
  <c r="AG35" i="2" s="1"/>
  <c r="AH35" i="2" s="1"/>
  <c r="AI35" i="2" s="1"/>
  <c r="AJ35" i="2" s="1"/>
  <c r="AK35" i="2" s="1"/>
  <c r="AB37" i="2" l="1"/>
  <c r="AC37" i="2" l="1"/>
  <c r="AD37" i="2" l="1"/>
  <c r="AE37" i="2" l="1"/>
  <c r="AF37" i="2" l="1"/>
  <c r="AG37" i="2" l="1"/>
  <c r="AH37" i="2" l="1"/>
  <c r="AI37" i="2" l="1"/>
  <c r="AJ37" i="2" l="1"/>
  <c r="AK37" i="2" s="1"/>
  <c r="DM43" i="10" l="1"/>
  <c r="DL43" i="10"/>
  <c r="F103" i="9"/>
  <c r="F96" i="9"/>
  <c r="F89" i="9"/>
  <c r="F46" i="9"/>
  <c r="B41" i="6"/>
  <c r="B110" i="6" s="1"/>
  <c r="B40" i="6"/>
  <c r="B109" i="6" s="1"/>
  <c r="B39" i="6"/>
  <c r="B108" i="6" s="1"/>
  <c r="B38" i="6"/>
  <c r="B107" i="6" s="1"/>
  <c r="B37" i="6"/>
  <c r="B106" i="6" s="1"/>
  <c r="B36" i="6"/>
  <c r="B105" i="6" s="1"/>
  <c r="B35" i="6"/>
  <c r="B104" i="6" s="1"/>
  <c r="B34" i="6"/>
  <c r="B103" i="6" s="1"/>
  <c r="B33" i="6"/>
  <c r="B102" i="6" s="1"/>
  <c r="B32" i="6"/>
  <c r="B101" i="6" s="1"/>
  <c r="B31" i="6"/>
  <c r="B100" i="6" s="1"/>
  <c r="B30" i="6"/>
  <c r="B99" i="6" s="1"/>
  <c r="B29" i="6"/>
  <c r="B98" i="6" s="1"/>
  <c r="B28" i="6"/>
  <c r="B97" i="6" s="1"/>
  <c r="B27" i="6"/>
  <c r="B96" i="6" s="1"/>
  <c r="B26" i="6"/>
  <c r="B95" i="6" s="1"/>
  <c r="B25" i="6"/>
  <c r="B94" i="6" s="1"/>
  <c r="B24" i="6"/>
  <c r="B93" i="6" s="1"/>
  <c r="B23" i="6"/>
  <c r="B92" i="6" s="1"/>
  <c r="B22" i="6"/>
  <c r="B91" i="6" s="1"/>
  <c r="J34" i="5" l="1"/>
  <c r="K34" i="5"/>
  <c r="L34" i="5"/>
  <c r="L19" i="12" s="1"/>
  <c r="M34" i="5"/>
  <c r="N34" i="5"/>
  <c r="N19" i="12" s="1"/>
  <c r="O34" i="5"/>
  <c r="P34" i="5"/>
  <c r="P19" i="12" s="1"/>
  <c r="Q34" i="5"/>
  <c r="R34" i="5"/>
  <c r="R19" i="12" s="1"/>
  <c r="S34" i="5"/>
  <c r="T34" i="5"/>
  <c r="T19" i="12" s="1"/>
  <c r="U34" i="5"/>
  <c r="U19" i="12" s="1"/>
  <c r="V34" i="5"/>
  <c r="V19" i="12" s="1"/>
  <c r="W34" i="5"/>
  <c r="X34" i="5"/>
  <c r="X19" i="12" s="1"/>
  <c r="Y34" i="5"/>
  <c r="Z34" i="5"/>
  <c r="Z19" i="12" s="1"/>
  <c r="AA34" i="5"/>
  <c r="AB34" i="5"/>
  <c r="AB19" i="12" s="1"/>
  <c r="AC34" i="5"/>
  <c r="AD34" i="5"/>
  <c r="AD19" i="12" s="1"/>
  <c r="AE34" i="5"/>
  <c r="AF34" i="5"/>
  <c r="AF19" i="12" s="1"/>
  <c r="AG34" i="5"/>
  <c r="AG19" i="12" s="1"/>
  <c r="AH34" i="5"/>
  <c r="AH19" i="12" s="1"/>
  <c r="AI34" i="5"/>
  <c r="AJ34" i="5"/>
  <c r="AJ19" i="12" s="1"/>
  <c r="AK34" i="5"/>
  <c r="AL34" i="5"/>
  <c r="AL19" i="12" s="1"/>
  <c r="AM34" i="5"/>
  <c r="AN34" i="5"/>
  <c r="AN19" i="12" s="1"/>
  <c r="AO34" i="5"/>
  <c r="AP34" i="5"/>
  <c r="AP19" i="12" s="1"/>
  <c r="AQ34" i="5"/>
  <c r="AR34" i="5"/>
  <c r="AR19" i="12" s="1"/>
  <c r="AS34" i="5"/>
  <c r="AS19" i="12" s="1"/>
  <c r="AT34" i="5"/>
  <c r="AT19" i="12" s="1"/>
  <c r="AU34" i="5"/>
  <c r="AV34" i="5"/>
  <c r="AV19" i="12" s="1"/>
  <c r="AW34" i="5"/>
  <c r="AX34" i="5"/>
  <c r="AX19" i="12" s="1"/>
  <c r="AY34" i="5"/>
  <c r="AZ34" i="5"/>
  <c r="AZ19" i="12" s="1"/>
  <c r="BA34" i="5"/>
  <c r="BB34" i="5"/>
  <c r="BB19" i="12" s="1"/>
  <c r="BC34" i="5"/>
  <c r="BD34" i="5"/>
  <c r="BD19" i="12" s="1"/>
  <c r="BE34" i="5"/>
  <c r="BE19" i="12" s="1"/>
  <c r="BF34" i="5"/>
  <c r="BF19" i="12" s="1"/>
  <c r="BG34" i="5"/>
  <c r="BH34" i="5"/>
  <c r="BH19" i="12" s="1"/>
  <c r="BI34" i="5"/>
  <c r="BJ34" i="5"/>
  <c r="BJ19" i="12" s="1"/>
  <c r="BK34" i="5"/>
  <c r="BL34" i="5"/>
  <c r="BL19" i="12" s="1"/>
  <c r="BM34" i="5"/>
  <c r="BN34" i="5"/>
  <c r="BN19" i="12" s="1"/>
  <c r="BO34" i="5"/>
  <c r="BP34" i="5"/>
  <c r="BP19" i="12" s="1"/>
  <c r="BQ34" i="5"/>
  <c r="BQ19" i="12" s="1"/>
  <c r="BR34" i="5"/>
  <c r="BR19" i="12" s="1"/>
  <c r="BS34" i="5"/>
  <c r="BT34" i="5"/>
  <c r="BT19" i="12" s="1"/>
  <c r="BU34" i="5"/>
  <c r="BV34" i="5"/>
  <c r="BV19" i="12" s="1"/>
  <c r="BW34" i="5"/>
  <c r="BX34" i="5"/>
  <c r="BX19" i="12" s="1"/>
  <c r="BY34" i="5"/>
  <c r="BZ34" i="5"/>
  <c r="BZ19" i="12" s="1"/>
  <c r="CA34" i="5"/>
  <c r="CB34" i="5"/>
  <c r="CB19" i="12" s="1"/>
  <c r="CC34" i="5"/>
  <c r="CC19" i="12" s="1"/>
  <c r="CD34" i="5"/>
  <c r="CD19" i="12" s="1"/>
  <c r="CE34" i="5"/>
  <c r="CF34" i="5"/>
  <c r="CF19" i="12" s="1"/>
  <c r="CG34" i="5"/>
  <c r="CH34" i="5"/>
  <c r="CH19" i="12" s="1"/>
  <c r="CI34" i="5"/>
  <c r="CJ34" i="5"/>
  <c r="CJ19" i="12" s="1"/>
  <c r="CK34" i="5"/>
  <c r="CL34" i="5"/>
  <c r="CL19" i="12" s="1"/>
  <c r="CM34" i="5"/>
  <c r="CN34" i="5"/>
  <c r="CN19" i="12" s="1"/>
  <c r="CO34" i="5"/>
  <c r="CO19" i="12" s="1"/>
  <c r="CP34" i="5"/>
  <c r="CP19" i="12" s="1"/>
  <c r="CQ34" i="5"/>
  <c r="CR34" i="5"/>
  <c r="CR19" i="12" s="1"/>
  <c r="CS34" i="5"/>
  <c r="CT34" i="5"/>
  <c r="CT19" i="12" s="1"/>
  <c r="CU34" i="5"/>
  <c r="CV34" i="5"/>
  <c r="CV19" i="12" s="1"/>
  <c r="CW34" i="5"/>
  <c r="CX34" i="5"/>
  <c r="CX19" i="12" s="1"/>
  <c r="CY34" i="5"/>
  <c r="CZ34" i="5"/>
  <c r="CZ19" i="12" s="1"/>
  <c r="DA34" i="5"/>
  <c r="DA19" i="12" s="1"/>
  <c r="DB34" i="5"/>
  <c r="DB19" i="12" s="1"/>
  <c r="DC34" i="5"/>
  <c r="DD34" i="5"/>
  <c r="DD19" i="12" s="1"/>
  <c r="DE34" i="5"/>
  <c r="DF34" i="5"/>
  <c r="DF19" i="12" s="1"/>
  <c r="DG34" i="5"/>
  <c r="DH34" i="5"/>
  <c r="DH19" i="12" s="1"/>
  <c r="DI34" i="5"/>
  <c r="DJ34" i="5"/>
  <c r="DJ19" i="12" s="1"/>
  <c r="R46" i="14"/>
  <c r="Q46" i="14"/>
  <c r="P46" i="14"/>
  <c r="O46" i="14"/>
  <c r="N46" i="14"/>
  <c r="M46" i="14"/>
  <c r="L46" i="14"/>
  <c r="R45" i="14"/>
  <c r="Q45" i="14"/>
  <c r="P45" i="14"/>
  <c r="O45" i="14"/>
  <c r="N45" i="14"/>
  <c r="M45" i="14"/>
  <c r="L45" i="14"/>
  <c r="R44" i="14"/>
  <c r="Q44" i="14"/>
  <c r="P44" i="14"/>
  <c r="O44" i="14"/>
  <c r="N44" i="14"/>
  <c r="M44" i="14"/>
  <c r="L44" i="14"/>
  <c r="R43" i="14"/>
  <c r="Q43" i="14"/>
  <c r="P43" i="14"/>
  <c r="O43" i="14"/>
  <c r="N43" i="14"/>
  <c r="M43" i="14"/>
  <c r="L43" i="14"/>
  <c r="R42" i="14"/>
  <c r="Q42" i="14"/>
  <c r="P42" i="14"/>
  <c r="O42" i="14"/>
  <c r="N42" i="14"/>
  <c r="M42" i="14"/>
  <c r="L42" i="14"/>
  <c r="R40" i="14"/>
  <c r="Q40" i="14"/>
  <c r="P40" i="14"/>
  <c r="O40" i="14"/>
  <c r="N40" i="14"/>
  <c r="M40" i="14"/>
  <c r="L40" i="14"/>
  <c r="R39" i="14"/>
  <c r="Q39" i="14"/>
  <c r="P39" i="14"/>
  <c r="O39" i="14"/>
  <c r="N39" i="14"/>
  <c r="M39" i="14"/>
  <c r="L39" i="14"/>
  <c r="R38" i="14"/>
  <c r="Q38" i="14"/>
  <c r="P38" i="14"/>
  <c r="O38" i="14"/>
  <c r="N38" i="14"/>
  <c r="M38" i="14"/>
  <c r="L38" i="14"/>
  <c r="R37" i="14"/>
  <c r="Q37" i="14"/>
  <c r="P37" i="14"/>
  <c r="O37" i="14"/>
  <c r="N37" i="14"/>
  <c r="M37" i="14"/>
  <c r="L37" i="14"/>
  <c r="R36" i="14"/>
  <c r="Q36" i="14"/>
  <c r="P36" i="14"/>
  <c r="O36" i="14"/>
  <c r="N36" i="14"/>
  <c r="M36" i="14"/>
  <c r="L36" i="14"/>
  <c r="J40" i="12"/>
  <c r="J44" i="11"/>
  <c r="DJ41" i="11"/>
  <c r="K35" i="11"/>
  <c r="G36" i="10"/>
  <c r="J38" i="10"/>
  <c r="G22" i="10"/>
  <c r="J99" i="9"/>
  <c r="J92" i="9"/>
  <c r="J42" i="9"/>
  <c r="E162" i="8"/>
  <c r="DI162" i="8" s="1"/>
  <c r="E161" i="8"/>
  <c r="DI161" i="8" s="1"/>
  <c r="E160" i="8"/>
  <c r="E159" i="8"/>
  <c r="DI159" i="8" s="1"/>
  <c r="E158" i="8"/>
  <c r="DI158" i="8" s="1"/>
  <c r="E157" i="8"/>
  <c r="DI157" i="8" s="1"/>
  <c r="E156" i="8"/>
  <c r="DI156" i="8" s="1"/>
  <c r="E155" i="8"/>
  <c r="DI155" i="8" s="1"/>
  <c r="E154" i="8"/>
  <c r="DI154" i="8" s="1"/>
  <c r="G152" i="8"/>
  <c r="G162" i="8" s="1"/>
  <c r="B152" i="8"/>
  <c r="B162" i="8" s="1"/>
  <c r="G151" i="8"/>
  <c r="G161" i="8" s="1"/>
  <c r="E151" i="8"/>
  <c r="F151" i="8" s="1"/>
  <c r="B151" i="8"/>
  <c r="B161" i="8" s="1"/>
  <c r="G150" i="8"/>
  <c r="G160" i="8" s="1"/>
  <c r="B150" i="8"/>
  <c r="B160" i="8" s="1"/>
  <c r="G149" i="8"/>
  <c r="G159" i="8" s="1"/>
  <c r="B149" i="8"/>
  <c r="B159" i="8" s="1"/>
  <c r="G148" i="8"/>
  <c r="G158" i="8" s="1"/>
  <c r="B148" i="8"/>
  <c r="B158" i="8" s="1"/>
  <c r="G147" i="8"/>
  <c r="G157" i="8" s="1"/>
  <c r="B147" i="8"/>
  <c r="B157" i="8" s="1"/>
  <c r="G146" i="8"/>
  <c r="G156" i="8" s="1"/>
  <c r="B146" i="8"/>
  <c r="B156" i="8" s="1"/>
  <c r="G145" i="8"/>
  <c r="G155" i="8" s="1"/>
  <c r="B145" i="8"/>
  <c r="B155" i="8" s="1"/>
  <c r="G144" i="8"/>
  <c r="G154" i="8" s="1"/>
  <c r="B144" i="8"/>
  <c r="B154" i="8" s="1"/>
  <c r="E140" i="8"/>
  <c r="DI140" i="8" s="1"/>
  <c r="E139" i="8"/>
  <c r="DJ139" i="8" s="1"/>
  <c r="E138" i="8"/>
  <c r="DI138" i="8" s="1"/>
  <c r="E137" i="8"/>
  <c r="DJ137" i="8" s="1"/>
  <c r="E136" i="8"/>
  <c r="DI136" i="8" s="1"/>
  <c r="E135" i="8"/>
  <c r="DJ135" i="8" s="1"/>
  <c r="E134" i="8"/>
  <c r="E133" i="8"/>
  <c r="DJ133" i="8" s="1"/>
  <c r="E132" i="8"/>
  <c r="DI132" i="8" s="1"/>
  <c r="E131" i="8"/>
  <c r="DJ131" i="8" s="1"/>
  <c r="E130" i="8"/>
  <c r="E129" i="8"/>
  <c r="DJ129" i="8" s="1"/>
  <c r="E128" i="8"/>
  <c r="DI128" i="8" s="1"/>
  <c r="G126" i="8"/>
  <c r="G140" i="8" s="1"/>
  <c r="D126" i="8"/>
  <c r="D140" i="8" s="1"/>
  <c r="B126" i="8"/>
  <c r="B140" i="8" s="1"/>
  <c r="G125" i="8"/>
  <c r="G139" i="8" s="1"/>
  <c r="D125" i="8"/>
  <c r="D139" i="8" s="1"/>
  <c r="B125" i="8"/>
  <c r="B139" i="8" s="1"/>
  <c r="G124" i="8"/>
  <c r="G138" i="8" s="1"/>
  <c r="D124" i="8"/>
  <c r="D138" i="8" s="1"/>
  <c r="B124" i="8"/>
  <c r="B138" i="8" s="1"/>
  <c r="G123" i="8"/>
  <c r="G137" i="8" s="1"/>
  <c r="E123" i="8"/>
  <c r="F123" i="8" s="1"/>
  <c r="D123" i="8"/>
  <c r="D137" i="8" s="1"/>
  <c r="B123" i="8"/>
  <c r="B137" i="8" s="1"/>
  <c r="G122" i="8"/>
  <c r="G136" i="8" s="1"/>
  <c r="D122" i="8"/>
  <c r="D136" i="8" s="1"/>
  <c r="B122" i="8"/>
  <c r="B136" i="8" s="1"/>
  <c r="G121" i="8"/>
  <c r="G135" i="8" s="1"/>
  <c r="D121" i="8"/>
  <c r="D135" i="8" s="1"/>
  <c r="B121" i="8"/>
  <c r="B135" i="8" s="1"/>
  <c r="G120" i="8"/>
  <c r="G134" i="8" s="1"/>
  <c r="D120" i="8"/>
  <c r="D134" i="8" s="1"/>
  <c r="B120" i="8"/>
  <c r="B134" i="8" s="1"/>
  <c r="G119" i="8"/>
  <c r="G133" i="8" s="1"/>
  <c r="D119" i="8"/>
  <c r="D133" i="8" s="1"/>
  <c r="B119" i="8"/>
  <c r="B133" i="8" s="1"/>
  <c r="G118" i="8"/>
  <c r="G132" i="8" s="1"/>
  <c r="D118" i="8"/>
  <c r="D132" i="8" s="1"/>
  <c r="B118" i="8"/>
  <c r="B132" i="8" s="1"/>
  <c r="G117" i="8"/>
  <c r="G131" i="8" s="1"/>
  <c r="D117" i="8"/>
  <c r="D131" i="8" s="1"/>
  <c r="B117" i="8"/>
  <c r="B131" i="8" s="1"/>
  <c r="G116" i="8"/>
  <c r="G130" i="8" s="1"/>
  <c r="D116" i="8"/>
  <c r="D130" i="8" s="1"/>
  <c r="B116" i="8"/>
  <c r="B130" i="8" s="1"/>
  <c r="G115" i="8"/>
  <c r="G129" i="8" s="1"/>
  <c r="D115" i="8"/>
  <c r="D129" i="8" s="1"/>
  <c r="B115" i="8"/>
  <c r="B129" i="8" s="1"/>
  <c r="G114" i="8"/>
  <c r="G128" i="8" s="1"/>
  <c r="D114" i="8"/>
  <c r="D128" i="8" s="1"/>
  <c r="B114" i="8"/>
  <c r="B128" i="8" s="1"/>
  <c r="E109" i="8"/>
  <c r="DI109" i="8" s="1"/>
  <c r="E108" i="8"/>
  <c r="DI108" i="8" s="1"/>
  <c r="E107" i="8"/>
  <c r="DI107" i="8" s="1"/>
  <c r="E106" i="8"/>
  <c r="T106" i="8" s="1"/>
  <c r="D104" i="8"/>
  <c r="D109" i="8" s="1"/>
  <c r="C104" i="8"/>
  <c r="B104" i="8"/>
  <c r="B109" i="8" s="1"/>
  <c r="E103" i="8"/>
  <c r="F103" i="8" s="1"/>
  <c r="D103" i="8"/>
  <c r="D108" i="8" s="1"/>
  <c r="C103" i="8"/>
  <c r="B103" i="8"/>
  <c r="B108" i="8" s="1"/>
  <c r="D102" i="8"/>
  <c r="D107" i="8" s="1"/>
  <c r="C102" i="8"/>
  <c r="B102" i="8"/>
  <c r="B107" i="8" s="1"/>
  <c r="D101" i="8"/>
  <c r="D106" i="8" s="1"/>
  <c r="C101" i="8"/>
  <c r="B101" i="8"/>
  <c r="B106" i="8" s="1"/>
  <c r="E86" i="8"/>
  <c r="DD86" i="8" s="1"/>
  <c r="E85" i="8"/>
  <c r="E84" i="8"/>
  <c r="CV84" i="8" s="1"/>
  <c r="E83" i="8"/>
  <c r="E82" i="8"/>
  <c r="DD82" i="8" s="1"/>
  <c r="E81" i="8"/>
  <c r="E71" i="8" s="1"/>
  <c r="F71" i="8" s="1"/>
  <c r="DJ71" i="8" s="1"/>
  <c r="E80" i="8"/>
  <c r="CV80" i="8" s="1"/>
  <c r="E79" i="8"/>
  <c r="E78" i="8"/>
  <c r="DD78" i="8" s="1"/>
  <c r="D76" i="8"/>
  <c r="D86" i="8" s="1"/>
  <c r="D75" i="8"/>
  <c r="D85" i="8" s="1"/>
  <c r="D74" i="8"/>
  <c r="D84" i="8" s="1"/>
  <c r="D73" i="8"/>
  <c r="D83" i="8" s="1"/>
  <c r="D72" i="8"/>
  <c r="D82" i="8" s="1"/>
  <c r="D71" i="8"/>
  <c r="D81" i="8" s="1"/>
  <c r="D70" i="8"/>
  <c r="D80" i="8" s="1"/>
  <c r="D69" i="8"/>
  <c r="D79" i="8" s="1"/>
  <c r="D68" i="8"/>
  <c r="D78" i="8" s="1"/>
  <c r="E65" i="8"/>
  <c r="DI65" i="8" s="1"/>
  <c r="B65" i="8"/>
  <c r="E61" i="8"/>
  <c r="B64" i="8"/>
  <c r="E58" i="8"/>
  <c r="E57" i="8"/>
  <c r="E56" i="8"/>
  <c r="E55" i="8"/>
  <c r="E44" i="8" s="1"/>
  <c r="F44" i="8" s="1"/>
  <c r="I44" i="8" s="1"/>
  <c r="E54" i="8"/>
  <c r="E53" i="8"/>
  <c r="E42" i="8" s="1"/>
  <c r="F42" i="8" s="1"/>
  <c r="I42" i="8" s="1"/>
  <c r="E52" i="8"/>
  <c r="E51" i="8"/>
  <c r="E50" i="8"/>
  <c r="E49" i="8"/>
  <c r="E38" i="8" s="1"/>
  <c r="F38" i="8" s="1"/>
  <c r="I38" i="8" s="1"/>
  <c r="E47" i="8"/>
  <c r="F47" i="8" s="1"/>
  <c r="I47" i="8" s="1"/>
  <c r="D47" i="8"/>
  <c r="D58" i="8" s="1"/>
  <c r="B47" i="8"/>
  <c r="B97" i="8" s="1"/>
  <c r="E46" i="8"/>
  <c r="F46" i="8" s="1"/>
  <c r="I46" i="8" s="1"/>
  <c r="D46" i="8"/>
  <c r="D57" i="8" s="1"/>
  <c r="B46" i="8"/>
  <c r="B96" i="8" s="1"/>
  <c r="E45" i="8"/>
  <c r="F45" i="8" s="1"/>
  <c r="I45" i="8" s="1"/>
  <c r="D45" i="8"/>
  <c r="D56" i="8" s="1"/>
  <c r="B45" i="8"/>
  <c r="B95" i="8" s="1"/>
  <c r="D44" i="8"/>
  <c r="D55" i="8" s="1"/>
  <c r="B44" i="8"/>
  <c r="B94" i="8" s="1"/>
  <c r="E43" i="8"/>
  <c r="F43" i="8" s="1"/>
  <c r="I43" i="8" s="1"/>
  <c r="D43" i="8"/>
  <c r="D54" i="8" s="1"/>
  <c r="B43" i="8"/>
  <c r="B93" i="8" s="1"/>
  <c r="D42" i="8"/>
  <c r="D53" i="8" s="1"/>
  <c r="B42" i="8"/>
  <c r="B92" i="8" s="1"/>
  <c r="E41" i="8"/>
  <c r="F41" i="8" s="1"/>
  <c r="I41" i="8" s="1"/>
  <c r="D41" i="8"/>
  <c r="D52" i="8" s="1"/>
  <c r="B41" i="8"/>
  <c r="B91" i="8" s="1"/>
  <c r="E40" i="8"/>
  <c r="F40" i="8" s="1"/>
  <c r="I40" i="8" s="1"/>
  <c r="D40" i="8"/>
  <c r="D51" i="8" s="1"/>
  <c r="B40" i="8"/>
  <c r="B90" i="8" s="1"/>
  <c r="E39" i="8"/>
  <c r="F39" i="8" s="1"/>
  <c r="I39" i="8" s="1"/>
  <c r="D39" i="8"/>
  <c r="D50" i="8" s="1"/>
  <c r="B39" i="8"/>
  <c r="B89" i="8" s="1"/>
  <c r="D38" i="8"/>
  <c r="D49" i="8" s="1"/>
  <c r="B38" i="8"/>
  <c r="B88" i="8" s="1"/>
  <c r="DI33" i="8"/>
  <c r="DK32" i="8"/>
  <c r="E32" i="8"/>
  <c r="DI32" i="8" s="1"/>
  <c r="D30" i="8"/>
  <c r="D29" i="8"/>
  <c r="D33" i="8" s="1"/>
  <c r="D28" i="8"/>
  <c r="D32" i="8" s="1"/>
  <c r="E25" i="8"/>
  <c r="DD25" i="8" s="1"/>
  <c r="D25" i="8"/>
  <c r="B25" i="8"/>
  <c r="E24" i="8"/>
  <c r="DH24" i="8" s="1"/>
  <c r="D24" i="8"/>
  <c r="B24" i="8"/>
  <c r="D22" i="8"/>
  <c r="B22" i="8"/>
  <c r="D21" i="8"/>
  <c r="B21" i="8"/>
  <c r="F32" i="7"/>
  <c r="F30" i="7"/>
  <c r="B132" i="6"/>
  <c r="B154" i="6" s="1"/>
  <c r="B179" i="6" s="1"/>
  <c r="B131" i="6"/>
  <c r="B153" i="6" s="1"/>
  <c r="B178" i="6" s="1"/>
  <c r="B130" i="6"/>
  <c r="B152" i="6" s="1"/>
  <c r="B177" i="6" s="1"/>
  <c r="B129" i="6"/>
  <c r="B151" i="6" s="1"/>
  <c r="B176" i="6" s="1"/>
  <c r="B128" i="6"/>
  <c r="B150" i="6" s="1"/>
  <c r="B175" i="6" s="1"/>
  <c r="B127" i="6"/>
  <c r="B149" i="6" s="1"/>
  <c r="B174" i="6" s="1"/>
  <c r="B126" i="6"/>
  <c r="B148" i="6" s="1"/>
  <c r="B173" i="6" s="1"/>
  <c r="B125" i="6"/>
  <c r="B147" i="6" s="1"/>
  <c r="B172" i="6" s="1"/>
  <c r="B124" i="6"/>
  <c r="B146" i="6" s="1"/>
  <c r="B171" i="6" s="1"/>
  <c r="B123" i="6"/>
  <c r="B145" i="6" s="1"/>
  <c r="B170" i="6" s="1"/>
  <c r="B122" i="6"/>
  <c r="B144" i="6" s="1"/>
  <c r="B169" i="6" s="1"/>
  <c r="B121" i="6"/>
  <c r="B143" i="6" s="1"/>
  <c r="B168" i="6" s="1"/>
  <c r="B120" i="6"/>
  <c r="B142" i="6" s="1"/>
  <c r="B167" i="6" s="1"/>
  <c r="B119" i="6"/>
  <c r="B141" i="6" s="1"/>
  <c r="B166" i="6" s="1"/>
  <c r="B118" i="6"/>
  <c r="B140" i="6" s="1"/>
  <c r="B165" i="6" s="1"/>
  <c r="B117" i="6"/>
  <c r="B139" i="6" s="1"/>
  <c r="B164" i="6" s="1"/>
  <c r="B116" i="6"/>
  <c r="B138" i="6" s="1"/>
  <c r="B163" i="6" s="1"/>
  <c r="B115" i="6"/>
  <c r="B137" i="6" s="1"/>
  <c r="B162" i="6" s="1"/>
  <c r="B114" i="6"/>
  <c r="B136" i="6" s="1"/>
  <c r="B161" i="6" s="1"/>
  <c r="B113" i="6"/>
  <c r="B135" i="6" s="1"/>
  <c r="B160" i="6" s="1"/>
  <c r="C41" i="6"/>
  <c r="B66" i="6"/>
  <c r="B88" i="6" s="1"/>
  <c r="C40" i="6"/>
  <c r="B65" i="6"/>
  <c r="B87" i="6" s="1"/>
  <c r="C39" i="6"/>
  <c r="B64" i="6"/>
  <c r="B86" i="6" s="1"/>
  <c r="C38" i="6"/>
  <c r="B63" i="6"/>
  <c r="B85" i="6" s="1"/>
  <c r="C37" i="6"/>
  <c r="B62" i="6"/>
  <c r="B84" i="6" s="1"/>
  <c r="C36" i="6"/>
  <c r="B61" i="6"/>
  <c r="B83" i="6" s="1"/>
  <c r="C35" i="6"/>
  <c r="B60" i="6"/>
  <c r="B82" i="6" s="1"/>
  <c r="C34" i="6"/>
  <c r="B59" i="6"/>
  <c r="B81" i="6" s="1"/>
  <c r="C33" i="6"/>
  <c r="B58" i="6"/>
  <c r="B80" i="6" s="1"/>
  <c r="C32" i="6"/>
  <c r="B57" i="6"/>
  <c r="B79" i="6" s="1"/>
  <c r="C31" i="6"/>
  <c r="B56" i="6"/>
  <c r="B78" i="6" s="1"/>
  <c r="C30" i="6"/>
  <c r="B55" i="6"/>
  <c r="B77" i="6" s="1"/>
  <c r="C29" i="6"/>
  <c r="B54" i="6"/>
  <c r="B76" i="6" s="1"/>
  <c r="C28" i="6"/>
  <c r="B53" i="6"/>
  <c r="B75" i="6" s="1"/>
  <c r="C27" i="6"/>
  <c r="B52" i="6"/>
  <c r="B74" i="6" s="1"/>
  <c r="C26" i="6"/>
  <c r="B51" i="6"/>
  <c r="B73" i="6" s="1"/>
  <c r="C25" i="6"/>
  <c r="B50" i="6"/>
  <c r="B72" i="6" s="1"/>
  <c r="C24" i="6"/>
  <c r="B49" i="6"/>
  <c r="B71" i="6" s="1"/>
  <c r="C23" i="6"/>
  <c r="B48" i="6"/>
  <c r="B70" i="6" s="1"/>
  <c r="B47" i="6"/>
  <c r="B69" i="6" s="1"/>
  <c r="DI19" i="12"/>
  <c r="DG19" i="12"/>
  <c r="DE19" i="12"/>
  <c r="DC19" i="12"/>
  <c r="CY19" i="12"/>
  <c r="CW19" i="12"/>
  <c r="CU19" i="12"/>
  <c r="CS19" i="12"/>
  <c r="CQ19" i="12"/>
  <c r="CM19" i="12"/>
  <c r="CK19" i="12"/>
  <c r="CI19" i="12"/>
  <c r="CG19" i="12"/>
  <c r="CE19" i="12"/>
  <c r="CA19" i="12"/>
  <c r="BY19" i="12"/>
  <c r="BW19" i="12"/>
  <c r="BU19" i="12"/>
  <c r="BS19" i="12"/>
  <c r="BO19" i="12"/>
  <c r="BM19" i="12"/>
  <c r="BK19" i="12"/>
  <c r="BI19" i="12"/>
  <c r="BG19" i="12"/>
  <c r="BC19" i="12"/>
  <c r="BA19" i="12"/>
  <c r="AY19" i="12"/>
  <c r="AW19" i="12"/>
  <c r="AU19" i="12"/>
  <c r="AQ19" i="12"/>
  <c r="AO19" i="12"/>
  <c r="AM19" i="12"/>
  <c r="AK19" i="12"/>
  <c r="AI19" i="12"/>
  <c r="AE19" i="12"/>
  <c r="AC19" i="12"/>
  <c r="AA19" i="12"/>
  <c r="Y19" i="12"/>
  <c r="W19" i="12"/>
  <c r="S19" i="12"/>
  <c r="Q19" i="12"/>
  <c r="O19" i="12"/>
  <c r="M19" i="12"/>
  <c r="K19" i="12"/>
  <c r="G26" i="5"/>
  <c r="G25" i="5"/>
  <c r="D257" i="4"/>
  <c r="B76" i="8" s="1"/>
  <c r="B86" i="8" s="1"/>
  <c r="D256" i="4"/>
  <c r="B75" i="8" s="1"/>
  <c r="B85" i="8" s="1"/>
  <c r="D255" i="4"/>
  <c r="B74" i="8" s="1"/>
  <c r="B84" i="8" s="1"/>
  <c r="D254" i="4"/>
  <c r="B73" i="8" s="1"/>
  <c r="B83" i="8" s="1"/>
  <c r="D253" i="4"/>
  <c r="B72" i="8" s="1"/>
  <c r="B82" i="8" s="1"/>
  <c r="D252" i="4"/>
  <c r="B71" i="8" s="1"/>
  <c r="B81" i="8" s="1"/>
  <c r="D251" i="4"/>
  <c r="B70" i="8" s="1"/>
  <c r="B80" i="8" s="1"/>
  <c r="D250" i="4"/>
  <c r="B69" i="8" s="1"/>
  <c r="B79" i="8" s="1"/>
  <c r="D249" i="4"/>
  <c r="B68" i="8" s="1"/>
  <c r="B78" i="8" s="1"/>
  <c r="DJ242" i="4"/>
  <c r="DI242" i="4"/>
  <c r="DI240" i="4" s="1"/>
  <c r="DI237" i="4" s="1"/>
  <c r="DH242" i="4"/>
  <c r="DG242" i="4"/>
  <c r="DF242" i="4"/>
  <c r="DE242" i="4"/>
  <c r="DD242" i="4"/>
  <c r="DC242" i="4"/>
  <c r="DB242" i="4"/>
  <c r="DA242" i="4"/>
  <c r="DA240" i="4" s="1"/>
  <c r="DA237" i="4" s="1"/>
  <c r="CZ242" i="4"/>
  <c r="CY242" i="4"/>
  <c r="CX242" i="4"/>
  <c r="CW242" i="4"/>
  <c r="CV242" i="4"/>
  <c r="CU242" i="4"/>
  <c r="CT242" i="4"/>
  <c r="CS242" i="4"/>
  <c r="CS240" i="4" s="1"/>
  <c r="CS237" i="4" s="1"/>
  <c r="CR242" i="4"/>
  <c r="CQ242" i="4"/>
  <c r="CP242" i="4"/>
  <c r="CO242" i="4"/>
  <c r="CN242" i="4"/>
  <c r="CM242" i="4"/>
  <c r="CL242" i="4"/>
  <c r="CK242" i="4"/>
  <c r="CK240" i="4" s="1"/>
  <c r="CK237" i="4" s="1"/>
  <c r="CJ242" i="4"/>
  <c r="CI242" i="4"/>
  <c r="CH242" i="4"/>
  <c r="CG242" i="4"/>
  <c r="CF242" i="4"/>
  <c r="CE242" i="4"/>
  <c r="CD242" i="4"/>
  <c r="CC242" i="4"/>
  <c r="CC240" i="4" s="1"/>
  <c r="CC237" i="4" s="1"/>
  <c r="CB242" i="4"/>
  <c r="CA242" i="4"/>
  <c r="BZ242" i="4"/>
  <c r="BY242" i="4"/>
  <c r="BX242" i="4"/>
  <c r="BW242" i="4"/>
  <c r="BV242" i="4"/>
  <c r="BU242" i="4"/>
  <c r="BU240" i="4" s="1"/>
  <c r="BU237" i="4" s="1"/>
  <c r="BT242" i="4"/>
  <c r="BS242" i="4"/>
  <c r="BR242" i="4"/>
  <c r="BQ242" i="4"/>
  <c r="BP242" i="4"/>
  <c r="BO242" i="4"/>
  <c r="BN242" i="4"/>
  <c r="BM242" i="4"/>
  <c r="BM240" i="4" s="1"/>
  <c r="BM237" i="4" s="1"/>
  <c r="BL242" i="4"/>
  <c r="BK242" i="4"/>
  <c r="BJ242" i="4"/>
  <c r="BI242" i="4"/>
  <c r="BH242" i="4"/>
  <c r="BG242" i="4"/>
  <c r="BF242" i="4"/>
  <c r="BE242" i="4"/>
  <c r="BE240" i="4" s="1"/>
  <c r="BE237" i="4" s="1"/>
  <c r="BD242" i="4"/>
  <c r="BC242" i="4"/>
  <c r="BB242" i="4"/>
  <c r="BA242" i="4"/>
  <c r="AZ242" i="4"/>
  <c r="AY242" i="4"/>
  <c r="AX242" i="4"/>
  <c r="AW242" i="4"/>
  <c r="AW240" i="4" s="1"/>
  <c r="AW237" i="4" s="1"/>
  <c r="AV242" i="4"/>
  <c r="AU242" i="4"/>
  <c r="AT242" i="4"/>
  <c r="AS242" i="4"/>
  <c r="AR242" i="4"/>
  <c r="AQ242" i="4"/>
  <c r="AP242" i="4"/>
  <c r="AO242" i="4"/>
  <c r="AO240" i="4" s="1"/>
  <c r="AO237" i="4" s="1"/>
  <c r="AN242" i="4"/>
  <c r="AM242" i="4"/>
  <c r="AL242" i="4"/>
  <c r="AK242" i="4"/>
  <c r="AJ242" i="4"/>
  <c r="AI242" i="4"/>
  <c r="AH242" i="4"/>
  <c r="AG242" i="4"/>
  <c r="AG240" i="4" s="1"/>
  <c r="AG237" i="4" s="1"/>
  <c r="AF242" i="4"/>
  <c r="AE242" i="4"/>
  <c r="AD242" i="4"/>
  <c r="AC242" i="4"/>
  <c r="AB242" i="4"/>
  <c r="AA242" i="4"/>
  <c r="Z242" i="4"/>
  <c r="Y242" i="4"/>
  <c r="Y240" i="4" s="1"/>
  <c r="Y237" i="4" s="1"/>
  <c r="X242" i="4"/>
  <c r="W242" i="4"/>
  <c r="V242" i="4"/>
  <c r="U242" i="4"/>
  <c r="T242" i="4"/>
  <c r="S242" i="4"/>
  <c r="R242" i="4"/>
  <c r="Q242" i="4"/>
  <c r="Q240" i="4" s="1"/>
  <c r="Q237" i="4" s="1"/>
  <c r="P242" i="4"/>
  <c r="O242" i="4"/>
  <c r="N242" i="4"/>
  <c r="M242" i="4"/>
  <c r="L242" i="4"/>
  <c r="K242" i="4"/>
  <c r="J242" i="4"/>
  <c r="I242" i="4"/>
  <c r="I240" i="4" s="1"/>
  <c r="I237" i="4" s="1"/>
  <c r="G242" i="4"/>
  <c r="G240" i="4" s="1"/>
  <c r="G237" i="4" s="1"/>
  <c r="I230" i="4"/>
  <c r="I229" i="4"/>
  <c r="I227" i="4"/>
  <c r="I226" i="4"/>
  <c r="I225" i="4"/>
  <c r="I224" i="4"/>
  <c r="I223" i="4"/>
  <c r="I222" i="4"/>
  <c r="I210" i="4"/>
  <c r="I208" i="4"/>
  <c r="J142" i="4"/>
  <c r="G132" i="4"/>
  <c r="G123" i="4"/>
  <c r="G126" i="4" s="1"/>
  <c r="G131" i="4" s="1"/>
  <c r="G81" i="4"/>
  <c r="G78" i="4"/>
  <c r="G74" i="4"/>
  <c r="G46" i="4"/>
  <c r="I20" i="4"/>
  <c r="I54" i="4" s="1"/>
  <c r="G14" i="4"/>
  <c r="G13" i="4"/>
  <c r="G12" i="4"/>
  <c r="G11" i="4"/>
  <c r="I21" i="4" s="1"/>
  <c r="I55" i="4" s="1"/>
  <c r="AK21" i="2"/>
  <c r="AJ21" i="2"/>
  <c r="AI21" i="2"/>
  <c r="AH21" i="2"/>
  <c r="AG21" i="2"/>
  <c r="AF21" i="2"/>
  <c r="AE21" i="2"/>
  <c r="AD21" i="2"/>
  <c r="AC21" i="2"/>
  <c r="AB21" i="2"/>
  <c r="AA21" i="2"/>
  <c r="Z21" i="2"/>
  <c r="Y21" i="2"/>
  <c r="X21" i="2"/>
  <c r="W21" i="2"/>
  <c r="V21" i="2"/>
  <c r="U21" i="2"/>
  <c r="T21" i="2"/>
  <c r="S21" i="2"/>
  <c r="R21" i="2"/>
  <c r="Q21" i="2"/>
  <c r="P21" i="2"/>
  <c r="O21" i="2"/>
  <c r="N21" i="2"/>
  <c r="M21" i="2"/>
  <c r="L21" i="2"/>
  <c r="K21" i="2"/>
  <c r="J21" i="2"/>
  <c r="I21" i="2"/>
  <c r="H21" i="2"/>
  <c r="J15" i="2"/>
  <c r="K15" i="2" s="1"/>
  <c r="L15" i="2" s="1"/>
  <c r="M15" i="2" s="1"/>
  <c r="N15" i="2" s="1"/>
  <c r="O15" i="2" s="1"/>
  <c r="P15" i="2" s="1"/>
  <c r="Q15" i="2" s="1"/>
  <c r="R15" i="2" s="1"/>
  <c r="S15" i="2" s="1"/>
  <c r="T15" i="2" s="1"/>
  <c r="U15" i="2" s="1"/>
  <c r="V15" i="2" s="1"/>
  <c r="W15" i="2" s="1"/>
  <c r="X15" i="2" s="1"/>
  <c r="Y15" i="2" s="1"/>
  <c r="Z15" i="2" s="1"/>
  <c r="AA15" i="2" s="1"/>
  <c r="AB15" i="2" s="1"/>
  <c r="AC15" i="2" s="1"/>
  <c r="AD15" i="2" s="1"/>
  <c r="AE15" i="2" s="1"/>
  <c r="AF15" i="2" s="1"/>
  <c r="AG15" i="2" s="1"/>
  <c r="AH15" i="2" s="1"/>
  <c r="AI15" i="2" s="1"/>
  <c r="AJ15" i="2" s="1"/>
  <c r="AK15" i="2" s="1"/>
  <c r="H15" i="2"/>
  <c r="E152" i="8" l="1"/>
  <c r="F152" i="8" s="1"/>
  <c r="E22" i="8"/>
  <c r="F22" i="8" s="1"/>
  <c r="I22" i="8" s="1"/>
  <c r="K40" i="12"/>
  <c r="G103" i="4"/>
  <c r="G112" i="4"/>
  <c r="G94" i="4"/>
  <c r="J19" i="12"/>
  <c r="I34" i="5"/>
  <c r="E76" i="8"/>
  <c r="F76" i="8" s="1"/>
  <c r="E68" i="8"/>
  <c r="F68" i="8" s="1"/>
  <c r="DI68" i="8" s="1"/>
  <c r="I12" i="14"/>
  <c r="J49" i="8"/>
  <c r="DJ49" i="8"/>
  <c r="DH49" i="8"/>
  <c r="DF49" i="8"/>
  <c r="DD49" i="8"/>
  <c r="DB49" i="8"/>
  <c r="CZ49" i="8"/>
  <c r="CX49" i="8"/>
  <c r="CV49" i="8"/>
  <c r="CT49" i="8"/>
  <c r="CR49" i="8"/>
  <c r="CP49" i="8"/>
  <c r="CN49" i="8"/>
  <c r="CL49" i="8"/>
  <c r="CJ49" i="8"/>
  <c r="CH49" i="8"/>
  <c r="CF49" i="8"/>
  <c r="CD49" i="8"/>
  <c r="CB49" i="8"/>
  <c r="BZ49" i="8"/>
  <c r="BX49" i="8"/>
  <c r="BV49" i="8"/>
  <c r="BT49" i="8"/>
  <c r="BR49" i="8"/>
  <c r="BP49" i="8"/>
  <c r="BN49" i="8"/>
  <c r="BL49" i="8"/>
  <c r="BJ49" i="8"/>
  <c r="BH49" i="8"/>
  <c r="BF49" i="8"/>
  <c r="BD49" i="8"/>
  <c r="BB49" i="8"/>
  <c r="AZ49" i="8"/>
  <c r="AX49" i="8"/>
  <c r="AV49" i="8"/>
  <c r="AT49" i="8"/>
  <c r="AR49" i="8"/>
  <c r="AP49" i="8"/>
  <c r="AN49" i="8"/>
  <c r="AL49" i="8"/>
  <c r="AJ49" i="8"/>
  <c r="AH49" i="8"/>
  <c r="AF49" i="8"/>
  <c r="AD49" i="8"/>
  <c r="AB49" i="8"/>
  <c r="Z49" i="8"/>
  <c r="X49" i="8"/>
  <c r="V49" i="8"/>
  <c r="T49" i="8"/>
  <c r="R49" i="8"/>
  <c r="P49" i="8"/>
  <c r="N49" i="8"/>
  <c r="L49" i="8"/>
  <c r="DG49" i="8"/>
  <c r="DE49" i="8"/>
  <c r="DC49" i="8"/>
  <c r="DA49" i="8"/>
  <c r="CW49" i="8"/>
  <c r="CU49" i="8"/>
  <c r="CQ49" i="8"/>
  <c r="CO49" i="8"/>
  <c r="CM49" i="8"/>
  <c r="CI49" i="8"/>
  <c r="CE49" i="8"/>
  <c r="CC49" i="8"/>
  <c r="BY49" i="8"/>
  <c r="BW49" i="8"/>
  <c r="BS49" i="8"/>
  <c r="BQ49" i="8"/>
  <c r="BM49" i="8"/>
  <c r="BK49" i="8"/>
  <c r="BG49" i="8"/>
  <c r="BC49" i="8"/>
  <c r="AY49" i="8"/>
  <c r="AU49" i="8"/>
  <c r="AS49" i="8"/>
  <c r="AO49" i="8"/>
  <c r="AK49" i="8"/>
  <c r="AI49" i="8"/>
  <c r="AE49" i="8"/>
  <c r="AA49" i="8"/>
  <c r="Y49" i="8"/>
  <c r="U49" i="8"/>
  <c r="Q49" i="8"/>
  <c r="O49" i="8"/>
  <c r="K49" i="8"/>
  <c r="DI49" i="8"/>
  <c r="CY49" i="8"/>
  <c r="CS49" i="8"/>
  <c r="CK49" i="8"/>
  <c r="CG49" i="8"/>
  <c r="CA49" i="8"/>
  <c r="BU49" i="8"/>
  <c r="BO49" i="8"/>
  <c r="BI49" i="8"/>
  <c r="BE49" i="8"/>
  <c r="BA49" i="8"/>
  <c r="AW49" i="8"/>
  <c r="AQ49" i="8"/>
  <c r="AM49" i="8"/>
  <c r="AG49" i="8"/>
  <c r="AC49" i="8"/>
  <c r="W49" i="8"/>
  <c r="S49" i="8"/>
  <c r="M49" i="8"/>
  <c r="J50" i="8"/>
  <c r="DJ50" i="8"/>
  <c r="DH50" i="8"/>
  <c r="DF50" i="8"/>
  <c r="DD50" i="8"/>
  <c r="DB50" i="8"/>
  <c r="CZ50" i="8"/>
  <c r="CX50" i="8"/>
  <c r="CV50" i="8"/>
  <c r="CT50" i="8"/>
  <c r="CR50" i="8"/>
  <c r="CP50" i="8"/>
  <c r="CN50" i="8"/>
  <c r="CL50" i="8"/>
  <c r="CJ50" i="8"/>
  <c r="CH50" i="8"/>
  <c r="CF50" i="8"/>
  <c r="CD50" i="8"/>
  <c r="CB50" i="8"/>
  <c r="BZ50" i="8"/>
  <c r="BX50" i="8"/>
  <c r="BV50" i="8"/>
  <c r="BT50" i="8"/>
  <c r="BR50" i="8"/>
  <c r="BP50" i="8"/>
  <c r="BN50" i="8"/>
  <c r="BL50" i="8"/>
  <c r="BJ50" i="8"/>
  <c r="BH50" i="8"/>
  <c r="BF50" i="8"/>
  <c r="BD50" i="8"/>
  <c r="BB50" i="8"/>
  <c r="AZ50" i="8"/>
  <c r="AX50" i="8"/>
  <c r="AV50" i="8"/>
  <c r="AT50" i="8"/>
  <c r="AR50" i="8"/>
  <c r="AP50" i="8"/>
  <c r="AN50" i="8"/>
  <c r="AL50" i="8"/>
  <c r="AJ50" i="8"/>
  <c r="AH50" i="8"/>
  <c r="AF50" i="8"/>
  <c r="AD50" i="8"/>
  <c r="AB50" i="8"/>
  <c r="Z50" i="8"/>
  <c r="X50" i="8"/>
  <c r="V50" i="8"/>
  <c r="T50" i="8"/>
  <c r="R50" i="8"/>
  <c r="P50" i="8"/>
  <c r="N50" i="8"/>
  <c r="L50" i="8"/>
  <c r="DI50" i="8"/>
  <c r="DG50" i="8"/>
  <c r="DE50" i="8"/>
  <c r="DC50" i="8"/>
  <c r="DA50" i="8"/>
  <c r="CY50" i="8"/>
  <c r="CW50" i="8"/>
  <c r="CU50" i="8"/>
  <c r="CS50" i="8"/>
  <c r="CQ50" i="8"/>
  <c r="CO50" i="8"/>
  <c r="CM50" i="8"/>
  <c r="CK50" i="8"/>
  <c r="CI50" i="8"/>
  <c r="CG50" i="8"/>
  <c r="CC50" i="8"/>
  <c r="CA50" i="8"/>
  <c r="BY50" i="8"/>
  <c r="BW50" i="8"/>
  <c r="BU50" i="8"/>
  <c r="BS50" i="8"/>
  <c r="BQ50" i="8"/>
  <c r="BO50" i="8"/>
  <c r="BM50" i="8"/>
  <c r="BI50" i="8"/>
  <c r="BG50" i="8"/>
  <c r="BE50" i="8"/>
  <c r="BA50" i="8"/>
  <c r="AW50" i="8"/>
  <c r="AS50" i="8"/>
  <c r="AO50" i="8"/>
  <c r="AK50" i="8"/>
  <c r="AI50" i="8"/>
  <c r="AE50" i="8"/>
  <c r="AC50" i="8"/>
  <c r="Y50" i="8"/>
  <c r="U50" i="8"/>
  <c r="Q50" i="8"/>
  <c r="O50" i="8"/>
  <c r="K50" i="8"/>
  <c r="CE50" i="8"/>
  <c r="BK50" i="8"/>
  <c r="BC50" i="8"/>
  <c r="AY50" i="8"/>
  <c r="AU50" i="8"/>
  <c r="AQ50" i="8"/>
  <c r="AM50" i="8"/>
  <c r="AG50" i="8"/>
  <c r="AA50" i="8"/>
  <c r="W50" i="8"/>
  <c r="S50" i="8"/>
  <c r="M50" i="8"/>
  <c r="J51" i="8"/>
  <c r="DJ51" i="8"/>
  <c r="DH51" i="8"/>
  <c r="DF51" i="8"/>
  <c r="DD51" i="8"/>
  <c r="DB51" i="8"/>
  <c r="CZ51" i="8"/>
  <c r="CX51" i="8"/>
  <c r="CV51" i="8"/>
  <c r="CT51" i="8"/>
  <c r="CR51" i="8"/>
  <c r="CP51" i="8"/>
  <c r="CN51" i="8"/>
  <c r="CL51" i="8"/>
  <c r="CJ51" i="8"/>
  <c r="CH51" i="8"/>
  <c r="CF51" i="8"/>
  <c r="CD51" i="8"/>
  <c r="CB51" i="8"/>
  <c r="BZ51" i="8"/>
  <c r="BX51" i="8"/>
  <c r="BV51" i="8"/>
  <c r="BT51" i="8"/>
  <c r="BR51" i="8"/>
  <c r="BP51" i="8"/>
  <c r="BN51" i="8"/>
  <c r="BL51" i="8"/>
  <c r="BJ51" i="8"/>
  <c r="BH51" i="8"/>
  <c r="BF51" i="8"/>
  <c r="BD51" i="8"/>
  <c r="BB51" i="8"/>
  <c r="AZ51" i="8"/>
  <c r="AX51" i="8"/>
  <c r="AV51" i="8"/>
  <c r="AT51" i="8"/>
  <c r="AR51" i="8"/>
  <c r="AP51" i="8"/>
  <c r="AN51" i="8"/>
  <c r="AL51" i="8"/>
  <c r="AJ51" i="8"/>
  <c r="AH51" i="8"/>
  <c r="AF51" i="8"/>
  <c r="AD51" i="8"/>
  <c r="AB51" i="8"/>
  <c r="Z51" i="8"/>
  <c r="X51" i="8"/>
  <c r="V51" i="8"/>
  <c r="T51" i="8"/>
  <c r="R51" i="8"/>
  <c r="P51" i="8"/>
  <c r="N51" i="8"/>
  <c r="L51" i="8"/>
  <c r="CI51" i="8"/>
  <c r="CC51" i="8"/>
  <c r="BY51" i="8"/>
  <c r="BU51" i="8"/>
  <c r="BQ51" i="8"/>
  <c r="BM51" i="8"/>
  <c r="BI51" i="8"/>
  <c r="BE51" i="8"/>
  <c r="BC51" i="8"/>
  <c r="AY51" i="8"/>
  <c r="AU51" i="8"/>
  <c r="AS51" i="8"/>
  <c r="AO51" i="8"/>
  <c r="AM51" i="8"/>
  <c r="AI51" i="8"/>
  <c r="AG51" i="8"/>
  <c r="AC51" i="8"/>
  <c r="Y51" i="8"/>
  <c r="U51" i="8"/>
  <c r="Q51" i="8"/>
  <c r="O51" i="8"/>
  <c r="K51" i="8"/>
  <c r="DI51" i="8"/>
  <c r="DG51" i="8"/>
  <c r="DE51" i="8"/>
  <c r="DC51" i="8"/>
  <c r="DA51" i="8"/>
  <c r="CY51" i="8"/>
  <c r="CW51" i="8"/>
  <c r="CU51" i="8"/>
  <c r="CS51" i="8"/>
  <c r="CQ51" i="8"/>
  <c r="CO51" i="8"/>
  <c r="CM51" i="8"/>
  <c r="CK51" i="8"/>
  <c r="CG51" i="8"/>
  <c r="CE51" i="8"/>
  <c r="CA51" i="8"/>
  <c r="BW51" i="8"/>
  <c r="BS51" i="8"/>
  <c r="BO51" i="8"/>
  <c r="BK51" i="8"/>
  <c r="BG51" i="8"/>
  <c r="BA51" i="8"/>
  <c r="AW51" i="8"/>
  <c r="AQ51" i="8"/>
  <c r="AK51" i="8"/>
  <c r="AE51" i="8"/>
  <c r="AA51" i="8"/>
  <c r="W51" i="8"/>
  <c r="S51" i="8"/>
  <c r="M51" i="8"/>
  <c r="J55" i="8"/>
  <c r="DJ55" i="8"/>
  <c r="DH55" i="8"/>
  <c r="DF55" i="8"/>
  <c r="DD55" i="8"/>
  <c r="DB55" i="8"/>
  <c r="CZ55" i="8"/>
  <c r="CX55" i="8"/>
  <c r="CV55" i="8"/>
  <c r="CT55" i="8"/>
  <c r="CR55" i="8"/>
  <c r="CP55" i="8"/>
  <c r="CN55" i="8"/>
  <c r="CL55" i="8"/>
  <c r="CJ55" i="8"/>
  <c r="CH55" i="8"/>
  <c r="CF55" i="8"/>
  <c r="CD55" i="8"/>
  <c r="CB55" i="8"/>
  <c r="BZ55" i="8"/>
  <c r="BX55" i="8"/>
  <c r="BV55" i="8"/>
  <c r="BT55" i="8"/>
  <c r="BR55" i="8"/>
  <c r="BP55" i="8"/>
  <c r="BN55" i="8"/>
  <c r="BL55" i="8"/>
  <c r="BJ55" i="8"/>
  <c r="BH55" i="8"/>
  <c r="BF55" i="8"/>
  <c r="BD55" i="8"/>
  <c r="BB55" i="8"/>
  <c r="AZ55" i="8"/>
  <c r="AX55" i="8"/>
  <c r="AV55" i="8"/>
  <c r="AT55" i="8"/>
  <c r="AR55" i="8"/>
  <c r="AP55" i="8"/>
  <c r="AN55" i="8"/>
  <c r="AL55" i="8"/>
  <c r="AJ55" i="8"/>
  <c r="AH55" i="8"/>
  <c r="AF55" i="8"/>
  <c r="AD55" i="8"/>
  <c r="AB55" i="8"/>
  <c r="Z55" i="8"/>
  <c r="X55" i="8"/>
  <c r="V55" i="8"/>
  <c r="T55" i="8"/>
  <c r="R55" i="8"/>
  <c r="P55" i="8"/>
  <c r="N55" i="8"/>
  <c r="L55" i="8"/>
  <c r="DI55" i="8"/>
  <c r="DE55" i="8"/>
  <c r="DC55" i="8"/>
  <c r="DA55" i="8"/>
  <c r="CW55" i="8"/>
  <c r="CU55" i="8"/>
  <c r="CQ55" i="8"/>
  <c r="CM55" i="8"/>
  <c r="CI55" i="8"/>
  <c r="CE55" i="8"/>
  <c r="CA55" i="8"/>
  <c r="BY55" i="8"/>
  <c r="BS55" i="8"/>
  <c r="BQ55" i="8"/>
  <c r="BM55" i="8"/>
  <c r="BI55" i="8"/>
  <c r="BG55" i="8"/>
  <c r="BC55" i="8"/>
  <c r="AY55" i="8"/>
  <c r="AU55" i="8"/>
  <c r="AQ55" i="8"/>
  <c r="AM55" i="8"/>
  <c r="AI55" i="8"/>
  <c r="AG55" i="8"/>
  <c r="AC55" i="8"/>
  <c r="Y55" i="8"/>
  <c r="U55" i="8"/>
  <c r="S55" i="8"/>
  <c r="O55" i="8"/>
  <c r="K55" i="8"/>
  <c r="DG55" i="8"/>
  <c r="CY55" i="8"/>
  <c r="CS55" i="8"/>
  <c r="CO55" i="8"/>
  <c r="CK55" i="8"/>
  <c r="CG55" i="8"/>
  <c r="CC55" i="8"/>
  <c r="BW55" i="8"/>
  <c r="BU55" i="8"/>
  <c r="BO55" i="8"/>
  <c r="BK55" i="8"/>
  <c r="BE55" i="8"/>
  <c r="BA55" i="8"/>
  <c r="AW55" i="8"/>
  <c r="AS55" i="8"/>
  <c r="AO55" i="8"/>
  <c r="AK55" i="8"/>
  <c r="AE55" i="8"/>
  <c r="AA55" i="8"/>
  <c r="W55" i="8"/>
  <c r="Q55" i="8"/>
  <c r="M55" i="8"/>
  <c r="J56" i="8"/>
  <c r="DJ56" i="8"/>
  <c r="DH56" i="8"/>
  <c r="DF56" i="8"/>
  <c r="DD56" i="8"/>
  <c r="DB56" i="8"/>
  <c r="CZ56" i="8"/>
  <c r="CX56" i="8"/>
  <c r="CV56" i="8"/>
  <c r="CT56" i="8"/>
  <c r="CR56" i="8"/>
  <c r="CP56" i="8"/>
  <c r="CN56" i="8"/>
  <c r="CL56" i="8"/>
  <c r="CJ56" i="8"/>
  <c r="CH56" i="8"/>
  <c r="CF56" i="8"/>
  <c r="CD56" i="8"/>
  <c r="CB56" i="8"/>
  <c r="BZ56" i="8"/>
  <c r="BX56" i="8"/>
  <c r="BV56" i="8"/>
  <c r="BT56" i="8"/>
  <c r="BR56" i="8"/>
  <c r="BP56" i="8"/>
  <c r="BN56" i="8"/>
  <c r="BL56" i="8"/>
  <c r="BJ56" i="8"/>
  <c r="BH56" i="8"/>
  <c r="BF56" i="8"/>
  <c r="BD56" i="8"/>
  <c r="BB56" i="8"/>
  <c r="AZ56" i="8"/>
  <c r="AX56" i="8"/>
  <c r="AV56" i="8"/>
  <c r="AT56" i="8"/>
  <c r="AR56" i="8"/>
  <c r="AP56" i="8"/>
  <c r="AN56" i="8"/>
  <c r="AL56" i="8"/>
  <c r="AJ56" i="8"/>
  <c r="AH56" i="8"/>
  <c r="AF56" i="8"/>
  <c r="AD56" i="8"/>
  <c r="AB56" i="8"/>
  <c r="Z56" i="8"/>
  <c r="X56" i="8"/>
  <c r="V56" i="8"/>
  <c r="T56" i="8"/>
  <c r="R56" i="8"/>
  <c r="P56" i="8"/>
  <c r="N56" i="8"/>
  <c r="L56" i="8"/>
  <c r="DE56" i="8"/>
  <c r="BY56" i="8"/>
  <c r="BS56" i="8"/>
  <c r="BO56" i="8"/>
  <c r="BK56" i="8"/>
  <c r="BI56" i="8"/>
  <c r="BE56" i="8"/>
  <c r="BC56" i="8"/>
  <c r="AY56" i="8"/>
  <c r="AU56" i="8"/>
  <c r="AQ56" i="8"/>
  <c r="AM56" i="8"/>
  <c r="AK56" i="8"/>
  <c r="AG56" i="8"/>
  <c r="AC56" i="8"/>
  <c r="Y56" i="8"/>
  <c r="U56" i="8"/>
  <c r="S56" i="8"/>
  <c r="O56" i="8"/>
  <c r="K56" i="8"/>
  <c r="DI56" i="8"/>
  <c r="DG56" i="8"/>
  <c r="DC56" i="8"/>
  <c r="DA56" i="8"/>
  <c r="CY56" i="8"/>
  <c r="CW56" i="8"/>
  <c r="CU56" i="8"/>
  <c r="CS56" i="8"/>
  <c r="CQ56" i="8"/>
  <c r="CO56" i="8"/>
  <c r="CM56" i="8"/>
  <c r="CK56" i="8"/>
  <c r="CI56" i="8"/>
  <c r="CG56" i="8"/>
  <c r="CE56" i="8"/>
  <c r="CC56" i="8"/>
  <c r="CA56" i="8"/>
  <c r="BW56" i="8"/>
  <c r="BU56" i="8"/>
  <c r="BQ56" i="8"/>
  <c r="BM56" i="8"/>
  <c r="BG56" i="8"/>
  <c r="BA56" i="8"/>
  <c r="AW56" i="8"/>
  <c r="AS56" i="8"/>
  <c r="AO56" i="8"/>
  <c r="AI56" i="8"/>
  <c r="AE56" i="8"/>
  <c r="AA56" i="8"/>
  <c r="W56" i="8"/>
  <c r="Q56" i="8"/>
  <c r="M56" i="8"/>
  <c r="J57" i="8"/>
  <c r="DJ57" i="8"/>
  <c r="DH57" i="8"/>
  <c r="DF57" i="8"/>
  <c r="DD57" i="8"/>
  <c r="DB57" i="8"/>
  <c r="CZ57" i="8"/>
  <c r="CX57" i="8"/>
  <c r="CV57" i="8"/>
  <c r="CT57" i="8"/>
  <c r="CR57" i="8"/>
  <c r="CP57" i="8"/>
  <c r="CN57" i="8"/>
  <c r="CL57" i="8"/>
  <c r="CJ57" i="8"/>
  <c r="CH57" i="8"/>
  <c r="CF57" i="8"/>
  <c r="CD57" i="8"/>
  <c r="CB57" i="8"/>
  <c r="BZ57" i="8"/>
  <c r="BX57" i="8"/>
  <c r="BV57" i="8"/>
  <c r="BT57" i="8"/>
  <c r="BR57" i="8"/>
  <c r="BP57" i="8"/>
  <c r="BN57" i="8"/>
  <c r="BL57" i="8"/>
  <c r="BJ57" i="8"/>
  <c r="BH57" i="8"/>
  <c r="BF57" i="8"/>
  <c r="BD57" i="8"/>
  <c r="BB57" i="8"/>
  <c r="AZ57" i="8"/>
  <c r="AX57" i="8"/>
  <c r="AV57" i="8"/>
  <c r="AT57" i="8"/>
  <c r="AR57" i="8"/>
  <c r="AP57" i="8"/>
  <c r="AN57" i="8"/>
  <c r="AL57" i="8"/>
  <c r="AJ57" i="8"/>
  <c r="AH57" i="8"/>
  <c r="AF57" i="8"/>
  <c r="AD57" i="8"/>
  <c r="AB57" i="8"/>
  <c r="Z57" i="8"/>
  <c r="X57" i="8"/>
  <c r="V57" i="8"/>
  <c r="T57" i="8"/>
  <c r="R57" i="8"/>
  <c r="P57" i="8"/>
  <c r="N57" i="8"/>
  <c r="L57" i="8"/>
  <c r="CQ57" i="8"/>
  <c r="AU57" i="8"/>
  <c r="AO57" i="8"/>
  <c r="AK57" i="8"/>
  <c r="AG57" i="8"/>
  <c r="AC57" i="8"/>
  <c r="AA57" i="8"/>
  <c r="W57" i="8"/>
  <c r="S57" i="8"/>
  <c r="O57" i="8"/>
  <c r="K57" i="8"/>
  <c r="DI57" i="8"/>
  <c r="DG57" i="8"/>
  <c r="DE57" i="8"/>
  <c r="DC57" i="8"/>
  <c r="DA57" i="8"/>
  <c r="CY57" i="8"/>
  <c r="CW57" i="8"/>
  <c r="CU57" i="8"/>
  <c r="CS57" i="8"/>
  <c r="CO57" i="8"/>
  <c r="CM57" i="8"/>
  <c r="CK57" i="8"/>
  <c r="CI57" i="8"/>
  <c r="CG57" i="8"/>
  <c r="CE57" i="8"/>
  <c r="CC57" i="8"/>
  <c r="CA57" i="8"/>
  <c r="BY57" i="8"/>
  <c r="BW57" i="8"/>
  <c r="BU57" i="8"/>
  <c r="BS57" i="8"/>
  <c r="BQ57" i="8"/>
  <c r="BO57" i="8"/>
  <c r="BM57" i="8"/>
  <c r="BK57" i="8"/>
  <c r="BI57" i="8"/>
  <c r="BG57" i="8"/>
  <c r="BE57" i="8"/>
  <c r="BC57" i="8"/>
  <c r="BA57" i="8"/>
  <c r="AY57" i="8"/>
  <c r="AW57" i="8"/>
  <c r="AS57" i="8"/>
  <c r="AQ57" i="8"/>
  <c r="AM57" i="8"/>
  <c r="AI57" i="8"/>
  <c r="AE57" i="8"/>
  <c r="Y57" i="8"/>
  <c r="U57" i="8"/>
  <c r="Q57" i="8"/>
  <c r="M57" i="8"/>
  <c r="J52" i="8"/>
  <c r="DJ52" i="8"/>
  <c r="DH52" i="8"/>
  <c r="DF52" i="8"/>
  <c r="DD52" i="8"/>
  <c r="DB52" i="8"/>
  <c r="CZ52" i="8"/>
  <c r="CX52" i="8"/>
  <c r="CV52" i="8"/>
  <c r="CT52" i="8"/>
  <c r="CR52" i="8"/>
  <c r="CP52" i="8"/>
  <c r="CN52" i="8"/>
  <c r="CL52" i="8"/>
  <c r="CJ52" i="8"/>
  <c r="CH52" i="8"/>
  <c r="CF52" i="8"/>
  <c r="CD52" i="8"/>
  <c r="CB52" i="8"/>
  <c r="BZ52" i="8"/>
  <c r="BX52" i="8"/>
  <c r="BV52" i="8"/>
  <c r="BT52" i="8"/>
  <c r="BR52" i="8"/>
  <c r="BP52" i="8"/>
  <c r="BN52" i="8"/>
  <c r="BL52" i="8"/>
  <c r="BJ52" i="8"/>
  <c r="BH52" i="8"/>
  <c r="BF52" i="8"/>
  <c r="BD52" i="8"/>
  <c r="BB52" i="8"/>
  <c r="AZ52" i="8"/>
  <c r="AX52" i="8"/>
  <c r="AV52" i="8"/>
  <c r="AT52" i="8"/>
  <c r="AR52" i="8"/>
  <c r="AP52" i="8"/>
  <c r="AN52" i="8"/>
  <c r="AL52" i="8"/>
  <c r="AJ52" i="8"/>
  <c r="AH52" i="8"/>
  <c r="AF52" i="8"/>
  <c r="AD52" i="8"/>
  <c r="AB52" i="8"/>
  <c r="Z52" i="8"/>
  <c r="X52" i="8"/>
  <c r="V52" i="8"/>
  <c r="T52" i="8"/>
  <c r="R52" i="8"/>
  <c r="P52" i="8"/>
  <c r="N52" i="8"/>
  <c r="L52" i="8"/>
  <c r="DI52" i="8"/>
  <c r="DG52" i="8"/>
  <c r="DE52" i="8"/>
  <c r="DC52" i="8"/>
  <c r="DA52" i="8"/>
  <c r="CY52" i="8"/>
  <c r="CW52" i="8"/>
  <c r="CU52" i="8"/>
  <c r="CS52" i="8"/>
  <c r="CQ52" i="8"/>
  <c r="CO52" i="8"/>
  <c r="CM52" i="8"/>
  <c r="CK52" i="8"/>
  <c r="CI52" i="8"/>
  <c r="CG52" i="8"/>
  <c r="CE52" i="8"/>
  <c r="CC52" i="8"/>
  <c r="CA52" i="8"/>
  <c r="BY52" i="8"/>
  <c r="BW52" i="8"/>
  <c r="BU52" i="8"/>
  <c r="BS52" i="8"/>
  <c r="BQ52" i="8"/>
  <c r="BO52" i="8"/>
  <c r="BM52" i="8"/>
  <c r="BK52" i="8"/>
  <c r="BI52" i="8"/>
  <c r="BG52" i="8"/>
  <c r="BE52" i="8"/>
  <c r="BC52" i="8"/>
  <c r="BA52" i="8"/>
  <c r="AY52" i="8"/>
  <c r="AW52" i="8"/>
  <c r="AU52" i="8"/>
  <c r="AS52" i="8"/>
  <c r="AQ52" i="8"/>
  <c r="AO52" i="8"/>
  <c r="AM52" i="8"/>
  <c r="AK52" i="8"/>
  <c r="AI52" i="8"/>
  <c r="AG52" i="8"/>
  <c r="AE52" i="8"/>
  <c r="AC52" i="8"/>
  <c r="AA52" i="8"/>
  <c r="Y52" i="8"/>
  <c r="W52" i="8"/>
  <c r="U52" i="8"/>
  <c r="S52" i="8"/>
  <c r="Q52" i="8"/>
  <c r="O52" i="8"/>
  <c r="M52" i="8"/>
  <c r="K52" i="8"/>
  <c r="J53" i="8"/>
  <c r="DJ53" i="8"/>
  <c r="DH53" i="8"/>
  <c r="DF53" i="8"/>
  <c r="DD53" i="8"/>
  <c r="DB53" i="8"/>
  <c r="CZ53" i="8"/>
  <c r="CX53" i="8"/>
  <c r="CV53" i="8"/>
  <c r="CT53" i="8"/>
  <c r="CR53" i="8"/>
  <c r="CP53" i="8"/>
  <c r="CN53" i="8"/>
  <c r="CL53" i="8"/>
  <c r="CJ53" i="8"/>
  <c r="CH53" i="8"/>
  <c r="CF53" i="8"/>
  <c r="CD53" i="8"/>
  <c r="CB53" i="8"/>
  <c r="BZ53" i="8"/>
  <c r="BX53" i="8"/>
  <c r="BV53" i="8"/>
  <c r="BT53" i="8"/>
  <c r="BR53" i="8"/>
  <c r="BP53" i="8"/>
  <c r="BN53" i="8"/>
  <c r="BL53" i="8"/>
  <c r="BJ53" i="8"/>
  <c r="BH53" i="8"/>
  <c r="BF53" i="8"/>
  <c r="BD53" i="8"/>
  <c r="BB53" i="8"/>
  <c r="AZ53" i="8"/>
  <c r="AX53" i="8"/>
  <c r="AV53" i="8"/>
  <c r="AT53" i="8"/>
  <c r="AR53" i="8"/>
  <c r="AP53" i="8"/>
  <c r="AN53" i="8"/>
  <c r="AL53" i="8"/>
  <c r="AJ53" i="8"/>
  <c r="AH53" i="8"/>
  <c r="AF53" i="8"/>
  <c r="AD53" i="8"/>
  <c r="AB53" i="8"/>
  <c r="Z53" i="8"/>
  <c r="X53" i="8"/>
  <c r="V53" i="8"/>
  <c r="T53" i="8"/>
  <c r="R53" i="8"/>
  <c r="P53" i="8"/>
  <c r="N53" i="8"/>
  <c r="L53" i="8"/>
  <c r="DI53" i="8"/>
  <c r="DG53" i="8"/>
  <c r="DE53" i="8"/>
  <c r="DC53" i="8"/>
  <c r="DA53" i="8"/>
  <c r="CY53" i="8"/>
  <c r="CW53" i="8"/>
  <c r="CU53" i="8"/>
  <c r="CS53" i="8"/>
  <c r="CQ53" i="8"/>
  <c r="CO53" i="8"/>
  <c r="CM53" i="8"/>
  <c r="CK53" i="8"/>
  <c r="CI53" i="8"/>
  <c r="CG53" i="8"/>
  <c r="CE53" i="8"/>
  <c r="CC53" i="8"/>
  <c r="CA53" i="8"/>
  <c r="BY53" i="8"/>
  <c r="BW53" i="8"/>
  <c r="BU53" i="8"/>
  <c r="BS53" i="8"/>
  <c r="BQ53" i="8"/>
  <c r="BO53" i="8"/>
  <c r="BM53" i="8"/>
  <c r="BK53" i="8"/>
  <c r="BI53" i="8"/>
  <c r="BG53" i="8"/>
  <c r="BE53" i="8"/>
  <c r="BC53" i="8"/>
  <c r="BA53" i="8"/>
  <c r="AY53" i="8"/>
  <c r="AW53" i="8"/>
  <c r="AU53" i="8"/>
  <c r="AS53" i="8"/>
  <c r="AQ53" i="8"/>
  <c r="AO53" i="8"/>
  <c r="AM53" i="8"/>
  <c r="AK53" i="8"/>
  <c r="AI53" i="8"/>
  <c r="AG53" i="8"/>
  <c r="AE53" i="8"/>
  <c r="AC53" i="8"/>
  <c r="AA53" i="8"/>
  <c r="Y53" i="8"/>
  <c r="W53" i="8"/>
  <c r="U53" i="8"/>
  <c r="S53" i="8"/>
  <c r="Q53" i="8"/>
  <c r="O53" i="8"/>
  <c r="M53" i="8"/>
  <c r="K53" i="8"/>
  <c r="J54" i="8"/>
  <c r="DJ54" i="8"/>
  <c r="DH54" i="8"/>
  <c r="DF54" i="8"/>
  <c r="DD54" i="8"/>
  <c r="DB54" i="8"/>
  <c r="CZ54" i="8"/>
  <c r="CX54" i="8"/>
  <c r="CV54" i="8"/>
  <c r="CT54" i="8"/>
  <c r="CR54" i="8"/>
  <c r="CP54" i="8"/>
  <c r="CN54" i="8"/>
  <c r="CL54" i="8"/>
  <c r="CJ54" i="8"/>
  <c r="CH54" i="8"/>
  <c r="CF54" i="8"/>
  <c r="CD54" i="8"/>
  <c r="CB54" i="8"/>
  <c r="BZ54" i="8"/>
  <c r="BX54" i="8"/>
  <c r="BV54" i="8"/>
  <c r="BT54" i="8"/>
  <c r="BR54" i="8"/>
  <c r="BP54" i="8"/>
  <c r="BN54" i="8"/>
  <c r="BL54" i="8"/>
  <c r="BJ54" i="8"/>
  <c r="BH54" i="8"/>
  <c r="BF54" i="8"/>
  <c r="BD54" i="8"/>
  <c r="BB54" i="8"/>
  <c r="AZ54" i="8"/>
  <c r="AX54" i="8"/>
  <c r="AV54" i="8"/>
  <c r="AT54" i="8"/>
  <c r="AR54" i="8"/>
  <c r="AP54" i="8"/>
  <c r="AN54" i="8"/>
  <c r="AL54" i="8"/>
  <c r="AJ54" i="8"/>
  <c r="AH54" i="8"/>
  <c r="AF54" i="8"/>
  <c r="AD54" i="8"/>
  <c r="AB54" i="8"/>
  <c r="Z54" i="8"/>
  <c r="X54" i="8"/>
  <c r="V54" i="8"/>
  <c r="T54" i="8"/>
  <c r="R54" i="8"/>
  <c r="P54" i="8"/>
  <c r="N54" i="8"/>
  <c r="L54" i="8"/>
  <c r="DI54" i="8"/>
  <c r="DG54" i="8"/>
  <c r="DE54" i="8"/>
  <c r="DC54" i="8"/>
  <c r="DA54" i="8"/>
  <c r="CY54" i="8"/>
  <c r="CW54" i="8"/>
  <c r="CU54" i="8"/>
  <c r="CS54" i="8"/>
  <c r="CQ54" i="8"/>
  <c r="CO54" i="8"/>
  <c r="CM54" i="8"/>
  <c r="CK54" i="8"/>
  <c r="CI54" i="8"/>
  <c r="CG54" i="8"/>
  <c r="CE54" i="8"/>
  <c r="CC54" i="8"/>
  <c r="CA54" i="8"/>
  <c r="BY54" i="8"/>
  <c r="BW54" i="8"/>
  <c r="BU54" i="8"/>
  <c r="BS54" i="8"/>
  <c r="BQ54" i="8"/>
  <c r="BO54" i="8"/>
  <c r="BM54" i="8"/>
  <c r="BK54" i="8"/>
  <c r="BI54" i="8"/>
  <c r="BG54" i="8"/>
  <c r="BE54" i="8"/>
  <c r="BC54" i="8"/>
  <c r="BA54" i="8"/>
  <c r="AY54" i="8"/>
  <c r="AW54" i="8"/>
  <c r="AU54" i="8"/>
  <c r="AS54" i="8"/>
  <c r="AQ54" i="8"/>
  <c r="AO54" i="8"/>
  <c r="AM54" i="8"/>
  <c r="AK54" i="8"/>
  <c r="AI54" i="8"/>
  <c r="AG54" i="8"/>
  <c r="AE54" i="8"/>
  <c r="AC54" i="8"/>
  <c r="AA54" i="8"/>
  <c r="Y54" i="8"/>
  <c r="W54" i="8"/>
  <c r="U54" i="8"/>
  <c r="S54" i="8"/>
  <c r="Q54" i="8"/>
  <c r="O54" i="8"/>
  <c r="M54" i="8"/>
  <c r="K54" i="8"/>
  <c r="J58" i="8"/>
  <c r="DJ58" i="8"/>
  <c r="DH58" i="8"/>
  <c r="DF58" i="8"/>
  <c r="DD58" i="8"/>
  <c r="DB58" i="8"/>
  <c r="CZ58" i="8"/>
  <c r="CX58" i="8"/>
  <c r="CV58" i="8"/>
  <c r="CT58" i="8"/>
  <c r="CR58" i="8"/>
  <c r="CP58" i="8"/>
  <c r="CN58" i="8"/>
  <c r="CL58" i="8"/>
  <c r="CJ58" i="8"/>
  <c r="CH58" i="8"/>
  <c r="CF58" i="8"/>
  <c r="CD58" i="8"/>
  <c r="CB58" i="8"/>
  <c r="BZ58" i="8"/>
  <c r="BX58" i="8"/>
  <c r="BV58" i="8"/>
  <c r="BT58" i="8"/>
  <c r="BR58" i="8"/>
  <c r="BP58" i="8"/>
  <c r="BN58" i="8"/>
  <c r="BL58" i="8"/>
  <c r="BJ58" i="8"/>
  <c r="BH58" i="8"/>
  <c r="BF58" i="8"/>
  <c r="BD58" i="8"/>
  <c r="BB58" i="8"/>
  <c r="AZ58" i="8"/>
  <c r="AX58" i="8"/>
  <c r="AV58" i="8"/>
  <c r="AT58" i="8"/>
  <c r="AR58" i="8"/>
  <c r="AP58" i="8"/>
  <c r="AN58" i="8"/>
  <c r="AL58" i="8"/>
  <c r="AJ58" i="8"/>
  <c r="AH58" i="8"/>
  <c r="AF58" i="8"/>
  <c r="AD58" i="8"/>
  <c r="AB58" i="8"/>
  <c r="Z58" i="8"/>
  <c r="X58" i="8"/>
  <c r="V58" i="8"/>
  <c r="T58" i="8"/>
  <c r="R58" i="8"/>
  <c r="P58" i="8"/>
  <c r="N58" i="8"/>
  <c r="L58" i="8"/>
  <c r="DI58" i="8"/>
  <c r="DG58" i="8"/>
  <c r="DE58" i="8"/>
  <c r="DC58" i="8"/>
  <c r="DA58" i="8"/>
  <c r="CY58" i="8"/>
  <c r="CW58" i="8"/>
  <c r="CU58" i="8"/>
  <c r="CS58" i="8"/>
  <c r="CQ58" i="8"/>
  <c r="CO58" i="8"/>
  <c r="CM58" i="8"/>
  <c r="CK58" i="8"/>
  <c r="CI58" i="8"/>
  <c r="CG58" i="8"/>
  <c r="CE58" i="8"/>
  <c r="CC58" i="8"/>
  <c r="CA58" i="8"/>
  <c r="BY58" i="8"/>
  <c r="BW58" i="8"/>
  <c r="BU58" i="8"/>
  <c r="BS58" i="8"/>
  <c r="BQ58" i="8"/>
  <c r="BO58" i="8"/>
  <c r="BM58" i="8"/>
  <c r="BK58" i="8"/>
  <c r="BI58" i="8"/>
  <c r="BG58" i="8"/>
  <c r="BE58" i="8"/>
  <c r="BC58" i="8"/>
  <c r="BA58" i="8"/>
  <c r="AY58" i="8"/>
  <c r="AW58" i="8"/>
  <c r="AU58" i="8"/>
  <c r="AS58" i="8"/>
  <c r="AQ58" i="8"/>
  <c r="AO58" i="8"/>
  <c r="AM58" i="8"/>
  <c r="AK58" i="8"/>
  <c r="AI58" i="8"/>
  <c r="AG58" i="8"/>
  <c r="AE58" i="8"/>
  <c r="AC58" i="8"/>
  <c r="AA58" i="8"/>
  <c r="Y58" i="8"/>
  <c r="W58" i="8"/>
  <c r="U58" i="8"/>
  <c r="S58" i="8"/>
  <c r="Q58" i="8"/>
  <c r="O58" i="8"/>
  <c r="M58" i="8"/>
  <c r="K58" i="8"/>
  <c r="I19" i="12"/>
  <c r="I41" i="2"/>
  <c r="I53" i="2" s="1"/>
  <c r="I63" i="2" s="1"/>
  <c r="J13" i="11"/>
  <c r="J13" i="12"/>
  <c r="I22" i="4"/>
  <c r="I40" i="2"/>
  <c r="J12" i="11"/>
  <c r="J12" i="12"/>
  <c r="E21" i="8"/>
  <c r="F21" i="8" s="1"/>
  <c r="I21" i="8" s="1"/>
  <c r="F61" i="8"/>
  <c r="I158" i="4"/>
  <c r="J14" i="9"/>
  <c r="J14" i="10"/>
  <c r="J14" i="7"/>
  <c r="J13" i="5"/>
  <c r="J14" i="6"/>
  <c r="J12" i="8"/>
  <c r="I157" i="4"/>
  <c r="J13" i="10"/>
  <c r="J13" i="9"/>
  <c r="J13" i="7"/>
  <c r="J13" i="6"/>
  <c r="J12" i="5"/>
  <c r="G28" i="9"/>
  <c r="F37" i="9" s="1"/>
  <c r="G30" i="9"/>
  <c r="G32" i="9"/>
  <c r="K240" i="4"/>
  <c r="K237" i="4" s="1"/>
  <c r="L64" i="8" s="1"/>
  <c r="O240" i="4"/>
  <c r="O237" i="4" s="1"/>
  <c r="P64" i="8" s="1"/>
  <c r="S240" i="4"/>
  <c r="S237" i="4" s="1"/>
  <c r="W240" i="4"/>
  <c r="W237" i="4" s="1"/>
  <c r="X64" i="8" s="1"/>
  <c r="AA240" i="4"/>
  <c r="AA237" i="4" s="1"/>
  <c r="AE240" i="4"/>
  <c r="AE237" i="4" s="1"/>
  <c r="AF64" i="8" s="1"/>
  <c r="AI240" i="4"/>
  <c r="AI237" i="4" s="1"/>
  <c r="AJ64" i="8" s="1"/>
  <c r="AM240" i="4"/>
  <c r="AM237" i="4" s="1"/>
  <c r="AN64" i="8" s="1"/>
  <c r="AQ240" i="4"/>
  <c r="AQ237" i="4" s="1"/>
  <c r="AR64" i="8" s="1"/>
  <c r="AU240" i="4"/>
  <c r="AU237" i="4" s="1"/>
  <c r="AV64" i="8" s="1"/>
  <c r="AY240" i="4"/>
  <c r="AY237" i="4" s="1"/>
  <c r="BC240" i="4"/>
  <c r="BC237" i="4" s="1"/>
  <c r="BD64" i="8" s="1"/>
  <c r="BG240" i="4"/>
  <c r="BG237" i="4" s="1"/>
  <c r="BK240" i="4"/>
  <c r="BK237" i="4" s="1"/>
  <c r="BL64" i="8" s="1"/>
  <c r="BO240" i="4"/>
  <c r="BO237" i="4" s="1"/>
  <c r="BP64" i="8" s="1"/>
  <c r="BS240" i="4"/>
  <c r="BS237" i="4" s="1"/>
  <c r="BT64" i="8" s="1"/>
  <c r="BW240" i="4"/>
  <c r="BW237" i="4" s="1"/>
  <c r="BX64" i="8" s="1"/>
  <c r="CA240" i="4"/>
  <c r="CA237" i="4" s="1"/>
  <c r="CB64" i="8" s="1"/>
  <c r="CE240" i="4"/>
  <c r="CE237" i="4" s="1"/>
  <c r="CI240" i="4"/>
  <c r="CI237" i="4" s="1"/>
  <c r="CJ64" i="8" s="1"/>
  <c r="CM240" i="4"/>
  <c r="CM237" i="4" s="1"/>
  <c r="CQ240" i="4"/>
  <c r="CQ237" i="4" s="1"/>
  <c r="CR64" i="8" s="1"/>
  <c r="CU240" i="4"/>
  <c r="CU237" i="4" s="1"/>
  <c r="CV64" i="8" s="1"/>
  <c r="CY240" i="4"/>
  <c r="CY237" i="4" s="1"/>
  <c r="CZ64" i="8" s="1"/>
  <c r="DC240" i="4"/>
  <c r="DC237" i="4" s="1"/>
  <c r="DD64" i="8" s="1"/>
  <c r="DG240" i="4"/>
  <c r="DG237" i="4" s="1"/>
  <c r="DH64" i="8" s="1"/>
  <c r="DI130" i="8"/>
  <c r="E116" i="8"/>
  <c r="F116" i="8" s="1"/>
  <c r="DI134" i="8"/>
  <c r="E120" i="8"/>
  <c r="F120" i="8" s="1"/>
  <c r="M240" i="4"/>
  <c r="M237" i="4" s="1"/>
  <c r="U240" i="4"/>
  <c r="U237" i="4" s="1"/>
  <c r="V64" i="8" s="1"/>
  <c r="AC240" i="4"/>
  <c r="AC237" i="4" s="1"/>
  <c r="AD64" i="8" s="1"/>
  <c r="AK240" i="4"/>
  <c r="AK237" i="4" s="1"/>
  <c r="AL64" i="8" s="1"/>
  <c r="AS240" i="4"/>
  <c r="AS237" i="4" s="1"/>
  <c r="BA240" i="4"/>
  <c r="BA237" i="4" s="1"/>
  <c r="BB64" i="8" s="1"/>
  <c r="BI240" i="4"/>
  <c r="BI237" i="4" s="1"/>
  <c r="BJ64" i="8" s="1"/>
  <c r="BQ240" i="4"/>
  <c r="BQ237" i="4" s="1"/>
  <c r="BR64" i="8" s="1"/>
  <c r="BY240" i="4"/>
  <c r="BY237" i="4" s="1"/>
  <c r="CG240" i="4"/>
  <c r="CG237" i="4" s="1"/>
  <c r="CH64" i="8" s="1"/>
  <c r="CO240" i="4"/>
  <c r="CO237" i="4" s="1"/>
  <c r="CP64" i="8" s="1"/>
  <c r="CW240" i="4"/>
  <c r="CW237" i="4" s="1"/>
  <c r="CX64" i="8" s="1"/>
  <c r="DE240" i="4"/>
  <c r="DE237" i="4" s="1"/>
  <c r="E118" i="8"/>
  <c r="F118" i="8" s="1"/>
  <c r="G29" i="9"/>
  <c r="F39" i="9" s="1"/>
  <c r="G31" i="9"/>
  <c r="G33" i="9"/>
  <c r="J240" i="4"/>
  <c r="J237" i="4" s="1"/>
  <c r="K64" i="8" s="1"/>
  <c r="L240" i="4"/>
  <c r="L237" i="4" s="1"/>
  <c r="M64" i="8" s="1"/>
  <c r="N240" i="4"/>
  <c r="N237" i="4" s="1"/>
  <c r="P240" i="4"/>
  <c r="P237" i="4" s="1"/>
  <c r="Q64" i="8" s="1"/>
  <c r="R240" i="4"/>
  <c r="R237" i="4" s="1"/>
  <c r="S64" i="8" s="1"/>
  <c r="T240" i="4"/>
  <c r="T237" i="4" s="1"/>
  <c r="U64" i="8" s="1"/>
  <c r="V240" i="4"/>
  <c r="V237" i="4" s="1"/>
  <c r="W64" i="8" s="1"/>
  <c r="X240" i="4"/>
  <c r="X237" i="4" s="1"/>
  <c r="Y64" i="8" s="1"/>
  <c r="Z240" i="4"/>
  <c r="Z237" i="4" s="1"/>
  <c r="AA64" i="8" s="1"/>
  <c r="AB240" i="4"/>
  <c r="AB237" i="4" s="1"/>
  <c r="AC64" i="8" s="1"/>
  <c r="AD240" i="4"/>
  <c r="AD237" i="4" s="1"/>
  <c r="AF240" i="4"/>
  <c r="AF237" i="4" s="1"/>
  <c r="AG64" i="8" s="1"/>
  <c r="AH240" i="4"/>
  <c r="AH237" i="4" s="1"/>
  <c r="AI64" i="8" s="1"/>
  <c r="AJ240" i="4"/>
  <c r="AJ237" i="4" s="1"/>
  <c r="AK64" i="8" s="1"/>
  <c r="AL240" i="4"/>
  <c r="AL237" i="4" s="1"/>
  <c r="AN240" i="4"/>
  <c r="AN237" i="4" s="1"/>
  <c r="AO64" i="8" s="1"/>
  <c r="AP240" i="4"/>
  <c r="AP237" i="4" s="1"/>
  <c r="AQ64" i="8" s="1"/>
  <c r="AR240" i="4"/>
  <c r="AR237" i="4" s="1"/>
  <c r="AS64" i="8" s="1"/>
  <c r="AT240" i="4"/>
  <c r="AT237" i="4" s="1"/>
  <c r="AU64" i="8" s="1"/>
  <c r="AV240" i="4"/>
  <c r="AV237" i="4" s="1"/>
  <c r="AW64" i="8" s="1"/>
  <c r="AX240" i="4"/>
  <c r="AX237" i="4" s="1"/>
  <c r="AY64" i="8" s="1"/>
  <c r="AZ240" i="4"/>
  <c r="AZ237" i="4" s="1"/>
  <c r="BA64" i="8" s="1"/>
  <c r="BB240" i="4"/>
  <c r="BB237" i="4" s="1"/>
  <c r="BD240" i="4"/>
  <c r="BD237" i="4" s="1"/>
  <c r="BE64" i="8" s="1"/>
  <c r="BF240" i="4"/>
  <c r="BF237" i="4" s="1"/>
  <c r="BG64" i="8" s="1"/>
  <c r="BH240" i="4"/>
  <c r="BH237" i="4" s="1"/>
  <c r="BI64" i="8" s="1"/>
  <c r="BJ240" i="4"/>
  <c r="BJ237" i="4" s="1"/>
  <c r="BL240" i="4"/>
  <c r="BL237" i="4" s="1"/>
  <c r="BM64" i="8" s="1"/>
  <c r="BN240" i="4"/>
  <c r="BN237" i="4" s="1"/>
  <c r="BO64" i="8" s="1"/>
  <c r="BP240" i="4"/>
  <c r="BP237" i="4" s="1"/>
  <c r="BQ64" i="8" s="1"/>
  <c r="BR240" i="4"/>
  <c r="BR237" i="4" s="1"/>
  <c r="BS64" i="8" s="1"/>
  <c r="BT240" i="4"/>
  <c r="BT237" i="4" s="1"/>
  <c r="BU64" i="8" s="1"/>
  <c r="BV240" i="4"/>
  <c r="BV237" i="4" s="1"/>
  <c r="BW64" i="8" s="1"/>
  <c r="BX240" i="4"/>
  <c r="BX237" i="4" s="1"/>
  <c r="BY64" i="8" s="1"/>
  <c r="BZ240" i="4"/>
  <c r="BZ237" i="4" s="1"/>
  <c r="CB240" i="4"/>
  <c r="CB237" i="4" s="1"/>
  <c r="CC64" i="8" s="1"/>
  <c r="CD240" i="4"/>
  <c r="CD237" i="4" s="1"/>
  <c r="CE64" i="8" s="1"/>
  <c r="CF240" i="4"/>
  <c r="CF237" i="4" s="1"/>
  <c r="CG64" i="8" s="1"/>
  <c r="CH240" i="4"/>
  <c r="CH237" i="4" s="1"/>
  <c r="CJ240" i="4"/>
  <c r="CJ237" i="4" s="1"/>
  <c r="CK64" i="8" s="1"/>
  <c r="CL240" i="4"/>
  <c r="CL237" i="4" s="1"/>
  <c r="CM64" i="8" s="1"/>
  <c r="CN240" i="4"/>
  <c r="CN237" i="4" s="1"/>
  <c r="CO64" i="8" s="1"/>
  <c r="CP240" i="4"/>
  <c r="CP237" i="4" s="1"/>
  <c r="CQ64" i="8" s="1"/>
  <c r="CR240" i="4"/>
  <c r="CR237" i="4" s="1"/>
  <c r="CS64" i="8" s="1"/>
  <c r="CT240" i="4"/>
  <c r="CT237" i="4" s="1"/>
  <c r="CU64" i="8" s="1"/>
  <c r="CV240" i="4"/>
  <c r="CV237" i="4" s="1"/>
  <c r="CW64" i="8" s="1"/>
  <c r="CX240" i="4"/>
  <c r="CX237" i="4" s="1"/>
  <c r="CZ240" i="4"/>
  <c r="CZ237" i="4" s="1"/>
  <c r="DA64" i="8" s="1"/>
  <c r="DB240" i="4"/>
  <c r="DB237" i="4" s="1"/>
  <c r="DC64" i="8" s="1"/>
  <c r="DD240" i="4"/>
  <c r="DD237" i="4" s="1"/>
  <c r="DE64" i="8" s="1"/>
  <c r="DF240" i="4"/>
  <c r="DF237" i="4" s="1"/>
  <c r="DH240" i="4"/>
  <c r="DH237" i="4" s="1"/>
  <c r="DI64" i="8" s="1"/>
  <c r="DJ240" i="4"/>
  <c r="DJ237" i="4" s="1"/>
  <c r="DK43" i="10"/>
  <c r="J71" i="8"/>
  <c r="E72" i="8"/>
  <c r="F72" i="8" s="1"/>
  <c r="DI72" i="8" s="1"/>
  <c r="E115" i="8"/>
  <c r="F115" i="8" s="1"/>
  <c r="E117" i="8"/>
  <c r="F117" i="8" s="1"/>
  <c r="E119" i="8"/>
  <c r="F119" i="8" s="1"/>
  <c r="E121" i="8"/>
  <c r="F121" i="8" s="1"/>
  <c r="E145" i="8"/>
  <c r="F145" i="8" s="1"/>
  <c r="H19" i="4"/>
  <c r="G228" i="4" s="1"/>
  <c r="J33" i="8"/>
  <c r="L32" i="8"/>
  <c r="N32" i="8"/>
  <c r="P32" i="8"/>
  <c r="R32" i="8"/>
  <c r="T32" i="8"/>
  <c r="V32" i="8"/>
  <c r="X32" i="8"/>
  <c r="Z32" i="8"/>
  <c r="AB32" i="8"/>
  <c r="AD32" i="8"/>
  <c r="AF32" i="8"/>
  <c r="AH32" i="8"/>
  <c r="AJ32" i="8"/>
  <c r="AL32" i="8"/>
  <c r="AN32" i="8"/>
  <c r="AP32" i="8"/>
  <c r="AR32" i="8"/>
  <c r="AT32" i="8"/>
  <c r="AV32" i="8"/>
  <c r="AX32" i="8"/>
  <c r="AZ32" i="8"/>
  <c r="BB32" i="8"/>
  <c r="BD32" i="8"/>
  <c r="BF32" i="8"/>
  <c r="BH32" i="8"/>
  <c r="BJ32" i="8"/>
  <c r="BL32" i="8"/>
  <c r="BN32" i="8"/>
  <c r="BP32" i="8"/>
  <c r="BR32" i="8"/>
  <c r="BT32" i="8"/>
  <c r="BV32" i="8"/>
  <c r="BX32" i="8"/>
  <c r="BZ32" i="8"/>
  <c r="CB32" i="8"/>
  <c r="CD32" i="8"/>
  <c r="CF32" i="8"/>
  <c r="CH32" i="8"/>
  <c r="CJ32" i="8"/>
  <c r="CL32" i="8"/>
  <c r="CN32" i="8"/>
  <c r="CP32" i="8"/>
  <c r="CR32" i="8"/>
  <c r="CT32" i="8"/>
  <c r="CV32" i="8"/>
  <c r="CX32" i="8"/>
  <c r="CZ32" i="8"/>
  <c r="DB32" i="8"/>
  <c r="DD32" i="8"/>
  <c r="DF32" i="8"/>
  <c r="DH32" i="8"/>
  <c r="DJ32" i="8"/>
  <c r="L33" i="8"/>
  <c r="N33" i="8"/>
  <c r="P33" i="8"/>
  <c r="R33" i="8"/>
  <c r="T33" i="8"/>
  <c r="V33" i="8"/>
  <c r="X33" i="8"/>
  <c r="Z33" i="8"/>
  <c r="AB33" i="8"/>
  <c r="AD33" i="8"/>
  <c r="AF33" i="8"/>
  <c r="AH33" i="8"/>
  <c r="AJ33" i="8"/>
  <c r="AL33" i="8"/>
  <c r="AN33" i="8"/>
  <c r="AP33" i="8"/>
  <c r="AR33" i="8"/>
  <c r="AT33" i="8"/>
  <c r="AV33" i="8"/>
  <c r="AX33" i="8"/>
  <c r="AZ33" i="8"/>
  <c r="BB33" i="8"/>
  <c r="BD33" i="8"/>
  <c r="BF33" i="8"/>
  <c r="BH33" i="8"/>
  <c r="BJ33" i="8"/>
  <c r="BL33" i="8"/>
  <c r="BN33" i="8"/>
  <c r="BP33" i="8"/>
  <c r="BR33" i="8"/>
  <c r="BT33" i="8"/>
  <c r="BV33" i="8"/>
  <c r="BX33" i="8"/>
  <c r="BZ33" i="8"/>
  <c r="CB33" i="8"/>
  <c r="CD33" i="8"/>
  <c r="CF33" i="8"/>
  <c r="CH33" i="8"/>
  <c r="CJ33" i="8"/>
  <c r="CL33" i="8"/>
  <c r="CN33" i="8"/>
  <c r="CP33" i="8"/>
  <c r="CR33" i="8"/>
  <c r="CT33" i="8"/>
  <c r="CV33" i="8"/>
  <c r="CX33" i="8"/>
  <c r="CZ33" i="8"/>
  <c r="DB33" i="8"/>
  <c r="DD33" i="8"/>
  <c r="DF33" i="8"/>
  <c r="DH33" i="8"/>
  <c r="DJ33" i="8"/>
  <c r="J32" i="8"/>
  <c r="K32" i="8"/>
  <c r="M32" i="8"/>
  <c r="O32" i="8"/>
  <c r="Q32" i="8"/>
  <c r="S32" i="8"/>
  <c r="U32" i="8"/>
  <c r="W32" i="8"/>
  <c r="Y32" i="8"/>
  <c r="AA32" i="8"/>
  <c r="AC32" i="8"/>
  <c r="AE32" i="8"/>
  <c r="AG32" i="8"/>
  <c r="AI32" i="8"/>
  <c r="AK32" i="8"/>
  <c r="AM32" i="8"/>
  <c r="AO32" i="8"/>
  <c r="AQ32" i="8"/>
  <c r="AS32" i="8"/>
  <c r="AU32" i="8"/>
  <c r="AW32" i="8"/>
  <c r="AY32" i="8"/>
  <c r="BA32" i="8"/>
  <c r="BC32" i="8"/>
  <c r="BE32" i="8"/>
  <c r="BG32" i="8"/>
  <c r="BI32" i="8"/>
  <c r="BK32" i="8"/>
  <c r="BM32" i="8"/>
  <c r="BO32" i="8"/>
  <c r="BQ32" i="8"/>
  <c r="BS32" i="8"/>
  <c r="BU32" i="8"/>
  <c r="BW32" i="8"/>
  <c r="BY32" i="8"/>
  <c r="CA32" i="8"/>
  <c r="CC32" i="8"/>
  <c r="CE32" i="8"/>
  <c r="CG32" i="8"/>
  <c r="CI32" i="8"/>
  <c r="CK32" i="8"/>
  <c r="CM32" i="8"/>
  <c r="CO32" i="8"/>
  <c r="CQ32" i="8"/>
  <c r="CS32" i="8"/>
  <c r="CU32" i="8"/>
  <c r="CW32" i="8"/>
  <c r="CY32" i="8"/>
  <c r="DA32" i="8"/>
  <c r="DC32" i="8"/>
  <c r="DE32" i="8"/>
  <c r="DG32" i="8"/>
  <c r="K33" i="8"/>
  <c r="M33" i="8"/>
  <c r="O33" i="8"/>
  <c r="Q33" i="8"/>
  <c r="S33" i="8"/>
  <c r="U33" i="8"/>
  <c r="W33" i="8"/>
  <c r="Y33" i="8"/>
  <c r="AA33" i="8"/>
  <c r="AC33" i="8"/>
  <c r="AE33" i="8"/>
  <c r="AG33" i="8"/>
  <c r="AI33" i="8"/>
  <c r="AK33" i="8"/>
  <c r="AM33" i="8"/>
  <c r="AO33" i="8"/>
  <c r="AQ33" i="8"/>
  <c r="AS33" i="8"/>
  <c r="AU33" i="8"/>
  <c r="AW33" i="8"/>
  <c r="AY33" i="8"/>
  <c r="BA33" i="8"/>
  <c r="BC33" i="8"/>
  <c r="BE33" i="8"/>
  <c r="BG33" i="8"/>
  <c r="BI33" i="8"/>
  <c r="BK33" i="8"/>
  <c r="BM33" i="8"/>
  <c r="BO33" i="8"/>
  <c r="BQ33" i="8"/>
  <c r="BS33" i="8"/>
  <c r="BU33" i="8"/>
  <c r="BW33" i="8"/>
  <c r="BY33" i="8"/>
  <c r="CA33" i="8"/>
  <c r="CC33" i="8"/>
  <c r="CE33" i="8"/>
  <c r="CG33" i="8"/>
  <c r="CI33" i="8"/>
  <c r="CK33" i="8"/>
  <c r="CM33" i="8"/>
  <c r="CO33" i="8"/>
  <c r="CQ33" i="8"/>
  <c r="CS33" i="8"/>
  <c r="CU33" i="8"/>
  <c r="CW33" i="8"/>
  <c r="CY33" i="8"/>
  <c r="DA33" i="8"/>
  <c r="DC33" i="8"/>
  <c r="DE33" i="8"/>
  <c r="DG33" i="8"/>
  <c r="E28" i="8"/>
  <c r="F28" i="8" s="1"/>
  <c r="E29" i="8"/>
  <c r="F29" i="8" s="1"/>
  <c r="E62" i="8"/>
  <c r="F62" i="8" s="1"/>
  <c r="E70" i="8"/>
  <c r="F70" i="8" s="1"/>
  <c r="DI70" i="8" s="1"/>
  <c r="E74" i="8"/>
  <c r="F74" i="8" s="1"/>
  <c r="DI74" i="8" s="1"/>
  <c r="L86" i="8"/>
  <c r="AR86" i="8"/>
  <c r="E104" i="8"/>
  <c r="F104" i="8" s="1"/>
  <c r="I104" i="8" s="1"/>
  <c r="L106" i="8"/>
  <c r="E126" i="8"/>
  <c r="F126" i="8" s="1"/>
  <c r="E147" i="8"/>
  <c r="F147" i="8" s="1"/>
  <c r="E149" i="8"/>
  <c r="F149" i="8" s="1"/>
  <c r="AB86" i="8"/>
  <c r="R71" i="8"/>
  <c r="Z71" i="8"/>
  <c r="AH71" i="8"/>
  <c r="AP71" i="8"/>
  <c r="AX71" i="8"/>
  <c r="BF71" i="8"/>
  <c r="BN71" i="8"/>
  <c r="BV71" i="8"/>
  <c r="J78" i="8"/>
  <c r="R78" i="8"/>
  <c r="Z78" i="8"/>
  <c r="AH78" i="8"/>
  <c r="AP78" i="8"/>
  <c r="AX78" i="8"/>
  <c r="BF78" i="8"/>
  <c r="BN78" i="8"/>
  <c r="BV78" i="8"/>
  <c r="CF78" i="8"/>
  <c r="CV78" i="8"/>
  <c r="L80" i="8"/>
  <c r="AB80" i="8"/>
  <c r="AR80" i="8"/>
  <c r="BH80" i="8"/>
  <c r="BX80" i="8"/>
  <c r="CN80" i="8"/>
  <c r="DD80" i="8"/>
  <c r="T82" i="8"/>
  <c r="AJ82" i="8"/>
  <c r="AZ82" i="8"/>
  <c r="BP82" i="8"/>
  <c r="CF82" i="8"/>
  <c r="CV82" i="8"/>
  <c r="L84" i="8"/>
  <c r="AB84" i="8"/>
  <c r="AR84" i="8"/>
  <c r="BH84" i="8"/>
  <c r="BX84" i="8"/>
  <c r="CN84" i="8"/>
  <c r="DD84" i="8"/>
  <c r="T86" i="8"/>
  <c r="AJ86" i="8"/>
  <c r="AZ86" i="8"/>
  <c r="BP86" i="8"/>
  <c r="CF86" i="8"/>
  <c r="CV86" i="8"/>
  <c r="G15" i="4"/>
  <c r="J20" i="4"/>
  <c r="N71" i="8"/>
  <c r="V71" i="8"/>
  <c r="AD71" i="8"/>
  <c r="AL71" i="8"/>
  <c r="AT71" i="8"/>
  <c r="BB71" i="8"/>
  <c r="BJ71" i="8"/>
  <c r="BR71" i="8"/>
  <c r="BZ71" i="8"/>
  <c r="N78" i="8"/>
  <c r="V78" i="8"/>
  <c r="AD78" i="8"/>
  <c r="AL78" i="8"/>
  <c r="AT78" i="8"/>
  <c r="BB78" i="8"/>
  <c r="BJ78" i="8"/>
  <c r="BR78" i="8"/>
  <c r="BZ78" i="8"/>
  <c r="CN78" i="8"/>
  <c r="T80" i="8"/>
  <c r="AJ80" i="8"/>
  <c r="AZ80" i="8"/>
  <c r="BP80" i="8"/>
  <c r="CF80" i="8"/>
  <c r="L82" i="8"/>
  <c r="AB82" i="8"/>
  <c r="AR82" i="8"/>
  <c r="BH82" i="8"/>
  <c r="BX82" i="8"/>
  <c r="CN82" i="8"/>
  <c r="T84" i="8"/>
  <c r="AJ84" i="8"/>
  <c r="AZ84" i="8"/>
  <c r="BP84" i="8"/>
  <c r="CF84" i="8"/>
  <c r="BH86" i="8"/>
  <c r="BX86" i="8"/>
  <c r="CN86" i="8"/>
  <c r="J24" i="8"/>
  <c r="N24" i="8"/>
  <c r="R24" i="8"/>
  <c r="X24" i="8"/>
  <c r="AF24" i="8"/>
  <c r="AN24" i="8"/>
  <c r="AV24" i="8"/>
  <c r="BD24" i="8"/>
  <c r="BL24" i="8"/>
  <c r="BT24" i="8"/>
  <c r="CB24" i="8"/>
  <c r="CJ24" i="8"/>
  <c r="CR24" i="8"/>
  <c r="CZ24" i="8"/>
  <c r="L25" i="8"/>
  <c r="T25" i="8"/>
  <c r="AB25" i="8"/>
  <c r="AJ25" i="8"/>
  <c r="AR25" i="8"/>
  <c r="AZ25" i="8"/>
  <c r="BH25" i="8"/>
  <c r="BP25" i="8"/>
  <c r="BX25" i="8"/>
  <c r="CF25" i="8"/>
  <c r="CN25" i="8"/>
  <c r="CV25" i="8"/>
  <c r="DI24" i="8"/>
  <c r="DJ24" i="8"/>
  <c r="DF24" i="8"/>
  <c r="DB24" i="8"/>
  <c r="CX24" i="8"/>
  <c r="CT24" i="8"/>
  <c r="CP24" i="8"/>
  <c r="CL24" i="8"/>
  <c r="CH24" i="8"/>
  <c r="CD24" i="8"/>
  <c r="BZ24" i="8"/>
  <c r="BV24" i="8"/>
  <c r="BR24" i="8"/>
  <c r="BN24" i="8"/>
  <c r="BJ24" i="8"/>
  <c r="BF24" i="8"/>
  <c r="BB24" i="8"/>
  <c r="AX24" i="8"/>
  <c r="AT24" i="8"/>
  <c r="AP24" i="8"/>
  <c r="AL24" i="8"/>
  <c r="AH24" i="8"/>
  <c r="AD24" i="8"/>
  <c r="Z24" i="8"/>
  <c r="V24" i="8"/>
  <c r="DI25" i="8"/>
  <c r="DJ25" i="8"/>
  <c r="DF25" i="8"/>
  <c r="DB25" i="8"/>
  <c r="CX25" i="8"/>
  <c r="CT25" i="8"/>
  <c r="CP25" i="8"/>
  <c r="CL25" i="8"/>
  <c r="CH25" i="8"/>
  <c r="CD25" i="8"/>
  <c r="BZ25" i="8"/>
  <c r="BV25" i="8"/>
  <c r="BR25" i="8"/>
  <c r="BN25" i="8"/>
  <c r="BJ25" i="8"/>
  <c r="BF25" i="8"/>
  <c r="BB25" i="8"/>
  <c r="AX25" i="8"/>
  <c r="AT25" i="8"/>
  <c r="AP25" i="8"/>
  <c r="AL25" i="8"/>
  <c r="AH25" i="8"/>
  <c r="AD25" i="8"/>
  <c r="Z25" i="8"/>
  <c r="V25" i="8"/>
  <c r="R25" i="8"/>
  <c r="N25" i="8"/>
  <c r="J25" i="8"/>
  <c r="E30" i="8"/>
  <c r="F30" i="8" s="1"/>
  <c r="L24" i="8"/>
  <c r="P24" i="8"/>
  <c r="T24" i="8"/>
  <c r="AB24" i="8"/>
  <c r="AJ24" i="8"/>
  <c r="AR24" i="8"/>
  <c r="AZ24" i="8"/>
  <c r="BH24" i="8"/>
  <c r="BP24" i="8"/>
  <c r="BX24" i="8"/>
  <c r="CF24" i="8"/>
  <c r="CN24" i="8"/>
  <c r="CV24" i="8"/>
  <c r="DD24" i="8"/>
  <c r="P25" i="8"/>
  <c r="X25" i="8"/>
  <c r="AF25" i="8"/>
  <c r="AN25" i="8"/>
  <c r="AV25" i="8"/>
  <c r="BD25" i="8"/>
  <c r="BL25" i="8"/>
  <c r="BT25" i="8"/>
  <c r="CB25" i="8"/>
  <c r="CJ25" i="8"/>
  <c r="CR25" i="8"/>
  <c r="CZ25" i="8"/>
  <c r="DH25" i="8"/>
  <c r="DI79" i="8"/>
  <c r="DJ79" i="8"/>
  <c r="DF79" i="8"/>
  <c r="DB79" i="8"/>
  <c r="CX79" i="8"/>
  <c r="CT79" i="8"/>
  <c r="CP79" i="8"/>
  <c r="CL79" i="8"/>
  <c r="CH79" i="8"/>
  <c r="CD79" i="8"/>
  <c r="BZ79" i="8"/>
  <c r="BV79" i="8"/>
  <c r="BR79" i="8"/>
  <c r="BN79" i="8"/>
  <c r="BJ79" i="8"/>
  <c r="BF79" i="8"/>
  <c r="BB79" i="8"/>
  <c r="AX79" i="8"/>
  <c r="AT79" i="8"/>
  <c r="AP79" i="8"/>
  <c r="AL79" i="8"/>
  <c r="AH79" i="8"/>
  <c r="AD79" i="8"/>
  <c r="Z79" i="8"/>
  <c r="V79" i="8"/>
  <c r="R79" i="8"/>
  <c r="N79" i="8"/>
  <c r="J79" i="8"/>
  <c r="DI81" i="8"/>
  <c r="DJ81" i="8"/>
  <c r="DF81" i="8"/>
  <c r="DB81" i="8"/>
  <c r="CX81" i="8"/>
  <c r="CT81" i="8"/>
  <c r="CP81" i="8"/>
  <c r="CL81" i="8"/>
  <c r="CH81" i="8"/>
  <c r="CD81" i="8"/>
  <c r="BZ81" i="8"/>
  <c r="BV81" i="8"/>
  <c r="BR81" i="8"/>
  <c r="BN81" i="8"/>
  <c r="BJ81" i="8"/>
  <c r="BF81" i="8"/>
  <c r="BB81" i="8"/>
  <c r="AX81" i="8"/>
  <c r="AT81" i="8"/>
  <c r="AP81" i="8"/>
  <c r="AL81" i="8"/>
  <c r="AH81" i="8"/>
  <c r="AD81" i="8"/>
  <c r="Z81" i="8"/>
  <c r="V81" i="8"/>
  <c r="R81" i="8"/>
  <c r="N81" i="8"/>
  <c r="J81" i="8"/>
  <c r="DI83" i="8"/>
  <c r="DJ83" i="8"/>
  <c r="DF83" i="8"/>
  <c r="DB83" i="8"/>
  <c r="CX83" i="8"/>
  <c r="CT83" i="8"/>
  <c r="CP83" i="8"/>
  <c r="CL83" i="8"/>
  <c r="CH83" i="8"/>
  <c r="CD83" i="8"/>
  <c r="BZ83" i="8"/>
  <c r="BV83" i="8"/>
  <c r="BR83" i="8"/>
  <c r="BN83" i="8"/>
  <c r="BJ83" i="8"/>
  <c r="BF83" i="8"/>
  <c r="BB83" i="8"/>
  <c r="AX83" i="8"/>
  <c r="AT83" i="8"/>
  <c r="AP83" i="8"/>
  <c r="AL83" i="8"/>
  <c r="AH83" i="8"/>
  <c r="AD83" i="8"/>
  <c r="Z83" i="8"/>
  <c r="V83" i="8"/>
  <c r="R83" i="8"/>
  <c r="N83" i="8"/>
  <c r="J83" i="8"/>
  <c r="DI85" i="8"/>
  <c r="DJ85" i="8"/>
  <c r="DF85" i="8"/>
  <c r="DB85" i="8"/>
  <c r="CX85" i="8"/>
  <c r="CT85" i="8"/>
  <c r="CP85" i="8"/>
  <c r="CL85" i="8"/>
  <c r="CH85" i="8"/>
  <c r="CD85" i="8"/>
  <c r="BZ85" i="8"/>
  <c r="BV85" i="8"/>
  <c r="BR85" i="8"/>
  <c r="BN85" i="8"/>
  <c r="BJ85" i="8"/>
  <c r="BF85" i="8"/>
  <c r="BB85" i="8"/>
  <c r="AX85" i="8"/>
  <c r="AT85" i="8"/>
  <c r="AP85" i="8"/>
  <c r="AL85" i="8"/>
  <c r="AH85" i="8"/>
  <c r="AD85" i="8"/>
  <c r="Z85" i="8"/>
  <c r="V85" i="8"/>
  <c r="R85" i="8"/>
  <c r="N85" i="8"/>
  <c r="J85" i="8"/>
  <c r="P79" i="8"/>
  <c r="X79" i="8"/>
  <c r="AF79" i="8"/>
  <c r="AN79" i="8"/>
  <c r="AV79" i="8"/>
  <c r="BD79" i="8"/>
  <c r="BL79" i="8"/>
  <c r="BT79" i="8"/>
  <c r="CB79" i="8"/>
  <c r="CJ79" i="8"/>
  <c r="CR79" i="8"/>
  <c r="CZ79" i="8"/>
  <c r="DH79" i="8"/>
  <c r="P81" i="8"/>
  <c r="X81" i="8"/>
  <c r="AF81" i="8"/>
  <c r="AN81" i="8"/>
  <c r="AV81" i="8"/>
  <c r="BD81" i="8"/>
  <c r="BL81" i="8"/>
  <c r="BT81" i="8"/>
  <c r="CB81" i="8"/>
  <c r="CJ81" i="8"/>
  <c r="CR81" i="8"/>
  <c r="CZ81" i="8"/>
  <c r="DH81" i="8"/>
  <c r="P83" i="8"/>
  <c r="X83" i="8"/>
  <c r="AF83" i="8"/>
  <c r="AN83" i="8"/>
  <c r="AV83" i="8"/>
  <c r="BD83" i="8"/>
  <c r="BL83" i="8"/>
  <c r="BT83" i="8"/>
  <c r="CB83" i="8"/>
  <c r="CJ83" i="8"/>
  <c r="CR83" i="8"/>
  <c r="CZ83" i="8"/>
  <c r="DH83" i="8"/>
  <c r="P85" i="8"/>
  <c r="X85" i="8"/>
  <c r="AF85" i="8"/>
  <c r="AN85" i="8"/>
  <c r="AV85" i="8"/>
  <c r="BD85" i="8"/>
  <c r="BL85" i="8"/>
  <c r="BT85" i="8"/>
  <c r="CB85" i="8"/>
  <c r="CJ85" i="8"/>
  <c r="CR85" i="8"/>
  <c r="CZ85" i="8"/>
  <c r="DH85" i="8"/>
  <c r="DI78" i="8"/>
  <c r="DJ78" i="8"/>
  <c r="DF78" i="8"/>
  <c r="DB78" i="8"/>
  <c r="CX78" i="8"/>
  <c r="CT78" i="8"/>
  <c r="CP78" i="8"/>
  <c r="CL78" i="8"/>
  <c r="CH78" i="8"/>
  <c r="CD78" i="8"/>
  <c r="DI80" i="8"/>
  <c r="DJ80" i="8"/>
  <c r="DF80" i="8"/>
  <c r="DB80" i="8"/>
  <c r="CX80" i="8"/>
  <c r="CT80" i="8"/>
  <c r="CP80" i="8"/>
  <c r="CL80" i="8"/>
  <c r="CH80" i="8"/>
  <c r="CD80" i="8"/>
  <c r="BZ80" i="8"/>
  <c r="BV80" i="8"/>
  <c r="BR80" i="8"/>
  <c r="BN80" i="8"/>
  <c r="BJ80" i="8"/>
  <c r="BF80" i="8"/>
  <c r="BB80" i="8"/>
  <c r="AX80" i="8"/>
  <c r="AT80" i="8"/>
  <c r="AP80" i="8"/>
  <c r="AL80" i="8"/>
  <c r="AH80" i="8"/>
  <c r="AD80" i="8"/>
  <c r="Z80" i="8"/>
  <c r="V80" i="8"/>
  <c r="R80" i="8"/>
  <c r="N80" i="8"/>
  <c r="J80" i="8"/>
  <c r="DI82" i="8"/>
  <c r="DJ82" i="8"/>
  <c r="DF82" i="8"/>
  <c r="DB82" i="8"/>
  <c r="CX82" i="8"/>
  <c r="CT82" i="8"/>
  <c r="CP82" i="8"/>
  <c r="CL82" i="8"/>
  <c r="CH82" i="8"/>
  <c r="CD82" i="8"/>
  <c r="BZ82" i="8"/>
  <c r="BV82" i="8"/>
  <c r="BR82" i="8"/>
  <c r="BN82" i="8"/>
  <c r="BJ82" i="8"/>
  <c r="BF82" i="8"/>
  <c r="BB82" i="8"/>
  <c r="AX82" i="8"/>
  <c r="AT82" i="8"/>
  <c r="AP82" i="8"/>
  <c r="AL82" i="8"/>
  <c r="AH82" i="8"/>
  <c r="AD82" i="8"/>
  <c r="Z82" i="8"/>
  <c r="V82" i="8"/>
  <c r="R82" i="8"/>
  <c r="N82" i="8"/>
  <c r="J82" i="8"/>
  <c r="DI84" i="8"/>
  <c r="DJ84" i="8"/>
  <c r="DF84" i="8"/>
  <c r="DB84" i="8"/>
  <c r="CX84" i="8"/>
  <c r="CT84" i="8"/>
  <c r="CP84" i="8"/>
  <c r="CL84" i="8"/>
  <c r="CH84" i="8"/>
  <c r="CD84" i="8"/>
  <c r="BZ84" i="8"/>
  <c r="BV84" i="8"/>
  <c r="BR84" i="8"/>
  <c r="BN84" i="8"/>
  <c r="BJ84" i="8"/>
  <c r="BF84" i="8"/>
  <c r="BB84" i="8"/>
  <c r="AX84" i="8"/>
  <c r="AT84" i="8"/>
  <c r="AP84" i="8"/>
  <c r="AL84" i="8"/>
  <c r="AH84" i="8"/>
  <c r="AD84" i="8"/>
  <c r="Z84" i="8"/>
  <c r="V84" i="8"/>
  <c r="R84" i="8"/>
  <c r="N84" i="8"/>
  <c r="J84" i="8"/>
  <c r="DI86" i="8"/>
  <c r="DJ86" i="8"/>
  <c r="DF86" i="8"/>
  <c r="DB86" i="8"/>
  <c r="CX86" i="8"/>
  <c r="CT86" i="8"/>
  <c r="CP86" i="8"/>
  <c r="CL86" i="8"/>
  <c r="CH86" i="8"/>
  <c r="CD86" i="8"/>
  <c r="BZ86" i="8"/>
  <c r="BV86" i="8"/>
  <c r="BR86" i="8"/>
  <c r="BN86" i="8"/>
  <c r="BJ86" i="8"/>
  <c r="BF86" i="8"/>
  <c r="BB86" i="8"/>
  <c r="AX86" i="8"/>
  <c r="AT86" i="8"/>
  <c r="AP86" i="8"/>
  <c r="AL86" i="8"/>
  <c r="AH86" i="8"/>
  <c r="AD86" i="8"/>
  <c r="Z86" i="8"/>
  <c r="V86" i="8"/>
  <c r="R86" i="8"/>
  <c r="N86" i="8"/>
  <c r="J86" i="8"/>
  <c r="DI106" i="8"/>
  <c r="AF106" i="8"/>
  <c r="AB106" i="8"/>
  <c r="X106" i="8"/>
  <c r="AH106" i="8"/>
  <c r="AD106" i="8"/>
  <c r="Z106" i="8"/>
  <c r="V106" i="8"/>
  <c r="R106" i="8"/>
  <c r="N106" i="8"/>
  <c r="J106" i="8"/>
  <c r="E101" i="8"/>
  <c r="F101" i="8" s="1"/>
  <c r="E69" i="8"/>
  <c r="F69" i="8" s="1"/>
  <c r="DJ69" i="8" s="1"/>
  <c r="L71" i="8"/>
  <c r="P71" i="8"/>
  <c r="T71" i="8"/>
  <c r="X71" i="8"/>
  <c r="AB71" i="8"/>
  <c r="AF71" i="8"/>
  <c r="AJ71" i="8"/>
  <c r="AN71" i="8"/>
  <c r="AR71" i="8"/>
  <c r="AV71" i="8"/>
  <c r="AZ71" i="8"/>
  <c r="BD71" i="8"/>
  <c r="BH71" i="8"/>
  <c r="BL71" i="8"/>
  <c r="BP71" i="8"/>
  <c r="BT71" i="8"/>
  <c r="BX71" i="8"/>
  <c r="E73" i="8"/>
  <c r="F73" i="8" s="1"/>
  <c r="DJ73" i="8" s="1"/>
  <c r="E75" i="8"/>
  <c r="F75" i="8" s="1"/>
  <c r="DI75" i="8" s="1"/>
  <c r="L78" i="8"/>
  <c r="P78" i="8"/>
  <c r="T78" i="8"/>
  <c r="X78" i="8"/>
  <c r="AB78" i="8"/>
  <c r="AF78" i="8"/>
  <c r="AJ78" i="8"/>
  <c r="AN78" i="8"/>
  <c r="AR78" i="8"/>
  <c r="AV78" i="8"/>
  <c r="AZ78" i="8"/>
  <c r="BD78" i="8"/>
  <c r="BH78" i="8"/>
  <c r="BL78" i="8"/>
  <c r="BP78" i="8"/>
  <c r="BT78" i="8"/>
  <c r="BX78" i="8"/>
  <c r="CB78" i="8"/>
  <c r="CJ78" i="8"/>
  <c r="CR78" i="8"/>
  <c r="CZ78" i="8"/>
  <c r="DH78" i="8"/>
  <c r="L79" i="8"/>
  <c r="T79" i="8"/>
  <c r="AB79" i="8"/>
  <c r="AJ79" i="8"/>
  <c r="AR79" i="8"/>
  <c r="AZ79" i="8"/>
  <c r="BH79" i="8"/>
  <c r="BP79" i="8"/>
  <c r="BX79" i="8"/>
  <c r="CF79" i="8"/>
  <c r="CN79" i="8"/>
  <c r="CV79" i="8"/>
  <c r="DD79" i="8"/>
  <c r="P80" i="8"/>
  <c r="X80" i="8"/>
  <c r="AF80" i="8"/>
  <c r="AN80" i="8"/>
  <c r="AV80" i="8"/>
  <c r="BD80" i="8"/>
  <c r="BL80" i="8"/>
  <c r="BT80" i="8"/>
  <c r="CB80" i="8"/>
  <c r="CJ80" i="8"/>
  <c r="CR80" i="8"/>
  <c r="CZ80" i="8"/>
  <c r="DH80" i="8"/>
  <c r="L81" i="8"/>
  <c r="T81" i="8"/>
  <c r="AB81" i="8"/>
  <c r="AJ81" i="8"/>
  <c r="AR81" i="8"/>
  <c r="AZ81" i="8"/>
  <c r="BH81" i="8"/>
  <c r="BP81" i="8"/>
  <c r="BX81" i="8"/>
  <c r="CF81" i="8"/>
  <c r="CN81" i="8"/>
  <c r="CV81" i="8"/>
  <c r="DD81" i="8"/>
  <c r="P82" i="8"/>
  <c r="X82" i="8"/>
  <c r="AF82" i="8"/>
  <c r="AN82" i="8"/>
  <c r="AV82" i="8"/>
  <c r="BD82" i="8"/>
  <c r="BL82" i="8"/>
  <c r="BT82" i="8"/>
  <c r="CB82" i="8"/>
  <c r="CJ82" i="8"/>
  <c r="CR82" i="8"/>
  <c r="CZ82" i="8"/>
  <c r="DH82" i="8"/>
  <c r="L83" i="8"/>
  <c r="T83" i="8"/>
  <c r="AB83" i="8"/>
  <c r="AJ83" i="8"/>
  <c r="AR83" i="8"/>
  <c r="AZ83" i="8"/>
  <c r="BH83" i="8"/>
  <c r="BP83" i="8"/>
  <c r="BX83" i="8"/>
  <c r="CF83" i="8"/>
  <c r="CN83" i="8"/>
  <c r="CV83" i="8"/>
  <c r="DD83" i="8"/>
  <c r="P84" i="8"/>
  <c r="X84" i="8"/>
  <c r="AF84" i="8"/>
  <c r="AN84" i="8"/>
  <c r="AV84" i="8"/>
  <c r="BD84" i="8"/>
  <c r="BL84" i="8"/>
  <c r="BT84" i="8"/>
  <c r="CB84" i="8"/>
  <c r="CJ84" i="8"/>
  <c r="CR84" i="8"/>
  <c r="CZ84" i="8"/>
  <c r="DH84" i="8"/>
  <c r="L85" i="8"/>
  <c r="T85" i="8"/>
  <c r="AB85" i="8"/>
  <c r="AJ85" i="8"/>
  <c r="AR85" i="8"/>
  <c r="AZ85" i="8"/>
  <c r="BH85" i="8"/>
  <c r="BP85" i="8"/>
  <c r="BX85" i="8"/>
  <c r="CF85" i="8"/>
  <c r="CN85" i="8"/>
  <c r="CV85" i="8"/>
  <c r="DD85" i="8"/>
  <c r="P86" i="8"/>
  <c r="X86" i="8"/>
  <c r="AF86" i="8"/>
  <c r="AN86" i="8"/>
  <c r="AV86" i="8"/>
  <c r="BD86" i="8"/>
  <c r="BL86" i="8"/>
  <c r="BT86" i="8"/>
  <c r="CB86" i="8"/>
  <c r="CJ86" i="8"/>
  <c r="CR86" i="8"/>
  <c r="CZ86" i="8"/>
  <c r="DH86" i="8"/>
  <c r="P106" i="8"/>
  <c r="E102" i="8"/>
  <c r="F102" i="8" s="1"/>
  <c r="I102" i="8" s="1"/>
  <c r="E114" i="8"/>
  <c r="F114" i="8" s="1"/>
  <c r="E122" i="8"/>
  <c r="F122" i="8" s="1"/>
  <c r="E124" i="8"/>
  <c r="F124" i="8" s="1"/>
  <c r="E125" i="8"/>
  <c r="F125" i="8" s="1"/>
  <c r="K138" i="8"/>
  <c r="O138" i="8"/>
  <c r="S138" i="8"/>
  <c r="W138" i="8"/>
  <c r="AA138" i="8"/>
  <c r="AE138" i="8"/>
  <c r="AI138" i="8"/>
  <c r="AM138" i="8"/>
  <c r="AQ138" i="8"/>
  <c r="E144" i="8"/>
  <c r="F144" i="8" s="1"/>
  <c r="E146" i="8"/>
  <c r="F146" i="8" s="1"/>
  <c r="E148" i="8"/>
  <c r="F148" i="8" s="1"/>
  <c r="E150" i="8"/>
  <c r="M138" i="8"/>
  <c r="Q138" i="8"/>
  <c r="U138" i="8"/>
  <c r="Y138" i="8"/>
  <c r="AC138" i="8"/>
  <c r="AG138" i="8"/>
  <c r="AK138" i="8"/>
  <c r="AO138" i="8"/>
  <c r="I260" i="4"/>
  <c r="DJ64" i="8"/>
  <c r="E37" i="13"/>
  <c r="DJ46" i="8"/>
  <c r="DH46" i="8"/>
  <c r="DF46" i="8"/>
  <c r="DD46" i="8"/>
  <c r="DB46" i="8"/>
  <c r="CZ46" i="8"/>
  <c r="CX46" i="8"/>
  <c r="CV46" i="8"/>
  <c r="CT46" i="8"/>
  <c r="CR46" i="8"/>
  <c r="CP46" i="8"/>
  <c r="CN46" i="8"/>
  <c r="CL46" i="8"/>
  <c r="CJ46" i="8"/>
  <c r="CH46" i="8"/>
  <c r="CF46" i="8"/>
  <c r="CD46" i="8"/>
  <c r="CB46" i="8"/>
  <c r="BZ46" i="8"/>
  <c r="BX46" i="8"/>
  <c r="BV46" i="8"/>
  <c r="BT46" i="8"/>
  <c r="BR46" i="8"/>
  <c r="BP46" i="8"/>
  <c r="BN46" i="8"/>
  <c r="BL46" i="8"/>
  <c r="BJ46" i="8"/>
  <c r="BH46" i="8"/>
  <c r="BF46" i="8"/>
  <c r="BD46" i="8"/>
  <c r="BB46" i="8"/>
  <c r="AZ46" i="8"/>
  <c r="AX46" i="8"/>
  <c r="AV46" i="8"/>
  <c r="AT46" i="8"/>
  <c r="AR46" i="8"/>
  <c r="AP46" i="8"/>
  <c r="AN46" i="8"/>
  <c r="AL46" i="8"/>
  <c r="AJ46" i="8"/>
  <c r="AH46" i="8"/>
  <c r="AF46" i="8"/>
  <c r="AD46" i="8"/>
  <c r="AB46" i="8"/>
  <c r="Z46" i="8"/>
  <c r="X46" i="8"/>
  <c r="V46" i="8"/>
  <c r="T46" i="8"/>
  <c r="R46" i="8"/>
  <c r="P46" i="8"/>
  <c r="N46" i="8"/>
  <c r="L46" i="8"/>
  <c r="DI46" i="8"/>
  <c r="DG46" i="8"/>
  <c r="DE46" i="8"/>
  <c r="DC46" i="8"/>
  <c r="DA46" i="8"/>
  <c r="CY46" i="8"/>
  <c r="CW46" i="8"/>
  <c r="CU46" i="8"/>
  <c r="CS46" i="8"/>
  <c r="CQ46" i="8"/>
  <c r="CO46" i="8"/>
  <c r="CM46" i="8"/>
  <c r="CK46" i="8"/>
  <c r="CI46" i="8"/>
  <c r="CG46" i="8"/>
  <c r="CE46" i="8"/>
  <c r="CC46" i="8"/>
  <c r="CA46" i="8"/>
  <c r="BY46" i="8"/>
  <c r="BW46" i="8"/>
  <c r="BU46" i="8"/>
  <c r="BS46" i="8"/>
  <c r="BQ46" i="8"/>
  <c r="BO46" i="8"/>
  <c r="BM46" i="8"/>
  <c r="BK46" i="8"/>
  <c r="BI46" i="8"/>
  <c r="BG46" i="8"/>
  <c r="BE46" i="8"/>
  <c r="BC46" i="8"/>
  <c r="BA46" i="8"/>
  <c r="AY46" i="8"/>
  <c r="AW46" i="8"/>
  <c r="AU46" i="8"/>
  <c r="AS46" i="8"/>
  <c r="AQ46" i="8"/>
  <c r="AO46" i="8"/>
  <c r="AM46" i="8"/>
  <c r="AK46" i="8"/>
  <c r="AI46" i="8"/>
  <c r="AG46" i="8"/>
  <c r="AE46" i="8"/>
  <c r="AC46" i="8"/>
  <c r="AA46" i="8"/>
  <c r="Y46" i="8"/>
  <c r="W46" i="8"/>
  <c r="U46" i="8"/>
  <c r="S46" i="8"/>
  <c r="Q46" i="8"/>
  <c r="O46" i="8"/>
  <c r="M46" i="8"/>
  <c r="K46" i="8"/>
  <c r="B49" i="8"/>
  <c r="B50" i="8"/>
  <c r="B51" i="8"/>
  <c r="B52" i="8"/>
  <c r="B53" i="8"/>
  <c r="B54" i="8"/>
  <c r="B55" i="8"/>
  <c r="B56" i="8"/>
  <c r="B57" i="8"/>
  <c r="B58" i="8"/>
  <c r="O64" i="8"/>
  <c r="AE64" i="8"/>
  <c r="AM64" i="8"/>
  <c r="BC64" i="8"/>
  <c r="BK64" i="8"/>
  <c r="CA64" i="8"/>
  <c r="CI64" i="8"/>
  <c r="CY64" i="8"/>
  <c r="DG64" i="8"/>
  <c r="J65" i="8"/>
  <c r="L65" i="8"/>
  <c r="N65" i="8"/>
  <c r="P65" i="8"/>
  <c r="R65" i="8"/>
  <c r="T65" i="8"/>
  <c r="V65" i="8"/>
  <c r="X65" i="8"/>
  <c r="Z65" i="8"/>
  <c r="AB65" i="8"/>
  <c r="AD65" i="8"/>
  <c r="AF65" i="8"/>
  <c r="AH65" i="8"/>
  <c r="AJ65" i="8"/>
  <c r="AL65" i="8"/>
  <c r="AN65" i="8"/>
  <c r="AP65" i="8"/>
  <c r="AR65" i="8"/>
  <c r="AT65" i="8"/>
  <c r="AV65" i="8"/>
  <c r="AX65" i="8"/>
  <c r="AZ65" i="8"/>
  <c r="BB65" i="8"/>
  <c r="BD65" i="8"/>
  <c r="BF65" i="8"/>
  <c r="BH65" i="8"/>
  <c r="BJ65" i="8"/>
  <c r="BL65" i="8"/>
  <c r="BN65" i="8"/>
  <c r="BP65" i="8"/>
  <c r="BR65" i="8"/>
  <c r="BT65" i="8"/>
  <c r="BV65" i="8"/>
  <c r="BX65" i="8"/>
  <c r="BZ65" i="8"/>
  <c r="CB65" i="8"/>
  <c r="CD65" i="8"/>
  <c r="CF65" i="8"/>
  <c r="CH65" i="8"/>
  <c r="CJ65" i="8"/>
  <c r="CL65" i="8"/>
  <c r="CN65" i="8"/>
  <c r="CP65" i="8"/>
  <c r="CR65" i="8"/>
  <c r="CT65" i="8"/>
  <c r="CV65" i="8"/>
  <c r="CX65" i="8"/>
  <c r="CZ65" i="8"/>
  <c r="DB65" i="8"/>
  <c r="DD65" i="8"/>
  <c r="DF65" i="8"/>
  <c r="DH65" i="8"/>
  <c r="DJ65" i="8"/>
  <c r="J68" i="8"/>
  <c r="L68" i="8"/>
  <c r="N68" i="8"/>
  <c r="P68" i="8"/>
  <c r="R68" i="8"/>
  <c r="T68" i="8"/>
  <c r="V68" i="8"/>
  <c r="X68" i="8"/>
  <c r="Z68" i="8"/>
  <c r="AB68" i="8"/>
  <c r="AD68" i="8"/>
  <c r="AF68" i="8"/>
  <c r="AH68" i="8"/>
  <c r="AJ68" i="8"/>
  <c r="AL68" i="8"/>
  <c r="AN68" i="8"/>
  <c r="AP68" i="8"/>
  <c r="AR68" i="8"/>
  <c r="AT68" i="8"/>
  <c r="AV68" i="8"/>
  <c r="AX68" i="8"/>
  <c r="AZ68" i="8"/>
  <c r="BB68" i="8"/>
  <c r="BD68" i="8"/>
  <c r="BF68" i="8"/>
  <c r="BH68" i="8"/>
  <c r="BJ68" i="8"/>
  <c r="BL68" i="8"/>
  <c r="BN68" i="8"/>
  <c r="BP68" i="8"/>
  <c r="BR68" i="8"/>
  <c r="BT68" i="8"/>
  <c r="BV68" i="8"/>
  <c r="BX68" i="8"/>
  <c r="BZ68" i="8"/>
  <c r="CB68" i="8"/>
  <c r="CD68" i="8"/>
  <c r="CF68" i="8"/>
  <c r="CH68" i="8"/>
  <c r="CJ68" i="8"/>
  <c r="CL68" i="8"/>
  <c r="CN68" i="8"/>
  <c r="CP68" i="8"/>
  <c r="CR68" i="8"/>
  <c r="CT68" i="8"/>
  <c r="CV68" i="8"/>
  <c r="CX68" i="8"/>
  <c r="CZ68" i="8"/>
  <c r="DB68" i="8"/>
  <c r="DD68" i="8"/>
  <c r="DF68" i="8"/>
  <c r="DH68" i="8"/>
  <c r="DJ68" i="8"/>
  <c r="BS69" i="8"/>
  <c r="AD70" i="8"/>
  <c r="CP70" i="8"/>
  <c r="K71" i="8"/>
  <c r="M71" i="8"/>
  <c r="O71" i="8"/>
  <c r="Q71" i="8"/>
  <c r="S71" i="8"/>
  <c r="U71" i="8"/>
  <c r="W71" i="8"/>
  <c r="Y71" i="8"/>
  <c r="AA71" i="8"/>
  <c r="AC71" i="8"/>
  <c r="AE71" i="8"/>
  <c r="AG71" i="8"/>
  <c r="AI71" i="8"/>
  <c r="AK71" i="8"/>
  <c r="AM71" i="8"/>
  <c r="AO71" i="8"/>
  <c r="AQ71" i="8"/>
  <c r="AS71" i="8"/>
  <c r="AU71" i="8"/>
  <c r="AW71" i="8"/>
  <c r="AY71" i="8"/>
  <c r="BA71" i="8"/>
  <c r="BC71" i="8"/>
  <c r="BE71" i="8"/>
  <c r="BG71" i="8"/>
  <c r="BI71" i="8"/>
  <c r="BK71" i="8"/>
  <c r="BM71" i="8"/>
  <c r="BO71" i="8"/>
  <c r="BQ71" i="8"/>
  <c r="BS71" i="8"/>
  <c r="BU71" i="8"/>
  <c r="BW71" i="8"/>
  <c r="BY71" i="8"/>
  <c r="CA71" i="8"/>
  <c r="CC71" i="8"/>
  <c r="CE71" i="8"/>
  <c r="CG71" i="8"/>
  <c r="CI71" i="8"/>
  <c r="CK71" i="8"/>
  <c r="CM71" i="8"/>
  <c r="CO71" i="8"/>
  <c r="CQ71" i="8"/>
  <c r="CS71" i="8"/>
  <c r="CU71" i="8"/>
  <c r="CW71" i="8"/>
  <c r="CY71" i="8"/>
  <c r="DA71" i="8"/>
  <c r="DC71" i="8"/>
  <c r="DE71" i="8"/>
  <c r="DG71" i="8"/>
  <c r="DI71" i="8"/>
  <c r="AZ72" i="8"/>
  <c r="DC73" i="8"/>
  <c r="J74" i="8"/>
  <c r="L74" i="8"/>
  <c r="N74" i="8"/>
  <c r="P74" i="8"/>
  <c r="R74" i="8"/>
  <c r="T74" i="8"/>
  <c r="V74" i="8"/>
  <c r="X74" i="8"/>
  <c r="Z74" i="8"/>
  <c r="AB74" i="8"/>
  <c r="AD74" i="8"/>
  <c r="AF74" i="8"/>
  <c r="AH74" i="8"/>
  <c r="AJ74" i="8"/>
  <c r="AL74" i="8"/>
  <c r="AN74" i="8"/>
  <c r="AP74" i="8"/>
  <c r="AR74" i="8"/>
  <c r="AT74" i="8"/>
  <c r="AV74" i="8"/>
  <c r="AX74" i="8"/>
  <c r="AZ74" i="8"/>
  <c r="BB74" i="8"/>
  <c r="BD74" i="8"/>
  <c r="BF74" i="8"/>
  <c r="BH74" i="8"/>
  <c r="BJ74" i="8"/>
  <c r="BL74" i="8"/>
  <c r="BN74" i="8"/>
  <c r="BP74" i="8"/>
  <c r="BR74" i="8"/>
  <c r="BT74" i="8"/>
  <c r="BV74" i="8"/>
  <c r="BX74" i="8"/>
  <c r="BZ74" i="8"/>
  <c r="CB74" i="8"/>
  <c r="CD74" i="8"/>
  <c r="CF74" i="8"/>
  <c r="CH74" i="8"/>
  <c r="CJ74" i="8"/>
  <c r="CL74" i="8"/>
  <c r="CN74" i="8"/>
  <c r="CP74" i="8"/>
  <c r="CR74" i="8"/>
  <c r="CT74" i="8"/>
  <c r="CV74" i="8"/>
  <c r="CX74" i="8"/>
  <c r="CZ74" i="8"/>
  <c r="DB74" i="8"/>
  <c r="DD74" i="8"/>
  <c r="DF74" i="8"/>
  <c r="DH74" i="8"/>
  <c r="DJ74" i="8"/>
  <c r="Y75" i="8"/>
  <c r="AG75" i="8"/>
  <c r="BU75" i="8"/>
  <c r="CC75" i="8"/>
  <c r="K78" i="8"/>
  <c r="M78" i="8"/>
  <c r="O78" i="8"/>
  <c r="Q78" i="8"/>
  <c r="S78" i="8"/>
  <c r="U78" i="8"/>
  <c r="W78" i="8"/>
  <c r="Y78" i="8"/>
  <c r="AA78" i="8"/>
  <c r="AC78" i="8"/>
  <c r="AE78" i="8"/>
  <c r="AG78" i="8"/>
  <c r="AI78" i="8"/>
  <c r="AK78" i="8"/>
  <c r="AM78" i="8"/>
  <c r="AO78" i="8"/>
  <c r="AQ78" i="8"/>
  <c r="AS78" i="8"/>
  <c r="AU78" i="8"/>
  <c r="AW78" i="8"/>
  <c r="AY78" i="8"/>
  <c r="BA78" i="8"/>
  <c r="BC78" i="8"/>
  <c r="BE78" i="8"/>
  <c r="BG78" i="8"/>
  <c r="BI78" i="8"/>
  <c r="BK78" i="8"/>
  <c r="BM78" i="8"/>
  <c r="BO78" i="8"/>
  <c r="BQ78" i="8"/>
  <c r="BS78" i="8"/>
  <c r="BU78" i="8"/>
  <c r="BW78" i="8"/>
  <c r="BY78" i="8"/>
  <c r="CA78" i="8"/>
  <c r="CC78" i="8"/>
  <c r="CE78" i="8"/>
  <c r="CG78" i="8"/>
  <c r="CI78" i="8"/>
  <c r="CK78" i="8"/>
  <c r="CM78" i="8"/>
  <c r="CO78" i="8"/>
  <c r="CQ78" i="8"/>
  <c r="CS78" i="8"/>
  <c r="CU78" i="8"/>
  <c r="CW78" i="8"/>
  <c r="CY78" i="8"/>
  <c r="DA78" i="8"/>
  <c r="DC78" i="8"/>
  <c r="DE78" i="8"/>
  <c r="DG78" i="8"/>
  <c r="K79" i="8"/>
  <c r="M79" i="8"/>
  <c r="O79" i="8"/>
  <c r="Q79" i="8"/>
  <c r="S79" i="8"/>
  <c r="U79" i="8"/>
  <c r="W79" i="8"/>
  <c r="Y79" i="8"/>
  <c r="AA79" i="8"/>
  <c r="AC79" i="8"/>
  <c r="AE79" i="8"/>
  <c r="AG79" i="8"/>
  <c r="AI79" i="8"/>
  <c r="AK79" i="8"/>
  <c r="AM79" i="8"/>
  <c r="AO79" i="8"/>
  <c r="AQ79" i="8"/>
  <c r="AS79" i="8"/>
  <c r="AU79" i="8"/>
  <c r="AW79" i="8"/>
  <c r="AY79" i="8"/>
  <c r="BA79" i="8"/>
  <c r="BC79" i="8"/>
  <c r="BE79" i="8"/>
  <c r="BG79" i="8"/>
  <c r="BI79" i="8"/>
  <c r="BK79" i="8"/>
  <c r="BM79" i="8"/>
  <c r="BO79" i="8"/>
  <c r="BQ79" i="8"/>
  <c r="BS79" i="8"/>
  <c r="BU79" i="8"/>
  <c r="BW79" i="8"/>
  <c r="BY79" i="8"/>
  <c r="CA79" i="8"/>
  <c r="CC79" i="8"/>
  <c r="CE79" i="8"/>
  <c r="CG79" i="8"/>
  <c r="CI79" i="8"/>
  <c r="CK79" i="8"/>
  <c r="CM79" i="8"/>
  <c r="CO79" i="8"/>
  <c r="CQ79" i="8"/>
  <c r="CS79" i="8"/>
  <c r="CU79" i="8"/>
  <c r="CW79" i="8"/>
  <c r="CY79" i="8"/>
  <c r="DA79" i="8"/>
  <c r="DC79" i="8"/>
  <c r="DE79" i="8"/>
  <c r="DG79" i="8"/>
  <c r="K80" i="8"/>
  <c r="M80" i="8"/>
  <c r="O80" i="8"/>
  <c r="Q80" i="8"/>
  <c r="S80" i="8"/>
  <c r="U80" i="8"/>
  <c r="W80" i="8"/>
  <c r="Y80" i="8"/>
  <c r="AA80" i="8"/>
  <c r="AC80" i="8"/>
  <c r="AE80" i="8"/>
  <c r="AG80" i="8"/>
  <c r="AI80" i="8"/>
  <c r="AK80" i="8"/>
  <c r="AM80" i="8"/>
  <c r="AO80" i="8"/>
  <c r="AQ80" i="8"/>
  <c r="AS80" i="8"/>
  <c r="AU80" i="8"/>
  <c r="AW80" i="8"/>
  <c r="AY80" i="8"/>
  <c r="BA80" i="8"/>
  <c r="BC80" i="8"/>
  <c r="BE80" i="8"/>
  <c r="BG80" i="8"/>
  <c r="BI80" i="8"/>
  <c r="BK80" i="8"/>
  <c r="BM80" i="8"/>
  <c r="BO80" i="8"/>
  <c r="BQ80" i="8"/>
  <c r="BS80" i="8"/>
  <c r="BU80" i="8"/>
  <c r="BW80" i="8"/>
  <c r="BY80" i="8"/>
  <c r="CA80" i="8"/>
  <c r="CC80" i="8"/>
  <c r="CE80" i="8"/>
  <c r="CG80" i="8"/>
  <c r="CI80" i="8"/>
  <c r="CK80" i="8"/>
  <c r="CM80" i="8"/>
  <c r="CO80" i="8"/>
  <c r="CQ80" i="8"/>
  <c r="CS80" i="8"/>
  <c r="CU80" i="8"/>
  <c r="CW80" i="8"/>
  <c r="CY80" i="8"/>
  <c r="DA80" i="8"/>
  <c r="DC80" i="8"/>
  <c r="DE80" i="8"/>
  <c r="DG80" i="8"/>
  <c r="K81" i="8"/>
  <c r="M81" i="8"/>
  <c r="O81" i="8"/>
  <c r="Q81" i="8"/>
  <c r="S81" i="8"/>
  <c r="U81" i="8"/>
  <c r="W81" i="8"/>
  <c r="Y81" i="8"/>
  <c r="AA81" i="8"/>
  <c r="AC81" i="8"/>
  <c r="AE81" i="8"/>
  <c r="AG81" i="8"/>
  <c r="AI81" i="8"/>
  <c r="AK81" i="8"/>
  <c r="AM81" i="8"/>
  <c r="AO81" i="8"/>
  <c r="AQ81" i="8"/>
  <c r="AS81" i="8"/>
  <c r="AU81" i="8"/>
  <c r="AW81" i="8"/>
  <c r="AY81" i="8"/>
  <c r="BA81" i="8"/>
  <c r="BC81" i="8"/>
  <c r="BE81" i="8"/>
  <c r="BG81" i="8"/>
  <c r="BI81" i="8"/>
  <c r="BK81" i="8"/>
  <c r="BM81" i="8"/>
  <c r="BO81" i="8"/>
  <c r="BQ81" i="8"/>
  <c r="BS81" i="8"/>
  <c r="BU81" i="8"/>
  <c r="BW81" i="8"/>
  <c r="BY81" i="8"/>
  <c r="CA81" i="8"/>
  <c r="CC81" i="8"/>
  <c r="CE81" i="8"/>
  <c r="CG81" i="8"/>
  <c r="CI81" i="8"/>
  <c r="CK81" i="8"/>
  <c r="CM81" i="8"/>
  <c r="CO81" i="8"/>
  <c r="CQ81" i="8"/>
  <c r="CS81" i="8"/>
  <c r="CU81" i="8"/>
  <c r="CW81" i="8"/>
  <c r="CY81" i="8"/>
  <c r="DA81" i="8"/>
  <c r="DC81" i="8"/>
  <c r="DE81" i="8"/>
  <c r="DG81" i="8"/>
  <c r="K82" i="8"/>
  <c r="M82" i="8"/>
  <c r="O82" i="8"/>
  <c r="Q82" i="8"/>
  <c r="S82" i="8"/>
  <c r="U82" i="8"/>
  <c r="W82" i="8"/>
  <c r="Y82" i="8"/>
  <c r="AA82" i="8"/>
  <c r="AC82" i="8"/>
  <c r="AE82" i="8"/>
  <c r="AG82" i="8"/>
  <c r="AI82" i="8"/>
  <c r="AK82" i="8"/>
  <c r="AM82" i="8"/>
  <c r="AO82" i="8"/>
  <c r="AQ82" i="8"/>
  <c r="AS82" i="8"/>
  <c r="AU82" i="8"/>
  <c r="AW82" i="8"/>
  <c r="AY82" i="8"/>
  <c r="BA82" i="8"/>
  <c r="BC82" i="8"/>
  <c r="BE82" i="8"/>
  <c r="BG82" i="8"/>
  <c r="BI82" i="8"/>
  <c r="BK82" i="8"/>
  <c r="BM82" i="8"/>
  <c r="BO82" i="8"/>
  <c r="BQ82" i="8"/>
  <c r="BS82" i="8"/>
  <c r="BU82" i="8"/>
  <c r="BW82" i="8"/>
  <c r="BY82" i="8"/>
  <c r="CA82" i="8"/>
  <c r="CC82" i="8"/>
  <c r="CE82" i="8"/>
  <c r="CG82" i="8"/>
  <c r="CI82" i="8"/>
  <c r="CK82" i="8"/>
  <c r="CM82" i="8"/>
  <c r="CO82" i="8"/>
  <c r="CQ82" i="8"/>
  <c r="CS82" i="8"/>
  <c r="CU82" i="8"/>
  <c r="CW82" i="8"/>
  <c r="CY82" i="8"/>
  <c r="DA82" i="8"/>
  <c r="DC82" i="8"/>
  <c r="DE82" i="8"/>
  <c r="DG82" i="8"/>
  <c r="K83" i="8"/>
  <c r="M83" i="8"/>
  <c r="O83" i="8"/>
  <c r="Q83" i="8"/>
  <c r="S83" i="8"/>
  <c r="U83" i="8"/>
  <c r="W83" i="8"/>
  <c r="Y83" i="8"/>
  <c r="AA83" i="8"/>
  <c r="AC83" i="8"/>
  <c r="AE83" i="8"/>
  <c r="AG83" i="8"/>
  <c r="AI83" i="8"/>
  <c r="AK83" i="8"/>
  <c r="AM83" i="8"/>
  <c r="AO83" i="8"/>
  <c r="AQ83" i="8"/>
  <c r="AS83" i="8"/>
  <c r="AU83" i="8"/>
  <c r="AW83" i="8"/>
  <c r="AY83" i="8"/>
  <c r="BA83" i="8"/>
  <c r="BC83" i="8"/>
  <c r="BE83" i="8"/>
  <c r="BG83" i="8"/>
  <c r="BI83" i="8"/>
  <c r="BK83" i="8"/>
  <c r="BM83" i="8"/>
  <c r="BO83" i="8"/>
  <c r="BQ83" i="8"/>
  <c r="BS83" i="8"/>
  <c r="BU83" i="8"/>
  <c r="BW83" i="8"/>
  <c r="BY83" i="8"/>
  <c r="CA83" i="8"/>
  <c r="CC83" i="8"/>
  <c r="CE83" i="8"/>
  <c r="CG83" i="8"/>
  <c r="CI83" i="8"/>
  <c r="CK83" i="8"/>
  <c r="CM83" i="8"/>
  <c r="CO83" i="8"/>
  <c r="CQ83" i="8"/>
  <c r="CS83" i="8"/>
  <c r="CU83" i="8"/>
  <c r="CW83" i="8"/>
  <c r="CY83" i="8"/>
  <c r="DA83" i="8"/>
  <c r="DC83" i="8"/>
  <c r="DE83" i="8"/>
  <c r="DG83" i="8"/>
  <c r="K84" i="8"/>
  <c r="M84" i="8"/>
  <c r="O84" i="8"/>
  <c r="Q84" i="8"/>
  <c r="S84" i="8"/>
  <c r="U84" i="8"/>
  <c r="W84" i="8"/>
  <c r="Y84" i="8"/>
  <c r="AA84" i="8"/>
  <c r="AC84" i="8"/>
  <c r="AE84" i="8"/>
  <c r="AG84" i="8"/>
  <c r="AI84" i="8"/>
  <c r="AK84" i="8"/>
  <c r="AM84" i="8"/>
  <c r="AO84" i="8"/>
  <c r="AQ84" i="8"/>
  <c r="AS84" i="8"/>
  <c r="AU84" i="8"/>
  <c r="AW84" i="8"/>
  <c r="AY84" i="8"/>
  <c r="BA84" i="8"/>
  <c r="BC84" i="8"/>
  <c r="BE84" i="8"/>
  <c r="BG84" i="8"/>
  <c r="BI84" i="8"/>
  <c r="BK84" i="8"/>
  <c r="BM84" i="8"/>
  <c r="BO84" i="8"/>
  <c r="BQ84" i="8"/>
  <c r="BS84" i="8"/>
  <c r="BU84" i="8"/>
  <c r="BW84" i="8"/>
  <c r="BY84" i="8"/>
  <c r="CA84" i="8"/>
  <c r="CC84" i="8"/>
  <c r="CE84" i="8"/>
  <c r="CG84" i="8"/>
  <c r="CI84" i="8"/>
  <c r="CK84" i="8"/>
  <c r="CM84" i="8"/>
  <c r="CO84" i="8"/>
  <c r="CQ84" i="8"/>
  <c r="CS84" i="8"/>
  <c r="CU84" i="8"/>
  <c r="CW84" i="8"/>
  <c r="CY84" i="8"/>
  <c r="DA84" i="8"/>
  <c r="DC84" i="8"/>
  <c r="DE84" i="8"/>
  <c r="DG84" i="8"/>
  <c r="K85" i="8"/>
  <c r="M85" i="8"/>
  <c r="O85" i="8"/>
  <c r="Q85" i="8"/>
  <c r="S85" i="8"/>
  <c r="U85" i="8"/>
  <c r="W85" i="8"/>
  <c r="Y85" i="8"/>
  <c r="AA85" i="8"/>
  <c r="AC85" i="8"/>
  <c r="AE85" i="8"/>
  <c r="AG85" i="8"/>
  <c r="AI85" i="8"/>
  <c r="AK85" i="8"/>
  <c r="AM85" i="8"/>
  <c r="AO85" i="8"/>
  <c r="AQ85" i="8"/>
  <c r="AS85" i="8"/>
  <c r="AU85" i="8"/>
  <c r="AW85" i="8"/>
  <c r="AY85" i="8"/>
  <c r="BA85" i="8"/>
  <c r="BC85" i="8"/>
  <c r="BE85" i="8"/>
  <c r="BG85" i="8"/>
  <c r="BI85" i="8"/>
  <c r="BK85" i="8"/>
  <c r="BM85" i="8"/>
  <c r="BO85" i="8"/>
  <c r="BQ85" i="8"/>
  <c r="BS85" i="8"/>
  <c r="BU85" i="8"/>
  <c r="BW85" i="8"/>
  <c r="BY85" i="8"/>
  <c r="CA85" i="8"/>
  <c r="CC85" i="8"/>
  <c r="CE85" i="8"/>
  <c r="CG85" i="8"/>
  <c r="CI85" i="8"/>
  <c r="CK85" i="8"/>
  <c r="CM85" i="8"/>
  <c r="CO85" i="8"/>
  <c r="CQ85" i="8"/>
  <c r="CS85" i="8"/>
  <c r="CU85" i="8"/>
  <c r="CW85" i="8"/>
  <c r="CY85" i="8"/>
  <c r="DA85" i="8"/>
  <c r="DC85" i="8"/>
  <c r="DE85" i="8"/>
  <c r="DG85" i="8"/>
  <c r="K86" i="8"/>
  <c r="M86" i="8"/>
  <c r="O86" i="8"/>
  <c r="Q86" i="8"/>
  <c r="S86" i="8"/>
  <c r="U86" i="8"/>
  <c r="W86" i="8"/>
  <c r="Y86" i="8"/>
  <c r="AA86" i="8"/>
  <c r="AC86" i="8"/>
  <c r="AE86" i="8"/>
  <c r="AG86" i="8"/>
  <c r="AI86" i="8"/>
  <c r="AK86" i="8"/>
  <c r="AM86" i="8"/>
  <c r="AO86" i="8"/>
  <c r="AQ86" i="8"/>
  <c r="AS86" i="8"/>
  <c r="AU86" i="8"/>
  <c r="AW86" i="8"/>
  <c r="AY86" i="8"/>
  <c r="BA86" i="8"/>
  <c r="BC86" i="8"/>
  <c r="BE86" i="8"/>
  <c r="BG86" i="8"/>
  <c r="BI86" i="8"/>
  <c r="BK86" i="8"/>
  <c r="BM86" i="8"/>
  <c r="BO86" i="8"/>
  <c r="BQ86" i="8"/>
  <c r="BS86" i="8"/>
  <c r="BU86" i="8"/>
  <c r="BW86" i="8"/>
  <c r="BY86" i="8"/>
  <c r="CA86" i="8"/>
  <c r="CC86" i="8"/>
  <c r="CE86" i="8"/>
  <c r="CG86" i="8"/>
  <c r="CI86" i="8"/>
  <c r="CK86" i="8"/>
  <c r="CM86" i="8"/>
  <c r="CO86" i="8"/>
  <c r="CQ86" i="8"/>
  <c r="CS86" i="8"/>
  <c r="CU86" i="8"/>
  <c r="CW86" i="8"/>
  <c r="CY86" i="8"/>
  <c r="DA86" i="8"/>
  <c r="DC86" i="8"/>
  <c r="DE86" i="8"/>
  <c r="DG86" i="8"/>
  <c r="I101" i="8"/>
  <c r="K24" i="8"/>
  <c r="M24" i="8"/>
  <c r="O24" i="8"/>
  <c r="Q24" i="8"/>
  <c r="S24" i="8"/>
  <c r="U24" i="8"/>
  <c r="W24" i="8"/>
  <c r="Y24" i="8"/>
  <c r="AA24" i="8"/>
  <c r="AC24" i="8"/>
  <c r="AE24" i="8"/>
  <c r="AG24" i="8"/>
  <c r="AI24" i="8"/>
  <c r="AK24" i="8"/>
  <c r="AM24" i="8"/>
  <c r="AO24" i="8"/>
  <c r="AQ24" i="8"/>
  <c r="AS24" i="8"/>
  <c r="AU24" i="8"/>
  <c r="AW24" i="8"/>
  <c r="AY24" i="8"/>
  <c r="BA24" i="8"/>
  <c r="BC24" i="8"/>
  <c r="BE24" i="8"/>
  <c r="BG24" i="8"/>
  <c r="BI24" i="8"/>
  <c r="BK24" i="8"/>
  <c r="BM24" i="8"/>
  <c r="BO24" i="8"/>
  <c r="BQ24" i="8"/>
  <c r="BS24" i="8"/>
  <c r="BU24" i="8"/>
  <c r="BW24" i="8"/>
  <c r="BY24" i="8"/>
  <c r="CA24" i="8"/>
  <c r="CC24" i="8"/>
  <c r="CE24" i="8"/>
  <c r="CG24" i="8"/>
  <c r="CI24" i="8"/>
  <c r="CK24" i="8"/>
  <c r="CM24" i="8"/>
  <c r="CO24" i="8"/>
  <c r="CQ24" i="8"/>
  <c r="CS24" i="8"/>
  <c r="CU24" i="8"/>
  <c r="CW24" i="8"/>
  <c r="CY24" i="8"/>
  <c r="DA24" i="8"/>
  <c r="DC24" i="8"/>
  <c r="DE24" i="8"/>
  <c r="DG24" i="8"/>
  <c r="K25" i="8"/>
  <c r="M25" i="8"/>
  <c r="O25" i="8"/>
  <c r="Q25" i="8"/>
  <c r="S25" i="8"/>
  <c r="U25" i="8"/>
  <c r="W25" i="8"/>
  <c r="Y25" i="8"/>
  <c r="AA25" i="8"/>
  <c r="AC25" i="8"/>
  <c r="AE25" i="8"/>
  <c r="AG25" i="8"/>
  <c r="AI25" i="8"/>
  <c r="AK25" i="8"/>
  <c r="AM25" i="8"/>
  <c r="AO25" i="8"/>
  <c r="AQ25" i="8"/>
  <c r="AS25" i="8"/>
  <c r="AU25" i="8"/>
  <c r="AW25" i="8"/>
  <c r="AY25" i="8"/>
  <c r="BA25" i="8"/>
  <c r="BC25" i="8"/>
  <c r="BE25" i="8"/>
  <c r="BG25" i="8"/>
  <c r="BI25" i="8"/>
  <c r="BK25" i="8"/>
  <c r="BM25" i="8"/>
  <c r="BO25" i="8"/>
  <c r="BQ25" i="8"/>
  <c r="BS25" i="8"/>
  <c r="BU25" i="8"/>
  <c r="BW25" i="8"/>
  <c r="BY25" i="8"/>
  <c r="CA25" i="8"/>
  <c r="CC25" i="8"/>
  <c r="CE25" i="8"/>
  <c r="CG25" i="8"/>
  <c r="CI25" i="8"/>
  <c r="CK25" i="8"/>
  <c r="CM25" i="8"/>
  <c r="CO25" i="8"/>
  <c r="CQ25" i="8"/>
  <c r="CS25" i="8"/>
  <c r="CU25" i="8"/>
  <c r="CW25" i="8"/>
  <c r="CY25" i="8"/>
  <c r="DA25" i="8"/>
  <c r="DC25" i="8"/>
  <c r="DE25" i="8"/>
  <c r="DG25" i="8"/>
  <c r="J64" i="8"/>
  <c r="N64" i="8"/>
  <c r="R64" i="8"/>
  <c r="T64" i="8"/>
  <c r="Z64" i="8"/>
  <c r="AB64" i="8"/>
  <c r="AH64" i="8"/>
  <c r="AP64" i="8"/>
  <c r="AT64" i="8"/>
  <c r="AX64" i="8"/>
  <c r="AZ64" i="8"/>
  <c r="BF64" i="8"/>
  <c r="BH64" i="8"/>
  <c r="BN64" i="8"/>
  <c r="BV64" i="8"/>
  <c r="BZ64" i="8"/>
  <c r="CD64" i="8"/>
  <c r="CF64" i="8"/>
  <c r="CL64" i="8"/>
  <c r="CN64" i="8"/>
  <c r="CT64" i="8"/>
  <c r="DB64" i="8"/>
  <c r="DF64" i="8"/>
  <c r="K65" i="8"/>
  <c r="M65" i="8"/>
  <c r="O65" i="8"/>
  <c r="Q65" i="8"/>
  <c r="S65" i="8"/>
  <c r="U65" i="8"/>
  <c r="W65" i="8"/>
  <c r="Y65" i="8"/>
  <c r="AA65" i="8"/>
  <c r="AC65" i="8"/>
  <c r="AE65" i="8"/>
  <c r="AG65" i="8"/>
  <c r="AI65" i="8"/>
  <c r="AK65" i="8"/>
  <c r="AM65" i="8"/>
  <c r="AO65" i="8"/>
  <c r="AQ65" i="8"/>
  <c r="AS65" i="8"/>
  <c r="AU65" i="8"/>
  <c r="AW65" i="8"/>
  <c r="AY65" i="8"/>
  <c r="BA65" i="8"/>
  <c r="BC65" i="8"/>
  <c r="BE65" i="8"/>
  <c r="BG65" i="8"/>
  <c r="BI65" i="8"/>
  <c r="BK65" i="8"/>
  <c r="BM65" i="8"/>
  <c r="BO65" i="8"/>
  <c r="BQ65" i="8"/>
  <c r="BS65" i="8"/>
  <c r="BU65" i="8"/>
  <c r="BW65" i="8"/>
  <c r="BY65" i="8"/>
  <c r="CA65" i="8"/>
  <c r="CC65" i="8"/>
  <c r="CE65" i="8"/>
  <c r="CG65" i="8"/>
  <c r="CI65" i="8"/>
  <c r="CK65" i="8"/>
  <c r="CM65" i="8"/>
  <c r="CO65" i="8"/>
  <c r="CQ65" i="8"/>
  <c r="CS65" i="8"/>
  <c r="CU65" i="8"/>
  <c r="CW65" i="8"/>
  <c r="CY65" i="8"/>
  <c r="DA65" i="8"/>
  <c r="DC65" i="8"/>
  <c r="DE65" i="8"/>
  <c r="DG65" i="8"/>
  <c r="K68" i="8"/>
  <c r="M68" i="8"/>
  <c r="O68" i="8"/>
  <c r="Q68" i="8"/>
  <c r="S68" i="8"/>
  <c r="U68" i="8"/>
  <c r="W68" i="8"/>
  <c r="Y68" i="8"/>
  <c r="AA68" i="8"/>
  <c r="AC68" i="8"/>
  <c r="AE68" i="8"/>
  <c r="AG68" i="8"/>
  <c r="AI68" i="8"/>
  <c r="AK68" i="8"/>
  <c r="AM68" i="8"/>
  <c r="AO68" i="8"/>
  <c r="AQ68" i="8"/>
  <c r="AS68" i="8"/>
  <c r="AU68" i="8"/>
  <c r="AW68" i="8"/>
  <c r="AY68" i="8"/>
  <c r="BA68" i="8"/>
  <c r="BC68" i="8"/>
  <c r="BE68" i="8"/>
  <c r="BG68" i="8"/>
  <c r="BI68" i="8"/>
  <c r="BK68" i="8"/>
  <c r="BM68" i="8"/>
  <c r="BO68" i="8"/>
  <c r="BQ68" i="8"/>
  <c r="BS68" i="8"/>
  <c r="BU68" i="8"/>
  <c r="BW68" i="8"/>
  <c r="BY68" i="8"/>
  <c r="CA68" i="8"/>
  <c r="CC68" i="8"/>
  <c r="CE68" i="8"/>
  <c r="CG68" i="8"/>
  <c r="CI68" i="8"/>
  <c r="CK68" i="8"/>
  <c r="CM68" i="8"/>
  <c r="CO68" i="8"/>
  <c r="CQ68" i="8"/>
  <c r="CS68" i="8"/>
  <c r="CU68" i="8"/>
  <c r="CW68" i="8"/>
  <c r="CY68" i="8"/>
  <c r="DA68" i="8"/>
  <c r="DC68" i="8"/>
  <c r="DE68" i="8"/>
  <c r="DG68" i="8"/>
  <c r="AU70" i="8"/>
  <c r="DG70" i="8"/>
  <c r="CB71" i="8"/>
  <c r="CD71" i="8"/>
  <c r="CF71" i="8"/>
  <c r="CH71" i="8"/>
  <c r="CJ71" i="8"/>
  <c r="CL71" i="8"/>
  <c r="CN71" i="8"/>
  <c r="CP71" i="8"/>
  <c r="CR71" i="8"/>
  <c r="CT71" i="8"/>
  <c r="CV71" i="8"/>
  <c r="CX71" i="8"/>
  <c r="CZ71" i="8"/>
  <c r="DB71" i="8"/>
  <c r="DD71" i="8"/>
  <c r="DF71" i="8"/>
  <c r="DH71" i="8"/>
  <c r="K72" i="8"/>
  <c r="BW72" i="8"/>
  <c r="K74" i="8"/>
  <c r="M74" i="8"/>
  <c r="O74" i="8"/>
  <c r="Q74" i="8"/>
  <c r="S74" i="8"/>
  <c r="U74" i="8"/>
  <c r="W74" i="8"/>
  <c r="Y74" i="8"/>
  <c r="AA74" i="8"/>
  <c r="AC74" i="8"/>
  <c r="AE74" i="8"/>
  <c r="AG74" i="8"/>
  <c r="AI74" i="8"/>
  <c r="AK74" i="8"/>
  <c r="AM74" i="8"/>
  <c r="AO74" i="8"/>
  <c r="AQ74" i="8"/>
  <c r="AS74" i="8"/>
  <c r="AU74" i="8"/>
  <c r="AW74" i="8"/>
  <c r="AY74" i="8"/>
  <c r="BA74" i="8"/>
  <c r="BC74" i="8"/>
  <c r="BE74" i="8"/>
  <c r="BG74" i="8"/>
  <c r="BI74" i="8"/>
  <c r="BK74" i="8"/>
  <c r="BM74" i="8"/>
  <c r="BO74" i="8"/>
  <c r="BQ74" i="8"/>
  <c r="BS74" i="8"/>
  <c r="BU74" i="8"/>
  <c r="BW74" i="8"/>
  <c r="BY74" i="8"/>
  <c r="CA74" i="8"/>
  <c r="CC74" i="8"/>
  <c r="CE74" i="8"/>
  <c r="CG74" i="8"/>
  <c r="CI74" i="8"/>
  <c r="CK74" i="8"/>
  <c r="CM74" i="8"/>
  <c r="CO74" i="8"/>
  <c r="CQ74" i="8"/>
  <c r="CS74" i="8"/>
  <c r="CU74" i="8"/>
  <c r="CW74" i="8"/>
  <c r="CY74" i="8"/>
  <c r="DA74" i="8"/>
  <c r="DC74" i="8"/>
  <c r="DE74" i="8"/>
  <c r="DG74" i="8"/>
  <c r="I103" i="8"/>
  <c r="AJ106" i="8"/>
  <c r="AL106" i="8"/>
  <c r="AN106" i="8"/>
  <c r="AP106" i="8"/>
  <c r="AR106" i="8"/>
  <c r="AT106" i="8"/>
  <c r="AV106" i="8"/>
  <c r="AX106" i="8"/>
  <c r="AZ106" i="8"/>
  <c r="BB106" i="8"/>
  <c r="BD106" i="8"/>
  <c r="BF106" i="8"/>
  <c r="BH106" i="8"/>
  <c r="BJ106" i="8"/>
  <c r="BL106" i="8"/>
  <c r="BN106" i="8"/>
  <c r="BP106" i="8"/>
  <c r="BR106" i="8"/>
  <c r="BT106" i="8"/>
  <c r="BV106" i="8"/>
  <c r="BX106" i="8"/>
  <c r="BZ106" i="8"/>
  <c r="CB106" i="8"/>
  <c r="CD106" i="8"/>
  <c r="CF106" i="8"/>
  <c r="CH106" i="8"/>
  <c r="CJ106" i="8"/>
  <c r="CL106" i="8"/>
  <c r="CN106" i="8"/>
  <c r="CP106" i="8"/>
  <c r="CR106" i="8"/>
  <c r="CT106" i="8"/>
  <c r="CV106" i="8"/>
  <c r="CX106" i="8"/>
  <c r="CZ106" i="8"/>
  <c r="DB106" i="8"/>
  <c r="DD106" i="8"/>
  <c r="DF106" i="8"/>
  <c r="DH106" i="8"/>
  <c r="DJ106" i="8"/>
  <c r="J107" i="8"/>
  <c r="L107" i="8"/>
  <c r="N107" i="8"/>
  <c r="P107" i="8"/>
  <c r="R107" i="8"/>
  <c r="T107" i="8"/>
  <c r="V107" i="8"/>
  <c r="X107" i="8"/>
  <c r="Z107" i="8"/>
  <c r="AB107" i="8"/>
  <c r="AD107" i="8"/>
  <c r="AF107" i="8"/>
  <c r="AH107" i="8"/>
  <c r="AJ107" i="8"/>
  <c r="AL107" i="8"/>
  <c r="AN107" i="8"/>
  <c r="AP107" i="8"/>
  <c r="AR107" i="8"/>
  <c r="AT107" i="8"/>
  <c r="AV107" i="8"/>
  <c r="AX107" i="8"/>
  <c r="AZ107" i="8"/>
  <c r="BB107" i="8"/>
  <c r="BD107" i="8"/>
  <c r="BF107" i="8"/>
  <c r="BH107" i="8"/>
  <c r="BJ107" i="8"/>
  <c r="BL107" i="8"/>
  <c r="BN107" i="8"/>
  <c r="BP107" i="8"/>
  <c r="BR107" i="8"/>
  <c r="BT107" i="8"/>
  <c r="BV107" i="8"/>
  <c r="BX107" i="8"/>
  <c r="BZ107" i="8"/>
  <c r="CB107" i="8"/>
  <c r="CD107" i="8"/>
  <c r="CF107" i="8"/>
  <c r="CH107" i="8"/>
  <c r="CJ107" i="8"/>
  <c r="CL107" i="8"/>
  <c r="CN107" i="8"/>
  <c r="CP107" i="8"/>
  <c r="CR107" i="8"/>
  <c r="CT107" i="8"/>
  <c r="CV107" i="8"/>
  <c r="CX107" i="8"/>
  <c r="CZ107" i="8"/>
  <c r="DB107" i="8"/>
  <c r="DD107" i="8"/>
  <c r="DF107" i="8"/>
  <c r="DH107" i="8"/>
  <c r="DJ107" i="8"/>
  <c r="J108" i="8"/>
  <c r="L108" i="8"/>
  <c r="N108" i="8"/>
  <c r="P108" i="8"/>
  <c r="R108" i="8"/>
  <c r="T108" i="8"/>
  <c r="V108" i="8"/>
  <c r="X108" i="8"/>
  <c r="Z108" i="8"/>
  <c r="AB108" i="8"/>
  <c r="AD108" i="8"/>
  <c r="AF108" i="8"/>
  <c r="AH108" i="8"/>
  <c r="AJ108" i="8"/>
  <c r="AL108" i="8"/>
  <c r="AN108" i="8"/>
  <c r="AP108" i="8"/>
  <c r="AR108" i="8"/>
  <c r="AT108" i="8"/>
  <c r="AV108" i="8"/>
  <c r="AX108" i="8"/>
  <c r="AZ108" i="8"/>
  <c r="BB108" i="8"/>
  <c r="BD108" i="8"/>
  <c r="BF108" i="8"/>
  <c r="BH108" i="8"/>
  <c r="BJ108" i="8"/>
  <c r="BL108" i="8"/>
  <c r="BN108" i="8"/>
  <c r="BP108" i="8"/>
  <c r="BR108" i="8"/>
  <c r="BT108" i="8"/>
  <c r="BV108" i="8"/>
  <c r="BX108" i="8"/>
  <c r="BZ108" i="8"/>
  <c r="CB108" i="8"/>
  <c r="CD108" i="8"/>
  <c r="CF108" i="8"/>
  <c r="CH108" i="8"/>
  <c r="CJ108" i="8"/>
  <c r="CL108" i="8"/>
  <c r="CN108" i="8"/>
  <c r="CP108" i="8"/>
  <c r="CR108" i="8"/>
  <c r="CT108" i="8"/>
  <c r="CV108" i="8"/>
  <c r="CX108" i="8"/>
  <c r="CZ108" i="8"/>
  <c r="DB108" i="8"/>
  <c r="DD108" i="8"/>
  <c r="DF108" i="8"/>
  <c r="DH108" i="8"/>
  <c r="DJ108" i="8"/>
  <c r="J109" i="8"/>
  <c r="L109" i="8"/>
  <c r="N109" i="8"/>
  <c r="P109" i="8"/>
  <c r="R109" i="8"/>
  <c r="T109" i="8"/>
  <c r="V109" i="8"/>
  <c r="X109" i="8"/>
  <c r="Z109" i="8"/>
  <c r="AB109" i="8"/>
  <c r="AD109" i="8"/>
  <c r="AF109" i="8"/>
  <c r="AH109" i="8"/>
  <c r="AJ109" i="8"/>
  <c r="AL109" i="8"/>
  <c r="AN109" i="8"/>
  <c r="AP109" i="8"/>
  <c r="AR109" i="8"/>
  <c r="AT109" i="8"/>
  <c r="AV109" i="8"/>
  <c r="AX109" i="8"/>
  <c r="AZ109" i="8"/>
  <c r="BB109" i="8"/>
  <c r="BD109" i="8"/>
  <c r="BF109" i="8"/>
  <c r="BH109" i="8"/>
  <c r="BJ109" i="8"/>
  <c r="BL109" i="8"/>
  <c r="BN109" i="8"/>
  <c r="BP109" i="8"/>
  <c r="BR109" i="8"/>
  <c r="BT109" i="8"/>
  <c r="BV109" i="8"/>
  <c r="BX109" i="8"/>
  <c r="BZ109" i="8"/>
  <c r="CB109" i="8"/>
  <c r="CD109" i="8"/>
  <c r="CF109" i="8"/>
  <c r="CH109" i="8"/>
  <c r="CJ109" i="8"/>
  <c r="CL109" i="8"/>
  <c r="CN109" i="8"/>
  <c r="CP109" i="8"/>
  <c r="CR109" i="8"/>
  <c r="CT109" i="8"/>
  <c r="CV109" i="8"/>
  <c r="CX109" i="8"/>
  <c r="CZ109" i="8"/>
  <c r="DB109" i="8"/>
  <c r="DD109" i="8"/>
  <c r="DF109" i="8"/>
  <c r="DH109" i="8"/>
  <c r="DJ109" i="8"/>
  <c r="J128" i="8"/>
  <c r="L128" i="8"/>
  <c r="N128" i="8"/>
  <c r="P128" i="8"/>
  <c r="R128" i="8"/>
  <c r="T128" i="8"/>
  <c r="V128" i="8"/>
  <c r="X128" i="8"/>
  <c r="Z128" i="8"/>
  <c r="AB128" i="8"/>
  <c r="AD128" i="8"/>
  <c r="AF128" i="8"/>
  <c r="AH128" i="8"/>
  <c r="AJ128" i="8"/>
  <c r="AL128" i="8"/>
  <c r="AN128" i="8"/>
  <c r="AP128" i="8"/>
  <c r="AR128" i="8"/>
  <c r="AT128" i="8"/>
  <c r="AV128" i="8"/>
  <c r="AX128" i="8"/>
  <c r="AZ128" i="8"/>
  <c r="BB128" i="8"/>
  <c r="BD128" i="8"/>
  <c r="BF128" i="8"/>
  <c r="BH128" i="8"/>
  <c r="BJ128" i="8"/>
  <c r="BL128" i="8"/>
  <c r="BN128" i="8"/>
  <c r="BP128" i="8"/>
  <c r="BR128" i="8"/>
  <c r="BT128" i="8"/>
  <c r="BV128" i="8"/>
  <c r="BX128" i="8"/>
  <c r="BZ128" i="8"/>
  <c r="CB128" i="8"/>
  <c r="CD128" i="8"/>
  <c r="CF128" i="8"/>
  <c r="CH128" i="8"/>
  <c r="CJ128" i="8"/>
  <c r="CL128" i="8"/>
  <c r="CN128" i="8"/>
  <c r="CP128" i="8"/>
  <c r="CR128" i="8"/>
  <c r="CT128" i="8"/>
  <c r="CV128" i="8"/>
  <c r="CX128" i="8"/>
  <c r="CZ128" i="8"/>
  <c r="DB128" i="8"/>
  <c r="DD128" i="8"/>
  <c r="DF128" i="8"/>
  <c r="DH128" i="8"/>
  <c r="DJ128" i="8"/>
  <c r="K129" i="8"/>
  <c r="M129" i="8"/>
  <c r="O129" i="8"/>
  <c r="Q129" i="8"/>
  <c r="S129" i="8"/>
  <c r="U129" i="8"/>
  <c r="W129" i="8"/>
  <c r="Y129" i="8"/>
  <c r="AA129" i="8"/>
  <c r="AC129" i="8"/>
  <c r="AE129" i="8"/>
  <c r="AG129" i="8"/>
  <c r="AI129" i="8"/>
  <c r="AK129" i="8"/>
  <c r="AM129" i="8"/>
  <c r="AO129" i="8"/>
  <c r="AQ129" i="8"/>
  <c r="AS129" i="8"/>
  <c r="AU129" i="8"/>
  <c r="AW129" i="8"/>
  <c r="AY129" i="8"/>
  <c r="BA129" i="8"/>
  <c r="BC129" i="8"/>
  <c r="BE129" i="8"/>
  <c r="BG129" i="8"/>
  <c r="BI129" i="8"/>
  <c r="BK129" i="8"/>
  <c r="BM129" i="8"/>
  <c r="BO129" i="8"/>
  <c r="BQ129" i="8"/>
  <c r="BS129" i="8"/>
  <c r="BU129" i="8"/>
  <c r="BW129" i="8"/>
  <c r="BY129" i="8"/>
  <c r="CA129" i="8"/>
  <c r="CC129" i="8"/>
  <c r="CE129" i="8"/>
  <c r="CG129" i="8"/>
  <c r="CI129" i="8"/>
  <c r="CK129" i="8"/>
  <c r="CM129" i="8"/>
  <c r="CO129" i="8"/>
  <c r="CQ129" i="8"/>
  <c r="CS129" i="8"/>
  <c r="CU129" i="8"/>
  <c r="CW129" i="8"/>
  <c r="CY129" i="8"/>
  <c r="DA129" i="8"/>
  <c r="DC129" i="8"/>
  <c r="DE129" i="8"/>
  <c r="DG129" i="8"/>
  <c r="DI129" i="8"/>
  <c r="J130" i="8"/>
  <c r="L130" i="8"/>
  <c r="N130" i="8"/>
  <c r="P130" i="8"/>
  <c r="R130" i="8"/>
  <c r="T130" i="8"/>
  <c r="V130" i="8"/>
  <c r="X130" i="8"/>
  <c r="Z130" i="8"/>
  <c r="AB130" i="8"/>
  <c r="AD130" i="8"/>
  <c r="AF130" i="8"/>
  <c r="AH130" i="8"/>
  <c r="AJ130" i="8"/>
  <c r="AL130" i="8"/>
  <c r="AN130" i="8"/>
  <c r="AP130" i="8"/>
  <c r="AR130" i="8"/>
  <c r="AT130" i="8"/>
  <c r="AV130" i="8"/>
  <c r="AX130" i="8"/>
  <c r="AZ130" i="8"/>
  <c r="BB130" i="8"/>
  <c r="BD130" i="8"/>
  <c r="BF130" i="8"/>
  <c r="BH130" i="8"/>
  <c r="BJ130" i="8"/>
  <c r="BL130" i="8"/>
  <c r="BN130" i="8"/>
  <c r="BP130" i="8"/>
  <c r="BR130" i="8"/>
  <c r="BT130" i="8"/>
  <c r="BV130" i="8"/>
  <c r="BX130" i="8"/>
  <c r="BZ130" i="8"/>
  <c r="CB130" i="8"/>
  <c r="CD130" i="8"/>
  <c r="CF130" i="8"/>
  <c r="CH130" i="8"/>
  <c r="CJ130" i="8"/>
  <c r="CL130" i="8"/>
  <c r="CN130" i="8"/>
  <c r="CP130" i="8"/>
  <c r="CR130" i="8"/>
  <c r="CT130" i="8"/>
  <c r="CV130" i="8"/>
  <c r="CX130" i="8"/>
  <c r="CZ130" i="8"/>
  <c r="DB130" i="8"/>
  <c r="DD130" i="8"/>
  <c r="DF130" i="8"/>
  <c r="DH130" i="8"/>
  <c r="DJ130" i="8"/>
  <c r="K131" i="8"/>
  <c r="M131" i="8"/>
  <c r="O131" i="8"/>
  <c r="Q131" i="8"/>
  <c r="S131" i="8"/>
  <c r="U131" i="8"/>
  <c r="W131" i="8"/>
  <c r="Y131" i="8"/>
  <c r="AA131" i="8"/>
  <c r="AC131" i="8"/>
  <c r="AE131" i="8"/>
  <c r="AG131" i="8"/>
  <c r="AI131" i="8"/>
  <c r="AK131" i="8"/>
  <c r="AM131" i="8"/>
  <c r="AO131" i="8"/>
  <c r="AQ131" i="8"/>
  <c r="AS131" i="8"/>
  <c r="AU131" i="8"/>
  <c r="AW131" i="8"/>
  <c r="AY131" i="8"/>
  <c r="BA131" i="8"/>
  <c r="BC131" i="8"/>
  <c r="BE131" i="8"/>
  <c r="BG131" i="8"/>
  <c r="BI131" i="8"/>
  <c r="BK131" i="8"/>
  <c r="BM131" i="8"/>
  <c r="BO131" i="8"/>
  <c r="BQ131" i="8"/>
  <c r="BS131" i="8"/>
  <c r="BU131" i="8"/>
  <c r="BW131" i="8"/>
  <c r="BY131" i="8"/>
  <c r="CA131" i="8"/>
  <c r="CC131" i="8"/>
  <c r="CE131" i="8"/>
  <c r="CG131" i="8"/>
  <c r="CI131" i="8"/>
  <c r="CK131" i="8"/>
  <c r="CM131" i="8"/>
  <c r="CO131" i="8"/>
  <c r="CQ131" i="8"/>
  <c r="CS131" i="8"/>
  <c r="CU131" i="8"/>
  <c r="CW131" i="8"/>
  <c r="CY131" i="8"/>
  <c r="DA131" i="8"/>
  <c r="DC131" i="8"/>
  <c r="DE131" i="8"/>
  <c r="DG131" i="8"/>
  <c r="DI131" i="8"/>
  <c r="J132" i="8"/>
  <c r="L132" i="8"/>
  <c r="N132" i="8"/>
  <c r="P132" i="8"/>
  <c r="R132" i="8"/>
  <c r="T132" i="8"/>
  <c r="V132" i="8"/>
  <c r="X132" i="8"/>
  <c r="Z132" i="8"/>
  <c r="AB132" i="8"/>
  <c r="AD132" i="8"/>
  <c r="AF132" i="8"/>
  <c r="AH132" i="8"/>
  <c r="AJ132" i="8"/>
  <c r="AL132" i="8"/>
  <c r="AN132" i="8"/>
  <c r="AP132" i="8"/>
  <c r="AR132" i="8"/>
  <c r="AT132" i="8"/>
  <c r="AV132" i="8"/>
  <c r="AX132" i="8"/>
  <c r="AZ132" i="8"/>
  <c r="BB132" i="8"/>
  <c r="BD132" i="8"/>
  <c r="BF132" i="8"/>
  <c r="BH132" i="8"/>
  <c r="BJ132" i="8"/>
  <c r="BL132" i="8"/>
  <c r="BN132" i="8"/>
  <c r="BP132" i="8"/>
  <c r="BR132" i="8"/>
  <c r="BT132" i="8"/>
  <c r="BV132" i="8"/>
  <c r="BX132" i="8"/>
  <c r="BZ132" i="8"/>
  <c r="CB132" i="8"/>
  <c r="CD132" i="8"/>
  <c r="CF132" i="8"/>
  <c r="CH132" i="8"/>
  <c r="CJ132" i="8"/>
  <c r="CL132" i="8"/>
  <c r="CN132" i="8"/>
  <c r="CP132" i="8"/>
  <c r="CR132" i="8"/>
  <c r="CT132" i="8"/>
  <c r="CV132" i="8"/>
  <c r="CX132" i="8"/>
  <c r="CZ132" i="8"/>
  <c r="DB132" i="8"/>
  <c r="DD132" i="8"/>
  <c r="DF132" i="8"/>
  <c r="DH132" i="8"/>
  <c r="DJ132" i="8"/>
  <c r="K133" i="8"/>
  <c r="M133" i="8"/>
  <c r="O133" i="8"/>
  <c r="Q133" i="8"/>
  <c r="S133" i="8"/>
  <c r="U133" i="8"/>
  <c r="W133" i="8"/>
  <c r="Y133" i="8"/>
  <c r="AA133" i="8"/>
  <c r="AC133" i="8"/>
  <c r="AE133" i="8"/>
  <c r="AG133" i="8"/>
  <c r="AI133" i="8"/>
  <c r="AK133" i="8"/>
  <c r="AM133" i="8"/>
  <c r="AO133" i="8"/>
  <c r="AQ133" i="8"/>
  <c r="AS133" i="8"/>
  <c r="AU133" i="8"/>
  <c r="AW133" i="8"/>
  <c r="AY133" i="8"/>
  <c r="BA133" i="8"/>
  <c r="BC133" i="8"/>
  <c r="BE133" i="8"/>
  <c r="BG133" i="8"/>
  <c r="BI133" i="8"/>
  <c r="BK133" i="8"/>
  <c r="BM133" i="8"/>
  <c r="BO133" i="8"/>
  <c r="BQ133" i="8"/>
  <c r="BS133" i="8"/>
  <c r="BU133" i="8"/>
  <c r="BW133" i="8"/>
  <c r="BY133" i="8"/>
  <c r="CA133" i="8"/>
  <c r="CC133" i="8"/>
  <c r="CE133" i="8"/>
  <c r="CG133" i="8"/>
  <c r="CI133" i="8"/>
  <c r="CK133" i="8"/>
  <c r="CM133" i="8"/>
  <c r="CO133" i="8"/>
  <c r="CQ133" i="8"/>
  <c r="CS133" i="8"/>
  <c r="CU133" i="8"/>
  <c r="CW133" i="8"/>
  <c r="CY133" i="8"/>
  <c r="DA133" i="8"/>
  <c r="DC133" i="8"/>
  <c r="DE133" i="8"/>
  <c r="DG133" i="8"/>
  <c r="DI133" i="8"/>
  <c r="J134" i="8"/>
  <c r="L134" i="8"/>
  <c r="N134" i="8"/>
  <c r="P134" i="8"/>
  <c r="R134" i="8"/>
  <c r="T134" i="8"/>
  <c r="V134" i="8"/>
  <c r="X134" i="8"/>
  <c r="Z134" i="8"/>
  <c r="AB134" i="8"/>
  <c r="AD134" i="8"/>
  <c r="AF134" i="8"/>
  <c r="AH134" i="8"/>
  <c r="AJ134" i="8"/>
  <c r="AL134" i="8"/>
  <c r="AN134" i="8"/>
  <c r="AP134" i="8"/>
  <c r="AR134" i="8"/>
  <c r="AT134" i="8"/>
  <c r="AV134" i="8"/>
  <c r="AX134" i="8"/>
  <c r="AZ134" i="8"/>
  <c r="BB134" i="8"/>
  <c r="BD134" i="8"/>
  <c r="BF134" i="8"/>
  <c r="BH134" i="8"/>
  <c r="BJ134" i="8"/>
  <c r="BL134" i="8"/>
  <c r="BN134" i="8"/>
  <c r="BP134" i="8"/>
  <c r="BR134" i="8"/>
  <c r="BT134" i="8"/>
  <c r="BV134" i="8"/>
  <c r="BX134" i="8"/>
  <c r="BZ134" i="8"/>
  <c r="CB134" i="8"/>
  <c r="CD134" i="8"/>
  <c r="CF134" i="8"/>
  <c r="CH134" i="8"/>
  <c r="CJ134" i="8"/>
  <c r="CL134" i="8"/>
  <c r="CN134" i="8"/>
  <c r="CP134" i="8"/>
  <c r="CR134" i="8"/>
  <c r="CT134" i="8"/>
  <c r="CV134" i="8"/>
  <c r="CX134" i="8"/>
  <c r="CZ134" i="8"/>
  <c r="DB134" i="8"/>
  <c r="DD134" i="8"/>
  <c r="DF134" i="8"/>
  <c r="DH134" i="8"/>
  <c r="DJ134" i="8"/>
  <c r="K135" i="8"/>
  <c r="M135" i="8"/>
  <c r="O135" i="8"/>
  <c r="Q135" i="8"/>
  <c r="S135" i="8"/>
  <c r="U135" i="8"/>
  <c r="W135" i="8"/>
  <c r="Y135" i="8"/>
  <c r="AA135" i="8"/>
  <c r="AC135" i="8"/>
  <c r="AE135" i="8"/>
  <c r="AG135" i="8"/>
  <c r="AI135" i="8"/>
  <c r="AK135" i="8"/>
  <c r="AM135" i="8"/>
  <c r="AO135" i="8"/>
  <c r="AQ135" i="8"/>
  <c r="AS135" i="8"/>
  <c r="AU135" i="8"/>
  <c r="AW135" i="8"/>
  <c r="AY135" i="8"/>
  <c r="BA135" i="8"/>
  <c r="BC135" i="8"/>
  <c r="BE135" i="8"/>
  <c r="BG135" i="8"/>
  <c r="BI135" i="8"/>
  <c r="BK135" i="8"/>
  <c r="BM135" i="8"/>
  <c r="BO135" i="8"/>
  <c r="BQ135" i="8"/>
  <c r="BS135" i="8"/>
  <c r="BU135" i="8"/>
  <c r="BW135" i="8"/>
  <c r="BY135" i="8"/>
  <c r="CA135" i="8"/>
  <c r="CC135" i="8"/>
  <c r="CE135" i="8"/>
  <c r="CG135" i="8"/>
  <c r="CI135" i="8"/>
  <c r="CK135" i="8"/>
  <c r="CM135" i="8"/>
  <c r="CO135" i="8"/>
  <c r="CQ135" i="8"/>
  <c r="CS135" i="8"/>
  <c r="CU135" i="8"/>
  <c r="CW135" i="8"/>
  <c r="CY135" i="8"/>
  <c r="DA135" i="8"/>
  <c r="DC135" i="8"/>
  <c r="DE135" i="8"/>
  <c r="DG135" i="8"/>
  <c r="DI135" i="8"/>
  <c r="J136" i="8"/>
  <c r="L136" i="8"/>
  <c r="N136" i="8"/>
  <c r="P136" i="8"/>
  <c r="R136" i="8"/>
  <c r="T136" i="8"/>
  <c r="V136" i="8"/>
  <c r="X136" i="8"/>
  <c r="Z136" i="8"/>
  <c r="AB136" i="8"/>
  <c r="AD136" i="8"/>
  <c r="AF136" i="8"/>
  <c r="AH136" i="8"/>
  <c r="AJ136" i="8"/>
  <c r="AL136" i="8"/>
  <c r="AN136" i="8"/>
  <c r="AP136" i="8"/>
  <c r="AR136" i="8"/>
  <c r="AT136" i="8"/>
  <c r="AV136" i="8"/>
  <c r="AX136" i="8"/>
  <c r="AZ136" i="8"/>
  <c r="BB136" i="8"/>
  <c r="BD136" i="8"/>
  <c r="BF136" i="8"/>
  <c r="BH136" i="8"/>
  <c r="BJ136" i="8"/>
  <c r="BL136" i="8"/>
  <c r="BN136" i="8"/>
  <c r="BP136" i="8"/>
  <c r="BR136" i="8"/>
  <c r="BT136" i="8"/>
  <c r="BV136" i="8"/>
  <c r="BX136" i="8"/>
  <c r="BZ136" i="8"/>
  <c r="CB136" i="8"/>
  <c r="CD136" i="8"/>
  <c r="CF136" i="8"/>
  <c r="CH136" i="8"/>
  <c r="CJ136" i="8"/>
  <c r="CL136" i="8"/>
  <c r="CN136" i="8"/>
  <c r="CP136" i="8"/>
  <c r="CR136" i="8"/>
  <c r="CT136" i="8"/>
  <c r="CV136" i="8"/>
  <c r="CX136" i="8"/>
  <c r="CZ136" i="8"/>
  <c r="DB136" i="8"/>
  <c r="DD136" i="8"/>
  <c r="DF136" i="8"/>
  <c r="DH136" i="8"/>
  <c r="DJ136" i="8"/>
  <c r="K137" i="8"/>
  <c r="M137" i="8"/>
  <c r="O137" i="8"/>
  <c r="Q137" i="8"/>
  <c r="S137" i="8"/>
  <c r="U137" i="8"/>
  <c r="W137" i="8"/>
  <c r="Y137" i="8"/>
  <c r="AA137" i="8"/>
  <c r="AC137" i="8"/>
  <c r="AE137" i="8"/>
  <c r="AG137" i="8"/>
  <c r="AI137" i="8"/>
  <c r="AK137" i="8"/>
  <c r="AM137" i="8"/>
  <c r="AO137" i="8"/>
  <c r="AQ137" i="8"/>
  <c r="AS137" i="8"/>
  <c r="AU137" i="8"/>
  <c r="AW137" i="8"/>
  <c r="AY137" i="8"/>
  <c r="BA137" i="8"/>
  <c r="BC137" i="8"/>
  <c r="BE137" i="8"/>
  <c r="BG137" i="8"/>
  <c r="BI137" i="8"/>
  <c r="BK137" i="8"/>
  <c r="BM137" i="8"/>
  <c r="BO137" i="8"/>
  <c r="BQ137" i="8"/>
  <c r="BS137" i="8"/>
  <c r="BU137" i="8"/>
  <c r="BW137" i="8"/>
  <c r="BY137" i="8"/>
  <c r="CA137" i="8"/>
  <c r="CC137" i="8"/>
  <c r="CE137" i="8"/>
  <c r="CG137" i="8"/>
  <c r="CI137" i="8"/>
  <c r="CK137" i="8"/>
  <c r="CM137" i="8"/>
  <c r="CO137" i="8"/>
  <c r="CQ137" i="8"/>
  <c r="CS137" i="8"/>
  <c r="CU137" i="8"/>
  <c r="CW137" i="8"/>
  <c r="CY137" i="8"/>
  <c r="DA137" i="8"/>
  <c r="DC137" i="8"/>
  <c r="DE137" i="8"/>
  <c r="DG137" i="8"/>
  <c r="DI137" i="8"/>
  <c r="J138" i="8"/>
  <c r="L138" i="8"/>
  <c r="N138" i="8"/>
  <c r="P138" i="8"/>
  <c r="R138" i="8"/>
  <c r="T138" i="8"/>
  <c r="V138" i="8"/>
  <c r="X138" i="8"/>
  <c r="Z138" i="8"/>
  <c r="AB138" i="8"/>
  <c r="AD138" i="8"/>
  <c r="AF138" i="8"/>
  <c r="AH138" i="8"/>
  <c r="AJ138" i="8"/>
  <c r="AL138" i="8"/>
  <c r="AN138" i="8"/>
  <c r="AP138" i="8"/>
  <c r="AR138" i="8"/>
  <c r="AT138" i="8"/>
  <c r="AV138" i="8"/>
  <c r="AX138" i="8"/>
  <c r="AZ138" i="8"/>
  <c r="BB138" i="8"/>
  <c r="BD138" i="8"/>
  <c r="BF138" i="8"/>
  <c r="BH138" i="8"/>
  <c r="BJ138" i="8"/>
  <c r="BL138" i="8"/>
  <c r="BN138" i="8"/>
  <c r="BP138" i="8"/>
  <c r="BR138" i="8"/>
  <c r="BT138" i="8"/>
  <c r="BV138" i="8"/>
  <c r="BX138" i="8"/>
  <c r="BZ138" i="8"/>
  <c r="CB138" i="8"/>
  <c r="CD138" i="8"/>
  <c r="CF138" i="8"/>
  <c r="CH138" i="8"/>
  <c r="CJ138" i="8"/>
  <c r="CL138" i="8"/>
  <c r="CN138" i="8"/>
  <c r="CP138" i="8"/>
  <c r="CR138" i="8"/>
  <c r="CT138" i="8"/>
  <c r="CV138" i="8"/>
  <c r="CX138" i="8"/>
  <c r="CZ138" i="8"/>
  <c r="DB138" i="8"/>
  <c r="DD138" i="8"/>
  <c r="DF138" i="8"/>
  <c r="DH138" i="8"/>
  <c r="DJ138" i="8"/>
  <c r="K139" i="8"/>
  <c r="M139" i="8"/>
  <c r="O139" i="8"/>
  <c r="Q139" i="8"/>
  <c r="S139" i="8"/>
  <c r="U139" i="8"/>
  <c r="W139" i="8"/>
  <c r="Y139" i="8"/>
  <c r="AA139" i="8"/>
  <c r="AC139" i="8"/>
  <c r="AE139" i="8"/>
  <c r="AG139" i="8"/>
  <c r="AI139" i="8"/>
  <c r="AK139" i="8"/>
  <c r="AM139" i="8"/>
  <c r="AO139" i="8"/>
  <c r="AQ139" i="8"/>
  <c r="AS139" i="8"/>
  <c r="AU139" i="8"/>
  <c r="AW139" i="8"/>
  <c r="AY139" i="8"/>
  <c r="BA139" i="8"/>
  <c r="BC139" i="8"/>
  <c r="BE139" i="8"/>
  <c r="BG139" i="8"/>
  <c r="BI139" i="8"/>
  <c r="BK139" i="8"/>
  <c r="BM139" i="8"/>
  <c r="BO139" i="8"/>
  <c r="BQ139" i="8"/>
  <c r="BS139" i="8"/>
  <c r="BU139" i="8"/>
  <c r="BW139" i="8"/>
  <c r="BY139" i="8"/>
  <c r="CA139" i="8"/>
  <c r="CC139" i="8"/>
  <c r="CE139" i="8"/>
  <c r="CG139" i="8"/>
  <c r="CI139" i="8"/>
  <c r="CK139" i="8"/>
  <c r="CM139" i="8"/>
  <c r="CO139" i="8"/>
  <c r="CQ139" i="8"/>
  <c r="CS139" i="8"/>
  <c r="CU139" i="8"/>
  <c r="CW139" i="8"/>
  <c r="CY139" i="8"/>
  <c r="DA139" i="8"/>
  <c r="DC139" i="8"/>
  <c r="DE139" i="8"/>
  <c r="DG139" i="8"/>
  <c r="DI139" i="8"/>
  <c r="J140" i="8"/>
  <c r="L140" i="8"/>
  <c r="N140" i="8"/>
  <c r="P140" i="8"/>
  <c r="R140" i="8"/>
  <c r="T140" i="8"/>
  <c r="V140" i="8"/>
  <c r="X140" i="8"/>
  <c r="Z140" i="8"/>
  <c r="AB140" i="8"/>
  <c r="AD140" i="8"/>
  <c r="AF140" i="8"/>
  <c r="AH140" i="8"/>
  <c r="AJ140" i="8"/>
  <c r="AL140" i="8"/>
  <c r="AN140" i="8"/>
  <c r="AP140" i="8"/>
  <c r="AR140" i="8"/>
  <c r="AT140" i="8"/>
  <c r="AV140" i="8"/>
  <c r="AX140" i="8"/>
  <c r="AZ140" i="8"/>
  <c r="BB140" i="8"/>
  <c r="BD140" i="8"/>
  <c r="BF140" i="8"/>
  <c r="BH140" i="8"/>
  <c r="BJ140" i="8"/>
  <c r="BL140" i="8"/>
  <c r="BN140" i="8"/>
  <c r="BP140" i="8"/>
  <c r="BR140" i="8"/>
  <c r="BT140" i="8"/>
  <c r="BV140" i="8"/>
  <c r="BX140" i="8"/>
  <c r="BZ140" i="8"/>
  <c r="CB140" i="8"/>
  <c r="CD140" i="8"/>
  <c r="CF140" i="8"/>
  <c r="CH140" i="8"/>
  <c r="CJ140" i="8"/>
  <c r="CL140" i="8"/>
  <c r="CN140" i="8"/>
  <c r="CP140" i="8"/>
  <c r="CR140" i="8"/>
  <c r="CT140" i="8"/>
  <c r="CV140" i="8"/>
  <c r="CX140" i="8"/>
  <c r="CZ140" i="8"/>
  <c r="DB140" i="8"/>
  <c r="DD140" i="8"/>
  <c r="DF140" i="8"/>
  <c r="DH140" i="8"/>
  <c r="DJ140" i="8"/>
  <c r="J154" i="8"/>
  <c r="L154" i="8"/>
  <c r="N154" i="8"/>
  <c r="P154" i="8"/>
  <c r="R154" i="8"/>
  <c r="T154" i="8"/>
  <c r="V154" i="8"/>
  <c r="X154" i="8"/>
  <c r="Z154" i="8"/>
  <c r="AB154" i="8"/>
  <c r="AD154" i="8"/>
  <c r="AF154" i="8"/>
  <c r="AH154" i="8"/>
  <c r="AJ154" i="8"/>
  <c r="AL154" i="8"/>
  <c r="AN154" i="8"/>
  <c r="AP154" i="8"/>
  <c r="AR154" i="8"/>
  <c r="AT154" i="8"/>
  <c r="AV154" i="8"/>
  <c r="AX154" i="8"/>
  <c r="AZ154" i="8"/>
  <c r="BB154" i="8"/>
  <c r="BD154" i="8"/>
  <c r="BF154" i="8"/>
  <c r="BH154" i="8"/>
  <c r="BJ154" i="8"/>
  <c r="BL154" i="8"/>
  <c r="BN154" i="8"/>
  <c r="BP154" i="8"/>
  <c r="BR154" i="8"/>
  <c r="BT154" i="8"/>
  <c r="BV154" i="8"/>
  <c r="BX154" i="8"/>
  <c r="BZ154" i="8"/>
  <c r="CB154" i="8"/>
  <c r="CD154" i="8"/>
  <c r="CF154" i="8"/>
  <c r="CH154" i="8"/>
  <c r="CJ154" i="8"/>
  <c r="CL154" i="8"/>
  <c r="CN154" i="8"/>
  <c r="CP154" i="8"/>
  <c r="CR154" i="8"/>
  <c r="CT154" i="8"/>
  <c r="CV154" i="8"/>
  <c r="CX154" i="8"/>
  <c r="CZ154" i="8"/>
  <c r="DB154" i="8"/>
  <c r="DD154" i="8"/>
  <c r="DF154" i="8"/>
  <c r="DH154" i="8"/>
  <c r="DJ154" i="8"/>
  <c r="J155" i="8"/>
  <c r="L155" i="8"/>
  <c r="N155" i="8"/>
  <c r="P155" i="8"/>
  <c r="R155" i="8"/>
  <c r="T155" i="8"/>
  <c r="V155" i="8"/>
  <c r="X155" i="8"/>
  <c r="Z155" i="8"/>
  <c r="AB155" i="8"/>
  <c r="AD155" i="8"/>
  <c r="AF155" i="8"/>
  <c r="AH155" i="8"/>
  <c r="AJ155" i="8"/>
  <c r="AL155" i="8"/>
  <c r="AN155" i="8"/>
  <c r="AP155" i="8"/>
  <c r="AR155" i="8"/>
  <c r="AT155" i="8"/>
  <c r="AV155" i="8"/>
  <c r="AX155" i="8"/>
  <c r="AZ155" i="8"/>
  <c r="BB155" i="8"/>
  <c r="BD155" i="8"/>
  <c r="BF155" i="8"/>
  <c r="BH155" i="8"/>
  <c r="BJ155" i="8"/>
  <c r="BL155" i="8"/>
  <c r="BN155" i="8"/>
  <c r="BP155" i="8"/>
  <c r="BR155" i="8"/>
  <c r="BT155" i="8"/>
  <c r="BV155" i="8"/>
  <c r="BX155" i="8"/>
  <c r="BZ155" i="8"/>
  <c r="CB155" i="8"/>
  <c r="CD155" i="8"/>
  <c r="CF155" i="8"/>
  <c r="CH155" i="8"/>
  <c r="CJ155" i="8"/>
  <c r="CL155" i="8"/>
  <c r="CN155" i="8"/>
  <c r="CP155" i="8"/>
  <c r="CR155" i="8"/>
  <c r="CT155" i="8"/>
  <c r="CV155" i="8"/>
  <c r="CX155" i="8"/>
  <c r="CZ155" i="8"/>
  <c r="DB155" i="8"/>
  <c r="DD155" i="8"/>
  <c r="DF155" i="8"/>
  <c r="DH155" i="8"/>
  <c r="DJ155" i="8"/>
  <c r="J156" i="8"/>
  <c r="L156" i="8"/>
  <c r="N156" i="8"/>
  <c r="P156" i="8"/>
  <c r="R156" i="8"/>
  <c r="T156" i="8"/>
  <c r="V156" i="8"/>
  <c r="X156" i="8"/>
  <c r="Z156" i="8"/>
  <c r="AB156" i="8"/>
  <c r="AD156" i="8"/>
  <c r="AF156" i="8"/>
  <c r="AH156" i="8"/>
  <c r="AJ156" i="8"/>
  <c r="AL156" i="8"/>
  <c r="AN156" i="8"/>
  <c r="AP156" i="8"/>
  <c r="AR156" i="8"/>
  <c r="AT156" i="8"/>
  <c r="AV156" i="8"/>
  <c r="AX156" i="8"/>
  <c r="AZ156" i="8"/>
  <c r="BB156" i="8"/>
  <c r="BD156" i="8"/>
  <c r="BF156" i="8"/>
  <c r="BH156" i="8"/>
  <c r="BJ156" i="8"/>
  <c r="BL156" i="8"/>
  <c r="BN156" i="8"/>
  <c r="BP156" i="8"/>
  <c r="BR156" i="8"/>
  <c r="BT156" i="8"/>
  <c r="BV156" i="8"/>
  <c r="BX156" i="8"/>
  <c r="BZ156" i="8"/>
  <c r="CB156" i="8"/>
  <c r="CD156" i="8"/>
  <c r="CF156" i="8"/>
  <c r="CH156" i="8"/>
  <c r="CJ156" i="8"/>
  <c r="CL156" i="8"/>
  <c r="CN156" i="8"/>
  <c r="CP156" i="8"/>
  <c r="CR156" i="8"/>
  <c r="CT156" i="8"/>
  <c r="CV156" i="8"/>
  <c r="CX156" i="8"/>
  <c r="CZ156" i="8"/>
  <c r="DB156" i="8"/>
  <c r="DD156" i="8"/>
  <c r="DF156" i="8"/>
  <c r="DH156" i="8"/>
  <c r="DJ156" i="8"/>
  <c r="J157" i="8"/>
  <c r="L157" i="8"/>
  <c r="N157" i="8"/>
  <c r="P157" i="8"/>
  <c r="R157" i="8"/>
  <c r="T157" i="8"/>
  <c r="V157" i="8"/>
  <c r="X157" i="8"/>
  <c r="Z157" i="8"/>
  <c r="AB157" i="8"/>
  <c r="AD157" i="8"/>
  <c r="AF157" i="8"/>
  <c r="AH157" i="8"/>
  <c r="AJ157" i="8"/>
  <c r="AL157" i="8"/>
  <c r="AN157" i="8"/>
  <c r="AP157" i="8"/>
  <c r="AR157" i="8"/>
  <c r="AT157" i="8"/>
  <c r="AV157" i="8"/>
  <c r="AX157" i="8"/>
  <c r="AZ157" i="8"/>
  <c r="BB157" i="8"/>
  <c r="BD157" i="8"/>
  <c r="BF157" i="8"/>
  <c r="BH157" i="8"/>
  <c r="BJ157" i="8"/>
  <c r="BL157" i="8"/>
  <c r="BN157" i="8"/>
  <c r="BP157" i="8"/>
  <c r="BR157" i="8"/>
  <c r="BT157" i="8"/>
  <c r="BV157" i="8"/>
  <c r="BX157" i="8"/>
  <c r="BZ157" i="8"/>
  <c r="CB157" i="8"/>
  <c r="CD157" i="8"/>
  <c r="CF157" i="8"/>
  <c r="CH157" i="8"/>
  <c r="CJ157" i="8"/>
  <c r="CL157" i="8"/>
  <c r="CN157" i="8"/>
  <c r="CP157" i="8"/>
  <c r="CR157" i="8"/>
  <c r="CT157" i="8"/>
  <c r="CV157" i="8"/>
  <c r="CX157" i="8"/>
  <c r="CZ157" i="8"/>
  <c r="DB157" i="8"/>
  <c r="DD157" i="8"/>
  <c r="DF157" i="8"/>
  <c r="DH157" i="8"/>
  <c r="DJ157" i="8"/>
  <c r="J158" i="8"/>
  <c r="L158" i="8"/>
  <c r="N158" i="8"/>
  <c r="P158" i="8"/>
  <c r="R158" i="8"/>
  <c r="T158" i="8"/>
  <c r="V158" i="8"/>
  <c r="X158" i="8"/>
  <c r="Z158" i="8"/>
  <c r="AB158" i="8"/>
  <c r="AD158" i="8"/>
  <c r="AF158" i="8"/>
  <c r="AH158" i="8"/>
  <c r="AJ158" i="8"/>
  <c r="AL158" i="8"/>
  <c r="AN158" i="8"/>
  <c r="AP158" i="8"/>
  <c r="AR158" i="8"/>
  <c r="AT158" i="8"/>
  <c r="AV158" i="8"/>
  <c r="AX158" i="8"/>
  <c r="AZ158" i="8"/>
  <c r="BB158" i="8"/>
  <c r="BD158" i="8"/>
  <c r="BF158" i="8"/>
  <c r="BH158" i="8"/>
  <c r="BJ158" i="8"/>
  <c r="BL158" i="8"/>
  <c r="BN158" i="8"/>
  <c r="BP158" i="8"/>
  <c r="BR158" i="8"/>
  <c r="BT158" i="8"/>
  <c r="BV158" i="8"/>
  <c r="BX158" i="8"/>
  <c r="BZ158" i="8"/>
  <c r="CB158" i="8"/>
  <c r="CD158" i="8"/>
  <c r="CF158" i="8"/>
  <c r="CH158" i="8"/>
  <c r="CJ158" i="8"/>
  <c r="CL158" i="8"/>
  <c r="CN158" i="8"/>
  <c r="CP158" i="8"/>
  <c r="CR158" i="8"/>
  <c r="CT158" i="8"/>
  <c r="CV158" i="8"/>
  <c r="CX158" i="8"/>
  <c r="CZ158" i="8"/>
  <c r="DB158" i="8"/>
  <c r="DD158" i="8"/>
  <c r="DF158" i="8"/>
  <c r="DH158" i="8"/>
  <c r="DJ158" i="8"/>
  <c r="J159" i="8"/>
  <c r="L159" i="8"/>
  <c r="N159" i="8"/>
  <c r="P159" i="8"/>
  <c r="R159" i="8"/>
  <c r="T159" i="8"/>
  <c r="V159" i="8"/>
  <c r="X159" i="8"/>
  <c r="Z159" i="8"/>
  <c r="AB159" i="8"/>
  <c r="AD159" i="8"/>
  <c r="AF159" i="8"/>
  <c r="AH159" i="8"/>
  <c r="AJ159" i="8"/>
  <c r="AL159" i="8"/>
  <c r="AN159" i="8"/>
  <c r="AP159" i="8"/>
  <c r="AR159" i="8"/>
  <c r="AT159" i="8"/>
  <c r="AV159" i="8"/>
  <c r="AX159" i="8"/>
  <c r="AZ159" i="8"/>
  <c r="BB159" i="8"/>
  <c r="BD159" i="8"/>
  <c r="BF159" i="8"/>
  <c r="BH159" i="8"/>
  <c r="BJ159" i="8"/>
  <c r="BL159" i="8"/>
  <c r="BN159" i="8"/>
  <c r="BP159" i="8"/>
  <c r="BR159" i="8"/>
  <c r="BT159" i="8"/>
  <c r="BV159" i="8"/>
  <c r="BX159" i="8"/>
  <c r="BZ159" i="8"/>
  <c r="CB159" i="8"/>
  <c r="CD159" i="8"/>
  <c r="CF159" i="8"/>
  <c r="CH159" i="8"/>
  <c r="CJ159" i="8"/>
  <c r="CL159" i="8"/>
  <c r="CN159" i="8"/>
  <c r="CP159" i="8"/>
  <c r="CR159" i="8"/>
  <c r="CT159" i="8"/>
  <c r="CV159" i="8"/>
  <c r="CX159" i="8"/>
  <c r="CZ159" i="8"/>
  <c r="DB159" i="8"/>
  <c r="DD159" i="8"/>
  <c r="DF159" i="8"/>
  <c r="DH159" i="8"/>
  <c r="DJ159" i="8"/>
  <c r="J161" i="8"/>
  <c r="L161" i="8"/>
  <c r="N161" i="8"/>
  <c r="P161" i="8"/>
  <c r="R161" i="8"/>
  <c r="T161" i="8"/>
  <c r="V161" i="8"/>
  <c r="X161" i="8"/>
  <c r="Z161" i="8"/>
  <c r="AB161" i="8"/>
  <c r="AD161" i="8"/>
  <c r="AF161" i="8"/>
  <c r="AH161" i="8"/>
  <c r="AJ161" i="8"/>
  <c r="AL161" i="8"/>
  <c r="AN161" i="8"/>
  <c r="AP161" i="8"/>
  <c r="AR161" i="8"/>
  <c r="AT161" i="8"/>
  <c r="AV161" i="8"/>
  <c r="AX161" i="8"/>
  <c r="AZ161" i="8"/>
  <c r="BB161" i="8"/>
  <c r="BD161" i="8"/>
  <c r="BF161" i="8"/>
  <c r="BH161" i="8"/>
  <c r="BJ161" i="8"/>
  <c r="BL161" i="8"/>
  <c r="BN161" i="8"/>
  <c r="BP161" i="8"/>
  <c r="BR161" i="8"/>
  <c r="BT161" i="8"/>
  <c r="BV161" i="8"/>
  <c r="BX161" i="8"/>
  <c r="BZ161" i="8"/>
  <c r="CB161" i="8"/>
  <c r="CD161" i="8"/>
  <c r="CF161" i="8"/>
  <c r="CH161" i="8"/>
  <c r="CJ161" i="8"/>
  <c r="CL161" i="8"/>
  <c r="CN161" i="8"/>
  <c r="CP161" i="8"/>
  <c r="CR161" i="8"/>
  <c r="CT161" i="8"/>
  <c r="CV161" i="8"/>
  <c r="CX161" i="8"/>
  <c r="CZ161" i="8"/>
  <c r="DB161" i="8"/>
  <c r="DD161" i="8"/>
  <c r="DF161" i="8"/>
  <c r="DH161" i="8"/>
  <c r="DJ161" i="8"/>
  <c r="J162" i="8"/>
  <c r="L162" i="8"/>
  <c r="N162" i="8"/>
  <c r="P162" i="8"/>
  <c r="R162" i="8"/>
  <c r="T162" i="8"/>
  <c r="V162" i="8"/>
  <c r="X162" i="8"/>
  <c r="Z162" i="8"/>
  <c r="AB162" i="8"/>
  <c r="AD162" i="8"/>
  <c r="AF162" i="8"/>
  <c r="AH162" i="8"/>
  <c r="AJ162" i="8"/>
  <c r="AL162" i="8"/>
  <c r="AN162" i="8"/>
  <c r="AP162" i="8"/>
  <c r="AR162" i="8"/>
  <c r="AT162" i="8"/>
  <c r="AV162" i="8"/>
  <c r="AX162" i="8"/>
  <c r="AZ162" i="8"/>
  <c r="BB162" i="8"/>
  <c r="BD162" i="8"/>
  <c r="BF162" i="8"/>
  <c r="BH162" i="8"/>
  <c r="BJ162" i="8"/>
  <c r="BL162" i="8"/>
  <c r="BN162" i="8"/>
  <c r="BP162" i="8"/>
  <c r="BR162" i="8"/>
  <c r="BT162" i="8"/>
  <c r="BV162" i="8"/>
  <c r="BX162" i="8"/>
  <c r="BZ162" i="8"/>
  <c r="CB162" i="8"/>
  <c r="CD162" i="8"/>
  <c r="CF162" i="8"/>
  <c r="CH162" i="8"/>
  <c r="CJ162" i="8"/>
  <c r="CL162" i="8"/>
  <c r="CN162" i="8"/>
  <c r="CP162" i="8"/>
  <c r="CR162" i="8"/>
  <c r="CT162" i="8"/>
  <c r="CV162" i="8"/>
  <c r="CX162" i="8"/>
  <c r="CZ162" i="8"/>
  <c r="DB162" i="8"/>
  <c r="DD162" i="8"/>
  <c r="DF162" i="8"/>
  <c r="DH162" i="8"/>
  <c r="DJ162" i="8"/>
  <c r="K106" i="8"/>
  <c r="M106" i="8"/>
  <c r="O106" i="8"/>
  <c r="Q106" i="8"/>
  <c r="S106" i="8"/>
  <c r="U106" i="8"/>
  <c r="W106" i="8"/>
  <c r="Y106" i="8"/>
  <c r="AA106" i="8"/>
  <c r="AC106" i="8"/>
  <c r="AE106" i="8"/>
  <c r="AG106" i="8"/>
  <c r="AI106" i="8"/>
  <c r="AK106" i="8"/>
  <c r="AM106" i="8"/>
  <c r="AO106" i="8"/>
  <c r="AQ106" i="8"/>
  <c r="AS106" i="8"/>
  <c r="AU106" i="8"/>
  <c r="AW106" i="8"/>
  <c r="AY106" i="8"/>
  <c r="BA106" i="8"/>
  <c r="BC106" i="8"/>
  <c r="BE106" i="8"/>
  <c r="BG106" i="8"/>
  <c r="BI106" i="8"/>
  <c r="BK106" i="8"/>
  <c r="BM106" i="8"/>
  <c r="BO106" i="8"/>
  <c r="BQ106" i="8"/>
  <c r="BS106" i="8"/>
  <c r="BU106" i="8"/>
  <c r="BW106" i="8"/>
  <c r="BY106" i="8"/>
  <c r="CA106" i="8"/>
  <c r="CC106" i="8"/>
  <c r="CE106" i="8"/>
  <c r="CG106" i="8"/>
  <c r="CI106" i="8"/>
  <c r="CK106" i="8"/>
  <c r="CM106" i="8"/>
  <c r="CO106" i="8"/>
  <c r="CQ106" i="8"/>
  <c r="CS106" i="8"/>
  <c r="CU106" i="8"/>
  <c r="CW106" i="8"/>
  <c r="CY106" i="8"/>
  <c r="DA106" i="8"/>
  <c r="DC106" i="8"/>
  <c r="DE106" i="8"/>
  <c r="DG106" i="8"/>
  <c r="K107" i="8"/>
  <c r="M107" i="8"/>
  <c r="O107" i="8"/>
  <c r="Q107" i="8"/>
  <c r="S107" i="8"/>
  <c r="U107" i="8"/>
  <c r="W107" i="8"/>
  <c r="Y107" i="8"/>
  <c r="AA107" i="8"/>
  <c r="AC107" i="8"/>
  <c r="AE107" i="8"/>
  <c r="AG107" i="8"/>
  <c r="AI107" i="8"/>
  <c r="AK107" i="8"/>
  <c r="AM107" i="8"/>
  <c r="AO107" i="8"/>
  <c r="AQ107" i="8"/>
  <c r="AS107" i="8"/>
  <c r="AU107" i="8"/>
  <c r="AW107" i="8"/>
  <c r="AY107" i="8"/>
  <c r="BA107" i="8"/>
  <c r="BC107" i="8"/>
  <c r="BE107" i="8"/>
  <c r="BG107" i="8"/>
  <c r="BI107" i="8"/>
  <c r="BK107" i="8"/>
  <c r="BM107" i="8"/>
  <c r="BO107" i="8"/>
  <c r="BQ107" i="8"/>
  <c r="BS107" i="8"/>
  <c r="BU107" i="8"/>
  <c r="BW107" i="8"/>
  <c r="BY107" i="8"/>
  <c r="CA107" i="8"/>
  <c r="CC107" i="8"/>
  <c r="CE107" i="8"/>
  <c r="CG107" i="8"/>
  <c r="CI107" i="8"/>
  <c r="CK107" i="8"/>
  <c r="CM107" i="8"/>
  <c r="CO107" i="8"/>
  <c r="CQ107" i="8"/>
  <c r="CS107" i="8"/>
  <c r="CU107" i="8"/>
  <c r="CW107" i="8"/>
  <c r="CY107" i="8"/>
  <c r="DA107" i="8"/>
  <c r="DC107" i="8"/>
  <c r="DE107" i="8"/>
  <c r="DG107" i="8"/>
  <c r="K108" i="8"/>
  <c r="M108" i="8"/>
  <c r="O108" i="8"/>
  <c r="Q108" i="8"/>
  <c r="S108" i="8"/>
  <c r="U108" i="8"/>
  <c r="W108" i="8"/>
  <c r="Y108" i="8"/>
  <c r="AA108" i="8"/>
  <c r="AC108" i="8"/>
  <c r="AE108" i="8"/>
  <c r="AG108" i="8"/>
  <c r="AI108" i="8"/>
  <c r="AK108" i="8"/>
  <c r="AM108" i="8"/>
  <c r="AO108" i="8"/>
  <c r="AQ108" i="8"/>
  <c r="AS108" i="8"/>
  <c r="AU108" i="8"/>
  <c r="AW108" i="8"/>
  <c r="AY108" i="8"/>
  <c r="BA108" i="8"/>
  <c r="BC108" i="8"/>
  <c r="BE108" i="8"/>
  <c r="BG108" i="8"/>
  <c r="BI108" i="8"/>
  <c r="BK108" i="8"/>
  <c r="BM108" i="8"/>
  <c r="BO108" i="8"/>
  <c r="BQ108" i="8"/>
  <c r="BS108" i="8"/>
  <c r="BU108" i="8"/>
  <c r="BW108" i="8"/>
  <c r="BY108" i="8"/>
  <c r="CA108" i="8"/>
  <c r="CC108" i="8"/>
  <c r="CE108" i="8"/>
  <c r="CG108" i="8"/>
  <c r="CI108" i="8"/>
  <c r="CK108" i="8"/>
  <c r="CM108" i="8"/>
  <c r="CO108" i="8"/>
  <c r="CQ108" i="8"/>
  <c r="CS108" i="8"/>
  <c r="CU108" i="8"/>
  <c r="CW108" i="8"/>
  <c r="CY108" i="8"/>
  <c r="DA108" i="8"/>
  <c r="DC108" i="8"/>
  <c r="DE108" i="8"/>
  <c r="DG108" i="8"/>
  <c r="K109" i="8"/>
  <c r="M109" i="8"/>
  <c r="O109" i="8"/>
  <c r="Q109" i="8"/>
  <c r="S109" i="8"/>
  <c r="U109" i="8"/>
  <c r="W109" i="8"/>
  <c r="Y109" i="8"/>
  <c r="AA109" i="8"/>
  <c r="AC109" i="8"/>
  <c r="AE109" i="8"/>
  <c r="AG109" i="8"/>
  <c r="AI109" i="8"/>
  <c r="AK109" i="8"/>
  <c r="AM109" i="8"/>
  <c r="AO109" i="8"/>
  <c r="AQ109" i="8"/>
  <c r="AS109" i="8"/>
  <c r="AU109" i="8"/>
  <c r="AW109" i="8"/>
  <c r="AY109" i="8"/>
  <c r="BA109" i="8"/>
  <c r="BC109" i="8"/>
  <c r="BE109" i="8"/>
  <c r="BG109" i="8"/>
  <c r="BI109" i="8"/>
  <c r="BK109" i="8"/>
  <c r="BM109" i="8"/>
  <c r="BO109" i="8"/>
  <c r="BQ109" i="8"/>
  <c r="BS109" i="8"/>
  <c r="BU109" i="8"/>
  <c r="BW109" i="8"/>
  <c r="BY109" i="8"/>
  <c r="CA109" i="8"/>
  <c r="CC109" i="8"/>
  <c r="CE109" i="8"/>
  <c r="CG109" i="8"/>
  <c r="CI109" i="8"/>
  <c r="CK109" i="8"/>
  <c r="CM109" i="8"/>
  <c r="CO109" i="8"/>
  <c r="CQ109" i="8"/>
  <c r="CS109" i="8"/>
  <c r="CU109" i="8"/>
  <c r="CW109" i="8"/>
  <c r="CY109" i="8"/>
  <c r="DA109" i="8"/>
  <c r="DC109" i="8"/>
  <c r="DE109" i="8"/>
  <c r="DG109" i="8"/>
  <c r="K128" i="8"/>
  <c r="M128" i="8"/>
  <c r="O128" i="8"/>
  <c r="Q128" i="8"/>
  <c r="S128" i="8"/>
  <c r="U128" i="8"/>
  <c r="W128" i="8"/>
  <c r="Y128" i="8"/>
  <c r="AA128" i="8"/>
  <c r="AC128" i="8"/>
  <c r="AE128" i="8"/>
  <c r="AG128" i="8"/>
  <c r="AI128" i="8"/>
  <c r="AK128" i="8"/>
  <c r="AM128" i="8"/>
  <c r="AO128" i="8"/>
  <c r="AQ128" i="8"/>
  <c r="AS128" i="8"/>
  <c r="AU128" i="8"/>
  <c r="AW128" i="8"/>
  <c r="AY128" i="8"/>
  <c r="BA128" i="8"/>
  <c r="BC128" i="8"/>
  <c r="BE128" i="8"/>
  <c r="BG128" i="8"/>
  <c r="BI128" i="8"/>
  <c r="BK128" i="8"/>
  <c r="BM128" i="8"/>
  <c r="BO128" i="8"/>
  <c r="BQ128" i="8"/>
  <c r="BS128" i="8"/>
  <c r="BU128" i="8"/>
  <c r="BW128" i="8"/>
  <c r="BY128" i="8"/>
  <c r="CA128" i="8"/>
  <c r="CC128" i="8"/>
  <c r="CE128" i="8"/>
  <c r="CG128" i="8"/>
  <c r="CI128" i="8"/>
  <c r="CK128" i="8"/>
  <c r="CM128" i="8"/>
  <c r="CO128" i="8"/>
  <c r="CQ128" i="8"/>
  <c r="CS128" i="8"/>
  <c r="CU128" i="8"/>
  <c r="CW128" i="8"/>
  <c r="CY128" i="8"/>
  <c r="DA128" i="8"/>
  <c r="DC128" i="8"/>
  <c r="DE128" i="8"/>
  <c r="DG128" i="8"/>
  <c r="J129" i="8"/>
  <c r="L129" i="8"/>
  <c r="N129" i="8"/>
  <c r="P129" i="8"/>
  <c r="R129" i="8"/>
  <c r="T129" i="8"/>
  <c r="V129" i="8"/>
  <c r="X129" i="8"/>
  <c r="Z129" i="8"/>
  <c r="AB129" i="8"/>
  <c r="AD129" i="8"/>
  <c r="AF129" i="8"/>
  <c r="AH129" i="8"/>
  <c r="AJ129" i="8"/>
  <c r="AL129" i="8"/>
  <c r="AN129" i="8"/>
  <c r="AP129" i="8"/>
  <c r="AR129" i="8"/>
  <c r="AT129" i="8"/>
  <c r="AV129" i="8"/>
  <c r="AX129" i="8"/>
  <c r="AZ129" i="8"/>
  <c r="BB129" i="8"/>
  <c r="BD129" i="8"/>
  <c r="BF129" i="8"/>
  <c r="BH129" i="8"/>
  <c r="BJ129" i="8"/>
  <c r="BL129" i="8"/>
  <c r="BN129" i="8"/>
  <c r="BP129" i="8"/>
  <c r="BR129" i="8"/>
  <c r="BT129" i="8"/>
  <c r="BV129" i="8"/>
  <c r="BX129" i="8"/>
  <c r="BZ129" i="8"/>
  <c r="CB129" i="8"/>
  <c r="CD129" i="8"/>
  <c r="CF129" i="8"/>
  <c r="CH129" i="8"/>
  <c r="CJ129" i="8"/>
  <c r="CL129" i="8"/>
  <c r="CN129" i="8"/>
  <c r="CP129" i="8"/>
  <c r="CR129" i="8"/>
  <c r="CT129" i="8"/>
  <c r="CV129" i="8"/>
  <c r="CX129" i="8"/>
  <c r="CZ129" i="8"/>
  <c r="DB129" i="8"/>
  <c r="DD129" i="8"/>
  <c r="DF129" i="8"/>
  <c r="DH129" i="8"/>
  <c r="K130" i="8"/>
  <c r="M130" i="8"/>
  <c r="O130" i="8"/>
  <c r="Q130" i="8"/>
  <c r="S130" i="8"/>
  <c r="U130" i="8"/>
  <c r="W130" i="8"/>
  <c r="Y130" i="8"/>
  <c r="AA130" i="8"/>
  <c r="AC130" i="8"/>
  <c r="AE130" i="8"/>
  <c r="AG130" i="8"/>
  <c r="AI130" i="8"/>
  <c r="AK130" i="8"/>
  <c r="AM130" i="8"/>
  <c r="AO130" i="8"/>
  <c r="AQ130" i="8"/>
  <c r="AS130" i="8"/>
  <c r="AU130" i="8"/>
  <c r="AW130" i="8"/>
  <c r="AY130" i="8"/>
  <c r="BA130" i="8"/>
  <c r="BC130" i="8"/>
  <c r="BE130" i="8"/>
  <c r="BG130" i="8"/>
  <c r="BI130" i="8"/>
  <c r="BK130" i="8"/>
  <c r="BM130" i="8"/>
  <c r="BO130" i="8"/>
  <c r="BQ130" i="8"/>
  <c r="BS130" i="8"/>
  <c r="BU130" i="8"/>
  <c r="BW130" i="8"/>
  <c r="BY130" i="8"/>
  <c r="CA130" i="8"/>
  <c r="CC130" i="8"/>
  <c r="CE130" i="8"/>
  <c r="CG130" i="8"/>
  <c r="CI130" i="8"/>
  <c r="CK130" i="8"/>
  <c r="CM130" i="8"/>
  <c r="CO130" i="8"/>
  <c r="CQ130" i="8"/>
  <c r="CS130" i="8"/>
  <c r="CU130" i="8"/>
  <c r="CW130" i="8"/>
  <c r="CY130" i="8"/>
  <c r="DA130" i="8"/>
  <c r="DC130" i="8"/>
  <c r="DE130" i="8"/>
  <c r="DG130" i="8"/>
  <c r="J131" i="8"/>
  <c r="L131" i="8"/>
  <c r="N131" i="8"/>
  <c r="P131" i="8"/>
  <c r="R131" i="8"/>
  <c r="T131" i="8"/>
  <c r="V131" i="8"/>
  <c r="X131" i="8"/>
  <c r="Z131" i="8"/>
  <c r="AB131" i="8"/>
  <c r="AD131" i="8"/>
  <c r="AF131" i="8"/>
  <c r="AH131" i="8"/>
  <c r="AJ131" i="8"/>
  <c r="AL131" i="8"/>
  <c r="AN131" i="8"/>
  <c r="AP131" i="8"/>
  <c r="AR131" i="8"/>
  <c r="AT131" i="8"/>
  <c r="AV131" i="8"/>
  <c r="AX131" i="8"/>
  <c r="AZ131" i="8"/>
  <c r="BB131" i="8"/>
  <c r="BD131" i="8"/>
  <c r="BF131" i="8"/>
  <c r="BH131" i="8"/>
  <c r="BJ131" i="8"/>
  <c r="BL131" i="8"/>
  <c r="BN131" i="8"/>
  <c r="BP131" i="8"/>
  <c r="BR131" i="8"/>
  <c r="BT131" i="8"/>
  <c r="BV131" i="8"/>
  <c r="BX131" i="8"/>
  <c r="BZ131" i="8"/>
  <c r="CB131" i="8"/>
  <c r="CD131" i="8"/>
  <c r="CF131" i="8"/>
  <c r="CH131" i="8"/>
  <c r="CJ131" i="8"/>
  <c r="CL131" i="8"/>
  <c r="CN131" i="8"/>
  <c r="CP131" i="8"/>
  <c r="CR131" i="8"/>
  <c r="CT131" i="8"/>
  <c r="CV131" i="8"/>
  <c r="CX131" i="8"/>
  <c r="CZ131" i="8"/>
  <c r="DB131" i="8"/>
  <c r="DD131" i="8"/>
  <c r="DF131" i="8"/>
  <c r="DH131" i="8"/>
  <c r="K132" i="8"/>
  <c r="M132" i="8"/>
  <c r="O132" i="8"/>
  <c r="Q132" i="8"/>
  <c r="S132" i="8"/>
  <c r="U132" i="8"/>
  <c r="W132" i="8"/>
  <c r="Y132" i="8"/>
  <c r="AA132" i="8"/>
  <c r="AC132" i="8"/>
  <c r="AE132" i="8"/>
  <c r="AG132" i="8"/>
  <c r="AI132" i="8"/>
  <c r="AK132" i="8"/>
  <c r="AM132" i="8"/>
  <c r="AO132" i="8"/>
  <c r="AQ132" i="8"/>
  <c r="AS132" i="8"/>
  <c r="AU132" i="8"/>
  <c r="AW132" i="8"/>
  <c r="AY132" i="8"/>
  <c r="BA132" i="8"/>
  <c r="BC132" i="8"/>
  <c r="BE132" i="8"/>
  <c r="BG132" i="8"/>
  <c r="BI132" i="8"/>
  <c r="BK132" i="8"/>
  <c r="BM132" i="8"/>
  <c r="BO132" i="8"/>
  <c r="BQ132" i="8"/>
  <c r="BS132" i="8"/>
  <c r="BU132" i="8"/>
  <c r="BW132" i="8"/>
  <c r="BY132" i="8"/>
  <c r="CA132" i="8"/>
  <c r="CC132" i="8"/>
  <c r="CE132" i="8"/>
  <c r="CG132" i="8"/>
  <c r="CI132" i="8"/>
  <c r="CK132" i="8"/>
  <c r="CM132" i="8"/>
  <c r="CO132" i="8"/>
  <c r="CQ132" i="8"/>
  <c r="CS132" i="8"/>
  <c r="CU132" i="8"/>
  <c r="CW132" i="8"/>
  <c r="CY132" i="8"/>
  <c r="DA132" i="8"/>
  <c r="DC132" i="8"/>
  <c r="DE132" i="8"/>
  <c r="DG132" i="8"/>
  <c r="J133" i="8"/>
  <c r="L133" i="8"/>
  <c r="N133" i="8"/>
  <c r="P133" i="8"/>
  <c r="R133" i="8"/>
  <c r="T133" i="8"/>
  <c r="V133" i="8"/>
  <c r="X133" i="8"/>
  <c r="Z133" i="8"/>
  <c r="AB133" i="8"/>
  <c r="AD133" i="8"/>
  <c r="AF133" i="8"/>
  <c r="AH133" i="8"/>
  <c r="AJ133" i="8"/>
  <c r="AL133" i="8"/>
  <c r="AN133" i="8"/>
  <c r="AP133" i="8"/>
  <c r="AR133" i="8"/>
  <c r="AT133" i="8"/>
  <c r="AV133" i="8"/>
  <c r="AX133" i="8"/>
  <c r="AZ133" i="8"/>
  <c r="BB133" i="8"/>
  <c r="BD133" i="8"/>
  <c r="BF133" i="8"/>
  <c r="BH133" i="8"/>
  <c r="BJ133" i="8"/>
  <c r="BL133" i="8"/>
  <c r="BN133" i="8"/>
  <c r="BP133" i="8"/>
  <c r="BR133" i="8"/>
  <c r="BT133" i="8"/>
  <c r="BV133" i="8"/>
  <c r="BX133" i="8"/>
  <c r="BZ133" i="8"/>
  <c r="CB133" i="8"/>
  <c r="CD133" i="8"/>
  <c r="CF133" i="8"/>
  <c r="CH133" i="8"/>
  <c r="CJ133" i="8"/>
  <c r="CL133" i="8"/>
  <c r="CN133" i="8"/>
  <c r="CP133" i="8"/>
  <c r="CR133" i="8"/>
  <c r="CT133" i="8"/>
  <c r="CV133" i="8"/>
  <c r="CX133" i="8"/>
  <c r="CZ133" i="8"/>
  <c r="DB133" i="8"/>
  <c r="DD133" i="8"/>
  <c r="DF133" i="8"/>
  <c r="DH133" i="8"/>
  <c r="K134" i="8"/>
  <c r="M134" i="8"/>
  <c r="O134" i="8"/>
  <c r="Q134" i="8"/>
  <c r="S134" i="8"/>
  <c r="U134" i="8"/>
  <c r="W134" i="8"/>
  <c r="Y134" i="8"/>
  <c r="AA134" i="8"/>
  <c r="AC134" i="8"/>
  <c r="AE134" i="8"/>
  <c r="AG134" i="8"/>
  <c r="AI134" i="8"/>
  <c r="AK134" i="8"/>
  <c r="AM134" i="8"/>
  <c r="AO134" i="8"/>
  <c r="AQ134" i="8"/>
  <c r="AS134" i="8"/>
  <c r="AU134" i="8"/>
  <c r="AW134" i="8"/>
  <c r="AY134" i="8"/>
  <c r="BA134" i="8"/>
  <c r="BC134" i="8"/>
  <c r="BE134" i="8"/>
  <c r="BG134" i="8"/>
  <c r="BI134" i="8"/>
  <c r="BK134" i="8"/>
  <c r="BM134" i="8"/>
  <c r="BO134" i="8"/>
  <c r="BQ134" i="8"/>
  <c r="BS134" i="8"/>
  <c r="BU134" i="8"/>
  <c r="BW134" i="8"/>
  <c r="BY134" i="8"/>
  <c r="CA134" i="8"/>
  <c r="CC134" i="8"/>
  <c r="CE134" i="8"/>
  <c r="CG134" i="8"/>
  <c r="CI134" i="8"/>
  <c r="CK134" i="8"/>
  <c r="CM134" i="8"/>
  <c r="CO134" i="8"/>
  <c r="CQ134" i="8"/>
  <c r="CS134" i="8"/>
  <c r="CU134" i="8"/>
  <c r="CW134" i="8"/>
  <c r="CY134" i="8"/>
  <c r="DA134" i="8"/>
  <c r="DC134" i="8"/>
  <c r="DE134" i="8"/>
  <c r="DG134" i="8"/>
  <c r="J135" i="8"/>
  <c r="L135" i="8"/>
  <c r="N135" i="8"/>
  <c r="P135" i="8"/>
  <c r="R135" i="8"/>
  <c r="T135" i="8"/>
  <c r="V135" i="8"/>
  <c r="X135" i="8"/>
  <c r="Z135" i="8"/>
  <c r="AB135" i="8"/>
  <c r="AD135" i="8"/>
  <c r="AF135" i="8"/>
  <c r="AH135" i="8"/>
  <c r="AJ135" i="8"/>
  <c r="AL135" i="8"/>
  <c r="AN135" i="8"/>
  <c r="AP135" i="8"/>
  <c r="AR135" i="8"/>
  <c r="AT135" i="8"/>
  <c r="AV135" i="8"/>
  <c r="AX135" i="8"/>
  <c r="AZ135" i="8"/>
  <c r="BB135" i="8"/>
  <c r="BD135" i="8"/>
  <c r="BF135" i="8"/>
  <c r="BH135" i="8"/>
  <c r="BJ135" i="8"/>
  <c r="BL135" i="8"/>
  <c r="BN135" i="8"/>
  <c r="BP135" i="8"/>
  <c r="BR135" i="8"/>
  <c r="BT135" i="8"/>
  <c r="BV135" i="8"/>
  <c r="BX135" i="8"/>
  <c r="BZ135" i="8"/>
  <c r="CB135" i="8"/>
  <c r="CD135" i="8"/>
  <c r="CF135" i="8"/>
  <c r="CH135" i="8"/>
  <c r="CJ135" i="8"/>
  <c r="CL135" i="8"/>
  <c r="CN135" i="8"/>
  <c r="CP135" i="8"/>
  <c r="CR135" i="8"/>
  <c r="CT135" i="8"/>
  <c r="CV135" i="8"/>
  <c r="CX135" i="8"/>
  <c r="CZ135" i="8"/>
  <c r="DB135" i="8"/>
  <c r="DD135" i="8"/>
  <c r="DF135" i="8"/>
  <c r="DH135" i="8"/>
  <c r="K136" i="8"/>
  <c r="M136" i="8"/>
  <c r="O136" i="8"/>
  <c r="Q136" i="8"/>
  <c r="S136" i="8"/>
  <c r="U136" i="8"/>
  <c r="W136" i="8"/>
  <c r="Y136" i="8"/>
  <c r="AA136" i="8"/>
  <c r="AC136" i="8"/>
  <c r="AE136" i="8"/>
  <c r="AG136" i="8"/>
  <c r="AI136" i="8"/>
  <c r="AK136" i="8"/>
  <c r="AM136" i="8"/>
  <c r="AO136" i="8"/>
  <c r="AQ136" i="8"/>
  <c r="AS136" i="8"/>
  <c r="AU136" i="8"/>
  <c r="AW136" i="8"/>
  <c r="AY136" i="8"/>
  <c r="BA136" i="8"/>
  <c r="BC136" i="8"/>
  <c r="BE136" i="8"/>
  <c r="BG136" i="8"/>
  <c r="BI136" i="8"/>
  <c r="BK136" i="8"/>
  <c r="BM136" i="8"/>
  <c r="BO136" i="8"/>
  <c r="BQ136" i="8"/>
  <c r="BS136" i="8"/>
  <c r="BU136" i="8"/>
  <c r="BW136" i="8"/>
  <c r="BY136" i="8"/>
  <c r="CA136" i="8"/>
  <c r="CC136" i="8"/>
  <c r="CE136" i="8"/>
  <c r="CG136" i="8"/>
  <c r="CI136" i="8"/>
  <c r="CK136" i="8"/>
  <c r="CM136" i="8"/>
  <c r="CO136" i="8"/>
  <c r="CQ136" i="8"/>
  <c r="CS136" i="8"/>
  <c r="CU136" i="8"/>
  <c r="CW136" i="8"/>
  <c r="CY136" i="8"/>
  <c r="DA136" i="8"/>
  <c r="DC136" i="8"/>
  <c r="DE136" i="8"/>
  <c r="DG136" i="8"/>
  <c r="J137" i="8"/>
  <c r="L137" i="8"/>
  <c r="N137" i="8"/>
  <c r="P137" i="8"/>
  <c r="R137" i="8"/>
  <c r="T137" i="8"/>
  <c r="V137" i="8"/>
  <c r="X137" i="8"/>
  <c r="Z137" i="8"/>
  <c r="AB137" i="8"/>
  <c r="AD137" i="8"/>
  <c r="AF137" i="8"/>
  <c r="AH137" i="8"/>
  <c r="AJ137" i="8"/>
  <c r="AL137" i="8"/>
  <c r="AN137" i="8"/>
  <c r="AP137" i="8"/>
  <c r="AR137" i="8"/>
  <c r="AT137" i="8"/>
  <c r="AV137" i="8"/>
  <c r="AX137" i="8"/>
  <c r="AZ137" i="8"/>
  <c r="BB137" i="8"/>
  <c r="BD137" i="8"/>
  <c r="BF137" i="8"/>
  <c r="BH137" i="8"/>
  <c r="BJ137" i="8"/>
  <c r="BL137" i="8"/>
  <c r="BN137" i="8"/>
  <c r="BP137" i="8"/>
  <c r="BR137" i="8"/>
  <c r="BT137" i="8"/>
  <c r="BV137" i="8"/>
  <c r="BX137" i="8"/>
  <c r="BZ137" i="8"/>
  <c r="CB137" i="8"/>
  <c r="CD137" i="8"/>
  <c r="CF137" i="8"/>
  <c r="CH137" i="8"/>
  <c r="CJ137" i="8"/>
  <c r="CL137" i="8"/>
  <c r="CN137" i="8"/>
  <c r="CP137" i="8"/>
  <c r="CR137" i="8"/>
  <c r="CT137" i="8"/>
  <c r="CV137" i="8"/>
  <c r="CX137" i="8"/>
  <c r="CZ137" i="8"/>
  <c r="DB137" i="8"/>
  <c r="DD137" i="8"/>
  <c r="DF137" i="8"/>
  <c r="DH137" i="8"/>
  <c r="AS138" i="8"/>
  <c r="AU138" i="8"/>
  <c r="AW138" i="8"/>
  <c r="AY138" i="8"/>
  <c r="BA138" i="8"/>
  <c r="BC138" i="8"/>
  <c r="BE138" i="8"/>
  <c r="BG138" i="8"/>
  <c r="BI138" i="8"/>
  <c r="BK138" i="8"/>
  <c r="BM138" i="8"/>
  <c r="BO138" i="8"/>
  <c r="BQ138" i="8"/>
  <c r="BS138" i="8"/>
  <c r="BU138" i="8"/>
  <c r="BW138" i="8"/>
  <c r="BY138" i="8"/>
  <c r="CA138" i="8"/>
  <c r="CC138" i="8"/>
  <c r="CE138" i="8"/>
  <c r="CG138" i="8"/>
  <c r="CI138" i="8"/>
  <c r="CK138" i="8"/>
  <c r="CM138" i="8"/>
  <c r="CO138" i="8"/>
  <c r="CQ138" i="8"/>
  <c r="CS138" i="8"/>
  <c r="CU138" i="8"/>
  <c r="CW138" i="8"/>
  <c r="CY138" i="8"/>
  <c r="DA138" i="8"/>
  <c r="DC138" i="8"/>
  <c r="DE138" i="8"/>
  <c r="DG138" i="8"/>
  <c r="J139" i="8"/>
  <c r="L139" i="8"/>
  <c r="N139" i="8"/>
  <c r="P139" i="8"/>
  <c r="R139" i="8"/>
  <c r="T139" i="8"/>
  <c r="V139" i="8"/>
  <c r="X139" i="8"/>
  <c r="Z139" i="8"/>
  <c r="AB139" i="8"/>
  <c r="AD139" i="8"/>
  <c r="AF139" i="8"/>
  <c r="AH139" i="8"/>
  <c r="AJ139" i="8"/>
  <c r="AL139" i="8"/>
  <c r="AN139" i="8"/>
  <c r="AP139" i="8"/>
  <c r="AR139" i="8"/>
  <c r="AT139" i="8"/>
  <c r="AV139" i="8"/>
  <c r="AX139" i="8"/>
  <c r="AZ139" i="8"/>
  <c r="BB139" i="8"/>
  <c r="BD139" i="8"/>
  <c r="BF139" i="8"/>
  <c r="BH139" i="8"/>
  <c r="BJ139" i="8"/>
  <c r="BL139" i="8"/>
  <c r="BN139" i="8"/>
  <c r="BP139" i="8"/>
  <c r="BR139" i="8"/>
  <c r="BT139" i="8"/>
  <c r="BV139" i="8"/>
  <c r="BX139" i="8"/>
  <c r="BZ139" i="8"/>
  <c r="CB139" i="8"/>
  <c r="CD139" i="8"/>
  <c r="CF139" i="8"/>
  <c r="CH139" i="8"/>
  <c r="CJ139" i="8"/>
  <c r="CL139" i="8"/>
  <c r="CN139" i="8"/>
  <c r="CP139" i="8"/>
  <c r="CR139" i="8"/>
  <c r="CT139" i="8"/>
  <c r="CV139" i="8"/>
  <c r="CX139" i="8"/>
  <c r="CZ139" i="8"/>
  <c r="DB139" i="8"/>
  <c r="DD139" i="8"/>
  <c r="DF139" i="8"/>
  <c r="DH139" i="8"/>
  <c r="K140" i="8"/>
  <c r="M140" i="8"/>
  <c r="O140" i="8"/>
  <c r="Q140" i="8"/>
  <c r="S140" i="8"/>
  <c r="U140" i="8"/>
  <c r="W140" i="8"/>
  <c r="Y140" i="8"/>
  <c r="AA140" i="8"/>
  <c r="AC140" i="8"/>
  <c r="AE140" i="8"/>
  <c r="AG140" i="8"/>
  <c r="AI140" i="8"/>
  <c r="AK140" i="8"/>
  <c r="AM140" i="8"/>
  <c r="AO140" i="8"/>
  <c r="AQ140" i="8"/>
  <c r="AS140" i="8"/>
  <c r="AU140" i="8"/>
  <c r="AW140" i="8"/>
  <c r="AY140" i="8"/>
  <c r="BA140" i="8"/>
  <c r="BC140" i="8"/>
  <c r="BE140" i="8"/>
  <c r="BG140" i="8"/>
  <c r="BI140" i="8"/>
  <c r="BK140" i="8"/>
  <c r="BM140" i="8"/>
  <c r="BO140" i="8"/>
  <c r="BQ140" i="8"/>
  <c r="BS140" i="8"/>
  <c r="BU140" i="8"/>
  <c r="BW140" i="8"/>
  <c r="BY140" i="8"/>
  <c r="CA140" i="8"/>
  <c r="CC140" i="8"/>
  <c r="CE140" i="8"/>
  <c r="CG140" i="8"/>
  <c r="CI140" i="8"/>
  <c r="CK140" i="8"/>
  <c r="CM140" i="8"/>
  <c r="CO140" i="8"/>
  <c r="CQ140" i="8"/>
  <c r="CS140" i="8"/>
  <c r="CU140" i="8"/>
  <c r="CW140" i="8"/>
  <c r="CY140" i="8"/>
  <c r="DA140" i="8"/>
  <c r="DC140" i="8"/>
  <c r="DE140" i="8"/>
  <c r="DG140" i="8"/>
  <c r="K154" i="8"/>
  <c r="M154" i="8"/>
  <c r="O154" i="8"/>
  <c r="Q154" i="8"/>
  <c r="S154" i="8"/>
  <c r="U154" i="8"/>
  <c r="W154" i="8"/>
  <c r="Y154" i="8"/>
  <c r="AA154" i="8"/>
  <c r="AC154" i="8"/>
  <c r="AE154" i="8"/>
  <c r="AG154" i="8"/>
  <c r="AI154" i="8"/>
  <c r="AK154" i="8"/>
  <c r="AM154" i="8"/>
  <c r="AO154" i="8"/>
  <c r="AQ154" i="8"/>
  <c r="AS154" i="8"/>
  <c r="AU154" i="8"/>
  <c r="AW154" i="8"/>
  <c r="AY154" i="8"/>
  <c r="BA154" i="8"/>
  <c r="BC154" i="8"/>
  <c r="BE154" i="8"/>
  <c r="BG154" i="8"/>
  <c r="BI154" i="8"/>
  <c r="BK154" i="8"/>
  <c r="BM154" i="8"/>
  <c r="BO154" i="8"/>
  <c r="BQ154" i="8"/>
  <c r="BS154" i="8"/>
  <c r="BU154" i="8"/>
  <c r="BW154" i="8"/>
  <c r="BY154" i="8"/>
  <c r="CA154" i="8"/>
  <c r="CC154" i="8"/>
  <c r="CE154" i="8"/>
  <c r="CG154" i="8"/>
  <c r="CI154" i="8"/>
  <c r="CK154" i="8"/>
  <c r="CM154" i="8"/>
  <c r="CO154" i="8"/>
  <c r="CQ154" i="8"/>
  <c r="CS154" i="8"/>
  <c r="CU154" i="8"/>
  <c r="CW154" i="8"/>
  <c r="CY154" i="8"/>
  <c r="DA154" i="8"/>
  <c r="DC154" i="8"/>
  <c r="DE154" i="8"/>
  <c r="DG154" i="8"/>
  <c r="K155" i="8"/>
  <c r="M155" i="8"/>
  <c r="O155" i="8"/>
  <c r="Q155" i="8"/>
  <c r="S155" i="8"/>
  <c r="U155" i="8"/>
  <c r="W155" i="8"/>
  <c r="Y155" i="8"/>
  <c r="AA155" i="8"/>
  <c r="AC155" i="8"/>
  <c r="AE155" i="8"/>
  <c r="AG155" i="8"/>
  <c r="AI155" i="8"/>
  <c r="AK155" i="8"/>
  <c r="AM155" i="8"/>
  <c r="AO155" i="8"/>
  <c r="AQ155" i="8"/>
  <c r="AS155" i="8"/>
  <c r="AU155" i="8"/>
  <c r="AW155" i="8"/>
  <c r="AY155" i="8"/>
  <c r="BA155" i="8"/>
  <c r="BC155" i="8"/>
  <c r="BE155" i="8"/>
  <c r="BG155" i="8"/>
  <c r="BI155" i="8"/>
  <c r="BK155" i="8"/>
  <c r="BM155" i="8"/>
  <c r="BO155" i="8"/>
  <c r="BQ155" i="8"/>
  <c r="BS155" i="8"/>
  <c r="BU155" i="8"/>
  <c r="BW155" i="8"/>
  <c r="BY155" i="8"/>
  <c r="CA155" i="8"/>
  <c r="CC155" i="8"/>
  <c r="CE155" i="8"/>
  <c r="CG155" i="8"/>
  <c r="CI155" i="8"/>
  <c r="CK155" i="8"/>
  <c r="CM155" i="8"/>
  <c r="CO155" i="8"/>
  <c r="CQ155" i="8"/>
  <c r="CS155" i="8"/>
  <c r="CU155" i="8"/>
  <c r="CW155" i="8"/>
  <c r="CY155" i="8"/>
  <c r="DA155" i="8"/>
  <c r="DC155" i="8"/>
  <c r="DE155" i="8"/>
  <c r="DG155" i="8"/>
  <c r="K156" i="8"/>
  <c r="M156" i="8"/>
  <c r="O156" i="8"/>
  <c r="Q156" i="8"/>
  <c r="S156" i="8"/>
  <c r="U156" i="8"/>
  <c r="W156" i="8"/>
  <c r="Y156" i="8"/>
  <c r="AA156" i="8"/>
  <c r="AC156" i="8"/>
  <c r="AE156" i="8"/>
  <c r="AG156" i="8"/>
  <c r="AI156" i="8"/>
  <c r="AK156" i="8"/>
  <c r="AM156" i="8"/>
  <c r="AO156" i="8"/>
  <c r="AQ156" i="8"/>
  <c r="AS156" i="8"/>
  <c r="AU156" i="8"/>
  <c r="AW156" i="8"/>
  <c r="AY156" i="8"/>
  <c r="BA156" i="8"/>
  <c r="BC156" i="8"/>
  <c r="BE156" i="8"/>
  <c r="BG156" i="8"/>
  <c r="BI156" i="8"/>
  <c r="BK156" i="8"/>
  <c r="BM156" i="8"/>
  <c r="BO156" i="8"/>
  <c r="BQ156" i="8"/>
  <c r="BS156" i="8"/>
  <c r="BU156" i="8"/>
  <c r="BW156" i="8"/>
  <c r="BY156" i="8"/>
  <c r="CA156" i="8"/>
  <c r="CC156" i="8"/>
  <c r="CE156" i="8"/>
  <c r="CG156" i="8"/>
  <c r="CI156" i="8"/>
  <c r="CK156" i="8"/>
  <c r="CM156" i="8"/>
  <c r="CO156" i="8"/>
  <c r="CQ156" i="8"/>
  <c r="CS156" i="8"/>
  <c r="CU156" i="8"/>
  <c r="CW156" i="8"/>
  <c r="CY156" i="8"/>
  <c r="DA156" i="8"/>
  <c r="DC156" i="8"/>
  <c r="DE156" i="8"/>
  <c r="DG156" i="8"/>
  <c r="K157" i="8"/>
  <c r="M157" i="8"/>
  <c r="O157" i="8"/>
  <c r="Q157" i="8"/>
  <c r="S157" i="8"/>
  <c r="U157" i="8"/>
  <c r="W157" i="8"/>
  <c r="Y157" i="8"/>
  <c r="AA157" i="8"/>
  <c r="AC157" i="8"/>
  <c r="AE157" i="8"/>
  <c r="AG157" i="8"/>
  <c r="AI157" i="8"/>
  <c r="AK157" i="8"/>
  <c r="AM157" i="8"/>
  <c r="AO157" i="8"/>
  <c r="AQ157" i="8"/>
  <c r="AS157" i="8"/>
  <c r="AU157" i="8"/>
  <c r="AW157" i="8"/>
  <c r="AY157" i="8"/>
  <c r="BA157" i="8"/>
  <c r="BC157" i="8"/>
  <c r="BE157" i="8"/>
  <c r="BG157" i="8"/>
  <c r="BI157" i="8"/>
  <c r="BK157" i="8"/>
  <c r="BM157" i="8"/>
  <c r="BO157" i="8"/>
  <c r="BQ157" i="8"/>
  <c r="BS157" i="8"/>
  <c r="BU157" i="8"/>
  <c r="BW157" i="8"/>
  <c r="BY157" i="8"/>
  <c r="CA157" i="8"/>
  <c r="CC157" i="8"/>
  <c r="CE157" i="8"/>
  <c r="CG157" i="8"/>
  <c r="CI157" i="8"/>
  <c r="CK157" i="8"/>
  <c r="CM157" i="8"/>
  <c r="CO157" i="8"/>
  <c r="CQ157" i="8"/>
  <c r="CS157" i="8"/>
  <c r="CU157" i="8"/>
  <c r="CW157" i="8"/>
  <c r="CY157" i="8"/>
  <c r="DA157" i="8"/>
  <c r="DC157" i="8"/>
  <c r="DE157" i="8"/>
  <c r="DG157" i="8"/>
  <c r="K158" i="8"/>
  <c r="M158" i="8"/>
  <c r="O158" i="8"/>
  <c r="Q158" i="8"/>
  <c r="S158" i="8"/>
  <c r="U158" i="8"/>
  <c r="W158" i="8"/>
  <c r="Y158" i="8"/>
  <c r="AA158" i="8"/>
  <c r="AC158" i="8"/>
  <c r="AE158" i="8"/>
  <c r="AG158" i="8"/>
  <c r="AI158" i="8"/>
  <c r="AK158" i="8"/>
  <c r="AM158" i="8"/>
  <c r="AO158" i="8"/>
  <c r="AQ158" i="8"/>
  <c r="AS158" i="8"/>
  <c r="AU158" i="8"/>
  <c r="AW158" i="8"/>
  <c r="AY158" i="8"/>
  <c r="BA158" i="8"/>
  <c r="BC158" i="8"/>
  <c r="BE158" i="8"/>
  <c r="BG158" i="8"/>
  <c r="BI158" i="8"/>
  <c r="BK158" i="8"/>
  <c r="BM158" i="8"/>
  <c r="BO158" i="8"/>
  <c r="BQ158" i="8"/>
  <c r="BS158" i="8"/>
  <c r="BU158" i="8"/>
  <c r="BW158" i="8"/>
  <c r="BY158" i="8"/>
  <c r="CA158" i="8"/>
  <c r="CC158" i="8"/>
  <c r="CE158" i="8"/>
  <c r="CG158" i="8"/>
  <c r="CI158" i="8"/>
  <c r="CK158" i="8"/>
  <c r="CM158" i="8"/>
  <c r="CO158" i="8"/>
  <c r="CQ158" i="8"/>
  <c r="CS158" i="8"/>
  <c r="CU158" i="8"/>
  <c r="CW158" i="8"/>
  <c r="CY158" i="8"/>
  <c r="DA158" i="8"/>
  <c r="DC158" i="8"/>
  <c r="DE158" i="8"/>
  <c r="DG158" i="8"/>
  <c r="K159" i="8"/>
  <c r="M159" i="8"/>
  <c r="O159" i="8"/>
  <c r="Q159" i="8"/>
  <c r="S159" i="8"/>
  <c r="U159" i="8"/>
  <c r="W159" i="8"/>
  <c r="Y159" i="8"/>
  <c r="AA159" i="8"/>
  <c r="AC159" i="8"/>
  <c r="AE159" i="8"/>
  <c r="AG159" i="8"/>
  <c r="AI159" i="8"/>
  <c r="AK159" i="8"/>
  <c r="AM159" i="8"/>
  <c r="AO159" i="8"/>
  <c r="AQ159" i="8"/>
  <c r="AS159" i="8"/>
  <c r="AU159" i="8"/>
  <c r="AW159" i="8"/>
  <c r="AY159" i="8"/>
  <c r="BA159" i="8"/>
  <c r="BC159" i="8"/>
  <c r="BE159" i="8"/>
  <c r="BG159" i="8"/>
  <c r="BI159" i="8"/>
  <c r="BK159" i="8"/>
  <c r="BM159" i="8"/>
  <c r="BO159" i="8"/>
  <c r="BQ159" i="8"/>
  <c r="BS159" i="8"/>
  <c r="BU159" i="8"/>
  <c r="BW159" i="8"/>
  <c r="BY159" i="8"/>
  <c r="CA159" i="8"/>
  <c r="CC159" i="8"/>
  <c r="CE159" i="8"/>
  <c r="CG159" i="8"/>
  <c r="CI159" i="8"/>
  <c r="CK159" i="8"/>
  <c r="CM159" i="8"/>
  <c r="CO159" i="8"/>
  <c r="CQ159" i="8"/>
  <c r="CS159" i="8"/>
  <c r="CU159" i="8"/>
  <c r="CW159" i="8"/>
  <c r="CY159" i="8"/>
  <c r="DA159" i="8"/>
  <c r="DC159" i="8"/>
  <c r="DE159" i="8"/>
  <c r="DG159" i="8"/>
  <c r="K161" i="8"/>
  <c r="M161" i="8"/>
  <c r="O161" i="8"/>
  <c r="Q161" i="8"/>
  <c r="S161" i="8"/>
  <c r="U161" i="8"/>
  <c r="W161" i="8"/>
  <c r="Y161" i="8"/>
  <c r="AA161" i="8"/>
  <c r="AC161" i="8"/>
  <c r="AE161" i="8"/>
  <c r="AG161" i="8"/>
  <c r="AI161" i="8"/>
  <c r="AK161" i="8"/>
  <c r="AM161" i="8"/>
  <c r="AO161" i="8"/>
  <c r="AQ161" i="8"/>
  <c r="AS161" i="8"/>
  <c r="AU161" i="8"/>
  <c r="AW161" i="8"/>
  <c r="AY161" i="8"/>
  <c r="BA161" i="8"/>
  <c r="BC161" i="8"/>
  <c r="BE161" i="8"/>
  <c r="BG161" i="8"/>
  <c r="BI161" i="8"/>
  <c r="BK161" i="8"/>
  <c r="BM161" i="8"/>
  <c r="BO161" i="8"/>
  <c r="BQ161" i="8"/>
  <c r="BS161" i="8"/>
  <c r="BU161" i="8"/>
  <c r="BW161" i="8"/>
  <c r="BY161" i="8"/>
  <c r="CA161" i="8"/>
  <c r="CC161" i="8"/>
  <c r="CE161" i="8"/>
  <c r="CG161" i="8"/>
  <c r="CI161" i="8"/>
  <c r="CK161" i="8"/>
  <c r="CM161" i="8"/>
  <c r="CO161" i="8"/>
  <c r="CQ161" i="8"/>
  <c r="CS161" i="8"/>
  <c r="CU161" i="8"/>
  <c r="CW161" i="8"/>
  <c r="CY161" i="8"/>
  <c r="DA161" i="8"/>
  <c r="DC161" i="8"/>
  <c r="DE161" i="8"/>
  <c r="DG161" i="8"/>
  <c r="K162" i="8"/>
  <c r="M162" i="8"/>
  <c r="O162" i="8"/>
  <c r="Q162" i="8"/>
  <c r="S162" i="8"/>
  <c r="U162" i="8"/>
  <c r="W162" i="8"/>
  <c r="Y162" i="8"/>
  <c r="AA162" i="8"/>
  <c r="AC162" i="8"/>
  <c r="AE162" i="8"/>
  <c r="AG162" i="8"/>
  <c r="AI162" i="8"/>
  <c r="AK162" i="8"/>
  <c r="AM162" i="8"/>
  <c r="AO162" i="8"/>
  <c r="AQ162" i="8"/>
  <c r="AS162" i="8"/>
  <c r="AU162" i="8"/>
  <c r="AW162" i="8"/>
  <c r="AY162" i="8"/>
  <c r="BA162" i="8"/>
  <c r="BC162" i="8"/>
  <c r="BE162" i="8"/>
  <c r="BG162" i="8"/>
  <c r="BI162" i="8"/>
  <c r="BK162" i="8"/>
  <c r="BM162" i="8"/>
  <c r="BO162" i="8"/>
  <c r="BQ162" i="8"/>
  <c r="BS162" i="8"/>
  <c r="BU162" i="8"/>
  <c r="BW162" i="8"/>
  <c r="BY162" i="8"/>
  <c r="CA162" i="8"/>
  <c r="CC162" i="8"/>
  <c r="CE162" i="8"/>
  <c r="CG162" i="8"/>
  <c r="CI162" i="8"/>
  <c r="CK162" i="8"/>
  <c r="CM162" i="8"/>
  <c r="CO162" i="8"/>
  <c r="CQ162" i="8"/>
  <c r="CS162" i="8"/>
  <c r="CU162" i="8"/>
  <c r="CW162" i="8"/>
  <c r="CY162" i="8"/>
  <c r="DA162" i="8"/>
  <c r="DC162" i="8"/>
  <c r="DE162" i="8"/>
  <c r="DG162" i="8"/>
  <c r="BM75" i="8" l="1"/>
  <c r="Q75" i="8"/>
  <c r="DA75" i="8"/>
  <c r="BE75" i="8"/>
  <c r="BW73" i="8"/>
  <c r="CH69" i="8"/>
  <c r="CS75" i="8"/>
  <c r="AW75" i="8"/>
  <c r="AQ73" i="8"/>
  <c r="CK75" i="8"/>
  <c r="AO75" i="8"/>
  <c r="K73" i="8"/>
  <c r="G97" i="4"/>
  <c r="G98" i="4"/>
  <c r="G115" i="4"/>
  <c r="G116" i="4"/>
  <c r="G106" i="4"/>
  <c r="G107" i="4"/>
  <c r="J46" i="11"/>
  <c r="J31" i="10" s="1"/>
  <c r="J37" i="10" s="1"/>
  <c r="K20" i="4"/>
  <c r="K54" i="4" s="1"/>
  <c r="J54" i="4"/>
  <c r="I56" i="4"/>
  <c r="G87" i="4"/>
  <c r="F49" i="9" s="1"/>
  <c r="I14" i="9"/>
  <c r="BZ75" i="8"/>
  <c r="DC72" i="8"/>
  <c r="AQ72" i="8"/>
  <c r="CA70" i="8"/>
  <c r="O70" i="8"/>
  <c r="BB69" i="8"/>
  <c r="CM73" i="8"/>
  <c r="BG73" i="8"/>
  <c r="AA73" i="8"/>
  <c r="CF72" i="8"/>
  <c r="T72" i="8"/>
  <c r="BJ70" i="8"/>
  <c r="CY69" i="8"/>
  <c r="AM69" i="8"/>
  <c r="DF75" i="8"/>
  <c r="AT75" i="8"/>
  <c r="BR73" i="8"/>
  <c r="DB73" i="8"/>
  <c r="CM72" i="8"/>
  <c r="BG72" i="8"/>
  <c r="AA72" i="8"/>
  <c r="CQ70" i="8"/>
  <c r="BK70" i="8"/>
  <c r="AE70" i="8"/>
  <c r="CX69" i="8"/>
  <c r="BR69" i="8"/>
  <c r="AL69" i="8"/>
  <c r="CU73" i="8"/>
  <c r="CE73" i="8"/>
  <c r="BO73" i="8"/>
  <c r="AY73" i="8"/>
  <c r="AI73" i="8"/>
  <c r="S73" i="8"/>
  <c r="CV72" i="8"/>
  <c r="BP72" i="8"/>
  <c r="AJ72" i="8"/>
  <c r="DF70" i="8"/>
  <c r="BZ70" i="8"/>
  <c r="AT70" i="8"/>
  <c r="N70" i="8"/>
  <c r="CI69" i="8"/>
  <c r="BC69" i="8"/>
  <c r="W69" i="8"/>
  <c r="AL73" i="8"/>
  <c r="DF73" i="8"/>
  <c r="CX73" i="8"/>
  <c r="CU72" i="8"/>
  <c r="CE72" i="8"/>
  <c r="BO72" i="8"/>
  <c r="AY72" i="8"/>
  <c r="AI72" i="8"/>
  <c r="S72" i="8"/>
  <c r="CY70" i="8"/>
  <c r="CI70" i="8"/>
  <c r="BS70" i="8"/>
  <c r="BC70" i="8"/>
  <c r="AM70" i="8"/>
  <c r="W70" i="8"/>
  <c r="DF69" i="8"/>
  <c r="CP69" i="8"/>
  <c r="BZ69" i="8"/>
  <c r="BJ69" i="8"/>
  <c r="AT69" i="8"/>
  <c r="AD69" i="8"/>
  <c r="DE75" i="8"/>
  <c r="CW75" i="8"/>
  <c r="CO75" i="8"/>
  <c r="CG75" i="8"/>
  <c r="BY75" i="8"/>
  <c r="BQ75" i="8"/>
  <c r="BI75" i="8"/>
  <c r="BA75" i="8"/>
  <c r="AS75" i="8"/>
  <c r="AK75" i="8"/>
  <c r="AC75" i="8"/>
  <c r="U75" i="8"/>
  <c r="M75" i="8"/>
  <c r="DG73" i="8"/>
  <c r="CY73" i="8"/>
  <c r="CQ73" i="8"/>
  <c r="CI73" i="8"/>
  <c r="CA73" i="8"/>
  <c r="BS73" i="8"/>
  <c r="BK73" i="8"/>
  <c r="BC73" i="8"/>
  <c r="AU73" i="8"/>
  <c r="AM73" i="8"/>
  <c r="AE73" i="8"/>
  <c r="W73" i="8"/>
  <c r="O73" i="8"/>
  <c r="DD72" i="8"/>
  <c r="CN72" i="8"/>
  <c r="BX72" i="8"/>
  <c r="BH72" i="8"/>
  <c r="AR72" i="8"/>
  <c r="AB72" i="8"/>
  <c r="L72" i="8"/>
  <c r="CX70" i="8"/>
  <c r="CH70" i="8"/>
  <c r="BR70" i="8"/>
  <c r="BB70" i="8"/>
  <c r="AL70" i="8"/>
  <c r="V70" i="8"/>
  <c r="DG69" i="8"/>
  <c r="CQ69" i="8"/>
  <c r="CA69" i="8"/>
  <c r="BK69" i="8"/>
  <c r="AU69" i="8"/>
  <c r="AE69" i="8"/>
  <c r="O69" i="8"/>
  <c r="CP75" i="8"/>
  <c r="BJ75" i="8"/>
  <c r="AD75" i="8"/>
  <c r="CH73" i="8"/>
  <c r="BB73" i="8"/>
  <c r="V73" i="8"/>
  <c r="DH73" i="8"/>
  <c r="DD73" i="8"/>
  <c r="CZ73" i="8"/>
  <c r="DG72" i="8"/>
  <c r="CY72" i="8"/>
  <c r="CQ72" i="8"/>
  <c r="CI72" i="8"/>
  <c r="CA72" i="8"/>
  <c r="BS72" i="8"/>
  <c r="BK72" i="8"/>
  <c r="BC72" i="8"/>
  <c r="AU72" i="8"/>
  <c r="AM72" i="8"/>
  <c r="AE72" i="8"/>
  <c r="W72" i="8"/>
  <c r="O72" i="8"/>
  <c r="DC70" i="8"/>
  <c r="CU70" i="8"/>
  <c r="CM70" i="8"/>
  <c r="CE70" i="8"/>
  <c r="BW70" i="8"/>
  <c r="BO70" i="8"/>
  <c r="BG70" i="8"/>
  <c r="AY70" i="8"/>
  <c r="AQ70" i="8"/>
  <c r="AI70" i="8"/>
  <c r="AA70" i="8"/>
  <c r="S70" i="8"/>
  <c r="K70" i="8"/>
  <c r="DB69" i="8"/>
  <c r="CT69" i="8"/>
  <c r="CL69" i="8"/>
  <c r="CD69" i="8"/>
  <c r="BV69" i="8"/>
  <c r="BN69" i="8"/>
  <c r="BF69" i="8"/>
  <c r="AX69" i="8"/>
  <c r="AP69" i="8"/>
  <c r="AH69" i="8"/>
  <c r="Z69" i="8"/>
  <c r="DG75" i="8"/>
  <c r="DC75" i="8"/>
  <c r="CY75" i="8"/>
  <c r="CU75" i="8"/>
  <c r="CQ75" i="8"/>
  <c r="CM75" i="8"/>
  <c r="CI75" i="8"/>
  <c r="CE75" i="8"/>
  <c r="CA75" i="8"/>
  <c r="BW75" i="8"/>
  <c r="BS75" i="8"/>
  <c r="BO75" i="8"/>
  <c r="BK75" i="8"/>
  <c r="BG75" i="8"/>
  <c r="BC75" i="8"/>
  <c r="AY75" i="8"/>
  <c r="AU75" i="8"/>
  <c r="AQ75" i="8"/>
  <c r="AM75" i="8"/>
  <c r="AI75" i="8"/>
  <c r="AE75" i="8"/>
  <c r="AA75" i="8"/>
  <c r="W75" i="8"/>
  <c r="S75" i="8"/>
  <c r="O75" i="8"/>
  <c r="K75" i="8"/>
  <c r="DI73" i="8"/>
  <c r="DE73" i="8"/>
  <c r="DA73" i="8"/>
  <c r="CW73" i="8"/>
  <c r="CS73" i="8"/>
  <c r="CO73" i="8"/>
  <c r="CK73" i="8"/>
  <c r="CG73" i="8"/>
  <c r="CC73" i="8"/>
  <c r="BY73" i="8"/>
  <c r="BU73" i="8"/>
  <c r="BQ73" i="8"/>
  <c r="BM73" i="8"/>
  <c r="BI73" i="8"/>
  <c r="BE73" i="8"/>
  <c r="BA73" i="8"/>
  <c r="AW73" i="8"/>
  <c r="AS73" i="8"/>
  <c r="AO73" i="8"/>
  <c r="AK73" i="8"/>
  <c r="AG73" i="8"/>
  <c r="AC73" i="8"/>
  <c r="Y73" i="8"/>
  <c r="U73" i="8"/>
  <c r="Q73" i="8"/>
  <c r="M73" i="8"/>
  <c r="DH72" i="8"/>
  <c r="CZ72" i="8"/>
  <c r="CR72" i="8"/>
  <c r="CJ72" i="8"/>
  <c r="CB72" i="8"/>
  <c r="BT72" i="8"/>
  <c r="BL72" i="8"/>
  <c r="BD72" i="8"/>
  <c r="AV72" i="8"/>
  <c r="AN72" i="8"/>
  <c r="AF72" i="8"/>
  <c r="X72" i="8"/>
  <c r="P72" i="8"/>
  <c r="DJ70" i="8"/>
  <c r="DB70" i="8"/>
  <c r="CT70" i="8"/>
  <c r="CL70" i="8"/>
  <c r="CD70" i="8"/>
  <c r="BV70" i="8"/>
  <c r="BN70" i="8"/>
  <c r="BF70" i="8"/>
  <c r="AX70" i="8"/>
  <c r="AP70" i="8"/>
  <c r="AH70" i="8"/>
  <c r="Z70" i="8"/>
  <c r="R70" i="8"/>
  <c r="J70" i="8"/>
  <c r="DC69" i="8"/>
  <c r="CU69" i="8"/>
  <c r="CM69" i="8"/>
  <c r="CE69" i="8"/>
  <c r="BW69" i="8"/>
  <c r="BO69" i="8"/>
  <c r="BG69" i="8"/>
  <c r="AY69" i="8"/>
  <c r="AQ69" i="8"/>
  <c r="AI69" i="8"/>
  <c r="AA69" i="8"/>
  <c r="S69" i="8"/>
  <c r="K69" i="8"/>
  <c r="F150" i="8"/>
  <c r="CX75" i="8"/>
  <c r="CH75" i="8"/>
  <c r="BR75" i="8"/>
  <c r="BB75" i="8"/>
  <c r="AL75" i="8"/>
  <c r="V75" i="8"/>
  <c r="CP73" i="8"/>
  <c r="BZ73" i="8"/>
  <c r="BJ73" i="8"/>
  <c r="AT73" i="8"/>
  <c r="AD73" i="8"/>
  <c r="N73" i="8"/>
  <c r="DE72" i="8"/>
  <c r="DA72" i="8"/>
  <c r="CW72" i="8"/>
  <c r="CS72" i="8"/>
  <c r="CO72" i="8"/>
  <c r="CK72" i="8"/>
  <c r="CG72" i="8"/>
  <c r="CC72" i="8"/>
  <c r="BY72" i="8"/>
  <c r="BU72" i="8"/>
  <c r="BQ72" i="8"/>
  <c r="BM72" i="8"/>
  <c r="BI72" i="8"/>
  <c r="BE72" i="8"/>
  <c r="BA72" i="8"/>
  <c r="AW72" i="8"/>
  <c r="AS72" i="8"/>
  <c r="AO72" i="8"/>
  <c r="AK72" i="8"/>
  <c r="AG72" i="8"/>
  <c r="AC72" i="8"/>
  <c r="Y72" i="8"/>
  <c r="U72" i="8"/>
  <c r="Q72" i="8"/>
  <c r="M72" i="8"/>
  <c r="DE70" i="8"/>
  <c r="DA70" i="8"/>
  <c r="CW70" i="8"/>
  <c r="CS70" i="8"/>
  <c r="CO70" i="8"/>
  <c r="CK70" i="8"/>
  <c r="CG70" i="8"/>
  <c r="CC70" i="8"/>
  <c r="BY70" i="8"/>
  <c r="BU70" i="8"/>
  <c r="BQ70" i="8"/>
  <c r="BM70" i="8"/>
  <c r="BI70" i="8"/>
  <c r="BE70" i="8"/>
  <c r="BA70" i="8"/>
  <c r="AW70" i="8"/>
  <c r="AS70" i="8"/>
  <c r="AO70" i="8"/>
  <c r="AK70" i="8"/>
  <c r="AG70" i="8"/>
  <c r="AC70" i="8"/>
  <c r="Y70" i="8"/>
  <c r="U70" i="8"/>
  <c r="Q70" i="8"/>
  <c r="M70" i="8"/>
  <c r="DH69" i="8"/>
  <c r="DD69" i="8"/>
  <c r="CZ69" i="8"/>
  <c r="CV69" i="8"/>
  <c r="CR69" i="8"/>
  <c r="CN69" i="8"/>
  <c r="CJ69" i="8"/>
  <c r="CF69" i="8"/>
  <c r="CB69" i="8"/>
  <c r="BX69" i="8"/>
  <c r="BT69" i="8"/>
  <c r="BP69" i="8"/>
  <c r="BL69" i="8"/>
  <c r="BH69" i="8"/>
  <c r="BD69" i="8"/>
  <c r="AZ69" i="8"/>
  <c r="AV69" i="8"/>
  <c r="AR69" i="8"/>
  <c r="AN69" i="8"/>
  <c r="AJ69" i="8"/>
  <c r="AF69" i="8"/>
  <c r="AB69" i="8"/>
  <c r="X69" i="8"/>
  <c r="DJ72" i="8"/>
  <c r="DF72" i="8"/>
  <c r="DB72" i="8"/>
  <c r="CX72" i="8"/>
  <c r="CT72" i="8"/>
  <c r="CP72" i="8"/>
  <c r="CL72" i="8"/>
  <c r="CH72" i="8"/>
  <c r="CD72" i="8"/>
  <c r="BZ72" i="8"/>
  <c r="BV72" i="8"/>
  <c r="BR72" i="8"/>
  <c r="BN72" i="8"/>
  <c r="BJ72" i="8"/>
  <c r="BF72" i="8"/>
  <c r="BB72" i="8"/>
  <c r="AX72" i="8"/>
  <c r="AT72" i="8"/>
  <c r="AP72" i="8"/>
  <c r="AL72" i="8"/>
  <c r="AH72" i="8"/>
  <c r="AD72" i="8"/>
  <c r="Z72" i="8"/>
  <c r="V72" i="8"/>
  <c r="R72" i="8"/>
  <c r="N72" i="8"/>
  <c r="J72" i="8"/>
  <c r="DH70" i="8"/>
  <c r="DD70" i="8"/>
  <c r="CZ70" i="8"/>
  <c r="CV70" i="8"/>
  <c r="CR70" i="8"/>
  <c r="CN70" i="8"/>
  <c r="CJ70" i="8"/>
  <c r="CF70" i="8"/>
  <c r="CB70" i="8"/>
  <c r="BX70" i="8"/>
  <c r="BT70" i="8"/>
  <c r="BP70" i="8"/>
  <c r="BL70" i="8"/>
  <c r="BH70" i="8"/>
  <c r="BD70" i="8"/>
  <c r="AZ70" i="8"/>
  <c r="AV70" i="8"/>
  <c r="AR70" i="8"/>
  <c r="AN70" i="8"/>
  <c r="AJ70" i="8"/>
  <c r="AF70" i="8"/>
  <c r="AB70" i="8"/>
  <c r="X70" i="8"/>
  <c r="T70" i="8"/>
  <c r="P70" i="8"/>
  <c r="L70" i="8"/>
  <c r="DI69" i="8"/>
  <c r="DE69" i="8"/>
  <c r="DA69" i="8"/>
  <c r="CW69" i="8"/>
  <c r="CS69" i="8"/>
  <c r="CO69" i="8"/>
  <c r="CK69" i="8"/>
  <c r="CG69" i="8"/>
  <c r="CC69" i="8"/>
  <c r="BY69" i="8"/>
  <c r="BU69" i="8"/>
  <c r="BQ69" i="8"/>
  <c r="BM69" i="8"/>
  <c r="BI69" i="8"/>
  <c r="BE69" i="8"/>
  <c r="BA69" i="8"/>
  <c r="AW69" i="8"/>
  <c r="AS69" i="8"/>
  <c r="AO69" i="8"/>
  <c r="AK69" i="8"/>
  <c r="AG69" i="8"/>
  <c r="AC69" i="8"/>
  <c r="Y69" i="8"/>
  <c r="U69" i="8"/>
  <c r="Q69" i="8"/>
  <c r="M69" i="8"/>
  <c r="V69" i="8"/>
  <c r="N75" i="8"/>
  <c r="N69" i="8"/>
  <c r="DJ75" i="8"/>
  <c r="DB75" i="8"/>
  <c r="CT75" i="8"/>
  <c r="CL75" i="8"/>
  <c r="CD75" i="8"/>
  <c r="BV75" i="8"/>
  <c r="BN75" i="8"/>
  <c r="BF75" i="8"/>
  <c r="AX75" i="8"/>
  <c r="AP75" i="8"/>
  <c r="AH75" i="8"/>
  <c r="Z75" i="8"/>
  <c r="R75" i="8"/>
  <c r="J75" i="8"/>
  <c r="CT73" i="8"/>
  <c r="CL73" i="8"/>
  <c r="CD73" i="8"/>
  <c r="BV73" i="8"/>
  <c r="BN73" i="8"/>
  <c r="BF73" i="8"/>
  <c r="AX73" i="8"/>
  <c r="AP73" i="8"/>
  <c r="AH73" i="8"/>
  <c r="Z73" i="8"/>
  <c r="R73" i="8"/>
  <c r="J73" i="8"/>
  <c r="R69" i="8"/>
  <c r="J69" i="8"/>
  <c r="DH75" i="8"/>
  <c r="CZ75" i="8"/>
  <c r="CR75" i="8"/>
  <c r="CJ75" i="8"/>
  <c r="CB75" i="8"/>
  <c r="BT75" i="8"/>
  <c r="BL75" i="8"/>
  <c r="BD75" i="8"/>
  <c r="AV75" i="8"/>
  <c r="AN75" i="8"/>
  <c r="AF75" i="8"/>
  <c r="X75" i="8"/>
  <c r="P75" i="8"/>
  <c r="CV73" i="8"/>
  <c r="CN73" i="8"/>
  <c r="CF73" i="8"/>
  <c r="BX73" i="8"/>
  <c r="BP73" i="8"/>
  <c r="BH73" i="8"/>
  <c r="AZ73" i="8"/>
  <c r="AR73" i="8"/>
  <c r="AJ73" i="8"/>
  <c r="AB73" i="8"/>
  <c r="T73" i="8"/>
  <c r="L73" i="8"/>
  <c r="P69" i="8"/>
  <c r="DD75" i="8"/>
  <c r="CV75" i="8"/>
  <c r="CN75" i="8"/>
  <c r="CF75" i="8"/>
  <c r="BX75" i="8"/>
  <c r="BP75" i="8"/>
  <c r="BH75" i="8"/>
  <c r="AZ75" i="8"/>
  <c r="AR75" i="8"/>
  <c r="AJ75" i="8"/>
  <c r="AB75" i="8"/>
  <c r="T75" i="8"/>
  <c r="L75" i="8"/>
  <c r="CR73" i="8"/>
  <c r="CJ73" i="8"/>
  <c r="CB73" i="8"/>
  <c r="BT73" i="8"/>
  <c r="BL73" i="8"/>
  <c r="BD73" i="8"/>
  <c r="AV73" i="8"/>
  <c r="AN73" i="8"/>
  <c r="AF73" i="8"/>
  <c r="X73" i="8"/>
  <c r="P73" i="8"/>
  <c r="T69" i="8"/>
  <c r="L69" i="8"/>
  <c r="J260" i="4"/>
  <c r="I42" i="2"/>
  <c r="J14" i="11"/>
  <c r="J14" i="12"/>
  <c r="K40" i="2"/>
  <c r="L12" i="11"/>
  <c r="L12" i="12"/>
  <c r="J40" i="2"/>
  <c r="K12" i="11"/>
  <c r="K12" i="12"/>
  <c r="I52" i="2"/>
  <c r="I62" i="2" s="1"/>
  <c r="I51" i="2"/>
  <c r="I61" i="2" s="1"/>
  <c r="K157" i="4"/>
  <c r="L13" i="10"/>
  <c r="L13" i="7"/>
  <c r="L13" i="9"/>
  <c r="L13" i="6"/>
  <c r="L12" i="5"/>
  <c r="K12" i="8"/>
  <c r="J157" i="4"/>
  <c r="K13" i="10"/>
  <c r="K13" i="9"/>
  <c r="K13" i="7"/>
  <c r="K13" i="6"/>
  <c r="K12" i="5"/>
  <c r="J63" i="6"/>
  <c r="J66" i="6"/>
  <c r="J62" i="6"/>
  <c r="J58" i="6"/>
  <c r="J55" i="6"/>
  <c r="J51" i="6"/>
  <c r="J47" i="6"/>
  <c r="J57" i="6"/>
  <c r="J54" i="6"/>
  <c r="J50" i="6"/>
  <c r="J65" i="6"/>
  <c r="J61" i="6"/>
  <c r="J64" i="6"/>
  <c r="J60" i="6"/>
  <c r="J59" i="6"/>
  <c r="J53" i="6"/>
  <c r="J49" i="6"/>
  <c r="J56" i="6"/>
  <c r="J52" i="6"/>
  <c r="J48" i="6"/>
  <c r="J103" i="8"/>
  <c r="K103" i="8" s="1"/>
  <c r="L103" i="8" s="1"/>
  <c r="M103" i="8" s="1"/>
  <c r="N103" i="8" s="1"/>
  <c r="O103" i="8" s="1"/>
  <c r="P103" i="8" s="1"/>
  <c r="Q103" i="8" s="1"/>
  <c r="R103" i="8" s="1"/>
  <c r="S103" i="8" s="1"/>
  <c r="T103" i="8" s="1"/>
  <c r="U103" i="8" s="1"/>
  <c r="V103" i="8" s="1"/>
  <c r="W103" i="8" s="1"/>
  <c r="X103" i="8" s="1"/>
  <c r="Y103" i="8" s="1"/>
  <c r="Z103" i="8" s="1"/>
  <c r="AA103" i="8" s="1"/>
  <c r="AB103" i="8" s="1"/>
  <c r="AC103" i="8" s="1"/>
  <c r="AD103" i="8" s="1"/>
  <c r="AE103" i="8" s="1"/>
  <c r="AF103" i="8" s="1"/>
  <c r="AG103" i="8" s="1"/>
  <c r="AH103" i="8" s="1"/>
  <c r="AI103" i="8" s="1"/>
  <c r="AJ103" i="8" s="1"/>
  <c r="AK103" i="8" s="1"/>
  <c r="AL103" i="8" s="1"/>
  <c r="AM103" i="8" s="1"/>
  <c r="AN103" i="8" s="1"/>
  <c r="AO103" i="8" s="1"/>
  <c r="AP103" i="8" s="1"/>
  <c r="AQ103" i="8" s="1"/>
  <c r="AR103" i="8" s="1"/>
  <c r="AS103" i="8" s="1"/>
  <c r="AT103" i="8" s="1"/>
  <c r="AU103" i="8" s="1"/>
  <c r="AV103" i="8" s="1"/>
  <c r="AW103" i="8" s="1"/>
  <c r="AX103" i="8" s="1"/>
  <c r="AY103" i="8" s="1"/>
  <c r="AZ103" i="8" s="1"/>
  <c r="BA103" i="8" s="1"/>
  <c r="BB103" i="8" s="1"/>
  <c r="BC103" i="8" s="1"/>
  <c r="BD103" i="8" s="1"/>
  <c r="BE103" i="8" s="1"/>
  <c r="BF103" i="8" s="1"/>
  <c r="BG103" i="8" s="1"/>
  <c r="BH103" i="8" s="1"/>
  <c r="BI103" i="8" s="1"/>
  <c r="BJ103" i="8" s="1"/>
  <c r="BK103" i="8" s="1"/>
  <c r="BL103" i="8" s="1"/>
  <c r="BM103" i="8" s="1"/>
  <c r="BN103" i="8" s="1"/>
  <c r="BO103" i="8" s="1"/>
  <c r="BP103" i="8" s="1"/>
  <c r="BQ103" i="8" s="1"/>
  <c r="BR103" i="8" s="1"/>
  <c r="BS103" i="8" s="1"/>
  <c r="BT103" i="8" s="1"/>
  <c r="BU103" i="8" s="1"/>
  <c r="BV103" i="8" s="1"/>
  <c r="BW103" i="8" s="1"/>
  <c r="BX103" i="8" s="1"/>
  <c r="BY103" i="8" s="1"/>
  <c r="BZ103" i="8" s="1"/>
  <c r="CA103" i="8" s="1"/>
  <c r="CB103" i="8" s="1"/>
  <c r="CC103" i="8" s="1"/>
  <c r="CD103" i="8" s="1"/>
  <c r="CE103" i="8" s="1"/>
  <c r="CF103" i="8" s="1"/>
  <c r="CG103" i="8" s="1"/>
  <c r="CH103" i="8" s="1"/>
  <c r="CI103" i="8" s="1"/>
  <c r="CJ103" i="8" s="1"/>
  <c r="CK103" i="8" s="1"/>
  <c r="CL103" i="8" s="1"/>
  <c r="CM103" i="8" s="1"/>
  <c r="CN103" i="8" s="1"/>
  <c r="CO103" i="8" s="1"/>
  <c r="CP103" i="8" s="1"/>
  <c r="CQ103" i="8" s="1"/>
  <c r="CR103" i="8" s="1"/>
  <c r="CS103" i="8" s="1"/>
  <c r="CT103" i="8" s="1"/>
  <c r="CU103" i="8" s="1"/>
  <c r="CV103" i="8" s="1"/>
  <c r="CW103" i="8" s="1"/>
  <c r="CX103" i="8" s="1"/>
  <c r="CY103" i="8" s="1"/>
  <c r="CZ103" i="8" s="1"/>
  <c r="DA103" i="8" s="1"/>
  <c r="DB103" i="8" s="1"/>
  <c r="DC103" i="8" s="1"/>
  <c r="DD103" i="8" s="1"/>
  <c r="DE103" i="8" s="1"/>
  <c r="DF103" i="8" s="1"/>
  <c r="DG103" i="8" s="1"/>
  <c r="DH103" i="8" s="1"/>
  <c r="DI103" i="8" s="1"/>
  <c r="DJ103" i="8" s="1"/>
  <c r="J104" i="8"/>
  <c r="K104" i="8" s="1"/>
  <c r="L104" i="8" s="1"/>
  <c r="M104" i="8" s="1"/>
  <c r="N104" i="8" s="1"/>
  <c r="O104" i="8" s="1"/>
  <c r="P104" i="8" s="1"/>
  <c r="Q104" i="8" s="1"/>
  <c r="R104" i="8" s="1"/>
  <c r="S104" i="8" s="1"/>
  <c r="T104" i="8" s="1"/>
  <c r="U104" i="8" s="1"/>
  <c r="V104" i="8" s="1"/>
  <c r="W104" i="8" s="1"/>
  <c r="X104" i="8" s="1"/>
  <c r="Y104" i="8" s="1"/>
  <c r="Z104" i="8" s="1"/>
  <c r="AA104" i="8" s="1"/>
  <c r="AB104" i="8" s="1"/>
  <c r="AC104" i="8" s="1"/>
  <c r="AD104" i="8" s="1"/>
  <c r="AE104" i="8" s="1"/>
  <c r="AF104" i="8" s="1"/>
  <c r="AG104" i="8" s="1"/>
  <c r="AH104" i="8" s="1"/>
  <c r="AI104" i="8" s="1"/>
  <c r="AJ104" i="8" s="1"/>
  <c r="AK104" i="8" s="1"/>
  <c r="AL104" i="8" s="1"/>
  <c r="AM104" i="8" s="1"/>
  <c r="AN104" i="8" s="1"/>
  <c r="AO104" i="8" s="1"/>
  <c r="AP104" i="8" s="1"/>
  <c r="AQ104" i="8" s="1"/>
  <c r="AR104" i="8" s="1"/>
  <c r="AS104" i="8" s="1"/>
  <c r="AT104" i="8" s="1"/>
  <c r="AU104" i="8" s="1"/>
  <c r="AV104" i="8" s="1"/>
  <c r="AW104" i="8" s="1"/>
  <c r="AX104" i="8" s="1"/>
  <c r="AY104" i="8" s="1"/>
  <c r="AZ104" i="8" s="1"/>
  <c r="BA104" i="8" s="1"/>
  <c r="BB104" i="8" s="1"/>
  <c r="BC104" i="8" s="1"/>
  <c r="BD104" i="8" s="1"/>
  <c r="BE104" i="8" s="1"/>
  <c r="BF104" i="8" s="1"/>
  <c r="BG104" i="8" s="1"/>
  <c r="BH104" i="8" s="1"/>
  <c r="BI104" i="8" s="1"/>
  <c r="BJ104" i="8" s="1"/>
  <c r="BK104" i="8" s="1"/>
  <c r="BL104" i="8" s="1"/>
  <c r="BM104" i="8" s="1"/>
  <c r="BN104" i="8" s="1"/>
  <c r="BO104" i="8" s="1"/>
  <c r="BP104" i="8" s="1"/>
  <c r="BQ104" i="8" s="1"/>
  <c r="BR104" i="8" s="1"/>
  <c r="BS104" i="8" s="1"/>
  <c r="BT104" i="8" s="1"/>
  <c r="BU104" i="8" s="1"/>
  <c r="BV104" i="8" s="1"/>
  <c r="BW104" i="8" s="1"/>
  <c r="BX104" i="8" s="1"/>
  <c r="BY104" i="8" s="1"/>
  <c r="BZ104" i="8" s="1"/>
  <c r="CA104" i="8" s="1"/>
  <c r="CB104" i="8" s="1"/>
  <c r="CC104" i="8" s="1"/>
  <c r="CD104" i="8" s="1"/>
  <c r="CE104" i="8" s="1"/>
  <c r="CF104" i="8" s="1"/>
  <c r="CG104" i="8" s="1"/>
  <c r="CH104" i="8" s="1"/>
  <c r="CI104" i="8" s="1"/>
  <c r="CJ104" i="8" s="1"/>
  <c r="CK104" i="8" s="1"/>
  <c r="CL104" i="8" s="1"/>
  <c r="CM104" i="8" s="1"/>
  <c r="CN104" i="8" s="1"/>
  <c r="CO104" i="8" s="1"/>
  <c r="CP104" i="8" s="1"/>
  <c r="CQ104" i="8" s="1"/>
  <c r="CR104" i="8" s="1"/>
  <c r="CS104" i="8" s="1"/>
  <c r="CT104" i="8" s="1"/>
  <c r="CU104" i="8" s="1"/>
  <c r="CV104" i="8" s="1"/>
  <c r="CW104" i="8" s="1"/>
  <c r="CX104" i="8" s="1"/>
  <c r="CY104" i="8" s="1"/>
  <c r="CZ104" i="8" s="1"/>
  <c r="DA104" i="8" s="1"/>
  <c r="DB104" i="8" s="1"/>
  <c r="DC104" i="8" s="1"/>
  <c r="DD104" i="8" s="1"/>
  <c r="DE104" i="8" s="1"/>
  <c r="DF104" i="8" s="1"/>
  <c r="DG104" i="8" s="1"/>
  <c r="DH104" i="8" s="1"/>
  <c r="DI104" i="8" s="1"/>
  <c r="DJ104" i="8" s="1"/>
  <c r="L12" i="8"/>
  <c r="K260" i="4"/>
  <c r="L20" i="4"/>
  <c r="L54" i="4" s="1"/>
  <c r="I50" i="2"/>
  <c r="I60" i="2" s="1"/>
  <c r="I49" i="2"/>
  <c r="I59" i="2" s="1"/>
  <c r="I48" i="2"/>
  <c r="I58" i="2" s="1"/>
  <c r="I47" i="2"/>
  <c r="I57" i="2" s="1"/>
  <c r="I46" i="2"/>
  <c r="I56" i="2" s="1"/>
  <c r="I45" i="2"/>
  <c r="I55" i="2" s="1"/>
  <c r="J102" i="8"/>
  <c r="K102" i="8" s="1"/>
  <c r="L102" i="8" s="1"/>
  <c r="M102" i="8" s="1"/>
  <c r="N102" i="8" s="1"/>
  <c r="O102" i="8" s="1"/>
  <c r="P102" i="8" s="1"/>
  <c r="Q102" i="8" s="1"/>
  <c r="R102" i="8" s="1"/>
  <c r="S102" i="8" s="1"/>
  <c r="T102" i="8" s="1"/>
  <c r="U102" i="8" s="1"/>
  <c r="V102" i="8" s="1"/>
  <c r="W102" i="8" s="1"/>
  <c r="X102" i="8" s="1"/>
  <c r="Y102" i="8" s="1"/>
  <c r="Z102" i="8" s="1"/>
  <c r="AA102" i="8" s="1"/>
  <c r="AB102" i="8" s="1"/>
  <c r="AC102" i="8" s="1"/>
  <c r="AD102" i="8" s="1"/>
  <c r="AE102" i="8" s="1"/>
  <c r="AF102" i="8" s="1"/>
  <c r="AG102" i="8" s="1"/>
  <c r="AH102" i="8" s="1"/>
  <c r="AI102" i="8" s="1"/>
  <c r="AJ102" i="8" s="1"/>
  <c r="AK102" i="8" s="1"/>
  <c r="AL102" i="8" s="1"/>
  <c r="AM102" i="8" s="1"/>
  <c r="AN102" i="8" s="1"/>
  <c r="AO102" i="8" s="1"/>
  <c r="AP102" i="8" s="1"/>
  <c r="AQ102" i="8" s="1"/>
  <c r="AR102" i="8" s="1"/>
  <c r="AS102" i="8" s="1"/>
  <c r="AT102" i="8" s="1"/>
  <c r="AU102" i="8" s="1"/>
  <c r="AV102" i="8" s="1"/>
  <c r="AW102" i="8" s="1"/>
  <c r="AX102" i="8" s="1"/>
  <c r="AY102" i="8" s="1"/>
  <c r="AZ102" i="8" s="1"/>
  <c r="BA102" i="8" s="1"/>
  <c r="BB102" i="8" s="1"/>
  <c r="BC102" i="8" s="1"/>
  <c r="BD102" i="8" s="1"/>
  <c r="BE102" i="8" s="1"/>
  <c r="BF102" i="8" s="1"/>
  <c r="BG102" i="8" s="1"/>
  <c r="BH102" i="8" s="1"/>
  <c r="BI102" i="8" s="1"/>
  <c r="BJ102" i="8" s="1"/>
  <c r="BK102" i="8" s="1"/>
  <c r="BL102" i="8" s="1"/>
  <c r="BM102" i="8" s="1"/>
  <c r="BN102" i="8" s="1"/>
  <c r="BO102" i="8" s="1"/>
  <c r="BP102" i="8" s="1"/>
  <c r="BQ102" i="8" s="1"/>
  <c r="BR102" i="8" s="1"/>
  <c r="BS102" i="8" s="1"/>
  <c r="BT102" i="8" s="1"/>
  <c r="BU102" i="8" s="1"/>
  <c r="BV102" i="8" s="1"/>
  <c r="BW102" i="8" s="1"/>
  <c r="BX102" i="8" s="1"/>
  <c r="BY102" i="8" s="1"/>
  <c r="BZ102" i="8" s="1"/>
  <c r="CA102" i="8" s="1"/>
  <c r="CB102" i="8" s="1"/>
  <c r="CC102" i="8" s="1"/>
  <c r="CD102" i="8" s="1"/>
  <c r="CE102" i="8" s="1"/>
  <c r="CF102" i="8" s="1"/>
  <c r="CG102" i="8" s="1"/>
  <c r="CH102" i="8" s="1"/>
  <c r="CI102" i="8" s="1"/>
  <c r="CJ102" i="8" s="1"/>
  <c r="CK102" i="8" s="1"/>
  <c r="CL102" i="8" s="1"/>
  <c r="CM102" i="8" s="1"/>
  <c r="CN102" i="8" s="1"/>
  <c r="CO102" i="8" s="1"/>
  <c r="CP102" i="8" s="1"/>
  <c r="CQ102" i="8" s="1"/>
  <c r="CR102" i="8" s="1"/>
  <c r="CS102" i="8" s="1"/>
  <c r="CT102" i="8" s="1"/>
  <c r="CU102" i="8" s="1"/>
  <c r="CV102" i="8" s="1"/>
  <c r="CW102" i="8" s="1"/>
  <c r="CX102" i="8" s="1"/>
  <c r="CY102" i="8" s="1"/>
  <c r="CZ102" i="8" s="1"/>
  <c r="DA102" i="8" s="1"/>
  <c r="DB102" i="8" s="1"/>
  <c r="DC102" i="8" s="1"/>
  <c r="DD102" i="8" s="1"/>
  <c r="DE102" i="8" s="1"/>
  <c r="DF102" i="8" s="1"/>
  <c r="DG102" i="8" s="1"/>
  <c r="DH102" i="8" s="1"/>
  <c r="DI102" i="8" s="1"/>
  <c r="DJ102" i="8" s="1"/>
  <c r="J101" i="8"/>
  <c r="J13" i="8"/>
  <c r="I261" i="4"/>
  <c r="I19" i="4"/>
  <c r="I53" i="4" s="1"/>
  <c r="F54" i="9" l="1"/>
  <c r="F55" i="9" s="1"/>
  <c r="J24" i="12"/>
  <c r="G16" i="4"/>
  <c r="J21" i="4" s="1"/>
  <c r="K13" i="8" s="1"/>
  <c r="I22" i="14"/>
  <c r="I14" i="14"/>
  <c r="J54" i="9"/>
  <c r="L40" i="2"/>
  <c r="M12" i="11"/>
  <c r="M12" i="12"/>
  <c r="I39" i="2"/>
  <c r="J11" i="12"/>
  <c r="J11" i="11"/>
  <c r="J29" i="5"/>
  <c r="K101" i="8"/>
  <c r="L101" i="8" s="1"/>
  <c r="M101" i="8" s="1"/>
  <c r="N101" i="8" s="1"/>
  <c r="O101" i="8" s="1"/>
  <c r="P101" i="8" s="1"/>
  <c r="Q101" i="8" s="1"/>
  <c r="R101" i="8" s="1"/>
  <c r="S101" i="8" s="1"/>
  <c r="T101" i="8" s="1"/>
  <c r="U101" i="8" s="1"/>
  <c r="V101" i="8" s="1"/>
  <c r="W101" i="8" s="1"/>
  <c r="X101" i="8" s="1"/>
  <c r="Y101" i="8" s="1"/>
  <c r="Z101" i="8" s="1"/>
  <c r="AA101" i="8" s="1"/>
  <c r="AB101" i="8" s="1"/>
  <c r="AC101" i="8" s="1"/>
  <c r="AD101" i="8" s="1"/>
  <c r="AE101" i="8" s="1"/>
  <c r="AF101" i="8" s="1"/>
  <c r="AG101" i="8" s="1"/>
  <c r="AH101" i="8" s="1"/>
  <c r="AI101" i="8" s="1"/>
  <c r="AJ101" i="8" s="1"/>
  <c r="AK101" i="8" s="1"/>
  <c r="AL101" i="8" s="1"/>
  <c r="AM101" i="8" s="1"/>
  <c r="AN101" i="8" s="1"/>
  <c r="AO101" i="8" s="1"/>
  <c r="AP101" i="8" s="1"/>
  <c r="AQ101" i="8" s="1"/>
  <c r="AR101" i="8" s="1"/>
  <c r="AS101" i="8" s="1"/>
  <c r="AT101" i="8" s="1"/>
  <c r="AU101" i="8" s="1"/>
  <c r="AV101" i="8" s="1"/>
  <c r="AW101" i="8" s="1"/>
  <c r="AX101" i="8" s="1"/>
  <c r="AY101" i="8" s="1"/>
  <c r="AZ101" i="8" s="1"/>
  <c r="BA101" i="8" s="1"/>
  <c r="BB101" i="8" s="1"/>
  <c r="BC101" i="8" s="1"/>
  <c r="BD101" i="8" s="1"/>
  <c r="BE101" i="8" s="1"/>
  <c r="BF101" i="8" s="1"/>
  <c r="BG101" i="8" s="1"/>
  <c r="BH101" i="8" s="1"/>
  <c r="BI101" i="8" s="1"/>
  <c r="BJ101" i="8" s="1"/>
  <c r="BK101" i="8" s="1"/>
  <c r="BL101" i="8" s="1"/>
  <c r="BM101" i="8" s="1"/>
  <c r="BN101" i="8" s="1"/>
  <c r="BO101" i="8" s="1"/>
  <c r="BP101" i="8" s="1"/>
  <c r="BQ101" i="8" s="1"/>
  <c r="BR101" i="8" s="1"/>
  <c r="BS101" i="8" s="1"/>
  <c r="BT101" i="8" s="1"/>
  <c r="BU101" i="8" s="1"/>
  <c r="BV101" i="8" s="1"/>
  <c r="BW101" i="8" s="1"/>
  <c r="BX101" i="8" s="1"/>
  <c r="BY101" i="8" s="1"/>
  <c r="BZ101" i="8" s="1"/>
  <c r="CA101" i="8" s="1"/>
  <c r="CB101" i="8" s="1"/>
  <c r="CC101" i="8" s="1"/>
  <c r="CD101" i="8" s="1"/>
  <c r="CE101" i="8" s="1"/>
  <c r="CF101" i="8" s="1"/>
  <c r="CG101" i="8" s="1"/>
  <c r="CH101" i="8" s="1"/>
  <c r="CI101" i="8" s="1"/>
  <c r="CJ101" i="8" s="1"/>
  <c r="CK101" i="8" s="1"/>
  <c r="CL101" i="8" s="1"/>
  <c r="CM101" i="8" s="1"/>
  <c r="CN101" i="8" s="1"/>
  <c r="CO101" i="8" s="1"/>
  <c r="CP101" i="8" s="1"/>
  <c r="CQ101" i="8" s="1"/>
  <c r="CR101" i="8" s="1"/>
  <c r="CS101" i="8" s="1"/>
  <c r="CT101" i="8" s="1"/>
  <c r="CU101" i="8" s="1"/>
  <c r="CV101" i="8" s="1"/>
  <c r="CW101" i="8" s="1"/>
  <c r="CX101" i="8" s="1"/>
  <c r="CY101" i="8" s="1"/>
  <c r="CZ101" i="8" s="1"/>
  <c r="DA101" i="8" s="1"/>
  <c r="DB101" i="8" s="1"/>
  <c r="DC101" i="8" s="1"/>
  <c r="DD101" i="8" s="1"/>
  <c r="DE101" i="8" s="1"/>
  <c r="DF101" i="8" s="1"/>
  <c r="DG101" i="8" s="1"/>
  <c r="DH101" i="8" s="1"/>
  <c r="DI101" i="8" s="1"/>
  <c r="DJ101" i="8" s="1"/>
  <c r="J30" i="5"/>
  <c r="I156" i="4"/>
  <c r="I228" i="4" s="1"/>
  <c r="J160" i="8" s="1"/>
  <c r="J12" i="10"/>
  <c r="J12" i="7"/>
  <c r="J11" i="5"/>
  <c r="J12" i="9"/>
  <c r="J12" i="6"/>
  <c r="J19" i="6" s="1"/>
  <c r="L157" i="4"/>
  <c r="M13" i="10"/>
  <c r="M13" i="9"/>
  <c r="M13" i="7"/>
  <c r="M13" i="6"/>
  <c r="M12" i="5"/>
  <c r="J22" i="4"/>
  <c r="J56" i="4" s="1"/>
  <c r="I159" i="4"/>
  <c r="J15" i="9"/>
  <c r="J15" i="10"/>
  <c r="J15" i="6"/>
  <c r="J15" i="7"/>
  <c r="J14" i="5"/>
  <c r="J19" i="4"/>
  <c r="J53" i="4" s="1"/>
  <c r="J11" i="8"/>
  <c r="J22" i="8" s="1"/>
  <c r="I259" i="4"/>
  <c r="M12" i="8"/>
  <c r="L260" i="4"/>
  <c r="M20" i="4"/>
  <c r="M54" i="4" s="1"/>
  <c r="J14" i="8"/>
  <c r="I262" i="4"/>
  <c r="I23" i="4"/>
  <c r="I57" i="4" s="1"/>
  <c r="J45" i="8" l="1"/>
  <c r="J55" i="9"/>
  <c r="F56" i="9"/>
  <c r="J56" i="9" s="1"/>
  <c r="J261" i="4"/>
  <c r="J39" i="11"/>
  <c r="J50" i="11"/>
  <c r="J55" i="4"/>
  <c r="K13" i="11"/>
  <c r="J41" i="2"/>
  <c r="K13" i="12"/>
  <c r="M40" i="2"/>
  <c r="N12" i="11"/>
  <c r="N12" i="12"/>
  <c r="I43" i="2"/>
  <c r="J15" i="11"/>
  <c r="J15" i="12"/>
  <c r="J39" i="2"/>
  <c r="K11" i="11"/>
  <c r="K11" i="12"/>
  <c r="J42" i="2"/>
  <c r="K14" i="11"/>
  <c r="K14" i="12"/>
  <c r="K21" i="4"/>
  <c r="K29" i="5"/>
  <c r="J39" i="8"/>
  <c r="J40" i="8"/>
  <c r="I160" i="4"/>
  <c r="J16" i="9"/>
  <c r="J16" i="10"/>
  <c r="J16" i="7"/>
  <c r="J15" i="5"/>
  <c r="J16" i="6"/>
  <c r="J156" i="4"/>
  <c r="J228" i="4" s="1"/>
  <c r="K160" i="8" s="1"/>
  <c r="K12" i="10"/>
  <c r="K12" i="9"/>
  <c r="K12" i="7"/>
  <c r="K12" i="6"/>
  <c r="K19" i="6" s="1"/>
  <c r="K11" i="5"/>
  <c r="J158" i="4"/>
  <c r="K14" i="10"/>
  <c r="K14" i="9"/>
  <c r="K14" i="7"/>
  <c r="K14" i="6"/>
  <c r="K13" i="5"/>
  <c r="L29" i="5"/>
  <c r="M157" i="4"/>
  <c r="N13" i="10"/>
  <c r="N13" i="9"/>
  <c r="N13" i="7"/>
  <c r="N13" i="6"/>
  <c r="N12" i="5"/>
  <c r="J159" i="4"/>
  <c r="K15" i="10"/>
  <c r="K15" i="9"/>
  <c r="K15" i="7"/>
  <c r="K15" i="6"/>
  <c r="K14" i="5"/>
  <c r="J21" i="8"/>
  <c r="J21" i="5" s="1"/>
  <c r="J44" i="8"/>
  <c r="J38" i="8"/>
  <c r="K11" i="8"/>
  <c r="K22" i="8" s="1"/>
  <c r="J259" i="4"/>
  <c r="K30" i="5"/>
  <c r="J15" i="8"/>
  <c r="J29" i="8" s="1"/>
  <c r="J25" i="5" s="1"/>
  <c r="I263" i="4"/>
  <c r="N12" i="8"/>
  <c r="M260" i="4"/>
  <c r="N20" i="4"/>
  <c r="N54" i="4" s="1"/>
  <c r="J22" i="5"/>
  <c r="K14" i="8"/>
  <c r="J23" i="4"/>
  <c r="J57" i="4" s="1"/>
  <c r="J262" i="4"/>
  <c r="F57" i="9" l="1"/>
  <c r="J57" i="9" s="1"/>
  <c r="K39" i="11"/>
  <c r="K50" i="11"/>
  <c r="I193" i="4"/>
  <c r="J36" i="5" s="1"/>
  <c r="J21" i="12" s="1"/>
  <c r="J53" i="2"/>
  <c r="J63" i="2" s="1"/>
  <c r="J46" i="2"/>
  <c r="J56" i="2" s="1"/>
  <c r="J51" i="2"/>
  <c r="J61" i="2" s="1"/>
  <c r="J49" i="2"/>
  <c r="J59" i="2" s="1"/>
  <c r="J47" i="2"/>
  <c r="J57" i="2" s="1"/>
  <c r="J45" i="2"/>
  <c r="J55" i="2" s="1"/>
  <c r="J52" i="2"/>
  <c r="J62" i="2" s="1"/>
  <c r="J50" i="2"/>
  <c r="J60" i="2" s="1"/>
  <c r="J48" i="2"/>
  <c r="J58" i="2" s="1"/>
  <c r="K22" i="4"/>
  <c r="K56" i="4" s="1"/>
  <c r="K55" i="4"/>
  <c r="K54" i="9"/>
  <c r="K55" i="9"/>
  <c r="K56" i="9"/>
  <c r="K57" i="9"/>
  <c r="K261" i="4"/>
  <c r="K41" i="2"/>
  <c r="L13" i="11"/>
  <c r="L13" i="12"/>
  <c r="J43" i="2"/>
  <c r="K15" i="11"/>
  <c r="K15" i="12"/>
  <c r="N40" i="2"/>
  <c r="O12" i="11"/>
  <c r="O12" i="12"/>
  <c r="L21" i="4"/>
  <c r="K19" i="4"/>
  <c r="L13" i="8"/>
  <c r="K45" i="8"/>
  <c r="K39" i="8"/>
  <c r="K44" i="8"/>
  <c r="K40" i="8"/>
  <c r="K66" i="6"/>
  <c r="K62" i="6"/>
  <c r="K63" i="6"/>
  <c r="K59" i="6"/>
  <c r="K58" i="6"/>
  <c r="K54" i="6"/>
  <c r="K50" i="6"/>
  <c r="K60" i="6"/>
  <c r="K53" i="6"/>
  <c r="K49" i="6"/>
  <c r="K64" i="6"/>
  <c r="K65" i="6"/>
  <c r="K61" i="6"/>
  <c r="K57" i="6"/>
  <c r="K56" i="6"/>
  <c r="K52" i="6"/>
  <c r="K48" i="6"/>
  <c r="K55" i="6"/>
  <c r="K51" i="6"/>
  <c r="K47" i="6"/>
  <c r="J160" i="4"/>
  <c r="K16" i="10"/>
  <c r="K16" i="9"/>
  <c r="K16" i="7"/>
  <c r="K16" i="6"/>
  <c r="K15" i="5"/>
  <c r="N157" i="4"/>
  <c r="O13" i="10"/>
  <c r="O13" i="9"/>
  <c r="O13" i="7"/>
  <c r="O13" i="6"/>
  <c r="O12" i="5"/>
  <c r="K159" i="4"/>
  <c r="L15" i="6"/>
  <c r="K158" i="4"/>
  <c r="L14" i="9"/>
  <c r="L14" i="10"/>
  <c r="L13" i="5"/>
  <c r="L14" i="7"/>
  <c r="L14" i="6"/>
  <c r="K21" i="8"/>
  <c r="K21" i="5" s="1"/>
  <c r="K38" i="8"/>
  <c r="K22" i="5"/>
  <c r="O12" i="8"/>
  <c r="N260" i="4"/>
  <c r="O20" i="4"/>
  <c r="O54" i="4" s="1"/>
  <c r="J30" i="8"/>
  <c r="J26" i="5" s="1"/>
  <c r="J28" i="5" s="1"/>
  <c r="J61" i="8"/>
  <c r="J62" i="8"/>
  <c r="J89" i="8" s="1"/>
  <c r="J28" i="8"/>
  <c r="M29" i="5"/>
  <c r="K15" i="8"/>
  <c r="K29" i="8" s="1"/>
  <c r="K25" i="5" s="1"/>
  <c r="J263" i="4"/>
  <c r="L30" i="5"/>
  <c r="K49" i="2"/>
  <c r="K262" i="4"/>
  <c r="F58" i="9" l="1"/>
  <c r="K59" i="2"/>
  <c r="L15" i="10"/>
  <c r="L14" i="11"/>
  <c r="F59" i="9"/>
  <c r="L59" i="9" s="1"/>
  <c r="J58" i="9"/>
  <c r="K58" i="9"/>
  <c r="K23" i="4"/>
  <c r="K57" i="4" s="1"/>
  <c r="L14" i="8"/>
  <c r="L14" i="5"/>
  <c r="L15" i="7"/>
  <c r="L15" i="9"/>
  <c r="L14" i="12"/>
  <c r="K42" i="2"/>
  <c r="J193" i="4"/>
  <c r="K36" i="5" s="1"/>
  <c r="K156" i="4"/>
  <c r="K228" i="4" s="1"/>
  <c r="L160" i="8" s="1"/>
  <c r="K53" i="4"/>
  <c r="L22" i="4"/>
  <c r="L56" i="4" s="1"/>
  <c r="L55" i="4"/>
  <c r="J94" i="8"/>
  <c r="L54" i="9"/>
  <c r="L55" i="9"/>
  <c r="L56" i="9"/>
  <c r="L57" i="9"/>
  <c r="L58" i="9"/>
  <c r="K53" i="2"/>
  <c r="K63" i="2" s="1"/>
  <c r="J95" i="8"/>
  <c r="J88" i="8"/>
  <c r="K45" i="2"/>
  <c r="K55" i="2" s="1"/>
  <c r="K47" i="2"/>
  <c r="K57" i="2" s="1"/>
  <c r="L12" i="9"/>
  <c r="L11" i="8"/>
  <c r="L22" i="8" s="1"/>
  <c r="L22" i="5" s="1"/>
  <c r="L12" i="7"/>
  <c r="K46" i="2"/>
  <c r="K56" i="2" s="1"/>
  <c r="K48" i="2"/>
  <c r="K58" i="2" s="1"/>
  <c r="K50" i="2"/>
  <c r="K60" i="2" s="1"/>
  <c r="K51" i="2"/>
  <c r="K61" i="2" s="1"/>
  <c r="K52" i="2"/>
  <c r="K62" i="2" s="1"/>
  <c r="K43" i="2"/>
  <c r="O40" i="2"/>
  <c r="P12" i="11"/>
  <c r="P12" i="12"/>
  <c r="L12" i="10"/>
  <c r="K39" i="2"/>
  <c r="L11" i="11"/>
  <c r="L11" i="12"/>
  <c r="L41" i="2"/>
  <c r="L53" i="2" s="1"/>
  <c r="M13" i="11"/>
  <c r="M13" i="12"/>
  <c r="K259" i="4"/>
  <c r="L12" i="6"/>
  <c r="L19" i="6" s="1"/>
  <c r="L11" i="5"/>
  <c r="M13" i="8"/>
  <c r="L261" i="4"/>
  <c r="L19" i="4"/>
  <c r="L16" i="9"/>
  <c r="L65" i="6"/>
  <c r="L61" i="6"/>
  <c r="L64" i="6"/>
  <c r="L60" i="6"/>
  <c r="L57" i="6"/>
  <c r="L53" i="6"/>
  <c r="L49" i="6"/>
  <c r="L59" i="6"/>
  <c r="L54" i="6"/>
  <c r="L50" i="6"/>
  <c r="L63" i="6"/>
  <c r="L66" i="6"/>
  <c r="L62" i="6"/>
  <c r="L58" i="6"/>
  <c r="L55" i="6"/>
  <c r="L51" i="6"/>
  <c r="L47" i="6"/>
  <c r="L56" i="6"/>
  <c r="L52" i="6"/>
  <c r="L48" i="6"/>
  <c r="L158" i="4"/>
  <c r="M14" i="10"/>
  <c r="M14" i="9"/>
  <c r="M14" i="7"/>
  <c r="M14" i="6"/>
  <c r="M13" i="5"/>
  <c r="O157" i="4"/>
  <c r="P13" i="10"/>
  <c r="P13" i="7"/>
  <c r="P13" i="9"/>
  <c r="P13" i="6"/>
  <c r="P12" i="5"/>
  <c r="J24" i="10"/>
  <c r="J20" i="7"/>
  <c r="M30" i="5"/>
  <c r="K61" i="8"/>
  <c r="K28" i="8"/>
  <c r="K62" i="8"/>
  <c r="K89" i="8" s="1"/>
  <c r="K30" i="8"/>
  <c r="K26" i="5" s="1"/>
  <c r="K28" i="5" s="1"/>
  <c r="N29" i="5"/>
  <c r="J24" i="5"/>
  <c r="P12" i="8"/>
  <c r="O260" i="4"/>
  <c r="P20" i="4"/>
  <c r="P54" i="4" s="1"/>
  <c r="M15" i="7" l="1"/>
  <c r="K263" i="4"/>
  <c r="M14" i="11"/>
  <c r="G54" i="9"/>
  <c r="L16" i="7"/>
  <c r="L23" i="4"/>
  <c r="L57" i="4" s="1"/>
  <c r="M14" i="5"/>
  <c r="M15" i="10"/>
  <c r="L16" i="6"/>
  <c r="M21" i="4"/>
  <c r="M22" i="4" s="1"/>
  <c r="L15" i="12"/>
  <c r="J59" i="9"/>
  <c r="F60" i="9"/>
  <c r="K59" i="9"/>
  <c r="L262" i="4"/>
  <c r="M14" i="8"/>
  <c r="L15" i="8"/>
  <c r="L29" i="8" s="1"/>
  <c r="L25" i="5" s="1"/>
  <c r="M15" i="6"/>
  <c r="M15" i="9"/>
  <c r="L159" i="4"/>
  <c r="L15" i="5"/>
  <c r="L16" i="10"/>
  <c r="K160" i="4"/>
  <c r="M14" i="12"/>
  <c r="L42" i="2"/>
  <c r="L15" i="11"/>
  <c r="L39" i="11"/>
  <c r="L50" i="11"/>
  <c r="L63" i="2"/>
  <c r="K21" i="12"/>
  <c r="M12" i="9"/>
  <c r="L53" i="4"/>
  <c r="M54" i="9"/>
  <c r="M55" i="9"/>
  <c r="M56" i="9"/>
  <c r="M57" i="9"/>
  <c r="M58" i="9"/>
  <c r="M59" i="9"/>
  <c r="M60" i="9"/>
  <c r="K96" i="8"/>
  <c r="K94" i="8"/>
  <c r="K88" i="8"/>
  <c r="K95" i="8"/>
  <c r="L44" i="8"/>
  <c r="L39" i="8"/>
  <c r="L48" i="2"/>
  <c r="L58" i="2" s="1"/>
  <c r="L38" i="8"/>
  <c r="L21" i="8"/>
  <c r="L21" i="5" s="1"/>
  <c r="K193" i="4" s="1"/>
  <c r="L36" i="5" s="1"/>
  <c r="L40" i="8"/>
  <c r="L45" i="8"/>
  <c r="L46" i="2"/>
  <c r="L56" i="2" s="1"/>
  <c r="L50" i="2"/>
  <c r="L60" i="2" s="1"/>
  <c r="L52" i="2"/>
  <c r="L62" i="2" s="1"/>
  <c r="L45" i="2"/>
  <c r="L55" i="2" s="1"/>
  <c r="L47" i="2"/>
  <c r="L57" i="2" s="1"/>
  <c r="L49" i="2"/>
  <c r="L59" i="2" s="1"/>
  <c r="L51" i="2"/>
  <c r="L61" i="2" s="1"/>
  <c r="M15" i="12"/>
  <c r="P40" i="2"/>
  <c r="Q12" i="11"/>
  <c r="Q12" i="12"/>
  <c r="M12" i="10"/>
  <c r="L39" i="2"/>
  <c r="M11" i="11"/>
  <c r="M11" i="12"/>
  <c r="L259" i="4"/>
  <c r="M12" i="6"/>
  <c r="M19" i="6" s="1"/>
  <c r="L156" i="4"/>
  <c r="L228" i="4" s="1"/>
  <c r="M160" i="8" s="1"/>
  <c r="M11" i="8"/>
  <c r="M11" i="5"/>
  <c r="M12" i="7"/>
  <c r="L160" i="4"/>
  <c r="M16" i="6"/>
  <c r="P157" i="4"/>
  <c r="Q13" i="10"/>
  <c r="Q13" i="9"/>
  <c r="Q13" i="7"/>
  <c r="Q13" i="6"/>
  <c r="Q12" i="5"/>
  <c r="M66" i="6"/>
  <c r="M62" i="6"/>
  <c r="M63" i="6"/>
  <c r="M59" i="6"/>
  <c r="M60" i="6"/>
  <c r="M54" i="6"/>
  <c r="M50" i="6"/>
  <c r="M58" i="6"/>
  <c r="M53" i="6"/>
  <c r="M49" i="6"/>
  <c r="M64" i="6"/>
  <c r="M65" i="6"/>
  <c r="M61" i="6"/>
  <c r="M57" i="6"/>
  <c r="M56" i="6"/>
  <c r="M52" i="6"/>
  <c r="M48" i="6"/>
  <c r="M55" i="6"/>
  <c r="M51" i="6"/>
  <c r="M47" i="6"/>
  <c r="M15" i="8"/>
  <c r="M29" i="8" s="1"/>
  <c r="M25" i="5" s="1"/>
  <c r="Q12" i="8"/>
  <c r="P260" i="4"/>
  <c r="Q20" i="4"/>
  <c r="Q54" i="4" s="1"/>
  <c r="J26" i="10"/>
  <c r="J22" i="7"/>
  <c r="O29" i="5"/>
  <c r="J27" i="10"/>
  <c r="J23" i="7"/>
  <c r="J23" i="10"/>
  <c r="J19" i="7"/>
  <c r="L61" i="8"/>
  <c r="L28" i="8"/>
  <c r="K24" i="10"/>
  <c r="K20" i="7"/>
  <c r="K24" i="5"/>
  <c r="N30" i="5"/>
  <c r="N13" i="8" l="1"/>
  <c r="M16" i="9"/>
  <c r="L43" i="2"/>
  <c r="N13" i="5"/>
  <c r="M55" i="4"/>
  <c r="N14" i="10"/>
  <c r="N13" i="11"/>
  <c r="M158" i="4"/>
  <c r="M56" i="4"/>
  <c r="N15" i="9"/>
  <c r="M159" i="4"/>
  <c r="N21" i="4"/>
  <c r="N22" i="4" s="1"/>
  <c r="L263" i="4"/>
  <c r="N14" i="6"/>
  <c r="N14" i="7"/>
  <c r="N14" i="9"/>
  <c r="M15" i="5"/>
  <c r="M16" i="7"/>
  <c r="M16" i="10"/>
  <c r="M19" i="4"/>
  <c r="N13" i="12"/>
  <c r="M41" i="2"/>
  <c r="M15" i="11"/>
  <c r="M261" i="4"/>
  <c r="F61" i="9"/>
  <c r="N61" i="9" s="1"/>
  <c r="J60" i="9"/>
  <c r="K60" i="9"/>
  <c r="L60" i="9"/>
  <c r="M44" i="8"/>
  <c r="L30" i="8"/>
  <c r="L26" i="5" s="1"/>
  <c r="L28" i="5" s="1"/>
  <c r="L62" i="8"/>
  <c r="L88" i="8" s="1"/>
  <c r="N14" i="11"/>
  <c r="N15" i="6"/>
  <c r="N14" i="12"/>
  <c r="M42" i="2"/>
  <c r="M21" i="8"/>
  <c r="M21" i="5" s="1"/>
  <c r="M39" i="11"/>
  <c r="M50" i="11"/>
  <c r="L21" i="12"/>
  <c r="M156" i="4"/>
  <c r="M228" i="4" s="1"/>
  <c r="N160" i="8" s="1"/>
  <c r="M53" i="4"/>
  <c r="N54" i="9"/>
  <c r="N55" i="9"/>
  <c r="N56" i="9"/>
  <c r="N57" i="9"/>
  <c r="N58" i="9"/>
  <c r="N59" i="9"/>
  <c r="N60" i="9"/>
  <c r="L96" i="8"/>
  <c r="L95" i="8"/>
  <c r="L89" i="8"/>
  <c r="L20" i="7" s="1"/>
  <c r="M40" i="8"/>
  <c r="N12" i="6"/>
  <c r="N19" i="6" s="1"/>
  <c r="M38" i="8"/>
  <c r="N12" i="10"/>
  <c r="M259" i="4"/>
  <c r="N11" i="5"/>
  <c r="M45" i="8"/>
  <c r="M22" i="8"/>
  <c r="M22" i="5" s="1"/>
  <c r="N11" i="8"/>
  <c r="N12" i="9"/>
  <c r="N12" i="7"/>
  <c r="M39" i="8"/>
  <c r="Q40" i="2"/>
  <c r="R12" i="11"/>
  <c r="R12" i="12"/>
  <c r="N41" i="2"/>
  <c r="N53" i="2" s="1"/>
  <c r="M39" i="2"/>
  <c r="N11" i="12"/>
  <c r="N11" i="11"/>
  <c r="M262" i="4"/>
  <c r="N14" i="5"/>
  <c r="M23" i="4"/>
  <c r="M160" i="4" s="1"/>
  <c r="N14" i="8"/>
  <c r="N15" i="7"/>
  <c r="N15" i="10"/>
  <c r="M53" i="2"/>
  <c r="M63" i="2" s="1"/>
  <c r="N261" i="4"/>
  <c r="M51" i="2"/>
  <c r="M61" i="2" s="1"/>
  <c r="M52" i="2"/>
  <c r="M62" i="2" s="1"/>
  <c r="Q157" i="4"/>
  <c r="R13" i="10"/>
  <c r="R13" i="9"/>
  <c r="R13" i="7"/>
  <c r="R13" i="6"/>
  <c r="R12" i="5"/>
  <c r="N65" i="6"/>
  <c r="N61" i="6"/>
  <c r="N64" i="6"/>
  <c r="N60" i="6"/>
  <c r="N59" i="6"/>
  <c r="N53" i="6"/>
  <c r="N49" i="6"/>
  <c r="N57" i="6"/>
  <c r="N54" i="6"/>
  <c r="N50" i="6"/>
  <c r="N63" i="6"/>
  <c r="N66" i="6"/>
  <c r="N62" i="6"/>
  <c r="N58" i="6"/>
  <c r="N55" i="6"/>
  <c r="N51" i="6"/>
  <c r="N47" i="6"/>
  <c r="N56" i="6"/>
  <c r="N52" i="6"/>
  <c r="N48" i="6"/>
  <c r="O14" i="7"/>
  <c r="O14" i="6"/>
  <c r="O30" i="5"/>
  <c r="L24" i="5"/>
  <c r="K26" i="10"/>
  <c r="K22" i="7"/>
  <c r="K23" i="10"/>
  <c r="K19" i="7"/>
  <c r="P29" i="5"/>
  <c r="R12" i="8"/>
  <c r="Q260" i="4"/>
  <c r="R20" i="4"/>
  <c r="R54" i="4" s="1"/>
  <c r="M62" i="8"/>
  <c r="M30" i="8"/>
  <c r="M26" i="5" s="1"/>
  <c r="M61" i="8"/>
  <c r="M28" i="8"/>
  <c r="M24" i="5" s="1"/>
  <c r="M50" i="2"/>
  <c r="M60" i="2" s="1"/>
  <c r="M49" i="2"/>
  <c r="M59" i="2" s="1"/>
  <c r="M48" i="2"/>
  <c r="M58" i="2" s="1"/>
  <c r="M47" i="2"/>
  <c r="M57" i="2" s="1"/>
  <c r="M46" i="2"/>
  <c r="M56" i="2" s="1"/>
  <c r="M45" i="2"/>
  <c r="M55" i="2" s="1"/>
  <c r="K27" i="10"/>
  <c r="K23" i="7"/>
  <c r="K28" i="10"/>
  <c r="K24" i="7"/>
  <c r="N56" i="4" l="1"/>
  <c r="O15" i="7"/>
  <c r="O14" i="5"/>
  <c r="N23" i="4"/>
  <c r="N57" i="4" s="1"/>
  <c r="O14" i="12"/>
  <c r="O15" i="10"/>
  <c r="N42" i="2"/>
  <c r="O14" i="9"/>
  <c r="O14" i="10"/>
  <c r="N21" i="8"/>
  <c r="N21" i="5" s="1"/>
  <c r="N158" i="4"/>
  <c r="N19" i="4"/>
  <c r="N39" i="2" s="1"/>
  <c r="O13" i="5"/>
  <c r="O13" i="12"/>
  <c r="N39" i="8"/>
  <c r="N55" i="4"/>
  <c r="O13" i="8"/>
  <c r="O13" i="11"/>
  <c r="N38" i="8"/>
  <c r="G56" i="9"/>
  <c r="G55" i="9"/>
  <c r="L19" i="7"/>
  <c r="L23" i="10"/>
  <c r="N262" i="4"/>
  <c r="O14" i="8"/>
  <c r="L24" i="10"/>
  <c r="O15" i="6"/>
  <c r="O15" i="9"/>
  <c r="N159" i="4"/>
  <c r="O14" i="11"/>
  <c r="O21" i="4"/>
  <c r="L94" i="8"/>
  <c r="L22" i="7" s="1"/>
  <c r="F62" i="9"/>
  <c r="L61" i="9"/>
  <c r="M61" i="9"/>
  <c r="J61" i="9"/>
  <c r="K61" i="9"/>
  <c r="N44" i="8"/>
  <c r="N39" i="11"/>
  <c r="N50" i="11"/>
  <c r="M28" i="5"/>
  <c r="L193" i="4"/>
  <c r="M36" i="5" s="1"/>
  <c r="N15" i="5"/>
  <c r="M57" i="4"/>
  <c r="O22" i="4"/>
  <c r="O56" i="4" s="1"/>
  <c r="O55" i="4"/>
  <c r="M96" i="8"/>
  <c r="O54" i="9"/>
  <c r="O55" i="9"/>
  <c r="O56" i="9"/>
  <c r="O57" i="9"/>
  <c r="O58" i="9"/>
  <c r="O59" i="9"/>
  <c r="O60" i="9"/>
  <c r="O61" i="9"/>
  <c r="O62" i="9"/>
  <c r="M95" i="8"/>
  <c r="M88" i="8"/>
  <c r="M94" i="8"/>
  <c r="M26" i="10" s="1"/>
  <c r="O11" i="12"/>
  <c r="M263" i="4"/>
  <c r="N45" i="8"/>
  <c r="N40" i="8"/>
  <c r="M89" i="8"/>
  <c r="M20" i="7" s="1"/>
  <c r="N22" i="8"/>
  <c r="N22" i="5" s="1"/>
  <c r="O42" i="2"/>
  <c r="P14" i="11"/>
  <c r="N43" i="2"/>
  <c r="O15" i="11"/>
  <c r="O15" i="12"/>
  <c r="R40" i="2"/>
  <c r="S12" i="11"/>
  <c r="S12" i="12"/>
  <c r="N16" i="9"/>
  <c r="M43" i="2"/>
  <c r="N15" i="11"/>
  <c r="N15" i="12"/>
  <c r="O261" i="4"/>
  <c r="O41" i="2"/>
  <c r="P13" i="11"/>
  <c r="P13" i="12"/>
  <c r="N16" i="10"/>
  <c r="P13" i="8"/>
  <c r="N15" i="8"/>
  <c r="O19" i="4"/>
  <c r="N16" i="6"/>
  <c r="N16" i="7"/>
  <c r="N63" i="2"/>
  <c r="N52" i="2"/>
  <c r="N62" i="2" s="1"/>
  <c r="N51" i="2"/>
  <c r="N61" i="2" s="1"/>
  <c r="N160" i="4"/>
  <c r="O16" i="10"/>
  <c r="O16" i="9"/>
  <c r="O16" i="7"/>
  <c r="O16" i="6"/>
  <c r="O15" i="5"/>
  <c r="R157" i="4"/>
  <c r="S13" i="10"/>
  <c r="S13" i="9"/>
  <c r="S13" i="7"/>
  <c r="S13" i="6"/>
  <c r="S12" i="5"/>
  <c r="O66" i="6"/>
  <c r="O62" i="6"/>
  <c r="O63" i="6"/>
  <c r="O59" i="6"/>
  <c r="O58" i="6"/>
  <c r="O54" i="6"/>
  <c r="O50" i="6"/>
  <c r="O60" i="6"/>
  <c r="O53" i="6"/>
  <c r="O49" i="6"/>
  <c r="O64" i="6"/>
  <c r="O65" i="6"/>
  <c r="O61" i="6"/>
  <c r="O57" i="6"/>
  <c r="O56" i="6"/>
  <c r="O52" i="6"/>
  <c r="O48" i="6"/>
  <c r="O55" i="6"/>
  <c r="O51" i="6"/>
  <c r="O47" i="6"/>
  <c r="O158" i="4"/>
  <c r="P14" i="9"/>
  <c r="P14" i="10"/>
  <c r="P14" i="6"/>
  <c r="P13" i="5"/>
  <c r="P14" i="7"/>
  <c r="O15" i="8"/>
  <c r="O29" i="8" s="1"/>
  <c r="O25" i="5" s="1"/>
  <c r="N263" i="4"/>
  <c r="M28" i="10"/>
  <c r="M24" i="7"/>
  <c r="Q29" i="5"/>
  <c r="L27" i="10"/>
  <c r="L23" i="7"/>
  <c r="P30" i="5"/>
  <c r="L26" i="10"/>
  <c r="S12" i="8"/>
  <c r="R260" i="4"/>
  <c r="S20" i="4"/>
  <c r="S54" i="4" s="1"/>
  <c r="L28" i="10"/>
  <c r="L24" i="7"/>
  <c r="N50" i="2"/>
  <c r="N60" i="2" s="1"/>
  <c r="N49" i="2"/>
  <c r="N59" i="2" s="1"/>
  <c r="N48" i="2"/>
  <c r="N58" i="2" s="1"/>
  <c r="N47" i="2"/>
  <c r="N57" i="2" s="1"/>
  <c r="N46" i="2"/>
  <c r="N56" i="2" s="1"/>
  <c r="N45" i="2"/>
  <c r="N55" i="2" s="1"/>
  <c r="O259" i="4"/>
  <c r="O12" i="10" l="1"/>
  <c r="P21" i="4"/>
  <c r="O12" i="7"/>
  <c r="O11" i="8"/>
  <c r="O21" i="8" s="1"/>
  <c r="O21" i="5" s="1"/>
  <c r="N53" i="4"/>
  <c r="O12" i="9"/>
  <c r="O11" i="5"/>
  <c r="N156" i="4"/>
  <c r="N228" i="4" s="1"/>
  <c r="O160" i="8" s="1"/>
  <c r="O11" i="11"/>
  <c r="O23" i="4"/>
  <c r="O57" i="4" s="1"/>
  <c r="P15" i="6"/>
  <c r="P14" i="8"/>
  <c r="P15" i="10"/>
  <c r="N259" i="4"/>
  <c r="O12" i="6"/>
  <c r="O19" i="6" s="1"/>
  <c r="O159" i="4"/>
  <c r="P14" i="12"/>
  <c r="G57" i="9"/>
  <c r="F63" i="9"/>
  <c r="M62" i="9"/>
  <c r="L62" i="9"/>
  <c r="K62" i="9"/>
  <c r="J62" i="9"/>
  <c r="N62" i="9"/>
  <c r="M21" i="12"/>
  <c r="P22" i="4"/>
  <c r="P56" i="4" s="1"/>
  <c r="P55" i="4"/>
  <c r="P12" i="9"/>
  <c r="O53" i="4"/>
  <c r="P54" i="9"/>
  <c r="P55" i="9"/>
  <c r="P56" i="9"/>
  <c r="P57" i="9"/>
  <c r="P58" i="9"/>
  <c r="P59" i="9"/>
  <c r="P60" i="9"/>
  <c r="P61" i="9"/>
  <c r="P62" i="9"/>
  <c r="P63" i="9"/>
  <c r="O45" i="8"/>
  <c r="O38" i="8"/>
  <c r="O39" i="8"/>
  <c r="P39" i="8" s="1"/>
  <c r="O156" i="4"/>
  <c r="O228" i="4" s="1"/>
  <c r="P160" i="8" s="1"/>
  <c r="O22" i="8"/>
  <c r="O22" i="5" s="1"/>
  <c r="O44" i="8"/>
  <c r="O40" i="8"/>
  <c r="P11" i="8"/>
  <c r="P21" i="8" s="1"/>
  <c r="P21" i="5" s="1"/>
  <c r="M24" i="10"/>
  <c r="P12" i="7"/>
  <c r="N30" i="8"/>
  <c r="N26" i="5" s="1"/>
  <c r="N29" i="8"/>
  <c r="N25" i="5" s="1"/>
  <c r="O43" i="2"/>
  <c r="P15" i="11"/>
  <c r="P15" i="12"/>
  <c r="P41" i="2"/>
  <c r="Q13" i="11"/>
  <c r="Q13" i="12"/>
  <c r="S40" i="2"/>
  <c r="T12" i="11"/>
  <c r="T12" i="12"/>
  <c r="P12" i="10"/>
  <c r="O39" i="2"/>
  <c r="P11" i="11"/>
  <c r="P50" i="11" s="1"/>
  <c r="P11" i="12"/>
  <c r="Q21" i="4"/>
  <c r="P42" i="2"/>
  <c r="Q14" i="11"/>
  <c r="Q14" i="12"/>
  <c r="N28" i="8"/>
  <c r="N24" i="5" s="1"/>
  <c r="N61" i="8"/>
  <c r="Q13" i="8"/>
  <c r="P261" i="4"/>
  <c r="P19" i="4"/>
  <c r="O262" i="4"/>
  <c r="P12" i="6"/>
  <c r="P11" i="5"/>
  <c r="P14" i="5"/>
  <c r="P15" i="7"/>
  <c r="P15" i="9"/>
  <c r="N62" i="8"/>
  <c r="N89" i="8" s="1"/>
  <c r="N24" i="10" s="1"/>
  <c r="M22" i="7"/>
  <c r="S157" i="4"/>
  <c r="T13" i="10"/>
  <c r="T13" i="7"/>
  <c r="T13" i="9"/>
  <c r="T13" i="6"/>
  <c r="T12" i="5"/>
  <c r="O160" i="4"/>
  <c r="P16" i="9"/>
  <c r="P16" i="10"/>
  <c r="P16" i="6"/>
  <c r="P15" i="5"/>
  <c r="P16" i="7"/>
  <c r="P65" i="6"/>
  <c r="P61" i="6"/>
  <c r="P64" i="6"/>
  <c r="P60" i="6"/>
  <c r="P57" i="6"/>
  <c r="P53" i="6"/>
  <c r="P49" i="6"/>
  <c r="P59" i="6"/>
  <c r="P54" i="6"/>
  <c r="P50" i="6"/>
  <c r="P63" i="6"/>
  <c r="P66" i="6"/>
  <c r="P62" i="6"/>
  <c r="P58" i="6"/>
  <c r="P55" i="6"/>
  <c r="P51" i="6"/>
  <c r="P47" i="6"/>
  <c r="P56" i="6"/>
  <c r="P52" i="6"/>
  <c r="P48" i="6"/>
  <c r="P158" i="4"/>
  <c r="Q14" i="10"/>
  <c r="Q14" i="9"/>
  <c r="Q14" i="7"/>
  <c r="Q14" i="6"/>
  <c r="Q13" i="5"/>
  <c r="P159" i="4"/>
  <c r="Q15" i="10"/>
  <c r="Q15" i="9"/>
  <c r="Q15" i="7"/>
  <c r="Q15" i="6"/>
  <c r="Q14" i="5"/>
  <c r="Q14" i="8"/>
  <c r="P23" i="4"/>
  <c r="P57" i="4" s="1"/>
  <c r="P262" i="4"/>
  <c r="M27" i="10"/>
  <c r="M23" i="7"/>
  <c r="M23" i="10"/>
  <c r="M19" i="7"/>
  <c r="P15" i="8"/>
  <c r="P29" i="8" s="1"/>
  <c r="P25" i="5" s="1"/>
  <c r="O263" i="4"/>
  <c r="Q30" i="5"/>
  <c r="R29" i="5"/>
  <c r="O61" i="8"/>
  <c r="O28" i="8"/>
  <c r="O62" i="8"/>
  <c r="O30" i="8"/>
  <c r="O26" i="5" s="1"/>
  <c r="T12" i="8"/>
  <c r="S260" i="4"/>
  <c r="T20" i="4"/>
  <c r="T54" i="4" s="1"/>
  <c r="O50" i="11" l="1"/>
  <c r="O39" i="11"/>
  <c r="O89" i="8"/>
  <c r="F64" i="9"/>
  <c r="L63" i="9"/>
  <c r="K63" i="9"/>
  <c r="O63" i="9"/>
  <c r="J63" i="9"/>
  <c r="N63" i="9"/>
  <c r="M63" i="9"/>
  <c r="N28" i="5"/>
  <c r="O28" i="5"/>
  <c r="N193" i="4"/>
  <c r="O36" i="5" s="1"/>
  <c r="O21" i="12" s="1"/>
  <c r="M193" i="4"/>
  <c r="N36" i="5" s="1"/>
  <c r="P156" i="4"/>
  <c r="P228" i="4" s="1"/>
  <c r="Q160" i="8" s="1"/>
  <c r="P53" i="4"/>
  <c r="Q22" i="4"/>
  <c r="Q56" i="4" s="1"/>
  <c r="Q55" i="4"/>
  <c r="Q54" i="9"/>
  <c r="Q55" i="9"/>
  <c r="Q56" i="9"/>
  <c r="Q57" i="9"/>
  <c r="Q58" i="9"/>
  <c r="Q59" i="9"/>
  <c r="Q60" i="9"/>
  <c r="Q61" i="9"/>
  <c r="Q62" i="9"/>
  <c r="Q63" i="9"/>
  <c r="Q64" i="9"/>
  <c r="N96" i="8"/>
  <c r="N88" i="8"/>
  <c r="N94" i="8"/>
  <c r="O96" i="8"/>
  <c r="O24" i="7" s="1"/>
  <c r="O95" i="8"/>
  <c r="O27" i="10" s="1"/>
  <c r="O94" i="8"/>
  <c r="O88" i="8"/>
  <c r="O23" i="10" s="1"/>
  <c r="N95" i="8"/>
  <c r="N27" i="10" s="1"/>
  <c r="P44" i="8"/>
  <c r="P38" i="8"/>
  <c r="P45" i="8"/>
  <c r="P22" i="8"/>
  <c r="P22" i="5" s="1"/>
  <c r="P40" i="8"/>
  <c r="N20" i="7"/>
  <c r="T40" i="2"/>
  <c r="U12" i="11"/>
  <c r="U12" i="12"/>
  <c r="Q42" i="2"/>
  <c r="R14" i="12"/>
  <c r="P43" i="2"/>
  <c r="Q15" i="11"/>
  <c r="Q15" i="12"/>
  <c r="Q12" i="10"/>
  <c r="P39" i="2"/>
  <c r="Q11" i="11"/>
  <c r="Q50" i="11" s="1"/>
  <c r="Q11" i="12"/>
  <c r="Q41" i="2"/>
  <c r="R13" i="11"/>
  <c r="R13" i="12"/>
  <c r="P259" i="4"/>
  <c r="Q12" i="6"/>
  <c r="Q12" i="9"/>
  <c r="N23" i="7"/>
  <c r="Q11" i="8"/>
  <c r="Q21" i="8" s="1"/>
  <c r="Q21" i="5" s="1"/>
  <c r="Q11" i="5"/>
  <c r="Q12" i="7"/>
  <c r="O53" i="2"/>
  <c r="O63" i="2" s="1"/>
  <c r="O51" i="2"/>
  <c r="O61" i="2" s="1"/>
  <c r="O52" i="2"/>
  <c r="O62" i="2" s="1"/>
  <c r="P160" i="4"/>
  <c r="Q16" i="10"/>
  <c r="Q16" i="9"/>
  <c r="Q16" i="7"/>
  <c r="Q16" i="6"/>
  <c r="Q15" i="5"/>
  <c r="Q158" i="4"/>
  <c r="R14" i="9"/>
  <c r="R14" i="10"/>
  <c r="R14" i="7"/>
  <c r="R13" i="5"/>
  <c r="R14" i="6"/>
  <c r="Q66" i="6"/>
  <c r="Q62" i="6"/>
  <c r="Q63" i="6"/>
  <c r="Q59" i="6"/>
  <c r="Q60" i="6"/>
  <c r="Q54" i="6"/>
  <c r="Q50" i="6"/>
  <c r="Q58" i="6"/>
  <c r="Q53" i="6"/>
  <c r="Q49" i="6"/>
  <c r="Q64" i="6"/>
  <c r="Q65" i="6"/>
  <c r="Q61" i="6"/>
  <c r="Q57" i="6"/>
  <c r="Q56" i="6"/>
  <c r="Q52" i="6"/>
  <c r="Q48" i="6"/>
  <c r="Q55" i="6"/>
  <c r="Q51" i="6"/>
  <c r="Q47" i="6"/>
  <c r="T157" i="4"/>
  <c r="U13" i="10"/>
  <c r="U13" i="9"/>
  <c r="U13" i="7"/>
  <c r="U13" i="6"/>
  <c r="U12" i="5"/>
  <c r="O24" i="10"/>
  <c r="O20" i="7"/>
  <c r="O24" i="5"/>
  <c r="S29" i="5"/>
  <c r="R30" i="5"/>
  <c r="O50" i="2"/>
  <c r="O60" i="2" s="1"/>
  <c r="O49" i="2"/>
  <c r="O59" i="2" s="1"/>
  <c r="O48" i="2"/>
  <c r="O58" i="2" s="1"/>
  <c r="O47" i="2"/>
  <c r="O57" i="2" s="1"/>
  <c r="O46" i="2"/>
  <c r="O45" i="2"/>
  <c r="O55" i="2" s="1"/>
  <c r="P39" i="11"/>
  <c r="P19" i="6"/>
  <c r="U12" i="8"/>
  <c r="T260" i="4"/>
  <c r="U20" i="4"/>
  <c r="U54" i="4" s="1"/>
  <c r="R13" i="8"/>
  <c r="Q261" i="4"/>
  <c r="Q19" i="4"/>
  <c r="Q53" i="4" s="1"/>
  <c r="O28" i="10"/>
  <c r="P61" i="8"/>
  <c r="P62" i="8"/>
  <c r="P89" i="8" s="1"/>
  <c r="P28" i="8"/>
  <c r="P30" i="8"/>
  <c r="P26" i="5" s="1"/>
  <c r="P53" i="2"/>
  <c r="Q15" i="8"/>
  <c r="Q29" i="8" s="1"/>
  <c r="Q25" i="5" s="1"/>
  <c r="P263" i="4"/>
  <c r="K64" i="9" l="1"/>
  <c r="O64" i="9"/>
  <c r="L64" i="9"/>
  <c r="P64" i="9"/>
  <c r="F65" i="9"/>
  <c r="R65" i="9" s="1"/>
  <c r="M64" i="9"/>
  <c r="J64" i="9"/>
  <c r="N64" i="9"/>
  <c r="R14" i="11"/>
  <c r="R21" i="4"/>
  <c r="R55" i="4" s="1"/>
  <c r="P28" i="5"/>
  <c r="O193" i="4"/>
  <c r="P36" i="5" s="1"/>
  <c r="P21" i="12" s="1"/>
  <c r="N21" i="12"/>
  <c r="O56" i="2"/>
  <c r="P96" i="8"/>
  <c r="P24" i="7" s="1"/>
  <c r="R54" i="9"/>
  <c r="R55" i="9"/>
  <c r="R56" i="9"/>
  <c r="R57" i="9"/>
  <c r="R58" i="9"/>
  <c r="R59" i="9"/>
  <c r="R60" i="9"/>
  <c r="R61" i="9"/>
  <c r="R62" i="9"/>
  <c r="R63" i="9"/>
  <c r="R64" i="9"/>
  <c r="P88" i="8"/>
  <c r="P95" i="8"/>
  <c r="P94" i="8"/>
  <c r="Q38" i="8"/>
  <c r="Q45" i="8"/>
  <c r="O23" i="7"/>
  <c r="Q22" i="8"/>
  <c r="Q22" i="5" s="1"/>
  <c r="Q44" i="8"/>
  <c r="Q40" i="8"/>
  <c r="Q39" i="2"/>
  <c r="R11" i="12"/>
  <c r="R11" i="11"/>
  <c r="R50" i="11" s="1"/>
  <c r="U40" i="2"/>
  <c r="V12" i="11"/>
  <c r="V12" i="12"/>
  <c r="R41" i="2"/>
  <c r="S13" i="11"/>
  <c r="S13" i="12"/>
  <c r="N22" i="7"/>
  <c r="N26" i="10"/>
  <c r="N24" i="7"/>
  <c r="N28" i="10"/>
  <c r="N23" i="10"/>
  <c r="N19" i="7"/>
  <c r="O19" i="7"/>
  <c r="Q39" i="8"/>
  <c r="P63" i="2"/>
  <c r="P52" i="2"/>
  <c r="P62" i="2" s="1"/>
  <c r="P51" i="2"/>
  <c r="P61" i="2" s="1"/>
  <c r="Q156" i="4"/>
  <c r="Q228" i="4" s="1"/>
  <c r="R160" i="8" s="1"/>
  <c r="R12" i="10"/>
  <c r="R12" i="7"/>
  <c r="R11" i="5"/>
  <c r="R12" i="9"/>
  <c r="R12" i="6"/>
  <c r="R22" i="4"/>
  <c r="R56" i="4" s="1"/>
  <c r="Q159" i="4"/>
  <c r="R15" i="9"/>
  <c r="R15" i="10"/>
  <c r="R15" i="6"/>
  <c r="R15" i="7"/>
  <c r="R14" i="5"/>
  <c r="U157" i="4"/>
  <c r="V13" i="10"/>
  <c r="V13" i="9"/>
  <c r="V13" i="7"/>
  <c r="V13" i="6"/>
  <c r="V12" i="5"/>
  <c r="R65" i="6"/>
  <c r="R61" i="6"/>
  <c r="R64" i="6"/>
  <c r="R60" i="6"/>
  <c r="R59" i="6"/>
  <c r="R53" i="6"/>
  <c r="R49" i="6"/>
  <c r="R57" i="6"/>
  <c r="R54" i="6"/>
  <c r="R50" i="6"/>
  <c r="R63" i="6"/>
  <c r="R66" i="6"/>
  <c r="R62" i="6"/>
  <c r="R58" i="6"/>
  <c r="R55" i="6"/>
  <c r="R51" i="6"/>
  <c r="R47" i="6"/>
  <c r="R56" i="6"/>
  <c r="R52" i="6"/>
  <c r="R48" i="6"/>
  <c r="P24" i="10"/>
  <c r="P20" i="7"/>
  <c r="O26" i="10"/>
  <c r="O22" i="7"/>
  <c r="Q39" i="11"/>
  <c r="Q19" i="6"/>
  <c r="P50" i="2"/>
  <c r="P60" i="2" s="1"/>
  <c r="P49" i="2"/>
  <c r="P59" i="2" s="1"/>
  <c r="P48" i="2"/>
  <c r="P58" i="2" s="1"/>
  <c r="P47" i="2"/>
  <c r="P57" i="2" s="1"/>
  <c r="P46" i="2"/>
  <c r="P45" i="2"/>
  <c r="P55" i="2" s="1"/>
  <c r="P24" i="5"/>
  <c r="R14" i="8"/>
  <c r="Q262" i="4"/>
  <c r="Q23" i="4"/>
  <c r="Q57" i="4" s="1"/>
  <c r="V12" i="8"/>
  <c r="U260" i="4"/>
  <c r="V20" i="4"/>
  <c r="V54" i="4" s="1"/>
  <c r="Q62" i="8"/>
  <c r="Q30" i="8"/>
  <c r="Q26" i="5" s="1"/>
  <c r="Q61" i="8"/>
  <c r="Q28" i="8"/>
  <c r="Q24" i="5" s="1"/>
  <c r="R11" i="8"/>
  <c r="R21" i="8" s="1"/>
  <c r="Q259" i="4"/>
  <c r="S30" i="5"/>
  <c r="T29" i="5"/>
  <c r="P28" i="10" l="1"/>
  <c r="F66" i="9"/>
  <c r="L65" i="9"/>
  <c r="P65" i="9"/>
  <c r="M65" i="9"/>
  <c r="Q65" i="9"/>
  <c r="J65" i="9"/>
  <c r="N65" i="9"/>
  <c r="K65" i="9"/>
  <c r="O65" i="9"/>
  <c r="Q28" i="5"/>
  <c r="P193" i="4"/>
  <c r="Q36" i="5" s="1"/>
  <c r="P56" i="2"/>
  <c r="Q96" i="8"/>
  <c r="Q95" i="8"/>
  <c r="Q23" i="7" s="1"/>
  <c r="Q94" i="8"/>
  <c r="Q26" i="10" s="1"/>
  <c r="Q88" i="8"/>
  <c r="Q89" i="8"/>
  <c r="Q24" i="10" s="1"/>
  <c r="V40" i="2"/>
  <c r="W12" i="11"/>
  <c r="W12" i="12"/>
  <c r="Q43" i="2"/>
  <c r="R15" i="11"/>
  <c r="R15" i="12"/>
  <c r="S21" i="4"/>
  <c r="S55" i="4" s="1"/>
  <c r="R42" i="2"/>
  <c r="S14" i="11"/>
  <c r="S14" i="12"/>
  <c r="R39" i="8"/>
  <c r="R40" i="8"/>
  <c r="V157" i="4"/>
  <c r="W13" i="10"/>
  <c r="W13" i="9"/>
  <c r="W13" i="7"/>
  <c r="W13" i="6"/>
  <c r="W12" i="5"/>
  <c r="Q160" i="4"/>
  <c r="R16" i="9"/>
  <c r="R16" i="10"/>
  <c r="R16" i="7"/>
  <c r="R15" i="5"/>
  <c r="R16" i="6"/>
  <c r="R158" i="4"/>
  <c r="S14" i="10"/>
  <c r="S14" i="9"/>
  <c r="S14" i="7"/>
  <c r="S14" i="6"/>
  <c r="S13" i="5"/>
  <c r="R21" i="5"/>
  <c r="P23" i="10"/>
  <c r="P19" i="7"/>
  <c r="S13" i="8"/>
  <c r="R19" i="4"/>
  <c r="R53" i="4" s="1"/>
  <c r="R261" i="4"/>
  <c r="Q53" i="2"/>
  <c r="Q63" i="2" s="1"/>
  <c r="U29" i="5"/>
  <c r="T30" i="5"/>
  <c r="P27" i="10"/>
  <c r="P23" i="7"/>
  <c r="W12" i="8"/>
  <c r="V260" i="4"/>
  <c r="W20" i="4"/>
  <c r="W54" i="4" s="1"/>
  <c r="R45" i="8"/>
  <c r="R44" i="8"/>
  <c r="R22" i="8"/>
  <c r="R38" i="8"/>
  <c r="Q22" i="7"/>
  <c r="Q28" i="10"/>
  <c r="Q24" i="7"/>
  <c r="P26" i="10"/>
  <c r="P22" i="7"/>
  <c r="R15" i="8"/>
  <c r="R29" i="8" s="1"/>
  <c r="R25" i="5" s="1"/>
  <c r="Q263" i="4"/>
  <c r="F67" i="9" l="1"/>
  <c r="K66" i="9"/>
  <c r="M66" i="9"/>
  <c r="O66" i="9"/>
  <c r="Q66" i="9"/>
  <c r="J66" i="9"/>
  <c r="L66" i="9"/>
  <c r="N66" i="9"/>
  <c r="P66" i="9"/>
  <c r="R66" i="9"/>
  <c r="Q21" i="12"/>
  <c r="S66" i="9"/>
  <c r="S67" i="9"/>
  <c r="S54" i="9"/>
  <c r="S55" i="9"/>
  <c r="S56" i="9"/>
  <c r="S57" i="9"/>
  <c r="S58" i="9"/>
  <c r="S59" i="9"/>
  <c r="S60" i="9"/>
  <c r="S61" i="9"/>
  <c r="S62" i="9"/>
  <c r="S63" i="9"/>
  <c r="S64" i="9"/>
  <c r="S65" i="9"/>
  <c r="Q20" i="7"/>
  <c r="R39" i="2"/>
  <c r="S11" i="11"/>
  <c r="S50" i="11" s="1"/>
  <c r="S11" i="12"/>
  <c r="S41" i="2"/>
  <c r="T13" i="11"/>
  <c r="T13" i="12"/>
  <c r="W40" i="2"/>
  <c r="X12" i="11"/>
  <c r="X12" i="12"/>
  <c r="Q27" i="10"/>
  <c r="Q51" i="2"/>
  <c r="Q61" i="2" s="1"/>
  <c r="Q52" i="2"/>
  <c r="Q62" i="2" s="1"/>
  <c r="S22" i="4"/>
  <c r="S56" i="4" s="1"/>
  <c r="R159" i="4"/>
  <c r="S15" i="10"/>
  <c r="S15" i="9"/>
  <c r="S15" i="7"/>
  <c r="S15" i="6"/>
  <c r="S14" i="5"/>
  <c r="W157" i="4"/>
  <c r="X13" i="10"/>
  <c r="X13" i="7"/>
  <c r="X13" i="9"/>
  <c r="X13" i="6"/>
  <c r="X12" i="5"/>
  <c r="R156" i="4"/>
  <c r="R228" i="4" s="1"/>
  <c r="S160" i="8" s="1"/>
  <c r="S12" i="10"/>
  <c r="S12" i="9"/>
  <c r="S12" i="7"/>
  <c r="S12" i="6"/>
  <c r="S11" i="5"/>
  <c r="S66" i="6"/>
  <c r="S62" i="6"/>
  <c r="S63" i="6"/>
  <c r="S59" i="6"/>
  <c r="S58" i="6"/>
  <c r="S54" i="6"/>
  <c r="S50" i="6"/>
  <c r="S60" i="6"/>
  <c r="S53" i="6"/>
  <c r="S49" i="6"/>
  <c r="S64" i="6"/>
  <c r="S65" i="6"/>
  <c r="S61" i="6"/>
  <c r="S57" i="6"/>
  <c r="S56" i="6"/>
  <c r="S52" i="6"/>
  <c r="S48" i="6"/>
  <c r="S55" i="6"/>
  <c r="S51" i="6"/>
  <c r="S47" i="6"/>
  <c r="S261" i="4"/>
  <c r="R53" i="2"/>
  <c r="R63" i="2" s="1"/>
  <c r="X12" i="8"/>
  <c r="W260" i="4"/>
  <c r="X20" i="4"/>
  <c r="X54" i="4" s="1"/>
  <c r="U30" i="5"/>
  <c r="V29" i="5"/>
  <c r="R39" i="11"/>
  <c r="R19" i="6"/>
  <c r="S11" i="8"/>
  <c r="S21" i="8" s="1"/>
  <c r="R259" i="4"/>
  <c r="Q23" i="10"/>
  <c r="Q19" i="7"/>
  <c r="R30" i="8"/>
  <c r="R26" i="5" s="1"/>
  <c r="R61" i="8"/>
  <c r="R62" i="8"/>
  <c r="R89" i="8" s="1"/>
  <c r="R28" i="8"/>
  <c r="S22" i="8"/>
  <c r="R22" i="5"/>
  <c r="Q50" i="2"/>
  <c r="Q60" i="2" s="1"/>
  <c r="Q49" i="2"/>
  <c r="Q59" i="2" s="1"/>
  <c r="Q48" i="2"/>
  <c r="Q58" i="2" s="1"/>
  <c r="Q47" i="2"/>
  <c r="Q57" i="2" s="1"/>
  <c r="Q46" i="2"/>
  <c r="Q45" i="2"/>
  <c r="Q55" i="2" s="1"/>
  <c r="S14" i="8"/>
  <c r="R23" i="4"/>
  <c r="R57" i="4" s="1"/>
  <c r="R262" i="4"/>
  <c r="J67" i="9" l="1"/>
  <c r="L67" i="9"/>
  <c r="N67" i="9"/>
  <c r="P67" i="9"/>
  <c r="R67" i="9"/>
  <c r="F68" i="9"/>
  <c r="K67" i="9"/>
  <c r="M67" i="9"/>
  <c r="O67" i="9"/>
  <c r="Q67" i="9"/>
  <c r="R28" i="5"/>
  <c r="Q193" i="4"/>
  <c r="R36" i="5" s="1"/>
  <c r="R21" i="12" s="1"/>
  <c r="Q56" i="2"/>
  <c r="R96" i="8"/>
  <c r="R88" i="8"/>
  <c r="R95" i="8"/>
  <c r="R94" i="8"/>
  <c r="T21" i="4"/>
  <c r="T22" i="4" s="1"/>
  <c r="T56" i="4" s="1"/>
  <c r="S42" i="2"/>
  <c r="T14" i="11"/>
  <c r="T14" i="12"/>
  <c r="R43" i="2"/>
  <c r="S15" i="11"/>
  <c r="S15" i="12"/>
  <c r="X40" i="2"/>
  <c r="Y12" i="11"/>
  <c r="Y12" i="12"/>
  <c r="S19" i="4"/>
  <c r="T13" i="8"/>
  <c r="S39" i="8"/>
  <c r="S40" i="8"/>
  <c r="R51" i="2"/>
  <c r="R61" i="2" s="1"/>
  <c r="R52" i="2"/>
  <c r="R62" i="2" s="1"/>
  <c r="S159" i="4"/>
  <c r="T15" i="9"/>
  <c r="T15" i="10"/>
  <c r="T15" i="7"/>
  <c r="T15" i="6"/>
  <c r="T14" i="5"/>
  <c r="R160" i="4"/>
  <c r="S16" i="10"/>
  <c r="S16" i="9"/>
  <c r="S16" i="7"/>
  <c r="S16" i="6"/>
  <c r="S15" i="5"/>
  <c r="S158" i="4"/>
  <c r="T14" i="9"/>
  <c r="T14" i="10"/>
  <c r="T14" i="6"/>
  <c r="T13" i="5"/>
  <c r="T14" i="7"/>
  <c r="X157" i="4"/>
  <c r="Y13" i="10"/>
  <c r="Y13" i="9"/>
  <c r="Y13" i="7"/>
  <c r="Y13" i="6"/>
  <c r="Y12" i="5"/>
  <c r="R26" i="10"/>
  <c r="S44" i="8"/>
  <c r="S21" i="5"/>
  <c r="S15" i="8"/>
  <c r="S29" i="8" s="1"/>
  <c r="S25" i="5" s="1"/>
  <c r="R263" i="4"/>
  <c r="S22" i="5"/>
  <c r="R24" i="10"/>
  <c r="R20" i="7"/>
  <c r="R24" i="5"/>
  <c r="R28" i="10"/>
  <c r="R24" i="7"/>
  <c r="W29" i="5"/>
  <c r="V30" i="5"/>
  <c r="Y12" i="8"/>
  <c r="X260" i="4"/>
  <c r="Y20" i="4"/>
  <c r="Y54" i="4" s="1"/>
  <c r="S39" i="11"/>
  <c r="S19" i="6"/>
  <c r="R50" i="2"/>
  <c r="R60" i="2" s="1"/>
  <c r="R49" i="2"/>
  <c r="R59" i="2" s="1"/>
  <c r="R48" i="2"/>
  <c r="R58" i="2" s="1"/>
  <c r="R47" i="2"/>
  <c r="R57" i="2" s="1"/>
  <c r="R46" i="2"/>
  <c r="R45" i="2"/>
  <c r="R55" i="2" s="1"/>
  <c r="T11" i="8"/>
  <c r="T14" i="8"/>
  <c r="S262" i="4"/>
  <c r="S23" i="4"/>
  <c r="S57" i="4" s="1"/>
  <c r="S45" i="8"/>
  <c r="S38" i="8"/>
  <c r="J68" i="9" l="1"/>
  <c r="L68" i="9"/>
  <c r="N68" i="9"/>
  <c r="P68" i="9"/>
  <c r="R68" i="9"/>
  <c r="F69" i="9"/>
  <c r="K68" i="9"/>
  <c r="M68" i="9"/>
  <c r="O68" i="9"/>
  <c r="Q68" i="9"/>
  <c r="S68" i="9"/>
  <c r="R193" i="4"/>
  <c r="S36" i="5" s="1"/>
  <c r="S21" i="12" s="1"/>
  <c r="T12" i="10"/>
  <c r="S53" i="4"/>
  <c r="T261" i="4"/>
  <c r="T55" i="4"/>
  <c r="R56" i="2"/>
  <c r="T67" i="9"/>
  <c r="T69" i="9"/>
  <c r="T66" i="9"/>
  <c r="T68" i="9"/>
  <c r="T54" i="9"/>
  <c r="T55" i="9"/>
  <c r="T56" i="9"/>
  <c r="T57" i="9"/>
  <c r="T58" i="9"/>
  <c r="T59" i="9"/>
  <c r="T60" i="9"/>
  <c r="T61" i="9"/>
  <c r="T62" i="9"/>
  <c r="T63" i="9"/>
  <c r="T64" i="9"/>
  <c r="T65" i="9"/>
  <c r="T21" i="8"/>
  <c r="T21" i="5" s="1"/>
  <c r="T11" i="5"/>
  <c r="S259" i="4"/>
  <c r="T12" i="6"/>
  <c r="U21" i="4"/>
  <c r="U55" i="4" s="1"/>
  <c r="T42" i="2"/>
  <c r="U14" i="11"/>
  <c r="U14" i="12"/>
  <c r="S156" i="4"/>
  <c r="S228" i="4" s="1"/>
  <c r="T160" i="8" s="1"/>
  <c r="S39" i="2"/>
  <c r="T11" i="11"/>
  <c r="T50" i="11" s="1"/>
  <c r="T11" i="12"/>
  <c r="T41" i="2"/>
  <c r="U13" i="11"/>
  <c r="U13" i="12"/>
  <c r="S43" i="2"/>
  <c r="T15" i="11"/>
  <c r="T15" i="12"/>
  <c r="Y40" i="2"/>
  <c r="Z12" i="11"/>
  <c r="Z12" i="12"/>
  <c r="T12" i="7"/>
  <c r="T12" i="9"/>
  <c r="U13" i="8"/>
  <c r="R22" i="7"/>
  <c r="T19" i="4"/>
  <c r="T53" i="4" s="1"/>
  <c r="T40" i="8"/>
  <c r="T39" i="8"/>
  <c r="S160" i="4"/>
  <c r="T16" i="9"/>
  <c r="T16" i="10"/>
  <c r="T16" i="6"/>
  <c r="T15" i="5"/>
  <c r="T16" i="7"/>
  <c r="T65" i="6"/>
  <c r="T61" i="6"/>
  <c r="T64" i="6"/>
  <c r="T60" i="6"/>
  <c r="T57" i="6"/>
  <c r="T53" i="6"/>
  <c r="T49" i="6"/>
  <c r="T59" i="6"/>
  <c r="T54" i="6"/>
  <c r="T50" i="6"/>
  <c r="T63" i="6"/>
  <c r="T66" i="6"/>
  <c r="T62" i="6"/>
  <c r="T58" i="6"/>
  <c r="T55" i="6"/>
  <c r="T51" i="6"/>
  <c r="T47" i="6"/>
  <c r="T56" i="6"/>
  <c r="T52" i="6"/>
  <c r="T48" i="6"/>
  <c r="T158" i="4"/>
  <c r="U14" i="10"/>
  <c r="U14" i="9"/>
  <c r="U14" i="7"/>
  <c r="U14" i="6"/>
  <c r="U13" i="5"/>
  <c r="Y157" i="4"/>
  <c r="Z13" i="10"/>
  <c r="Z13" i="9"/>
  <c r="Z13" i="7"/>
  <c r="Z13" i="6"/>
  <c r="Z12" i="5"/>
  <c r="T159" i="4"/>
  <c r="U15" i="9"/>
  <c r="U15" i="6"/>
  <c r="T44" i="8"/>
  <c r="T38" i="8"/>
  <c r="S53" i="2"/>
  <c r="S63" i="2" s="1"/>
  <c r="T45" i="8"/>
  <c r="R27" i="10"/>
  <c r="R23" i="7"/>
  <c r="Z12" i="8"/>
  <c r="Y260" i="4"/>
  <c r="Z20" i="4"/>
  <c r="Z54" i="4" s="1"/>
  <c r="S61" i="8"/>
  <c r="S28" i="8"/>
  <c r="S62" i="8"/>
  <c r="S89" i="8" s="1"/>
  <c r="S30" i="8"/>
  <c r="S26" i="5" s="1"/>
  <c r="S28" i="5" s="1"/>
  <c r="T23" i="4"/>
  <c r="T57" i="4" s="1"/>
  <c r="T22" i="8"/>
  <c r="T15" i="8"/>
  <c r="T29" i="8" s="1"/>
  <c r="T25" i="5" s="1"/>
  <c r="S263" i="4"/>
  <c r="R23" i="10"/>
  <c r="R19" i="7"/>
  <c r="W30" i="5"/>
  <c r="X29" i="5"/>
  <c r="U22" i="4" l="1"/>
  <c r="U56" i="4" s="1"/>
  <c r="K69" i="9"/>
  <c r="M69" i="9"/>
  <c r="O69" i="9"/>
  <c r="Q69" i="9"/>
  <c r="J69" i="9"/>
  <c r="L69" i="9"/>
  <c r="N69" i="9"/>
  <c r="P69" i="9"/>
  <c r="R69" i="9"/>
  <c r="S69" i="9"/>
  <c r="U66" i="9"/>
  <c r="U68" i="9"/>
  <c r="U67" i="9"/>
  <c r="U69" i="9"/>
  <c r="U54" i="9"/>
  <c r="U55" i="9"/>
  <c r="U56" i="9"/>
  <c r="U57" i="9"/>
  <c r="U58" i="9"/>
  <c r="U59" i="9"/>
  <c r="U60" i="9"/>
  <c r="U61" i="9"/>
  <c r="U62" i="9"/>
  <c r="U63" i="9"/>
  <c r="U64" i="9"/>
  <c r="U65" i="9"/>
  <c r="S96" i="8"/>
  <c r="S88" i="8"/>
  <c r="S95" i="8"/>
  <c r="S23" i="7" s="1"/>
  <c r="S94" i="8"/>
  <c r="T43" i="2"/>
  <c r="U15" i="11"/>
  <c r="U15" i="12"/>
  <c r="T156" i="4"/>
  <c r="T228" i="4" s="1"/>
  <c r="U160" i="8" s="1"/>
  <c r="T39" i="2"/>
  <c r="U11" i="11"/>
  <c r="U50" i="11" s="1"/>
  <c r="U11" i="12"/>
  <c r="V21" i="4"/>
  <c r="V14" i="12"/>
  <c r="U41" i="2"/>
  <c r="V13" i="11"/>
  <c r="V13" i="12"/>
  <c r="Z40" i="2"/>
  <c r="AA12" i="11"/>
  <c r="AA12" i="12"/>
  <c r="U11" i="8"/>
  <c r="U21" i="8" s="1"/>
  <c r="U21" i="5" s="1"/>
  <c r="U12" i="7"/>
  <c r="T259" i="4"/>
  <c r="U11" i="5"/>
  <c r="U12" i="10"/>
  <c r="V13" i="8"/>
  <c r="U19" i="4"/>
  <c r="U261" i="4"/>
  <c r="T262" i="4"/>
  <c r="U14" i="8"/>
  <c r="U14" i="5"/>
  <c r="U15" i="7"/>
  <c r="U15" i="10"/>
  <c r="U12" i="6"/>
  <c r="U12" i="9"/>
  <c r="S51" i="2"/>
  <c r="S61" i="2" s="1"/>
  <c r="S52" i="2"/>
  <c r="S62" i="2" s="1"/>
  <c r="T160" i="4"/>
  <c r="U16" i="10"/>
  <c r="U16" i="9"/>
  <c r="U16" i="7"/>
  <c r="U16" i="6"/>
  <c r="U15" i="5"/>
  <c r="Z157" i="4"/>
  <c r="AA13" i="10"/>
  <c r="AA13" i="9"/>
  <c r="AA13" i="7"/>
  <c r="AA13" i="6"/>
  <c r="AA12" i="5"/>
  <c r="U159" i="4"/>
  <c r="V15" i="9"/>
  <c r="V15" i="10"/>
  <c r="V15" i="6"/>
  <c r="U158" i="4"/>
  <c r="V14" i="9"/>
  <c r="V14" i="10"/>
  <c r="V14" i="7"/>
  <c r="V13" i="5"/>
  <c r="V14" i="6"/>
  <c r="U66" i="6"/>
  <c r="U62" i="6"/>
  <c r="U63" i="6"/>
  <c r="U59" i="6"/>
  <c r="U60" i="6"/>
  <c r="U54" i="6"/>
  <c r="U50" i="6"/>
  <c r="U58" i="6"/>
  <c r="U53" i="6"/>
  <c r="U49" i="6"/>
  <c r="U64" i="6"/>
  <c r="U65" i="6"/>
  <c r="U61" i="6"/>
  <c r="U57" i="6"/>
  <c r="U56" i="6"/>
  <c r="U52" i="6"/>
  <c r="U48" i="6"/>
  <c r="U55" i="6"/>
  <c r="U51" i="6"/>
  <c r="U47" i="6"/>
  <c r="S27" i="10"/>
  <c r="V14" i="8"/>
  <c r="Y29" i="5"/>
  <c r="X30" i="5"/>
  <c r="T61" i="8"/>
  <c r="T62" i="8"/>
  <c r="T89" i="8" s="1"/>
  <c r="T28" i="8"/>
  <c r="T30" i="8"/>
  <c r="T26" i="5" s="1"/>
  <c r="S24" i="10"/>
  <c r="S20" i="7"/>
  <c r="S24" i="5"/>
  <c r="T53" i="2"/>
  <c r="T63" i="2" s="1"/>
  <c r="T22" i="5"/>
  <c r="U15" i="8"/>
  <c r="U29" i="8" s="1"/>
  <c r="U25" i="5" s="1"/>
  <c r="T263" i="4"/>
  <c r="AA12" i="8"/>
  <c r="Z260" i="4"/>
  <c r="AA20" i="4"/>
  <c r="AA54" i="4" s="1"/>
  <c r="S50" i="2"/>
  <c r="S60" i="2" s="1"/>
  <c r="S49" i="2"/>
  <c r="S59" i="2" s="1"/>
  <c r="S48" i="2"/>
  <c r="S58" i="2" s="1"/>
  <c r="S47" i="2"/>
  <c r="S57" i="2" s="1"/>
  <c r="S46" i="2"/>
  <c r="S45" i="2"/>
  <c r="S55" i="2" s="1"/>
  <c r="T39" i="11"/>
  <c r="T19" i="6"/>
  <c r="U23" i="4" l="1"/>
  <c r="U57" i="4" s="1"/>
  <c r="V14" i="5"/>
  <c r="V14" i="11"/>
  <c r="U45" i="8"/>
  <c r="U262" i="4"/>
  <c r="V15" i="7"/>
  <c r="U42" i="2"/>
  <c r="U44" i="8"/>
  <c r="V44" i="8" s="1"/>
  <c r="T28" i="5"/>
  <c r="S193" i="4"/>
  <c r="T36" i="5" s="1"/>
  <c r="T21" i="12" s="1"/>
  <c r="V11" i="5"/>
  <c r="U53" i="4"/>
  <c r="V22" i="4"/>
  <c r="V56" i="4" s="1"/>
  <c r="V55" i="4"/>
  <c r="S56" i="2"/>
  <c r="T96" i="8"/>
  <c r="V67" i="9"/>
  <c r="V69" i="9"/>
  <c r="V66" i="9"/>
  <c r="V68" i="9"/>
  <c r="V54" i="9"/>
  <c r="V55" i="9"/>
  <c r="V56" i="9"/>
  <c r="V57" i="9"/>
  <c r="V58" i="9"/>
  <c r="V59" i="9"/>
  <c r="V60" i="9"/>
  <c r="V61" i="9"/>
  <c r="V62" i="9"/>
  <c r="V63" i="9"/>
  <c r="V64" i="9"/>
  <c r="V65" i="9"/>
  <c r="T88" i="8"/>
  <c r="T19" i="7" s="1"/>
  <c r="T94" i="8"/>
  <c r="T95" i="8"/>
  <c r="T27" i="10" s="1"/>
  <c r="V11" i="8"/>
  <c r="V21" i="8" s="1"/>
  <c r="V21" i="5" s="1"/>
  <c r="V12" i="6"/>
  <c r="U39" i="8"/>
  <c r="V39" i="8" s="1"/>
  <c r="U22" i="8"/>
  <c r="U22" i="5" s="1"/>
  <c r="U38" i="8"/>
  <c r="U40" i="8"/>
  <c r="AA40" i="2"/>
  <c r="AB12" i="11"/>
  <c r="AB12" i="12"/>
  <c r="U156" i="4"/>
  <c r="U228" i="4" s="1"/>
  <c r="V160" i="8" s="1"/>
  <c r="U39" i="2"/>
  <c r="V11" i="12"/>
  <c r="V11" i="11"/>
  <c r="V50" i="11" s="1"/>
  <c r="V41" i="2"/>
  <c r="W13" i="11"/>
  <c r="W13" i="12"/>
  <c r="U259" i="4"/>
  <c r="V12" i="9"/>
  <c r="V12" i="10"/>
  <c r="V12" i="7"/>
  <c r="T52" i="2"/>
  <c r="T62" i="2" s="1"/>
  <c r="T51" i="2"/>
  <c r="T61" i="2" s="1"/>
  <c r="AA157" i="4"/>
  <c r="AB13" i="10"/>
  <c r="AB13" i="7"/>
  <c r="AB13" i="9"/>
  <c r="AB13" i="6"/>
  <c r="AB12" i="5"/>
  <c r="U160" i="4"/>
  <c r="V16" i="6"/>
  <c r="V65" i="6"/>
  <c r="V61" i="6"/>
  <c r="V64" i="6"/>
  <c r="V60" i="6"/>
  <c r="V59" i="6"/>
  <c r="V53" i="6"/>
  <c r="V49" i="6"/>
  <c r="V57" i="6"/>
  <c r="V54" i="6"/>
  <c r="V50" i="6"/>
  <c r="V63" i="6"/>
  <c r="V66" i="6"/>
  <c r="V62" i="6"/>
  <c r="V58" i="6"/>
  <c r="V55" i="6"/>
  <c r="V51" i="6"/>
  <c r="V47" i="6"/>
  <c r="V56" i="6"/>
  <c r="V52" i="6"/>
  <c r="V48" i="6"/>
  <c r="V158" i="4"/>
  <c r="W14" i="10"/>
  <c r="W14" i="9"/>
  <c r="W14" i="7"/>
  <c r="W14" i="6"/>
  <c r="W13" i="5"/>
  <c r="AB12" i="8"/>
  <c r="AA260" i="4"/>
  <c r="AB20" i="4"/>
  <c r="AB54" i="4" s="1"/>
  <c r="S28" i="10"/>
  <c r="S24" i="7"/>
  <c r="U62" i="8"/>
  <c r="U30" i="8"/>
  <c r="U26" i="5" s="1"/>
  <c r="U61" i="8"/>
  <c r="U28" i="8"/>
  <c r="U24" i="5" s="1"/>
  <c r="W13" i="8"/>
  <c r="V19" i="4"/>
  <c r="V53" i="4" s="1"/>
  <c r="V261" i="4"/>
  <c r="T24" i="5"/>
  <c r="S23" i="10"/>
  <c r="S19" i="7"/>
  <c r="S26" i="10"/>
  <c r="S22" i="7"/>
  <c r="U39" i="11"/>
  <c r="U19" i="6"/>
  <c r="T50" i="2"/>
  <c r="T60" i="2" s="1"/>
  <c r="T49" i="2"/>
  <c r="T59" i="2" s="1"/>
  <c r="T48" i="2"/>
  <c r="T58" i="2" s="1"/>
  <c r="T47" i="2"/>
  <c r="T57" i="2" s="1"/>
  <c r="T46" i="2"/>
  <c r="T45" i="2"/>
  <c r="T55" i="2" s="1"/>
  <c r="T24" i="10"/>
  <c r="T20" i="7"/>
  <c r="Y30" i="5"/>
  <c r="Z29" i="5"/>
  <c r="V15" i="5" l="1"/>
  <c r="U263" i="4"/>
  <c r="V16" i="7"/>
  <c r="V15" i="12"/>
  <c r="W14" i="12"/>
  <c r="V15" i="8"/>
  <c r="V29" i="8" s="1"/>
  <c r="V25" i="5" s="1"/>
  <c r="V16" i="10"/>
  <c r="V15" i="11"/>
  <c r="V16" i="9"/>
  <c r="U43" i="2"/>
  <c r="T23" i="10"/>
  <c r="V42" i="2"/>
  <c r="W14" i="11"/>
  <c r="W21" i="4"/>
  <c r="W55" i="4" s="1"/>
  <c r="U28" i="5"/>
  <c r="T193" i="4"/>
  <c r="U36" i="5" s="1"/>
  <c r="U21" i="12" s="1"/>
  <c r="T56" i="2"/>
  <c r="U96" i="8"/>
  <c r="W66" i="9"/>
  <c r="W68" i="9"/>
  <c r="W67" i="9"/>
  <c r="W69" i="9"/>
  <c r="W54" i="9"/>
  <c r="W55" i="9"/>
  <c r="W56" i="9"/>
  <c r="W57" i="9"/>
  <c r="W58" i="9"/>
  <c r="W59" i="9"/>
  <c r="W60" i="9"/>
  <c r="W61" i="9"/>
  <c r="W62" i="9"/>
  <c r="W63" i="9"/>
  <c r="W64" i="9"/>
  <c r="W65" i="9"/>
  <c r="V38" i="8"/>
  <c r="U88" i="8"/>
  <c r="U95" i="8"/>
  <c r="U94" i="8"/>
  <c r="U26" i="10" s="1"/>
  <c r="V40" i="8"/>
  <c r="V22" i="8"/>
  <c r="V22" i="5" s="1"/>
  <c r="V45" i="8"/>
  <c r="U89" i="8"/>
  <c r="U20" i="7" s="1"/>
  <c r="X13" i="11"/>
  <c r="V39" i="2"/>
  <c r="W11" i="11"/>
  <c r="W50" i="11" s="1"/>
  <c r="W11" i="12"/>
  <c r="AB40" i="2"/>
  <c r="AC12" i="11"/>
  <c r="AC12" i="12"/>
  <c r="T23" i="7"/>
  <c r="V156" i="4"/>
  <c r="V228" i="4" s="1"/>
  <c r="W160" i="8" s="1"/>
  <c r="W12" i="10"/>
  <c r="W12" i="9"/>
  <c r="W12" i="7"/>
  <c r="W12" i="6"/>
  <c r="W11" i="5"/>
  <c r="W66" i="6"/>
  <c r="W62" i="6"/>
  <c r="W63" i="6"/>
  <c r="W59" i="6"/>
  <c r="W58" i="6"/>
  <c r="W54" i="6"/>
  <c r="W50" i="6"/>
  <c r="W60" i="6"/>
  <c r="W53" i="6"/>
  <c r="W49" i="6"/>
  <c r="W64" i="6"/>
  <c r="W65" i="6"/>
  <c r="W61" i="6"/>
  <c r="W57" i="6"/>
  <c r="W56" i="6"/>
  <c r="W52" i="6"/>
  <c r="W48" i="6"/>
  <c r="W55" i="6"/>
  <c r="W51" i="6"/>
  <c r="W47" i="6"/>
  <c r="V159" i="4"/>
  <c r="W15" i="10"/>
  <c r="W15" i="9"/>
  <c r="W15" i="7"/>
  <c r="W15" i="6"/>
  <c r="W14" i="5"/>
  <c r="AB157" i="4"/>
  <c r="AC13" i="10"/>
  <c r="AC13" i="9"/>
  <c r="AC13" i="7"/>
  <c r="AC13" i="6"/>
  <c r="AC12" i="5"/>
  <c r="U23" i="10"/>
  <c r="V62" i="8"/>
  <c r="V89" i="8" s="1"/>
  <c r="V28" i="8"/>
  <c r="U53" i="2"/>
  <c r="U63" i="2" s="1"/>
  <c r="T26" i="10"/>
  <c r="T22" i="7"/>
  <c r="AA29" i="5"/>
  <c r="Z30" i="5"/>
  <c r="U24" i="10"/>
  <c r="T28" i="10"/>
  <c r="T24" i="7"/>
  <c r="W11" i="8"/>
  <c r="W21" i="8" s="1"/>
  <c r="V259" i="4"/>
  <c r="AC12" i="8"/>
  <c r="AB260" i="4"/>
  <c r="AC20" i="4"/>
  <c r="AC54" i="4" s="1"/>
  <c r="W14" i="8"/>
  <c r="V23" i="4"/>
  <c r="V57" i="4" s="1"/>
  <c r="V262" i="4"/>
  <c r="U28" i="10"/>
  <c r="U24" i="7"/>
  <c r="W22" i="4" l="1"/>
  <c r="W56" i="4" s="1"/>
  <c r="W41" i="2"/>
  <c r="V61" i="8"/>
  <c r="V96" i="8" s="1"/>
  <c r="V30" i="8"/>
  <c r="V26" i="5" s="1"/>
  <c r="V28" i="5" s="1"/>
  <c r="W261" i="4"/>
  <c r="X13" i="12"/>
  <c r="U193" i="4"/>
  <c r="V36" i="5" s="1"/>
  <c r="V21" i="12" s="1"/>
  <c r="V95" i="8"/>
  <c r="V27" i="10" s="1"/>
  <c r="V88" i="8"/>
  <c r="V19" i="7" s="1"/>
  <c r="W22" i="8"/>
  <c r="W22" i="5" s="1"/>
  <c r="AC40" i="2"/>
  <c r="AD12" i="11"/>
  <c r="AD12" i="12"/>
  <c r="X21" i="4"/>
  <c r="X55" i="4" s="1"/>
  <c r="W42" i="2"/>
  <c r="X14" i="11"/>
  <c r="X14" i="12"/>
  <c r="V43" i="2"/>
  <c r="W15" i="11"/>
  <c r="W15" i="12"/>
  <c r="W19" i="4"/>
  <c r="X13" i="8"/>
  <c r="U19" i="7"/>
  <c r="U22" i="7"/>
  <c r="W40" i="8"/>
  <c r="W39" i="8"/>
  <c r="U51" i="2"/>
  <c r="U61" i="2" s="1"/>
  <c r="U52" i="2"/>
  <c r="U62" i="2" s="1"/>
  <c r="V160" i="4"/>
  <c r="W16" i="10"/>
  <c r="W16" i="9"/>
  <c r="W16" i="7"/>
  <c r="W16" i="6"/>
  <c r="W15" i="5"/>
  <c r="AC157" i="4"/>
  <c r="AD13" i="10"/>
  <c r="AD13" i="9"/>
  <c r="AD13" i="7"/>
  <c r="AD13" i="6"/>
  <c r="AD12" i="5"/>
  <c r="W158" i="4"/>
  <c r="X14" i="9"/>
  <c r="X14" i="10"/>
  <c r="X14" i="6"/>
  <c r="X13" i="5"/>
  <c r="X14" i="7"/>
  <c r="W159" i="4"/>
  <c r="X15" i="9"/>
  <c r="X15" i="10"/>
  <c r="X15" i="7"/>
  <c r="X15" i="6"/>
  <c r="X14" i="5"/>
  <c r="W45" i="8"/>
  <c r="W38" i="8"/>
  <c r="W44" i="8"/>
  <c r="V24" i="10"/>
  <c r="V20" i="7"/>
  <c r="W15" i="8"/>
  <c r="W29" i="8" s="1"/>
  <c r="W25" i="5" s="1"/>
  <c r="V263" i="4"/>
  <c r="Y13" i="8"/>
  <c r="AA30" i="5"/>
  <c r="AB29" i="5"/>
  <c r="V53" i="2"/>
  <c r="V63" i="2" s="1"/>
  <c r="V39" i="11"/>
  <c r="V19" i="6"/>
  <c r="U27" i="10"/>
  <c r="U23" i="7"/>
  <c r="AD12" i="8"/>
  <c r="AC260" i="4"/>
  <c r="AD20" i="4"/>
  <c r="AD54" i="4" s="1"/>
  <c r="W21" i="5"/>
  <c r="U50" i="2"/>
  <c r="U60" i="2" s="1"/>
  <c r="U49" i="2"/>
  <c r="U59" i="2" s="1"/>
  <c r="U48" i="2"/>
  <c r="U58" i="2" s="1"/>
  <c r="U47" i="2"/>
  <c r="U57" i="2" s="1"/>
  <c r="U46" i="2"/>
  <c r="U45" i="2"/>
  <c r="U55" i="2" s="1"/>
  <c r="V24" i="5"/>
  <c r="X14" i="8"/>
  <c r="W262" i="4"/>
  <c r="W23" i="4"/>
  <c r="W57" i="4" s="1"/>
  <c r="V24" i="7" l="1"/>
  <c r="V28" i="10"/>
  <c r="V94" i="8"/>
  <c r="V22" i="7" s="1"/>
  <c r="V193" i="4"/>
  <c r="W36" i="5" s="1"/>
  <c r="W21" i="12" s="1"/>
  <c r="X22" i="4"/>
  <c r="X56" i="4" s="1"/>
  <c r="X11" i="5"/>
  <c r="W53" i="4"/>
  <c r="U56" i="2"/>
  <c r="X67" i="9"/>
  <c r="X69" i="9"/>
  <c r="X66" i="9"/>
  <c r="X68" i="9"/>
  <c r="X54" i="9"/>
  <c r="X55" i="9"/>
  <c r="X56" i="9"/>
  <c r="X57" i="9"/>
  <c r="X58" i="9"/>
  <c r="X59" i="9"/>
  <c r="X60" i="9"/>
  <c r="X61" i="9"/>
  <c r="X62" i="9"/>
  <c r="X63" i="9"/>
  <c r="X64" i="9"/>
  <c r="X65" i="9"/>
  <c r="V23" i="7"/>
  <c r="W156" i="4"/>
  <c r="W228" i="4" s="1"/>
  <c r="X160" i="8" s="1"/>
  <c r="W39" i="2"/>
  <c r="X11" i="11"/>
  <c r="X50" i="11" s="1"/>
  <c r="X11" i="12"/>
  <c r="AD40" i="2"/>
  <c r="AE12" i="11"/>
  <c r="AE12" i="12"/>
  <c r="Y21" i="4"/>
  <c r="Y22" i="4" s="1"/>
  <c r="Y56" i="4" s="1"/>
  <c r="X42" i="2"/>
  <c r="Y14" i="11"/>
  <c r="Y14" i="12"/>
  <c r="W43" i="2"/>
  <c r="X15" i="11"/>
  <c r="X15" i="12"/>
  <c r="X41" i="2"/>
  <c r="Y13" i="11"/>
  <c r="Y13" i="12"/>
  <c r="V26" i="10"/>
  <c r="W259" i="4"/>
  <c r="X12" i="6"/>
  <c r="X12" i="10"/>
  <c r="V23" i="10"/>
  <c r="X11" i="8"/>
  <c r="X45" i="8" s="1"/>
  <c r="X12" i="7"/>
  <c r="X12" i="9"/>
  <c r="X19" i="4"/>
  <c r="X261" i="4"/>
  <c r="V52" i="2"/>
  <c r="V62" i="2" s="1"/>
  <c r="V51" i="2"/>
  <c r="V61" i="2" s="1"/>
  <c r="X159" i="4"/>
  <c r="Y15" i="10"/>
  <c r="Y15" i="9"/>
  <c r="Y15" i="7"/>
  <c r="Y15" i="6"/>
  <c r="Y14" i="5"/>
  <c r="X158" i="4"/>
  <c r="Y14" i="10"/>
  <c r="Y14" i="9"/>
  <c r="Y14" i="7"/>
  <c r="Y14" i="6"/>
  <c r="Y13" i="5"/>
  <c r="W160" i="4"/>
  <c r="X16" i="9"/>
  <c r="X16" i="10"/>
  <c r="X16" i="6"/>
  <c r="X15" i="5"/>
  <c r="X16" i="7"/>
  <c r="AD157" i="4"/>
  <c r="AE13" i="10"/>
  <c r="AE13" i="9"/>
  <c r="AE13" i="7"/>
  <c r="AE13" i="6"/>
  <c r="AE12" i="5"/>
  <c r="X65" i="6"/>
  <c r="X61" i="6"/>
  <c r="X64" i="6"/>
  <c r="X60" i="6"/>
  <c r="X57" i="6"/>
  <c r="X53" i="6"/>
  <c r="X49" i="6"/>
  <c r="X59" i="6"/>
  <c r="X54" i="6"/>
  <c r="X50" i="6"/>
  <c r="X63" i="6"/>
  <c r="X66" i="6"/>
  <c r="X62" i="6"/>
  <c r="X58" i="6"/>
  <c r="X55" i="6"/>
  <c r="X51" i="6"/>
  <c r="X47" i="6"/>
  <c r="X56" i="6"/>
  <c r="X52" i="6"/>
  <c r="X48" i="6"/>
  <c r="X15" i="8"/>
  <c r="X29" i="8" s="1"/>
  <c r="X25" i="5" s="1"/>
  <c r="W263" i="4"/>
  <c r="W39" i="11"/>
  <c r="W19" i="6"/>
  <c r="V50" i="2"/>
  <c r="V60" i="2" s="1"/>
  <c r="V49" i="2"/>
  <c r="V59" i="2" s="1"/>
  <c r="V48" i="2"/>
  <c r="V58" i="2" s="1"/>
  <c r="V47" i="2"/>
  <c r="V57" i="2" s="1"/>
  <c r="V46" i="2"/>
  <c r="V45" i="2"/>
  <c r="V55" i="2" s="1"/>
  <c r="AC29" i="5"/>
  <c r="AB30" i="5"/>
  <c r="Y14" i="8"/>
  <c r="X23" i="4"/>
  <c r="X57" i="4" s="1"/>
  <c r="X262" i="4"/>
  <c r="AE12" i="8"/>
  <c r="AD260" i="4"/>
  <c r="AE20" i="4"/>
  <c r="AE54" i="4" s="1"/>
  <c r="W61" i="8"/>
  <c r="W28" i="8"/>
  <c r="W62" i="8"/>
  <c r="W89" i="8" s="1"/>
  <c r="W30" i="8"/>
  <c r="W26" i="5" s="1"/>
  <c r="W28" i="5" s="1"/>
  <c r="X156" i="4" l="1"/>
  <c r="X228" i="4" s="1"/>
  <c r="Y160" i="8" s="1"/>
  <c r="X53" i="4"/>
  <c r="Y261" i="4"/>
  <c r="Y55" i="4"/>
  <c r="V56" i="2"/>
  <c r="W94" i="8"/>
  <c r="Y66" i="9"/>
  <c r="Y68" i="9"/>
  <c r="Y67" i="9"/>
  <c r="Y69" i="9"/>
  <c r="Y54" i="9"/>
  <c r="Y55" i="9"/>
  <c r="Y56" i="9"/>
  <c r="Y57" i="9"/>
  <c r="Y58" i="9"/>
  <c r="Y59" i="9"/>
  <c r="Y60" i="9"/>
  <c r="Y61" i="9"/>
  <c r="Y62" i="9"/>
  <c r="Y63" i="9"/>
  <c r="Y64" i="9"/>
  <c r="Y65" i="9"/>
  <c r="W96" i="8"/>
  <c r="W88" i="8"/>
  <c r="W95" i="8"/>
  <c r="Z13" i="8"/>
  <c r="Y19" i="4"/>
  <c r="Z12" i="10" s="1"/>
  <c r="Y12" i="9"/>
  <c r="X259" i="4"/>
  <c r="Y12" i="6"/>
  <c r="X38" i="8"/>
  <c r="X44" i="8"/>
  <c r="X39" i="8"/>
  <c r="AE40" i="2"/>
  <c r="AF12" i="11"/>
  <c r="AF12" i="12"/>
  <c r="Z21" i="4"/>
  <c r="Y42" i="2"/>
  <c r="Z14" i="11"/>
  <c r="Z14" i="12"/>
  <c r="X43" i="2"/>
  <c r="Y15" i="11"/>
  <c r="Y15" i="12"/>
  <c r="Y12" i="10"/>
  <c r="X39" i="2"/>
  <c r="Y11" i="11"/>
  <c r="Y50" i="11" s="1"/>
  <c r="Y11" i="12"/>
  <c r="Y41" i="2"/>
  <c r="Z13" i="11"/>
  <c r="Z13" i="12"/>
  <c r="X40" i="8"/>
  <c r="X22" i="8"/>
  <c r="X22" i="5" s="1"/>
  <c r="X21" i="8"/>
  <c r="X21" i="5" s="1"/>
  <c r="Y11" i="8"/>
  <c r="Y45" i="8" s="1"/>
  <c r="Y11" i="5"/>
  <c r="Y12" i="7"/>
  <c r="X160" i="4"/>
  <c r="Y16" i="10"/>
  <c r="Y16" i="9"/>
  <c r="Y16" i="7"/>
  <c r="Y16" i="6"/>
  <c r="Y15" i="5"/>
  <c r="Y158" i="4"/>
  <c r="Z14" i="9"/>
  <c r="Z14" i="10"/>
  <c r="Z14" i="7"/>
  <c r="Z13" i="5"/>
  <c r="Z14" i="6"/>
  <c r="Y159" i="4"/>
  <c r="Z15" i="9"/>
  <c r="Z15" i="10"/>
  <c r="Z15" i="6"/>
  <c r="Z15" i="7"/>
  <c r="Z14" i="5"/>
  <c r="AE157" i="4"/>
  <c r="AF13" i="10"/>
  <c r="AF13" i="7"/>
  <c r="AF13" i="9"/>
  <c r="AF13" i="6"/>
  <c r="AF12" i="5"/>
  <c r="Y66" i="6"/>
  <c r="Y62" i="6"/>
  <c r="Y63" i="6"/>
  <c r="Y59" i="6"/>
  <c r="Y60" i="6"/>
  <c r="Y54" i="6"/>
  <c r="Y50" i="6"/>
  <c r="Y58" i="6"/>
  <c r="Y53" i="6"/>
  <c r="Y49" i="6"/>
  <c r="Y64" i="6"/>
  <c r="Y65" i="6"/>
  <c r="Y61" i="6"/>
  <c r="Y57" i="6"/>
  <c r="Y56" i="6"/>
  <c r="Y52" i="6"/>
  <c r="Y48" i="6"/>
  <c r="Y55" i="6"/>
  <c r="Y51" i="6"/>
  <c r="Y47" i="6"/>
  <c r="W24" i="10"/>
  <c r="W20" i="7"/>
  <c r="Z14" i="8"/>
  <c r="Y262" i="4"/>
  <c r="Y23" i="4"/>
  <c r="Y57" i="4" s="1"/>
  <c r="AF12" i="8"/>
  <c r="AE260" i="4"/>
  <c r="AF20" i="4"/>
  <c r="AF54" i="4" s="1"/>
  <c r="Y15" i="8"/>
  <c r="Y29" i="8" s="1"/>
  <c r="Y25" i="5" s="1"/>
  <c r="X263" i="4"/>
  <c r="AC30" i="5"/>
  <c r="AD29" i="5"/>
  <c r="X61" i="8"/>
  <c r="X62" i="8"/>
  <c r="X28" i="8"/>
  <c r="X30" i="8"/>
  <c r="X26" i="5" s="1"/>
  <c r="W53" i="2"/>
  <c r="W63" i="2" s="1"/>
  <c r="W24" i="5"/>
  <c r="Y39" i="2" l="1"/>
  <c r="Z12" i="6"/>
  <c r="Z11" i="8"/>
  <c r="Z45" i="8" s="1"/>
  <c r="W193" i="4"/>
  <c r="X36" i="5" s="1"/>
  <c r="X21" i="12" s="1"/>
  <c r="X28" i="5"/>
  <c r="Z19" i="4"/>
  <c r="Z53" i="4" s="1"/>
  <c r="Z55" i="4"/>
  <c r="Z11" i="12"/>
  <c r="Y53" i="4"/>
  <c r="X96" i="8"/>
  <c r="Z67" i="9"/>
  <c r="Z69" i="9"/>
  <c r="Z66" i="9"/>
  <c r="Z68" i="9"/>
  <c r="Z54" i="9"/>
  <c r="Z55" i="9"/>
  <c r="Z56" i="9"/>
  <c r="Z57" i="9"/>
  <c r="Z58" i="9"/>
  <c r="Z59" i="9"/>
  <c r="Z60" i="9"/>
  <c r="Z61" i="9"/>
  <c r="Z62" i="9"/>
  <c r="Z63" i="9"/>
  <c r="Z64" i="9"/>
  <c r="Z65" i="9"/>
  <c r="X94" i="8"/>
  <c r="X95" i="8"/>
  <c r="X88" i="8"/>
  <c r="Z11" i="5"/>
  <c r="Z11" i="11"/>
  <c r="Z50" i="11" s="1"/>
  <c r="Y259" i="4"/>
  <c r="Z12" i="9"/>
  <c r="Z12" i="7"/>
  <c r="Y156" i="4"/>
  <c r="Y228" i="4" s="1"/>
  <c r="Z160" i="8" s="1"/>
  <c r="Y38" i="8"/>
  <c r="X89" i="8"/>
  <c r="X24" i="10" s="1"/>
  <c r="Y39" i="8"/>
  <c r="Y40" i="8"/>
  <c r="Z40" i="8" s="1"/>
  <c r="Z41" i="2"/>
  <c r="AA13" i="11"/>
  <c r="AA13" i="12"/>
  <c r="Y43" i="2"/>
  <c r="Z15" i="11"/>
  <c r="Z15" i="12"/>
  <c r="Z261" i="4"/>
  <c r="AA13" i="8"/>
  <c r="Y44" i="8"/>
  <c r="Z22" i="4"/>
  <c r="Z159" i="4" s="1"/>
  <c r="AF40" i="2"/>
  <c r="AG12" i="11"/>
  <c r="AG12" i="12"/>
  <c r="Y22" i="8"/>
  <c r="Y22" i="5" s="1"/>
  <c r="Y21" i="8"/>
  <c r="Y21" i="5" s="1"/>
  <c r="W51" i="2"/>
  <c r="W61" i="2" s="1"/>
  <c r="W52" i="2"/>
  <c r="W62" i="2" s="1"/>
  <c r="AF157" i="4"/>
  <c r="AG13" i="10"/>
  <c r="AG13" i="9"/>
  <c r="AG13" i="7"/>
  <c r="AG13" i="6"/>
  <c r="AG12" i="5"/>
  <c r="Y160" i="4"/>
  <c r="Z16" i="9"/>
  <c r="Z16" i="10"/>
  <c r="Z16" i="7"/>
  <c r="Z15" i="5"/>
  <c r="Z16" i="6"/>
  <c r="Z158" i="4"/>
  <c r="AA14" i="10"/>
  <c r="AA14" i="9"/>
  <c r="AA14" i="7"/>
  <c r="AA14" i="6"/>
  <c r="AA13" i="5"/>
  <c r="Z65" i="6"/>
  <c r="Z61" i="6"/>
  <c r="Z64" i="6"/>
  <c r="Z60" i="6"/>
  <c r="Z59" i="6"/>
  <c r="Z53" i="6"/>
  <c r="Z49" i="6"/>
  <c r="Z57" i="6"/>
  <c r="Z54" i="6"/>
  <c r="Z50" i="6"/>
  <c r="Z63" i="6"/>
  <c r="Z66" i="6"/>
  <c r="Z62" i="6"/>
  <c r="Z58" i="6"/>
  <c r="Z55" i="6"/>
  <c r="Z51" i="6"/>
  <c r="Z47" i="6"/>
  <c r="Z56" i="6"/>
  <c r="Z52" i="6"/>
  <c r="Z48" i="6"/>
  <c r="X53" i="2"/>
  <c r="X63" i="2" s="1"/>
  <c r="X24" i="5"/>
  <c r="Y62" i="8"/>
  <c r="Y30" i="8"/>
  <c r="Y26" i="5" s="1"/>
  <c r="Y61" i="8"/>
  <c r="Y28" i="8"/>
  <c r="W23" i="10"/>
  <c r="W19" i="7"/>
  <c r="W26" i="10"/>
  <c r="W22" i="7"/>
  <c r="W50" i="2"/>
  <c r="W60" i="2" s="1"/>
  <c r="W49" i="2"/>
  <c r="W59" i="2" s="1"/>
  <c r="W48" i="2"/>
  <c r="W58" i="2" s="1"/>
  <c r="W47" i="2"/>
  <c r="W57" i="2" s="1"/>
  <c r="W46" i="2"/>
  <c r="W45" i="2"/>
  <c r="W55" i="2" s="1"/>
  <c r="X39" i="11"/>
  <c r="X19" i="6"/>
  <c r="AE29" i="5"/>
  <c r="AD30" i="5"/>
  <c r="AG12" i="8"/>
  <c r="AF260" i="4"/>
  <c r="AG20" i="4"/>
  <c r="AG54" i="4" s="1"/>
  <c r="Z15" i="8"/>
  <c r="Z29" i="8" s="1"/>
  <c r="Z25" i="5" s="1"/>
  <c r="Y263" i="4"/>
  <c r="W27" i="10"/>
  <c r="W23" i="7"/>
  <c r="W28" i="10"/>
  <c r="W24" i="7"/>
  <c r="AA12" i="9" l="1"/>
  <c r="Z39" i="2"/>
  <c r="X20" i="7"/>
  <c r="Z39" i="8"/>
  <c r="AA11" i="8"/>
  <c r="AA12" i="6"/>
  <c r="Z156" i="4"/>
  <c r="Z228" i="4" s="1"/>
  <c r="AA160" i="8" s="1"/>
  <c r="AA11" i="12"/>
  <c r="Z259" i="4"/>
  <c r="AA11" i="5"/>
  <c r="AA12" i="7"/>
  <c r="AA12" i="10"/>
  <c r="AA11" i="11"/>
  <c r="AA50" i="11" s="1"/>
  <c r="X193" i="4"/>
  <c r="Y36" i="5" s="1"/>
  <c r="Y21" i="12" s="1"/>
  <c r="Y28" i="5"/>
  <c r="AA15" i="10"/>
  <c r="Z56" i="4"/>
  <c r="W56" i="2"/>
  <c r="Y96" i="8"/>
  <c r="Y24" i="7" s="1"/>
  <c r="AA66" i="9"/>
  <c r="AA68" i="9"/>
  <c r="AA67" i="9"/>
  <c r="AA69" i="9"/>
  <c r="AA54" i="9"/>
  <c r="AA55" i="9"/>
  <c r="AA56" i="9"/>
  <c r="AA57" i="9"/>
  <c r="AA58" i="9"/>
  <c r="AA59" i="9"/>
  <c r="AA60" i="9"/>
  <c r="AA61" i="9"/>
  <c r="AA62" i="9"/>
  <c r="AA63" i="9"/>
  <c r="AA64" i="9"/>
  <c r="AA65" i="9"/>
  <c r="Z38" i="8"/>
  <c r="Y88" i="8"/>
  <c r="Y23" i="10" s="1"/>
  <c r="Y95" i="8"/>
  <c r="Z44" i="8"/>
  <c r="AA44" i="8" s="1"/>
  <c r="Y94" i="8"/>
  <c r="Z262" i="4"/>
  <c r="AA15" i="6"/>
  <c r="Z22" i="8"/>
  <c r="AA22" i="8" s="1"/>
  <c r="AA14" i="8"/>
  <c r="AA15" i="9"/>
  <c r="Y89" i="8"/>
  <c r="Y24" i="10" s="1"/>
  <c r="Z23" i="4"/>
  <c r="AA14" i="5"/>
  <c r="AA15" i="7"/>
  <c r="Z21" i="8"/>
  <c r="Z21" i="5" s="1"/>
  <c r="AG40" i="2"/>
  <c r="AH12" i="11"/>
  <c r="AH12" i="12"/>
  <c r="AA21" i="4"/>
  <c r="Z42" i="2"/>
  <c r="AA14" i="11"/>
  <c r="AA14" i="12"/>
  <c r="Y26" i="10"/>
  <c r="AA40" i="8"/>
  <c r="X52" i="2"/>
  <c r="X62" i="2" s="1"/>
  <c r="X51" i="2"/>
  <c r="X61" i="2" s="1"/>
  <c r="AG157" i="4"/>
  <c r="AH13" i="10"/>
  <c r="AH13" i="9"/>
  <c r="AH13" i="7"/>
  <c r="AH13" i="6"/>
  <c r="AH12" i="5"/>
  <c r="AA66" i="6"/>
  <c r="AA62" i="6"/>
  <c r="AA63" i="6"/>
  <c r="AA59" i="6"/>
  <c r="AA58" i="6"/>
  <c r="AA54" i="6"/>
  <c r="AA50" i="6"/>
  <c r="AA60" i="6"/>
  <c r="AA53" i="6"/>
  <c r="AA49" i="6"/>
  <c r="AA64" i="6"/>
  <c r="AA65" i="6"/>
  <c r="AA61" i="6"/>
  <c r="AA57" i="6"/>
  <c r="AA56" i="6"/>
  <c r="AA52" i="6"/>
  <c r="AA48" i="6"/>
  <c r="AA55" i="6"/>
  <c r="AA51" i="6"/>
  <c r="AA47" i="6"/>
  <c r="AH12" i="8"/>
  <c r="AG260" i="4"/>
  <c r="AH20" i="4"/>
  <c r="AH54" i="4" s="1"/>
  <c r="Z30" i="8"/>
  <c r="Z26" i="5" s="1"/>
  <c r="Z61" i="8"/>
  <c r="Z62" i="8"/>
  <c r="Z89" i="8" s="1"/>
  <c r="Z28" i="8"/>
  <c r="AE30" i="5"/>
  <c r="AF29" i="5"/>
  <c r="X26" i="10"/>
  <c r="X22" i="7"/>
  <c r="Y24" i="5"/>
  <c r="X27" i="10"/>
  <c r="X23" i="7"/>
  <c r="Y39" i="11"/>
  <c r="Y19" i="6"/>
  <c r="X50" i="2"/>
  <c r="X60" i="2" s="1"/>
  <c r="X49" i="2"/>
  <c r="X59" i="2" s="1"/>
  <c r="X48" i="2"/>
  <c r="X58" i="2" s="1"/>
  <c r="X47" i="2"/>
  <c r="X57" i="2" s="1"/>
  <c r="X46" i="2"/>
  <c r="X45" i="2"/>
  <c r="X55" i="2" s="1"/>
  <c r="X23" i="10"/>
  <c r="X19" i="7"/>
  <c r="Y20" i="7"/>
  <c r="X28" i="10"/>
  <c r="X24" i="7"/>
  <c r="AA39" i="8" l="1"/>
  <c r="Y28" i="10"/>
  <c r="AA45" i="8"/>
  <c r="AA38" i="8"/>
  <c r="AA158" i="4"/>
  <c r="AA55" i="4"/>
  <c r="Z43" i="2"/>
  <c r="Z57" i="4"/>
  <c r="X56" i="2"/>
  <c r="Z96" i="8"/>
  <c r="Z95" i="8"/>
  <c r="Z27" i="10" s="1"/>
  <c r="Z94" i="8"/>
  <c r="Z22" i="7" s="1"/>
  <c r="Z88" i="8"/>
  <c r="Z19" i="7" s="1"/>
  <c r="Z263" i="4"/>
  <c r="AA16" i="9"/>
  <c r="Z22" i="5"/>
  <c r="AA16" i="6"/>
  <c r="Z160" i="4"/>
  <c r="AA15" i="11"/>
  <c r="AA15" i="8"/>
  <c r="AA29" i="8" s="1"/>
  <c r="AA25" i="5" s="1"/>
  <c r="AA15" i="5"/>
  <c r="AA16" i="7"/>
  <c r="AA16" i="10"/>
  <c r="AA15" i="12"/>
  <c r="AA19" i="4"/>
  <c r="AB14" i="6"/>
  <c r="AB61" i="6" s="1"/>
  <c r="AB13" i="8"/>
  <c r="AB14" i="7"/>
  <c r="AB14" i="9"/>
  <c r="AA21" i="8"/>
  <c r="AA21" i="5" s="1"/>
  <c r="AA261" i="4"/>
  <c r="AB13" i="5"/>
  <c r="AB14" i="10"/>
  <c r="AH40" i="2"/>
  <c r="AI12" i="11"/>
  <c r="AI12" i="12"/>
  <c r="AA41" i="2"/>
  <c r="AB13" i="11"/>
  <c r="AB13" i="12"/>
  <c r="AA22" i="4"/>
  <c r="AB14" i="8" s="1"/>
  <c r="Y22" i="7"/>
  <c r="Y19" i="7"/>
  <c r="AH157" i="4"/>
  <c r="AI13" i="10"/>
  <c r="AI13" i="9"/>
  <c r="AI13" i="7"/>
  <c r="AI13" i="6"/>
  <c r="AI12" i="5"/>
  <c r="Y53" i="2"/>
  <c r="Y63" i="2" s="1"/>
  <c r="AA22" i="5"/>
  <c r="Y27" i="10"/>
  <c r="Y23" i="7"/>
  <c r="Z24" i="5"/>
  <c r="Z28" i="10"/>
  <c r="Z24" i="7"/>
  <c r="AG29" i="5"/>
  <c r="AF30" i="5"/>
  <c r="Z24" i="10"/>
  <c r="Z20" i="7"/>
  <c r="AI12" i="8"/>
  <c r="AH260" i="4"/>
  <c r="AI20" i="4"/>
  <c r="AI54" i="4" s="1"/>
  <c r="Z193" i="4" l="1"/>
  <c r="AA36" i="5" s="1"/>
  <c r="AA21" i="12" s="1"/>
  <c r="Z28" i="5"/>
  <c r="Y193" i="4"/>
  <c r="Z36" i="5" s="1"/>
  <c r="Z21" i="12" s="1"/>
  <c r="AB15" i="9"/>
  <c r="AA56" i="4"/>
  <c r="AA39" i="2"/>
  <c r="AA53" i="4"/>
  <c r="AB65" i="6"/>
  <c r="AB67" i="9"/>
  <c r="AB69" i="9"/>
  <c r="AB66" i="9"/>
  <c r="AB68" i="9"/>
  <c r="AB54" i="9"/>
  <c r="AB55" i="9"/>
  <c r="AB56" i="9"/>
  <c r="AB57" i="9"/>
  <c r="AB58" i="9"/>
  <c r="AB59" i="9"/>
  <c r="AB60" i="9"/>
  <c r="AB61" i="9"/>
  <c r="AB62" i="9"/>
  <c r="AB63" i="9"/>
  <c r="AB64" i="9"/>
  <c r="AB65" i="9"/>
  <c r="AB56" i="6"/>
  <c r="AB50" i="6"/>
  <c r="AA61" i="8"/>
  <c r="AB58" i="6"/>
  <c r="AB53" i="6"/>
  <c r="AA62" i="8"/>
  <c r="AA89" i="8" s="1"/>
  <c r="AA20" i="7" s="1"/>
  <c r="AB48" i="6"/>
  <c r="AB51" i="6"/>
  <c r="AB66" i="6"/>
  <c r="AB59" i="6"/>
  <c r="AB60" i="6"/>
  <c r="AB12" i="9"/>
  <c r="AA30" i="8"/>
  <c r="AA26" i="5" s="1"/>
  <c r="AA28" i="5" s="1"/>
  <c r="AA28" i="8"/>
  <c r="AA24" i="5" s="1"/>
  <c r="Z23" i="7"/>
  <c r="AB52" i="6"/>
  <c r="AB47" i="6"/>
  <c r="AB55" i="6"/>
  <c r="AB62" i="6"/>
  <c r="AB63" i="6"/>
  <c r="AB54" i="6"/>
  <c r="AB49" i="6"/>
  <c r="AB57" i="6"/>
  <c r="AB64" i="6"/>
  <c r="AA23" i="4"/>
  <c r="AA259" i="4"/>
  <c r="AB12" i="7"/>
  <c r="AA156" i="4"/>
  <c r="AA228" i="4" s="1"/>
  <c r="AB160" i="8" s="1"/>
  <c r="AB11" i="11"/>
  <c r="AB50" i="11" s="1"/>
  <c r="AB11" i="8"/>
  <c r="AB21" i="8" s="1"/>
  <c r="AB21" i="5" s="1"/>
  <c r="AB12" i="6"/>
  <c r="AB11" i="5"/>
  <c r="AB12" i="10"/>
  <c r="AB11" i="12"/>
  <c r="AA262" i="4"/>
  <c r="AB15" i="10"/>
  <c r="AB15" i="6"/>
  <c r="AA159" i="4"/>
  <c r="AI40" i="2"/>
  <c r="AJ12" i="11"/>
  <c r="AJ12" i="12"/>
  <c r="AB14" i="5"/>
  <c r="AB15" i="7"/>
  <c r="AB21" i="4"/>
  <c r="AA42" i="2"/>
  <c r="AB14" i="11"/>
  <c r="AB14" i="12"/>
  <c r="Z26" i="10"/>
  <c r="Z23" i="10"/>
  <c r="Y51" i="2"/>
  <c r="Y61" i="2" s="1"/>
  <c r="Y52" i="2"/>
  <c r="Y62" i="2" s="1"/>
  <c r="AI157" i="4"/>
  <c r="AJ13" i="10"/>
  <c r="AJ13" i="7"/>
  <c r="AJ13" i="9"/>
  <c r="AJ13" i="6"/>
  <c r="AJ12" i="5"/>
  <c r="AJ12" i="8"/>
  <c r="AI260" i="4"/>
  <c r="AJ20" i="4"/>
  <c r="AJ54" i="4" s="1"/>
  <c r="AG30" i="5"/>
  <c r="AH29" i="5"/>
  <c r="Z39" i="11"/>
  <c r="Z19" i="6"/>
  <c r="Y50" i="2"/>
  <c r="Y60" i="2" s="1"/>
  <c r="Y49" i="2"/>
  <c r="Y59" i="2" s="1"/>
  <c r="Y48" i="2"/>
  <c r="Y58" i="2" s="1"/>
  <c r="Y47" i="2"/>
  <c r="Y57" i="2" s="1"/>
  <c r="Y46" i="2"/>
  <c r="Y45" i="2"/>
  <c r="Y55" i="2" s="1"/>
  <c r="AB261" i="4" l="1"/>
  <c r="AB55" i="4"/>
  <c r="AB15" i="11"/>
  <c r="AA57" i="4"/>
  <c r="Y56" i="2"/>
  <c r="AA96" i="8"/>
  <c r="AA24" i="7" s="1"/>
  <c r="AA88" i="8"/>
  <c r="AA23" i="10" s="1"/>
  <c r="AA95" i="8"/>
  <c r="AA27" i="10" s="1"/>
  <c r="AA94" i="8"/>
  <c r="AA22" i="7" s="1"/>
  <c r="AB16" i="10"/>
  <c r="AC14" i="10"/>
  <c r="AA43" i="2"/>
  <c r="AA24" i="10"/>
  <c r="AB44" i="8"/>
  <c r="AB39" i="8"/>
  <c r="AB22" i="8"/>
  <c r="AB22" i="5" s="1"/>
  <c r="AC13" i="5"/>
  <c r="AB38" i="8"/>
  <c r="AA263" i="4"/>
  <c r="AC14" i="7"/>
  <c r="AB15" i="5"/>
  <c r="AA160" i="4"/>
  <c r="AB15" i="12"/>
  <c r="AB15" i="8"/>
  <c r="AB29" i="8" s="1"/>
  <c r="AB25" i="5" s="1"/>
  <c r="AB16" i="7"/>
  <c r="AB16" i="6"/>
  <c r="AB16" i="9"/>
  <c r="AB45" i="8"/>
  <c r="AB40" i="8"/>
  <c r="AB19" i="4"/>
  <c r="AC14" i="6"/>
  <c r="AC14" i="9"/>
  <c r="AB158" i="4"/>
  <c r="AJ40" i="2"/>
  <c r="AK12" i="11"/>
  <c r="AK12" i="12"/>
  <c r="AB41" i="2"/>
  <c r="AC13" i="11"/>
  <c r="AC13" i="12"/>
  <c r="AB22" i="4"/>
  <c r="AB56" i="4" s="1"/>
  <c r="AC13" i="8"/>
  <c r="AC11" i="5"/>
  <c r="AA23" i="7"/>
  <c r="AJ157" i="4"/>
  <c r="AK13" i="10"/>
  <c r="AK13" i="9"/>
  <c r="AK13" i="7"/>
  <c r="AK13" i="6"/>
  <c r="AK12" i="5"/>
  <c r="Z53" i="2"/>
  <c r="Z63" i="2" s="1"/>
  <c r="AI29" i="5"/>
  <c r="AH30" i="5"/>
  <c r="AK12" i="8"/>
  <c r="AJ260" i="4"/>
  <c r="AK20" i="4"/>
  <c r="AK54" i="4" s="1"/>
  <c r="AA28" i="10" l="1"/>
  <c r="AA26" i="10"/>
  <c r="AA193" i="4"/>
  <c r="AB36" i="5" s="1"/>
  <c r="AB21" i="12" s="1"/>
  <c r="AC12" i="7"/>
  <c r="AB53" i="4"/>
  <c r="AC66" i="6"/>
  <c r="AB62" i="8"/>
  <c r="AC66" i="9"/>
  <c r="AC68" i="9"/>
  <c r="AC67" i="9"/>
  <c r="AC69" i="9"/>
  <c r="AC54" i="9"/>
  <c r="AC55" i="9"/>
  <c r="AC56" i="9"/>
  <c r="AC57" i="9"/>
  <c r="AC58" i="9"/>
  <c r="AC59" i="9"/>
  <c r="AC60" i="9"/>
  <c r="AC61" i="9"/>
  <c r="AC62" i="9"/>
  <c r="AC63" i="9"/>
  <c r="AC64" i="9"/>
  <c r="AC65" i="9"/>
  <c r="AA19" i="7"/>
  <c r="AC52" i="6"/>
  <c r="AC58" i="6"/>
  <c r="AB89" i="8"/>
  <c r="AB24" i="10" s="1"/>
  <c r="AC47" i="6"/>
  <c r="AC65" i="6"/>
  <c r="AC59" i="6"/>
  <c r="AB30" i="8"/>
  <c r="AB26" i="5" s="1"/>
  <c r="AB28" i="5" s="1"/>
  <c r="AC55" i="6"/>
  <c r="AC57" i="6"/>
  <c r="AC49" i="6"/>
  <c r="AC54" i="6"/>
  <c r="AC62" i="6"/>
  <c r="AB28" i="8"/>
  <c r="AB24" i="5" s="1"/>
  <c r="AB61" i="8"/>
  <c r="AC12" i="9"/>
  <c r="AB259" i="4"/>
  <c r="AC11" i="11"/>
  <c r="AC50" i="11" s="1"/>
  <c r="AC12" i="6"/>
  <c r="AC12" i="10"/>
  <c r="AC11" i="8"/>
  <c r="AC21" i="8" s="1"/>
  <c r="AC21" i="5" s="1"/>
  <c r="AC11" i="12"/>
  <c r="AB39" i="2"/>
  <c r="AB156" i="4"/>
  <c r="AB228" i="4" s="1"/>
  <c r="AC160" i="8" s="1"/>
  <c r="AC39" i="8"/>
  <c r="AC51" i="6"/>
  <c r="AC48" i="6"/>
  <c r="AC56" i="6"/>
  <c r="AC61" i="6"/>
  <c r="AC64" i="6"/>
  <c r="AC53" i="6"/>
  <c r="AC50" i="6"/>
  <c r="AC60" i="6"/>
  <c r="AC63" i="6"/>
  <c r="AK40" i="2"/>
  <c r="AL12" i="11"/>
  <c r="AL12" i="12"/>
  <c r="AC21" i="4"/>
  <c r="AC55" i="4" s="1"/>
  <c r="AB42" i="2"/>
  <c r="AC14" i="11"/>
  <c r="AC14" i="12"/>
  <c r="AB159" i="4"/>
  <c r="AC15" i="9"/>
  <c r="AC15" i="6"/>
  <c r="AB23" i="4"/>
  <c r="AB57" i="4" s="1"/>
  <c r="AC15" i="10"/>
  <c r="AC15" i="7"/>
  <c r="AC14" i="5"/>
  <c r="AC14" i="8"/>
  <c r="AB262" i="4"/>
  <c r="AC45" i="8"/>
  <c r="Z51" i="2"/>
  <c r="Z61" i="2" s="1"/>
  <c r="Z52" i="2"/>
  <c r="Z62" i="2" s="1"/>
  <c r="AK157" i="4"/>
  <c r="AL13" i="10"/>
  <c r="AL13" i="9"/>
  <c r="AL13" i="7"/>
  <c r="AL13" i="6"/>
  <c r="AL12" i="5"/>
  <c r="AL12" i="8"/>
  <c r="AK260" i="4"/>
  <c r="AL20" i="4"/>
  <c r="AL54" i="4" s="1"/>
  <c r="AI30" i="5"/>
  <c r="AJ29" i="5"/>
  <c r="AA39" i="11"/>
  <c r="AA19" i="6"/>
  <c r="Z50" i="2"/>
  <c r="Z60" i="2" s="1"/>
  <c r="Z49" i="2"/>
  <c r="Z59" i="2" s="1"/>
  <c r="Z48" i="2"/>
  <c r="Z58" i="2" s="1"/>
  <c r="Z47" i="2"/>
  <c r="Z57" i="2" s="1"/>
  <c r="Z46" i="2"/>
  <c r="Z45" i="2"/>
  <c r="Z55" i="2" s="1"/>
  <c r="AB96" i="8" l="1"/>
  <c r="AB24" i="7" s="1"/>
  <c r="Z56" i="2"/>
  <c r="AB88" i="8"/>
  <c r="AB23" i="10" s="1"/>
  <c r="AB94" i="8"/>
  <c r="AB26" i="10" s="1"/>
  <c r="AB95" i="8"/>
  <c r="AB23" i="7" s="1"/>
  <c r="AB20" i="7"/>
  <c r="AC40" i="8"/>
  <c r="AC38" i="8"/>
  <c r="AC44" i="8"/>
  <c r="AC22" i="8"/>
  <c r="AC22" i="5" s="1"/>
  <c r="AC41" i="2"/>
  <c r="AD13" i="11"/>
  <c r="AD13" i="12"/>
  <c r="AC22" i="4"/>
  <c r="AC56" i="4" s="1"/>
  <c r="AC19" i="4"/>
  <c r="AC53" i="4" s="1"/>
  <c r="AC158" i="4"/>
  <c r="AD14" i="10"/>
  <c r="AD13" i="5"/>
  <c r="AC261" i="4"/>
  <c r="AD13" i="8"/>
  <c r="AD14" i="9"/>
  <c r="AD14" i="7"/>
  <c r="AD14" i="6"/>
  <c r="AL40" i="2"/>
  <c r="AM12" i="11"/>
  <c r="AM12" i="12"/>
  <c r="AB43" i="2"/>
  <c r="AC15" i="11"/>
  <c r="AC15" i="12"/>
  <c r="AC16" i="10"/>
  <c r="AC16" i="7"/>
  <c r="AC15" i="5"/>
  <c r="AC15" i="8"/>
  <c r="AC29" i="8" s="1"/>
  <c r="AC25" i="5" s="1"/>
  <c r="AB160" i="4"/>
  <c r="AC16" i="9"/>
  <c r="AC16" i="6"/>
  <c r="AB263" i="4"/>
  <c r="AL157" i="4"/>
  <c r="AM13" i="10"/>
  <c r="AM13" i="9"/>
  <c r="AM13" i="7"/>
  <c r="AM13" i="6"/>
  <c r="AM12" i="5"/>
  <c r="AK29" i="5"/>
  <c r="AJ30" i="5"/>
  <c r="AA53" i="2"/>
  <c r="AA63" i="2" s="1"/>
  <c r="AB22" i="7"/>
  <c r="AM12" i="8"/>
  <c r="AL260" i="4"/>
  <c r="AM20" i="4"/>
  <c r="AM54" i="4" s="1"/>
  <c r="AB28" i="10"/>
  <c r="AB27" i="10" l="1"/>
  <c r="AB193" i="4"/>
  <c r="AC36" i="5" s="1"/>
  <c r="AC21" i="12" s="1"/>
  <c r="AD67" i="9"/>
  <c r="AD69" i="9"/>
  <c r="AD66" i="9"/>
  <c r="AD68" i="9"/>
  <c r="AD54" i="9"/>
  <c r="AD55" i="9"/>
  <c r="AD56" i="9"/>
  <c r="AD57" i="9"/>
  <c r="AD58" i="9"/>
  <c r="AD59" i="9"/>
  <c r="AD60" i="9"/>
  <c r="AD61" i="9"/>
  <c r="AD62" i="9"/>
  <c r="AD63" i="9"/>
  <c r="AD64" i="9"/>
  <c r="AD65" i="9"/>
  <c r="AB19" i="7"/>
  <c r="AM40" i="2"/>
  <c r="AN12" i="11"/>
  <c r="AN12" i="12"/>
  <c r="AC62" i="8"/>
  <c r="AC89" i="8" s="1"/>
  <c r="AC61" i="8"/>
  <c r="AC30" i="8"/>
  <c r="AC26" i="5" s="1"/>
  <c r="AC28" i="5" s="1"/>
  <c r="AC28" i="8"/>
  <c r="AC24" i="5" s="1"/>
  <c r="AD61" i="6"/>
  <c r="AD60" i="6"/>
  <c r="AD55" i="6"/>
  <c r="AD47" i="6"/>
  <c r="AD50" i="6"/>
  <c r="AD66" i="6"/>
  <c r="AD58" i="6"/>
  <c r="AD53" i="6"/>
  <c r="AD57" i="6"/>
  <c r="AD48" i="6"/>
  <c r="AD65" i="6"/>
  <c r="AD64" i="6"/>
  <c r="AD56" i="6"/>
  <c r="AD51" i="6"/>
  <c r="AD54" i="6"/>
  <c r="AD63" i="6"/>
  <c r="AD62" i="6"/>
  <c r="AD59" i="6"/>
  <c r="AD49" i="6"/>
  <c r="AD52" i="6"/>
  <c r="AD12" i="10"/>
  <c r="AC39" i="2"/>
  <c r="AD11" i="11"/>
  <c r="AD50" i="11" s="1"/>
  <c r="AD11" i="12"/>
  <c r="AD12" i="7"/>
  <c r="AC259" i="4"/>
  <c r="AC156" i="4"/>
  <c r="AC228" i="4" s="1"/>
  <c r="AD160" i="8" s="1"/>
  <c r="AD12" i="9"/>
  <c r="AD11" i="8"/>
  <c r="AD11" i="5"/>
  <c r="AD12" i="6"/>
  <c r="AD21" i="4"/>
  <c r="AD55" i="4" s="1"/>
  <c r="AC42" i="2"/>
  <c r="AD14" i="11"/>
  <c r="AD14" i="12"/>
  <c r="AD15" i="9"/>
  <c r="AD15" i="6"/>
  <c r="AD14" i="5"/>
  <c r="AD14" i="8"/>
  <c r="AC23" i="4"/>
  <c r="AC57" i="4" s="1"/>
  <c r="AC159" i="4"/>
  <c r="AD15" i="10"/>
  <c r="AD15" i="7"/>
  <c r="AC262" i="4"/>
  <c r="AA51" i="2"/>
  <c r="AA61" i="2" s="1"/>
  <c r="AA52" i="2"/>
  <c r="AA62" i="2" s="1"/>
  <c r="AM157" i="4"/>
  <c r="AN13" i="10"/>
  <c r="AN13" i="7"/>
  <c r="AN13" i="9"/>
  <c r="AN13" i="6"/>
  <c r="AN12" i="5"/>
  <c r="AN12" i="8"/>
  <c r="AM260" i="4"/>
  <c r="AN20" i="4"/>
  <c r="AN54" i="4" s="1"/>
  <c r="AB53" i="2"/>
  <c r="AB63" i="2" s="1"/>
  <c r="AA50" i="2"/>
  <c r="AA60" i="2" s="1"/>
  <c r="AA49" i="2"/>
  <c r="AA59" i="2" s="1"/>
  <c r="AA48" i="2"/>
  <c r="AA58" i="2" s="1"/>
  <c r="AA47" i="2"/>
  <c r="AA57" i="2" s="1"/>
  <c r="AA46" i="2"/>
  <c r="AA45" i="2"/>
  <c r="AA55" i="2" s="1"/>
  <c r="AB39" i="11"/>
  <c r="AB19" i="6"/>
  <c r="AK30" i="5"/>
  <c r="AL29" i="5"/>
  <c r="AA56" i="2" l="1"/>
  <c r="AC94" i="8"/>
  <c r="AC96" i="8"/>
  <c r="AC95" i="8"/>
  <c r="AC88" i="8"/>
  <c r="AN40" i="2"/>
  <c r="AO12" i="11"/>
  <c r="AO12" i="12"/>
  <c r="AC43" i="2"/>
  <c r="AD15" i="11"/>
  <c r="AD15" i="12"/>
  <c r="AD16" i="9"/>
  <c r="AD16" i="7"/>
  <c r="AD16" i="6"/>
  <c r="AD15" i="8"/>
  <c r="AD29" i="8" s="1"/>
  <c r="AD25" i="5" s="1"/>
  <c r="AC160" i="4"/>
  <c r="AD16" i="10"/>
  <c r="AD15" i="5"/>
  <c r="AC263" i="4"/>
  <c r="AD41" i="2"/>
  <c r="AE13" i="11"/>
  <c r="AE13" i="12"/>
  <c r="AD22" i="4"/>
  <c r="AD56" i="4" s="1"/>
  <c r="AE14" i="10"/>
  <c r="AE14" i="7"/>
  <c r="AE13" i="5"/>
  <c r="AD19" i="4"/>
  <c r="AD53" i="4" s="1"/>
  <c r="AD158" i="4"/>
  <c r="AE14" i="9"/>
  <c r="AE14" i="6"/>
  <c r="AE13" i="8"/>
  <c r="AD261" i="4"/>
  <c r="AD38" i="8"/>
  <c r="AD21" i="8"/>
  <c r="AD22" i="8"/>
  <c r="AD39" i="8"/>
  <c r="AD40" i="8"/>
  <c r="AD45" i="8"/>
  <c r="AD44" i="8"/>
  <c r="AC20" i="7"/>
  <c r="AC24" i="10"/>
  <c r="AB52" i="2"/>
  <c r="AB62" i="2" s="1"/>
  <c r="AB51" i="2"/>
  <c r="AB61" i="2" s="1"/>
  <c r="AN157" i="4"/>
  <c r="AO13" i="10"/>
  <c r="AO13" i="9"/>
  <c r="AO13" i="7"/>
  <c r="AO13" i="6"/>
  <c r="AO12" i="5"/>
  <c r="AM29" i="5"/>
  <c r="AL30" i="5"/>
  <c r="AO12" i="8"/>
  <c r="AN260" i="4"/>
  <c r="AO20" i="4"/>
  <c r="AO54" i="4" s="1"/>
  <c r="AC39" i="11"/>
  <c r="AC19" i="6"/>
  <c r="AB50" i="2"/>
  <c r="AB60" i="2" s="1"/>
  <c r="AB49" i="2"/>
  <c r="AB59" i="2" s="1"/>
  <c r="AB48" i="2"/>
  <c r="AB58" i="2" s="1"/>
  <c r="AB47" i="2"/>
  <c r="AB57" i="2" s="1"/>
  <c r="AB46" i="2"/>
  <c r="AB45" i="2"/>
  <c r="AB55" i="2" s="1"/>
  <c r="AB56" i="2" l="1"/>
  <c r="AE66" i="9"/>
  <c r="AE68" i="9"/>
  <c r="AE67" i="9"/>
  <c r="AE69" i="9"/>
  <c r="AE54" i="9"/>
  <c r="AE55" i="9"/>
  <c r="AE56" i="9"/>
  <c r="AE57" i="9"/>
  <c r="AE58" i="9"/>
  <c r="AE59" i="9"/>
  <c r="AE60" i="9"/>
  <c r="AE61" i="9"/>
  <c r="AE62" i="9"/>
  <c r="AE63" i="9"/>
  <c r="AE64" i="9"/>
  <c r="AE65" i="9"/>
  <c r="AO40" i="2"/>
  <c r="AP12" i="11"/>
  <c r="AP12" i="12"/>
  <c r="AD21" i="5"/>
  <c r="AC28" i="10"/>
  <c r="AC24" i="7"/>
  <c r="AC22" i="7"/>
  <c r="AC26" i="10"/>
  <c r="AE62" i="6"/>
  <c r="AE59" i="6"/>
  <c r="AE52" i="6"/>
  <c r="AE56" i="6"/>
  <c r="AE49" i="6"/>
  <c r="AE65" i="6"/>
  <c r="AE57" i="6"/>
  <c r="AE50" i="6"/>
  <c r="AE55" i="6"/>
  <c r="AE47" i="6"/>
  <c r="AE63" i="6"/>
  <c r="AE48" i="6"/>
  <c r="AE64" i="6"/>
  <c r="AE54" i="6"/>
  <c r="AE60" i="6"/>
  <c r="AE66" i="6"/>
  <c r="AE58" i="6"/>
  <c r="AE53" i="6"/>
  <c r="AE61" i="6"/>
  <c r="AE51" i="6"/>
  <c r="AD22" i="5"/>
  <c r="AC19" i="7"/>
  <c r="AC23" i="10"/>
  <c r="AC23" i="7"/>
  <c r="AC27" i="10"/>
  <c r="AD39" i="2"/>
  <c r="AE11" i="11"/>
  <c r="AE50" i="11" s="1"/>
  <c r="AE11" i="12"/>
  <c r="AE12" i="10"/>
  <c r="AE12" i="7"/>
  <c r="AE11" i="5"/>
  <c r="AD259" i="4"/>
  <c r="AE12" i="9"/>
  <c r="AD156" i="4"/>
  <c r="AD228" i="4" s="1"/>
  <c r="AE160" i="8" s="1"/>
  <c r="AE12" i="6"/>
  <c r="AE11" i="8"/>
  <c r="AE38" i="8" s="1"/>
  <c r="AE21" i="4"/>
  <c r="AE55" i="4" s="1"/>
  <c r="AD42" i="2"/>
  <c r="AE14" i="11"/>
  <c r="AE14" i="12"/>
  <c r="AD159" i="4"/>
  <c r="AE15" i="9"/>
  <c r="AE15" i="6"/>
  <c r="AD23" i="4"/>
  <c r="AD57" i="4" s="1"/>
  <c r="AE15" i="10"/>
  <c r="AE15" i="7"/>
  <c r="AE14" i="5"/>
  <c r="AE14" i="8"/>
  <c r="AD262" i="4"/>
  <c r="AD30" i="8"/>
  <c r="AD26" i="5" s="1"/>
  <c r="AD62" i="8"/>
  <c r="AD89" i="8" s="1"/>
  <c r="AD61" i="8"/>
  <c r="AD28" i="8"/>
  <c r="AD24" i="5" s="1"/>
  <c r="AE40" i="8"/>
  <c r="AO157" i="4"/>
  <c r="AP13" i="10"/>
  <c r="AP13" i="9"/>
  <c r="AP13" i="7"/>
  <c r="AP13" i="6"/>
  <c r="AP12" i="5"/>
  <c r="AC53" i="2"/>
  <c r="AC63" i="2" s="1"/>
  <c r="AP12" i="8"/>
  <c r="AO260" i="4"/>
  <c r="AP20" i="4"/>
  <c r="AP54" i="4" s="1"/>
  <c r="AM30" i="5"/>
  <c r="AN29" i="5"/>
  <c r="AC193" i="4" l="1"/>
  <c r="AD36" i="5" s="1"/>
  <c r="AD21" i="12" s="1"/>
  <c r="AD28" i="5"/>
  <c r="AD96" i="8"/>
  <c r="AD24" i="7" s="1"/>
  <c r="AD88" i="8"/>
  <c r="AD95" i="8"/>
  <c r="AD94" i="8"/>
  <c r="AD20" i="7"/>
  <c r="AD24" i="10"/>
  <c r="AP40" i="2"/>
  <c r="AQ12" i="11"/>
  <c r="AQ12" i="12"/>
  <c r="AE41" i="2"/>
  <c r="AF13" i="11"/>
  <c r="AF13" i="12"/>
  <c r="AE19" i="4"/>
  <c r="AE53" i="4" s="1"/>
  <c r="AE22" i="4"/>
  <c r="AE56" i="4" s="1"/>
  <c r="AF13" i="8"/>
  <c r="AE261" i="4"/>
  <c r="AE158" i="4"/>
  <c r="AF14" i="10"/>
  <c r="AF13" i="5"/>
  <c r="AF14" i="9"/>
  <c r="AF14" i="6"/>
  <c r="AF14" i="7"/>
  <c r="AE22" i="8"/>
  <c r="AE44" i="8"/>
  <c r="AE39" i="8"/>
  <c r="AD43" i="2"/>
  <c r="AE15" i="11"/>
  <c r="AE15" i="12"/>
  <c r="AE16" i="10"/>
  <c r="AE16" i="7"/>
  <c r="AE15" i="5"/>
  <c r="AD263" i="4"/>
  <c r="AD160" i="4"/>
  <c r="AE16" i="9"/>
  <c r="AE16" i="6"/>
  <c r="AE15" i="8"/>
  <c r="AE29" i="8" s="1"/>
  <c r="AE25" i="5" s="1"/>
  <c r="AE21" i="8"/>
  <c r="AE45" i="8"/>
  <c r="AC51" i="2"/>
  <c r="AC61" i="2" s="1"/>
  <c r="AC52" i="2"/>
  <c r="AC62" i="2" s="1"/>
  <c r="AP157" i="4"/>
  <c r="AQ13" i="10"/>
  <c r="AQ13" i="9"/>
  <c r="AQ13" i="7"/>
  <c r="AQ13" i="6"/>
  <c r="AQ12" i="5"/>
  <c r="AO29" i="5"/>
  <c r="AN30" i="5"/>
  <c r="AQ12" i="8"/>
  <c r="AP260" i="4"/>
  <c r="AQ20" i="4"/>
  <c r="AQ54" i="4" s="1"/>
  <c r="AC50" i="2"/>
  <c r="AC60" i="2" s="1"/>
  <c r="AC49" i="2"/>
  <c r="AC59" i="2" s="1"/>
  <c r="AC48" i="2"/>
  <c r="AC58" i="2" s="1"/>
  <c r="AC47" i="2"/>
  <c r="AC57" i="2" s="1"/>
  <c r="AC46" i="2"/>
  <c r="AC45" i="2"/>
  <c r="AC55" i="2" s="1"/>
  <c r="AD53" i="2"/>
  <c r="AD63" i="2" s="1"/>
  <c r="AD39" i="11"/>
  <c r="AD19" i="6"/>
  <c r="AD28" i="10" l="1"/>
  <c r="AC56" i="2"/>
  <c r="AF67" i="9"/>
  <c r="AF69" i="9"/>
  <c r="AF66" i="9"/>
  <c r="AF68" i="9"/>
  <c r="AF54" i="9"/>
  <c r="AF55" i="9"/>
  <c r="AF56" i="9"/>
  <c r="AF57" i="9"/>
  <c r="AF58" i="9"/>
  <c r="AF59" i="9"/>
  <c r="AF60" i="9"/>
  <c r="AF61" i="9"/>
  <c r="AF62" i="9"/>
  <c r="AF63" i="9"/>
  <c r="AF64" i="9"/>
  <c r="AF65" i="9"/>
  <c r="AQ40" i="2"/>
  <c r="AR12" i="11"/>
  <c r="AR12" i="12"/>
  <c r="AD22" i="7"/>
  <c r="AD26" i="10"/>
  <c r="AE28" i="8"/>
  <c r="AE24" i="5" s="1"/>
  <c r="AE30" i="8"/>
  <c r="AE26" i="5" s="1"/>
  <c r="AE61" i="8"/>
  <c r="AE62" i="8"/>
  <c r="AE89" i="8" s="1"/>
  <c r="AE22" i="5"/>
  <c r="AF65" i="6"/>
  <c r="AF64" i="6"/>
  <c r="AF56" i="6"/>
  <c r="AF51" i="6"/>
  <c r="AF54" i="6"/>
  <c r="AF63" i="6"/>
  <c r="AF62" i="6"/>
  <c r="AF57" i="6"/>
  <c r="AF49" i="6"/>
  <c r="AF52" i="6"/>
  <c r="AF61" i="6"/>
  <c r="AF60" i="6"/>
  <c r="AF55" i="6"/>
  <c r="AF47" i="6"/>
  <c r="AF50" i="6"/>
  <c r="AF66" i="6"/>
  <c r="AF58" i="6"/>
  <c r="AF53" i="6"/>
  <c r="AF59" i="6"/>
  <c r="AF48" i="6"/>
  <c r="AE39" i="2"/>
  <c r="AF11" i="11"/>
  <c r="AF50" i="11" s="1"/>
  <c r="AF11" i="12"/>
  <c r="AF12" i="10"/>
  <c r="AF11" i="5"/>
  <c r="AF12" i="6"/>
  <c r="AE259" i="4"/>
  <c r="AE156" i="4"/>
  <c r="AE228" i="4" s="1"/>
  <c r="AF160" i="8" s="1"/>
  <c r="AF12" i="9"/>
  <c r="AF12" i="7"/>
  <c r="AF11" i="8"/>
  <c r="AF22" i="8" s="1"/>
  <c r="AE21" i="5"/>
  <c r="AD23" i="7"/>
  <c r="AD27" i="10"/>
  <c r="AF44" i="8"/>
  <c r="AD19" i="7"/>
  <c r="AD23" i="10"/>
  <c r="AF21" i="4"/>
  <c r="AF55" i="4" s="1"/>
  <c r="AE42" i="2"/>
  <c r="AF14" i="11"/>
  <c r="AF14" i="12"/>
  <c r="AE159" i="4"/>
  <c r="AF15" i="10"/>
  <c r="AF15" i="6"/>
  <c r="AF15" i="9"/>
  <c r="AF15" i="7"/>
  <c r="AF14" i="5"/>
  <c r="AF14" i="8"/>
  <c r="AE23" i="4"/>
  <c r="AE57" i="4" s="1"/>
  <c r="AE262" i="4"/>
  <c r="AD52" i="2"/>
  <c r="AD62" i="2" s="1"/>
  <c r="AD51" i="2"/>
  <c r="AD61" i="2" s="1"/>
  <c r="AQ157" i="4"/>
  <c r="AR13" i="10"/>
  <c r="AR13" i="7"/>
  <c r="AR13" i="9"/>
  <c r="AR13" i="6"/>
  <c r="AR12" i="5"/>
  <c r="AR12" i="8"/>
  <c r="AQ260" i="4"/>
  <c r="AR20" i="4"/>
  <c r="AR54" i="4" s="1"/>
  <c r="AE39" i="11"/>
  <c r="AE19" i="6"/>
  <c r="AD50" i="2"/>
  <c r="AD60" i="2" s="1"/>
  <c r="AD49" i="2"/>
  <c r="AD59" i="2" s="1"/>
  <c r="AD48" i="2"/>
  <c r="AD58" i="2" s="1"/>
  <c r="AD47" i="2"/>
  <c r="AD57" i="2" s="1"/>
  <c r="AD46" i="2"/>
  <c r="AD45" i="2"/>
  <c r="AO30" i="5"/>
  <c r="AP29" i="5"/>
  <c r="AE28" i="5" l="1"/>
  <c r="AD193" i="4"/>
  <c r="AE36" i="5" s="1"/>
  <c r="AE21" i="12" s="1"/>
  <c r="AD56" i="2"/>
  <c r="AE95" i="8"/>
  <c r="AE23" i="7" s="1"/>
  <c r="AE96" i="8"/>
  <c r="AE88" i="8"/>
  <c r="AE94" i="8"/>
  <c r="AE26" i="10" s="1"/>
  <c r="AE27" i="10"/>
  <c r="AF22" i="5"/>
  <c r="AR40" i="2"/>
  <c r="AS12" i="11"/>
  <c r="AS12" i="12"/>
  <c r="AE43" i="2"/>
  <c r="AF15" i="11"/>
  <c r="AF15" i="12"/>
  <c r="AE160" i="4"/>
  <c r="AF16" i="10"/>
  <c r="AF15" i="5"/>
  <c r="AE263" i="4"/>
  <c r="AF16" i="9"/>
  <c r="AF16" i="6"/>
  <c r="AF16" i="7"/>
  <c r="AF15" i="8"/>
  <c r="AF29" i="8" s="1"/>
  <c r="AF25" i="5" s="1"/>
  <c r="AE20" i="7"/>
  <c r="AE24" i="10"/>
  <c r="AF21" i="8"/>
  <c r="AF39" i="8"/>
  <c r="AF41" i="2"/>
  <c r="AG13" i="11"/>
  <c r="AG13" i="12"/>
  <c r="AF261" i="4"/>
  <c r="AF22" i="4"/>
  <c r="AF56" i="4" s="1"/>
  <c r="AG13" i="8"/>
  <c r="AF19" i="4"/>
  <c r="AF53" i="4" s="1"/>
  <c r="AF158" i="4"/>
  <c r="AG14" i="9"/>
  <c r="AG14" i="6"/>
  <c r="AG14" i="10"/>
  <c r="AG14" i="7"/>
  <c r="AG13" i="5"/>
  <c r="AF38" i="8"/>
  <c r="AF40" i="8"/>
  <c r="AF45" i="8"/>
  <c r="AR157" i="4"/>
  <c r="AS13" i="10"/>
  <c r="AS13" i="9"/>
  <c r="AS13" i="7"/>
  <c r="AS13" i="6"/>
  <c r="AS12" i="5"/>
  <c r="AQ29" i="5"/>
  <c r="AP30" i="5"/>
  <c r="AE53" i="2"/>
  <c r="AE63" i="2" s="1"/>
  <c r="AS12" i="8"/>
  <c r="AR260" i="4"/>
  <c r="AS20" i="4"/>
  <c r="AS54" i="4" s="1"/>
  <c r="AD55" i="2"/>
  <c r="AE22" i="7" l="1"/>
  <c r="AG66" i="9"/>
  <c r="AG68" i="9"/>
  <c r="AG67" i="9"/>
  <c r="AG69" i="9"/>
  <c r="AG54" i="9"/>
  <c r="AG55" i="9"/>
  <c r="AG56" i="9"/>
  <c r="AG57" i="9"/>
  <c r="AG58" i="9"/>
  <c r="AG59" i="9"/>
  <c r="AG60" i="9"/>
  <c r="AG61" i="9"/>
  <c r="AG62" i="9"/>
  <c r="AG63" i="9"/>
  <c r="AG64" i="9"/>
  <c r="AG65" i="9"/>
  <c r="AS40" i="2"/>
  <c r="AT12" i="11"/>
  <c r="AT12" i="12"/>
  <c r="AG62" i="6"/>
  <c r="AG59" i="6"/>
  <c r="AG54" i="6"/>
  <c r="AG58" i="6"/>
  <c r="AG49" i="6"/>
  <c r="AG65" i="6"/>
  <c r="AG57" i="6"/>
  <c r="AG52" i="6"/>
  <c r="AG55" i="6"/>
  <c r="AG47" i="6"/>
  <c r="AG66" i="6"/>
  <c r="AG63" i="6"/>
  <c r="AG60" i="6"/>
  <c r="AG50" i="6"/>
  <c r="AG53" i="6"/>
  <c r="AG64" i="6"/>
  <c r="AG61" i="6"/>
  <c r="AG56" i="6"/>
  <c r="AG48" i="6"/>
  <c r="AG51" i="6"/>
  <c r="AF28" i="8"/>
  <c r="AF24" i="5" s="1"/>
  <c r="AF62" i="8"/>
  <c r="AF89" i="8" s="1"/>
  <c r="AF30" i="8"/>
  <c r="AF26" i="5" s="1"/>
  <c r="AF61" i="8"/>
  <c r="AE23" i="10"/>
  <c r="AE19" i="7"/>
  <c r="AF39" i="2"/>
  <c r="AG11" i="11"/>
  <c r="AG50" i="11" s="1"/>
  <c r="AG11" i="12"/>
  <c r="AF156" i="4"/>
  <c r="AF228" i="4" s="1"/>
  <c r="AG160" i="8" s="1"/>
  <c r="AG12" i="9"/>
  <c r="AG12" i="6"/>
  <c r="AG11" i="8"/>
  <c r="AG44" i="8" s="1"/>
  <c r="AG12" i="10"/>
  <c r="AG12" i="7"/>
  <c r="AG11" i="5"/>
  <c r="AF259" i="4"/>
  <c r="AG21" i="4"/>
  <c r="AG55" i="4" s="1"/>
  <c r="AF42" i="2"/>
  <c r="AG14" i="11"/>
  <c r="AG14" i="12"/>
  <c r="AG15" i="10"/>
  <c r="AG15" i="7"/>
  <c r="AG14" i="5"/>
  <c r="AF23" i="4"/>
  <c r="AF57" i="4" s="1"/>
  <c r="AF159" i="4"/>
  <c r="AG15" i="9"/>
  <c r="AG15" i="6"/>
  <c r="AG14" i="8"/>
  <c r="AF262" i="4"/>
  <c r="AF21" i="5"/>
  <c r="AF28" i="5" s="1"/>
  <c r="AE24" i="7"/>
  <c r="AE28" i="10"/>
  <c r="AE51" i="2"/>
  <c r="AE61" i="2" s="1"/>
  <c r="AE52" i="2"/>
  <c r="AE62" i="2" s="1"/>
  <c r="AS157" i="4"/>
  <c r="AT13" i="10"/>
  <c r="AT13" i="9"/>
  <c r="AT13" i="7"/>
  <c r="AT13" i="6"/>
  <c r="AT12" i="5"/>
  <c r="AF53" i="2"/>
  <c r="AF63" i="2" s="1"/>
  <c r="AF39" i="11"/>
  <c r="AF19" i="6"/>
  <c r="AQ30" i="5"/>
  <c r="AR29" i="5"/>
  <c r="AT12" i="8"/>
  <c r="AS260" i="4"/>
  <c r="AT20" i="4"/>
  <c r="AT54" i="4" s="1"/>
  <c r="AE50" i="2"/>
  <c r="AE60" i="2" s="1"/>
  <c r="AE49" i="2"/>
  <c r="AE59" i="2" s="1"/>
  <c r="AE48" i="2"/>
  <c r="AE58" i="2" s="1"/>
  <c r="AE47" i="2"/>
  <c r="AE57" i="2" s="1"/>
  <c r="AE46" i="2"/>
  <c r="AE45" i="2"/>
  <c r="AE55" i="2" s="1"/>
  <c r="AG39" i="8" l="1"/>
  <c r="AG40" i="8"/>
  <c r="AG21" i="8"/>
  <c r="AG21" i="5" s="1"/>
  <c r="AE193" i="4"/>
  <c r="AF36" i="5" s="1"/>
  <c r="AF21" i="12" s="1"/>
  <c r="AE56" i="2"/>
  <c r="AF96" i="8"/>
  <c r="AF94" i="8"/>
  <c r="AF88" i="8"/>
  <c r="AF95" i="8"/>
  <c r="AT40" i="2"/>
  <c r="AU12" i="11"/>
  <c r="AU12" i="12"/>
  <c r="AF43" i="2"/>
  <c r="AG15" i="11"/>
  <c r="AG15" i="12"/>
  <c r="AG16" i="10"/>
  <c r="AG16" i="7"/>
  <c r="AG15" i="5"/>
  <c r="AG15" i="8"/>
  <c r="AG29" i="8" s="1"/>
  <c r="AG25" i="5" s="1"/>
  <c r="AF160" i="4"/>
  <c r="AG16" i="9"/>
  <c r="AG16" i="6"/>
  <c r="AF263" i="4"/>
  <c r="AG38" i="8"/>
  <c r="AG45" i="8"/>
  <c r="AG22" i="8"/>
  <c r="AG41" i="2"/>
  <c r="AH13" i="11"/>
  <c r="AH13" i="12"/>
  <c r="AG22" i="4"/>
  <c r="AG56" i="4" s="1"/>
  <c r="AG261" i="4"/>
  <c r="AH14" i="9"/>
  <c r="AH14" i="7"/>
  <c r="AH14" i="6"/>
  <c r="AH13" i="8"/>
  <c r="AG19" i="4"/>
  <c r="AG53" i="4" s="1"/>
  <c r="AG158" i="4"/>
  <c r="AH14" i="10"/>
  <c r="AH13" i="5"/>
  <c r="AF20" i="7"/>
  <c r="AF24" i="10"/>
  <c r="AF51" i="2"/>
  <c r="AF61" i="2" s="1"/>
  <c r="AF52" i="2"/>
  <c r="AF62" i="2" s="1"/>
  <c r="AT157" i="4"/>
  <c r="AU13" i="10"/>
  <c r="AU13" i="9"/>
  <c r="AU13" i="7"/>
  <c r="AU13" i="6"/>
  <c r="AU12" i="5"/>
  <c r="AU12" i="8"/>
  <c r="AT260" i="4"/>
  <c r="AU20" i="4"/>
  <c r="AU54" i="4" s="1"/>
  <c r="AS29" i="5"/>
  <c r="AR30" i="5"/>
  <c r="AG39" i="11"/>
  <c r="AG19" i="6"/>
  <c r="AF50" i="2"/>
  <c r="AF60" i="2" s="1"/>
  <c r="AF49" i="2"/>
  <c r="AF59" i="2" s="1"/>
  <c r="AF48" i="2"/>
  <c r="AF58" i="2" s="1"/>
  <c r="AF47" i="2"/>
  <c r="AF57" i="2" s="1"/>
  <c r="AF46" i="2"/>
  <c r="AF45" i="2"/>
  <c r="AF55" i="2" s="1"/>
  <c r="AF56" i="2" l="1"/>
  <c r="AH67" i="9"/>
  <c r="AH69" i="9"/>
  <c r="AH66" i="9"/>
  <c r="AH68" i="9"/>
  <c r="AH54" i="9"/>
  <c r="AH55" i="9"/>
  <c r="AH56" i="9"/>
  <c r="AH57" i="9"/>
  <c r="AH58" i="9"/>
  <c r="AH59" i="9"/>
  <c r="AH60" i="9"/>
  <c r="AH61" i="9"/>
  <c r="AH62" i="9"/>
  <c r="AH63" i="9"/>
  <c r="AH64" i="9"/>
  <c r="AH65" i="9"/>
  <c r="AU40" i="2"/>
  <c r="AV12" i="11"/>
  <c r="AV12" i="12"/>
  <c r="AF19" i="7"/>
  <c r="AF23" i="10"/>
  <c r="AF28" i="10"/>
  <c r="AF24" i="7"/>
  <c r="AH12" i="10"/>
  <c r="AG39" i="2"/>
  <c r="AH11" i="11"/>
  <c r="AH50" i="11" s="1"/>
  <c r="AH11" i="12"/>
  <c r="AG156" i="4"/>
  <c r="AG228" i="4" s="1"/>
  <c r="AH160" i="8" s="1"/>
  <c r="AH12" i="9"/>
  <c r="AH12" i="7"/>
  <c r="AH12" i="6"/>
  <c r="AH11" i="8"/>
  <c r="AH21" i="8" s="1"/>
  <c r="AG259" i="4"/>
  <c r="AH11" i="5"/>
  <c r="AH65" i="6"/>
  <c r="AH64" i="6"/>
  <c r="AH56" i="6"/>
  <c r="AH51" i="6"/>
  <c r="AH54" i="6"/>
  <c r="AH63" i="6"/>
  <c r="AH62" i="6"/>
  <c r="AH59" i="6"/>
  <c r="AH49" i="6"/>
  <c r="AH52" i="6"/>
  <c r="AH61" i="6"/>
  <c r="AH60" i="6"/>
  <c r="AH55" i="6"/>
  <c r="AH47" i="6"/>
  <c r="AH50" i="6"/>
  <c r="AH66" i="6"/>
  <c r="AH58" i="6"/>
  <c r="AH53" i="6"/>
  <c r="AH57" i="6"/>
  <c r="AH48" i="6"/>
  <c r="AH21" i="4"/>
  <c r="AH55" i="4" s="1"/>
  <c r="AG42" i="2"/>
  <c r="AH14" i="11"/>
  <c r="AH14" i="12"/>
  <c r="AH15" i="9"/>
  <c r="AH15" i="6"/>
  <c r="AH14" i="5"/>
  <c r="AG159" i="4"/>
  <c r="AH15" i="10"/>
  <c r="AH15" i="7"/>
  <c r="AG262" i="4"/>
  <c r="AH14" i="8"/>
  <c r="AG23" i="4"/>
  <c r="AG57" i="4" s="1"/>
  <c r="AH22" i="8"/>
  <c r="AG22" i="5"/>
  <c r="AH38" i="8"/>
  <c r="AF27" i="10"/>
  <c r="AF23" i="7"/>
  <c r="AF22" i="7"/>
  <c r="AF26" i="10"/>
  <c r="AG30" i="8"/>
  <c r="AG26" i="5" s="1"/>
  <c r="AG28" i="8"/>
  <c r="AG24" i="5" s="1"/>
  <c r="AG62" i="8"/>
  <c r="AG89" i="8" s="1"/>
  <c r="AG61" i="8"/>
  <c r="AU157" i="4"/>
  <c r="AV13" i="10"/>
  <c r="AV13" i="7"/>
  <c r="AV13" i="9"/>
  <c r="AV13" i="6"/>
  <c r="AV12" i="5"/>
  <c r="AG53" i="2"/>
  <c r="AG63" i="2" s="1"/>
  <c r="AS30" i="5"/>
  <c r="AT29" i="5"/>
  <c r="AV12" i="8"/>
  <c r="AU260" i="4"/>
  <c r="AV20" i="4"/>
  <c r="AV54" i="4" s="1"/>
  <c r="AG28" i="5" l="1"/>
  <c r="AF193" i="4"/>
  <c r="AG36" i="5" s="1"/>
  <c r="AG21" i="12" s="1"/>
  <c r="AG88" i="8"/>
  <c r="AG95" i="8"/>
  <c r="AG96" i="8"/>
  <c r="AG94" i="8"/>
  <c r="AH44" i="8"/>
  <c r="AH45" i="8"/>
  <c r="AH40" i="8"/>
  <c r="AV40" i="2"/>
  <c r="AW12" i="11"/>
  <c r="AW12" i="12"/>
  <c r="AG24" i="10"/>
  <c r="AG20" i="7"/>
  <c r="AH22" i="5"/>
  <c r="AH21" i="5"/>
  <c r="AH39" i="8"/>
  <c r="AG43" i="2"/>
  <c r="AH15" i="11"/>
  <c r="AH15" i="12"/>
  <c r="AG160" i="4"/>
  <c r="AH16" i="10"/>
  <c r="AH15" i="5"/>
  <c r="AH15" i="8"/>
  <c r="AH29" i="8" s="1"/>
  <c r="AH25" i="5" s="1"/>
  <c r="AH16" i="9"/>
  <c r="AH16" i="7"/>
  <c r="AH16" i="6"/>
  <c r="AG263" i="4"/>
  <c r="AH41" i="2"/>
  <c r="AI13" i="11"/>
  <c r="AI13" i="12"/>
  <c r="AH22" i="4"/>
  <c r="AH56" i="4" s="1"/>
  <c r="AI13" i="8"/>
  <c r="AH261" i="4"/>
  <c r="AH19" i="4"/>
  <c r="AH53" i="4" s="1"/>
  <c r="AH158" i="4"/>
  <c r="AI14" i="9"/>
  <c r="AI14" i="6"/>
  <c r="AI14" i="10"/>
  <c r="AI14" i="7"/>
  <c r="AI13" i="5"/>
  <c r="AG51" i="2"/>
  <c r="AG61" i="2" s="1"/>
  <c r="AG52" i="2"/>
  <c r="AG62" i="2" s="1"/>
  <c r="AV157" i="4"/>
  <c r="AW13" i="10"/>
  <c r="AW13" i="9"/>
  <c r="AW13" i="7"/>
  <c r="AW13" i="6"/>
  <c r="AW12" i="5"/>
  <c r="AU29" i="5"/>
  <c r="AT30" i="5"/>
  <c r="AW12" i="8"/>
  <c r="AV260" i="4"/>
  <c r="AW20" i="4"/>
  <c r="AW54" i="4" s="1"/>
  <c r="AG50" i="2"/>
  <c r="AG60" i="2" s="1"/>
  <c r="AG49" i="2"/>
  <c r="AG59" i="2" s="1"/>
  <c r="AG48" i="2"/>
  <c r="AG58" i="2" s="1"/>
  <c r="AG47" i="2"/>
  <c r="AG57" i="2" s="1"/>
  <c r="AG46" i="2"/>
  <c r="AG45" i="2"/>
  <c r="AG55" i="2" s="1"/>
  <c r="AH39" i="11"/>
  <c r="AH19" i="6"/>
  <c r="AG193" i="4" l="1"/>
  <c r="AH36" i="5" s="1"/>
  <c r="AH21" i="12" s="1"/>
  <c r="AG56" i="2"/>
  <c r="AI66" i="9"/>
  <c r="AI68" i="9"/>
  <c r="AI67" i="9"/>
  <c r="AI69" i="9"/>
  <c r="AI54" i="9"/>
  <c r="AI55" i="9"/>
  <c r="AI56" i="9"/>
  <c r="AI57" i="9"/>
  <c r="AI58" i="9"/>
  <c r="AI59" i="9"/>
  <c r="AI60" i="9"/>
  <c r="AI61" i="9"/>
  <c r="AI62" i="9"/>
  <c r="AI63" i="9"/>
  <c r="AI64" i="9"/>
  <c r="AI65" i="9"/>
  <c r="AH53" i="2"/>
  <c r="AH63" i="2" s="1"/>
  <c r="AG23" i="10"/>
  <c r="AG19" i="7"/>
  <c r="AH39" i="2"/>
  <c r="AI11" i="11"/>
  <c r="AI50" i="11" s="1"/>
  <c r="AI11" i="12"/>
  <c r="AH156" i="4"/>
  <c r="AH228" i="4" s="1"/>
  <c r="AI160" i="8" s="1"/>
  <c r="AI12" i="9"/>
  <c r="AI12" i="6"/>
  <c r="AI19" i="6" s="1"/>
  <c r="AH259" i="4"/>
  <c r="AI12" i="10"/>
  <c r="AI12" i="7"/>
  <c r="AI11" i="5"/>
  <c r="AI11" i="8"/>
  <c r="AI44" i="8" s="1"/>
  <c r="AG26" i="10"/>
  <c r="AG22" i="7"/>
  <c r="AW40" i="2"/>
  <c r="AX12" i="11"/>
  <c r="AX12" i="12"/>
  <c r="AG27" i="10"/>
  <c r="AG23" i="7"/>
  <c r="AI66" i="6"/>
  <c r="AI63" i="6"/>
  <c r="AI58" i="6"/>
  <c r="AI48" i="6"/>
  <c r="AI53" i="6"/>
  <c r="AI64" i="6"/>
  <c r="AI61" i="6"/>
  <c r="AI54" i="6"/>
  <c r="AI60" i="6"/>
  <c r="AI51" i="6"/>
  <c r="AI62" i="6"/>
  <c r="AI59" i="6"/>
  <c r="AI52" i="6"/>
  <c r="AI56" i="6"/>
  <c r="AI49" i="6"/>
  <c r="AI65" i="6"/>
  <c r="AI57" i="6"/>
  <c r="AI50" i="6"/>
  <c r="AI55" i="6"/>
  <c r="AI47" i="6"/>
  <c r="AI21" i="4"/>
  <c r="AI55" i="4" s="1"/>
  <c r="AH42" i="2"/>
  <c r="AI14" i="11"/>
  <c r="AI14" i="12"/>
  <c r="AI15" i="10"/>
  <c r="AI15" i="7"/>
  <c r="AI14" i="5"/>
  <c r="AH23" i="4"/>
  <c r="AH57" i="4" s="1"/>
  <c r="AH159" i="4"/>
  <c r="AI15" i="9"/>
  <c r="AI15" i="6"/>
  <c r="AI14" i="8"/>
  <c r="AH262" i="4"/>
  <c r="AH30" i="8"/>
  <c r="AH26" i="5" s="1"/>
  <c r="AH28" i="5" s="1"/>
  <c r="AH62" i="8"/>
  <c r="AH89" i="8" s="1"/>
  <c r="AH61" i="8"/>
  <c r="AH28" i="8"/>
  <c r="AH24" i="5" s="1"/>
  <c r="AG28" i="10"/>
  <c r="AG24" i="7"/>
  <c r="AH52" i="2"/>
  <c r="AH62" i="2" s="1"/>
  <c r="AH51" i="2"/>
  <c r="AH61" i="2" s="1"/>
  <c r="AW157" i="4"/>
  <c r="AX13" i="10"/>
  <c r="AX13" i="9"/>
  <c r="AX13" i="7"/>
  <c r="AX13" i="6"/>
  <c r="AX12" i="5"/>
  <c r="AI39" i="11"/>
  <c r="AH50" i="2"/>
  <c r="AH60" i="2" s="1"/>
  <c r="AH49" i="2"/>
  <c r="AH59" i="2" s="1"/>
  <c r="AH48" i="2"/>
  <c r="AH58" i="2" s="1"/>
  <c r="AH47" i="2"/>
  <c r="AH57" i="2" s="1"/>
  <c r="AH46" i="2"/>
  <c r="AH56" i="2" s="1"/>
  <c r="AH45" i="2"/>
  <c r="AH55" i="2" s="1"/>
  <c r="AU30" i="5"/>
  <c r="AV29" i="5"/>
  <c r="AX12" i="8"/>
  <c r="AW260" i="4"/>
  <c r="AX20" i="4"/>
  <c r="AX54" i="4" s="1"/>
  <c r="AH96" i="8" l="1"/>
  <c r="AH88" i="8"/>
  <c r="AH95" i="8"/>
  <c r="AH94" i="8"/>
  <c r="AI45" i="8"/>
  <c r="AI40" i="8"/>
  <c r="AI21" i="8"/>
  <c r="AI21" i="5" s="1"/>
  <c r="AI38" i="8"/>
  <c r="AI22" i="8"/>
  <c r="AI22" i="5" s="1"/>
  <c r="AI39" i="8"/>
  <c r="AH24" i="10"/>
  <c r="AH20" i="7"/>
  <c r="AI41" i="2"/>
  <c r="AJ13" i="11"/>
  <c r="AJ13" i="12"/>
  <c r="AI22" i="4"/>
  <c r="AI56" i="4" s="1"/>
  <c r="AI261" i="4"/>
  <c r="AJ13" i="8"/>
  <c r="AI19" i="4"/>
  <c r="AI53" i="4" s="1"/>
  <c r="AI158" i="4"/>
  <c r="AJ14" i="10"/>
  <c r="AJ13" i="5"/>
  <c r="AJ14" i="9"/>
  <c r="AJ14" i="6"/>
  <c r="AJ14" i="7"/>
  <c r="AX40" i="2"/>
  <c r="AY12" i="11"/>
  <c r="AY12" i="12"/>
  <c r="AH43" i="2"/>
  <c r="AI15" i="11"/>
  <c r="AI15" i="12"/>
  <c r="AH160" i="4"/>
  <c r="AI16" i="9"/>
  <c r="AI16" i="6"/>
  <c r="AI15" i="8"/>
  <c r="AI29" i="8" s="1"/>
  <c r="AI25" i="5" s="1"/>
  <c r="AI16" i="10"/>
  <c r="AI16" i="7"/>
  <c r="AI15" i="5"/>
  <c r="AH263" i="4"/>
  <c r="AX157" i="4"/>
  <c r="AY13" i="10"/>
  <c r="AY13" i="9"/>
  <c r="AY13" i="7"/>
  <c r="AY13" i="6"/>
  <c r="AY12" i="5"/>
  <c r="AY12" i="8"/>
  <c r="AX260" i="4"/>
  <c r="AY20" i="4"/>
  <c r="AY54" i="4" s="1"/>
  <c r="AW29" i="5"/>
  <c r="AV30" i="5"/>
  <c r="AH193" i="4" l="1"/>
  <c r="AI36" i="5" s="1"/>
  <c r="AI21" i="12" s="1"/>
  <c r="AJ67" i="9"/>
  <c r="AJ69" i="9"/>
  <c r="AJ66" i="9"/>
  <c r="AJ68" i="9"/>
  <c r="AJ54" i="9"/>
  <c r="AJ55" i="9"/>
  <c r="AJ56" i="9"/>
  <c r="AJ57" i="9"/>
  <c r="AJ58" i="9"/>
  <c r="AJ59" i="9"/>
  <c r="AJ60" i="9"/>
  <c r="AJ61" i="9"/>
  <c r="AJ62" i="9"/>
  <c r="AJ63" i="9"/>
  <c r="AJ64" i="9"/>
  <c r="AJ65" i="9"/>
  <c r="AI53" i="2"/>
  <c r="AI63" i="2" s="1"/>
  <c r="AH23" i="7"/>
  <c r="AH27" i="10"/>
  <c r="AY40" i="2"/>
  <c r="AZ12" i="11"/>
  <c r="AZ12" i="12"/>
  <c r="AH19" i="7"/>
  <c r="AH23" i="10"/>
  <c r="AH26" i="10"/>
  <c r="AH22" i="7"/>
  <c r="AI39" i="2"/>
  <c r="AJ11" i="11"/>
  <c r="AJ11" i="12"/>
  <c r="AI156" i="4"/>
  <c r="AI228" i="4" s="1"/>
  <c r="AJ160" i="8" s="1"/>
  <c r="AJ12" i="9"/>
  <c r="AJ12" i="7"/>
  <c r="AJ11" i="8"/>
  <c r="AJ40" i="8" s="1"/>
  <c r="AJ12" i="10"/>
  <c r="AJ11" i="5"/>
  <c r="AJ12" i="6"/>
  <c r="AJ19" i="6" s="1"/>
  <c r="AI259" i="4"/>
  <c r="AI61" i="8"/>
  <c r="AI62" i="8"/>
  <c r="AI89" i="8" s="1"/>
  <c r="AI28" i="8"/>
  <c r="AI24" i="5" s="1"/>
  <c r="AI30" i="8"/>
  <c r="AI26" i="5" s="1"/>
  <c r="AI28" i="5" s="1"/>
  <c r="AH24" i="7"/>
  <c r="AH28" i="10"/>
  <c r="AJ61" i="6"/>
  <c r="AJ60" i="6"/>
  <c r="AJ47" i="6"/>
  <c r="AJ66" i="6"/>
  <c r="AJ53" i="6"/>
  <c r="AJ65" i="6"/>
  <c r="AJ64" i="6"/>
  <c r="AJ56" i="6"/>
  <c r="AJ51" i="6"/>
  <c r="AJ54" i="6"/>
  <c r="AJ63" i="6"/>
  <c r="AJ62" i="6"/>
  <c r="AJ57" i="6"/>
  <c r="AJ49" i="6"/>
  <c r="AJ52" i="6"/>
  <c r="AJ55" i="6"/>
  <c r="AJ50" i="6"/>
  <c r="AJ58" i="6"/>
  <c r="AJ59" i="6"/>
  <c r="AJ48" i="6"/>
  <c r="AJ21" i="4"/>
  <c r="AJ55" i="4" s="1"/>
  <c r="AI42" i="2"/>
  <c r="AJ14" i="11"/>
  <c r="AJ14" i="12"/>
  <c r="AI159" i="4"/>
  <c r="AJ15" i="10"/>
  <c r="AJ15" i="6"/>
  <c r="AI262" i="4"/>
  <c r="AJ15" i="9"/>
  <c r="AJ15" i="7"/>
  <c r="AJ14" i="5"/>
  <c r="AJ14" i="8"/>
  <c r="AI23" i="4"/>
  <c r="AI57" i="4" s="1"/>
  <c r="AI51" i="2"/>
  <c r="AI61" i="2" s="1"/>
  <c r="AI52" i="2"/>
  <c r="AI62" i="2" s="1"/>
  <c r="AY157" i="4"/>
  <c r="AZ13" i="10"/>
  <c r="AZ13" i="7"/>
  <c r="AZ13" i="9"/>
  <c r="AZ13" i="6"/>
  <c r="AZ12" i="5"/>
  <c r="AW30" i="5"/>
  <c r="AX29" i="5"/>
  <c r="AZ12" i="8"/>
  <c r="AY260" i="4"/>
  <c r="AZ20" i="4"/>
  <c r="AZ54" i="4" s="1"/>
  <c r="AI50" i="2"/>
  <c r="AI60" i="2" s="1"/>
  <c r="AI49" i="2"/>
  <c r="AI59" i="2" s="1"/>
  <c r="AI48" i="2"/>
  <c r="AI58" i="2" s="1"/>
  <c r="AI47" i="2"/>
  <c r="AI57" i="2" s="1"/>
  <c r="AI46" i="2"/>
  <c r="AI56" i="2" s="1"/>
  <c r="AI45" i="2"/>
  <c r="AI55" i="2" s="1"/>
  <c r="AJ38" i="8" l="1"/>
  <c r="AJ39" i="11"/>
  <c r="AJ50" i="11"/>
  <c r="AI96" i="8"/>
  <c r="AI94" i="8"/>
  <c r="AI88" i="8"/>
  <c r="AI95" i="8"/>
  <c r="AZ40" i="2"/>
  <c r="BA12" i="11"/>
  <c r="BA12" i="12"/>
  <c r="AI20" i="7"/>
  <c r="AI24" i="10"/>
  <c r="AJ22" i="8"/>
  <c r="AJ39" i="8"/>
  <c r="AJ45" i="8"/>
  <c r="AJ21" i="8"/>
  <c r="AJ21" i="5" s="1"/>
  <c r="AJ44" i="8"/>
  <c r="AI43" i="2"/>
  <c r="AJ15" i="11"/>
  <c r="AJ15" i="12"/>
  <c r="AJ16" i="9"/>
  <c r="AI160" i="4"/>
  <c r="AJ16" i="10"/>
  <c r="AJ15" i="5"/>
  <c r="AI263" i="4"/>
  <c r="AJ16" i="6"/>
  <c r="AJ16" i="7"/>
  <c r="AJ15" i="8"/>
  <c r="AJ29" i="8" s="1"/>
  <c r="AJ25" i="5" s="1"/>
  <c r="AJ41" i="2"/>
  <c r="AK13" i="11"/>
  <c r="AK13" i="12"/>
  <c r="AK13" i="8"/>
  <c r="AJ22" i="4"/>
  <c r="AJ56" i="4" s="1"/>
  <c r="AJ261" i="4"/>
  <c r="AK14" i="10"/>
  <c r="AJ19" i="4"/>
  <c r="AJ53" i="4" s="1"/>
  <c r="AJ158" i="4"/>
  <c r="AK14" i="9"/>
  <c r="AK14" i="6"/>
  <c r="AK14" i="7"/>
  <c r="AK13" i="5"/>
  <c r="AZ157" i="4"/>
  <c r="BA13" i="10"/>
  <c r="BA13" i="9"/>
  <c r="BA13" i="7"/>
  <c r="BA13" i="6"/>
  <c r="BA12" i="5"/>
  <c r="AY29" i="5"/>
  <c r="AX30" i="5"/>
  <c r="BA12" i="8"/>
  <c r="AZ260" i="4"/>
  <c r="BA20" i="4"/>
  <c r="BA54" i="4" s="1"/>
  <c r="AJ50" i="2"/>
  <c r="AJ60" i="2" s="1"/>
  <c r="AJ46" i="2" l="1"/>
  <c r="AJ56" i="2" s="1"/>
  <c r="AK66" i="9"/>
  <c r="AK68" i="9"/>
  <c r="AK67" i="9"/>
  <c r="AK69" i="9"/>
  <c r="AK54" i="9"/>
  <c r="AK55" i="9"/>
  <c r="AK56" i="9"/>
  <c r="AK57" i="9"/>
  <c r="AK58" i="9"/>
  <c r="AK59" i="9"/>
  <c r="AK60" i="9"/>
  <c r="AK61" i="9"/>
  <c r="AK62" i="9"/>
  <c r="AK63" i="9"/>
  <c r="AK64" i="9"/>
  <c r="AK65" i="9"/>
  <c r="AJ53" i="2"/>
  <c r="AJ63" i="2" s="1"/>
  <c r="AJ48" i="2"/>
  <c r="AJ58" i="2" s="1"/>
  <c r="AJ45" i="2"/>
  <c r="AJ55" i="2" s="1"/>
  <c r="AJ47" i="2"/>
  <c r="AJ57" i="2" s="1"/>
  <c r="AJ49" i="2"/>
  <c r="AJ59" i="2" s="1"/>
  <c r="AJ52" i="2"/>
  <c r="AJ62" i="2" s="1"/>
  <c r="AI19" i="7"/>
  <c r="AI23" i="10"/>
  <c r="AI24" i="7"/>
  <c r="AI28" i="10"/>
  <c r="AJ156" i="4"/>
  <c r="AJ228" i="4" s="1"/>
  <c r="AK160" i="8" s="1"/>
  <c r="AJ39" i="2"/>
  <c r="AK11" i="11"/>
  <c r="AK11" i="12"/>
  <c r="AK12" i="7"/>
  <c r="AK11" i="5"/>
  <c r="AJ259" i="4"/>
  <c r="AK12" i="9"/>
  <c r="AK11" i="8"/>
  <c r="AK38" i="8" s="1"/>
  <c r="AK12" i="10"/>
  <c r="AK12" i="6"/>
  <c r="AK19" i="6" s="1"/>
  <c r="AJ62" i="8"/>
  <c r="AJ89" i="8" s="1"/>
  <c r="AJ30" i="8"/>
  <c r="AJ26" i="5" s="1"/>
  <c r="AJ61" i="8"/>
  <c r="AJ28" i="8"/>
  <c r="AJ24" i="5" s="1"/>
  <c r="AJ51" i="2"/>
  <c r="AJ61" i="2" s="1"/>
  <c r="BA40" i="2"/>
  <c r="BB12" i="11"/>
  <c r="BB12" i="12"/>
  <c r="AI27" i="10"/>
  <c r="AI23" i="7"/>
  <c r="AI22" i="7"/>
  <c r="AI26" i="10"/>
  <c r="AK66" i="6"/>
  <c r="AK65" i="6"/>
  <c r="AK57" i="6"/>
  <c r="AK50" i="6"/>
  <c r="AK53" i="6"/>
  <c r="AK64" i="6"/>
  <c r="AK63" i="6"/>
  <c r="AK56" i="6"/>
  <c r="AK48" i="6"/>
  <c r="AK51" i="6"/>
  <c r="AK62" i="6"/>
  <c r="AK61" i="6"/>
  <c r="AK54" i="6"/>
  <c r="AK58" i="6"/>
  <c r="AK49" i="6"/>
  <c r="AK60" i="6"/>
  <c r="AK59" i="6"/>
  <c r="AK52" i="6"/>
  <c r="AK55" i="6"/>
  <c r="AK47" i="6"/>
  <c r="AK21" i="4"/>
  <c r="AK55" i="4" s="1"/>
  <c r="AJ42" i="2"/>
  <c r="AK14" i="11"/>
  <c r="AK14" i="12"/>
  <c r="AJ159" i="4"/>
  <c r="AK15" i="10"/>
  <c r="AK15" i="7"/>
  <c r="AK14" i="5"/>
  <c r="AK14" i="8"/>
  <c r="AJ262" i="4"/>
  <c r="AK15" i="9"/>
  <c r="AK15" i="6"/>
  <c r="AJ23" i="4"/>
  <c r="AJ57" i="4" s="1"/>
  <c r="AJ22" i="5"/>
  <c r="BA157" i="4"/>
  <c r="BB13" i="10"/>
  <c r="BB13" i="9"/>
  <c r="BB13" i="7"/>
  <c r="BB13" i="6"/>
  <c r="BB12" i="5"/>
  <c r="BB12" i="8"/>
  <c r="BA260" i="4"/>
  <c r="BB20" i="4"/>
  <c r="BB54" i="4" s="1"/>
  <c r="AY30" i="5"/>
  <c r="AZ29" i="5"/>
  <c r="AK39" i="8" l="1"/>
  <c r="AK39" i="11"/>
  <c r="AK50" i="11"/>
  <c r="AJ28" i="5"/>
  <c r="AI193" i="4"/>
  <c r="AJ36" i="5" s="1"/>
  <c r="AJ21" i="12" s="1"/>
  <c r="AJ96" i="8"/>
  <c r="AJ88" i="8"/>
  <c r="AJ94" i="8"/>
  <c r="AJ26" i="10" s="1"/>
  <c r="AJ95" i="8"/>
  <c r="AK22" i="8"/>
  <c r="AK22" i="5" s="1"/>
  <c r="AK45" i="8"/>
  <c r="AK44" i="8"/>
  <c r="AJ27" i="10"/>
  <c r="BB40" i="2"/>
  <c r="BC12" i="11"/>
  <c r="BC12" i="12"/>
  <c r="AJ20" i="7"/>
  <c r="AJ24" i="10"/>
  <c r="AJ43" i="2"/>
  <c r="AK15" i="11"/>
  <c r="AK15" i="12"/>
  <c r="AJ263" i="4"/>
  <c r="AJ160" i="4"/>
  <c r="AK16" i="9"/>
  <c r="AK16" i="6"/>
  <c r="AK15" i="8"/>
  <c r="AK29" i="8" s="1"/>
  <c r="AK25" i="5" s="1"/>
  <c r="AK16" i="10"/>
  <c r="AK16" i="7"/>
  <c r="AK15" i="5"/>
  <c r="AK41" i="2"/>
  <c r="AL13" i="11"/>
  <c r="AL13" i="12"/>
  <c r="AK22" i="4"/>
  <c r="AK56" i="4" s="1"/>
  <c r="AK261" i="4"/>
  <c r="AK158" i="4"/>
  <c r="AL14" i="10"/>
  <c r="AL13" i="5"/>
  <c r="AL13" i="8"/>
  <c r="AK19" i="4"/>
  <c r="AK53" i="4" s="1"/>
  <c r="AL14" i="9"/>
  <c r="AL14" i="7"/>
  <c r="AL14" i="6"/>
  <c r="AK21" i="8"/>
  <c r="AK21" i="5" s="1"/>
  <c r="AK40" i="8"/>
  <c r="BB157" i="4"/>
  <c r="BC13" i="10"/>
  <c r="BC13" i="9"/>
  <c r="BC13" i="7"/>
  <c r="BC13" i="6"/>
  <c r="BC12" i="5"/>
  <c r="BA29" i="5"/>
  <c r="AZ30" i="5"/>
  <c r="BC12" i="8"/>
  <c r="BB260" i="4"/>
  <c r="BC20" i="4"/>
  <c r="BC54" i="4" s="1"/>
  <c r="AK48" i="2"/>
  <c r="AK58" i="2" s="1"/>
  <c r="AJ22" i="7" l="1"/>
  <c r="AJ193" i="4"/>
  <c r="AK36" i="5" s="1"/>
  <c r="AK21" i="12" s="1"/>
  <c r="AL67" i="9"/>
  <c r="AL69" i="9"/>
  <c r="AL66" i="9"/>
  <c r="AL68" i="9"/>
  <c r="AL54" i="9"/>
  <c r="AL55" i="9"/>
  <c r="AL56" i="9"/>
  <c r="AL57" i="9"/>
  <c r="AL58" i="9"/>
  <c r="AL59" i="9"/>
  <c r="AL60" i="9"/>
  <c r="AL61" i="9"/>
  <c r="AL62" i="9"/>
  <c r="AL63" i="9"/>
  <c r="AL64" i="9"/>
  <c r="AL65" i="9"/>
  <c r="AK53" i="2"/>
  <c r="AK63" i="2" s="1"/>
  <c r="AK46" i="2"/>
  <c r="AK56" i="2" s="1"/>
  <c r="AK50" i="2"/>
  <c r="AK60" i="2" s="1"/>
  <c r="AK52" i="2"/>
  <c r="AK62" i="2" s="1"/>
  <c r="AJ23" i="7"/>
  <c r="AK45" i="2"/>
  <c r="AK55" i="2" s="1"/>
  <c r="AK47" i="2"/>
  <c r="AK57" i="2" s="1"/>
  <c r="AK49" i="2"/>
  <c r="AK59" i="2" s="1"/>
  <c r="AK51" i="2"/>
  <c r="AK61" i="2" s="1"/>
  <c r="AL61" i="6"/>
  <c r="AL60" i="6"/>
  <c r="AL55" i="6"/>
  <c r="AL47" i="6"/>
  <c r="AL50" i="6"/>
  <c r="AL66" i="6"/>
  <c r="AL58" i="6"/>
  <c r="AL53" i="6"/>
  <c r="AL57" i="6"/>
  <c r="AL48" i="6"/>
  <c r="AL65" i="6"/>
  <c r="AL64" i="6"/>
  <c r="AL56" i="6"/>
  <c r="AL51" i="6"/>
  <c r="AL54" i="6"/>
  <c r="AL63" i="6"/>
  <c r="AL62" i="6"/>
  <c r="AL59" i="6"/>
  <c r="AL49" i="6"/>
  <c r="AL52" i="6"/>
  <c r="AK62" i="8"/>
  <c r="AK89" i="8" s="1"/>
  <c r="AK61" i="8"/>
  <c r="AK28" i="8"/>
  <c r="AK24" i="5" s="1"/>
  <c r="AK30" i="8"/>
  <c r="AK26" i="5" s="1"/>
  <c r="AK28" i="5" s="1"/>
  <c r="AJ19" i="7"/>
  <c r="AJ23" i="10"/>
  <c r="BC40" i="2"/>
  <c r="BD12" i="11"/>
  <c r="BD12" i="12"/>
  <c r="AK39" i="2"/>
  <c r="AL11" i="11"/>
  <c r="AL11" i="12"/>
  <c r="AL12" i="10"/>
  <c r="AL11" i="5"/>
  <c r="AL12" i="6"/>
  <c r="AL19" i="6" s="1"/>
  <c r="AK259" i="4"/>
  <c r="AK156" i="4"/>
  <c r="AK228" i="4" s="1"/>
  <c r="AL160" i="8" s="1"/>
  <c r="AL12" i="7"/>
  <c r="AL12" i="9"/>
  <c r="AL11" i="8"/>
  <c r="AL44" i="8" s="1"/>
  <c r="AL21" i="4"/>
  <c r="AL55" i="4" s="1"/>
  <c r="AK42" i="2"/>
  <c r="AL14" i="11"/>
  <c r="AL14" i="12"/>
  <c r="AL15" i="9"/>
  <c r="AL15" i="6"/>
  <c r="AL14" i="5"/>
  <c r="AL14" i="8"/>
  <c r="AK23" i="4"/>
  <c r="AK57" i="4" s="1"/>
  <c r="AK262" i="4"/>
  <c r="AK159" i="4"/>
  <c r="AL15" i="10"/>
  <c r="AL15" i="7"/>
  <c r="AJ24" i="7"/>
  <c r="AJ28" i="10"/>
  <c r="BC157" i="4"/>
  <c r="BD13" i="10"/>
  <c r="BD13" i="7"/>
  <c r="BD13" i="9"/>
  <c r="BD13" i="6"/>
  <c r="BD12" i="5"/>
  <c r="BA30" i="5"/>
  <c r="BB29" i="5"/>
  <c r="BD12" i="8"/>
  <c r="BC260" i="4"/>
  <c r="BD20" i="4"/>
  <c r="BD54" i="4" s="1"/>
  <c r="AL39" i="11" l="1"/>
  <c r="AL50" i="11"/>
  <c r="AK95" i="8"/>
  <c r="AK96" i="8"/>
  <c r="AK88" i="8"/>
  <c r="AK94" i="8"/>
  <c r="AL21" i="8"/>
  <c r="AL39" i="8"/>
  <c r="BD40" i="2"/>
  <c r="BE12" i="11"/>
  <c r="BE12" i="12"/>
  <c r="AK43" i="2"/>
  <c r="AL15" i="11"/>
  <c r="AL15" i="12"/>
  <c r="AL15" i="5"/>
  <c r="AL16" i="9"/>
  <c r="AL16" i="7"/>
  <c r="AL16" i="6"/>
  <c r="AK263" i="4"/>
  <c r="AK160" i="4"/>
  <c r="AL16" i="10"/>
  <c r="AL15" i="8"/>
  <c r="AL29" i="8" s="1"/>
  <c r="AL25" i="5" s="1"/>
  <c r="AL41" i="2"/>
  <c r="AM13" i="11"/>
  <c r="AM13" i="12"/>
  <c r="AL22" i="4"/>
  <c r="AL56" i="4" s="1"/>
  <c r="AL261" i="4"/>
  <c r="AM14" i="9"/>
  <c r="AM13" i="8"/>
  <c r="AM14" i="10"/>
  <c r="AM14" i="7"/>
  <c r="AM13" i="5"/>
  <c r="AL19" i="4"/>
  <c r="AL53" i="4" s="1"/>
  <c r="AL158" i="4"/>
  <c r="AM14" i="6"/>
  <c r="AL45" i="8"/>
  <c r="AL40" i="8"/>
  <c r="AL22" i="8"/>
  <c r="AL38" i="8"/>
  <c r="AK20" i="7"/>
  <c r="AK24" i="10"/>
  <c r="BD157" i="4"/>
  <c r="BE13" i="10"/>
  <c r="BE13" i="9"/>
  <c r="BE13" i="7"/>
  <c r="BE13" i="6"/>
  <c r="BE12" i="5"/>
  <c r="BE12" i="8"/>
  <c r="BD260" i="4"/>
  <c r="BE20" i="4"/>
  <c r="BE54" i="4" s="1"/>
  <c r="BC29" i="5"/>
  <c r="BB30" i="5"/>
  <c r="AM66" i="9" l="1"/>
  <c r="AM68" i="9"/>
  <c r="AM67" i="9"/>
  <c r="AM69" i="9"/>
  <c r="AM54" i="9"/>
  <c r="AM55" i="9"/>
  <c r="AM56" i="9"/>
  <c r="AM57" i="9"/>
  <c r="AM58" i="9"/>
  <c r="AM59" i="9"/>
  <c r="AM60" i="9"/>
  <c r="AM61" i="9"/>
  <c r="AM62" i="9"/>
  <c r="AM63" i="9"/>
  <c r="AM64" i="9"/>
  <c r="AM65" i="9"/>
  <c r="BE40" i="2"/>
  <c r="BF12" i="11"/>
  <c r="BF12" i="12"/>
  <c r="AK22" i="7"/>
  <c r="AK26" i="10"/>
  <c r="AK27" i="10"/>
  <c r="AK23" i="7"/>
  <c r="AM66" i="6"/>
  <c r="AM65" i="6"/>
  <c r="AM57" i="6"/>
  <c r="AM50" i="6"/>
  <c r="AM53" i="6"/>
  <c r="AM64" i="6"/>
  <c r="AM63" i="6"/>
  <c r="AM58" i="6"/>
  <c r="AM48" i="6"/>
  <c r="AM51" i="6"/>
  <c r="AM62" i="6"/>
  <c r="AM61" i="6"/>
  <c r="AM54" i="6"/>
  <c r="AM56" i="6"/>
  <c r="AM49" i="6"/>
  <c r="AM60" i="6"/>
  <c r="AM59" i="6"/>
  <c r="AM52" i="6"/>
  <c r="AM55" i="6"/>
  <c r="AM47" i="6"/>
  <c r="AM12" i="10"/>
  <c r="AL39" i="2"/>
  <c r="AM11" i="11"/>
  <c r="AM11" i="12"/>
  <c r="AL156" i="4"/>
  <c r="AL228" i="4" s="1"/>
  <c r="AM160" i="8" s="1"/>
  <c r="AM11" i="8"/>
  <c r="AM44" i="8" s="1"/>
  <c r="AM12" i="9"/>
  <c r="AL259" i="4"/>
  <c r="AM12" i="7"/>
  <c r="AM12" i="6"/>
  <c r="AM19" i="6" s="1"/>
  <c r="AM11" i="5"/>
  <c r="AL53" i="2"/>
  <c r="AL63" i="2" s="1"/>
  <c r="AL51" i="2"/>
  <c r="AL61" i="2" s="1"/>
  <c r="AL46" i="2"/>
  <c r="AL56" i="2" s="1"/>
  <c r="AL52" i="2"/>
  <c r="AL62" i="2" s="1"/>
  <c r="AL49" i="2"/>
  <c r="AL59" i="2" s="1"/>
  <c r="AL47" i="2"/>
  <c r="AL57" i="2" s="1"/>
  <c r="AL45" i="2"/>
  <c r="AL55" i="2" s="1"/>
  <c r="AL50" i="2"/>
  <c r="AL60" i="2" s="1"/>
  <c r="AL48" i="2"/>
  <c r="AL58" i="2" s="1"/>
  <c r="AL21" i="5"/>
  <c r="AL22" i="5"/>
  <c r="AM45" i="8"/>
  <c r="AK19" i="7"/>
  <c r="AK23" i="10"/>
  <c r="AK24" i="7"/>
  <c r="AK28" i="10"/>
  <c r="AM21" i="4"/>
  <c r="AM55" i="4" s="1"/>
  <c r="AL42" i="2"/>
  <c r="AM14" i="11"/>
  <c r="AM14" i="12"/>
  <c r="AL159" i="4"/>
  <c r="AM15" i="6"/>
  <c r="AL23" i="4"/>
  <c r="AL57" i="4" s="1"/>
  <c r="AM15" i="9"/>
  <c r="AL262" i="4"/>
  <c r="AM15" i="7"/>
  <c r="AM14" i="8"/>
  <c r="AM14" i="5"/>
  <c r="AM15" i="10"/>
  <c r="AL61" i="8"/>
  <c r="AL28" i="8"/>
  <c r="AL24" i="5" s="1"/>
  <c r="AL30" i="8"/>
  <c r="AL26" i="5" s="1"/>
  <c r="AL62" i="8"/>
  <c r="AL89" i="8" s="1"/>
  <c r="BE157" i="4"/>
  <c r="BF13" i="10"/>
  <c r="BF13" i="9"/>
  <c r="BF13" i="7"/>
  <c r="BF13" i="6"/>
  <c r="BF12" i="5"/>
  <c r="BC30" i="5"/>
  <c r="BD29" i="5"/>
  <c r="BF12" i="8"/>
  <c r="BE260" i="4"/>
  <c r="BF20" i="4"/>
  <c r="BF54" i="4" s="1"/>
  <c r="AM39" i="8" l="1"/>
  <c r="AM21" i="8"/>
  <c r="AK193" i="4"/>
  <c r="AL36" i="5" s="1"/>
  <c r="AL21" i="12" s="1"/>
  <c r="AM39" i="11"/>
  <c r="AM50" i="11"/>
  <c r="AL28" i="5"/>
  <c r="AL88" i="8"/>
  <c r="AL96" i="8"/>
  <c r="AL94" i="8"/>
  <c r="AL95" i="8"/>
  <c r="AM22" i="8"/>
  <c r="AM22" i="5" s="1"/>
  <c r="AM40" i="8"/>
  <c r="AM38" i="8"/>
  <c r="BF40" i="2"/>
  <c r="BG12" i="11"/>
  <c r="BG12" i="12"/>
  <c r="AL20" i="7"/>
  <c r="AL24" i="10"/>
  <c r="AL43" i="2"/>
  <c r="AM15" i="11"/>
  <c r="AM15" i="12"/>
  <c r="AM16" i="10"/>
  <c r="AM16" i="7"/>
  <c r="AM15" i="5"/>
  <c r="AM15" i="8"/>
  <c r="AM29" i="8" s="1"/>
  <c r="AM25" i="5" s="1"/>
  <c r="AL160" i="4"/>
  <c r="AM16" i="9"/>
  <c r="AM16" i="6"/>
  <c r="AL263" i="4"/>
  <c r="AM41" i="2"/>
  <c r="AN13" i="11"/>
  <c r="AN13" i="12"/>
  <c r="AM22" i="4"/>
  <c r="AM56" i="4" s="1"/>
  <c r="AN13" i="8"/>
  <c r="AN14" i="9"/>
  <c r="AN14" i="6"/>
  <c r="AN14" i="7"/>
  <c r="AM261" i="4"/>
  <c r="AM19" i="4"/>
  <c r="AM53" i="4" s="1"/>
  <c r="AM158" i="4"/>
  <c r="AN14" i="10"/>
  <c r="AN13" i="5"/>
  <c r="AM21" i="5"/>
  <c r="BF157" i="4"/>
  <c r="BG13" i="10"/>
  <c r="BG13" i="9"/>
  <c r="BG13" i="7"/>
  <c r="BG13" i="6"/>
  <c r="BG12" i="5"/>
  <c r="BE29" i="5"/>
  <c r="BD30" i="5"/>
  <c r="BG12" i="8"/>
  <c r="BF260" i="4"/>
  <c r="BG20" i="4"/>
  <c r="BG54" i="4" s="1"/>
  <c r="AL193" i="4" l="1"/>
  <c r="AM36" i="5" s="1"/>
  <c r="AM21" i="12" s="1"/>
  <c r="AN67" i="9"/>
  <c r="AN69" i="9"/>
  <c r="AN66" i="9"/>
  <c r="AN68" i="9"/>
  <c r="AN54" i="9"/>
  <c r="AN55" i="9"/>
  <c r="AN56" i="9"/>
  <c r="AN57" i="9"/>
  <c r="AN58" i="9"/>
  <c r="AN59" i="9"/>
  <c r="AN60" i="9"/>
  <c r="AN61" i="9"/>
  <c r="AN62" i="9"/>
  <c r="AN63" i="9"/>
  <c r="AN64" i="9"/>
  <c r="AN65" i="9"/>
  <c r="AL19" i="7"/>
  <c r="AL23" i="10"/>
  <c r="AM156" i="4"/>
  <c r="AM228" i="4" s="1"/>
  <c r="AN160" i="8" s="1"/>
  <c r="AM39" i="2"/>
  <c r="AN11" i="11"/>
  <c r="AN11" i="12"/>
  <c r="AN12" i="10"/>
  <c r="AN12" i="6"/>
  <c r="AN19" i="6" s="1"/>
  <c r="AM259" i="4"/>
  <c r="AN11" i="5"/>
  <c r="AN12" i="7"/>
  <c r="AN11" i="8"/>
  <c r="AN38" i="8" s="1"/>
  <c r="AN12" i="9"/>
  <c r="AN21" i="4"/>
  <c r="AN55" i="4" s="1"/>
  <c r="AM42" i="2"/>
  <c r="AN14" i="11"/>
  <c r="AN14" i="12"/>
  <c r="AM159" i="4"/>
  <c r="AN15" i="10"/>
  <c r="AN15" i="6"/>
  <c r="AM262" i="4"/>
  <c r="AM23" i="4"/>
  <c r="AM57" i="4" s="1"/>
  <c r="AN15" i="9"/>
  <c r="AN15" i="7"/>
  <c r="AN14" i="5"/>
  <c r="AN14" i="8"/>
  <c r="AM28" i="8"/>
  <c r="AM24" i="5" s="1"/>
  <c r="AM30" i="8"/>
  <c r="AM26" i="5" s="1"/>
  <c r="AM28" i="5" s="1"/>
  <c r="AM62" i="8"/>
  <c r="AM89" i="8" s="1"/>
  <c r="AM61" i="8"/>
  <c r="AL23" i="7"/>
  <c r="AL27" i="10"/>
  <c r="AL28" i="10"/>
  <c r="AL24" i="7"/>
  <c r="BG40" i="2"/>
  <c r="BH12" i="11"/>
  <c r="BH12" i="12"/>
  <c r="AN61" i="6"/>
  <c r="AN60" i="6"/>
  <c r="AN55" i="6"/>
  <c r="AN47" i="6"/>
  <c r="AN50" i="6"/>
  <c r="AN66" i="6"/>
  <c r="AN58" i="6"/>
  <c r="AN53" i="6"/>
  <c r="AN59" i="6"/>
  <c r="AN48" i="6"/>
  <c r="AN65" i="6"/>
  <c r="AN64" i="6"/>
  <c r="AN56" i="6"/>
  <c r="AN51" i="6"/>
  <c r="AN54" i="6"/>
  <c r="AN63" i="6"/>
  <c r="AN62" i="6"/>
  <c r="AN57" i="6"/>
  <c r="AN49" i="6"/>
  <c r="AN52" i="6"/>
  <c r="AM53" i="2"/>
  <c r="AM63" i="2" s="1"/>
  <c r="AM52" i="2"/>
  <c r="AM62" i="2" s="1"/>
  <c r="AM50" i="2"/>
  <c r="AM60" i="2" s="1"/>
  <c r="AM48" i="2"/>
  <c r="AM58" i="2" s="1"/>
  <c r="AM46" i="2"/>
  <c r="AM56" i="2" s="1"/>
  <c r="AM51" i="2"/>
  <c r="AM61" i="2" s="1"/>
  <c r="AM49" i="2"/>
  <c r="AM59" i="2" s="1"/>
  <c r="AM47" i="2"/>
  <c r="AM57" i="2" s="1"/>
  <c r="AM45" i="2"/>
  <c r="AM55" i="2" s="1"/>
  <c r="AL22" i="7"/>
  <c r="AL26" i="10"/>
  <c r="BG157" i="4"/>
  <c r="BH13" i="10"/>
  <c r="BH13" i="7"/>
  <c r="BH13" i="9"/>
  <c r="BH13" i="6"/>
  <c r="BH12" i="5"/>
  <c r="BE30" i="5"/>
  <c r="BF29" i="5"/>
  <c r="BH12" i="8"/>
  <c r="BG260" i="4"/>
  <c r="BH20" i="4"/>
  <c r="BH54" i="4" s="1"/>
  <c r="AN40" i="8" l="1"/>
  <c r="AN39" i="11"/>
  <c r="AN50" i="11"/>
  <c r="AM96" i="8"/>
  <c r="AM95" i="8"/>
  <c r="AM94" i="8"/>
  <c r="AM88" i="8"/>
  <c r="AM19" i="7" s="1"/>
  <c r="AN44" i="8"/>
  <c r="BH40" i="2"/>
  <c r="BI12" i="11"/>
  <c r="BI12" i="12"/>
  <c r="AM43" i="2"/>
  <c r="AN15" i="11"/>
  <c r="AN15" i="12"/>
  <c r="AM160" i="4"/>
  <c r="AN16" i="10"/>
  <c r="AN15" i="5"/>
  <c r="AN15" i="8"/>
  <c r="AN29" i="8" s="1"/>
  <c r="AN25" i="5" s="1"/>
  <c r="AN16" i="9"/>
  <c r="AN16" i="6"/>
  <c r="AN16" i="7"/>
  <c r="AM263" i="4"/>
  <c r="AN41" i="2"/>
  <c r="AO13" i="11"/>
  <c r="AO13" i="12"/>
  <c r="AO13" i="8"/>
  <c r="AN261" i="4"/>
  <c r="AN22" i="4"/>
  <c r="AN56" i="4" s="1"/>
  <c r="AN19" i="4"/>
  <c r="AN53" i="4" s="1"/>
  <c r="AN158" i="4"/>
  <c r="AO14" i="9"/>
  <c r="AO14" i="6"/>
  <c r="AO14" i="10"/>
  <c r="AO14" i="7"/>
  <c r="AO13" i="5"/>
  <c r="AN39" i="8"/>
  <c r="AN21" i="8"/>
  <c r="AN45" i="8"/>
  <c r="AN22" i="8"/>
  <c r="AM24" i="10"/>
  <c r="AM20" i="7"/>
  <c r="BH157" i="4"/>
  <c r="BI13" i="10"/>
  <c r="BI13" i="9"/>
  <c r="BI13" i="7"/>
  <c r="BI13" i="6"/>
  <c r="BI12" i="5"/>
  <c r="BG29" i="5"/>
  <c r="BF30" i="5"/>
  <c r="BI12" i="8"/>
  <c r="BH260" i="4"/>
  <c r="BI20" i="4"/>
  <c r="BI54" i="4" s="1"/>
  <c r="AM23" i="10" l="1"/>
  <c r="AO66" i="9"/>
  <c r="AO68" i="9"/>
  <c r="AO67" i="9"/>
  <c r="AO69" i="9"/>
  <c r="AO54" i="9"/>
  <c r="AO55" i="9"/>
  <c r="AO56" i="9"/>
  <c r="AO57" i="9"/>
  <c r="AO58" i="9"/>
  <c r="AO59" i="9"/>
  <c r="AO60" i="9"/>
  <c r="AO61" i="9"/>
  <c r="AO62" i="9"/>
  <c r="AO63" i="9"/>
  <c r="AO64" i="9"/>
  <c r="AO65" i="9"/>
  <c r="AN22" i="5"/>
  <c r="AO65" i="6"/>
  <c r="AO63" i="6"/>
  <c r="AO62" i="6"/>
  <c r="AO61" i="6"/>
  <c r="AO54" i="6"/>
  <c r="AO58" i="6"/>
  <c r="AO49" i="6"/>
  <c r="AO60" i="6"/>
  <c r="AO59" i="6"/>
  <c r="AO52" i="6"/>
  <c r="AO55" i="6"/>
  <c r="AO47" i="6"/>
  <c r="AO66" i="6"/>
  <c r="AO57" i="6"/>
  <c r="AO50" i="6"/>
  <c r="AO53" i="6"/>
  <c r="AO64" i="6"/>
  <c r="AO56" i="6"/>
  <c r="AO48" i="6"/>
  <c r="AO51" i="6"/>
  <c r="AO21" i="4"/>
  <c r="AO55" i="4" s="1"/>
  <c r="AN42" i="2"/>
  <c r="AO14" i="11"/>
  <c r="AO14" i="12"/>
  <c r="AO15" i="10"/>
  <c r="AO15" i="7"/>
  <c r="AO14" i="5"/>
  <c r="AN23" i="4"/>
  <c r="AN57" i="4" s="1"/>
  <c r="AN262" i="4"/>
  <c r="AN159" i="4"/>
  <c r="AO15" i="9"/>
  <c r="AO15" i="6"/>
  <c r="AO14" i="8"/>
  <c r="AN62" i="8"/>
  <c r="AN89" i="8" s="1"/>
  <c r="AN30" i="8"/>
  <c r="AN26" i="5" s="1"/>
  <c r="AN61" i="8"/>
  <c r="AN28" i="8"/>
  <c r="AN24" i="5" s="1"/>
  <c r="AM22" i="7"/>
  <c r="AM26" i="10"/>
  <c r="BI40" i="2"/>
  <c r="BJ12" i="11"/>
  <c r="BJ12" i="12"/>
  <c r="AN21" i="5"/>
  <c r="AN39" i="2"/>
  <c r="AO11" i="11"/>
  <c r="AO11" i="12"/>
  <c r="AN156" i="4"/>
  <c r="AN228" i="4" s="1"/>
  <c r="AO160" i="8" s="1"/>
  <c r="AO12" i="9"/>
  <c r="AO12" i="6"/>
  <c r="AO19" i="6" s="1"/>
  <c r="AN259" i="4"/>
  <c r="AO12" i="10"/>
  <c r="AO12" i="7"/>
  <c r="AO11" i="5"/>
  <c r="AO11" i="8"/>
  <c r="AO45" i="8" s="1"/>
  <c r="AN53" i="2"/>
  <c r="AN63" i="2" s="1"/>
  <c r="AN52" i="2"/>
  <c r="AN62" i="2" s="1"/>
  <c r="AN50" i="2"/>
  <c r="AN60" i="2" s="1"/>
  <c r="AN48" i="2"/>
  <c r="AN58" i="2" s="1"/>
  <c r="AN46" i="2"/>
  <c r="AN56" i="2" s="1"/>
  <c r="AN51" i="2"/>
  <c r="AN61" i="2" s="1"/>
  <c r="AN49" i="2"/>
  <c r="AN59" i="2" s="1"/>
  <c r="AN47" i="2"/>
  <c r="AN57" i="2" s="1"/>
  <c r="AN45" i="2"/>
  <c r="AN55" i="2" s="1"/>
  <c r="AM23" i="7"/>
  <c r="AM27" i="10"/>
  <c r="AM24" i="7"/>
  <c r="AM28" i="10"/>
  <c r="BI157" i="4"/>
  <c r="BJ13" i="10"/>
  <c r="BJ13" i="9"/>
  <c r="BJ13" i="7"/>
  <c r="BJ13" i="6"/>
  <c r="BJ12" i="5"/>
  <c r="BG30" i="5"/>
  <c r="BH29" i="5"/>
  <c r="BJ12" i="8"/>
  <c r="BI260" i="4"/>
  <c r="BJ20" i="4"/>
  <c r="BJ54" i="4" s="1"/>
  <c r="AN28" i="5" l="1"/>
  <c r="AO39" i="11"/>
  <c r="AO50" i="11"/>
  <c r="AM193" i="4"/>
  <c r="AN36" i="5" s="1"/>
  <c r="AN21" i="12" s="1"/>
  <c r="AN94" i="8"/>
  <c r="AN96" i="8"/>
  <c r="AN88" i="8"/>
  <c r="AN95" i="8"/>
  <c r="AO41" i="2"/>
  <c r="AP13" i="11"/>
  <c r="AP13" i="12"/>
  <c r="AO22" i="4"/>
  <c r="AO56" i="4" s="1"/>
  <c r="AO19" i="4"/>
  <c r="AO53" i="4" s="1"/>
  <c r="AP13" i="8"/>
  <c r="AP13" i="5"/>
  <c r="AO261" i="4"/>
  <c r="AP14" i="9"/>
  <c r="AP14" i="7"/>
  <c r="AP14" i="6"/>
  <c r="AO158" i="4"/>
  <c r="AP14" i="10"/>
  <c r="AO21" i="8"/>
  <c r="BJ40" i="2"/>
  <c r="BK12" i="11"/>
  <c r="BK12" i="12"/>
  <c r="AO40" i="8"/>
  <c r="AO44" i="8"/>
  <c r="AO38" i="8"/>
  <c r="AN20" i="7"/>
  <c r="AN24" i="10"/>
  <c r="AN43" i="2"/>
  <c r="AO15" i="11"/>
  <c r="AO15" i="12"/>
  <c r="AO16" i="10"/>
  <c r="AO15" i="5"/>
  <c r="AN263" i="4"/>
  <c r="AN160" i="4"/>
  <c r="AO16" i="9"/>
  <c r="AO16" i="6"/>
  <c r="AO15" i="8"/>
  <c r="AO29" i="8" s="1"/>
  <c r="AO25" i="5" s="1"/>
  <c r="AO16" i="7"/>
  <c r="AO39" i="8"/>
  <c r="AO22" i="8"/>
  <c r="BJ157" i="4"/>
  <c r="BK13" i="10"/>
  <c r="BK13" i="9"/>
  <c r="BK13" i="7"/>
  <c r="BK13" i="6"/>
  <c r="BK12" i="5"/>
  <c r="BK12" i="8"/>
  <c r="BJ260" i="4"/>
  <c r="BK20" i="4"/>
  <c r="BK54" i="4" s="1"/>
  <c r="BI29" i="5"/>
  <c r="BH30" i="5"/>
  <c r="AP67" i="9" l="1"/>
  <c r="AP69" i="9"/>
  <c r="AP66" i="9"/>
  <c r="AP68" i="9"/>
  <c r="AP54" i="9"/>
  <c r="AP55" i="9"/>
  <c r="AP56" i="9"/>
  <c r="AP57" i="9"/>
  <c r="AP58" i="9"/>
  <c r="AP59" i="9"/>
  <c r="AP60" i="9"/>
  <c r="AP61" i="9"/>
  <c r="AP62" i="9"/>
  <c r="AP63" i="9"/>
  <c r="AP64" i="9"/>
  <c r="AP65" i="9"/>
  <c r="BK40" i="2"/>
  <c r="BL12" i="11"/>
  <c r="BL12" i="12"/>
  <c r="AO22" i="5"/>
  <c r="AO62" i="8"/>
  <c r="AO89" i="8" s="1"/>
  <c r="AO61" i="8"/>
  <c r="AO30" i="8"/>
  <c r="AO26" i="5" s="1"/>
  <c r="AO28" i="8"/>
  <c r="AO24" i="5" s="1"/>
  <c r="AN23" i="10"/>
  <c r="AN19" i="7"/>
  <c r="AN24" i="7"/>
  <c r="AN28" i="10"/>
  <c r="AP65" i="6"/>
  <c r="AP64" i="6"/>
  <c r="AP56" i="6"/>
  <c r="AP51" i="6"/>
  <c r="AP54" i="6"/>
  <c r="AP63" i="6"/>
  <c r="AP62" i="6"/>
  <c r="AP59" i="6"/>
  <c r="AP49" i="6"/>
  <c r="AP52" i="6"/>
  <c r="AP61" i="6"/>
  <c r="AP60" i="6"/>
  <c r="AP55" i="6"/>
  <c r="AP47" i="6"/>
  <c r="AP50" i="6"/>
  <c r="AP66" i="6"/>
  <c r="AP58" i="6"/>
  <c r="AP53" i="6"/>
  <c r="AP57" i="6"/>
  <c r="AP48" i="6"/>
  <c r="AO39" i="2"/>
  <c r="AP11" i="11"/>
  <c r="AP11" i="12"/>
  <c r="AO156" i="4"/>
  <c r="AO228" i="4" s="1"/>
  <c r="AP160" i="8" s="1"/>
  <c r="AO259" i="4"/>
  <c r="AP12" i="10"/>
  <c r="AP11" i="5"/>
  <c r="AP12" i="6"/>
  <c r="AP19" i="6" s="1"/>
  <c r="AP11" i="8"/>
  <c r="AP45" i="8" s="1"/>
  <c r="AP12" i="7"/>
  <c r="AP12" i="9"/>
  <c r="AO53" i="2"/>
  <c r="AO63" i="2" s="1"/>
  <c r="AO52" i="2"/>
  <c r="AO62" i="2" s="1"/>
  <c r="AO49" i="2"/>
  <c r="AO59" i="2" s="1"/>
  <c r="AO47" i="2"/>
  <c r="AO57" i="2" s="1"/>
  <c r="AO45" i="2"/>
  <c r="AO55" i="2" s="1"/>
  <c r="AO51" i="2"/>
  <c r="AO61" i="2" s="1"/>
  <c r="AO50" i="2"/>
  <c r="AO60" i="2" s="1"/>
  <c r="AO48" i="2"/>
  <c r="AO58" i="2" s="1"/>
  <c r="AO46" i="2"/>
  <c r="AO56" i="2" s="1"/>
  <c r="AP39" i="8"/>
  <c r="AN23" i="7"/>
  <c r="AN27" i="10"/>
  <c r="AN26" i="10"/>
  <c r="AN22" i="7"/>
  <c r="AO21" i="5"/>
  <c r="AP21" i="4"/>
  <c r="AP55" i="4" s="1"/>
  <c r="AO42" i="2"/>
  <c r="AP14" i="11"/>
  <c r="AP14" i="12"/>
  <c r="AP15" i="10"/>
  <c r="AO262" i="4"/>
  <c r="AP15" i="9"/>
  <c r="AP15" i="6"/>
  <c r="AP14" i="5"/>
  <c r="AP14" i="8"/>
  <c r="AO23" i="4"/>
  <c r="AO57" i="4" s="1"/>
  <c r="AO159" i="4"/>
  <c r="AP15" i="7"/>
  <c r="BK157" i="4"/>
  <c r="BL13" i="10"/>
  <c r="BL13" i="7"/>
  <c r="BL13" i="9"/>
  <c r="BL13" i="6"/>
  <c r="BL12" i="5"/>
  <c r="BI30" i="5"/>
  <c r="BJ29" i="5"/>
  <c r="BL12" i="8"/>
  <c r="BK260" i="4"/>
  <c r="BL20" i="4"/>
  <c r="BL54" i="4" s="1"/>
  <c r="AO28" i="5" l="1"/>
  <c r="AP39" i="11"/>
  <c r="AP50" i="11"/>
  <c r="AN193" i="4"/>
  <c r="AO36" i="5" s="1"/>
  <c r="AO21" i="12" s="1"/>
  <c r="AO88" i="8"/>
  <c r="AO19" i="7" s="1"/>
  <c r="AO94" i="8"/>
  <c r="AO26" i="10" s="1"/>
  <c r="AO96" i="8"/>
  <c r="AO95" i="8"/>
  <c r="AP40" i="8"/>
  <c r="AP21" i="8"/>
  <c r="AP21" i="5" s="1"/>
  <c r="AP38" i="8"/>
  <c r="AP22" i="8"/>
  <c r="AP22" i="5" s="1"/>
  <c r="BL40" i="2"/>
  <c r="BM12" i="11"/>
  <c r="BM12" i="12"/>
  <c r="AO43" i="2"/>
  <c r="AP15" i="11"/>
  <c r="AP15" i="12"/>
  <c r="AO160" i="4"/>
  <c r="AP16" i="10"/>
  <c r="AP15" i="5"/>
  <c r="AO263" i="4"/>
  <c r="AP16" i="9"/>
  <c r="AP16" i="7"/>
  <c r="AP16" i="6"/>
  <c r="AP15" i="8"/>
  <c r="AP29" i="8" s="1"/>
  <c r="AP25" i="5" s="1"/>
  <c r="AP41" i="2"/>
  <c r="AQ13" i="11"/>
  <c r="AQ13" i="12"/>
  <c r="AP22" i="4"/>
  <c r="AP56" i="4" s="1"/>
  <c r="AP19" i="4"/>
  <c r="AP53" i="4" s="1"/>
  <c r="AQ13" i="8"/>
  <c r="AP158" i="4"/>
  <c r="AQ14" i="9"/>
  <c r="AQ14" i="6"/>
  <c r="AP261" i="4"/>
  <c r="AQ14" i="10"/>
  <c r="AQ14" i="7"/>
  <c r="AQ13" i="5"/>
  <c r="AO20" i="7"/>
  <c r="AO24" i="10"/>
  <c r="AP44" i="8"/>
  <c r="BL157" i="4"/>
  <c r="BM13" i="10"/>
  <c r="BM13" i="9"/>
  <c r="BM13" i="7"/>
  <c r="BM13" i="6"/>
  <c r="BM12" i="5"/>
  <c r="BK29" i="5"/>
  <c r="BJ30" i="5"/>
  <c r="BM12" i="8"/>
  <c r="BL260" i="4"/>
  <c r="BM20" i="4"/>
  <c r="BM54" i="4" s="1"/>
  <c r="AO22" i="7" l="1"/>
  <c r="AO23" i="10"/>
  <c r="AO193" i="4"/>
  <c r="AP36" i="5" s="1"/>
  <c r="AP21" i="12" s="1"/>
  <c r="AQ66" i="9"/>
  <c r="AQ68" i="9"/>
  <c r="AQ67" i="9"/>
  <c r="AQ69" i="9"/>
  <c r="AQ54" i="9"/>
  <c r="AQ55" i="9"/>
  <c r="AQ56" i="9"/>
  <c r="AQ57" i="9"/>
  <c r="AQ58" i="9"/>
  <c r="AQ59" i="9"/>
  <c r="AQ60" i="9"/>
  <c r="AQ61" i="9"/>
  <c r="AQ62" i="9"/>
  <c r="AQ63" i="9"/>
  <c r="AQ64" i="9"/>
  <c r="AQ65" i="9"/>
  <c r="AO23" i="7"/>
  <c r="AO27" i="10"/>
  <c r="AQ21" i="4"/>
  <c r="AQ55" i="4" s="1"/>
  <c r="AP42" i="2"/>
  <c r="AQ14" i="11"/>
  <c r="AQ14" i="12"/>
  <c r="AQ15" i="10"/>
  <c r="AQ15" i="7"/>
  <c r="AQ14" i="5"/>
  <c r="AP23" i="4"/>
  <c r="AP57" i="4" s="1"/>
  <c r="AP159" i="4"/>
  <c r="AQ15" i="9"/>
  <c r="AQ15" i="6"/>
  <c r="AQ14" i="8"/>
  <c r="AP262" i="4"/>
  <c r="AP61" i="8"/>
  <c r="AP28" i="8"/>
  <c r="AP24" i="5" s="1"/>
  <c r="AP30" i="8"/>
  <c r="AP26" i="5" s="1"/>
  <c r="AP28" i="5" s="1"/>
  <c r="AP62" i="8"/>
  <c r="AP89" i="8" s="1"/>
  <c r="BM40" i="2"/>
  <c r="BN12" i="11"/>
  <c r="BN12" i="12"/>
  <c r="AO24" i="7"/>
  <c r="AO28" i="10"/>
  <c r="AQ62" i="6"/>
  <c r="AQ61" i="6"/>
  <c r="AQ54" i="6"/>
  <c r="AQ56" i="6"/>
  <c r="AQ49" i="6"/>
  <c r="AQ60" i="6"/>
  <c r="AQ59" i="6"/>
  <c r="AQ52" i="6"/>
  <c r="AQ55" i="6"/>
  <c r="AQ47" i="6"/>
  <c r="AQ66" i="6"/>
  <c r="AQ65" i="6"/>
  <c r="AQ57" i="6"/>
  <c r="AQ50" i="6"/>
  <c r="AQ53" i="6"/>
  <c r="AQ64" i="6"/>
  <c r="AQ63" i="6"/>
  <c r="AQ58" i="6"/>
  <c r="AQ48" i="6"/>
  <c r="AQ51" i="6"/>
  <c r="AP39" i="2"/>
  <c r="AQ11" i="11"/>
  <c r="AQ11" i="12"/>
  <c r="AP156" i="4"/>
  <c r="AP228" i="4" s="1"/>
  <c r="AQ160" i="8" s="1"/>
  <c r="AQ12" i="9"/>
  <c r="AQ12" i="6"/>
  <c r="AQ19" i="6" s="1"/>
  <c r="AQ11" i="8"/>
  <c r="AQ45" i="8" s="1"/>
  <c r="AQ12" i="10"/>
  <c r="AQ12" i="7"/>
  <c r="AQ11" i="5"/>
  <c r="AP259" i="4"/>
  <c r="AP53" i="2"/>
  <c r="AP63" i="2" s="1"/>
  <c r="AP51" i="2"/>
  <c r="AP61" i="2" s="1"/>
  <c r="AP47" i="2"/>
  <c r="AP57" i="2" s="1"/>
  <c r="AP52" i="2"/>
  <c r="AP62" i="2" s="1"/>
  <c r="AP50" i="2"/>
  <c r="AP60" i="2" s="1"/>
  <c r="AP48" i="2"/>
  <c r="AP58" i="2" s="1"/>
  <c r="AP46" i="2"/>
  <c r="AP56" i="2" s="1"/>
  <c r="AP49" i="2"/>
  <c r="AP59" i="2" s="1"/>
  <c r="AP45" i="2"/>
  <c r="AP55" i="2" s="1"/>
  <c r="AQ38" i="8"/>
  <c r="BM157" i="4"/>
  <c r="BN13" i="10"/>
  <c r="BN13" i="9"/>
  <c r="BN13" i="7"/>
  <c r="BN13" i="6"/>
  <c r="BN12" i="5"/>
  <c r="BN12" i="8"/>
  <c r="BM260" i="4"/>
  <c r="BN20" i="4"/>
  <c r="BN54" i="4" s="1"/>
  <c r="BK30" i="5"/>
  <c r="BL29" i="5"/>
  <c r="AQ39" i="11" l="1"/>
  <c r="AQ50" i="11"/>
  <c r="AP96" i="8"/>
  <c r="AP95" i="8"/>
  <c r="AP88" i="8"/>
  <c r="AP94" i="8"/>
  <c r="AQ21" i="8"/>
  <c r="AQ21" i="5" s="1"/>
  <c r="AP43" i="2"/>
  <c r="AQ15" i="11"/>
  <c r="AQ15" i="12"/>
  <c r="AP160" i="4"/>
  <c r="AQ16" i="9"/>
  <c r="AQ16" i="6"/>
  <c r="AQ16" i="10"/>
  <c r="AQ16" i="7"/>
  <c r="AQ15" i="5"/>
  <c r="AQ15" i="8"/>
  <c r="AQ29" i="8" s="1"/>
  <c r="AQ25" i="5" s="1"/>
  <c r="AP263" i="4"/>
  <c r="BN40" i="2"/>
  <c r="BO12" i="11"/>
  <c r="BO12" i="12"/>
  <c r="AQ39" i="8"/>
  <c r="AQ40" i="8"/>
  <c r="AQ22" i="8"/>
  <c r="AP20" i="7"/>
  <c r="AP24" i="10"/>
  <c r="AQ41" i="2"/>
  <c r="AR13" i="11"/>
  <c r="AR13" i="12"/>
  <c r="AQ22" i="4"/>
  <c r="AQ56" i="4" s="1"/>
  <c r="AR13" i="8"/>
  <c r="AQ261" i="4"/>
  <c r="AR14" i="9"/>
  <c r="AR14" i="6"/>
  <c r="AR14" i="7"/>
  <c r="AQ19" i="4"/>
  <c r="AQ53" i="4" s="1"/>
  <c r="AQ158" i="4"/>
  <c r="AR14" i="10"/>
  <c r="AR13" i="5"/>
  <c r="AQ44" i="8"/>
  <c r="BN157" i="4"/>
  <c r="BO13" i="10"/>
  <c r="BO13" i="9"/>
  <c r="BO13" i="7"/>
  <c r="BO13" i="6"/>
  <c r="BO12" i="5"/>
  <c r="BM29" i="5"/>
  <c r="BL30" i="5"/>
  <c r="BO12" i="8"/>
  <c r="BN260" i="4"/>
  <c r="BO20" i="4"/>
  <c r="BO54" i="4" s="1"/>
  <c r="AR67" i="9" l="1"/>
  <c r="AR69" i="9"/>
  <c r="AR66" i="9"/>
  <c r="AR68" i="9"/>
  <c r="AR54" i="9"/>
  <c r="AR55" i="9"/>
  <c r="AR56" i="9"/>
  <c r="AR57" i="9"/>
  <c r="AR58" i="9"/>
  <c r="AR59" i="9"/>
  <c r="AR60" i="9"/>
  <c r="AR61" i="9"/>
  <c r="AR62" i="9"/>
  <c r="AR63" i="9"/>
  <c r="AR64" i="9"/>
  <c r="AR65" i="9"/>
  <c r="AQ39" i="2"/>
  <c r="AR11" i="11"/>
  <c r="AR11" i="12"/>
  <c r="AR12" i="10"/>
  <c r="AR11" i="5"/>
  <c r="AR12" i="6"/>
  <c r="AR19" i="6" s="1"/>
  <c r="AQ259" i="4"/>
  <c r="AQ156" i="4"/>
  <c r="AQ228" i="4" s="1"/>
  <c r="AR160" i="8" s="1"/>
  <c r="AR12" i="9"/>
  <c r="AR12" i="7"/>
  <c r="AR11" i="8"/>
  <c r="AR44" i="8" s="1"/>
  <c r="AR65" i="6"/>
  <c r="AR64" i="6"/>
  <c r="AR56" i="6"/>
  <c r="AR51" i="6"/>
  <c r="AR54" i="6"/>
  <c r="AR63" i="6"/>
  <c r="AR62" i="6"/>
  <c r="AR57" i="6"/>
  <c r="AR49" i="6"/>
  <c r="AR52" i="6"/>
  <c r="AR61" i="6"/>
  <c r="AR60" i="6"/>
  <c r="AR55" i="6"/>
  <c r="AR47" i="6"/>
  <c r="AR50" i="6"/>
  <c r="AR66" i="6"/>
  <c r="AR58" i="6"/>
  <c r="AR53" i="6"/>
  <c r="AR59" i="6"/>
  <c r="AR48" i="6"/>
  <c r="AR21" i="4"/>
  <c r="AR55" i="4" s="1"/>
  <c r="AQ42" i="2"/>
  <c r="AR14" i="11"/>
  <c r="AR14" i="12"/>
  <c r="AR15" i="9"/>
  <c r="AR15" i="7"/>
  <c r="AR14" i="5"/>
  <c r="AQ159" i="4"/>
  <c r="AR15" i="10"/>
  <c r="AR15" i="6"/>
  <c r="AR14" i="8"/>
  <c r="AQ23" i="4"/>
  <c r="AQ57" i="4" s="1"/>
  <c r="AQ262" i="4"/>
  <c r="AQ22" i="5"/>
  <c r="AP22" i="7"/>
  <c r="AP26" i="10"/>
  <c r="AQ30" i="8"/>
  <c r="AQ26" i="5" s="1"/>
  <c r="AQ61" i="8"/>
  <c r="AQ62" i="8"/>
  <c r="AQ89" i="8" s="1"/>
  <c r="AQ28" i="8"/>
  <c r="AQ24" i="5" s="1"/>
  <c r="AP23" i="10"/>
  <c r="AP19" i="7"/>
  <c r="AP28" i="10"/>
  <c r="AP24" i="7"/>
  <c r="AR39" i="8"/>
  <c r="BO40" i="2"/>
  <c r="BP12" i="11"/>
  <c r="BP12" i="12"/>
  <c r="AQ53" i="2"/>
  <c r="AQ63" i="2" s="1"/>
  <c r="AQ51" i="2"/>
  <c r="AQ61" i="2" s="1"/>
  <c r="AQ49" i="2"/>
  <c r="AQ59" i="2" s="1"/>
  <c r="AQ47" i="2"/>
  <c r="AQ57" i="2" s="1"/>
  <c r="AQ45" i="2"/>
  <c r="AQ55" i="2" s="1"/>
  <c r="AQ52" i="2"/>
  <c r="AQ62" i="2" s="1"/>
  <c r="AQ50" i="2"/>
  <c r="AQ60" i="2" s="1"/>
  <c r="AQ48" i="2"/>
  <c r="AQ58" i="2" s="1"/>
  <c r="AQ46" i="2"/>
  <c r="AQ56" i="2" s="1"/>
  <c r="AP27" i="10"/>
  <c r="AP23" i="7"/>
  <c r="BO157" i="4"/>
  <c r="BP13" i="10"/>
  <c r="BP13" i="7"/>
  <c r="BP13" i="9"/>
  <c r="BP13" i="6"/>
  <c r="BP12" i="5"/>
  <c r="BP12" i="8"/>
  <c r="BO260" i="4"/>
  <c r="BP20" i="4"/>
  <c r="BP54" i="4" s="1"/>
  <c r="BM30" i="5"/>
  <c r="BN29" i="5"/>
  <c r="AR22" i="8" l="1"/>
  <c r="AR39" i="11"/>
  <c r="AR50" i="11"/>
  <c r="AQ28" i="5"/>
  <c r="AP193" i="4"/>
  <c r="AQ36" i="5" s="1"/>
  <c r="AQ21" i="12" s="1"/>
  <c r="AQ96" i="8"/>
  <c r="AQ88" i="8"/>
  <c r="AQ95" i="8"/>
  <c r="AQ94" i="8"/>
  <c r="AR45" i="8"/>
  <c r="AR40" i="8"/>
  <c r="AR38" i="8"/>
  <c r="BP40" i="2"/>
  <c r="BQ12" i="11"/>
  <c r="BQ12" i="12"/>
  <c r="AR41" i="2"/>
  <c r="AS13" i="11"/>
  <c r="AS13" i="12"/>
  <c r="AR22" i="4"/>
  <c r="AR56" i="4" s="1"/>
  <c r="AR261" i="4"/>
  <c r="AS13" i="8"/>
  <c r="AR19" i="4"/>
  <c r="AR53" i="4" s="1"/>
  <c r="AR158" i="4"/>
  <c r="AS14" i="9"/>
  <c r="AS14" i="6"/>
  <c r="AS14" i="10"/>
  <c r="AS14" i="7"/>
  <c r="AS13" i="5"/>
  <c r="AR21" i="8"/>
  <c r="AQ20" i="7"/>
  <c r="AQ24" i="10"/>
  <c r="AR22" i="5"/>
  <c r="AQ43" i="2"/>
  <c r="AR15" i="11"/>
  <c r="AR15" i="12"/>
  <c r="AR16" i="9"/>
  <c r="AR16" i="6"/>
  <c r="AR16" i="7"/>
  <c r="AR15" i="8"/>
  <c r="AR29" i="8" s="1"/>
  <c r="AR25" i="5" s="1"/>
  <c r="AQ160" i="4"/>
  <c r="AR16" i="10"/>
  <c r="AR15" i="5"/>
  <c r="AQ263" i="4"/>
  <c r="BP157" i="4"/>
  <c r="BQ13" i="10"/>
  <c r="BQ13" i="9"/>
  <c r="BQ13" i="7"/>
  <c r="BQ13" i="6"/>
  <c r="BQ12" i="5"/>
  <c r="BO29" i="5"/>
  <c r="BN30" i="5"/>
  <c r="BQ12" i="8"/>
  <c r="BP260" i="4"/>
  <c r="BQ20" i="4"/>
  <c r="BQ54" i="4" s="1"/>
  <c r="AS66" i="9" l="1"/>
  <c r="AS68" i="9"/>
  <c r="AS67" i="9"/>
  <c r="AS69" i="9"/>
  <c r="AS54" i="9"/>
  <c r="AS55" i="9"/>
  <c r="AS56" i="9"/>
  <c r="AS57" i="9"/>
  <c r="AS58" i="9"/>
  <c r="AS59" i="9"/>
  <c r="AS60" i="9"/>
  <c r="AS61" i="9"/>
  <c r="AS62" i="9"/>
  <c r="AS63" i="9"/>
  <c r="AS64" i="9"/>
  <c r="AS65" i="9"/>
  <c r="BQ40" i="2"/>
  <c r="BR12" i="11"/>
  <c r="BR12" i="12"/>
  <c r="AR21" i="5"/>
  <c r="AQ193" i="4" s="1"/>
  <c r="AR36" i="5" s="1"/>
  <c r="AR21" i="12" s="1"/>
  <c r="AR39" i="2"/>
  <c r="AS11" i="11"/>
  <c r="AS11" i="12"/>
  <c r="AR156" i="4"/>
  <c r="AR228" i="4" s="1"/>
  <c r="AS160" i="8" s="1"/>
  <c r="AS12" i="9"/>
  <c r="AS12" i="10"/>
  <c r="AS12" i="7"/>
  <c r="AS11" i="5"/>
  <c r="AR259" i="4"/>
  <c r="AS12" i="6"/>
  <c r="AS19" i="6" s="1"/>
  <c r="AS11" i="8"/>
  <c r="AR53" i="2"/>
  <c r="AR63" i="2" s="1"/>
  <c r="AR51" i="2"/>
  <c r="AR61" i="2" s="1"/>
  <c r="AR50" i="2"/>
  <c r="AR60" i="2" s="1"/>
  <c r="AR48" i="2"/>
  <c r="AR58" i="2" s="1"/>
  <c r="AR46" i="2"/>
  <c r="AR56" i="2" s="1"/>
  <c r="AR52" i="2"/>
  <c r="AR62" i="2" s="1"/>
  <c r="AR49" i="2"/>
  <c r="AR59" i="2" s="1"/>
  <c r="AR47" i="2"/>
  <c r="AR57" i="2" s="1"/>
  <c r="AR45" i="2"/>
  <c r="AR55" i="2" s="1"/>
  <c r="AQ27" i="10"/>
  <c r="AQ23" i="7"/>
  <c r="AS44" i="8"/>
  <c r="AR62" i="8"/>
  <c r="AR89" i="8" s="1"/>
  <c r="AR61" i="8"/>
  <c r="AR28" i="8"/>
  <c r="AR24" i="5" s="1"/>
  <c r="AR30" i="8"/>
  <c r="AR26" i="5" s="1"/>
  <c r="AQ22" i="7"/>
  <c r="AQ26" i="10"/>
  <c r="AS66" i="6"/>
  <c r="AS65" i="6"/>
  <c r="AS57" i="6"/>
  <c r="AS50" i="6"/>
  <c r="AS53" i="6"/>
  <c r="AS64" i="6"/>
  <c r="AS63" i="6"/>
  <c r="AS56" i="6"/>
  <c r="AS48" i="6"/>
  <c r="AS51" i="6"/>
  <c r="AS62" i="6"/>
  <c r="AS61" i="6"/>
  <c r="AS54" i="6"/>
  <c r="AS58" i="6"/>
  <c r="AS49" i="6"/>
  <c r="AS60" i="6"/>
  <c r="AS59" i="6"/>
  <c r="AS52" i="6"/>
  <c r="AS55" i="6"/>
  <c r="AS47" i="6"/>
  <c r="AS21" i="4"/>
  <c r="AS55" i="4" s="1"/>
  <c r="AR42" i="2"/>
  <c r="AS14" i="11"/>
  <c r="AS14" i="12"/>
  <c r="AR159" i="4"/>
  <c r="AS15" i="9"/>
  <c r="AS15" i="6"/>
  <c r="AS15" i="10"/>
  <c r="AS15" i="7"/>
  <c r="AS14" i="5"/>
  <c r="AR23" i="4"/>
  <c r="AR57" i="4" s="1"/>
  <c r="AS14" i="8"/>
  <c r="AR262" i="4"/>
  <c r="AQ23" i="10"/>
  <c r="AQ19" i="7"/>
  <c r="AQ28" i="10"/>
  <c r="AQ24" i="7"/>
  <c r="BQ157" i="4"/>
  <c r="BR13" i="10"/>
  <c r="BR13" i="9"/>
  <c r="BR13" i="7"/>
  <c r="BR13" i="6"/>
  <c r="BR12" i="5"/>
  <c r="BR12" i="8"/>
  <c r="BQ260" i="4"/>
  <c r="BR20" i="4"/>
  <c r="BR54" i="4" s="1"/>
  <c r="BO30" i="5"/>
  <c r="BP29" i="5"/>
  <c r="AS39" i="11" l="1"/>
  <c r="AS50" i="11"/>
  <c r="AR28" i="5"/>
  <c r="AR96" i="8"/>
  <c r="AR94" i="8"/>
  <c r="AR88" i="8"/>
  <c r="AR95" i="8"/>
  <c r="AS40" i="8"/>
  <c r="AS45" i="8"/>
  <c r="AS22" i="8"/>
  <c r="AS39" i="8"/>
  <c r="AS38" i="8"/>
  <c r="BR40" i="2"/>
  <c r="BS12" i="11"/>
  <c r="BS12" i="12"/>
  <c r="AR43" i="2"/>
  <c r="AS15" i="11"/>
  <c r="AS15" i="12"/>
  <c r="AR160" i="4"/>
  <c r="AS16" i="9"/>
  <c r="AS16" i="6"/>
  <c r="AS15" i="8"/>
  <c r="AS29" i="8" s="1"/>
  <c r="AS25" i="5" s="1"/>
  <c r="AS16" i="10"/>
  <c r="AS16" i="7"/>
  <c r="AS15" i="5"/>
  <c r="AR263" i="4"/>
  <c r="AS41" i="2"/>
  <c r="AT13" i="11"/>
  <c r="AT13" i="12"/>
  <c r="AS261" i="4"/>
  <c r="AS22" i="4"/>
  <c r="AS56" i="4" s="1"/>
  <c r="AT13" i="8"/>
  <c r="AS19" i="4"/>
  <c r="AS53" i="4" s="1"/>
  <c r="AS158" i="4"/>
  <c r="AT14" i="10"/>
  <c r="AT13" i="5"/>
  <c r="AT14" i="9"/>
  <c r="AT14" i="7"/>
  <c r="AT14" i="6"/>
  <c r="AR24" i="10"/>
  <c r="AR20" i="7"/>
  <c r="AS21" i="8"/>
  <c r="BR157" i="4"/>
  <c r="BS13" i="10"/>
  <c r="BS13" i="9"/>
  <c r="BS13" i="7"/>
  <c r="BS13" i="6"/>
  <c r="BS12" i="5"/>
  <c r="BQ29" i="5"/>
  <c r="BP30" i="5"/>
  <c r="BS12" i="8"/>
  <c r="BR260" i="4"/>
  <c r="BS20" i="4"/>
  <c r="BS54" i="4" s="1"/>
  <c r="AT67" i="9" l="1"/>
  <c r="AT69" i="9"/>
  <c r="AT66" i="9"/>
  <c r="AT68" i="9"/>
  <c r="AT54" i="9"/>
  <c r="AT55" i="9"/>
  <c r="AT56" i="9"/>
  <c r="AT57" i="9"/>
  <c r="AT58" i="9"/>
  <c r="AT59" i="9"/>
  <c r="AT60" i="9"/>
  <c r="AT61" i="9"/>
  <c r="AT62" i="9"/>
  <c r="AT63" i="9"/>
  <c r="AT64" i="9"/>
  <c r="AT65" i="9"/>
  <c r="AS21" i="5"/>
  <c r="AS30" i="8"/>
  <c r="AS26" i="5" s="1"/>
  <c r="AS28" i="8"/>
  <c r="AS24" i="5" s="1"/>
  <c r="AS62" i="8"/>
  <c r="AS89" i="8" s="1"/>
  <c r="AS61" i="8"/>
  <c r="AS22" i="5"/>
  <c r="AR19" i="7"/>
  <c r="AR23" i="10"/>
  <c r="AR28" i="10"/>
  <c r="AR24" i="7"/>
  <c r="BS40" i="2"/>
  <c r="BT12" i="11"/>
  <c r="BT12" i="12"/>
  <c r="AT65" i="6"/>
  <c r="AT56" i="6"/>
  <c r="AT51" i="6"/>
  <c r="AT63" i="6"/>
  <c r="AT49" i="6"/>
  <c r="AT61" i="6"/>
  <c r="AT60" i="6"/>
  <c r="AT55" i="6"/>
  <c r="AT47" i="6"/>
  <c r="AT50" i="6"/>
  <c r="AT66" i="6"/>
  <c r="AT58" i="6"/>
  <c r="AT53" i="6"/>
  <c r="AT57" i="6"/>
  <c r="AT48" i="6"/>
  <c r="AT64" i="6"/>
  <c r="AT54" i="6"/>
  <c r="AT62" i="6"/>
  <c r="AT59" i="6"/>
  <c r="AT52" i="6"/>
  <c r="AS39" i="2"/>
  <c r="AT11" i="11"/>
  <c r="AT11" i="12"/>
  <c r="AS156" i="4"/>
  <c r="AS228" i="4" s="1"/>
  <c r="AT160" i="8" s="1"/>
  <c r="AT12" i="7"/>
  <c r="AT12" i="9"/>
  <c r="AS259" i="4"/>
  <c r="AT12" i="10"/>
  <c r="AT11" i="5"/>
  <c r="AT12" i="6"/>
  <c r="AT19" i="6" s="1"/>
  <c r="AT11" i="8"/>
  <c r="AT38" i="8" s="1"/>
  <c r="AT21" i="4"/>
  <c r="AT55" i="4" s="1"/>
  <c r="AS42" i="2"/>
  <c r="AT14" i="11"/>
  <c r="AT14" i="12"/>
  <c r="AS159" i="4"/>
  <c r="AT15" i="10"/>
  <c r="AT15" i="7"/>
  <c r="AT15" i="9"/>
  <c r="AT15" i="6"/>
  <c r="AT14" i="5"/>
  <c r="AT14" i="8"/>
  <c r="AS23" i="4"/>
  <c r="AS57" i="4" s="1"/>
  <c r="AS262" i="4"/>
  <c r="AS53" i="2"/>
  <c r="AS63" i="2" s="1"/>
  <c r="AS52" i="2"/>
  <c r="AS62" i="2" s="1"/>
  <c r="AS50" i="2"/>
  <c r="AS60" i="2" s="1"/>
  <c r="AS48" i="2"/>
  <c r="AS58" i="2" s="1"/>
  <c r="AS46" i="2"/>
  <c r="AS56" i="2" s="1"/>
  <c r="AS51" i="2"/>
  <c r="AS61" i="2" s="1"/>
  <c r="AS49" i="2"/>
  <c r="AS59" i="2" s="1"/>
  <c r="AS47" i="2"/>
  <c r="AS57" i="2" s="1"/>
  <c r="AS45" i="2"/>
  <c r="AS55" i="2" s="1"/>
  <c r="AR23" i="7"/>
  <c r="AR27" i="10"/>
  <c r="AR22" i="7"/>
  <c r="AR26" i="10"/>
  <c r="BS157" i="4"/>
  <c r="BT13" i="10"/>
  <c r="BT13" i="7"/>
  <c r="BT13" i="9"/>
  <c r="BT13" i="6"/>
  <c r="BT12" i="5"/>
  <c r="BT12" i="8"/>
  <c r="BS260" i="4"/>
  <c r="BT20" i="4"/>
  <c r="BT54" i="4" s="1"/>
  <c r="BQ30" i="5"/>
  <c r="BR29" i="5"/>
  <c r="AT39" i="8" l="1"/>
  <c r="AT39" i="11"/>
  <c r="AT50" i="11"/>
  <c r="AR193" i="4"/>
  <c r="AS36" i="5" s="1"/>
  <c r="AS21" i="12" s="1"/>
  <c r="AS28" i="5"/>
  <c r="AS96" i="8"/>
  <c r="AS94" i="8"/>
  <c r="AS88" i="8"/>
  <c r="AS19" i="7" s="1"/>
  <c r="AS95" i="8"/>
  <c r="AS27" i="10" s="1"/>
  <c r="AT45" i="8"/>
  <c r="AT41" i="2"/>
  <c r="AU13" i="11"/>
  <c r="AU13" i="12"/>
  <c r="AU13" i="8"/>
  <c r="AT261" i="4"/>
  <c r="AT22" i="4"/>
  <c r="AT56" i="4" s="1"/>
  <c r="AT19" i="4"/>
  <c r="AT53" i="4" s="1"/>
  <c r="AU14" i="9"/>
  <c r="AU14" i="10"/>
  <c r="AU14" i="7"/>
  <c r="AU13" i="5"/>
  <c r="AT158" i="4"/>
  <c r="AU14" i="6"/>
  <c r="AT22" i="8"/>
  <c r="AT21" i="8"/>
  <c r="AT44" i="8"/>
  <c r="BT40" i="2"/>
  <c r="BU12" i="11"/>
  <c r="BU12" i="12"/>
  <c r="AS23" i="7"/>
  <c r="AS43" i="2"/>
  <c r="AT15" i="11"/>
  <c r="AT15" i="12"/>
  <c r="AS160" i="4"/>
  <c r="AT16" i="9"/>
  <c r="AT16" i="7"/>
  <c r="AT16" i="6"/>
  <c r="AT15" i="8"/>
  <c r="AT29" i="8" s="1"/>
  <c r="AT25" i="5" s="1"/>
  <c r="AT16" i="10"/>
  <c r="AT15" i="5"/>
  <c r="AS263" i="4"/>
  <c r="AS20" i="7"/>
  <c r="AS24" i="10"/>
  <c r="AT40" i="8"/>
  <c r="BT157" i="4"/>
  <c r="BU13" i="10"/>
  <c r="BU13" i="9"/>
  <c r="BU13" i="7"/>
  <c r="BU13" i="6"/>
  <c r="BU12" i="5"/>
  <c r="BS29" i="5"/>
  <c r="BR30" i="5"/>
  <c r="BU12" i="8"/>
  <c r="BT260" i="4"/>
  <c r="BU20" i="4"/>
  <c r="BU54" i="4" s="1"/>
  <c r="AS23" i="10" l="1"/>
  <c r="AU66" i="9"/>
  <c r="AU68" i="9"/>
  <c r="AU67" i="9"/>
  <c r="AU69" i="9"/>
  <c r="AU54" i="9"/>
  <c r="AU55" i="9"/>
  <c r="AU56" i="9"/>
  <c r="AU57" i="9"/>
  <c r="AU58" i="9"/>
  <c r="AU59" i="9"/>
  <c r="AU60" i="9"/>
  <c r="AU61" i="9"/>
  <c r="AU62" i="9"/>
  <c r="AU63" i="9"/>
  <c r="AU64" i="9"/>
  <c r="AU65" i="9"/>
  <c r="BU40" i="2"/>
  <c r="BV12" i="11"/>
  <c r="BV12" i="12"/>
  <c r="AT30" i="8"/>
  <c r="AT26" i="5" s="1"/>
  <c r="AT62" i="8"/>
  <c r="AT89" i="8" s="1"/>
  <c r="AT61" i="8"/>
  <c r="AT28" i="8"/>
  <c r="AT24" i="5" s="1"/>
  <c r="AT21" i="5"/>
  <c r="AS26" i="10"/>
  <c r="AS22" i="7"/>
  <c r="AU62" i="6"/>
  <c r="AU61" i="6"/>
  <c r="AU54" i="6"/>
  <c r="AU56" i="6"/>
  <c r="AU49" i="6"/>
  <c r="AU60" i="6"/>
  <c r="AU59" i="6"/>
  <c r="AU52" i="6"/>
  <c r="AU55" i="6"/>
  <c r="AU47" i="6"/>
  <c r="AU66" i="6"/>
  <c r="AU65" i="6"/>
  <c r="AU57" i="6"/>
  <c r="AU50" i="6"/>
  <c r="AU53" i="6"/>
  <c r="AU64" i="6"/>
  <c r="AU63" i="6"/>
  <c r="AU58" i="6"/>
  <c r="AU48" i="6"/>
  <c r="AU51" i="6"/>
  <c r="AT39" i="2"/>
  <c r="AU11" i="11"/>
  <c r="AU11" i="12"/>
  <c r="AT156" i="4"/>
  <c r="AT228" i="4" s="1"/>
  <c r="AU160" i="8" s="1"/>
  <c r="AU12" i="9"/>
  <c r="AU12" i="6"/>
  <c r="AU19" i="6" s="1"/>
  <c r="AU12" i="10"/>
  <c r="AU12" i="7"/>
  <c r="AU11" i="5"/>
  <c r="AU11" i="8"/>
  <c r="AU39" i="8" s="1"/>
  <c r="AT259" i="4"/>
  <c r="AT53" i="2"/>
  <c r="AT63" i="2" s="1"/>
  <c r="AT52" i="2"/>
  <c r="AT62" i="2" s="1"/>
  <c r="AT50" i="2"/>
  <c r="AT60" i="2" s="1"/>
  <c r="AT48" i="2"/>
  <c r="AT58" i="2" s="1"/>
  <c r="AT46" i="2"/>
  <c r="AT56" i="2" s="1"/>
  <c r="AT51" i="2"/>
  <c r="AT61" i="2" s="1"/>
  <c r="AT49" i="2"/>
  <c r="AT59" i="2" s="1"/>
  <c r="AT47" i="2"/>
  <c r="AT57" i="2" s="1"/>
  <c r="AT45" i="2"/>
  <c r="AT55" i="2" s="1"/>
  <c r="AT22" i="5"/>
  <c r="AS24" i="7"/>
  <c r="AS28" i="10"/>
  <c r="AU21" i="4"/>
  <c r="AU55" i="4" s="1"/>
  <c r="AT42" i="2"/>
  <c r="AU14" i="11"/>
  <c r="AU14" i="12"/>
  <c r="AU15" i="10"/>
  <c r="AU14" i="5"/>
  <c r="AU14" i="8"/>
  <c r="AT159" i="4"/>
  <c r="AU15" i="9"/>
  <c r="AU15" i="6"/>
  <c r="AT23" i="4"/>
  <c r="AT57" i="4" s="1"/>
  <c r="AU15" i="7"/>
  <c r="AT262" i="4"/>
  <c r="BU157" i="4"/>
  <c r="BV13" i="10"/>
  <c r="BV13" i="9"/>
  <c r="BV13" i="7"/>
  <c r="BV13" i="6"/>
  <c r="BV12" i="5"/>
  <c r="BS30" i="5"/>
  <c r="BT29" i="5"/>
  <c r="BV12" i="8"/>
  <c r="BU260" i="4"/>
  <c r="BV20" i="4"/>
  <c r="BV54" i="4" s="1"/>
  <c r="AS193" i="4" l="1"/>
  <c r="AT36" i="5" s="1"/>
  <c r="AT21" i="12" s="1"/>
  <c r="AU44" i="8"/>
  <c r="AU39" i="11"/>
  <c r="AU50" i="11"/>
  <c r="AT28" i="5"/>
  <c r="AT95" i="8"/>
  <c r="AT96" i="8"/>
  <c r="AT88" i="8"/>
  <c r="AT94" i="8"/>
  <c r="AT22" i="7" s="1"/>
  <c r="AU40" i="8"/>
  <c r="AU22" i="8"/>
  <c r="AU22" i="5" s="1"/>
  <c r="AU45" i="8"/>
  <c r="BV40" i="2"/>
  <c r="BW12" i="11"/>
  <c r="BW12" i="12"/>
  <c r="AT43" i="2"/>
  <c r="AU15" i="11"/>
  <c r="AU15" i="12"/>
  <c r="AT160" i="4"/>
  <c r="AU16" i="9"/>
  <c r="AU16" i="6"/>
  <c r="AT263" i="4"/>
  <c r="AU16" i="10"/>
  <c r="AU16" i="7"/>
  <c r="AU15" i="5"/>
  <c r="AU15" i="8"/>
  <c r="AU29" i="8" s="1"/>
  <c r="AU25" i="5" s="1"/>
  <c r="AU41" i="2"/>
  <c r="AV13" i="11"/>
  <c r="AV13" i="12"/>
  <c r="AU22" i="4"/>
  <c r="AU56" i="4" s="1"/>
  <c r="AU19" i="4"/>
  <c r="AU53" i="4" s="1"/>
  <c r="AV14" i="9"/>
  <c r="AV14" i="6"/>
  <c r="AV14" i="7"/>
  <c r="AU261" i="4"/>
  <c r="AV13" i="8"/>
  <c r="AU158" i="4"/>
  <c r="AV14" i="10"/>
  <c r="AV13" i="5"/>
  <c r="AU38" i="8"/>
  <c r="AT24" i="10"/>
  <c r="AT20" i="7"/>
  <c r="AU21" i="8"/>
  <c r="BV157" i="4"/>
  <c r="BW13" i="10"/>
  <c r="BW13" i="9"/>
  <c r="BW13" i="7"/>
  <c r="BW13" i="6"/>
  <c r="BW12" i="5"/>
  <c r="BT30" i="5"/>
  <c r="BW12" i="8"/>
  <c r="BV260" i="4"/>
  <c r="BW20" i="4"/>
  <c r="BW54" i="4" s="1"/>
  <c r="BU29" i="5"/>
  <c r="AT26" i="10" l="1"/>
  <c r="AV67" i="9"/>
  <c r="AV69" i="9"/>
  <c r="AV66" i="9"/>
  <c r="AV68" i="9"/>
  <c r="AV54" i="9"/>
  <c r="AV55" i="9"/>
  <c r="AV56" i="9"/>
  <c r="AV57" i="9"/>
  <c r="AV58" i="9"/>
  <c r="AV59" i="9"/>
  <c r="AV60" i="9"/>
  <c r="AV61" i="9"/>
  <c r="AV62" i="9"/>
  <c r="AV63" i="9"/>
  <c r="AV64" i="9"/>
  <c r="AV65" i="9"/>
  <c r="BW40" i="2"/>
  <c r="BX12" i="11"/>
  <c r="BX12" i="12"/>
  <c r="AT23" i="7"/>
  <c r="AT27" i="10"/>
  <c r="AT24" i="7"/>
  <c r="AT28" i="10"/>
  <c r="AV21" i="4"/>
  <c r="AV55" i="4" s="1"/>
  <c r="AU42" i="2"/>
  <c r="AV14" i="11"/>
  <c r="AV14" i="12"/>
  <c r="AV15" i="9"/>
  <c r="AV15" i="7"/>
  <c r="AV14" i="5"/>
  <c r="AV14" i="8"/>
  <c r="AU23" i="4"/>
  <c r="AU57" i="4" s="1"/>
  <c r="AU159" i="4"/>
  <c r="AV15" i="10"/>
  <c r="AV15" i="6"/>
  <c r="AU262" i="4"/>
  <c r="AU61" i="8"/>
  <c r="AU62" i="8"/>
  <c r="AU89" i="8" s="1"/>
  <c r="AU28" i="8"/>
  <c r="AU24" i="5" s="1"/>
  <c r="AU30" i="8"/>
  <c r="AU26" i="5" s="1"/>
  <c r="AU21" i="5"/>
  <c r="AT193" i="4" s="1"/>
  <c r="AU36" i="5" s="1"/>
  <c r="AU21" i="12" s="1"/>
  <c r="AT19" i="7"/>
  <c r="AT23" i="10"/>
  <c r="AV65" i="6"/>
  <c r="AV64" i="6"/>
  <c r="AV56" i="6"/>
  <c r="AV51" i="6"/>
  <c r="AV54" i="6"/>
  <c r="AV63" i="6"/>
  <c r="AV62" i="6"/>
  <c r="AV57" i="6"/>
  <c r="AV49" i="6"/>
  <c r="AV52" i="6"/>
  <c r="AV61" i="6"/>
  <c r="AV60" i="6"/>
  <c r="AV55" i="6"/>
  <c r="AV47" i="6"/>
  <c r="AV50" i="6"/>
  <c r="AV66" i="6"/>
  <c r="AV58" i="6"/>
  <c r="AV53" i="6"/>
  <c r="AV59" i="6"/>
  <c r="AV48" i="6"/>
  <c r="AU39" i="2"/>
  <c r="AV11" i="11"/>
  <c r="AV11" i="12"/>
  <c r="AV12" i="10"/>
  <c r="AV11" i="5"/>
  <c r="AV12" i="6"/>
  <c r="AV19" i="6" s="1"/>
  <c r="AU259" i="4"/>
  <c r="AU156" i="4"/>
  <c r="AU228" i="4" s="1"/>
  <c r="AV160" i="8" s="1"/>
  <c r="AV12" i="9"/>
  <c r="AV12" i="7"/>
  <c r="AV11" i="8"/>
  <c r="AU53" i="2"/>
  <c r="AU63" i="2" s="1"/>
  <c r="AU51" i="2"/>
  <c r="AU61" i="2" s="1"/>
  <c r="AU49" i="2"/>
  <c r="AU59" i="2" s="1"/>
  <c r="AU47" i="2"/>
  <c r="AU57" i="2" s="1"/>
  <c r="AU45" i="2"/>
  <c r="AU55" i="2" s="1"/>
  <c r="AU50" i="2"/>
  <c r="AU60" i="2" s="1"/>
  <c r="AU46" i="2"/>
  <c r="AU56" i="2" s="1"/>
  <c r="AU52" i="2"/>
  <c r="AU62" i="2" s="1"/>
  <c r="AU48" i="2"/>
  <c r="AU58" i="2" s="1"/>
  <c r="BW157" i="4"/>
  <c r="BX13" i="10"/>
  <c r="BX13" i="7"/>
  <c r="BX13" i="9"/>
  <c r="BX13" i="6"/>
  <c r="BX12" i="5"/>
  <c r="BU30" i="5"/>
  <c r="BV29" i="5"/>
  <c r="BX12" i="8"/>
  <c r="BW260" i="4"/>
  <c r="BX20" i="4"/>
  <c r="BX54" i="4" s="1"/>
  <c r="AV39" i="11" l="1"/>
  <c r="AV50" i="11"/>
  <c r="AU28" i="5"/>
  <c r="AU96" i="8"/>
  <c r="AU94" i="8"/>
  <c r="AU95" i="8"/>
  <c r="AU88" i="8"/>
  <c r="AV44" i="8"/>
  <c r="AV22" i="8"/>
  <c r="AV45" i="8"/>
  <c r="AV39" i="8"/>
  <c r="BX40" i="2"/>
  <c r="BY12" i="11"/>
  <c r="BY12" i="12"/>
  <c r="AU20" i="7"/>
  <c r="AU24" i="10"/>
  <c r="AU43" i="2"/>
  <c r="AV15" i="11"/>
  <c r="AV15" i="12"/>
  <c r="AU160" i="4"/>
  <c r="AV16" i="10"/>
  <c r="AV15" i="5"/>
  <c r="AU263" i="4"/>
  <c r="AV16" i="9"/>
  <c r="AV16" i="6"/>
  <c r="AV16" i="7"/>
  <c r="AV15" i="8"/>
  <c r="AV29" i="8" s="1"/>
  <c r="AV25" i="5" s="1"/>
  <c r="AV41" i="2"/>
  <c r="AW13" i="11"/>
  <c r="AW13" i="12"/>
  <c r="AV22" i="4"/>
  <c r="AV56" i="4" s="1"/>
  <c r="AV19" i="4"/>
  <c r="AV53" i="4" s="1"/>
  <c r="AW13" i="8"/>
  <c r="AV261" i="4"/>
  <c r="AV158" i="4"/>
  <c r="AW14" i="9"/>
  <c r="AW14" i="6"/>
  <c r="AW14" i="10"/>
  <c r="AW14" i="7"/>
  <c r="AW13" i="5"/>
  <c r="AV21" i="8"/>
  <c r="AV38" i="8"/>
  <c r="AV40" i="8"/>
  <c r="BX157" i="4"/>
  <c r="BY13" i="10"/>
  <c r="BY13" i="9"/>
  <c r="BY13" i="7"/>
  <c r="BY13" i="6"/>
  <c r="BY12" i="5"/>
  <c r="BW29" i="5"/>
  <c r="BV30" i="5"/>
  <c r="BY12" i="8"/>
  <c r="BX260" i="4"/>
  <c r="BY20" i="4"/>
  <c r="BY54" i="4" s="1"/>
  <c r="AW66" i="9" l="1"/>
  <c r="AW68" i="9"/>
  <c r="AW67" i="9"/>
  <c r="AW69" i="9"/>
  <c r="AW54" i="9"/>
  <c r="AW55" i="9"/>
  <c r="AW56" i="9"/>
  <c r="AW57" i="9"/>
  <c r="AW58" i="9"/>
  <c r="AW59" i="9"/>
  <c r="AW60" i="9"/>
  <c r="AW61" i="9"/>
  <c r="AW62" i="9"/>
  <c r="AW63" i="9"/>
  <c r="AW64" i="9"/>
  <c r="AW65" i="9"/>
  <c r="AU23" i="10"/>
  <c r="AU19" i="7"/>
  <c r="AW62" i="6"/>
  <c r="AW61" i="6"/>
  <c r="AW54" i="6"/>
  <c r="AW58" i="6"/>
  <c r="AW49" i="6"/>
  <c r="AW60" i="6"/>
  <c r="AW59" i="6"/>
  <c r="AW52" i="6"/>
  <c r="AW55" i="6"/>
  <c r="AW47" i="6"/>
  <c r="AW65" i="6"/>
  <c r="AW57" i="6"/>
  <c r="AW53" i="6"/>
  <c r="AW63" i="6"/>
  <c r="AW56" i="6"/>
  <c r="AW51" i="6"/>
  <c r="AW66" i="6"/>
  <c r="AW50" i="6"/>
  <c r="AW64" i="6"/>
  <c r="AW48" i="6"/>
  <c r="AW21" i="4"/>
  <c r="AW55" i="4" s="1"/>
  <c r="AV42" i="2"/>
  <c r="AW14" i="11"/>
  <c r="AW14" i="12"/>
  <c r="AV159" i="4"/>
  <c r="AW15" i="9"/>
  <c r="AW15" i="6"/>
  <c r="AW14" i="8"/>
  <c r="AV262" i="4"/>
  <c r="AW15" i="10"/>
  <c r="AW15" i="7"/>
  <c r="AW14" i="5"/>
  <c r="AV23" i="4"/>
  <c r="AV57" i="4" s="1"/>
  <c r="AV61" i="8"/>
  <c r="AV28" i="8"/>
  <c r="AV24" i="5" s="1"/>
  <c r="AV62" i="8"/>
  <c r="AV89" i="8" s="1"/>
  <c r="AV30" i="8"/>
  <c r="AV26" i="5" s="1"/>
  <c r="AU27" i="10"/>
  <c r="AU23" i="7"/>
  <c r="AU24" i="7"/>
  <c r="AU28" i="10"/>
  <c r="BY40" i="2"/>
  <c r="BZ12" i="11"/>
  <c r="BZ12" i="12"/>
  <c r="AV21" i="5"/>
  <c r="AV39" i="2"/>
  <c r="AW11" i="11"/>
  <c r="AW11" i="12"/>
  <c r="AV156" i="4"/>
  <c r="AV228" i="4" s="1"/>
  <c r="AW160" i="8" s="1"/>
  <c r="AW12" i="9"/>
  <c r="AW12" i="6"/>
  <c r="AW19" i="6" s="1"/>
  <c r="AW11" i="8"/>
  <c r="AW45" i="8" s="1"/>
  <c r="AW12" i="10"/>
  <c r="AW12" i="7"/>
  <c r="AW11" i="5"/>
  <c r="AV259" i="4"/>
  <c r="AV53" i="2"/>
  <c r="AV63" i="2" s="1"/>
  <c r="AV51" i="2"/>
  <c r="AV61" i="2" s="1"/>
  <c r="AV49" i="2"/>
  <c r="AV59" i="2" s="1"/>
  <c r="AV47" i="2"/>
  <c r="AV57" i="2" s="1"/>
  <c r="AV45" i="2"/>
  <c r="AV55" i="2" s="1"/>
  <c r="AV50" i="2"/>
  <c r="AV60" i="2" s="1"/>
  <c r="AV46" i="2"/>
  <c r="AV56" i="2" s="1"/>
  <c r="AV52" i="2"/>
  <c r="AV62" i="2" s="1"/>
  <c r="AV48" i="2"/>
  <c r="AV58" i="2" s="1"/>
  <c r="AU26" i="10"/>
  <c r="AU22" i="7"/>
  <c r="AV22" i="5"/>
  <c r="AU193" i="4" s="1"/>
  <c r="AV36" i="5" s="1"/>
  <c r="AV21" i="12" s="1"/>
  <c r="AW40" i="8"/>
  <c r="BY157" i="4"/>
  <c r="BZ13" i="10"/>
  <c r="BZ13" i="9"/>
  <c r="BZ13" i="7"/>
  <c r="BZ13" i="6"/>
  <c r="BZ12" i="5"/>
  <c r="BW30" i="5"/>
  <c r="BZ12" i="8"/>
  <c r="BY260" i="4"/>
  <c r="BZ20" i="4"/>
  <c r="BZ54" i="4" s="1"/>
  <c r="BX29" i="5"/>
  <c r="AW22" i="8" l="1"/>
  <c r="AW39" i="11"/>
  <c r="AW50" i="11"/>
  <c r="AV28" i="5"/>
  <c r="AV88" i="8"/>
  <c r="AV94" i="8"/>
  <c r="AV22" i="7" s="1"/>
  <c r="AV96" i="8"/>
  <c r="AV95" i="8"/>
  <c r="AV27" i="10" s="1"/>
  <c r="AW39" i="8"/>
  <c r="BZ40" i="2"/>
  <c r="CA12" i="11"/>
  <c r="CA12" i="12"/>
  <c r="AW22" i="5"/>
  <c r="AV43" i="2"/>
  <c r="AW15" i="11"/>
  <c r="AW15" i="12"/>
  <c r="AV160" i="4"/>
  <c r="AW16" i="9"/>
  <c r="AW16" i="6"/>
  <c r="AV263" i="4"/>
  <c r="AW15" i="8"/>
  <c r="AW29" i="8" s="1"/>
  <c r="AW25" i="5" s="1"/>
  <c r="AW16" i="10"/>
  <c r="AW16" i="7"/>
  <c r="AW15" i="5"/>
  <c r="AW41" i="2"/>
  <c r="AX13" i="11"/>
  <c r="AX13" i="12"/>
  <c r="AW261" i="4"/>
  <c r="AW22" i="4"/>
  <c r="AW56" i="4" s="1"/>
  <c r="AX13" i="8"/>
  <c r="AW19" i="4"/>
  <c r="AW53" i="4" s="1"/>
  <c r="AW158" i="4"/>
  <c r="AX14" i="10"/>
  <c r="AX13" i="5"/>
  <c r="AX14" i="9"/>
  <c r="AX14" i="7"/>
  <c r="AX14" i="6"/>
  <c r="AW38" i="8"/>
  <c r="AV24" i="10"/>
  <c r="AV20" i="7"/>
  <c r="AV28" i="10"/>
  <c r="AV24" i="7"/>
  <c r="AW21" i="8"/>
  <c r="AW44" i="8"/>
  <c r="BZ157" i="4"/>
  <c r="CA13" i="10"/>
  <c r="CA13" i="9"/>
  <c r="CA13" i="7"/>
  <c r="CA13" i="6"/>
  <c r="CA12" i="5"/>
  <c r="CA12" i="8"/>
  <c r="BZ260" i="4"/>
  <c r="CA20" i="4"/>
  <c r="CA54" i="4" s="1"/>
  <c r="BY29" i="5"/>
  <c r="BX30" i="5"/>
  <c r="AV23" i="7" l="1"/>
  <c r="AX67" i="9"/>
  <c r="AX69" i="9"/>
  <c r="AX66" i="9"/>
  <c r="AX68" i="9"/>
  <c r="AX54" i="9"/>
  <c r="AX55" i="9"/>
  <c r="AX56" i="9"/>
  <c r="AX57" i="9"/>
  <c r="AX58" i="9"/>
  <c r="AX59" i="9"/>
  <c r="AX60" i="9"/>
  <c r="AX61" i="9"/>
  <c r="AX62" i="9"/>
  <c r="AX63" i="9"/>
  <c r="AX64" i="9"/>
  <c r="AX65" i="9"/>
  <c r="AV26" i="10"/>
  <c r="AV19" i="7"/>
  <c r="AV23" i="10"/>
  <c r="AW21" i="5"/>
  <c r="AV193" i="4" s="1"/>
  <c r="AW36" i="5" s="1"/>
  <c r="AW21" i="12" s="1"/>
  <c r="AX61" i="6"/>
  <c r="AX60" i="6"/>
  <c r="AX55" i="6"/>
  <c r="AX47" i="6"/>
  <c r="AX50" i="6"/>
  <c r="AX66" i="6"/>
  <c r="AX58" i="6"/>
  <c r="AX53" i="6"/>
  <c r="AX57" i="6"/>
  <c r="AX48" i="6"/>
  <c r="AX65" i="6"/>
  <c r="AX64" i="6"/>
  <c r="AX56" i="6"/>
  <c r="AX51" i="6"/>
  <c r="AX54" i="6"/>
  <c r="AX63" i="6"/>
  <c r="AX62" i="6"/>
  <c r="AX59" i="6"/>
  <c r="AX49" i="6"/>
  <c r="AX52" i="6"/>
  <c r="AW39" i="2"/>
  <c r="AX11" i="11"/>
  <c r="AX11" i="12"/>
  <c r="AW156" i="4"/>
  <c r="AW228" i="4" s="1"/>
  <c r="AX160" i="8" s="1"/>
  <c r="AX12" i="7"/>
  <c r="AX12" i="9"/>
  <c r="AW259" i="4"/>
  <c r="AX11" i="8"/>
  <c r="AX12" i="10"/>
  <c r="AX11" i="5"/>
  <c r="AX12" i="6"/>
  <c r="AX19" i="6" s="1"/>
  <c r="AX21" i="4"/>
  <c r="AX55" i="4" s="1"/>
  <c r="AW42" i="2"/>
  <c r="AX14" i="11"/>
  <c r="AX14" i="12"/>
  <c r="AX15" i="9"/>
  <c r="AX15" i="6"/>
  <c r="AX14" i="5"/>
  <c r="AX14" i="8"/>
  <c r="AW23" i="4"/>
  <c r="AW57" i="4" s="1"/>
  <c r="AX15" i="10"/>
  <c r="AW262" i="4"/>
  <c r="AW159" i="4"/>
  <c r="AX15" i="7"/>
  <c r="AW53" i="2"/>
  <c r="AW63" i="2" s="1"/>
  <c r="AW52" i="2"/>
  <c r="AW62" i="2" s="1"/>
  <c r="AW50" i="2"/>
  <c r="AW60" i="2" s="1"/>
  <c r="AW48" i="2"/>
  <c r="AW58" i="2" s="1"/>
  <c r="AW46" i="2"/>
  <c r="AW56" i="2" s="1"/>
  <c r="AW51" i="2"/>
  <c r="AW61" i="2" s="1"/>
  <c r="AW49" i="2"/>
  <c r="AW59" i="2" s="1"/>
  <c r="AW47" i="2"/>
  <c r="AW57" i="2" s="1"/>
  <c r="AW45" i="2"/>
  <c r="AW55" i="2" s="1"/>
  <c r="AW62" i="8"/>
  <c r="AW89" i="8" s="1"/>
  <c r="AW61" i="8"/>
  <c r="AW30" i="8"/>
  <c r="AW26" i="5" s="1"/>
  <c r="AW28" i="8"/>
  <c r="AW24" i="5" s="1"/>
  <c r="AX45" i="8"/>
  <c r="CA40" i="2"/>
  <c r="CB12" i="11"/>
  <c r="CB12" i="12"/>
  <c r="AX44" i="8"/>
  <c r="CA157" i="4"/>
  <c r="CB13" i="10"/>
  <c r="CB13" i="7"/>
  <c r="CB13" i="9"/>
  <c r="CB13" i="6"/>
  <c r="CB12" i="5"/>
  <c r="BY30" i="5"/>
  <c r="BZ29" i="5"/>
  <c r="CB12" i="8"/>
  <c r="CA260" i="4"/>
  <c r="CB20" i="4"/>
  <c r="CB54" i="4" s="1"/>
  <c r="AX39" i="11" l="1"/>
  <c r="AX50" i="11"/>
  <c r="AW28" i="5"/>
  <c r="AW96" i="8"/>
  <c r="AW95" i="8"/>
  <c r="AW94" i="8"/>
  <c r="AW22" i="7" s="1"/>
  <c r="AW88" i="8"/>
  <c r="AW19" i="7" s="1"/>
  <c r="AW24" i="10"/>
  <c r="AW20" i="7"/>
  <c r="AW43" i="2"/>
  <c r="AX15" i="11"/>
  <c r="AX15" i="12"/>
  <c r="AX16" i="9"/>
  <c r="AX16" i="7"/>
  <c r="AX16" i="6"/>
  <c r="AW263" i="4"/>
  <c r="AW160" i="4"/>
  <c r="AX16" i="10"/>
  <c r="AX15" i="5"/>
  <c r="AX15" i="8"/>
  <c r="AX29" i="8" s="1"/>
  <c r="AX25" i="5" s="1"/>
  <c r="AX41" i="2"/>
  <c r="AY13" i="11"/>
  <c r="AY13" i="12"/>
  <c r="AX22" i="4"/>
  <c r="AX56" i="4" s="1"/>
  <c r="AX19" i="4"/>
  <c r="AX53" i="4" s="1"/>
  <c r="AY13" i="8"/>
  <c r="AY14" i="10"/>
  <c r="AY14" i="7"/>
  <c r="AY13" i="5"/>
  <c r="AX261" i="4"/>
  <c r="AX158" i="4"/>
  <c r="AY14" i="9"/>
  <c r="AY14" i="6"/>
  <c r="AX40" i="8"/>
  <c r="AX39" i="8"/>
  <c r="AX21" i="8"/>
  <c r="AX22" i="8"/>
  <c r="CB40" i="2"/>
  <c r="CC12" i="11"/>
  <c r="CC12" i="12"/>
  <c r="AW26" i="10"/>
  <c r="AX38" i="8"/>
  <c r="CB157" i="4"/>
  <c r="CC13" i="10"/>
  <c r="CC13" i="9"/>
  <c r="CC13" i="7"/>
  <c r="CC13" i="6"/>
  <c r="CC12" i="5"/>
  <c r="CC12" i="8"/>
  <c r="CB260" i="4"/>
  <c r="CC20" i="4"/>
  <c r="CC54" i="4" s="1"/>
  <c r="CA29" i="5"/>
  <c r="BZ30" i="5"/>
  <c r="AW23" i="10" l="1"/>
  <c r="AY66" i="9"/>
  <c r="AY68" i="9"/>
  <c r="AY67" i="9"/>
  <c r="AY69" i="9"/>
  <c r="AY54" i="9"/>
  <c r="AY55" i="9"/>
  <c r="AY56" i="9"/>
  <c r="AY57" i="9"/>
  <c r="AY58" i="9"/>
  <c r="AY59" i="9"/>
  <c r="AY60" i="9"/>
  <c r="AY61" i="9"/>
  <c r="AY62" i="9"/>
  <c r="AY63" i="9"/>
  <c r="AY64" i="9"/>
  <c r="AY65" i="9"/>
  <c r="AW24" i="7"/>
  <c r="AW28" i="10"/>
  <c r="AX22" i="5"/>
  <c r="AY21" i="4"/>
  <c r="AY55" i="4" s="1"/>
  <c r="AX42" i="2"/>
  <c r="AY14" i="11"/>
  <c r="AY14" i="12"/>
  <c r="AY15" i="10"/>
  <c r="AY15" i="7"/>
  <c r="AY14" i="5"/>
  <c r="AY14" i="8"/>
  <c r="AX262" i="4"/>
  <c r="AX159" i="4"/>
  <c r="AY15" i="9"/>
  <c r="AY15" i="6"/>
  <c r="AX23" i="4"/>
  <c r="AX57" i="4" s="1"/>
  <c r="AX61" i="8"/>
  <c r="AX28" i="8"/>
  <c r="AX24" i="5" s="1"/>
  <c r="AX30" i="8"/>
  <c r="AX26" i="5" s="1"/>
  <c r="AX62" i="8"/>
  <c r="AX89" i="8" s="1"/>
  <c r="CC40" i="2"/>
  <c r="CD12" i="11"/>
  <c r="CD12" i="12"/>
  <c r="AW23" i="7"/>
  <c r="AW27" i="10"/>
  <c r="AX21" i="5"/>
  <c r="AY66" i="6"/>
  <c r="AY65" i="6"/>
  <c r="AY57" i="6"/>
  <c r="AY50" i="6"/>
  <c r="AY53" i="6"/>
  <c r="AY64" i="6"/>
  <c r="AY63" i="6"/>
  <c r="AY58" i="6"/>
  <c r="AY48" i="6"/>
  <c r="AY51" i="6"/>
  <c r="AY62" i="6"/>
  <c r="AY61" i="6"/>
  <c r="AY54" i="6"/>
  <c r="AY56" i="6"/>
  <c r="AY49" i="6"/>
  <c r="AY60" i="6"/>
  <c r="AY59" i="6"/>
  <c r="AY52" i="6"/>
  <c r="AY55" i="6"/>
  <c r="AY47" i="6"/>
  <c r="AX39" i="2"/>
  <c r="AY11" i="11"/>
  <c r="AY11" i="12"/>
  <c r="AY12" i="10"/>
  <c r="AY12" i="7"/>
  <c r="AY11" i="5"/>
  <c r="AY11" i="8"/>
  <c r="AY44" i="8" s="1"/>
  <c r="AX156" i="4"/>
  <c r="AX228" i="4" s="1"/>
  <c r="AY160" i="8" s="1"/>
  <c r="AY12" i="9"/>
  <c r="AY12" i="6"/>
  <c r="AY19" i="6" s="1"/>
  <c r="AX259" i="4"/>
  <c r="AX53" i="2"/>
  <c r="AX63" i="2" s="1"/>
  <c r="AX51" i="2"/>
  <c r="AX61" i="2" s="1"/>
  <c r="AX49" i="2"/>
  <c r="AX59" i="2" s="1"/>
  <c r="AX47" i="2"/>
  <c r="AX57" i="2" s="1"/>
  <c r="AX45" i="2"/>
  <c r="AX55" i="2" s="1"/>
  <c r="AX52" i="2"/>
  <c r="AX62" i="2" s="1"/>
  <c r="AX50" i="2"/>
  <c r="AX60" i="2" s="1"/>
  <c r="AX48" i="2"/>
  <c r="AX58" i="2" s="1"/>
  <c r="AX46" i="2"/>
  <c r="AX56" i="2" s="1"/>
  <c r="AY39" i="8"/>
  <c r="CC157" i="4"/>
  <c r="CD13" i="10"/>
  <c r="CD13" i="9"/>
  <c r="CD13" i="7"/>
  <c r="CD13" i="6"/>
  <c r="CD12" i="5"/>
  <c r="CA30" i="5"/>
  <c r="CB29" i="5"/>
  <c r="CD12" i="8"/>
  <c r="CC260" i="4"/>
  <c r="CD20" i="4"/>
  <c r="CD54" i="4" s="1"/>
  <c r="AY39" i="11" l="1"/>
  <c r="AY50" i="11"/>
  <c r="AX28" i="5"/>
  <c r="AW193" i="4"/>
  <c r="AX36" i="5" s="1"/>
  <c r="AX21" i="12" s="1"/>
  <c r="AX96" i="8"/>
  <c r="AX94" i="8"/>
  <c r="AX95" i="8"/>
  <c r="AX88" i="8"/>
  <c r="AX19" i="7" s="1"/>
  <c r="AY38" i="8"/>
  <c r="AY40" i="8"/>
  <c r="AY45" i="8"/>
  <c r="CD40" i="2"/>
  <c r="CE12" i="11"/>
  <c r="CE12" i="12"/>
  <c r="AX24" i="10"/>
  <c r="AX20" i="7"/>
  <c r="AX43" i="2"/>
  <c r="AY15" i="11"/>
  <c r="AY15" i="12"/>
  <c r="AY16" i="10"/>
  <c r="AY16" i="7"/>
  <c r="AY15" i="5"/>
  <c r="AX263" i="4"/>
  <c r="AX160" i="4"/>
  <c r="AY16" i="9"/>
  <c r="AY16" i="6"/>
  <c r="AY15" i="8"/>
  <c r="AY29" i="8" s="1"/>
  <c r="AY25" i="5" s="1"/>
  <c r="AY41" i="2"/>
  <c r="AZ13" i="11"/>
  <c r="AZ13" i="12"/>
  <c r="AY22" i="4"/>
  <c r="AY56" i="4" s="1"/>
  <c r="AY19" i="4"/>
  <c r="AY53" i="4" s="1"/>
  <c r="AZ13" i="8"/>
  <c r="AZ14" i="9"/>
  <c r="AZ14" i="6"/>
  <c r="AZ14" i="7"/>
  <c r="AY261" i="4"/>
  <c r="AY158" i="4"/>
  <c r="AZ14" i="10"/>
  <c r="AZ13" i="5"/>
  <c r="AY21" i="8"/>
  <c r="AY22" i="8"/>
  <c r="CD157" i="4"/>
  <c r="CE13" i="10"/>
  <c r="CE13" i="9"/>
  <c r="CE13" i="7"/>
  <c r="CE13" i="6"/>
  <c r="CE12" i="5"/>
  <c r="CE12" i="8"/>
  <c r="CD260" i="4"/>
  <c r="CE20" i="4"/>
  <c r="CE54" i="4" s="1"/>
  <c r="CC29" i="5"/>
  <c r="CB30" i="5"/>
  <c r="AX23" i="10" l="1"/>
  <c r="AZ67" i="9"/>
  <c r="AZ69" i="9"/>
  <c r="AZ66" i="9"/>
  <c r="AZ68" i="9"/>
  <c r="AZ54" i="9"/>
  <c r="AZ55" i="9"/>
  <c r="AZ56" i="9"/>
  <c r="AZ57" i="9"/>
  <c r="AZ58" i="9"/>
  <c r="AZ59" i="9"/>
  <c r="AZ60" i="9"/>
  <c r="AZ61" i="9"/>
  <c r="AZ62" i="9"/>
  <c r="AZ63" i="9"/>
  <c r="AZ64" i="9"/>
  <c r="AZ65" i="9"/>
  <c r="AY21" i="5"/>
  <c r="AZ65" i="6"/>
  <c r="AZ64" i="6"/>
  <c r="AZ56" i="6"/>
  <c r="AZ51" i="6"/>
  <c r="AZ54" i="6"/>
  <c r="AZ63" i="6"/>
  <c r="AZ62" i="6"/>
  <c r="AZ57" i="6"/>
  <c r="AZ49" i="6"/>
  <c r="AZ52" i="6"/>
  <c r="AZ61" i="6"/>
  <c r="AZ60" i="6"/>
  <c r="AZ55" i="6"/>
  <c r="AZ47" i="6"/>
  <c r="AZ50" i="6"/>
  <c r="AZ66" i="6"/>
  <c r="AZ58" i="6"/>
  <c r="AZ53" i="6"/>
  <c r="AZ59" i="6"/>
  <c r="AZ48" i="6"/>
  <c r="AZ21" i="4"/>
  <c r="AZ55" i="4" s="1"/>
  <c r="AY42" i="2"/>
  <c r="AZ14" i="11"/>
  <c r="AZ14" i="12"/>
  <c r="AY159" i="4"/>
  <c r="AZ15" i="10"/>
  <c r="AZ15" i="6"/>
  <c r="AY262" i="4"/>
  <c r="AZ14" i="8"/>
  <c r="AZ15" i="9"/>
  <c r="AZ15" i="7"/>
  <c r="AZ14" i="5"/>
  <c r="AY23" i="4"/>
  <c r="AY57" i="4" s="1"/>
  <c r="AY28" i="8"/>
  <c r="AY24" i="5" s="1"/>
  <c r="AY30" i="8"/>
  <c r="AY26" i="5" s="1"/>
  <c r="AY61" i="8"/>
  <c r="AY62" i="8"/>
  <c r="AY89" i="8" s="1"/>
  <c r="AX22" i="7"/>
  <c r="AX26" i="10"/>
  <c r="AX24" i="7"/>
  <c r="AX28" i="10"/>
  <c r="CE40" i="2"/>
  <c r="CF12" i="11"/>
  <c r="CF12" i="12"/>
  <c r="AY22" i="5"/>
  <c r="AY39" i="2"/>
  <c r="AZ11" i="11"/>
  <c r="AZ11" i="12"/>
  <c r="AZ12" i="10"/>
  <c r="AZ11" i="5"/>
  <c r="AZ12" i="6"/>
  <c r="AZ19" i="6" s="1"/>
  <c r="AY259" i="4"/>
  <c r="AY156" i="4"/>
  <c r="AY228" i="4" s="1"/>
  <c r="AZ160" i="8" s="1"/>
  <c r="AZ12" i="9"/>
  <c r="AZ12" i="7"/>
  <c r="AZ11" i="8"/>
  <c r="AZ22" i="8" s="1"/>
  <c r="AY53" i="2"/>
  <c r="AY63" i="2" s="1"/>
  <c r="AY51" i="2"/>
  <c r="AY61" i="2" s="1"/>
  <c r="AY49" i="2"/>
  <c r="AY59" i="2" s="1"/>
  <c r="AY47" i="2"/>
  <c r="AY57" i="2" s="1"/>
  <c r="AY45" i="2"/>
  <c r="AY55" i="2" s="1"/>
  <c r="AY48" i="2"/>
  <c r="AY58" i="2" s="1"/>
  <c r="AY52" i="2"/>
  <c r="AY62" i="2" s="1"/>
  <c r="AY50" i="2"/>
  <c r="AY60" i="2" s="1"/>
  <c r="AY46" i="2"/>
  <c r="AY56" i="2" s="1"/>
  <c r="AX27" i="10"/>
  <c r="AX23" i="7"/>
  <c r="AZ40" i="8"/>
  <c r="CE157" i="4"/>
  <c r="CF13" i="10"/>
  <c r="CF13" i="9"/>
  <c r="CF13" i="7"/>
  <c r="CF13" i="6"/>
  <c r="CF12" i="5"/>
  <c r="CC30" i="5"/>
  <c r="CD29" i="5"/>
  <c r="CF12" i="8"/>
  <c r="CE260" i="4"/>
  <c r="CF20" i="4"/>
  <c r="CF54" i="4" s="1"/>
  <c r="AX193" i="4" l="1"/>
  <c r="AY36" i="5" s="1"/>
  <c r="AY21" i="12" s="1"/>
  <c r="AZ39" i="11"/>
  <c r="AZ50" i="11"/>
  <c r="AY28" i="5"/>
  <c r="AY96" i="8"/>
  <c r="AY94" i="8"/>
  <c r="AY95" i="8"/>
  <c r="AY88" i="8"/>
  <c r="AZ22" i="5"/>
  <c r="CF40" i="2"/>
  <c r="CG12" i="11"/>
  <c r="CG12" i="12"/>
  <c r="AZ44" i="8"/>
  <c r="AZ38" i="8"/>
  <c r="AZ45" i="8"/>
  <c r="AZ21" i="8"/>
  <c r="AZ39" i="8"/>
  <c r="AY24" i="10"/>
  <c r="AY20" i="7"/>
  <c r="AY43" i="2"/>
  <c r="AZ15" i="11"/>
  <c r="AZ15" i="12"/>
  <c r="AZ16" i="9"/>
  <c r="AZ16" i="6"/>
  <c r="AZ16" i="7"/>
  <c r="AY263" i="4"/>
  <c r="AY160" i="4"/>
  <c r="AZ16" i="10"/>
  <c r="AZ15" i="5"/>
  <c r="AZ15" i="8"/>
  <c r="AZ29" i="8" s="1"/>
  <c r="AZ25" i="5" s="1"/>
  <c r="AZ41" i="2"/>
  <c r="BA13" i="11"/>
  <c r="BA13" i="12"/>
  <c r="BA13" i="8"/>
  <c r="AZ261" i="4"/>
  <c r="AZ22" i="4"/>
  <c r="AZ56" i="4" s="1"/>
  <c r="AZ19" i="4"/>
  <c r="AZ53" i="4" s="1"/>
  <c r="BA14" i="10"/>
  <c r="BA14" i="7"/>
  <c r="BA13" i="5"/>
  <c r="AZ158" i="4"/>
  <c r="BA14" i="9"/>
  <c r="BA14" i="6"/>
  <c r="CF157" i="4"/>
  <c r="CG13" i="10"/>
  <c r="CG13" i="9"/>
  <c r="CG13" i="7"/>
  <c r="CG13" i="6"/>
  <c r="CG12" i="5"/>
  <c r="CG12" i="8"/>
  <c r="CF260" i="4"/>
  <c r="CG20" i="4"/>
  <c r="CG54" i="4" s="1"/>
  <c r="CE29" i="5"/>
  <c r="CD30" i="5"/>
  <c r="BA66" i="9" l="1"/>
  <c r="BA68" i="9"/>
  <c r="BA67" i="9"/>
  <c r="BA69" i="9"/>
  <c r="BA54" i="9"/>
  <c r="BA55" i="9"/>
  <c r="BA56" i="9"/>
  <c r="BA57" i="9"/>
  <c r="BA58" i="9"/>
  <c r="BA59" i="9"/>
  <c r="BA60" i="9"/>
  <c r="BA61" i="9"/>
  <c r="BA62" i="9"/>
  <c r="BA63" i="9"/>
  <c r="BA64" i="9"/>
  <c r="BA65" i="9"/>
  <c r="CG40" i="2"/>
  <c r="CH12" i="11"/>
  <c r="CH12" i="12"/>
  <c r="AY23" i="7"/>
  <c r="AY27" i="10"/>
  <c r="BA66" i="6"/>
  <c r="BA65" i="6"/>
  <c r="BA57" i="6"/>
  <c r="BA50" i="6"/>
  <c r="BA53" i="6"/>
  <c r="BA64" i="6"/>
  <c r="BA56" i="6"/>
  <c r="BA48" i="6"/>
  <c r="BA51" i="6"/>
  <c r="BA62" i="6"/>
  <c r="BA61" i="6"/>
  <c r="BA54" i="6"/>
  <c r="BA58" i="6"/>
  <c r="BA49" i="6"/>
  <c r="BA60" i="6"/>
  <c r="BA59" i="6"/>
  <c r="BA52" i="6"/>
  <c r="BA55" i="6"/>
  <c r="BA47" i="6"/>
  <c r="BA63" i="6"/>
  <c r="AZ39" i="2"/>
  <c r="BA11" i="11"/>
  <c r="BA11" i="12"/>
  <c r="BA12" i="10"/>
  <c r="BA12" i="7"/>
  <c r="BA11" i="5"/>
  <c r="AZ259" i="4"/>
  <c r="BA11" i="8"/>
  <c r="BA22" i="8" s="1"/>
  <c r="AZ156" i="4"/>
  <c r="AZ228" i="4" s="1"/>
  <c r="BA160" i="8" s="1"/>
  <c r="BA12" i="9"/>
  <c r="BA12" i="6"/>
  <c r="BA19" i="6" s="1"/>
  <c r="AZ53" i="2"/>
  <c r="AZ63" i="2" s="1"/>
  <c r="AZ51" i="2"/>
  <c r="AZ61" i="2" s="1"/>
  <c r="AZ52" i="2"/>
  <c r="AZ62" i="2" s="1"/>
  <c r="AZ49" i="2"/>
  <c r="AZ59" i="2" s="1"/>
  <c r="AZ47" i="2"/>
  <c r="AZ57" i="2" s="1"/>
  <c r="AZ45" i="2"/>
  <c r="AZ55" i="2" s="1"/>
  <c r="AZ50" i="2"/>
  <c r="AZ60" i="2" s="1"/>
  <c r="AZ48" i="2"/>
  <c r="AZ58" i="2" s="1"/>
  <c r="AZ46" i="2"/>
  <c r="AZ56" i="2" s="1"/>
  <c r="AY22" i="7"/>
  <c r="AY26" i="10"/>
  <c r="AY23" i="10"/>
  <c r="AY19" i="7"/>
  <c r="BA21" i="4"/>
  <c r="BA55" i="4" s="1"/>
  <c r="AZ42" i="2"/>
  <c r="BA14" i="11"/>
  <c r="BA14" i="12"/>
  <c r="AZ159" i="4"/>
  <c r="BA15" i="9"/>
  <c r="BA15" i="6"/>
  <c r="AZ23" i="4"/>
  <c r="AZ57" i="4" s="1"/>
  <c r="BA15" i="10"/>
  <c r="BA15" i="7"/>
  <c r="BA14" i="5"/>
  <c r="BA14" i="8"/>
  <c r="AZ262" i="4"/>
  <c r="AZ28" i="8"/>
  <c r="AZ24" i="5" s="1"/>
  <c r="AZ62" i="8"/>
  <c r="AZ89" i="8" s="1"/>
  <c r="AZ30" i="8"/>
  <c r="AZ26" i="5" s="1"/>
  <c r="AZ61" i="8"/>
  <c r="AZ21" i="5"/>
  <c r="AY193" i="4" s="1"/>
  <c r="AZ36" i="5" s="1"/>
  <c r="AZ21" i="12" s="1"/>
  <c r="AY24" i="7"/>
  <c r="AY28" i="10"/>
  <c r="CG157" i="4"/>
  <c r="CH13" i="10"/>
  <c r="CH13" i="9"/>
  <c r="CH13" i="7"/>
  <c r="CH13" i="6"/>
  <c r="CH12" i="5"/>
  <c r="CH12" i="8"/>
  <c r="CG260" i="4"/>
  <c r="CH20" i="4"/>
  <c r="CH54" i="4" s="1"/>
  <c r="CE30" i="5"/>
  <c r="CF29" i="5"/>
  <c r="BA39" i="11" l="1"/>
  <c r="BA50" i="11"/>
  <c r="AZ28" i="5"/>
  <c r="AZ96" i="8"/>
  <c r="AZ24" i="7" s="1"/>
  <c r="AZ94" i="8"/>
  <c r="AZ88" i="8"/>
  <c r="AZ23" i="10" s="1"/>
  <c r="AZ95" i="8"/>
  <c r="BA21" i="8"/>
  <c r="BA21" i="5" s="1"/>
  <c r="BA44" i="8"/>
  <c r="BA40" i="8"/>
  <c r="BA38" i="8"/>
  <c r="BA39" i="8"/>
  <c r="BA45" i="8"/>
  <c r="BA22" i="5"/>
  <c r="AZ43" i="2"/>
  <c r="BA15" i="11"/>
  <c r="BA15" i="12"/>
  <c r="AZ160" i="4"/>
  <c r="BA16" i="10"/>
  <c r="BA16" i="7"/>
  <c r="BA15" i="5"/>
  <c r="BA15" i="8"/>
  <c r="BA29" i="8" s="1"/>
  <c r="BA25" i="5" s="1"/>
  <c r="BA16" i="9"/>
  <c r="BA16" i="6"/>
  <c r="AZ263" i="4"/>
  <c r="CH40" i="2"/>
  <c r="CI12" i="11"/>
  <c r="CI12" i="12"/>
  <c r="AZ28" i="10"/>
  <c r="AZ24" i="10"/>
  <c r="AZ20" i="7"/>
  <c r="BA41" i="2"/>
  <c r="BB13" i="11"/>
  <c r="BB13" i="12"/>
  <c r="BA22" i="4"/>
  <c r="BA56" i="4" s="1"/>
  <c r="BA158" i="4"/>
  <c r="BB14" i="10"/>
  <c r="BB13" i="5"/>
  <c r="BA261" i="4"/>
  <c r="BB14" i="9"/>
  <c r="BB14" i="7"/>
  <c r="BB14" i="6"/>
  <c r="BB13" i="8"/>
  <c r="BA19" i="4"/>
  <c r="BA53" i="4" s="1"/>
  <c r="CH157" i="4"/>
  <c r="CI13" i="10"/>
  <c r="CI13" i="9"/>
  <c r="CI13" i="7"/>
  <c r="CI13" i="6"/>
  <c r="CI12" i="5"/>
  <c r="CG29" i="5"/>
  <c r="CF30" i="5"/>
  <c r="CI12" i="8"/>
  <c r="CH260" i="4"/>
  <c r="CI20" i="4"/>
  <c r="CI54" i="4" s="1"/>
  <c r="AZ193" i="4" l="1"/>
  <c r="BA36" i="5" s="1"/>
  <c r="BA21" i="12" s="1"/>
  <c r="AZ19" i="7"/>
  <c r="BB67" i="9"/>
  <c r="BB69" i="9"/>
  <c r="BB66" i="9"/>
  <c r="BB68" i="9"/>
  <c r="BB54" i="9"/>
  <c r="BB55" i="9"/>
  <c r="BB56" i="9"/>
  <c r="BB57" i="9"/>
  <c r="BB58" i="9"/>
  <c r="BB59" i="9"/>
  <c r="BB60" i="9"/>
  <c r="BB61" i="9"/>
  <c r="BB62" i="9"/>
  <c r="BB63" i="9"/>
  <c r="BB64" i="9"/>
  <c r="BB65" i="9"/>
  <c r="AZ22" i="7"/>
  <c r="AZ26" i="10"/>
  <c r="BB21" i="4"/>
  <c r="BB55" i="4" s="1"/>
  <c r="BA42" i="2"/>
  <c r="BB14" i="11"/>
  <c r="BB14" i="12"/>
  <c r="BB15" i="9"/>
  <c r="BB15" i="6"/>
  <c r="BB14" i="5"/>
  <c r="BA159" i="4"/>
  <c r="BB15" i="10"/>
  <c r="BB15" i="7"/>
  <c r="BB14" i="8"/>
  <c r="BA23" i="4"/>
  <c r="BA57" i="4" s="1"/>
  <c r="BA262" i="4"/>
  <c r="CI40" i="2"/>
  <c r="CJ12" i="11"/>
  <c r="CJ12" i="12"/>
  <c r="AZ27" i="10"/>
  <c r="AZ23" i="7"/>
  <c r="BA39" i="2"/>
  <c r="BB11" i="11"/>
  <c r="BB11" i="12"/>
  <c r="BB12" i="7"/>
  <c r="BB12" i="10"/>
  <c r="BB11" i="5"/>
  <c r="BB12" i="6"/>
  <c r="BB19" i="6" s="1"/>
  <c r="BA259" i="4"/>
  <c r="BA156" i="4"/>
  <c r="BA228" i="4" s="1"/>
  <c r="BB160" i="8" s="1"/>
  <c r="BB12" i="9"/>
  <c r="BB11" i="8"/>
  <c r="BB45" i="8" s="1"/>
  <c r="BB60" i="6"/>
  <c r="BB47" i="6"/>
  <c r="BB58" i="6"/>
  <c r="BB48" i="6"/>
  <c r="BB65" i="6"/>
  <c r="BB64" i="6"/>
  <c r="BB56" i="6"/>
  <c r="BB51" i="6"/>
  <c r="BB54" i="6"/>
  <c r="BB63" i="6"/>
  <c r="BB62" i="6"/>
  <c r="BB59" i="6"/>
  <c r="BB49" i="6"/>
  <c r="BB52" i="6"/>
  <c r="BB61" i="6"/>
  <c r="BB55" i="6"/>
  <c r="BB50" i="6"/>
  <c r="BB66" i="6"/>
  <c r="BB53" i="6"/>
  <c r="BB57" i="6"/>
  <c r="BA53" i="2"/>
  <c r="BA63" i="2" s="1"/>
  <c r="BA52" i="2"/>
  <c r="BA62" i="2" s="1"/>
  <c r="BA50" i="2"/>
  <c r="BA60" i="2" s="1"/>
  <c r="BA48" i="2"/>
  <c r="BA58" i="2" s="1"/>
  <c r="BA46" i="2"/>
  <c r="BA56" i="2" s="1"/>
  <c r="BA51" i="2"/>
  <c r="BA61" i="2" s="1"/>
  <c r="BA49" i="2"/>
  <c r="BA59" i="2" s="1"/>
  <c r="BA47" i="2"/>
  <c r="BA57" i="2" s="1"/>
  <c r="BA45" i="2"/>
  <c r="BA55" i="2" s="1"/>
  <c r="BA28" i="8"/>
  <c r="BA24" i="5" s="1"/>
  <c r="BA62" i="8"/>
  <c r="BA89" i="8" s="1"/>
  <c r="BA61" i="8"/>
  <c r="BA30" i="8"/>
  <c r="BA26" i="5" s="1"/>
  <c r="BA28" i="5" s="1"/>
  <c r="BB40" i="8"/>
  <c r="CI157" i="4"/>
  <c r="CJ13" i="10"/>
  <c r="CJ13" i="7"/>
  <c r="CJ13" i="9"/>
  <c r="CJ13" i="6"/>
  <c r="CJ12" i="5"/>
  <c r="CJ12" i="8"/>
  <c r="CI260" i="4"/>
  <c r="CJ20" i="4"/>
  <c r="CJ54" i="4" s="1"/>
  <c r="CG30" i="5"/>
  <c r="CH29" i="5"/>
  <c r="BB39" i="11" l="1"/>
  <c r="BB50" i="11"/>
  <c r="BA96" i="8"/>
  <c r="BA94" i="8"/>
  <c r="BA95" i="8"/>
  <c r="BA88" i="8"/>
  <c r="BA43" i="2"/>
  <c r="BB15" i="11"/>
  <c r="BB15" i="12"/>
  <c r="BB16" i="9"/>
  <c r="BB16" i="7"/>
  <c r="BB16" i="6"/>
  <c r="BB15" i="8"/>
  <c r="BB29" i="8" s="1"/>
  <c r="BB25" i="5" s="1"/>
  <c r="BA160" i="4"/>
  <c r="BB16" i="10"/>
  <c r="BB15" i="5"/>
  <c r="BA263" i="4"/>
  <c r="BB38" i="8"/>
  <c r="BB44" i="8"/>
  <c r="BB21" i="8"/>
  <c r="BB22" i="8"/>
  <c r="CJ40" i="2"/>
  <c r="CK12" i="11"/>
  <c r="CK12" i="12"/>
  <c r="BA24" i="10"/>
  <c r="BA20" i="7"/>
  <c r="BB41" i="2"/>
  <c r="BC13" i="11"/>
  <c r="BC13" i="12"/>
  <c r="BC13" i="8"/>
  <c r="BB261" i="4"/>
  <c r="BB22" i="4"/>
  <c r="BB56" i="4" s="1"/>
  <c r="BB19" i="4"/>
  <c r="BB53" i="4" s="1"/>
  <c r="BC14" i="10"/>
  <c r="BC14" i="7"/>
  <c r="BC13" i="5"/>
  <c r="BB158" i="4"/>
  <c r="BC14" i="9"/>
  <c r="BC14" i="6"/>
  <c r="BB39" i="8"/>
  <c r="CJ157" i="4"/>
  <c r="CK13" i="10"/>
  <c r="CK13" i="9"/>
  <c r="CK13" i="7"/>
  <c r="CK13" i="6"/>
  <c r="CK12" i="5"/>
  <c r="CK12" i="8"/>
  <c r="CJ260" i="4"/>
  <c r="CK20" i="4"/>
  <c r="CK54" i="4" s="1"/>
  <c r="CI29" i="5"/>
  <c r="CH30" i="5"/>
  <c r="BC66" i="9" l="1"/>
  <c r="BC68" i="9"/>
  <c r="BC67" i="9"/>
  <c r="BC69" i="9"/>
  <c r="BC54" i="9"/>
  <c r="BC55" i="9"/>
  <c r="BC56" i="9"/>
  <c r="BC57" i="9"/>
  <c r="BC58" i="9"/>
  <c r="BC59" i="9"/>
  <c r="BC60" i="9"/>
  <c r="BC61" i="9"/>
  <c r="BC62" i="9"/>
  <c r="BC63" i="9"/>
  <c r="BC64" i="9"/>
  <c r="BC65" i="9"/>
  <c r="CK40" i="2"/>
  <c r="CL12" i="11"/>
  <c r="CL12" i="12"/>
  <c r="BC62" i="6"/>
  <c r="BC61" i="6"/>
  <c r="BC54" i="6"/>
  <c r="BC56" i="6"/>
  <c r="BC49" i="6"/>
  <c r="BC60" i="6"/>
  <c r="BC59" i="6"/>
  <c r="BC52" i="6"/>
  <c r="BC55" i="6"/>
  <c r="BC47" i="6"/>
  <c r="BC66" i="6"/>
  <c r="BC65" i="6"/>
  <c r="BC57" i="6"/>
  <c r="BC50" i="6"/>
  <c r="BC53" i="6"/>
  <c r="BC64" i="6"/>
  <c r="BC63" i="6"/>
  <c r="BC58" i="6"/>
  <c r="BC48" i="6"/>
  <c r="BC51" i="6"/>
  <c r="BB39" i="2"/>
  <c r="BC11" i="11"/>
  <c r="BC11" i="12"/>
  <c r="BC12" i="10"/>
  <c r="BC12" i="7"/>
  <c r="BC11" i="5"/>
  <c r="BC11" i="8"/>
  <c r="BC40" i="8" s="1"/>
  <c r="BB156" i="4"/>
  <c r="BB228" i="4" s="1"/>
  <c r="BC160" i="8" s="1"/>
  <c r="BC12" i="9"/>
  <c r="BC12" i="6"/>
  <c r="BC19" i="6" s="1"/>
  <c r="BB259" i="4"/>
  <c r="BB53" i="2"/>
  <c r="BB63" i="2" s="1"/>
  <c r="BB51" i="2"/>
  <c r="BB61" i="2" s="1"/>
  <c r="BB49" i="2"/>
  <c r="BB59" i="2" s="1"/>
  <c r="BB47" i="2"/>
  <c r="BB57" i="2" s="1"/>
  <c r="BB45" i="2"/>
  <c r="BB55" i="2" s="1"/>
  <c r="BB52" i="2"/>
  <c r="BB62" i="2" s="1"/>
  <c r="BB50" i="2"/>
  <c r="BB60" i="2" s="1"/>
  <c r="BB48" i="2"/>
  <c r="BB58" i="2" s="1"/>
  <c r="BB46" i="2"/>
  <c r="BB56" i="2" s="1"/>
  <c r="BB22" i="5"/>
  <c r="BC22" i="8"/>
  <c r="BC44" i="8"/>
  <c r="BB61" i="8"/>
  <c r="BB28" i="8"/>
  <c r="BB24" i="5" s="1"/>
  <c r="BB30" i="8"/>
  <c r="BB26" i="5" s="1"/>
  <c r="BB62" i="8"/>
  <c r="BB89" i="8" s="1"/>
  <c r="BA26" i="10"/>
  <c r="BA22" i="7"/>
  <c r="BA28" i="10"/>
  <c r="BA24" i="7"/>
  <c r="BC45" i="8"/>
  <c r="BC21" i="4"/>
  <c r="BC55" i="4" s="1"/>
  <c r="BB42" i="2"/>
  <c r="BC14" i="11"/>
  <c r="BC14" i="12"/>
  <c r="BC15" i="10"/>
  <c r="BC15" i="7"/>
  <c r="BC14" i="5"/>
  <c r="BB23" i="4"/>
  <c r="BB57" i="4" s="1"/>
  <c r="BB159" i="4"/>
  <c r="BC15" i="9"/>
  <c r="BC15" i="6"/>
  <c r="BC14" i="8"/>
  <c r="BB262" i="4"/>
  <c r="BB21" i="5"/>
  <c r="BC21" i="8"/>
  <c r="BC38" i="8"/>
  <c r="BA23" i="7"/>
  <c r="BA27" i="10"/>
  <c r="BA19" i="7"/>
  <c r="BA23" i="10"/>
  <c r="BC39" i="8"/>
  <c r="CK157" i="4"/>
  <c r="CL13" i="9"/>
  <c r="CL13" i="10"/>
  <c r="CL13" i="7"/>
  <c r="CL13" i="6"/>
  <c r="CL12" i="5"/>
  <c r="CI30" i="5"/>
  <c r="CJ29" i="5"/>
  <c r="CL12" i="8"/>
  <c r="CK260" i="4"/>
  <c r="CL20" i="4"/>
  <c r="CL54" i="4" s="1"/>
  <c r="BB28" i="5" l="1"/>
  <c r="BC39" i="11"/>
  <c r="BC50" i="11"/>
  <c r="BA193" i="4"/>
  <c r="BB36" i="5" s="1"/>
  <c r="BB21" i="12" s="1"/>
  <c r="BB96" i="8"/>
  <c r="BB95" i="8"/>
  <c r="BB88" i="8"/>
  <c r="BB23" i="10" s="1"/>
  <c r="BB94" i="8"/>
  <c r="BB22" i="7" s="1"/>
  <c r="CL40" i="2"/>
  <c r="CM12" i="11"/>
  <c r="CM12" i="12"/>
  <c r="BB43" i="2"/>
  <c r="BC15" i="11"/>
  <c r="BC15" i="12"/>
  <c r="BC16" i="10"/>
  <c r="BC16" i="7"/>
  <c r="BC15" i="5"/>
  <c r="BC15" i="8"/>
  <c r="BC29" i="8" s="1"/>
  <c r="BC25" i="5" s="1"/>
  <c r="BB160" i="4"/>
  <c r="BC16" i="9"/>
  <c r="BC16" i="6"/>
  <c r="BB263" i="4"/>
  <c r="BC21" i="5"/>
  <c r="BC41" i="2"/>
  <c r="BD13" i="11"/>
  <c r="BD13" i="12"/>
  <c r="BC22" i="4"/>
  <c r="BC56" i="4" s="1"/>
  <c r="BC261" i="4"/>
  <c r="BD13" i="8"/>
  <c r="BC19" i="4"/>
  <c r="BC53" i="4" s="1"/>
  <c r="BD14" i="9"/>
  <c r="BD14" i="6"/>
  <c r="BD14" i="7"/>
  <c r="BC158" i="4"/>
  <c r="BD14" i="10"/>
  <c r="BD13" i="5"/>
  <c r="BB24" i="10"/>
  <c r="BB20" i="7"/>
  <c r="BB26" i="10"/>
  <c r="BC22" i="5"/>
  <c r="CL157" i="4"/>
  <c r="CM13" i="10"/>
  <c r="CM13" i="9"/>
  <c r="CM13" i="7"/>
  <c r="CM13" i="6"/>
  <c r="CM12" i="5"/>
  <c r="CM12" i="8"/>
  <c r="CL260" i="4"/>
  <c r="CM20" i="4"/>
  <c r="CM54" i="4" s="1"/>
  <c r="CK29" i="5"/>
  <c r="CJ30" i="5"/>
  <c r="BB193" i="4" l="1"/>
  <c r="BC36" i="5" s="1"/>
  <c r="BC21" i="12" s="1"/>
  <c r="BD67" i="9"/>
  <c r="BD69" i="9"/>
  <c r="BD66" i="9"/>
  <c r="BD68" i="9"/>
  <c r="BD54" i="9"/>
  <c r="BD55" i="9"/>
  <c r="BD56" i="9"/>
  <c r="BD57" i="9"/>
  <c r="BD58" i="9"/>
  <c r="BD59" i="9"/>
  <c r="BD60" i="9"/>
  <c r="BD61" i="9"/>
  <c r="BD62" i="9"/>
  <c r="BD63" i="9"/>
  <c r="BD64" i="9"/>
  <c r="BD65" i="9"/>
  <c r="BB19" i="7"/>
  <c r="BD61" i="6"/>
  <c r="BD60" i="6"/>
  <c r="BD55" i="6"/>
  <c r="BD47" i="6"/>
  <c r="BD50" i="6"/>
  <c r="BD66" i="6"/>
  <c r="BD58" i="6"/>
  <c r="BD53" i="6"/>
  <c r="BD59" i="6"/>
  <c r="BD48" i="6"/>
  <c r="BD65" i="6"/>
  <c r="BD64" i="6"/>
  <c r="BD56" i="6"/>
  <c r="BD51" i="6"/>
  <c r="BD54" i="6"/>
  <c r="BD63" i="6"/>
  <c r="BD62" i="6"/>
  <c r="BD57" i="6"/>
  <c r="BD49" i="6"/>
  <c r="BD52" i="6"/>
  <c r="BC39" i="2"/>
  <c r="BD11" i="11"/>
  <c r="BD11" i="12"/>
  <c r="BD12" i="10"/>
  <c r="BD11" i="5"/>
  <c r="BD12" i="6"/>
  <c r="BD19" i="6" s="1"/>
  <c r="BD11" i="8"/>
  <c r="BD22" i="8" s="1"/>
  <c r="BC156" i="4"/>
  <c r="BC228" i="4" s="1"/>
  <c r="BD160" i="8" s="1"/>
  <c r="BD12" i="9"/>
  <c r="BD12" i="7"/>
  <c r="BC259" i="4"/>
  <c r="BC53" i="2"/>
  <c r="BC63" i="2" s="1"/>
  <c r="BC51" i="2"/>
  <c r="BC61" i="2" s="1"/>
  <c r="BC50" i="2"/>
  <c r="BC60" i="2" s="1"/>
  <c r="BC48" i="2"/>
  <c r="BC58" i="2" s="1"/>
  <c r="BC46" i="2"/>
  <c r="BC56" i="2" s="1"/>
  <c r="BC52" i="2"/>
  <c r="BC62" i="2" s="1"/>
  <c r="BC49" i="2"/>
  <c r="BC59" i="2" s="1"/>
  <c r="BC47" i="2"/>
  <c r="BC57" i="2" s="1"/>
  <c r="BC45" i="2"/>
  <c r="BC55" i="2" s="1"/>
  <c r="BB27" i="10"/>
  <c r="BB23" i="7"/>
  <c r="BC61" i="8"/>
  <c r="BC62" i="8"/>
  <c r="BC89" i="8" s="1"/>
  <c r="BC28" i="8"/>
  <c r="BC24" i="5" s="1"/>
  <c r="BC30" i="8"/>
  <c r="BC26" i="5" s="1"/>
  <c r="BC28" i="5" s="1"/>
  <c r="BD21" i="8"/>
  <c r="CM40" i="2"/>
  <c r="CN12" i="11"/>
  <c r="CN12" i="12"/>
  <c r="BD21" i="4"/>
  <c r="BD55" i="4" s="1"/>
  <c r="BC42" i="2"/>
  <c r="BD14" i="11"/>
  <c r="BD14" i="12"/>
  <c r="BD15" i="9"/>
  <c r="BD15" i="7"/>
  <c r="BD14" i="5"/>
  <c r="BC262" i="4"/>
  <c r="BC159" i="4"/>
  <c r="BD15" i="10"/>
  <c r="BD15" i="6"/>
  <c r="BD14" i="8"/>
  <c r="BC23" i="4"/>
  <c r="BC57" i="4" s="1"/>
  <c r="BB28" i="10"/>
  <c r="BB24" i="7"/>
  <c r="CM157" i="4"/>
  <c r="CN13" i="9"/>
  <c r="CN13" i="10"/>
  <c r="CN13" i="7"/>
  <c r="CN13" i="6"/>
  <c r="CN12" i="5"/>
  <c r="CK30" i="5"/>
  <c r="CL29" i="5"/>
  <c r="CN12" i="8"/>
  <c r="CM260" i="4"/>
  <c r="CN20" i="4"/>
  <c r="CN54" i="4" s="1"/>
  <c r="BD44" i="8" l="1"/>
  <c r="BD39" i="11"/>
  <c r="BD50" i="11"/>
  <c r="BC96" i="8"/>
  <c r="BC88" i="8"/>
  <c r="BC95" i="8"/>
  <c r="BC94" i="8"/>
  <c r="BD40" i="8"/>
  <c r="BD39" i="8"/>
  <c r="BD38" i="8"/>
  <c r="BC20" i="7"/>
  <c r="BC24" i="10"/>
  <c r="BD45" i="8"/>
  <c r="CN40" i="2"/>
  <c r="CO12" i="11"/>
  <c r="CO12" i="12"/>
  <c r="BC43" i="2"/>
  <c r="BD15" i="11"/>
  <c r="BD15" i="12"/>
  <c r="BC160" i="4"/>
  <c r="BD16" i="10"/>
  <c r="BD15" i="5"/>
  <c r="BD15" i="8"/>
  <c r="BD29" i="8" s="1"/>
  <c r="BD25" i="5" s="1"/>
  <c r="BD16" i="9"/>
  <c r="BD16" i="7"/>
  <c r="BC263" i="4"/>
  <c r="BD16" i="6"/>
  <c r="BD41" i="2"/>
  <c r="BE13" i="11"/>
  <c r="BE13" i="12"/>
  <c r="BD22" i="4"/>
  <c r="BD56" i="4" s="1"/>
  <c r="BE13" i="8"/>
  <c r="BD261" i="4"/>
  <c r="BD19" i="4"/>
  <c r="BD53" i="4" s="1"/>
  <c r="BE14" i="10"/>
  <c r="BE14" i="7"/>
  <c r="BE13" i="5"/>
  <c r="BD158" i="4"/>
  <c r="BE14" i="9"/>
  <c r="BE14" i="6"/>
  <c r="BD21" i="5"/>
  <c r="BD22" i="5"/>
  <c r="CN157" i="4"/>
  <c r="CO13" i="10"/>
  <c r="CO13" i="9"/>
  <c r="CO13" i="7"/>
  <c r="CO13" i="6"/>
  <c r="CO12" i="5"/>
  <c r="CO12" i="8"/>
  <c r="CN260" i="4"/>
  <c r="CO20" i="4"/>
  <c r="CO54" i="4" s="1"/>
  <c r="CM29" i="5"/>
  <c r="CL30" i="5"/>
  <c r="BC193" i="4" l="1"/>
  <c r="BD36" i="5" s="1"/>
  <c r="BD21" i="12" s="1"/>
  <c r="BE66" i="9"/>
  <c r="BE68" i="9"/>
  <c r="BE67" i="9"/>
  <c r="BE69" i="9"/>
  <c r="BE54" i="9"/>
  <c r="BE55" i="9"/>
  <c r="BE56" i="9"/>
  <c r="BE57" i="9"/>
  <c r="BE58" i="9"/>
  <c r="BE59" i="9"/>
  <c r="BE60" i="9"/>
  <c r="BE61" i="9"/>
  <c r="BE62" i="9"/>
  <c r="BE63" i="9"/>
  <c r="BE64" i="9"/>
  <c r="BE65" i="9"/>
  <c r="CO40" i="2"/>
  <c r="CP12" i="11"/>
  <c r="CP12" i="12"/>
  <c r="BC22" i="7"/>
  <c r="BC26" i="10"/>
  <c r="BC23" i="10"/>
  <c r="BC19" i="7"/>
  <c r="BE62" i="6"/>
  <c r="BE61" i="6"/>
  <c r="BE54" i="6"/>
  <c r="BE58" i="6"/>
  <c r="BE49" i="6"/>
  <c r="BE60" i="6"/>
  <c r="BE59" i="6"/>
  <c r="BE52" i="6"/>
  <c r="BE55" i="6"/>
  <c r="BE47" i="6"/>
  <c r="BE66" i="6"/>
  <c r="BE65" i="6"/>
  <c r="BE57" i="6"/>
  <c r="BE50" i="6"/>
  <c r="BE53" i="6"/>
  <c r="BE64" i="6"/>
  <c r="BE63" i="6"/>
  <c r="BE56" i="6"/>
  <c r="BE48" i="6"/>
  <c r="BE51" i="6"/>
  <c r="BD39" i="2"/>
  <c r="BE11" i="11"/>
  <c r="BE11" i="12"/>
  <c r="BE12" i="10"/>
  <c r="BE12" i="7"/>
  <c r="BE11" i="5"/>
  <c r="BE11" i="8"/>
  <c r="BD156" i="4"/>
  <c r="BD228" i="4" s="1"/>
  <c r="BE160" i="8" s="1"/>
  <c r="BE12" i="9"/>
  <c r="BE12" i="6"/>
  <c r="BE19" i="6" s="1"/>
  <c r="BD259" i="4"/>
  <c r="BD53" i="2"/>
  <c r="BD63" i="2" s="1"/>
  <c r="BD51" i="2"/>
  <c r="BD61" i="2" s="1"/>
  <c r="BD49" i="2"/>
  <c r="BD59" i="2" s="1"/>
  <c r="BD47" i="2"/>
  <c r="BD57" i="2" s="1"/>
  <c r="BD45" i="2"/>
  <c r="BD55" i="2" s="1"/>
  <c r="BD52" i="2"/>
  <c r="BD62" i="2" s="1"/>
  <c r="BD50" i="2"/>
  <c r="BD60" i="2" s="1"/>
  <c r="BD48" i="2"/>
  <c r="BD58" i="2" s="1"/>
  <c r="BD46" i="2"/>
  <c r="BD56" i="2" s="1"/>
  <c r="BE39" i="8"/>
  <c r="BC23" i="7"/>
  <c r="BC27" i="10"/>
  <c r="BC28" i="10"/>
  <c r="BC24" i="7"/>
  <c r="BE21" i="4"/>
  <c r="BE55" i="4" s="1"/>
  <c r="BD42" i="2"/>
  <c r="BE14" i="11"/>
  <c r="BE14" i="12"/>
  <c r="BD159" i="4"/>
  <c r="BE15" i="9"/>
  <c r="BE15" i="6"/>
  <c r="BD23" i="4"/>
  <c r="BD57" i="4" s="1"/>
  <c r="BE15" i="10"/>
  <c r="BE15" i="7"/>
  <c r="BE14" i="5"/>
  <c r="BE14" i="8"/>
  <c r="BD262" i="4"/>
  <c r="BD61" i="8"/>
  <c r="BD28" i="8"/>
  <c r="BD24" i="5" s="1"/>
  <c r="BD62" i="8"/>
  <c r="BD89" i="8" s="1"/>
  <c r="BD30" i="8"/>
  <c r="BD26" i="5" s="1"/>
  <c r="BD28" i="5" s="1"/>
  <c r="BE45" i="8"/>
  <c r="CO157" i="4"/>
  <c r="CP13" i="9"/>
  <c r="CP13" i="10"/>
  <c r="CP13" i="7"/>
  <c r="CP13" i="6"/>
  <c r="CP12" i="5"/>
  <c r="CM30" i="5"/>
  <c r="CN29" i="5"/>
  <c r="CP12" i="8"/>
  <c r="CO260" i="4"/>
  <c r="CP20" i="4"/>
  <c r="CP54" i="4" s="1"/>
  <c r="BE39" i="11" l="1"/>
  <c r="BE50" i="11"/>
  <c r="BD96" i="8"/>
  <c r="BD94" i="8"/>
  <c r="BD95" i="8"/>
  <c r="BD23" i="7" s="1"/>
  <c r="BD88" i="8"/>
  <c r="CP40" i="2"/>
  <c r="CQ12" i="11"/>
  <c r="CQ12" i="12"/>
  <c r="BD24" i="10"/>
  <c r="BD20" i="7"/>
  <c r="BD43" i="2"/>
  <c r="BE15" i="11"/>
  <c r="BE15" i="12"/>
  <c r="BE16" i="10"/>
  <c r="BE16" i="7"/>
  <c r="BE15" i="5"/>
  <c r="BE15" i="8"/>
  <c r="BE29" i="8" s="1"/>
  <c r="BE25" i="5" s="1"/>
  <c r="BD160" i="4"/>
  <c r="BE16" i="9"/>
  <c r="BE16" i="6"/>
  <c r="BD263" i="4"/>
  <c r="BE21" i="8"/>
  <c r="BE44" i="8"/>
  <c r="BE22" i="8"/>
  <c r="BE40" i="8"/>
  <c r="BE38" i="8"/>
  <c r="BE41" i="2"/>
  <c r="BF13" i="11"/>
  <c r="BF13" i="12"/>
  <c r="BE22" i="4"/>
  <c r="BE56" i="4" s="1"/>
  <c r="BE261" i="4"/>
  <c r="BE19" i="4"/>
  <c r="BE53" i="4" s="1"/>
  <c r="BF14" i="9"/>
  <c r="BF14" i="7"/>
  <c r="BF14" i="6"/>
  <c r="BF13" i="8"/>
  <c r="BE158" i="4"/>
  <c r="BF14" i="10"/>
  <c r="BF13" i="5"/>
  <c r="CP157" i="4"/>
  <c r="CQ13" i="10"/>
  <c r="CQ13" i="9"/>
  <c r="CQ13" i="7"/>
  <c r="CQ13" i="6"/>
  <c r="CQ12" i="5"/>
  <c r="CQ12" i="8"/>
  <c r="CP260" i="4"/>
  <c r="CQ20" i="4"/>
  <c r="CQ54" i="4" s="1"/>
  <c r="CO29" i="5"/>
  <c r="CN30" i="5"/>
  <c r="BD27" i="10" l="1"/>
  <c r="BF67" i="9"/>
  <c r="BF69" i="9"/>
  <c r="BF66" i="9"/>
  <c r="BF68" i="9"/>
  <c r="BF54" i="9"/>
  <c r="BF55" i="9"/>
  <c r="BF56" i="9"/>
  <c r="BF57" i="9"/>
  <c r="BF58" i="9"/>
  <c r="BF59" i="9"/>
  <c r="BF60" i="9"/>
  <c r="BF61" i="9"/>
  <c r="BF62" i="9"/>
  <c r="BF63" i="9"/>
  <c r="BF64" i="9"/>
  <c r="BF65" i="9"/>
  <c r="CQ40" i="2"/>
  <c r="CR12" i="11"/>
  <c r="CR12" i="12"/>
  <c r="BF65" i="6"/>
  <c r="BF64" i="6"/>
  <c r="BF56" i="6"/>
  <c r="BF51" i="6"/>
  <c r="BF54" i="6"/>
  <c r="BF63" i="6"/>
  <c r="BF62" i="6"/>
  <c r="BF59" i="6"/>
  <c r="BF49" i="6"/>
  <c r="BF52" i="6"/>
  <c r="BF61" i="6"/>
  <c r="BF60" i="6"/>
  <c r="BF55" i="6"/>
  <c r="BF47" i="6"/>
  <c r="BF50" i="6"/>
  <c r="BF66" i="6"/>
  <c r="BF58" i="6"/>
  <c r="BF53" i="6"/>
  <c r="BF57" i="6"/>
  <c r="BF48" i="6"/>
  <c r="BE53" i="2"/>
  <c r="BE63" i="2" s="1"/>
  <c r="BE52" i="2"/>
  <c r="BE62" i="2" s="1"/>
  <c r="BE50" i="2"/>
  <c r="BE60" i="2" s="1"/>
  <c r="BE48" i="2"/>
  <c r="BE58" i="2" s="1"/>
  <c r="BE46" i="2"/>
  <c r="BE56" i="2" s="1"/>
  <c r="BE51" i="2"/>
  <c r="BE61" i="2" s="1"/>
  <c r="BE49" i="2"/>
  <c r="BE59" i="2" s="1"/>
  <c r="BE47" i="2"/>
  <c r="BE57" i="2" s="1"/>
  <c r="BE45" i="2"/>
  <c r="BE55" i="2" s="1"/>
  <c r="BE62" i="8"/>
  <c r="BE89" i="8" s="1"/>
  <c r="BE61" i="8"/>
  <c r="BE28" i="8"/>
  <c r="BE24" i="5" s="1"/>
  <c r="BE30" i="8"/>
  <c r="BE26" i="5" s="1"/>
  <c r="BD28" i="10"/>
  <c r="BD24" i="7"/>
  <c r="BE156" i="4"/>
  <c r="BE228" i="4" s="1"/>
  <c r="BF160" i="8" s="1"/>
  <c r="BE39" i="2"/>
  <c r="BF11" i="11"/>
  <c r="BF11" i="12"/>
  <c r="BF11" i="8"/>
  <c r="BF38" i="8" s="1"/>
  <c r="BE259" i="4"/>
  <c r="BF12" i="10"/>
  <c r="BF12" i="7"/>
  <c r="BF11" i="5"/>
  <c r="BF12" i="6"/>
  <c r="BF19" i="6" s="1"/>
  <c r="BF12" i="9"/>
  <c r="BF21" i="4"/>
  <c r="BF55" i="4" s="1"/>
  <c r="BE42" i="2"/>
  <c r="BF14" i="11"/>
  <c r="BF14" i="12"/>
  <c r="BE159" i="4"/>
  <c r="BF15" i="10"/>
  <c r="BF15" i="7"/>
  <c r="BE262" i="4"/>
  <c r="BF14" i="8"/>
  <c r="BF15" i="9"/>
  <c r="BF15" i="6"/>
  <c r="BF14" i="5"/>
  <c r="BE23" i="4"/>
  <c r="BE57" i="4" s="1"/>
  <c r="BE22" i="5"/>
  <c r="BE21" i="5"/>
  <c r="BD23" i="10"/>
  <c r="BD19" i="7"/>
  <c r="BD26" i="10"/>
  <c r="BD22" i="7"/>
  <c r="CQ157" i="4"/>
  <c r="CR13" i="9"/>
  <c r="CR13" i="10"/>
  <c r="CR13" i="7"/>
  <c r="CR13" i="6"/>
  <c r="CR12" i="5"/>
  <c r="CO30" i="5"/>
  <c r="CP29" i="5"/>
  <c r="CR12" i="8"/>
  <c r="CQ260" i="4"/>
  <c r="CR20" i="4"/>
  <c r="CR54" i="4" s="1"/>
  <c r="BF21" i="8" l="1"/>
  <c r="BF22" i="8"/>
  <c r="BE28" i="5"/>
  <c r="BF39" i="11"/>
  <c r="BF50" i="11"/>
  <c r="BD193" i="4"/>
  <c r="BE36" i="5" s="1"/>
  <c r="BE21" i="12" s="1"/>
  <c r="BE94" i="8"/>
  <c r="BE96" i="8"/>
  <c r="BE95" i="8"/>
  <c r="BE88" i="8"/>
  <c r="BE19" i="7" s="1"/>
  <c r="BF40" i="8"/>
  <c r="CR40" i="2"/>
  <c r="CS12" i="11"/>
  <c r="CS12" i="12"/>
  <c r="BE43" i="2"/>
  <c r="BF15" i="11"/>
  <c r="BF15" i="12"/>
  <c r="BF16" i="9"/>
  <c r="BF16" i="7"/>
  <c r="BF16" i="6"/>
  <c r="BE263" i="4"/>
  <c r="BE160" i="4"/>
  <c r="BF16" i="10"/>
  <c r="BF15" i="5"/>
  <c r="BF15" i="8"/>
  <c r="BF29" i="8" s="1"/>
  <c r="BF25" i="5" s="1"/>
  <c r="BF41" i="2"/>
  <c r="BG13" i="11"/>
  <c r="BG13" i="12"/>
  <c r="BF22" i="4"/>
  <c r="BF56" i="4" s="1"/>
  <c r="BG13" i="8"/>
  <c r="BF19" i="4"/>
  <c r="BF53" i="4" s="1"/>
  <c r="BG14" i="10"/>
  <c r="BG14" i="7"/>
  <c r="BG13" i="5"/>
  <c r="BF261" i="4"/>
  <c r="BF158" i="4"/>
  <c r="BG14" i="9"/>
  <c r="BG14" i="6"/>
  <c r="BF45" i="8"/>
  <c r="BE23" i="10"/>
  <c r="BF21" i="5"/>
  <c r="BF22" i="5"/>
  <c r="BE20" i="7"/>
  <c r="BE24" i="10"/>
  <c r="BF39" i="8"/>
  <c r="BF44" i="8"/>
  <c r="CR157" i="4"/>
  <c r="CS13" i="10"/>
  <c r="CS13" i="9"/>
  <c r="CS13" i="7"/>
  <c r="CS13" i="6"/>
  <c r="CS12" i="5"/>
  <c r="CS12" i="8"/>
  <c r="CR260" i="4"/>
  <c r="CS20" i="4"/>
  <c r="CS54" i="4" s="1"/>
  <c r="CQ29" i="5"/>
  <c r="CP30" i="5"/>
  <c r="BE193" i="4" l="1"/>
  <c r="BF36" i="5" s="1"/>
  <c r="BF21" i="12" s="1"/>
  <c r="BG66" i="9"/>
  <c r="BG68" i="9"/>
  <c r="BG67" i="9"/>
  <c r="BG69" i="9"/>
  <c r="BG54" i="9"/>
  <c r="BG55" i="9"/>
  <c r="BG56" i="9"/>
  <c r="BG57" i="9"/>
  <c r="BG58" i="9"/>
  <c r="BG59" i="9"/>
  <c r="BG60" i="9"/>
  <c r="BG61" i="9"/>
  <c r="BG62" i="9"/>
  <c r="BG63" i="9"/>
  <c r="BG64" i="9"/>
  <c r="BG65" i="9"/>
  <c r="CS40" i="2"/>
  <c r="CT12" i="11"/>
  <c r="CT12" i="12"/>
  <c r="BE22" i="7"/>
  <c r="BE26" i="10"/>
  <c r="BE28" i="10"/>
  <c r="BE24" i="7"/>
  <c r="BG66" i="6"/>
  <c r="BG65" i="6"/>
  <c r="BG57" i="6"/>
  <c r="BG50" i="6"/>
  <c r="BG53" i="6"/>
  <c r="BG64" i="6"/>
  <c r="BG63" i="6"/>
  <c r="BG58" i="6"/>
  <c r="BG48" i="6"/>
  <c r="BG51" i="6"/>
  <c r="BG62" i="6"/>
  <c r="BG61" i="6"/>
  <c r="BG54" i="6"/>
  <c r="BG56" i="6"/>
  <c r="BG49" i="6"/>
  <c r="BG60" i="6"/>
  <c r="BG59" i="6"/>
  <c r="BG52" i="6"/>
  <c r="BG55" i="6"/>
  <c r="BG47" i="6"/>
  <c r="BF53" i="2"/>
  <c r="BF63" i="2" s="1"/>
  <c r="BF52" i="2"/>
  <c r="BF62" i="2" s="1"/>
  <c r="BF50" i="2"/>
  <c r="BF60" i="2" s="1"/>
  <c r="BF48" i="2"/>
  <c r="BF58" i="2" s="1"/>
  <c r="BF46" i="2"/>
  <c r="BF56" i="2" s="1"/>
  <c r="BF51" i="2"/>
  <c r="BF61" i="2" s="1"/>
  <c r="BF49" i="2"/>
  <c r="BF59" i="2" s="1"/>
  <c r="BF47" i="2"/>
  <c r="BF57" i="2" s="1"/>
  <c r="BF45" i="2"/>
  <c r="BF55" i="2" s="1"/>
  <c r="BE23" i="7"/>
  <c r="BE27" i="10"/>
  <c r="BF39" i="2"/>
  <c r="BG11" i="11"/>
  <c r="BG11" i="12"/>
  <c r="BG12" i="10"/>
  <c r="BG12" i="7"/>
  <c r="BG11" i="5"/>
  <c r="BF259" i="4"/>
  <c r="BF156" i="4"/>
  <c r="BF228" i="4" s="1"/>
  <c r="BG160" i="8" s="1"/>
  <c r="BG12" i="9"/>
  <c r="BG12" i="6"/>
  <c r="BG19" i="6" s="1"/>
  <c r="BG11" i="8"/>
  <c r="BG21" i="4"/>
  <c r="BG55" i="4" s="1"/>
  <c r="BF42" i="2"/>
  <c r="BG14" i="11"/>
  <c r="BG14" i="12"/>
  <c r="BF159" i="4"/>
  <c r="BG15" i="9"/>
  <c r="BG15" i="6"/>
  <c r="BG14" i="8"/>
  <c r="BF262" i="4"/>
  <c r="BF23" i="4"/>
  <c r="BF57" i="4" s="1"/>
  <c r="BG15" i="10"/>
  <c r="BG15" i="7"/>
  <c r="BG14" i="5"/>
  <c r="BF62" i="8"/>
  <c r="BF89" i="8" s="1"/>
  <c r="BF61" i="8"/>
  <c r="BF28" i="8"/>
  <c r="BF24" i="5" s="1"/>
  <c r="BF30" i="8"/>
  <c r="BF26" i="5" s="1"/>
  <c r="BF28" i="5" s="1"/>
  <c r="BG39" i="8"/>
  <c r="CS157" i="4"/>
  <c r="CT13" i="9"/>
  <c r="CT13" i="10"/>
  <c r="CT13" i="7"/>
  <c r="CT13" i="6"/>
  <c r="CT12" i="5"/>
  <c r="CQ30" i="5"/>
  <c r="CR29" i="5"/>
  <c r="CT12" i="8"/>
  <c r="CS260" i="4"/>
  <c r="CT20" i="4"/>
  <c r="CT54" i="4" s="1"/>
  <c r="BG39" i="11" l="1"/>
  <c r="BG50" i="11"/>
  <c r="BF96" i="8"/>
  <c r="BF88" i="8"/>
  <c r="BF95" i="8"/>
  <c r="BF94" i="8"/>
  <c r="BF22" i="7" s="1"/>
  <c r="CT40" i="2"/>
  <c r="CU12" i="11"/>
  <c r="CU12" i="12"/>
  <c r="BF20" i="7"/>
  <c r="BF24" i="10"/>
  <c r="BF43" i="2"/>
  <c r="BG15" i="11"/>
  <c r="BG15" i="12"/>
  <c r="BF160" i="4"/>
  <c r="BG16" i="9"/>
  <c r="BG16" i="6"/>
  <c r="BG15" i="8"/>
  <c r="BG29" i="8" s="1"/>
  <c r="BG25" i="5" s="1"/>
  <c r="BG16" i="10"/>
  <c r="BG16" i="7"/>
  <c r="BG15" i="5"/>
  <c r="BF263" i="4"/>
  <c r="BG38" i="8"/>
  <c r="BG40" i="8"/>
  <c r="BG21" i="8"/>
  <c r="BG22" i="8"/>
  <c r="BG45" i="8"/>
  <c r="BG41" i="2"/>
  <c r="BH13" i="11"/>
  <c r="BH13" i="12"/>
  <c r="BH13" i="8"/>
  <c r="BG19" i="4"/>
  <c r="BG53" i="4" s="1"/>
  <c r="BG261" i="4"/>
  <c r="BG22" i="4"/>
  <c r="BG56" i="4" s="1"/>
  <c r="BG158" i="4"/>
  <c r="BH14" i="10"/>
  <c r="BH13" i="5"/>
  <c r="BH14" i="9"/>
  <c r="BH14" i="6"/>
  <c r="BH14" i="7"/>
  <c r="BG44" i="8"/>
  <c r="CT157" i="4"/>
  <c r="CU13" i="10"/>
  <c r="CU13" i="9"/>
  <c r="CU13" i="7"/>
  <c r="CU13" i="6"/>
  <c r="CU12" i="5"/>
  <c r="CU12" i="8"/>
  <c r="CT260" i="4"/>
  <c r="CU20" i="4"/>
  <c r="CU54" i="4" s="1"/>
  <c r="CS29" i="5"/>
  <c r="CR30" i="5"/>
  <c r="BF26" i="10" l="1"/>
  <c r="BH67" i="9"/>
  <c r="BH69" i="9"/>
  <c r="BH66" i="9"/>
  <c r="BH68" i="9"/>
  <c r="BH54" i="9"/>
  <c r="BH55" i="9"/>
  <c r="BH56" i="9"/>
  <c r="BH57" i="9"/>
  <c r="BH58" i="9"/>
  <c r="BH59" i="9"/>
  <c r="BH60" i="9"/>
  <c r="BH61" i="9"/>
  <c r="BH62" i="9"/>
  <c r="BH63" i="9"/>
  <c r="BH64" i="9"/>
  <c r="BH65" i="9"/>
  <c r="BH21" i="4"/>
  <c r="BH55" i="4" s="1"/>
  <c r="BG42" i="2"/>
  <c r="BH14" i="11"/>
  <c r="BH14" i="12"/>
  <c r="BH15" i="9"/>
  <c r="BH15" i="7"/>
  <c r="BH14" i="5"/>
  <c r="BG159" i="4"/>
  <c r="BH15" i="10"/>
  <c r="BH15" i="6"/>
  <c r="BH14" i="8"/>
  <c r="BG23" i="4"/>
  <c r="BG57" i="4" s="1"/>
  <c r="BG262" i="4"/>
  <c r="BG39" i="2"/>
  <c r="BH11" i="11"/>
  <c r="BH11" i="12"/>
  <c r="BG156" i="4"/>
  <c r="BG228" i="4" s="1"/>
  <c r="BH160" i="8" s="1"/>
  <c r="BH12" i="9"/>
  <c r="BH12" i="7"/>
  <c r="BH12" i="10"/>
  <c r="BH11" i="5"/>
  <c r="BH12" i="6"/>
  <c r="BH19" i="6" s="1"/>
  <c r="BG259" i="4"/>
  <c r="BH11" i="8"/>
  <c r="BH38" i="8" s="1"/>
  <c r="BG53" i="2"/>
  <c r="BG63" i="2" s="1"/>
  <c r="BG52" i="2"/>
  <c r="BG62" i="2" s="1"/>
  <c r="BG47" i="2"/>
  <c r="BG57" i="2" s="1"/>
  <c r="BG51" i="2"/>
  <c r="BG61" i="2" s="1"/>
  <c r="BG50" i="2"/>
  <c r="BG60" i="2" s="1"/>
  <c r="BG48" i="2"/>
  <c r="BG58" i="2" s="1"/>
  <c r="BG46" i="2"/>
  <c r="BG56" i="2" s="1"/>
  <c r="BG49" i="2"/>
  <c r="BG59" i="2" s="1"/>
  <c r="BG45" i="2"/>
  <c r="BG55" i="2" s="1"/>
  <c r="BF24" i="7"/>
  <c r="BF28" i="10"/>
  <c r="BG21" i="5"/>
  <c r="CU40" i="2"/>
  <c r="CV12" i="11"/>
  <c r="CV12" i="12"/>
  <c r="BF23" i="7"/>
  <c r="BF27" i="10"/>
  <c r="BH61" i="6"/>
  <c r="BH60" i="6"/>
  <c r="BH55" i="6"/>
  <c r="BH47" i="6"/>
  <c r="BH50" i="6"/>
  <c r="BH66" i="6"/>
  <c r="BH58" i="6"/>
  <c r="BH53" i="6"/>
  <c r="BH59" i="6"/>
  <c r="BH48" i="6"/>
  <c r="BH65" i="6"/>
  <c r="BH64" i="6"/>
  <c r="BH56" i="6"/>
  <c r="BH51" i="6"/>
  <c r="BH54" i="6"/>
  <c r="BH63" i="6"/>
  <c r="BH62" i="6"/>
  <c r="BH57" i="6"/>
  <c r="BH49" i="6"/>
  <c r="BH52" i="6"/>
  <c r="BF19" i="7"/>
  <c r="BF23" i="10"/>
  <c r="BG22" i="5"/>
  <c r="BG28" i="8"/>
  <c r="BG24" i="5" s="1"/>
  <c r="BG30" i="8"/>
  <c r="BG26" i="5" s="1"/>
  <c r="BG62" i="8"/>
  <c r="BG89" i="8" s="1"/>
  <c r="BG61" i="8"/>
  <c r="CU157" i="4"/>
  <c r="CV13" i="9"/>
  <c r="CV13" i="10"/>
  <c r="CV13" i="7"/>
  <c r="CV13" i="6"/>
  <c r="CV12" i="5"/>
  <c r="CS30" i="5"/>
  <c r="CT29" i="5"/>
  <c r="CV12" i="8"/>
  <c r="CU260" i="4"/>
  <c r="CV20" i="4"/>
  <c r="CV54" i="4" s="1"/>
  <c r="BF193" i="4" l="1"/>
  <c r="BG36" i="5" s="1"/>
  <c r="BG21" i="12" s="1"/>
  <c r="BH40" i="8"/>
  <c r="BH45" i="8"/>
  <c r="BH22" i="8"/>
  <c r="BH21" i="8"/>
  <c r="BH21" i="5" s="1"/>
  <c r="BH39" i="11"/>
  <c r="BH50" i="11"/>
  <c r="BG28" i="5"/>
  <c r="BG96" i="8"/>
  <c r="BG95" i="8"/>
  <c r="BG88" i="8"/>
  <c r="BG94" i="8"/>
  <c r="BG22" i="7" s="1"/>
  <c r="CV40" i="2"/>
  <c r="CW12" i="11"/>
  <c r="CW12" i="12"/>
  <c r="BG20" i="7"/>
  <c r="BG24" i="10"/>
  <c r="BH22" i="5"/>
  <c r="BG43" i="2"/>
  <c r="BH15" i="11"/>
  <c r="BH15" i="12"/>
  <c r="BH16" i="9"/>
  <c r="BH16" i="6"/>
  <c r="BH16" i="7"/>
  <c r="BH15" i="8"/>
  <c r="BH29" i="8" s="1"/>
  <c r="BH25" i="5" s="1"/>
  <c r="BG160" i="4"/>
  <c r="BH16" i="10"/>
  <c r="BH15" i="5"/>
  <c r="BG263" i="4"/>
  <c r="BH39" i="8"/>
  <c r="BH41" i="2"/>
  <c r="BI13" i="11"/>
  <c r="BI13" i="12"/>
  <c r="BI13" i="8"/>
  <c r="BH19" i="4"/>
  <c r="BH53" i="4" s="1"/>
  <c r="BH22" i="4"/>
  <c r="BH56" i="4" s="1"/>
  <c r="BH261" i="4"/>
  <c r="BI14" i="10"/>
  <c r="BI14" i="7"/>
  <c r="BI13" i="5"/>
  <c r="BH158" i="4"/>
  <c r="BI14" i="9"/>
  <c r="BI14" i="6"/>
  <c r="BH44" i="8"/>
  <c r="CV157" i="4"/>
  <c r="CW13" i="10"/>
  <c r="CW13" i="9"/>
  <c r="CW13" i="7"/>
  <c r="CW13" i="6"/>
  <c r="CW12" i="5"/>
  <c r="CU29" i="5"/>
  <c r="CT30" i="5"/>
  <c r="CW12" i="8"/>
  <c r="CV260" i="4"/>
  <c r="CW20" i="4"/>
  <c r="CW54" i="4" s="1"/>
  <c r="BG193" i="4" l="1"/>
  <c r="BH36" i="5" s="1"/>
  <c r="BH21" i="12" s="1"/>
  <c r="BG26" i="10"/>
  <c r="BI66" i="9"/>
  <c r="BI68" i="9"/>
  <c r="BI67" i="9"/>
  <c r="BI69" i="9"/>
  <c r="BI54" i="9"/>
  <c r="BI55" i="9"/>
  <c r="BI56" i="9"/>
  <c r="BI57" i="9"/>
  <c r="BI58" i="9"/>
  <c r="BI59" i="9"/>
  <c r="BI60" i="9"/>
  <c r="BI61" i="9"/>
  <c r="BI62" i="9"/>
  <c r="BI63" i="9"/>
  <c r="BI64" i="9"/>
  <c r="BI65" i="9"/>
  <c r="BI62" i="6"/>
  <c r="BI61" i="6"/>
  <c r="BI54" i="6"/>
  <c r="BI58" i="6"/>
  <c r="BI49" i="6"/>
  <c r="BI60" i="6"/>
  <c r="BI59" i="6"/>
  <c r="BI52" i="6"/>
  <c r="BI55" i="6"/>
  <c r="BI47" i="6"/>
  <c r="BI66" i="6"/>
  <c r="BI57" i="6"/>
  <c r="BI50" i="6"/>
  <c r="BI64" i="6"/>
  <c r="BI63" i="6"/>
  <c r="BI48" i="6"/>
  <c r="BI51" i="6"/>
  <c r="BI65" i="6"/>
  <c r="BI53" i="6"/>
  <c r="BI56" i="6"/>
  <c r="BH39" i="2"/>
  <c r="BI11" i="11"/>
  <c r="BI11" i="12"/>
  <c r="BH156" i="4"/>
  <c r="BH228" i="4" s="1"/>
  <c r="BI160" i="8" s="1"/>
  <c r="BI12" i="9"/>
  <c r="BI12" i="6"/>
  <c r="BI19" i="6" s="1"/>
  <c r="BI11" i="8"/>
  <c r="BI45" i="8" s="1"/>
  <c r="BI12" i="10"/>
  <c r="BI12" i="7"/>
  <c r="BI11" i="5"/>
  <c r="BH259" i="4"/>
  <c r="BH53" i="2"/>
  <c r="BH63" i="2" s="1"/>
  <c r="BH51" i="2"/>
  <c r="BH61" i="2" s="1"/>
  <c r="BH50" i="2"/>
  <c r="BH60" i="2" s="1"/>
  <c r="BH48" i="2"/>
  <c r="BH58" i="2" s="1"/>
  <c r="BH46" i="2"/>
  <c r="BH56" i="2" s="1"/>
  <c r="BH52" i="2"/>
  <c r="BH62" i="2" s="1"/>
  <c r="BH49" i="2"/>
  <c r="BH59" i="2" s="1"/>
  <c r="BH47" i="2"/>
  <c r="BH57" i="2" s="1"/>
  <c r="BH45" i="2"/>
  <c r="BH55" i="2" s="1"/>
  <c r="BG23" i="7"/>
  <c r="BG27" i="10"/>
  <c r="BG23" i="10"/>
  <c r="BG19" i="7"/>
  <c r="BI44" i="8"/>
  <c r="CW40" i="2"/>
  <c r="CX12" i="11"/>
  <c r="CX12" i="12"/>
  <c r="BI21" i="4"/>
  <c r="BI55" i="4" s="1"/>
  <c r="BH42" i="2"/>
  <c r="BI14" i="11"/>
  <c r="BI14" i="12"/>
  <c r="BI15" i="10"/>
  <c r="BI15" i="7"/>
  <c r="BI14" i="5"/>
  <c r="BH23" i="4"/>
  <c r="BH57" i="4" s="1"/>
  <c r="BH262" i="4"/>
  <c r="BH159" i="4"/>
  <c r="BI15" i="9"/>
  <c r="BI15" i="6"/>
  <c r="BI14" i="8"/>
  <c r="BG24" i="7"/>
  <c r="BG28" i="10"/>
  <c r="BH62" i="8"/>
  <c r="BH89" i="8" s="1"/>
  <c r="BH30" i="8"/>
  <c r="BH26" i="5" s="1"/>
  <c r="BH28" i="5" s="1"/>
  <c r="BH61" i="8"/>
  <c r="BH28" i="8"/>
  <c r="BH24" i="5" s="1"/>
  <c r="CW157" i="4"/>
  <c r="CX13" i="9"/>
  <c r="CX13" i="10"/>
  <c r="CX13" i="7"/>
  <c r="CX13" i="6"/>
  <c r="CX12" i="5"/>
  <c r="CX12" i="8"/>
  <c r="CW260" i="4"/>
  <c r="CX20" i="4"/>
  <c r="CX54" i="4" s="1"/>
  <c r="CU30" i="5"/>
  <c r="CV29" i="5"/>
  <c r="BI39" i="11" l="1"/>
  <c r="BI50" i="11"/>
  <c r="BH96" i="8"/>
  <c r="BH95" i="8"/>
  <c r="BH88" i="8"/>
  <c r="BH94" i="8"/>
  <c r="BI39" i="8"/>
  <c r="BI22" i="8"/>
  <c r="BI22" i="5" s="1"/>
  <c r="BI21" i="8"/>
  <c r="BI21" i="5" s="1"/>
  <c r="CX40" i="2"/>
  <c r="CY12" i="11"/>
  <c r="CY12" i="12"/>
  <c r="BH20" i="7"/>
  <c r="BH24" i="10"/>
  <c r="BH43" i="2"/>
  <c r="BI15" i="11"/>
  <c r="BI15" i="12"/>
  <c r="BH160" i="4"/>
  <c r="BI16" i="9"/>
  <c r="BI16" i="6"/>
  <c r="BI15" i="8"/>
  <c r="BI29" i="8" s="1"/>
  <c r="BI25" i="5" s="1"/>
  <c r="BI16" i="10"/>
  <c r="BH263" i="4"/>
  <c r="BI16" i="7"/>
  <c r="BI15" i="5"/>
  <c r="BI41" i="2"/>
  <c r="BJ13" i="11"/>
  <c r="BJ13" i="12"/>
  <c r="BI22" i="4"/>
  <c r="BI56" i="4" s="1"/>
  <c r="BJ13" i="8"/>
  <c r="BI19" i="4"/>
  <c r="BI53" i="4" s="1"/>
  <c r="BI261" i="4"/>
  <c r="BI158" i="4"/>
  <c r="BJ14" i="10"/>
  <c r="BJ13" i="5"/>
  <c r="BJ14" i="9"/>
  <c r="BJ14" i="7"/>
  <c r="BJ14" i="6"/>
  <c r="BI38" i="8"/>
  <c r="BI40" i="8"/>
  <c r="CX157" i="4"/>
  <c r="CY13" i="10"/>
  <c r="CY13" i="9"/>
  <c r="CY13" i="7"/>
  <c r="CY13" i="6"/>
  <c r="CY12" i="5"/>
  <c r="CY12" i="8"/>
  <c r="CX260" i="4"/>
  <c r="CY20" i="4"/>
  <c r="CY54" i="4" s="1"/>
  <c r="CW29" i="5"/>
  <c r="CV30" i="5"/>
  <c r="BH193" i="4" l="1"/>
  <c r="BI36" i="5" s="1"/>
  <c r="BI21" i="12" s="1"/>
  <c r="BJ67" i="9"/>
  <c r="BJ69" i="9"/>
  <c r="BJ66" i="9"/>
  <c r="BJ68" i="9"/>
  <c r="BJ54" i="9"/>
  <c r="BJ55" i="9"/>
  <c r="BJ56" i="9"/>
  <c r="BJ57" i="9"/>
  <c r="BJ58" i="9"/>
  <c r="BJ59" i="9"/>
  <c r="BJ60" i="9"/>
  <c r="BJ61" i="9"/>
  <c r="BJ62" i="9"/>
  <c r="BJ63" i="9"/>
  <c r="BJ64" i="9"/>
  <c r="BJ65" i="9"/>
  <c r="CY40" i="2"/>
  <c r="CZ12" i="11"/>
  <c r="CZ12" i="12"/>
  <c r="BJ60" i="6"/>
  <c r="BJ66" i="6"/>
  <c r="BJ53" i="6"/>
  <c r="BJ65" i="6"/>
  <c r="BJ64" i="6"/>
  <c r="BJ56" i="6"/>
  <c r="BJ51" i="6"/>
  <c r="BJ54" i="6"/>
  <c r="BJ63" i="6"/>
  <c r="BJ62" i="6"/>
  <c r="BJ59" i="6"/>
  <c r="BJ49" i="6"/>
  <c r="BJ52" i="6"/>
  <c r="BJ61" i="6"/>
  <c r="BJ55" i="6"/>
  <c r="BJ47" i="6"/>
  <c r="BJ50" i="6"/>
  <c r="BJ58" i="6"/>
  <c r="BJ57" i="6"/>
  <c r="BJ48" i="6"/>
  <c r="BI53" i="2"/>
  <c r="BI63" i="2" s="1"/>
  <c r="BI52" i="2"/>
  <c r="BI62" i="2" s="1"/>
  <c r="BI49" i="2"/>
  <c r="BI59" i="2" s="1"/>
  <c r="BI47" i="2"/>
  <c r="BI57" i="2" s="1"/>
  <c r="BI45" i="2"/>
  <c r="BI55" i="2" s="1"/>
  <c r="BI50" i="2"/>
  <c r="BI60" i="2" s="1"/>
  <c r="BI48" i="2"/>
  <c r="BI58" i="2" s="1"/>
  <c r="BI46" i="2"/>
  <c r="BI56" i="2" s="1"/>
  <c r="BI51" i="2"/>
  <c r="BI61" i="2" s="1"/>
  <c r="BH19" i="7"/>
  <c r="BH23" i="10"/>
  <c r="BH28" i="10"/>
  <c r="BH24" i="7"/>
  <c r="BI39" i="2"/>
  <c r="BJ11" i="11"/>
  <c r="BJ11" i="12"/>
  <c r="BI156" i="4"/>
  <c r="BI228" i="4" s="1"/>
  <c r="BJ160" i="8" s="1"/>
  <c r="BJ12" i="7"/>
  <c r="BJ12" i="9"/>
  <c r="BI259" i="4"/>
  <c r="BJ11" i="5"/>
  <c r="BJ11" i="8"/>
  <c r="BJ40" i="8" s="1"/>
  <c r="BJ12" i="10"/>
  <c r="BJ12" i="6"/>
  <c r="BJ19" i="6" s="1"/>
  <c r="BJ21" i="4"/>
  <c r="BJ55" i="4" s="1"/>
  <c r="BI42" i="2"/>
  <c r="BJ14" i="11"/>
  <c r="BJ14" i="12"/>
  <c r="BJ15" i="9"/>
  <c r="BJ15" i="6"/>
  <c r="BJ14" i="5"/>
  <c r="BJ14" i="8"/>
  <c r="BI23" i="4"/>
  <c r="BI57" i="4" s="1"/>
  <c r="BI159" i="4"/>
  <c r="BJ15" i="7"/>
  <c r="BJ15" i="10"/>
  <c r="BI262" i="4"/>
  <c r="BI62" i="8"/>
  <c r="BI89" i="8" s="1"/>
  <c r="BI61" i="8"/>
  <c r="BI30" i="8"/>
  <c r="BI26" i="5" s="1"/>
  <c r="BI28" i="5" s="1"/>
  <c r="BI28" i="8"/>
  <c r="BI24" i="5" s="1"/>
  <c r="BH27" i="10"/>
  <c r="BH23" i="7"/>
  <c r="BH22" i="7"/>
  <c r="BH26" i="10"/>
  <c r="CY157" i="4"/>
  <c r="CZ13" i="9"/>
  <c r="CZ13" i="10"/>
  <c r="CZ13" i="7"/>
  <c r="CZ13" i="6"/>
  <c r="CZ12" i="5"/>
  <c r="CW30" i="5"/>
  <c r="CX29" i="5"/>
  <c r="CZ12" i="8"/>
  <c r="CY260" i="4"/>
  <c r="CZ20" i="4"/>
  <c r="CZ54" i="4" s="1"/>
  <c r="BJ39" i="11" l="1"/>
  <c r="BJ50" i="11"/>
  <c r="BI96" i="8"/>
  <c r="BI94" i="8"/>
  <c r="BI95" i="8"/>
  <c r="BI88" i="8"/>
  <c r="BI19" i="7" s="1"/>
  <c r="BJ45" i="8"/>
  <c r="BI24" i="10"/>
  <c r="BI20" i="7"/>
  <c r="BJ38" i="8"/>
  <c r="BJ44" i="8"/>
  <c r="BJ39" i="8"/>
  <c r="BJ22" i="8"/>
  <c r="BJ21" i="8"/>
  <c r="CZ40" i="2"/>
  <c r="DA12" i="11"/>
  <c r="DA12" i="12"/>
  <c r="BI43" i="2"/>
  <c r="BJ15" i="11"/>
  <c r="BJ15" i="12"/>
  <c r="BJ15" i="8"/>
  <c r="BJ29" i="8" s="1"/>
  <c r="BJ25" i="5" s="1"/>
  <c r="BJ16" i="9"/>
  <c r="BJ16" i="7"/>
  <c r="BJ16" i="6"/>
  <c r="BI263" i="4"/>
  <c r="BI160" i="4"/>
  <c r="BJ16" i="10"/>
  <c r="BJ15" i="5"/>
  <c r="BJ41" i="2"/>
  <c r="BK13" i="11"/>
  <c r="BK13" i="12"/>
  <c r="BJ22" i="4"/>
  <c r="BJ56" i="4" s="1"/>
  <c r="BJ19" i="4"/>
  <c r="BJ53" i="4" s="1"/>
  <c r="BK13" i="8"/>
  <c r="BJ261" i="4"/>
  <c r="BK14" i="10"/>
  <c r="BK14" i="7"/>
  <c r="BK13" i="5"/>
  <c r="BJ158" i="4"/>
  <c r="BK14" i="9"/>
  <c r="BK14" i="6"/>
  <c r="CZ157" i="4"/>
  <c r="DA13" i="10"/>
  <c r="DA13" i="9"/>
  <c r="DA13" i="7"/>
  <c r="DA13" i="6"/>
  <c r="DA12" i="5"/>
  <c r="DA12" i="8"/>
  <c r="CZ260" i="4"/>
  <c r="DA20" i="4"/>
  <c r="DA54" i="4" s="1"/>
  <c r="CY29" i="5"/>
  <c r="CX30" i="5"/>
  <c r="BI23" i="10" l="1"/>
  <c r="BK66" i="9"/>
  <c r="BK68" i="9"/>
  <c r="BK67" i="9"/>
  <c r="BK69" i="9"/>
  <c r="BK54" i="9"/>
  <c r="BK55" i="9"/>
  <c r="BK56" i="9"/>
  <c r="BK57" i="9"/>
  <c r="BK58" i="9"/>
  <c r="BK59" i="9"/>
  <c r="BK60" i="9"/>
  <c r="BK61" i="9"/>
  <c r="BK62" i="9"/>
  <c r="BK63" i="9"/>
  <c r="BK64" i="9"/>
  <c r="BK65" i="9"/>
  <c r="BK62" i="6"/>
  <c r="BK61" i="6"/>
  <c r="BK54" i="6"/>
  <c r="BK56" i="6"/>
  <c r="BK49" i="6"/>
  <c r="BK60" i="6"/>
  <c r="BK59" i="6"/>
  <c r="BK52" i="6"/>
  <c r="BK55" i="6"/>
  <c r="BK47" i="6"/>
  <c r="BK66" i="6"/>
  <c r="BK65" i="6"/>
  <c r="BK57" i="6"/>
  <c r="BK50" i="6"/>
  <c r="BK53" i="6"/>
  <c r="BK64" i="6"/>
  <c r="BK63" i="6"/>
  <c r="BK58" i="6"/>
  <c r="BK48" i="6"/>
  <c r="BK51" i="6"/>
  <c r="BJ39" i="2"/>
  <c r="BK11" i="11"/>
  <c r="BK11" i="12"/>
  <c r="BK12" i="6"/>
  <c r="BK19" i="6" s="1"/>
  <c r="BK12" i="10"/>
  <c r="BK12" i="7"/>
  <c r="BK11" i="5"/>
  <c r="BJ259" i="4"/>
  <c r="BJ156" i="4"/>
  <c r="BJ228" i="4" s="1"/>
  <c r="BK160" i="8" s="1"/>
  <c r="BK12" i="9"/>
  <c r="BK11" i="8"/>
  <c r="BK45" i="8" s="1"/>
  <c r="BJ53" i="2"/>
  <c r="BJ63" i="2" s="1"/>
  <c r="BJ52" i="2"/>
  <c r="BJ62" i="2" s="1"/>
  <c r="BJ49" i="2"/>
  <c r="BJ59" i="2" s="1"/>
  <c r="BJ47" i="2"/>
  <c r="BJ57" i="2" s="1"/>
  <c r="BJ45" i="2"/>
  <c r="BJ55" i="2" s="1"/>
  <c r="BJ51" i="2"/>
  <c r="BJ61" i="2" s="1"/>
  <c r="BJ50" i="2"/>
  <c r="BJ60" i="2" s="1"/>
  <c r="BJ48" i="2"/>
  <c r="BJ58" i="2" s="1"/>
  <c r="BJ46" i="2"/>
  <c r="BJ56" i="2" s="1"/>
  <c r="BJ61" i="8"/>
  <c r="BJ28" i="8"/>
  <c r="BJ24" i="5" s="1"/>
  <c r="BJ30" i="8"/>
  <c r="BJ26" i="5" s="1"/>
  <c r="BJ62" i="8"/>
  <c r="BJ89" i="8" s="1"/>
  <c r="BI22" i="7"/>
  <c r="BI26" i="10"/>
  <c r="BI24" i="7"/>
  <c r="BI28" i="10"/>
  <c r="BK21" i="8"/>
  <c r="BJ21" i="5"/>
  <c r="DA40" i="2"/>
  <c r="DB12" i="11"/>
  <c r="DB12" i="12"/>
  <c r="BK21" i="4"/>
  <c r="BK55" i="4" s="1"/>
  <c r="BJ42" i="2"/>
  <c r="BK14" i="11"/>
  <c r="BK14" i="12"/>
  <c r="BK14" i="8"/>
  <c r="BJ159" i="4"/>
  <c r="BK15" i="9"/>
  <c r="BK15" i="6"/>
  <c r="BJ23" i="4"/>
  <c r="BJ57" i="4" s="1"/>
  <c r="BK15" i="10"/>
  <c r="BK15" i="7"/>
  <c r="BK14" i="5"/>
  <c r="BJ262" i="4"/>
  <c r="BI23" i="7"/>
  <c r="BI27" i="10"/>
  <c r="BJ22" i="5"/>
  <c r="BI193" i="4" s="1"/>
  <c r="BJ36" i="5" s="1"/>
  <c r="BJ21" i="12" s="1"/>
  <c r="DA157" i="4"/>
  <c r="DB13" i="9"/>
  <c r="DB13" i="10"/>
  <c r="DB13" i="7"/>
  <c r="DB13" i="6"/>
  <c r="DB12" i="5"/>
  <c r="CY30" i="5"/>
  <c r="CZ29" i="5"/>
  <c r="DB12" i="8"/>
  <c r="DA260" i="4"/>
  <c r="DB20" i="4"/>
  <c r="DB54" i="4" s="1"/>
  <c r="BK39" i="8" l="1"/>
  <c r="BK39" i="11"/>
  <c r="BK50" i="11"/>
  <c r="BJ28" i="5"/>
  <c r="BJ88" i="8"/>
  <c r="BJ23" i="10" s="1"/>
  <c r="BJ95" i="8"/>
  <c r="BJ96" i="8"/>
  <c r="BJ94" i="8"/>
  <c r="BK44" i="8"/>
  <c r="BK22" i="8"/>
  <c r="BK22" i="5" s="1"/>
  <c r="BJ43" i="2"/>
  <c r="BK15" i="11"/>
  <c r="BK15" i="12"/>
  <c r="BK16" i="10"/>
  <c r="BK16" i="7"/>
  <c r="BK15" i="5"/>
  <c r="BK15" i="8"/>
  <c r="BK29" i="8" s="1"/>
  <c r="BK25" i="5" s="1"/>
  <c r="BJ160" i="4"/>
  <c r="BK16" i="9"/>
  <c r="BK16" i="6"/>
  <c r="BJ263" i="4"/>
  <c r="BK41" i="2"/>
  <c r="BL13" i="11"/>
  <c r="BL13" i="12"/>
  <c r="BK22" i="4"/>
  <c r="BK56" i="4" s="1"/>
  <c r="BK19" i="4"/>
  <c r="BK53" i="4" s="1"/>
  <c r="BL13" i="8"/>
  <c r="BL14" i="9"/>
  <c r="BL14" i="6"/>
  <c r="BL14" i="7"/>
  <c r="BK261" i="4"/>
  <c r="BK158" i="4"/>
  <c r="BL14" i="10"/>
  <c r="BL13" i="5"/>
  <c r="BJ19" i="7"/>
  <c r="BJ20" i="7"/>
  <c r="BJ24" i="10"/>
  <c r="DB40" i="2"/>
  <c r="DC12" i="11"/>
  <c r="DC12" i="12"/>
  <c r="BK21" i="5"/>
  <c r="BK38" i="8"/>
  <c r="BK40" i="8"/>
  <c r="DB157" i="4"/>
  <c r="DC13" i="10"/>
  <c r="DC13" i="9"/>
  <c r="DC13" i="7"/>
  <c r="DC13" i="6"/>
  <c r="DC12" i="5"/>
  <c r="DA29" i="5"/>
  <c r="CZ30" i="5"/>
  <c r="DC12" i="8"/>
  <c r="DB260" i="4"/>
  <c r="DC20" i="4"/>
  <c r="DC54" i="4" s="1"/>
  <c r="BJ193" i="4" l="1"/>
  <c r="BK36" i="5" s="1"/>
  <c r="BK21" i="12" s="1"/>
  <c r="BL67" i="9"/>
  <c r="BL69" i="9"/>
  <c r="BL66" i="9"/>
  <c r="BL68" i="9"/>
  <c r="BL54" i="9"/>
  <c r="BL55" i="9"/>
  <c r="BL56" i="9"/>
  <c r="BL57" i="9"/>
  <c r="BL58" i="9"/>
  <c r="BL59" i="9"/>
  <c r="BL60" i="9"/>
  <c r="BL61" i="9"/>
  <c r="BL62" i="9"/>
  <c r="BL63" i="9"/>
  <c r="BL64" i="9"/>
  <c r="BL65" i="9"/>
  <c r="DC40" i="2"/>
  <c r="DD12" i="11"/>
  <c r="DD12" i="12"/>
  <c r="BJ23" i="7"/>
  <c r="BJ27" i="10"/>
  <c r="BJ26" i="10"/>
  <c r="BJ22" i="7"/>
  <c r="BK39" i="2"/>
  <c r="BL11" i="11"/>
  <c r="BL11" i="12"/>
  <c r="BL12" i="10"/>
  <c r="BL11" i="5"/>
  <c r="BL12" i="6"/>
  <c r="BL19" i="6" s="1"/>
  <c r="BL11" i="8"/>
  <c r="BK156" i="4"/>
  <c r="BK228" i="4" s="1"/>
  <c r="BL160" i="8" s="1"/>
  <c r="BL12" i="9"/>
  <c r="BL12" i="7"/>
  <c r="BK259" i="4"/>
  <c r="BK53" i="2"/>
  <c r="BK63" i="2" s="1"/>
  <c r="BK51" i="2"/>
  <c r="BK61" i="2" s="1"/>
  <c r="BK52" i="2"/>
  <c r="BK62" i="2" s="1"/>
  <c r="BK50" i="2"/>
  <c r="BK60" i="2" s="1"/>
  <c r="BK48" i="2"/>
  <c r="BK58" i="2" s="1"/>
  <c r="BK46" i="2"/>
  <c r="BK56" i="2" s="1"/>
  <c r="BK49" i="2"/>
  <c r="BK59" i="2" s="1"/>
  <c r="BK47" i="2"/>
  <c r="BK57" i="2" s="1"/>
  <c r="BK45" i="2"/>
  <c r="BK55" i="2" s="1"/>
  <c r="BL40" i="8"/>
  <c r="BJ28" i="10"/>
  <c r="BJ24" i="7"/>
  <c r="BL65" i="6"/>
  <c r="BL64" i="6"/>
  <c r="BL56" i="6"/>
  <c r="BL51" i="6"/>
  <c r="BL54" i="6"/>
  <c r="BL63" i="6"/>
  <c r="BL62" i="6"/>
  <c r="BL57" i="6"/>
  <c r="BL49" i="6"/>
  <c r="BL52" i="6"/>
  <c r="BL61" i="6"/>
  <c r="BL60" i="6"/>
  <c r="BL55" i="6"/>
  <c r="BL47" i="6"/>
  <c r="BL50" i="6"/>
  <c r="BL66" i="6"/>
  <c r="BL58" i="6"/>
  <c r="BL53" i="6"/>
  <c r="BL59" i="6"/>
  <c r="BL48" i="6"/>
  <c r="BL21" i="4"/>
  <c r="BL55" i="4" s="1"/>
  <c r="BK42" i="2"/>
  <c r="BL14" i="11"/>
  <c r="BL14" i="12"/>
  <c r="BK159" i="4"/>
  <c r="BL15" i="10"/>
  <c r="BL15" i="6"/>
  <c r="BK262" i="4"/>
  <c r="BL15" i="9"/>
  <c r="BL15" i="7"/>
  <c r="BL14" i="5"/>
  <c r="BL14" i="8"/>
  <c r="BK23" i="4"/>
  <c r="BK57" i="4" s="1"/>
  <c r="BK28" i="8"/>
  <c r="BK24" i="5" s="1"/>
  <c r="BK30" i="8"/>
  <c r="BK26" i="5" s="1"/>
  <c r="BK28" i="5" s="1"/>
  <c r="BK61" i="8"/>
  <c r="BK62" i="8"/>
  <c r="BK89" i="8" s="1"/>
  <c r="DC157" i="4"/>
  <c r="DD13" i="9"/>
  <c r="DD13" i="10"/>
  <c r="DD13" i="7"/>
  <c r="DD13" i="6"/>
  <c r="DD12" i="5"/>
  <c r="DD12" i="8"/>
  <c r="DC260" i="4"/>
  <c r="DD20" i="4"/>
  <c r="DD54" i="4" s="1"/>
  <c r="DA30" i="5"/>
  <c r="DB29" i="5"/>
  <c r="BL39" i="11" l="1"/>
  <c r="BL50" i="11"/>
  <c r="BK88" i="8"/>
  <c r="BK19" i="7" s="1"/>
  <c r="BK96" i="8"/>
  <c r="BK95" i="8"/>
  <c r="BK94" i="8"/>
  <c r="DD40" i="2"/>
  <c r="DE12" i="11"/>
  <c r="DE12" i="12"/>
  <c r="BL38" i="8"/>
  <c r="BL22" i="8"/>
  <c r="BL21" i="8"/>
  <c r="BL39" i="8"/>
  <c r="BL44" i="8"/>
  <c r="BL45" i="8"/>
  <c r="BK24" i="10"/>
  <c r="BK20" i="7"/>
  <c r="BK43" i="2"/>
  <c r="BL15" i="11"/>
  <c r="BL15" i="12"/>
  <c r="BK160" i="4"/>
  <c r="BL16" i="10"/>
  <c r="BL15" i="5"/>
  <c r="BK263" i="4"/>
  <c r="BL16" i="9"/>
  <c r="BL16" i="6"/>
  <c r="BL16" i="7"/>
  <c r="BL15" i="8"/>
  <c r="BL29" i="8" s="1"/>
  <c r="BL25" i="5" s="1"/>
  <c r="BL41" i="2"/>
  <c r="BM13" i="11"/>
  <c r="BM13" i="12"/>
  <c r="BL22" i="4"/>
  <c r="BL56" i="4" s="1"/>
  <c r="BL158" i="4"/>
  <c r="BM14" i="9"/>
  <c r="BM14" i="6"/>
  <c r="BM13" i="8"/>
  <c r="BL261" i="4"/>
  <c r="BM14" i="10"/>
  <c r="BM14" i="7"/>
  <c r="BM13" i="5"/>
  <c r="BL19" i="4"/>
  <c r="BL53" i="4" s="1"/>
  <c r="DD157" i="4"/>
  <c r="DE13" i="10"/>
  <c r="DE13" i="9"/>
  <c r="DE13" i="7"/>
  <c r="DE13" i="6"/>
  <c r="DE12" i="5"/>
  <c r="DC29" i="5"/>
  <c r="DB30" i="5"/>
  <c r="DE12" i="8"/>
  <c r="DD260" i="4"/>
  <c r="DE20" i="4"/>
  <c r="DE54" i="4" s="1"/>
  <c r="BK23" i="10" l="1"/>
  <c r="BM66" i="9"/>
  <c r="BM68" i="9"/>
  <c r="BM67" i="9"/>
  <c r="BM69" i="9"/>
  <c r="BM54" i="9"/>
  <c r="BM55" i="9"/>
  <c r="BM56" i="9"/>
  <c r="BM57" i="9"/>
  <c r="BM58" i="9"/>
  <c r="BM59" i="9"/>
  <c r="BM60" i="9"/>
  <c r="BM61" i="9"/>
  <c r="BM62" i="9"/>
  <c r="BM63" i="9"/>
  <c r="BM64" i="9"/>
  <c r="BM65" i="9"/>
  <c r="DE40" i="2"/>
  <c r="DF12" i="11"/>
  <c r="DF12" i="12"/>
  <c r="BL39" i="2"/>
  <c r="BM11" i="11"/>
  <c r="BM11" i="12"/>
  <c r="BM12" i="10"/>
  <c r="BM12" i="7"/>
  <c r="BM11" i="5"/>
  <c r="BL259" i="4"/>
  <c r="BL156" i="4"/>
  <c r="BL228" i="4" s="1"/>
  <c r="BM160" i="8" s="1"/>
  <c r="BM12" i="9"/>
  <c r="BM12" i="6"/>
  <c r="BM19" i="6" s="1"/>
  <c r="BM11" i="8"/>
  <c r="BM38" i="8" s="1"/>
  <c r="BM62" i="6"/>
  <c r="BM61" i="6"/>
  <c r="BM54" i="6"/>
  <c r="BM58" i="6"/>
  <c r="BM49" i="6"/>
  <c r="BM60" i="6"/>
  <c r="BM59" i="6"/>
  <c r="BM52" i="6"/>
  <c r="BM55" i="6"/>
  <c r="BM47" i="6"/>
  <c r="BM66" i="6"/>
  <c r="BM65" i="6"/>
  <c r="BM57" i="6"/>
  <c r="BM50" i="6"/>
  <c r="BM53" i="6"/>
  <c r="BM64" i="6"/>
  <c r="BM63" i="6"/>
  <c r="BM56" i="6"/>
  <c r="BM48" i="6"/>
  <c r="BM51" i="6"/>
  <c r="BL53" i="2"/>
  <c r="BL63" i="2" s="1"/>
  <c r="BL51" i="2"/>
  <c r="BL61" i="2" s="1"/>
  <c r="BL49" i="2"/>
  <c r="BL59" i="2" s="1"/>
  <c r="BL47" i="2"/>
  <c r="BL57" i="2" s="1"/>
  <c r="BL45" i="2"/>
  <c r="BL55" i="2" s="1"/>
  <c r="BL52" i="2"/>
  <c r="BL62" i="2" s="1"/>
  <c r="BL50" i="2"/>
  <c r="BL60" i="2" s="1"/>
  <c r="BL48" i="2"/>
  <c r="BL58" i="2" s="1"/>
  <c r="BL46" i="2"/>
  <c r="BL56" i="2" s="1"/>
  <c r="BM45" i="8"/>
  <c r="BL21" i="5"/>
  <c r="BK24" i="7"/>
  <c r="BK28" i="10"/>
  <c r="BM21" i="4"/>
  <c r="BM55" i="4" s="1"/>
  <c r="BL42" i="2"/>
  <c r="BM14" i="11"/>
  <c r="BM14" i="12"/>
  <c r="BL159" i="4"/>
  <c r="BM15" i="9"/>
  <c r="BM15" i="6"/>
  <c r="BL23" i="4"/>
  <c r="BL57" i="4" s="1"/>
  <c r="BM15" i="10"/>
  <c r="BM15" i="7"/>
  <c r="BM14" i="5"/>
  <c r="BM14" i="8"/>
  <c r="BL262" i="4"/>
  <c r="BL62" i="8"/>
  <c r="BL89" i="8" s="1"/>
  <c r="BL30" i="8"/>
  <c r="BL26" i="5" s="1"/>
  <c r="BL61" i="8"/>
  <c r="BL28" i="8"/>
  <c r="BL24" i="5" s="1"/>
  <c r="BL22" i="5"/>
  <c r="BM22" i="8"/>
  <c r="BK22" i="7"/>
  <c r="BK26" i="10"/>
  <c r="BK27" i="10"/>
  <c r="BK23" i="7"/>
  <c r="DE157" i="4"/>
  <c r="DF13" i="9"/>
  <c r="DF13" i="10"/>
  <c r="DF13" i="7"/>
  <c r="DF13" i="6"/>
  <c r="DF12" i="5"/>
  <c r="DC30" i="5"/>
  <c r="DD29" i="5"/>
  <c r="DF12" i="8"/>
  <c r="DE260" i="4"/>
  <c r="DF20" i="4"/>
  <c r="DF54" i="4" s="1"/>
  <c r="BM39" i="8" l="1"/>
  <c r="BK193" i="4"/>
  <c r="BL36" i="5" s="1"/>
  <c r="BL21" i="12" s="1"/>
  <c r="BM21" i="8"/>
  <c r="BM21" i="5" s="1"/>
  <c r="BM44" i="8"/>
  <c r="BM39" i="11"/>
  <c r="BM50" i="11"/>
  <c r="BL28" i="5"/>
  <c r="BL96" i="8"/>
  <c r="BL24" i="7" s="1"/>
  <c r="BL88" i="8"/>
  <c r="BL95" i="8"/>
  <c r="BL94" i="8"/>
  <c r="BL28" i="10"/>
  <c r="BL24" i="10"/>
  <c r="BL20" i="7"/>
  <c r="BL43" i="2"/>
  <c r="BM15" i="11"/>
  <c r="BM15" i="12"/>
  <c r="BL160" i="4"/>
  <c r="BM16" i="9"/>
  <c r="BM16" i="6"/>
  <c r="BM15" i="8"/>
  <c r="BM29" i="8" s="1"/>
  <c r="BM25" i="5" s="1"/>
  <c r="BM16" i="10"/>
  <c r="BM16" i="7"/>
  <c r="BM15" i="5"/>
  <c r="BL263" i="4"/>
  <c r="BM40" i="8"/>
  <c r="DF40" i="2"/>
  <c r="DG12" i="11"/>
  <c r="DG12" i="12"/>
  <c r="BM22" i="5"/>
  <c r="BM41" i="2"/>
  <c r="BN13" i="11"/>
  <c r="BN13" i="12"/>
  <c r="BM22" i="4"/>
  <c r="BM56" i="4" s="1"/>
  <c r="BN14" i="9"/>
  <c r="BN14" i="7"/>
  <c r="BN14" i="6"/>
  <c r="BM261" i="4"/>
  <c r="BM19" i="4"/>
  <c r="BM53" i="4" s="1"/>
  <c r="BM158" i="4"/>
  <c r="BN14" i="10"/>
  <c r="BN13" i="5"/>
  <c r="BN13" i="8"/>
  <c r="DF157" i="4"/>
  <c r="DG13" i="10"/>
  <c r="DG13" i="9"/>
  <c r="DG13" i="7"/>
  <c r="DG13" i="6"/>
  <c r="DG12" i="5"/>
  <c r="DG12" i="8"/>
  <c r="DF260" i="4"/>
  <c r="DG20" i="4"/>
  <c r="DG54" i="4" s="1"/>
  <c r="DE29" i="5"/>
  <c r="DD30" i="5"/>
  <c r="BL193" i="4" l="1"/>
  <c r="BM36" i="5" s="1"/>
  <c r="BM21" i="12" s="1"/>
  <c r="BN67" i="9"/>
  <c r="BN69" i="9"/>
  <c r="BN66" i="9"/>
  <c r="BN68" i="9"/>
  <c r="BN54" i="9"/>
  <c r="BN55" i="9"/>
  <c r="BN56" i="9"/>
  <c r="BN57" i="9"/>
  <c r="BN58" i="9"/>
  <c r="BN59" i="9"/>
  <c r="BN60" i="9"/>
  <c r="BN61" i="9"/>
  <c r="BN62" i="9"/>
  <c r="BN63" i="9"/>
  <c r="BN64" i="9"/>
  <c r="BN65" i="9"/>
  <c r="DG40" i="2"/>
  <c r="DH12" i="11"/>
  <c r="DH12" i="12"/>
  <c r="BM156" i="4"/>
  <c r="BM228" i="4" s="1"/>
  <c r="BN160" i="8" s="1"/>
  <c r="BM39" i="2"/>
  <c r="BN11" i="11"/>
  <c r="BN11" i="12"/>
  <c r="BN12" i="10"/>
  <c r="BN12" i="6"/>
  <c r="BN19" i="6" s="1"/>
  <c r="BN11" i="8"/>
  <c r="BN21" i="8" s="1"/>
  <c r="BN11" i="5"/>
  <c r="BN12" i="9"/>
  <c r="BM259" i="4"/>
  <c r="BN12" i="7"/>
  <c r="BN61" i="6"/>
  <c r="BN60" i="6"/>
  <c r="BN55" i="6"/>
  <c r="BN47" i="6"/>
  <c r="BN50" i="6"/>
  <c r="BN66" i="6"/>
  <c r="BN58" i="6"/>
  <c r="BN53" i="6"/>
  <c r="BN57" i="6"/>
  <c r="BN48" i="6"/>
  <c r="BN65" i="6"/>
  <c r="BN64" i="6"/>
  <c r="BN56" i="6"/>
  <c r="BN51" i="6"/>
  <c r="BN54" i="6"/>
  <c r="BN63" i="6"/>
  <c r="BN62" i="6"/>
  <c r="BN59" i="6"/>
  <c r="BN49" i="6"/>
  <c r="BN52" i="6"/>
  <c r="BM53" i="2"/>
  <c r="BM63" i="2" s="1"/>
  <c r="BM51" i="2"/>
  <c r="BM61" i="2" s="1"/>
  <c r="BM50" i="2"/>
  <c r="BM60" i="2" s="1"/>
  <c r="BM48" i="2"/>
  <c r="BM58" i="2" s="1"/>
  <c r="BM46" i="2"/>
  <c r="BM56" i="2" s="1"/>
  <c r="BM52" i="2"/>
  <c r="BM62" i="2" s="1"/>
  <c r="BM49" i="2"/>
  <c r="BM59" i="2" s="1"/>
  <c r="BM47" i="2"/>
  <c r="BM57" i="2" s="1"/>
  <c r="BM45" i="2"/>
  <c r="BM55" i="2" s="1"/>
  <c r="BL23" i="10"/>
  <c r="BL19" i="7"/>
  <c r="BM62" i="8"/>
  <c r="BM89" i="8" s="1"/>
  <c r="BM61" i="8"/>
  <c r="BM30" i="8"/>
  <c r="BM26" i="5" s="1"/>
  <c r="BM28" i="5" s="1"/>
  <c r="BM28" i="8"/>
  <c r="BM24" i="5" s="1"/>
  <c r="BN40" i="8"/>
  <c r="BL23" i="7"/>
  <c r="BL27" i="10"/>
  <c r="BN21" i="4"/>
  <c r="BN55" i="4" s="1"/>
  <c r="BM42" i="2"/>
  <c r="BN14" i="11"/>
  <c r="BN14" i="12"/>
  <c r="BM159" i="4"/>
  <c r="BN15" i="9"/>
  <c r="BN14" i="5"/>
  <c r="BN14" i="8"/>
  <c r="BM23" i="4"/>
  <c r="BM57" i="4" s="1"/>
  <c r="BM262" i="4"/>
  <c r="BN15" i="6"/>
  <c r="BN15" i="7"/>
  <c r="BN15" i="10"/>
  <c r="BL22" i="7"/>
  <c r="BL26" i="10"/>
  <c r="BN44" i="8"/>
  <c r="DG157" i="4"/>
  <c r="DH13" i="9"/>
  <c r="DH13" i="10"/>
  <c r="DH13" i="7"/>
  <c r="DH13" i="6"/>
  <c r="DH12" i="5"/>
  <c r="DE30" i="5"/>
  <c r="DF29" i="5"/>
  <c r="DH12" i="8"/>
  <c r="DG260" i="4"/>
  <c r="DH20" i="4"/>
  <c r="DH54" i="4" s="1"/>
  <c r="BN39" i="8" l="1"/>
  <c r="BN38" i="8"/>
  <c r="BN22" i="8"/>
  <c r="BN39" i="11"/>
  <c r="BN50" i="11"/>
  <c r="BM96" i="8"/>
  <c r="BM95" i="8"/>
  <c r="BM88" i="8"/>
  <c r="BM94" i="8"/>
  <c r="BM20" i="7"/>
  <c r="BM24" i="10"/>
  <c r="BN21" i="5"/>
  <c r="BN45" i="8"/>
  <c r="DH40" i="2"/>
  <c r="DI12" i="11"/>
  <c r="DI12" i="12"/>
  <c r="BN22" i="5"/>
  <c r="BM43" i="2"/>
  <c r="BN15" i="11"/>
  <c r="BN15" i="12"/>
  <c r="BN16" i="9"/>
  <c r="BN16" i="7"/>
  <c r="BN16" i="6"/>
  <c r="BM263" i="4"/>
  <c r="BM160" i="4"/>
  <c r="BN16" i="10"/>
  <c r="BN15" i="5"/>
  <c r="BN15" i="8"/>
  <c r="BN29" i="8" s="1"/>
  <c r="BN25" i="5" s="1"/>
  <c r="BN41" i="2"/>
  <c r="BO13" i="11"/>
  <c r="BO13" i="12"/>
  <c r="BN22" i="4"/>
  <c r="BN56" i="4" s="1"/>
  <c r="BN261" i="4"/>
  <c r="BO13" i="8"/>
  <c r="BN158" i="4"/>
  <c r="BO14" i="9"/>
  <c r="BO14" i="6"/>
  <c r="BN19" i="4"/>
  <c r="BN53" i="4" s="1"/>
  <c r="BO14" i="10"/>
  <c r="BO14" i="7"/>
  <c r="BO13" i="5"/>
  <c r="DH157" i="4"/>
  <c r="DI13" i="10"/>
  <c r="DI13" i="9"/>
  <c r="DI13" i="7"/>
  <c r="DI13" i="6"/>
  <c r="DI12" i="5"/>
  <c r="DI12" i="8"/>
  <c r="DH260" i="4"/>
  <c r="DI20" i="4"/>
  <c r="DI54" i="4" s="1"/>
  <c r="DG29" i="5"/>
  <c r="DF30" i="5"/>
  <c r="BM193" i="4" l="1"/>
  <c r="BN36" i="5" s="1"/>
  <c r="BN21" i="12" s="1"/>
  <c r="BO66" i="9"/>
  <c r="BO68" i="9"/>
  <c r="BO67" i="9"/>
  <c r="BO69" i="9"/>
  <c r="BO54" i="9"/>
  <c r="BO55" i="9"/>
  <c r="BO56" i="9"/>
  <c r="BO57" i="9"/>
  <c r="BO58" i="9"/>
  <c r="BO59" i="9"/>
  <c r="BO60" i="9"/>
  <c r="BO61" i="9"/>
  <c r="BO62" i="9"/>
  <c r="BO63" i="9"/>
  <c r="BO64" i="9"/>
  <c r="BO65" i="9"/>
  <c r="BM23" i="10"/>
  <c r="BM19" i="7"/>
  <c r="BM28" i="10"/>
  <c r="BM24" i="7"/>
  <c r="BN156" i="4"/>
  <c r="BN228" i="4" s="1"/>
  <c r="BO160" i="8" s="1"/>
  <c r="BN39" i="2"/>
  <c r="BO11" i="11"/>
  <c r="BO11" i="12"/>
  <c r="BO12" i="7"/>
  <c r="BN259" i="4"/>
  <c r="BO11" i="5"/>
  <c r="BO11" i="8"/>
  <c r="BO45" i="8" s="1"/>
  <c r="BO12" i="9"/>
  <c r="BO12" i="10"/>
  <c r="BO12" i="6"/>
  <c r="BO19" i="6" s="1"/>
  <c r="BO21" i="4"/>
  <c r="BO55" i="4" s="1"/>
  <c r="BN42" i="2"/>
  <c r="BO14" i="11"/>
  <c r="BO14" i="12"/>
  <c r="BN159" i="4"/>
  <c r="BO15" i="9"/>
  <c r="BO15" i="6"/>
  <c r="BO15" i="10"/>
  <c r="BO15" i="7"/>
  <c r="BO14" i="5"/>
  <c r="BO14" i="8"/>
  <c r="BN262" i="4"/>
  <c r="BN23" i="4"/>
  <c r="BN57" i="4" s="1"/>
  <c r="BN61" i="8"/>
  <c r="BN28" i="8"/>
  <c r="BN24" i="5" s="1"/>
  <c r="BN30" i="8"/>
  <c r="BN26" i="5" s="1"/>
  <c r="BN28" i="5" s="1"/>
  <c r="BN62" i="8"/>
  <c r="BN89" i="8" s="1"/>
  <c r="DJ12" i="11"/>
  <c r="DJ12" i="12"/>
  <c r="BM26" i="10"/>
  <c r="BM22" i="7"/>
  <c r="BM27" i="10"/>
  <c r="BM23" i="7"/>
  <c r="BO62" i="6"/>
  <c r="BO61" i="6"/>
  <c r="BO54" i="6"/>
  <c r="BO56" i="6"/>
  <c r="BO49" i="6"/>
  <c r="BO60" i="6"/>
  <c r="BO59" i="6"/>
  <c r="BO52" i="6"/>
  <c r="BO55" i="6"/>
  <c r="BO47" i="6"/>
  <c r="BO50" i="6"/>
  <c r="BO63" i="6"/>
  <c r="BO48" i="6"/>
  <c r="BO66" i="6"/>
  <c r="BO65" i="6"/>
  <c r="BO57" i="6"/>
  <c r="BO53" i="6"/>
  <c r="BO64" i="6"/>
  <c r="BO58" i="6"/>
  <c r="BO51" i="6"/>
  <c r="BN53" i="2"/>
  <c r="BN63" i="2" s="1"/>
  <c r="BN52" i="2"/>
  <c r="BN62" i="2" s="1"/>
  <c r="BN50" i="2"/>
  <c r="BN60" i="2" s="1"/>
  <c r="BN48" i="2"/>
  <c r="BN58" i="2" s="1"/>
  <c r="BN46" i="2"/>
  <c r="BN56" i="2" s="1"/>
  <c r="BN51" i="2"/>
  <c r="BN61" i="2" s="1"/>
  <c r="BN49" i="2"/>
  <c r="BN59" i="2" s="1"/>
  <c r="BN47" i="2"/>
  <c r="BN57" i="2" s="1"/>
  <c r="BN45" i="2"/>
  <c r="BN55" i="2" s="1"/>
  <c r="DI157" i="4"/>
  <c r="DJ13" i="9"/>
  <c r="DJ13" i="10"/>
  <c r="DJ13" i="7"/>
  <c r="DJ13" i="6"/>
  <c r="DJ12" i="5"/>
  <c r="DI40" i="2"/>
  <c r="DG30" i="5"/>
  <c r="DH29" i="5"/>
  <c r="DJ12" i="8"/>
  <c r="DI260" i="4"/>
  <c r="DJ20" i="4"/>
  <c r="DJ54" i="4" s="1"/>
  <c r="BO40" i="8" l="1"/>
  <c r="BO39" i="8"/>
  <c r="BO22" i="8"/>
  <c r="BO22" i="5" s="1"/>
  <c r="BO44" i="8"/>
  <c r="BO38" i="8"/>
  <c r="BO39" i="11"/>
  <c r="BO50" i="11"/>
  <c r="BN96" i="8"/>
  <c r="BN88" i="8"/>
  <c r="BN94" i="8"/>
  <c r="BN95" i="8"/>
  <c r="BN27" i="10" s="1"/>
  <c r="BN20" i="7"/>
  <c r="BN24" i="10"/>
  <c r="BN43" i="2"/>
  <c r="BO15" i="11"/>
  <c r="BO15" i="12"/>
  <c r="BO16" i="10"/>
  <c r="BO16" i="7"/>
  <c r="BO15" i="5"/>
  <c r="BN263" i="4"/>
  <c r="BO15" i="8"/>
  <c r="BO29" i="8" s="1"/>
  <c r="BO25" i="5" s="1"/>
  <c r="BN160" i="4"/>
  <c r="BO16" i="9"/>
  <c r="BO16" i="6"/>
  <c r="BO41" i="2"/>
  <c r="BP13" i="11"/>
  <c r="BP13" i="12"/>
  <c r="BO22" i="4"/>
  <c r="BO56" i="4" s="1"/>
  <c r="BP14" i="9"/>
  <c r="BP14" i="6"/>
  <c r="BP14" i="7"/>
  <c r="BO261" i="4"/>
  <c r="BP13" i="8"/>
  <c r="BO158" i="4"/>
  <c r="BP14" i="10"/>
  <c r="BP13" i="5"/>
  <c r="BO19" i="4"/>
  <c r="BO53" i="4" s="1"/>
  <c r="BO21" i="8"/>
  <c r="DJ157" i="4"/>
  <c r="DK13" i="10"/>
  <c r="DK13" i="9"/>
  <c r="DK13" i="7"/>
  <c r="DK13" i="6"/>
  <c r="DI29" i="5"/>
  <c r="DJ29" i="5"/>
  <c r="DH30" i="5"/>
  <c r="DK12" i="12"/>
  <c r="DK12" i="11"/>
  <c r="DJ40" i="2"/>
  <c r="DK12" i="8"/>
  <c r="DJ260" i="4"/>
  <c r="BN23" i="7" l="1"/>
  <c r="BP67" i="9"/>
  <c r="BP69" i="9"/>
  <c r="BP66" i="9"/>
  <c r="BP68" i="9"/>
  <c r="BP54" i="9"/>
  <c r="BP55" i="9"/>
  <c r="BP56" i="9"/>
  <c r="BP57" i="9"/>
  <c r="BP58" i="9"/>
  <c r="BP59" i="9"/>
  <c r="BP60" i="9"/>
  <c r="BP61" i="9"/>
  <c r="BP62" i="9"/>
  <c r="BP63" i="9"/>
  <c r="BP64" i="9"/>
  <c r="BP65" i="9"/>
  <c r="I29" i="5"/>
  <c r="BN22" i="7"/>
  <c r="BN26" i="10"/>
  <c r="BO21" i="5"/>
  <c r="BN193" i="4" s="1"/>
  <c r="BO36" i="5" s="1"/>
  <c r="BO21" i="12" s="1"/>
  <c r="BP65" i="6"/>
  <c r="BP64" i="6"/>
  <c r="BP56" i="6"/>
  <c r="BP51" i="6"/>
  <c r="BP54" i="6"/>
  <c r="BP63" i="6"/>
  <c r="BP62" i="6"/>
  <c r="BP57" i="6"/>
  <c r="BP49" i="6"/>
  <c r="BP52" i="6"/>
  <c r="BP47" i="6"/>
  <c r="BP53" i="6"/>
  <c r="BP48" i="6"/>
  <c r="BP61" i="6"/>
  <c r="BP60" i="6"/>
  <c r="BP55" i="6"/>
  <c r="BP50" i="6"/>
  <c r="BP66" i="6"/>
  <c r="BP58" i="6"/>
  <c r="BP59" i="6"/>
  <c r="BP21" i="4"/>
  <c r="BP55" i="4" s="1"/>
  <c r="BO42" i="2"/>
  <c r="BP14" i="11"/>
  <c r="BP14" i="12"/>
  <c r="BO159" i="4"/>
  <c r="BP15" i="10"/>
  <c r="BP15" i="6"/>
  <c r="BO262" i="4"/>
  <c r="BP14" i="8"/>
  <c r="BO23" i="4"/>
  <c r="BO57" i="4" s="1"/>
  <c r="BP15" i="9"/>
  <c r="BP15" i="7"/>
  <c r="BP14" i="5"/>
  <c r="BN19" i="7"/>
  <c r="BN23" i="10"/>
  <c r="BN28" i="10"/>
  <c r="BN24" i="7"/>
  <c r="BO39" i="2"/>
  <c r="BP11" i="11"/>
  <c r="BP11" i="12"/>
  <c r="BO156" i="4"/>
  <c r="BO228" i="4" s="1"/>
  <c r="BP160" i="8" s="1"/>
  <c r="BP12" i="9"/>
  <c r="BP12" i="7"/>
  <c r="BP11" i="8"/>
  <c r="BP22" i="8" s="1"/>
  <c r="BO259" i="4"/>
  <c r="BP12" i="10"/>
  <c r="BP11" i="5"/>
  <c r="BP12" i="6"/>
  <c r="BP19" i="6" s="1"/>
  <c r="BO53" i="2"/>
  <c r="BO63" i="2" s="1"/>
  <c r="BO51" i="2"/>
  <c r="BO61" i="2" s="1"/>
  <c r="BO49" i="2"/>
  <c r="BO59" i="2" s="1"/>
  <c r="BO47" i="2"/>
  <c r="BO57" i="2" s="1"/>
  <c r="BO45" i="2"/>
  <c r="BO55" i="2" s="1"/>
  <c r="BO52" i="2"/>
  <c r="BO62" i="2" s="1"/>
  <c r="BO50" i="2"/>
  <c r="BO60" i="2" s="1"/>
  <c r="BO48" i="2"/>
  <c r="BO58" i="2" s="1"/>
  <c r="BO46" i="2"/>
  <c r="BO56" i="2" s="1"/>
  <c r="BO61" i="8"/>
  <c r="BO62" i="8"/>
  <c r="BO89" i="8" s="1"/>
  <c r="BO28" i="8"/>
  <c r="BO24" i="5" s="1"/>
  <c r="BO30" i="8"/>
  <c r="BO26" i="5" s="1"/>
  <c r="DI30" i="5"/>
  <c r="DJ30" i="5"/>
  <c r="E35" i="13"/>
  <c r="I30" i="5" l="1"/>
  <c r="BP39" i="11"/>
  <c r="BP50" i="11"/>
  <c r="BO28" i="5"/>
  <c r="BO96" i="8"/>
  <c r="BO95" i="8"/>
  <c r="BO88" i="8"/>
  <c r="BO94" i="8"/>
  <c r="BP44" i="8"/>
  <c r="BP22" i="5"/>
  <c r="BO20" i="7"/>
  <c r="BO24" i="10"/>
  <c r="BO43" i="2"/>
  <c r="BP15" i="11"/>
  <c r="BP15" i="12"/>
  <c r="BO160" i="4"/>
  <c r="BP16" i="10"/>
  <c r="BP15" i="5"/>
  <c r="BO263" i="4"/>
  <c r="BP16" i="9"/>
  <c r="BP16" i="6"/>
  <c r="BP16" i="7"/>
  <c r="BP15" i="8"/>
  <c r="BP29" i="8" s="1"/>
  <c r="BP25" i="5" s="1"/>
  <c r="BP21" i="8"/>
  <c r="BP45" i="8"/>
  <c r="BP38" i="8"/>
  <c r="BP39" i="8"/>
  <c r="BP40" i="8"/>
  <c r="BP41" i="2"/>
  <c r="BQ13" i="11"/>
  <c r="BQ13" i="12"/>
  <c r="BQ13" i="8"/>
  <c r="BP22" i="4"/>
  <c r="BP56" i="4" s="1"/>
  <c r="BP261" i="4"/>
  <c r="BP158" i="4"/>
  <c r="BQ14" i="9"/>
  <c r="BQ14" i="6"/>
  <c r="BP19" i="4"/>
  <c r="BP53" i="4" s="1"/>
  <c r="BQ14" i="10"/>
  <c r="BQ14" i="7"/>
  <c r="BQ13" i="5"/>
  <c r="E36" i="13"/>
  <c r="BQ66" i="9" l="1"/>
  <c r="BQ68" i="9"/>
  <c r="BQ67" i="9"/>
  <c r="BQ69" i="9"/>
  <c r="BQ54" i="9"/>
  <c r="BQ55" i="9"/>
  <c r="BQ56" i="9"/>
  <c r="BQ57" i="9"/>
  <c r="BQ58" i="9"/>
  <c r="BQ59" i="9"/>
  <c r="BQ60" i="9"/>
  <c r="BQ61" i="9"/>
  <c r="BQ62" i="9"/>
  <c r="BQ63" i="9"/>
  <c r="BQ64" i="9"/>
  <c r="BQ65" i="9"/>
  <c r="BP39" i="2"/>
  <c r="BQ11" i="11"/>
  <c r="BQ11" i="12"/>
  <c r="BP156" i="4"/>
  <c r="BP228" i="4" s="1"/>
  <c r="BQ160" i="8" s="1"/>
  <c r="BQ12" i="9"/>
  <c r="BQ12" i="6"/>
  <c r="BQ19" i="6" s="1"/>
  <c r="BP259" i="4"/>
  <c r="BQ12" i="10"/>
  <c r="BQ12" i="7"/>
  <c r="BQ11" i="5"/>
  <c r="BQ11" i="8"/>
  <c r="BQ45" i="8" s="1"/>
  <c r="BO23" i="10"/>
  <c r="BO19" i="7"/>
  <c r="BO24" i="7"/>
  <c r="BO28" i="10"/>
  <c r="BP21" i="5"/>
  <c r="BP28" i="8"/>
  <c r="BP24" i="5" s="1"/>
  <c r="BP62" i="8"/>
  <c r="BP89" i="8" s="1"/>
  <c r="BP30" i="8"/>
  <c r="BP26" i="5" s="1"/>
  <c r="BP61" i="8"/>
  <c r="BQ66" i="6"/>
  <c r="BQ65" i="6"/>
  <c r="BQ57" i="6"/>
  <c r="BQ50" i="6"/>
  <c r="BQ53" i="6"/>
  <c r="BQ64" i="6"/>
  <c r="BQ63" i="6"/>
  <c r="BQ56" i="6"/>
  <c r="BQ48" i="6"/>
  <c r="BQ51" i="6"/>
  <c r="BQ62" i="6"/>
  <c r="BQ61" i="6"/>
  <c r="BQ54" i="6"/>
  <c r="BQ58" i="6"/>
  <c r="BQ49" i="6"/>
  <c r="BQ60" i="6"/>
  <c r="BQ59" i="6"/>
  <c r="BQ52" i="6"/>
  <c r="BQ55" i="6"/>
  <c r="BQ47" i="6"/>
  <c r="BQ21" i="4"/>
  <c r="BQ55" i="4" s="1"/>
  <c r="BP42" i="2"/>
  <c r="BQ14" i="11"/>
  <c r="BQ14" i="12"/>
  <c r="BQ15" i="10"/>
  <c r="BQ15" i="7"/>
  <c r="BQ14" i="5"/>
  <c r="BP23" i="4"/>
  <c r="BP57" i="4" s="1"/>
  <c r="BP159" i="4"/>
  <c r="BQ15" i="9"/>
  <c r="BQ15" i="6"/>
  <c r="BQ14" i="8"/>
  <c r="BP262" i="4"/>
  <c r="BP53" i="2"/>
  <c r="BP63" i="2" s="1"/>
  <c r="BP52" i="2"/>
  <c r="BP62" i="2" s="1"/>
  <c r="BP50" i="2"/>
  <c r="BP60" i="2" s="1"/>
  <c r="BP48" i="2"/>
  <c r="BP58" i="2" s="1"/>
  <c r="BP46" i="2"/>
  <c r="BP56" i="2" s="1"/>
  <c r="BP49" i="2"/>
  <c r="BP59" i="2" s="1"/>
  <c r="BP45" i="2"/>
  <c r="BP55" i="2" s="1"/>
  <c r="BP51" i="2"/>
  <c r="BP61" i="2" s="1"/>
  <c r="BP47" i="2"/>
  <c r="BP57" i="2" s="1"/>
  <c r="BO27" i="10"/>
  <c r="BO23" i="7"/>
  <c r="BO22" i="7"/>
  <c r="BO26" i="10"/>
  <c r="BQ39" i="8"/>
  <c r="BQ39" i="11" l="1"/>
  <c r="BQ50" i="11"/>
  <c r="BP28" i="5"/>
  <c r="BO193" i="4"/>
  <c r="BP36" i="5" s="1"/>
  <c r="BP21" i="12" s="1"/>
  <c r="BP96" i="8"/>
  <c r="BP94" i="8"/>
  <c r="BP95" i="8"/>
  <c r="BP27" i="10" s="1"/>
  <c r="BP88" i="8"/>
  <c r="BQ40" i="8"/>
  <c r="BQ21" i="8"/>
  <c r="BQ21" i="5" s="1"/>
  <c r="BQ22" i="8"/>
  <c r="BQ22" i="5" s="1"/>
  <c r="BQ38" i="8"/>
  <c r="BQ44" i="8"/>
  <c r="BQ41" i="2"/>
  <c r="BR13" i="11"/>
  <c r="BR13" i="12"/>
  <c r="BQ22" i="4"/>
  <c r="BQ56" i="4" s="1"/>
  <c r="BQ19" i="4"/>
  <c r="BQ53" i="4" s="1"/>
  <c r="BQ158" i="4"/>
  <c r="BR14" i="10"/>
  <c r="BR13" i="5"/>
  <c r="BR13" i="8"/>
  <c r="BQ261" i="4"/>
  <c r="BR14" i="9"/>
  <c r="BR14" i="7"/>
  <c r="BR14" i="6"/>
  <c r="BP43" i="2"/>
  <c r="BQ15" i="11"/>
  <c r="BQ15" i="12"/>
  <c r="BP160" i="4"/>
  <c r="BQ16" i="9"/>
  <c r="BQ16" i="6"/>
  <c r="BQ16" i="10"/>
  <c r="BQ16" i="7"/>
  <c r="BQ15" i="5"/>
  <c r="BQ15" i="8"/>
  <c r="BQ29" i="8" s="1"/>
  <c r="BQ25" i="5" s="1"/>
  <c r="BP263" i="4"/>
  <c r="BP20" i="7"/>
  <c r="BP24" i="10"/>
  <c r="BP23" i="7" l="1"/>
  <c r="BP193" i="4"/>
  <c r="BQ36" i="5" s="1"/>
  <c r="BQ21" i="12" s="1"/>
  <c r="BR67" i="9"/>
  <c r="BR69" i="9"/>
  <c r="BR66" i="9"/>
  <c r="BR68" i="9"/>
  <c r="BR54" i="9"/>
  <c r="BR55" i="9"/>
  <c r="BR56" i="9"/>
  <c r="BR57" i="9"/>
  <c r="BR58" i="9"/>
  <c r="BR59" i="9"/>
  <c r="BR60" i="9"/>
  <c r="BR61" i="9"/>
  <c r="BR62" i="9"/>
  <c r="BR63" i="9"/>
  <c r="BR64" i="9"/>
  <c r="BR65" i="9"/>
  <c r="BP22" i="7"/>
  <c r="BP26" i="10"/>
  <c r="BQ62" i="8"/>
  <c r="BQ89" i="8" s="1"/>
  <c r="BQ61" i="8"/>
  <c r="BQ30" i="8"/>
  <c r="BQ26" i="5" s="1"/>
  <c r="BQ28" i="5" s="1"/>
  <c r="BQ28" i="8"/>
  <c r="BQ24" i="5" s="1"/>
  <c r="BR61" i="6"/>
  <c r="BR60" i="6"/>
  <c r="BR55" i="6"/>
  <c r="BR47" i="6"/>
  <c r="BR50" i="6"/>
  <c r="BR66" i="6"/>
  <c r="BR58" i="6"/>
  <c r="BR53" i="6"/>
  <c r="BR57" i="6"/>
  <c r="BR48" i="6"/>
  <c r="BR65" i="6"/>
  <c r="BR64" i="6"/>
  <c r="BR56" i="6"/>
  <c r="BR51" i="6"/>
  <c r="BR54" i="6"/>
  <c r="BR63" i="6"/>
  <c r="BR62" i="6"/>
  <c r="BR59" i="6"/>
  <c r="BR49" i="6"/>
  <c r="BR52" i="6"/>
  <c r="BQ39" i="2"/>
  <c r="BR11" i="11"/>
  <c r="BR11" i="12"/>
  <c r="BQ156" i="4"/>
  <c r="BQ228" i="4" s="1"/>
  <c r="BR160" i="8" s="1"/>
  <c r="BR12" i="7"/>
  <c r="BR12" i="9"/>
  <c r="BR12" i="10"/>
  <c r="BR11" i="5"/>
  <c r="BR12" i="6"/>
  <c r="BR19" i="6" s="1"/>
  <c r="BR11" i="8"/>
  <c r="BQ259" i="4"/>
  <c r="BQ53" i="2"/>
  <c r="BQ63" i="2" s="1"/>
  <c r="BQ47" i="2"/>
  <c r="BQ57" i="2" s="1"/>
  <c r="BQ52" i="2"/>
  <c r="BQ62" i="2" s="1"/>
  <c r="BQ50" i="2"/>
  <c r="BQ60" i="2" s="1"/>
  <c r="BQ48" i="2"/>
  <c r="BQ58" i="2" s="1"/>
  <c r="BQ46" i="2"/>
  <c r="BQ56" i="2" s="1"/>
  <c r="BQ51" i="2"/>
  <c r="BQ61" i="2" s="1"/>
  <c r="BQ49" i="2"/>
  <c r="BQ59" i="2" s="1"/>
  <c r="BQ45" i="2"/>
  <c r="BQ55" i="2" s="1"/>
  <c r="BP23" i="10"/>
  <c r="BP19" i="7"/>
  <c r="BP28" i="10"/>
  <c r="BP24" i="7"/>
  <c r="BR21" i="4"/>
  <c r="BR55" i="4" s="1"/>
  <c r="BQ42" i="2"/>
  <c r="BR14" i="11"/>
  <c r="BR14" i="12"/>
  <c r="BQ159" i="4"/>
  <c r="BR15" i="6"/>
  <c r="BR15" i="9"/>
  <c r="BR14" i="5"/>
  <c r="BQ262" i="4"/>
  <c r="BR14" i="8"/>
  <c r="BQ23" i="4"/>
  <c r="BQ57" i="4" s="1"/>
  <c r="BR15" i="7"/>
  <c r="BR15" i="10"/>
  <c r="BR39" i="11" l="1"/>
  <c r="BR50" i="11"/>
  <c r="BQ96" i="8"/>
  <c r="BQ95" i="8"/>
  <c r="BQ94" i="8"/>
  <c r="BQ88" i="8"/>
  <c r="BQ43" i="2"/>
  <c r="BR15" i="11"/>
  <c r="BR15" i="12"/>
  <c r="BQ160" i="4"/>
  <c r="BR16" i="10"/>
  <c r="BR15" i="5"/>
  <c r="BQ263" i="4"/>
  <c r="BR16" i="9"/>
  <c r="BR16" i="7"/>
  <c r="BR16" i="6"/>
  <c r="BR15" i="8"/>
  <c r="BR29" i="8" s="1"/>
  <c r="BR25" i="5" s="1"/>
  <c r="BR41" i="2"/>
  <c r="BS13" i="11"/>
  <c r="BS13" i="12"/>
  <c r="BR22" i="4"/>
  <c r="BR56" i="4" s="1"/>
  <c r="BS14" i="10"/>
  <c r="BS14" i="7"/>
  <c r="BS13" i="5"/>
  <c r="BS13" i="8"/>
  <c r="BR261" i="4"/>
  <c r="BR158" i="4"/>
  <c r="BS14" i="9"/>
  <c r="BS14" i="6"/>
  <c r="BR19" i="4"/>
  <c r="BR53" i="4" s="1"/>
  <c r="BQ24" i="10"/>
  <c r="BQ20" i="7"/>
  <c r="BR45" i="8"/>
  <c r="BR21" i="8"/>
  <c r="BR44" i="8"/>
  <c r="BR40" i="8"/>
  <c r="BR22" i="8"/>
  <c r="BR38" i="8"/>
  <c r="BR39" i="8"/>
  <c r="BS66" i="9" l="1"/>
  <c r="BS68" i="9"/>
  <c r="BS67" i="9"/>
  <c r="BS69" i="9"/>
  <c r="BS54" i="9"/>
  <c r="BS55" i="9"/>
  <c r="BS56" i="9"/>
  <c r="BS57" i="9"/>
  <c r="BS58" i="9"/>
  <c r="BS59" i="9"/>
  <c r="BS60" i="9"/>
  <c r="BS61" i="9"/>
  <c r="BS62" i="9"/>
  <c r="BS63" i="9"/>
  <c r="BS64" i="9"/>
  <c r="BS65" i="9"/>
  <c r="BQ27" i="10"/>
  <c r="BQ23" i="7"/>
  <c r="BQ24" i="7"/>
  <c r="BQ28" i="10"/>
  <c r="BR22" i="5"/>
  <c r="BS62" i="6"/>
  <c r="BS61" i="6"/>
  <c r="BS54" i="6"/>
  <c r="BS56" i="6"/>
  <c r="BS49" i="6"/>
  <c r="BS60" i="6"/>
  <c r="BS59" i="6"/>
  <c r="BS52" i="6"/>
  <c r="BS55" i="6"/>
  <c r="BS47" i="6"/>
  <c r="BS66" i="6"/>
  <c r="BS65" i="6"/>
  <c r="BS57" i="6"/>
  <c r="BS50" i="6"/>
  <c r="BS53" i="6"/>
  <c r="BS64" i="6"/>
  <c r="BS63" i="6"/>
  <c r="BS58" i="6"/>
  <c r="BS48" i="6"/>
  <c r="BS51" i="6"/>
  <c r="BS21" i="4"/>
  <c r="BS55" i="4" s="1"/>
  <c r="BR42" i="2"/>
  <c r="BS14" i="11"/>
  <c r="BS14" i="12"/>
  <c r="BS15" i="10"/>
  <c r="BS15" i="7"/>
  <c r="BS14" i="5"/>
  <c r="BR23" i="4"/>
  <c r="BR57" i="4" s="1"/>
  <c r="BR159" i="4"/>
  <c r="BS15" i="9"/>
  <c r="BS15" i="6"/>
  <c r="BS14" i="8"/>
  <c r="BR262" i="4"/>
  <c r="BR61" i="8"/>
  <c r="BR28" i="8"/>
  <c r="BR24" i="5" s="1"/>
  <c r="BR30" i="8"/>
  <c r="BR26" i="5" s="1"/>
  <c r="BR62" i="8"/>
  <c r="BR89" i="8" s="1"/>
  <c r="BQ26" i="10"/>
  <c r="BQ22" i="7"/>
  <c r="BQ23" i="10"/>
  <c r="BQ19" i="7"/>
  <c r="BR21" i="5"/>
  <c r="BR28" i="5" s="1"/>
  <c r="BR39" i="2"/>
  <c r="BS11" i="11"/>
  <c r="BS11" i="12"/>
  <c r="BR259" i="4"/>
  <c r="BS11" i="8"/>
  <c r="BS39" i="8" s="1"/>
  <c r="BS12" i="10"/>
  <c r="BS12" i="7"/>
  <c r="BS11" i="5"/>
  <c r="BR156" i="4"/>
  <c r="BR228" i="4" s="1"/>
  <c r="BS160" i="8" s="1"/>
  <c r="BS12" i="9"/>
  <c r="BS12" i="6"/>
  <c r="BS19" i="6" s="1"/>
  <c r="BR53" i="2"/>
  <c r="BR63" i="2" s="1"/>
  <c r="BR52" i="2"/>
  <c r="BR62" i="2" s="1"/>
  <c r="BR50" i="2"/>
  <c r="BR60" i="2" s="1"/>
  <c r="BR46" i="2"/>
  <c r="BR56" i="2" s="1"/>
  <c r="BR51" i="2"/>
  <c r="BR61" i="2" s="1"/>
  <c r="BR49" i="2"/>
  <c r="BR59" i="2" s="1"/>
  <c r="BR47" i="2"/>
  <c r="BR57" i="2" s="1"/>
  <c r="BR45" i="2"/>
  <c r="BR55" i="2" s="1"/>
  <c r="BR48" i="2"/>
  <c r="BR58" i="2" s="1"/>
  <c r="BS40" i="8"/>
  <c r="BS39" i="11" l="1"/>
  <c r="BS50" i="11"/>
  <c r="BQ193" i="4"/>
  <c r="BR36" i="5" s="1"/>
  <c r="BR21" i="12" s="1"/>
  <c r="BR96" i="8"/>
  <c r="BR94" i="8"/>
  <c r="BR88" i="8"/>
  <c r="BR23" i="10" s="1"/>
  <c r="BR95" i="8"/>
  <c r="BR24" i="10"/>
  <c r="BR20" i="7"/>
  <c r="BS41" i="2"/>
  <c r="BT13" i="11"/>
  <c r="BT13" i="12"/>
  <c r="BS22" i="4"/>
  <c r="BS56" i="4" s="1"/>
  <c r="BS261" i="4"/>
  <c r="BS19" i="4"/>
  <c r="BS53" i="4" s="1"/>
  <c r="BS158" i="4"/>
  <c r="BT14" i="10"/>
  <c r="BT13" i="5"/>
  <c r="BT13" i="8"/>
  <c r="BT14" i="9"/>
  <c r="BT14" i="6"/>
  <c r="BT14" i="7"/>
  <c r="BS44" i="8"/>
  <c r="BS45" i="8"/>
  <c r="BS22" i="8"/>
  <c r="BR43" i="2"/>
  <c r="BS15" i="11"/>
  <c r="BS15" i="12"/>
  <c r="BR160" i="4"/>
  <c r="BS16" i="9"/>
  <c r="BS16" i="6"/>
  <c r="BS15" i="8"/>
  <c r="BS29" i="8" s="1"/>
  <c r="BS25" i="5" s="1"/>
  <c r="BS16" i="10"/>
  <c r="BS16" i="7"/>
  <c r="BS15" i="5"/>
  <c r="BR263" i="4"/>
  <c r="BS21" i="8"/>
  <c r="BS38" i="8"/>
  <c r="BR19" i="7" l="1"/>
  <c r="BT67" i="9"/>
  <c r="BT69" i="9"/>
  <c r="BT66" i="9"/>
  <c r="BT68" i="9"/>
  <c r="BT54" i="9"/>
  <c r="BT55" i="9"/>
  <c r="BT56" i="9"/>
  <c r="BT57" i="9"/>
  <c r="BT58" i="9"/>
  <c r="BT59" i="9"/>
  <c r="BT60" i="9"/>
  <c r="BT61" i="9"/>
  <c r="BT62" i="9"/>
  <c r="BT63" i="9"/>
  <c r="BT64" i="9"/>
  <c r="BT65" i="9"/>
  <c r="BR27" i="10"/>
  <c r="BR23" i="7"/>
  <c r="BS21" i="5"/>
  <c r="BR24" i="7"/>
  <c r="BR28" i="10"/>
  <c r="BS22" i="5"/>
  <c r="BT65" i="6"/>
  <c r="BT64" i="6"/>
  <c r="BT56" i="6"/>
  <c r="BT51" i="6"/>
  <c r="BT54" i="6"/>
  <c r="BT63" i="6"/>
  <c r="BT62" i="6"/>
  <c r="BT57" i="6"/>
  <c r="BT49" i="6"/>
  <c r="BT52" i="6"/>
  <c r="BT61" i="6"/>
  <c r="BT60" i="6"/>
  <c r="BT55" i="6"/>
  <c r="BT47" i="6"/>
  <c r="BT50" i="6"/>
  <c r="BT66" i="6"/>
  <c r="BT58" i="6"/>
  <c r="BT53" i="6"/>
  <c r="BT59" i="6"/>
  <c r="BT48" i="6"/>
  <c r="BS39" i="2"/>
  <c r="BT11" i="11"/>
  <c r="BT11" i="12"/>
  <c r="BS156" i="4"/>
  <c r="BS228" i="4" s="1"/>
  <c r="BT160" i="8" s="1"/>
  <c r="BT12" i="9"/>
  <c r="BT12" i="7"/>
  <c r="BT11" i="8"/>
  <c r="BT40" i="8" s="1"/>
  <c r="BT12" i="10"/>
  <c r="BT11" i="5"/>
  <c r="BT12" i="6"/>
  <c r="BT19" i="6" s="1"/>
  <c r="BS259" i="4"/>
  <c r="BT21" i="4"/>
  <c r="BT55" i="4" s="1"/>
  <c r="BS42" i="2"/>
  <c r="BT14" i="11"/>
  <c r="BT14" i="12"/>
  <c r="BT15" i="9"/>
  <c r="BT15" i="7"/>
  <c r="BT14" i="5"/>
  <c r="BS262" i="4"/>
  <c r="BS159" i="4"/>
  <c r="BT15" i="10"/>
  <c r="BT15" i="6"/>
  <c r="BT14" i="8"/>
  <c r="BS23" i="4"/>
  <c r="BS57" i="4" s="1"/>
  <c r="BS28" i="8"/>
  <c r="BS24" i="5" s="1"/>
  <c r="BS30" i="8"/>
  <c r="BS26" i="5" s="1"/>
  <c r="BS61" i="8"/>
  <c r="BS62" i="8"/>
  <c r="BS89" i="8" s="1"/>
  <c r="BR26" i="10"/>
  <c r="BR22" i="7"/>
  <c r="BT45" i="8"/>
  <c r="BS53" i="2"/>
  <c r="BS63" i="2" s="1"/>
  <c r="BS51" i="2"/>
  <c r="BS61" i="2" s="1"/>
  <c r="BS50" i="2"/>
  <c r="BS60" i="2" s="1"/>
  <c r="BS48" i="2"/>
  <c r="BS58" i="2" s="1"/>
  <c r="BS46" i="2"/>
  <c r="BS56" i="2" s="1"/>
  <c r="BS52" i="2"/>
  <c r="BS62" i="2" s="1"/>
  <c r="BS49" i="2"/>
  <c r="BS59" i="2" s="1"/>
  <c r="BS47" i="2"/>
  <c r="BS57" i="2" s="1"/>
  <c r="BS45" i="2"/>
  <c r="BS55" i="2" s="1"/>
  <c r="BT39" i="11" l="1"/>
  <c r="BT50" i="11"/>
  <c r="BR193" i="4"/>
  <c r="BS36" i="5" s="1"/>
  <c r="BS21" i="12" s="1"/>
  <c r="BS28" i="5"/>
  <c r="BS94" i="8"/>
  <c r="BS26" i="10" s="1"/>
  <c r="BS95" i="8"/>
  <c r="BS27" i="10" s="1"/>
  <c r="BS96" i="8"/>
  <c r="BS88" i="8"/>
  <c r="BT38" i="8"/>
  <c r="BS20" i="7"/>
  <c r="BS24" i="10"/>
  <c r="BS43" i="2"/>
  <c r="BT15" i="11"/>
  <c r="BT15" i="12"/>
  <c r="BS160" i="4"/>
  <c r="BT16" i="10"/>
  <c r="BT15" i="5"/>
  <c r="BT15" i="8"/>
  <c r="BT29" i="8" s="1"/>
  <c r="BT25" i="5" s="1"/>
  <c r="BT16" i="9"/>
  <c r="BT16" i="6"/>
  <c r="BT16" i="7"/>
  <c r="BS263" i="4"/>
  <c r="BT41" i="2"/>
  <c r="BU13" i="11"/>
  <c r="BU13" i="12"/>
  <c r="BT22" i="4"/>
  <c r="BT56" i="4" s="1"/>
  <c r="BT19" i="4"/>
  <c r="BT53" i="4" s="1"/>
  <c r="BU13" i="8"/>
  <c r="BT261" i="4"/>
  <c r="BT158" i="4"/>
  <c r="BU14" i="9"/>
  <c r="BU14" i="6"/>
  <c r="BU14" i="10"/>
  <c r="BU14" i="7"/>
  <c r="BU13" i="5"/>
  <c r="BT22" i="8"/>
  <c r="BT39" i="8"/>
  <c r="BT44" i="8"/>
  <c r="BT21" i="8"/>
  <c r="BS22" i="7" l="1"/>
  <c r="BU66" i="9"/>
  <c r="BU68" i="9"/>
  <c r="BU67" i="9"/>
  <c r="BU69" i="9"/>
  <c r="BU54" i="9"/>
  <c r="BU55" i="9"/>
  <c r="BU56" i="9"/>
  <c r="BU57" i="9"/>
  <c r="BU58" i="9"/>
  <c r="BU59" i="9"/>
  <c r="BU60" i="9"/>
  <c r="BU61" i="9"/>
  <c r="BU62" i="9"/>
  <c r="BU63" i="9"/>
  <c r="BU64" i="9"/>
  <c r="BU65" i="9"/>
  <c r="BS23" i="7"/>
  <c r="BT21" i="5"/>
  <c r="BS19" i="7"/>
  <c r="BS23" i="10"/>
  <c r="BT22" i="5"/>
  <c r="BU62" i="6"/>
  <c r="BU61" i="6"/>
  <c r="BU54" i="6"/>
  <c r="BU58" i="6"/>
  <c r="BU49" i="6"/>
  <c r="BU60" i="6"/>
  <c r="BU59" i="6"/>
  <c r="BU52" i="6"/>
  <c r="BU55" i="6"/>
  <c r="BU47" i="6"/>
  <c r="BU66" i="6"/>
  <c r="BU65" i="6"/>
  <c r="BU57" i="6"/>
  <c r="BU50" i="6"/>
  <c r="BU53" i="6"/>
  <c r="BU64" i="6"/>
  <c r="BU63" i="6"/>
  <c r="BU56" i="6"/>
  <c r="BU48" i="6"/>
  <c r="BU51" i="6"/>
  <c r="BU21" i="4"/>
  <c r="BU55" i="4" s="1"/>
  <c r="BT42" i="2"/>
  <c r="BU14" i="11"/>
  <c r="BU14" i="12"/>
  <c r="BT159" i="4"/>
  <c r="BU15" i="9"/>
  <c r="BU15" i="6"/>
  <c r="BT23" i="4"/>
  <c r="BT57" i="4" s="1"/>
  <c r="BU15" i="10"/>
  <c r="BU15" i="7"/>
  <c r="BU14" i="5"/>
  <c r="BU14" i="8"/>
  <c r="BT262" i="4"/>
  <c r="BT62" i="8"/>
  <c r="BT89" i="8" s="1"/>
  <c r="BT30" i="8"/>
  <c r="BT26" i="5" s="1"/>
  <c r="BT28" i="8"/>
  <c r="BT24" i="5" s="1"/>
  <c r="BT61" i="8"/>
  <c r="BS28" i="10"/>
  <c r="BS24" i="7"/>
  <c r="BT39" i="2"/>
  <c r="BU11" i="11"/>
  <c r="BU11" i="12"/>
  <c r="BT156" i="4"/>
  <c r="BT228" i="4" s="1"/>
  <c r="BU160" i="8" s="1"/>
  <c r="BU12" i="9"/>
  <c r="BU12" i="6"/>
  <c r="BU19" i="6" s="1"/>
  <c r="BT259" i="4"/>
  <c r="BU12" i="10"/>
  <c r="BU12" i="7"/>
  <c r="BU11" i="5"/>
  <c r="BU11" i="8"/>
  <c r="BU39" i="8" s="1"/>
  <c r="BT53" i="2"/>
  <c r="BT63" i="2" s="1"/>
  <c r="BT52" i="2"/>
  <c r="BT62" i="2" s="1"/>
  <c r="BT45" i="2"/>
  <c r="BT55" i="2" s="1"/>
  <c r="BT51" i="2"/>
  <c r="BT61" i="2" s="1"/>
  <c r="BT50" i="2"/>
  <c r="BT60" i="2" s="1"/>
  <c r="BT48" i="2"/>
  <c r="BT58" i="2" s="1"/>
  <c r="BT46" i="2"/>
  <c r="BT56" i="2" s="1"/>
  <c r="BT49" i="2"/>
  <c r="BT59" i="2" s="1"/>
  <c r="BT47" i="2"/>
  <c r="BT57" i="2" s="1"/>
  <c r="BU39" i="11" l="1"/>
  <c r="BU50" i="11"/>
  <c r="BS193" i="4"/>
  <c r="BT36" i="5" s="1"/>
  <c r="BT21" i="12" s="1"/>
  <c r="BT28" i="5"/>
  <c r="BT96" i="8"/>
  <c r="BT95" i="8"/>
  <c r="BT88" i="8"/>
  <c r="BT94" i="8"/>
  <c r="BT22" i="7" s="1"/>
  <c r="BU45" i="8"/>
  <c r="BU40" i="8"/>
  <c r="BT20" i="7"/>
  <c r="BT24" i="10"/>
  <c r="BT43" i="2"/>
  <c r="BU15" i="11"/>
  <c r="BU15" i="12"/>
  <c r="BT160" i="4"/>
  <c r="BU16" i="9"/>
  <c r="BU16" i="6"/>
  <c r="BU15" i="8"/>
  <c r="BU29" i="8" s="1"/>
  <c r="BU25" i="5" s="1"/>
  <c r="BU16" i="10"/>
  <c r="BU16" i="7"/>
  <c r="BU15" i="5"/>
  <c r="BT263" i="4"/>
  <c r="BU44" i="8"/>
  <c r="BU38" i="8"/>
  <c r="BT26" i="10"/>
  <c r="BU41" i="2"/>
  <c r="BV13" i="11"/>
  <c r="BV13" i="12"/>
  <c r="BU261" i="4"/>
  <c r="BU22" i="4"/>
  <c r="BU56" i="4" s="1"/>
  <c r="BV13" i="8"/>
  <c r="BU158" i="4"/>
  <c r="BV14" i="10"/>
  <c r="BV13" i="5"/>
  <c r="BU19" i="4"/>
  <c r="BU53" i="4" s="1"/>
  <c r="BV14" i="9"/>
  <c r="BV14" i="7"/>
  <c r="BV14" i="6"/>
  <c r="BU22" i="8"/>
  <c r="BU21" i="8"/>
  <c r="BV67" i="9" l="1"/>
  <c r="BV69" i="9"/>
  <c r="BV66" i="9"/>
  <c r="BV68" i="9"/>
  <c r="BV54" i="9"/>
  <c r="BV55" i="9"/>
  <c r="BV56" i="9"/>
  <c r="BV57" i="9"/>
  <c r="BV58" i="9"/>
  <c r="BV59" i="9"/>
  <c r="BV60" i="9"/>
  <c r="BV61" i="9"/>
  <c r="BV62" i="9"/>
  <c r="BV63" i="9"/>
  <c r="BV64" i="9"/>
  <c r="BV65" i="9"/>
  <c r="BU22" i="5"/>
  <c r="BV12" i="10"/>
  <c r="BU39" i="2"/>
  <c r="BV11" i="11"/>
  <c r="BV11" i="12"/>
  <c r="BV12" i="7"/>
  <c r="BV11" i="8"/>
  <c r="BV45" i="8" s="1"/>
  <c r="BU156" i="4"/>
  <c r="BU228" i="4" s="1"/>
  <c r="BV160" i="8" s="1"/>
  <c r="BV12" i="9"/>
  <c r="BV12" i="6"/>
  <c r="BV19" i="6" s="1"/>
  <c r="BU259" i="4"/>
  <c r="BV11" i="5"/>
  <c r="BT27" i="10"/>
  <c r="BT23" i="7"/>
  <c r="BT28" i="10"/>
  <c r="BT24" i="7"/>
  <c r="BU62" i="8"/>
  <c r="BU89" i="8" s="1"/>
  <c r="BU61" i="8"/>
  <c r="BU30" i="8"/>
  <c r="BU26" i="5" s="1"/>
  <c r="BU28" i="8"/>
  <c r="BU24" i="5" s="1"/>
  <c r="BV44" i="8"/>
  <c r="BU21" i="5"/>
  <c r="BV61" i="6"/>
  <c r="BV60" i="6"/>
  <c r="BV55" i="6"/>
  <c r="BV47" i="6"/>
  <c r="BV50" i="6"/>
  <c r="BV66" i="6"/>
  <c r="BV58" i="6"/>
  <c r="BV53" i="6"/>
  <c r="BV57" i="6"/>
  <c r="BV48" i="6"/>
  <c r="BV65" i="6"/>
  <c r="BV64" i="6"/>
  <c r="BV56" i="6"/>
  <c r="BV51" i="6"/>
  <c r="BV54" i="6"/>
  <c r="BV63" i="6"/>
  <c r="BV62" i="6"/>
  <c r="BV59" i="6"/>
  <c r="BV49" i="6"/>
  <c r="BV52" i="6"/>
  <c r="BV21" i="4"/>
  <c r="BV55" i="4" s="1"/>
  <c r="BU42" i="2"/>
  <c r="BV14" i="11"/>
  <c r="BV14" i="12"/>
  <c r="BV15" i="9"/>
  <c r="BV15" i="6"/>
  <c r="BV14" i="5"/>
  <c r="BU262" i="4"/>
  <c r="BU159" i="4"/>
  <c r="BV15" i="10"/>
  <c r="BV15" i="7"/>
  <c r="BV14" i="8"/>
  <c r="BU23" i="4"/>
  <c r="BU57" i="4" s="1"/>
  <c r="BU53" i="2"/>
  <c r="BU63" i="2" s="1"/>
  <c r="BU52" i="2"/>
  <c r="BU62" i="2" s="1"/>
  <c r="BU48" i="2"/>
  <c r="BU58" i="2" s="1"/>
  <c r="BU51" i="2"/>
  <c r="BU61" i="2" s="1"/>
  <c r="BU49" i="2"/>
  <c r="BU59" i="2" s="1"/>
  <c r="BU47" i="2"/>
  <c r="BU57" i="2" s="1"/>
  <c r="BU45" i="2"/>
  <c r="BU55" i="2" s="1"/>
  <c r="BU50" i="2"/>
  <c r="BU60" i="2" s="1"/>
  <c r="BU46" i="2"/>
  <c r="BU56" i="2" s="1"/>
  <c r="BT23" i="10"/>
  <c r="BT19" i="7"/>
  <c r="BV40" i="8"/>
  <c r="BU28" i="5" l="1"/>
  <c r="BV38" i="8"/>
  <c r="BV21" i="8"/>
  <c r="BV39" i="11"/>
  <c r="BV50" i="11"/>
  <c r="BT193" i="4"/>
  <c r="BU36" i="5" s="1"/>
  <c r="BU21" i="12" s="1"/>
  <c r="BU96" i="8"/>
  <c r="BU88" i="8"/>
  <c r="BU19" i="7" s="1"/>
  <c r="BU95" i="8"/>
  <c r="BU27" i="10" s="1"/>
  <c r="BU94" i="8"/>
  <c r="BU43" i="2"/>
  <c r="BV15" i="11"/>
  <c r="BV15" i="12"/>
  <c r="BV16" i="9"/>
  <c r="BV16" i="7"/>
  <c r="BV16" i="6"/>
  <c r="BV15" i="8"/>
  <c r="BV29" i="8" s="1"/>
  <c r="BV25" i="5" s="1"/>
  <c r="BU160" i="4"/>
  <c r="BV16" i="10"/>
  <c r="BV15" i="5"/>
  <c r="BU263" i="4"/>
  <c r="BV41" i="2"/>
  <c r="BW13" i="11"/>
  <c r="BW13" i="12"/>
  <c r="BV22" i="4"/>
  <c r="BV56" i="4" s="1"/>
  <c r="BW14" i="10"/>
  <c r="BW14" i="7"/>
  <c r="BW13" i="5"/>
  <c r="BV19" i="4"/>
  <c r="BV53" i="4" s="1"/>
  <c r="BV158" i="4"/>
  <c r="BW14" i="9"/>
  <c r="BW14" i="6"/>
  <c r="BW13" i="8"/>
  <c r="BV261" i="4"/>
  <c r="BV21" i="5"/>
  <c r="BU20" i="7"/>
  <c r="BU24" i="10"/>
  <c r="BV39" i="8"/>
  <c r="BU23" i="7"/>
  <c r="BV22" i="8"/>
  <c r="BU23" i="10" l="1"/>
  <c r="BW66" i="9"/>
  <c r="BW68" i="9"/>
  <c r="BW67" i="9"/>
  <c r="BW69" i="9"/>
  <c r="BW54" i="9"/>
  <c r="BW55" i="9"/>
  <c r="BW56" i="9"/>
  <c r="BW57" i="9"/>
  <c r="BW58" i="9"/>
  <c r="BW59" i="9"/>
  <c r="BW60" i="9"/>
  <c r="BW61" i="9"/>
  <c r="BW62" i="9"/>
  <c r="BW63" i="9"/>
  <c r="BW64" i="9"/>
  <c r="BW65" i="9"/>
  <c r="BU22" i="7"/>
  <c r="BU26" i="10"/>
  <c r="BV39" i="2"/>
  <c r="BW11" i="11"/>
  <c r="BW11" i="12"/>
  <c r="BV156" i="4"/>
  <c r="BV228" i="4" s="1"/>
  <c r="BW160" i="8" s="1"/>
  <c r="BW12" i="9"/>
  <c r="BW12" i="6"/>
  <c r="BW19" i="6" s="1"/>
  <c r="BW12" i="10"/>
  <c r="BW12" i="7"/>
  <c r="BW11" i="5"/>
  <c r="BV259" i="4"/>
  <c r="BW11" i="8"/>
  <c r="BW21" i="8" s="1"/>
  <c r="BW21" i="4"/>
  <c r="BW55" i="4" s="1"/>
  <c r="BV42" i="2"/>
  <c r="BW14" i="11"/>
  <c r="BW14" i="12"/>
  <c r="BW15" i="10"/>
  <c r="BW15" i="7"/>
  <c r="BW14" i="5"/>
  <c r="BW14" i="8"/>
  <c r="BV262" i="4"/>
  <c r="BV159" i="4"/>
  <c r="BW15" i="9"/>
  <c r="BW15" i="6"/>
  <c r="BV23" i="4"/>
  <c r="BV57" i="4" s="1"/>
  <c r="BV61" i="8"/>
  <c r="BV28" i="8"/>
  <c r="BV24" i="5" s="1"/>
  <c r="BV30" i="8"/>
  <c r="BV26" i="5" s="1"/>
  <c r="BV62" i="8"/>
  <c r="BV89" i="8" s="1"/>
  <c r="BV22" i="5"/>
  <c r="BU28" i="10"/>
  <c r="BU24" i="7"/>
  <c r="BW66" i="6"/>
  <c r="BW65" i="6"/>
  <c r="BW57" i="6"/>
  <c r="BW50" i="6"/>
  <c r="BW53" i="6"/>
  <c r="BW64" i="6"/>
  <c r="BW63" i="6"/>
  <c r="BW58" i="6"/>
  <c r="BW48" i="6"/>
  <c r="BW51" i="6"/>
  <c r="BW62" i="6"/>
  <c r="BW61" i="6"/>
  <c r="BW54" i="6"/>
  <c r="BW56" i="6"/>
  <c r="BW49" i="6"/>
  <c r="BW60" i="6"/>
  <c r="BW59" i="6"/>
  <c r="BW52" i="6"/>
  <c r="BW55" i="6"/>
  <c r="BW47" i="6"/>
  <c r="BV53" i="2"/>
  <c r="BV63" i="2" s="1"/>
  <c r="BV52" i="2"/>
  <c r="BV62" i="2" s="1"/>
  <c r="BV50" i="2"/>
  <c r="BV60" i="2" s="1"/>
  <c r="BV48" i="2"/>
  <c r="BV58" i="2" s="1"/>
  <c r="BV46" i="2"/>
  <c r="BV56" i="2" s="1"/>
  <c r="BV51" i="2"/>
  <c r="BV61" i="2" s="1"/>
  <c r="BV49" i="2"/>
  <c r="BV59" i="2" s="1"/>
  <c r="BV47" i="2"/>
  <c r="BV57" i="2" s="1"/>
  <c r="BV45" i="2"/>
  <c r="BV55" i="2" s="1"/>
  <c r="BW39" i="11" l="1"/>
  <c r="BW50" i="11"/>
  <c r="BV28" i="5"/>
  <c r="BU193" i="4"/>
  <c r="BV36" i="5" s="1"/>
  <c r="BV21" i="12" s="1"/>
  <c r="BV96" i="8"/>
  <c r="BV88" i="8"/>
  <c r="BV95" i="8"/>
  <c r="BV94" i="8"/>
  <c r="BW39" i="8"/>
  <c r="BW22" i="8"/>
  <c r="BW22" i="5" s="1"/>
  <c r="BW21" i="5"/>
  <c r="BV24" i="10"/>
  <c r="BV20" i="7"/>
  <c r="BV43" i="2"/>
  <c r="BW15" i="11"/>
  <c r="BW15" i="12"/>
  <c r="BW16" i="10"/>
  <c r="BW16" i="7"/>
  <c r="BW15" i="5"/>
  <c r="BW15" i="8"/>
  <c r="BW29" i="8" s="1"/>
  <c r="BW25" i="5" s="1"/>
  <c r="BV160" i="4"/>
  <c r="BW16" i="9"/>
  <c r="BW16" i="6"/>
  <c r="BV263" i="4"/>
  <c r="BW41" i="2"/>
  <c r="BX13" i="11"/>
  <c r="BX13" i="12"/>
  <c r="BW22" i="4"/>
  <c r="BW56" i="4" s="1"/>
  <c r="BX14" i="9"/>
  <c r="BX14" i="6"/>
  <c r="BX14" i="7"/>
  <c r="BX13" i="8"/>
  <c r="BW19" i="4"/>
  <c r="BW53" i="4" s="1"/>
  <c r="BW158" i="4"/>
  <c r="BX14" i="10"/>
  <c r="BX13" i="5"/>
  <c r="BW261" i="4"/>
  <c r="BW38" i="8"/>
  <c r="BW44" i="8"/>
  <c r="BW45" i="8"/>
  <c r="BW40" i="8"/>
  <c r="BV193" i="4" l="1"/>
  <c r="BW36" i="5" s="1"/>
  <c r="BW21" i="12" s="1"/>
  <c r="BX67" i="9"/>
  <c r="BX69" i="9"/>
  <c r="BX66" i="9"/>
  <c r="BX68" i="9"/>
  <c r="BX54" i="9"/>
  <c r="BX55" i="9"/>
  <c r="BX56" i="9"/>
  <c r="BX57" i="9"/>
  <c r="BX58" i="9"/>
  <c r="BX59" i="9"/>
  <c r="BX60" i="9"/>
  <c r="BX61" i="9"/>
  <c r="BX62" i="9"/>
  <c r="BX63" i="9"/>
  <c r="BX64" i="9"/>
  <c r="BX65" i="9"/>
  <c r="BV23" i="7"/>
  <c r="BV27" i="10"/>
  <c r="BV24" i="7"/>
  <c r="BV28" i="10"/>
  <c r="BX61" i="6"/>
  <c r="BX60" i="6"/>
  <c r="BX55" i="6"/>
  <c r="BX47" i="6"/>
  <c r="BX50" i="6"/>
  <c r="BX66" i="6"/>
  <c r="BX58" i="6"/>
  <c r="BX53" i="6"/>
  <c r="BX59" i="6"/>
  <c r="BX48" i="6"/>
  <c r="BX65" i="6"/>
  <c r="BX64" i="6"/>
  <c r="BX56" i="6"/>
  <c r="BX51" i="6"/>
  <c r="BX54" i="6"/>
  <c r="BX63" i="6"/>
  <c r="BX62" i="6"/>
  <c r="BX57" i="6"/>
  <c r="BX49" i="6"/>
  <c r="BX52" i="6"/>
  <c r="BX21" i="4"/>
  <c r="BX55" i="4" s="1"/>
  <c r="BW42" i="2"/>
  <c r="BX14" i="11"/>
  <c r="BX14" i="12"/>
  <c r="BX15" i="9"/>
  <c r="BX15" i="7"/>
  <c r="BX14" i="5"/>
  <c r="BX14" i="8"/>
  <c r="BW23" i="4"/>
  <c r="BW57" i="4" s="1"/>
  <c r="BW159" i="4"/>
  <c r="BX15" i="10"/>
  <c r="BX15" i="6"/>
  <c r="BW262" i="4"/>
  <c r="BW28" i="8"/>
  <c r="BW24" i="5" s="1"/>
  <c r="BW30" i="8"/>
  <c r="BW26" i="5" s="1"/>
  <c r="BW28" i="5" s="1"/>
  <c r="BW61" i="8"/>
  <c r="BW62" i="8"/>
  <c r="BW89" i="8" s="1"/>
  <c r="BV22" i="7"/>
  <c r="BV26" i="10"/>
  <c r="BV23" i="10"/>
  <c r="BV19" i="7"/>
  <c r="BW39" i="2"/>
  <c r="BX11" i="11"/>
  <c r="BX11" i="12"/>
  <c r="BW156" i="4"/>
  <c r="BW228" i="4" s="1"/>
  <c r="BX160" i="8" s="1"/>
  <c r="BX12" i="9"/>
  <c r="BX12" i="7"/>
  <c r="BW259" i="4"/>
  <c r="BX12" i="10"/>
  <c r="BX11" i="5"/>
  <c r="BX12" i="6"/>
  <c r="BX19" i="6" s="1"/>
  <c r="BX11" i="8"/>
  <c r="BW53" i="2"/>
  <c r="BW63" i="2" s="1"/>
  <c r="BW51" i="2"/>
  <c r="BW61" i="2" s="1"/>
  <c r="BW49" i="2"/>
  <c r="BW59" i="2" s="1"/>
  <c r="BW47" i="2"/>
  <c r="BW57" i="2" s="1"/>
  <c r="BW45" i="2"/>
  <c r="BW55" i="2" s="1"/>
  <c r="BW50" i="2"/>
  <c r="BW60" i="2" s="1"/>
  <c r="BW48" i="2"/>
  <c r="BW58" i="2" s="1"/>
  <c r="BW52" i="2"/>
  <c r="BW62" i="2" s="1"/>
  <c r="BW46" i="2"/>
  <c r="BW56" i="2" s="1"/>
  <c r="BX22" i="8"/>
  <c r="BX22" i="5" s="1"/>
  <c r="BX39" i="11" l="1"/>
  <c r="BX50" i="11"/>
  <c r="BW88" i="8"/>
  <c r="BW23" i="10" s="1"/>
  <c r="BW96" i="8"/>
  <c r="BW28" i="10" s="1"/>
  <c r="BW94" i="8"/>
  <c r="BW95" i="8"/>
  <c r="BW23" i="7" s="1"/>
  <c r="BX40" i="8"/>
  <c r="BX39" i="8"/>
  <c r="BW24" i="7"/>
  <c r="BX38" i="8"/>
  <c r="BX45" i="8"/>
  <c r="BX21" i="8"/>
  <c r="BW20" i="7"/>
  <c r="BW24" i="10"/>
  <c r="BW43" i="2"/>
  <c r="BX15" i="11"/>
  <c r="BX15" i="12"/>
  <c r="BX16" i="9"/>
  <c r="BX16" i="6"/>
  <c r="BX16" i="7"/>
  <c r="BW263" i="4"/>
  <c r="BW160" i="4"/>
  <c r="BX16" i="10"/>
  <c r="BX15" i="5"/>
  <c r="BX15" i="8"/>
  <c r="BX29" i="8" s="1"/>
  <c r="BX25" i="5" s="1"/>
  <c r="BX41" i="2"/>
  <c r="BY13" i="11"/>
  <c r="BY13" i="12"/>
  <c r="BX22" i="4"/>
  <c r="BX56" i="4" s="1"/>
  <c r="BY14" i="10"/>
  <c r="BY14" i="7"/>
  <c r="BY13" i="5"/>
  <c r="BX19" i="4"/>
  <c r="BX53" i="4" s="1"/>
  <c r="BX158" i="4"/>
  <c r="BY14" i="9"/>
  <c r="BY14" i="6"/>
  <c r="BY13" i="8"/>
  <c r="BX261" i="4"/>
  <c r="BX44" i="8"/>
  <c r="BW27" i="10" l="1"/>
  <c r="BY66" i="9"/>
  <c r="BY68" i="9"/>
  <c r="BY67" i="9"/>
  <c r="BY69" i="9"/>
  <c r="BY54" i="9"/>
  <c r="BY55" i="9"/>
  <c r="BY56" i="9"/>
  <c r="BY57" i="9"/>
  <c r="BY58" i="9"/>
  <c r="BY59" i="9"/>
  <c r="BY60" i="9"/>
  <c r="BY61" i="9"/>
  <c r="BY62" i="9"/>
  <c r="BY63" i="9"/>
  <c r="BY64" i="9"/>
  <c r="BY65" i="9"/>
  <c r="BW19" i="7"/>
  <c r="BX39" i="2"/>
  <c r="BY11" i="11"/>
  <c r="BY11" i="12"/>
  <c r="BY12" i="10"/>
  <c r="BY12" i="7"/>
  <c r="BY11" i="5"/>
  <c r="BX259" i="4"/>
  <c r="BX156" i="4"/>
  <c r="BX228" i="4" s="1"/>
  <c r="BY160" i="8" s="1"/>
  <c r="BY12" i="9"/>
  <c r="BY12" i="6"/>
  <c r="BY19" i="6" s="1"/>
  <c r="BY11" i="8"/>
  <c r="BY22" i="8" s="1"/>
  <c r="BY21" i="4"/>
  <c r="BY55" i="4" s="1"/>
  <c r="BX42" i="2"/>
  <c r="BY14" i="11"/>
  <c r="BY14" i="12"/>
  <c r="BX159" i="4"/>
  <c r="BY15" i="9"/>
  <c r="BY15" i="6"/>
  <c r="BY14" i="8"/>
  <c r="BX262" i="4"/>
  <c r="BY15" i="10"/>
  <c r="BY15" i="7"/>
  <c r="BY14" i="5"/>
  <c r="BX23" i="4"/>
  <c r="BX57" i="4" s="1"/>
  <c r="BX62" i="8"/>
  <c r="BX89" i="8" s="1"/>
  <c r="BX30" i="8"/>
  <c r="BX26" i="5" s="1"/>
  <c r="BX61" i="8"/>
  <c r="BX28" i="8"/>
  <c r="BX24" i="5" s="1"/>
  <c r="BW22" i="7"/>
  <c r="BW26" i="10"/>
  <c r="BY40" i="8"/>
  <c r="BY62" i="6"/>
  <c r="BY61" i="6"/>
  <c r="BY54" i="6"/>
  <c r="BY58" i="6"/>
  <c r="BY49" i="6"/>
  <c r="BY60" i="6"/>
  <c r="BY59" i="6"/>
  <c r="BY52" i="6"/>
  <c r="BY55" i="6"/>
  <c r="BY47" i="6"/>
  <c r="BY66" i="6"/>
  <c r="BY65" i="6"/>
  <c r="BY57" i="6"/>
  <c r="BY50" i="6"/>
  <c r="BY53" i="6"/>
  <c r="BY64" i="6"/>
  <c r="BY63" i="6"/>
  <c r="BY56" i="6"/>
  <c r="BY48" i="6"/>
  <c r="BY51" i="6"/>
  <c r="BX53" i="2"/>
  <c r="BX63" i="2" s="1"/>
  <c r="BX51" i="2"/>
  <c r="BX61" i="2" s="1"/>
  <c r="BX49" i="2"/>
  <c r="BX59" i="2" s="1"/>
  <c r="BX45" i="2"/>
  <c r="BX55" i="2" s="1"/>
  <c r="BX52" i="2"/>
  <c r="BX62" i="2" s="1"/>
  <c r="BX50" i="2"/>
  <c r="BX60" i="2" s="1"/>
  <c r="BX48" i="2"/>
  <c r="BX58" i="2" s="1"/>
  <c r="BX46" i="2"/>
  <c r="BX56" i="2" s="1"/>
  <c r="BX47" i="2"/>
  <c r="BX57" i="2" s="1"/>
  <c r="BX21" i="5"/>
  <c r="BY39" i="8" l="1"/>
  <c r="BY39" i="11"/>
  <c r="BY50" i="11"/>
  <c r="BX28" i="5"/>
  <c r="BW193" i="4"/>
  <c r="BX36" i="5" s="1"/>
  <c r="BX21" i="12" s="1"/>
  <c r="BX96" i="8"/>
  <c r="BX24" i="7" s="1"/>
  <c r="BX95" i="8"/>
  <c r="BX27" i="10" s="1"/>
  <c r="BX94" i="8"/>
  <c r="BX88" i="8"/>
  <c r="BX23" i="10" s="1"/>
  <c r="BY45" i="8"/>
  <c r="BY21" i="8"/>
  <c r="BY21" i="5" s="1"/>
  <c r="BY38" i="8"/>
  <c r="BY44" i="8"/>
  <c r="BX20" i="7"/>
  <c r="BX24" i="10"/>
  <c r="BY22" i="5"/>
  <c r="BX43" i="2"/>
  <c r="BY15" i="11"/>
  <c r="BY15" i="12"/>
  <c r="BY16" i="10"/>
  <c r="BY16" i="7"/>
  <c r="BY15" i="5"/>
  <c r="BX263" i="4"/>
  <c r="BX160" i="4"/>
  <c r="BY16" i="9"/>
  <c r="BY16" i="6"/>
  <c r="BY15" i="8"/>
  <c r="BY29" i="8" s="1"/>
  <c r="BY25" i="5" s="1"/>
  <c r="BY41" i="2"/>
  <c r="BZ13" i="11"/>
  <c r="BZ13" i="12"/>
  <c r="BZ13" i="8"/>
  <c r="BY22" i="4"/>
  <c r="BY56" i="4" s="1"/>
  <c r="BY158" i="4"/>
  <c r="BZ14" i="10"/>
  <c r="BZ13" i="5"/>
  <c r="BY261" i="4"/>
  <c r="BY19" i="4"/>
  <c r="BY53" i="4" s="1"/>
  <c r="BZ14" i="9"/>
  <c r="BZ14" i="7"/>
  <c r="BZ14" i="6"/>
  <c r="BX28" i="10" l="1"/>
  <c r="BX23" i="7"/>
  <c r="BX193" i="4"/>
  <c r="BY36" i="5" s="1"/>
  <c r="BY21" i="12" s="1"/>
  <c r="BX19" i="7"/>
  <c r="BZ67" i="9"/>
  <c r="BZ69" i="9"/>
  <c r="BZ66" i="9"/>
  <c r="BZ68" i="9"/>
  <c r="BZ54" i="9"/>
  <c r="BZ55" i="9"/>
  <c r="BZ56" i="9"/>
  <c r="BZ57" i="9"/>
  <c r="BZ58" i="9"/>
  <c r="BZ59" i="9"/>
  <c r="BZ60" i="9"/>
  <c r="BZ61" i="9"/>
  <c r="BZ62" i="9"/>
  <c r="BZ63" i="9"/>
  <c r="BZ64" i="9"/>
  <c r="BZ65" i="9"/>
  <c r="BZ65" i="6"/>
  <c r="BZ64" i="6"/>
  <c r="BZ56" i="6"/>
  <c r="BZ51" i="6"/>
  <c r="BZ54" i="6"/>
  <c r="BZ63" i="6"/>
  <c r="BZ62" i="6"/>
  <c r="BZ59" i="6"/>
  <c r="BZ49" i="6"/>
  <c r="BZ52" i="6"/>
  <c r="BZ61" i="6"/>
  <c r="BZ60" i="6"/>
  <c r="BZ55" i="6"/>
  <c r="BZ47" i="6"/>
  <c r="BZ50" i="6"/>
  <c r="BZ66" i="6"/>
  <c r="BZ58" i="6"/>
  <c r="BZ53" i="6"/>
  <c r="BZ57" i="6"/>
  <c r="BZ48" i="6"/>
  <c r="BZ21" i="4"/>
  <c r="BZ55" i="4" s="1"/>
  <c r="BY42" i="2"/>
  <c r="BZ14" i="11"/>
  <c r="BZ14" i="12"/>
  <c r="BY159" i="4"/>
  <c r="BZ15" i="10"/>
  <c r="BZ15" i="7"/>
  <c r="BZ14" i="8"/>
  <c r="BY23" i="4"/>
  <c r="BY57" i="4" s="1"/>
  <c r="BZ15" i="9"/>
  <c r="BZ15" i="6"/>
  <c r="BZ14" i="5"/>
  <c r="BY262" i="4"/>
  <c r="BY53" i="2"/>
  <c r="BY63" i="2" s="1"/>
  <c r="BY51" i="2"/>
  <c r="BY61" i="2" s="1"/>
  <c r="BY50" i="2"/>
  <c r="BY60" i="2" s="1"/>
  <c r="BY48" i="2"/>
  <c r="BY58" i="2" s="1"/>
  <c r="BY46" i="2"/>
  <c r="BY56" i="2" s="1"/>
  <c r="BY52" i="2"/>
  <c r="BY62" i="2" s="1"/>
  <c r="BY49" i="2"/>
  <c r="BY59" i="2" s="1"/>
  <c r="BY45" i="2"/>
  <c r="BY55" i="2" s="1"/>
  <c r="BY47" i="2"/>
  <c r="BY57" i="2" s="1"/>
  <c r="BX22" i="7"/>
  <c r="BX26" i="10"/>
  <c r="BY156" i="4"/>
  <c r="BY228" i="4" s="1"/>
  <c r="BZ160" i="8" s="1"/>
  <c r="BY39" i="2"/>
  <c r="BZ11" i="11"/>
  <c r="BZ11" i="12"/>
  <c r="BZ12" i="10"/>
  <c r="BZ12" i="6"/>
  <c r="BZ19" i="6" s="1"/>
  <c r="BZ11" i="8"/>
  <c r="BZ22" i="8" s="1"/>
  <c r="BZ11" i="5"/>
  <c r="BZ12" i="9"/>
  <c r="BY259" i="4"/>
  <c r="BZ12" i="7"/>
  <c r="BY62" i="8"/>
  <c r="BY89" i="8" s="1"/>
  <c r="BY61" i="8"/>
  <c r="BY30" i="8"/>
  <c r="BY26" i="5" s="1"/>
  <c r="BY28" i="5" s="1"/>
  <c r="BY28" i="8"/>
  <c r="BY24" i="5" s="1"/>
  <c r="BZ39" i="11" l="1"/>
  <c r="BZ50" i="11"/>
  <c r="BY96" i="8"/>
  <c r="BY94" i="8"/>
  <c r="BY95" i="8"/>
  <c r="BY88" i="8"/>
  <c r="BZ40" i="8"/>
  <c r="BZ38" i="8"/>
  <c r="BZ21" i="8"/>
  <c r="BZ21" i="5" s="1"/>
  <c r="BZ22" i="5"/>
  <c r="BY20" i="7"/>
  <c r="BY24" i="10"/>
  <c r="BZ44" i="8"/>
  <c r="BZ45" i="8"/>
  <c r="BY43" i="2"/>
  <c r="BZ15" i="11"/>
  <c r="BZ15" i="12"/>
  <c r="BY160" i="4"/>
  <c r="BZ16" i="10"/>
  <c r="BZ15" i="5"/>
  <c r="BZ15" i="8"/>
  <c r="BZ29" i="8" s="1"/>
  <c r="BZ25" i="5" s="1"/>
  <c r="BZ16" i="9"/>
  <c r="BZ16" i="7"/>
  <c r="BZ16" i="6"/>
  <c r="BY263" i="4"/>
  <c r="BZ41" i="2"/>
  <c r="CA13" i="11"/>
  <c r="CA13" i="12"/>
  <c r="BZ22" i="4"/>
  <c r="BZ56" i="4" s="1"/>
  <c r="BZ158" i="4"/>
  <c r="CA14" i="9"/>
  <c r="CA14" i="6"/>
  <c r="CA13" i="8"/>
  <c r="BZ261" i="4"/>
  <c r="CA14" i="10"/>
  <c r="CA14" i="7"/>
  <c r="CA13" i="5"/>
  <c r="BZ19" i="4"/>
  <c r="BZ53" i="4" s="1"/>
  <c r="BZ39" i="8"/>
  <c r="BY193" i="4" l="1"/>
  <c r="BZ36" i="5" s="1"/>
  <c r="BZ21" i="12" s="1"/>
  <c r="CA66" i="9"/>
  <c r="CA68" i="9"/>
  <c r="CA67" i="9"/>
  <c r="CA69" i="9"/>
  <c r="CA54" i="9"/>
  <c r="CA55" i="9"/>
  <c r="CA56" i="9"/>
  <c r="CA57" i="9"/>
  <c r="CA58" i="9"/>
  <c r="CA59" i="9"/>
  <c r="CA60" i="9"/>
  <c r="CA61" i="9"/>
  <c r="CA62" i="9"/>
  <c r="CA63" i="9"/>
  <c r="CA64" i="9"/>
  <c r="CA65" i="9"/>
  <c r="BZ39" i="2"/>
  <c r="CA11" i="11"/>
  <c r="CA11" i="12"/>
  <c r="CA12" i="7"/>
  <c r="BZ156" i="4"/>
  <c r="BZ228" i="4" s="1"/>
  <c r="CA160" i="8" s="1"/>
  <c r="CA12" i="9"/>
  <c r="CA12" i="6"/>
  <c r="CA19" i="6" s="1"/>
  <c r="CA11" i="8"/>
  <c r="CA39" i="8" s="1"/>
  <c r="CA12" i="10"/>
  <c r="CA11" i="5"/>
  <c r="BZ259" i="4"/>
  <c r="CA62" i="6"/>
  <c r="CA61" i="6"/>
  <c r="CA54" i="6"/>
  <c r="CA49" i="6"/>
  <c r="CA60" i="6"/>
  <c r="CA59" i="6"/>
  <c r="CA55" i="6"/>
  <c r="CA66" i="6"/>
  <c r="CA65" i="6"/>
  <c r="CA57" i="6"/>
  <c r="CA50" i="6"/>
  <c r="CA53" i="6"/>
  <c r="CA64" i="6"/>
  <c r="CA63" i="6"/>
  <c r="CA58" i="6"/>
  <c r="CA48" i="6"/>
  <c r="CA51" i="6"/>
  <c r="CA56" i="6"/>
  <c r="CA52" i="6"/>
  <c r="CA47" i="6"/>
  <c r="BZ53" i="2"/>
  <c r="BZ63" i="2" s="1"/>
  <c r="BZ51" i="2"/>
  <c r="BZ61" i="2" s="1"/>
  <c r="BZ49" i="2"/>
  <c r="BZ59" i="2" s="1"/>
  <c r="BZ47" i="2"/>
  <c r="BZ57" i="2" s="1"/>
  <c r="BZ45" i="2"/>
  <c r="BZ55" i="2" s="1"/>
  <c r="BZ52" i="2"/>
  <c r="BZ62" i="2" s="1"/>
  <c r="BZ50" i="2"/>
  <c r="BZ60" i="2" s="1"/>
  <c r="BZ48" i="2"/>
  <c r="BZ58" i="2" s="1"/>
  <c r="BZ46" i="2"/>
  <c r="BZ56" i="2" s="1"/>
  <c r="BY22" i="7"/>
  <c r="BY26" i="10"/>
  <c r="BY24" i="7"/>
  <c r="BY28" i="10"/>
  <c r="CA21" i="4"/>
  <c r="CA55" i="4" s="1"/>
  <c r="BZ42" i="2"/>
  <c r="CA14" i="11"/>
  <c r="CA14" i="12"/>
  <c r="CA15" i="10"/>
  <c r="CA15" i="7"/>
  <c r="CA14" i="5"/>
  <c r="BZ159" i="4"/>
  <c r="CA15" i="9"/>
  <c r="CA15" i="6"/>
  <c r="CA14" i="8"/>
  <c r="BZ262" i="4"/>
  <c r="BZ23" i="4"/>
  <c r="BZ57" i="4" s="1"/>
  <c r="BZ62" i="8"/>
  <c r="BZ89" i="8" s="1"/>
  <c r="BZ61" i="8"/>
  <c r="BZ28" i="8"/>
  <c r="BZ24" i="5" s="1"/>
  <c r="BZ30" i="8"/>
  <c r="BZ26" i="5" s="1"/>
  <c r="BZ28" i="5" s="1"/>
  <c r="BY19" i="7"/>
  <c r="BY23" i="10"/>
  <c r="BY27" i="10"/>
  <c r="BY23" i="7"/>
  <c r="CA45" i="8" l="1"/>
  <c r="CA44" i="8"/>
  <c r="CA38" i="8"/>
  <c r="CA39" i="11"/>
  <c r="CA50" i="11"/>
  <c r="BZ96" i="8"/>
  <c r="BZ88" i="8"/>
  <c r="BZ94" i="8"/>
  <c r="BZ26" i="10" s="1"/>
  <c r="BZ95" i="8"/>
  <c r="BZ43" i="2"/>
  <c r="CA15" i="11"/>
  <c r="CA15" i="12"/>
  <c r="CA16" i="10"/>
  <c r="CA16" i="7"/>
  <c r="CA15" i="5"/>
  <c r="BZ263" i="4"/>
  <c r="BZ160" i="4"/>
  <c r="CA16" i="9"/>
  <c r="CA16" i="6"/>
  <c r="CA15" i="8"/>
  <c r="CA29" i="8" s="1"/>
  <c r="CA25" i="5" s="1"/>
  <c r="CA41" i="2"/>
  <c r="CB13" i="11"/>
  <c r="CB13" i="12"/>
  <c r="CA22" i="4"/>
  <c r="CA56" i="4" s="1"/>
  <c r="CB14" i="9"/>
  <c r="CB14" i="6"/>
  <c r="CB14" i="7"/>
  <c r="CB13" i="8"/>
  <c r="CA19" i="4"/>
  <c r="CA53" i="4" s="1"/>
  <c r="CA158" i="4"/>
  <c r="CB14" i="10"/>
  <c r="CB13" i="5"/>
  <c r="CA261" i="4"/>
  <c r="CA21" i="8"/>
  <c r="CA21" i="5" s="1"/>
  <c r="CA40" i="8"/>
  <c r="CA22" i="8"/>
  <c r="BZ20" i="7"/>
  <c r="BZ24" i="10"/>
  <c r="BZ22" i="7" l="1"/>
  <c r="CB67" i="9"/>
  <c r="CB69" i="9"/>
  <c r="CB66" i="9"/>
  <c r="CB68" i="9"/>
  <c r="CB54" i="9"/>
  <c r="CB55" i="9"/>
  <c r="CB56" i="9"/>
  <c r="CB57" i="9"/>
  <c r="CB58" i="9"/>
  <c r="CB59" i="9"/>
  <c r="CB60" i="9"/>
  <c r="CB61" i="9"/>
  <c r="CB62" i="9"/>
  <c r="CB63" i="9"/>
  <c r="CB64" i="9"/>
  <c r="CB65" i="9"/>
  <c r="CA39" i="2"/>
  <c r="CB11" i="11"/>
  <c r="CB11" i="12"/>
  <c r="CA156" i="4"/>
  <c r="CA228" i="4" s="1"/>
  <c r="CB160" i="8" s="1"/>
  <c r="CB12" i="9"/>
  <c r="CA259" i="4"/>
  <c r="CB12" i="10"/>
  <c r="CB11" i="5"/>
  <c r="CB12" i="6"/>
  <c r="CB19" i="6" s="1"/>
  <c r="CB11" i="8"/>
  <c r="CB40" i="8" s="1"/>
  <c r="CB12" i="7"/>
  <c r="CA53" i="2"/>
  <c r="CA63" i="2" s="1"/>
  <c r="CA51" i="2"/>
  <c r="CA61" i="2" s="1"/>
  <c r="CA49" i="2"/>
  <c r="CA59" i="2" s="1"/>
  <c r="CA45" i="2"/>
  <c r="CA55" i="2" s="1"/>
  <c r="CA52" i="2"/>
  <c r="CA62" i="2" s="1"/>
  <c r="CA50" i="2"/>
  <c r="CA60" i="2" s="1"/>
  <c r="CA48" i="2"/>
  <c r="CA58" i="2" s="1"/>
  <c r="CA46" i="2"/>
  <c r="CA56" i="2" s="1"/>
  <c r="CA47" i="2"/>
  <c r="CA57" i="2" s="1"/>
  <c r="BZ19" i="7"/>
  <c r="BZ23" i="10"/>
  <c r="BZ27" i="10"/>
  <c r="BZ23" i="7"/>
  <c r="CA22" i="5"/>
  <c r="CB61" i="6"/>
  <c r="CB55" i="6"/>
  <c r="CB66" i="6"/>
  <c r="CB59" i="6"/>
  <c r="CB65" i="6"/>
  <c r="CB64" i="6"/>
  <c r="CB56" i="6"/>
  <c r="CB51" i="6"/>
  <c r="CB54" i="6"/>
  <c r="CB63" i="6"/>
  <c r="CB62" i="6"/>
  <c r="CB57" i="6"/>
  <c r="CB49" i="6"/>
  <c r="CB52" i="6"/>
  <c r="CB60" i="6"/>
  <c r="CB47" i="6"/>
  <c r="CB50" i="6"/>
  <c r="CB58" i="6"/>
  <c r="CB53" i="6"/>
  <c r="CB48" i="6"/>
  <c r="CB21" i="4"/>
  <c r="CB55" i="4" s="1"/>
  <c r="CA42" i="2"/>
  <c r="CB14" i="11"/>
  <c r="CB14" i="12"/>
  <c r="CB15" i="9"/>
  <c r="CB15" i="7"/>
  <c r="CB14" i="5"/>
  <c r="CA23" i="4"/>
  <c r="CA57" i="4" s="1"/>
  <c r="CA159" i="4"/>
  <c r="CB15" i="10"/>
  <c r="CB15" i="6"/>
  <c r="CA262" i="4"/>
  <c r="CB14" i="8"/>
  <c r="CA62" i="8"/>
  <c r="CA89" i="8" s="1"/>
  <c r="CA28" i="8"/>
  <c r="CA24" i="5" s="1"/>
  <c r="CA30" i="8"/>
  <c r="CA26" i="5" s="1"/>
  <c r="CA61" i="8"/>
  <c r="BZ24" i="7"/>
  <c r="BZ28" i="10"/>
  <c r="E22" i="6"/>
  <c r="CB39" i="11" l="1"/>
  <c r="CB50" i="11"/>
  <c r="CA28" i="5"/>
  <c r="BZ193" i="4"/>
  <c r="CA36" i="5" s="1"/>
  <c r="CA21" i="12" s="1"/>
  <c r="CA96" i="8"/>
  <c r="CA94" i="8"/>
  <c r="CA95" i="8"/>
  <c r="CA88" i="8"/>
  <c r="CB22" i="8"/>
  <c r="CB22" i="5" s="1"/>
  <c r="CA20" i="7"/>
  <c r="CA24" i="10"/>
  <c r="CA43" i="2"/>
  <c r="CB15" i="11"/>
  <c r="CB15" i="12"/>
  <c r="CA160" i="4"/>
  <c r="CB16" i="10"/>
  <c r="CB15" i="5"/>
  <c r="CB16" i="9"/>
  <c r="CB16" i="6"/>
  <c r="CB16" i="7"/>
  <c r="CA263" i="4"/>
  <c r="CB15" i="8"/>
  <c r="CB29" i="8" s="1"/>
  <c r="CB25" i="5" s="1"/>
  <c r="CB41" i="2"/>
  <c r="CC13" i="11"/>
  <c r="CC13" i="12"/>
  <c r="CB22" i="4"/>
  <c r="CB56" i="4" s="1"/>
  <c r="CB158" i="4"/>
  <c r="CC14" i="9"/>
  <c r="CC14" i="6"/>
  <c r="CB19" i="4"/>
  <c r="CB53" i="4" s="1"/>
  <c r="CC14" i="10"/>
  <c r="CC14" i="7"/>
  <c r="CC13" i="5"/>
  <c r="CC13" i="8"/>
  <c r="CB261" i="4"/>
  <c r="CB21" i="8"/>
  <c r="CB21" i="5" s="1"/>
  <c r="CB45" i="8"/>
  <c r="CB38" i="8"/>
  <c r="CB39" i="8"/>
  <c r="CB44" i="8"/>
  <c r="CA193" i="4" l="1"/>
  <c r="CB36" i="5" s="1"/>
  <c r="CB21" i="12" s="1"/>
  <c r="CC66" i="9"/>
  <c r="CC68" i="9"/>
  <c r="CC67" i="9"/>
  <c r="CC69" i="9"/>
  <c r="CC54" i="9"/>
  <c r="CC55" i="9"/>
  <c r="CC56" i="9"/>
  <c r="CC57" i="9"/>
  <c r="CC58" i="9"/>
  <c r="CC59" i="9"/>
  <c r="CC60" i="9"/>
  <c r="CC61" i="9"/>
  <c r="CC62" i="9"/>
  <c r="CC63" i="9"/>
  <c r="CC64" i="9"/>
  <c r="CC65" i="9"/>
  <c r="CC62" i="6"/>
  <c r="CC61" i="6"/>
  <c r="CC54" i="6"/>
  <c r="CC58" i="6"/>
  <c r="CC49" i="6"/>
  <c r="CC60" i="6"/>
  <c r="CC59" i="6"/>
  <c r="CC52" i="6"/>
  <c r="CC55" i="6"/>
  <c r="CC47" i="6"/>
  <c r="CC66" i="6"/>
  <c r="CC65" i="6"/>
  <c r="CC57" i="6"/>
  <c r="CC50" i="6"/>
  <c r="CC53" i="6"/>
  <c r="CC64" i="6"/>
  <c r="CC63" i="6"/>
  <c r="CC56" i="6"/>
  <c r="CC48" i="6"/>
  <c r="CC51" i="6"/>
  <c r="CB53" i="2"/>
  <c r="CB63" i="2" s="1"/>
  <c r="CB51" i="2"/>
  <c r="CB61" i="2" s="1"/>
  <c r="CB52" i="2"/>
  <c r="CB62" i="2" s="1"/>
  <c r="CB49" i="2"/>
  <c r="CB59" i="2" s="1"/>
  <c r="CB47" i="2"/>
  <c r="CB57" i="2" s="1"/>
  <c r="CB45" i="2"/>
  <c r="CB55" i="2" s="1"/>
  <c r="CB50" i="2"/>
  <c r="CB60" i="2" s="1"/>
  <c r="CB48" i="2"/>
  <c r="CB58" i="2" s="1"/>
  <c r="CB46" i="2"/>
  <c r="CB56" i="2" s="1"/>
  <c r="CA23" i="7"/>
  <c r="CA27" i="10"/>
  <c r="CA22" i="7"/>
  <c r="CA26" i="10"/>
  <c r="CB62" i="8"/>
  <c r="CB89" i="8" s="1"/>
  <c r="CB30" i="8"/>
  <c r="CB26" i="5" s="1"/>
  <c r="CB28" i="5" s="1"/>
  <c r="CB61" i="8"/>
  <c r="CB28" i="8"/>
  <c r="CB39" i="2"/>
  <c r="CC11" i="11"/>
  <c r="CC11" i="12"/>
  <c r="CC12" i="10"/>
  <c r="CC12" i="7"/>
  <c r="CC11" i="5"/>
  <c r="CC11" i="8"/>
  <c r="CC21" i="8" s="1"/>
  <c r="CB156" i="4"/>
  <c r="CB228" i="4" s="1"/>
  <c r="CC160" i="8" s="1"/>
  <c r="CC12" i="9"/>
  <c r="CC12" i="6"/>
  <c r="CC19" i="6" s="1"/>
  <c r="CB259" i="4"/>
  <c r="CC21" i="4"/>
  <c r="CC55" i="4" s="1"/>
  <c r="CB42" i="2"/>
  <c r="CC14" i="11"/>
  <c r="CC14" i="12"/>
  <c r="CC15" i="10"/>
  <c r="CC15" i="7"/>
  <c r="CC14" i="5"/>
  <c r="CB23" i="4"/>
  <c r="CB57" i="4" s="1"/>
  <c r="CB159" i="4"/>
  <c r="CC15" i="9"/>
  <c r="CC15" i="6"/>
  <c r="CC14" i="8"/>
  <c r="CB262" i="4"/>
  <c r="CA19" i="7"/>
  <c r="CA23" i="10"/>
  <c r="CA24" i="7"/>
  <c r="CA28" i="10"/>
  <c r="CC39" i="11" l="1"/>
  <c r="CC50" i="11"/>
  <c r="CB96" i="8"/>
  <c r="CB24" i="7" s="1"/>
  <c r="CB95" i="8"/>
  <c r="CB94" i="8"/>
  <c r="CB26" i="10" s="1"/>
  <c r="CB88" i="8"/>
  <c r="CC38" i="8"/>
  <c r="CC22" i="8"/>
  <c r="CC22" i="5" s="1"/>
  <c r="CB20" i="7"/>
  <c r="CB24" i="10"/>
  <c r="CC41" i="2"/>
  <c r="CD13" i="11"/>
  <c r="CD13" i="12"/>
  <c r="CC22" i="4"/>
  <c r="CC56" i="4" s="1"/>
  <c r="CD13" i="8"/>
  <c r="CC19" i="4"/>
  <c r="CC53" i="4" s="1"/>
  <c r="CC261" i="4"/>
  <c r="CC158" i="4"/>
  <c r="CD14" i="10"/>
  <c r="CD13" i="5"/>
  <c r="CD14" i="9"/>
  <c r="CD14" i="7"/>
  <c r="CD14" i="6"/>
  <c r="CC45" i="8"/>
  <c r="CC39" i="8"/>
  <c r="CC40" i="8"/>
  <c r="CB43" i="2"/>
  <c r="CC15" i="11"/>
  <c r="CC15" i="12"/>
  <c r="CC16" i="10"/>
  <c r="CC16" i="7"/>
  <c r="CC15" i="5"/>
  <c r="CC15" i="8"/>
  <c r="CC29" i="8" s="1"/>
  <c r="CC25" i="5" s="1"/>
  <c r="CB160" i="4"/>
  <c r="CC16" i="9"/>
  <c r="CC16" i="6"/>
  <c r="CB263" i="4"/>
  <c r="CC21" i="5"/>
  <c r="CB24" i="5"/>
  <c r="CC44" i="8"/>
  <c r="CB28" i="10" l="1"/>
  <c r="CB22" i="7"/>
  <c r="CB193" i="4"/>
  <c r="CC36" i="5" s="1"/>
  <c r="CC21" i="12" s="1"/>
  <c r="CD67" i="9"/>
  <c r="CD69" i="9"/>
  <c r="CD66" i="9"/>
  <c r="CD68" i="9"/>
  <c r="CD54" i="9"/>
  <c r="CD55" i="9"/>
  <c r="CD56" i="9"/>
  <c r="CD57" i="9"/>
  <c r="CD58" i="9"/>
  <c r="CD59" i="9"/>
  <c r="CD60" i="9"/>
  <c r="CD61" i="9"/>
  <c r="CD62" i="9"/>
  <c r="CD63" i="9"/>
  <c r="CD64" i="9"/>
  <c r="CD65" i="9"/>
  <c r="CC30" i="8"/>
  <c r="CC26" i="5" s="1"/>
  <c r="CC28" i="5" s="1"/>
  <c r="CC62" i="8"/>
  <c r="CC89" i="8" s="1"/>
  <c r="CC61" i="8"/>
  <c r="CC28" i="8"/>
  <c r="CD65" i="6"/>
  <c r="CD64" i="6"/>
  <c r="CD56" i="6"/>
  <c r="CD51" i="6"/>
  <c r="CD54" i="6"/>
  <c r="CD63" i="6"/>
  <c r="CD62" i="6"/>
  <c r="CD59" i="6"/>
  <c r="CD49" i="6"/>
  <c r="CD52" i="6"/>
  <c r="CD61" i="6"/>
  <c r="CD60" i="6"/>
  <c r="CD55" i="6"/>
  <c r="CD47" i="6"/>
  <c r="CD50" i="6"/>
  <c r="CD66" i="6"/>
  <c r="CD58" i="6"/>
  <c r="CD53" i="6"/>
  <c r="CD57" i="6"/>
  <c r="CD48" i="6"/>
  <c r="CC53" i="2"/>
  <c r="CC63" i="2" s="1"/>
  <c r="CC52" i="2"/>
  <c r="CC62" i="2" s="1"/>
  <c r="CC48" i="2"/>
  <c r="CC58" i="2" s="1"/>
  <c r="CC51" i="2"/>
  <c r="CC61" i="2" s="1"/>
  <c r="CC49" i="2"/>
  <c r="CC59" i="2" s="1"/>
  <c r="CC47" i="2"/>
  <c r="CC57" i="2" s="1"/>
  <c r="CC45" i="2"/>
  <c r="CC55" i="2" s="1"/>
  <c r="CC50" i="2"/>
  <c r="CC60" i="2" s="1"/>
  <c r="CC46" i="2"/>
  <c r="CC56" i="2" s="1"/>
  <c r="CB23" i="7"/>
  <c r="CB27" i="10"/>
  <c r="CB23" i="10"/>
  <c r="CB19" i="7"/>
  <c r="CC39" i="2"/>
  <c r="CD11" i="11"/>
  <c r="CD11" i="12"/>
  <c r="CD12" i="10"/>
  <c r="CD11" i="5"/>
  <c r="CD12" i="6"/>
  <c r="CD19" i="6" s="1"/>
  <c r="CD11" i="8"/>
  <c r="CD40" i="8" s="1"/>
  <c r="CC156" i="4"/>
  <c r="CC228" i="4" s="1"/>
  <c r="CD160" i="8" s="1"/>
  <c r="CD12" i="7"/>
  <c r="CD12" i="9"/>
  <c r="CC259" i="4"/>
  <c r="CD21" i="4"/>
  <c r="CD55" i="4" s="1"/>
  <c r="CC42" i="2"/>
  <c r="CD14" i="11"/>
  <c r="CD14" i="12"/>
  <c r="CD15" i="9"/>
  <c r="CD15" i="6"/>
  <c r="CD14" i="5"/>
  <c r="CC262" i="4"/>
  <c r="CC159" i="4"/>
  <c r="CD15" i="10"/>
  <c r="CD15" i="7"/>
  <c r="CD14" i="8"/>
  <c r="CC23" i="4"/>
  <c r="CC57" i="4" s="1"/>
  <c r="CD39" i="11" l="1"/>
  <c r="CD50" i="11"/>
  <c r="CC95" i="8"/>
  <c r="CC27" i="10" s="1"/>
  <c r="CC96" i="8"/>
  <c r="CC94" i="8"/>
  <c r="CC88" i="8"/>
  <c r="CD21" i="8"/>
  <c r="CD38" i="8"/>
  <c r="CD22" i="8"/>
  <c r="CD22" i="5" s="1"/>
  <c r="CD45" i="8"/>
  <c r="CD44" i="8"/>
  <c r="CC43" i="2"/>
  <c r="CD15" i="11"/>
  <c r="CD15" i="12"/>
  <c r="CC160" i="4"/>
  <c r="CD16" i="10"/>
  <c r="CD15" i="5"/>
  <c r="CC263" i="4"/>
  <c r="CD16" i="9"/>
  <c r="CD16" i="7"/>
  <c r="CD16" i="6"/>
  <c r="CD15" i="8"/>
  <c r="CD29" i="8" s="1"/>
  <c r="CD25" i="5" s="1"/>
  <c r="CD41" i="2"/>
  <c r="CE13" i="11"/>
  <c r="CE13" i="12"/>
  <c r="CD22" i="4"/>
  <c r="CD56" i="4" s="1"/>
  <c r="CD158" i="4"/>
  <c r="CE14" i="9"/>
  <c r="CE14" i="6"/>
  <c r="CD19" i="4"/>
  <c r="CD53" i="4" s="1"/>
  <c r="CE14" i="10"/>
  <c r="CE14" i="7"/>
  <c r="CE13" i="5"/>
  <c r="CE13" i="8"/>
  <c r="CD261" i="4"/>
  <c r="CC24" i="5"/>
  <c r="CC24" i="10"/>
  <c r="CC20" i="7"/>
  <c r="CD39" i="8"/>
  <c r="CC23" i="7" l="1"/>
  <c r="CE66" i="9"/>
  <c r="CE68" i="9"/>
  <c r="CE67" i="9"/>
  <c r="CE69" i="9"/>
  <c r="CE54" i="9"/>
  <c r="CE55" i="9"/>
  <c r="CE56" i="9"/>
  <c r="CE57" i="9"/>
  <c r="CE58" i="9"/>
  <c r="CE59" i="9"/>
  <c r="CE60" i="9"/>
  <c r="CE61" i="9"/>
  <c r="CE62" i="9"/>
  <c r="CE63" i="9"/>
  <c r="CE64" i="9"/>
  <c r="CE65" i="9"/>
  <c r="CC26" i="10"/>
  <c r="CC22" i="7"/>
  <c r="CE62" i="6"/>
  <c r="CE61" i="6"/>
  <c r="CE54" i="6"/>
  <c r="CE56" i="6"/>
  <c r="CE49" i="6"/>
  <c r="CE60" i="6"/>
  <c r="CE59" i="6"/>
  <c r="CE52" i="6"/>
  <c r="CE55" i="6"/>
  <c r="CE47" i="6"/>
  <c r="CE66" i="6"/>
  <c r="CE65" i="6"/>
  <c r="CE57" i="6"/>
  <c r="CE50" i="6"/>
  <c r="CE53" i="6"/>
  <c r="CE64" i="6"/>
  <c r="CE63" i="6"/>
  <c r="CE58" i="6"/>
  <c r="CE48" i="6"/>
  <c r="CE51" i="6"/>
  <c r="CD53" i="2"/>
  <c r="CD63" i="2" s="1"/>
  <c r="CD51" i="2"/>
  <c r="CD61" i="2" s="1"/>
  <c r="CD50" i="2"/>
  <c r="CD60" i="2" s="1"/>
  <c r="CD48" i="2"/>
  <c r="CD58" i="2" s="1"/>
  <c r="CD46" i="2"/>
  <c r="CD56" i="2" s="1"/>
  <c r="CD49" i="2"/>
  <c r="CD59" i="2" s="1"/>
  <c r="CD47" i="2"/>
  <c r="CD57" i="2" s="1"/>
  <c r="CD52" i="2"/>
  <c r="CD62" i="2" s="1"/>
  <c r="CD45" i="2"/>
  <c r="CD55" i="2" s="1"/>
  <c r="CC23" i="10"/>
  <c r="CC19" i="7"/>
  <c r="CD21" i="5"/>
  <c r="CC193" i="4" s="1"/>
  <c r="CD36" i="5" s="1"/>
  <c r="CD21" i="12" s="1"/>
  <c r="CD39" i="2"/>
  <c r="CE11" i="11"/>
  <c r="CE11" i="12"/>
  <c r="CE12" i="10"/>
  <c r="CE12" i="7"/>
  <c r="CE11" i="5"/>
  <c r="CE11" i="8"/>
  <c r="CE38" i="8" s="1"/>
  <c r="CD156" i="4"/>
  <c r="CD228" i="4" s="1"/>
  <c r="CE160" i="8" s="1"/>
  <c r="CE12" i="9"/>
  <c r="CE12" i="6"/>
  <c r="CE19" i="6" s="1"/>
  <c r="CD259" i="4"/>
  <c r="CE21" i="4"/>
  <c r="CE55" i="4" s="1"/>
  <c r="CD42" i="2"/>
  <c r="CE14" i="11"/>
  <c r="CE14" i="12"/>
  <c r="CD159" i="4"/>
  <c r="CE15" i="9"/>
  <c r="CE15" i="6"/>
  <c r="CD23" i="4"/>
  <c r="CD57" i="4" s="1"/>
  <c r="CD262" i="4"/>
  <c r="CE15" i="10"/>
  <c r="CE15" i="7"/>
  <c r="CE14" i="5"/>
  <c r="CE14" i="8"/>
  <c r="CD30" i="8"/>
  <c r="CD26" i="5" s="1"/>
  <c r="CD62" i="8"/>
  <c r="CD89" i="8" s="1"/>
  <c r="CD61" i="8"/>
  <c r="CD28" i="8"/>
  <c r="CC24" i="7"/>
  <c r="CC28" i="10"/>
  <c r="CE45" i="8" l="1"/>
  <c r="CE39" i="11"/>
  <c r="CE50" i="11"/>
  <c r="CD28" i="5"/>
  <c r="CD96" i="8"/>
  <c r="CD24" i="7" s="1"/>
  <c r="CD88" i="8"/>
  <c r="CD23" i="10" s="1"/>
  <c r="CD94" i="8"/>
  <c r="CD95" i="8"/>
  <c r="CD23" i="7" s="1"/>
  <c r="CE39" i="8"/>
  <c r="CD28" i="10"/>
  <c r="CD43" i="2"/>
  <c r="CE15" i="11"/>
  <c r="CE15" i="12"/>
  <c r="CD160" i="4"/>
  <c r="CE16" i="9"/>
  <c r="CE16" i="6"/>
  <c r="CD263" i="4"/>
  <c r="CE16" i="10"/>
  <c r="CE16" i="7"/>
  <c r="CE15" i="5"/>
  <c r="CE15" i="8"/>
  <c r="CE29" i="8" s="1"/>
  <c r="CE25" i="5" s="1"/>
  <c r="CE22" i="8"/>
  <c r="CE22" i="5" s="1"/>
  <c r="CE40" i="8"/>
  <c r="CE21" i="8"/>
  <c r="CE44" i="8"/>
  <c r="CD24" i="5"/>
  <c r="CD20" i="7"/>
  <c r="CD24" i="10"/>
  <c r="CE41" i="2"/>
  <c r="CF13" i="11"/>
  <c r="CF13" i="12"/>
  <c r="CE22" i="4"/>
  <c r="CE56" i="4" s="1"/>
  <c r="CF13" i="8"/>
  <c r="CE158" i="4"/>
  <c r="CF14" i="10"/>
  <c r="CF13" i="5"/>
  <c r="CE19" i="4"/>
  <c r="CE53" i="4" s="1"/>
  <c r="CF14" i="9"/>
  <c r="CF14" i="6"/>
  <c r="CF14" i="7"/>
  <c r="CE261" i="4"/>
  <c r="CD19" i="7" l="1"/>
  <c r="CF67" i="9"/>
  <c r="CF69" i="9"/>
  <c r="CF66" i="9"/>
  <c r="CF68" i="9"/>
  <c r="CF54" i="9"/>
  <c r="CF55" i="9"/>
  <c r="CF56" i="9"/>
  <c r="CF57" i="9"/>
  <c r="CF58" i="9"/>
  <c r="CF59" i="9"/>
  <c r="CF60" i="9"/>
  <c r="CF61" i="9"/>
  <c r="CF62" i="9"/>
  <c r="CF63" i="9"/>
  <c r="CF64" i="9"/>
  <c r="CF65" i="9"/>
  <c r="CD27" i="10"/>
  <c r="CF21" i="4"/>
  <c r="CF55" i="4" s="1"/>
  <c r="CE42" i="2"/>
  <c r="CF14" i="11"/>
  <c r="CF14" i="12"/>
  <c r="CE159" i="4"/>
  <c r="CF15" i="10"/>
  <c r="CF15" i="6"/>
  <c r="CF14" i="8"/>
  <c r="CE23" i="4"/>
  <c r="CE57" i="4" s="1"/>
  <c r="CF15" i="9"/>
  <c r="CF15" i="7"/>
  <c r="CF14" i="5"/>
  <c r="CE262" i="4"/>
  <c r="CE21" i="5"/>
  <c r="CD193" i="4" s="1"/>
  <c r="CE36" i="5" s="1"/>
  <c r="CE21" i="12" s="1"/>
  <c r="CE28" i="8"/>
  <c r="CE61" i="8"/>
  <c r="CE62" i="8"/>
  <c r="CE89" i="8" s="1"/>
  <c r="CE30" i="8"/>
  <c r="CE26" i="5" s="1"/>
  <c r="CD22" i="7"/>
  <c r="CD26" i="10"/>
  <c r="CF51" i="6"/>
  <c r="CF57" i="6"/>
  <c r="CF61" i="6"/>
  <c r="CF60" i="6"/>
  <c r="CF55" i="6"/>
  <c r="CF47" i="6"/>
  <c r="CF50" i="6"/>
  <c r="CF66" i="6"/>
  <c r="CF58" i="6"/>
  <c r="CF53" i="6"/>
  <c r="CF59" i="6"/>
  <c r="CF48" i="6"/>
  <c r="CF65" i="6"/>
  <c r="CF64" i="6"/>
  <c r="CF56" i="6"/>
  <c r="CF54" i="6"/>
  <c r="CF63" i="6"/>
  <c r="CF62" i="6"/>
  <c r="CF49" i="6"/>
  <c r="CF52" i="6"/>
  <c r="CE156" i="4"/>
  <c r="CE228" i="4" s="1"/>
  <c r="CF160" i="8" s="1"/>
  <c r="CE39" i="2"/>
  <c r="CF11" i="11"/>
  <c r="CF11" i="12"/>
  <c r="CF12" i="10"/>
  <c r="CF12" i="6"/>
  <c r="CF19" i="6" s="1"/>
  <c r="CF11" i="5"/>
  <c r="CE259" i="4"/>
  <c r="CF12" i="7"/>
  <c r="CF11" i="8"/>
  <c r="CF22" i="8" s="1"/>
  <c r="CF12" i="9"/>
  <c r="CE53" i="2"/>
  <c r="CE63" i="2" s="1"/>
  <c r="CE51" i="2"/>
  <c r="CE61" i="2" s="1"/>
  <c r="CE50" i="2"/>
  <c r="CE60" i="2" s="1"/>
  <c r="CE48" i="2"/>
  <c r="CE58" i="2" s="1"/>
  <c r="CE46" i="2"/>
  <c r="CE56" i="2" s="1"/>
  <c r="CE52" i="2"/>
  <c r="CE62" i="2" s="1"/>
  <c r="CE49" i="2"/>
  <c r="CE59" i="2" s="1"/>
  <c r="CE47" i="2"/>
  <c r="CE57" i="2" s="1"/>
  <c r="CE45" i="2"/>
  <c r="CE55" i="2" s="1"/>
  <c r="CF39" i="11" l="1"/>
  <c r="CF50" i="11"/>
  <c r="CE28" i="5"/>
  <c r="CE96" i="8"/>
  <c r="CE95" i="8"/>
  <c r="CE88" i="8"/>
  <c r="CE94" i="8"/>
  <c r="CE22" i="7" s="1"/>
  <c r="CF39" i="8"/>
  <c r="CF44" i="8"/>
  <c r="CF22" i="5"/>
  <c r="CF38" i="8"/>
  <c r="CF45" i="8"/>
  <c r="CE26" i="10"/>
  <c r="CE24" i="10"/>
  <c r="CE20" i="7"/>
  <c r="CE24" i="5"/>
  <c r="CE43" i="2"/>
  <c r="CF15" i="11"/>
  <c r="CF15" i="12"/>
  <c r="CF16" i="10"/>
  <c r="CF15" i="8"/>
  <c r="CF29" i="8" s="1"/>
  <c r="CF25" i="5" s="1"/>
  <c r="CF16" i="9"/>
  <c r="CF16" i="6"/>
  <c r="CF16" i="7"/>
  <c r="CE263" i="4"/>
  <c r="CE160" i="4"/>
  <c r="CF15" i="5"/>
  <c r="CF41" i="2"/>
  <c r="CG13" i="11"/>
  <c r="CG13" i="12"/>
  <c r="CF22" i="4"/>
  <c r="CF56" i="4" s="1"/>
  <c r="CG14" i="9"/>
  <c r="CG13" i="8"/>
  <c r="CG14" i="10"/>
  <c r="CG14" i="7"/>
  <c r="CG13" i="5"/>
  <c r="CF19" i="4"/>
  <c r="CF53" i="4" s="1"/>
  <c r="CF158" i="4"/>
  <c r="CG14" i="6"/>
  <c r="CF261" i="4"/>
  <c r="CF40" i="8"/>
  <c r="CF21" i="8"/>
  <c r="CG66" i="9" l="1"/>
  <c r="CG68" i="9"/>
  <c r="CG67" i="9"/>
  <c r="CG69" i="9"/>
  <c r="CG54" i="9"/>
  <c r="CG55" i="9"/>
  <c r="CG56" i="9"/>
  <c r="CG57" i="9"/>
  <c r="CG58" i="9"/>
  <c r="CG59" i="9"/>
  <c r="CG60" i="9"/>
  <c r="CG61" i="9"/>
  <c r="CG62" i="9"/>
  <c r="CG63" i="9"/>
  <c r="CG64" i="9"/>
  <c r="CG65" i="9"/>
  <c r="CF21" i="5"/>
  <c r="CE193" i="4" s="1"/>
  <c r="CF36" i="5" s="1"/>
  <c r="CF21" i="12" s="1"/>
  <c r="CG62" i="6"/>
  <c r="CG61" i="6"/>
  <c r="CG54" i="6"/>
  <c r="CG58" i="6"/>
  <c r="CG49" i="6"/>
  <c r="CG60" i="6"/>
  <c r="CG59" i="6"/>
  <c r="CG52" i="6"/>
  <c r="CG55" i="6"/>
  <c r="CG47" i="6"/>
  <c r="CG66" i="6"/>
  <c r="CG65" i="6"/>
  <c r="CG57" i="6"/>
  <c r="CG50" i="6"/>
  <c r="CG53" i="6"/>
  <c r="CG64" i="6"/>
  <c r="CG63" i="6"/>
  <c r="CG56" i="6"/>
  <c r="CG48" i="6"/>
  <c r="CG51" i="6"/>
  <c r="CF39" i="2"/>
  <c r="CG11" i="11"/>
  <c r="CG11" i="12"/>
  <c r="CG12" i="10"/>
  <c r="CG12" i="7"/>
  <c r="CG11" i="5"/>
  <c r="CF259" i="4"/>
  <c r="CF156" i="4"/>
  <c r="CF228" i="4" s="1"/>
  <c r="CG160" i="8" s="1"/>
  <c r="CG12" i="9"/>
  <c r="CG12" i="6"/>
  <c r="CG19" i="6" s="1"/>
  <c r="CG11" i="8"/>
  <c r="CG39" i="8" s="1"/>
  <c r="CG21" i="4"/>
  <c r="CG55" i="4" s="1"/>
  <c r="CF42" i="2"/>
  <c r="CG14" i="11"/>
  <c r="CG14" i="12"/>
  <c r="CG15" i="10"/>
  <c r="CG15" i="7"/>
  <c r="CG14" i="5"/>
  <c r="CG14" i="8"/>
  <c r="CF159" i="4"/>
  <c r="CG15" i="9"/>
  <c r="CG15" i="6"/>
  <c r="CF23" i="4"/>
  <c r="CF57" i="4" s="1"/>
  <c r="CF262" i="4"/>
  <c r="CF61" i="8"/>
  <c r="CF28" i="8"/>
  <c r="CF24" i="5" s="1"/>
  <c r="CF62" i="8"/>
  <c r="CF89" i="8" s="1"/>
  <c r="CF30" i="8"/>
  <c r="CF26" i="5" s="1"/>
  <c r="CE23" i="10"/>
  <c r="CE19" i="7"/>
  <c r="CF53" i="2"/>
  <c r="CF63" i="2" s="1"/>
  <c r="CF52" i="2"/>
  <c r="CF62" i="2" s="1"/>
  <c r="CF49" i="2"/>
  <c r="CF59" i="2" s="1"/>
  <c r="CF47" i="2"/>
  <c r="CF57" i="2" s="1"/>
  <c r="CF45" i="2"/>
  <c r="CF55" i="2" s="1"/>
  <c r="CF51" i="2"/>
  <c r="CF61" i="2" s="1"/>
  <c r="CF50" i="2"/>
  <c r="CF60" i="2" s="1"/>
  <c r="CF48" i="2"/>
  <c r="CF58" i="2" s="1"/>
  <c r="CF46" i="2"/>
  <c r="CF56" i="2" s="1"/>
  <c r="CG45" i="8"/>
  <c r="CE23" i="7"/>
  <c r="CE27" i="10"/>
  <c r="CE24" i="7"/>
  <c r="CE28" i="10"/>
  <c r="CG40" i="8"/>
  <c r="CG22" i="8" l="1"/>
  <c r="CG38" i="8"/>
  <c r="CG39" i="11"/>
  <c r="CG50" i="11"/>
  <c r="CF28" i="5"/>
  <c r="CF96" i="8"/>
  <c r="CF95" i="8"/>
  <c r="CF23" i="7" s="1"/>
  <c r="CF88" i="8"/>
  <c r="CF23" i="10" s="1"/>
  <c r="CF94" i="8"/>
  <c r="CF24" i="10"/>
  <c r="CF20" i="7"/>
  <c r="CF43" i="2"/>
  <c r="CG15" i="11"/>
  <c r="CG15" i="12"/>
  <c r="CG16" i="10"/>
  <c r="CG16" i="7"/>
  <c r="CG15" i="5"/>
  <c r="CG15" i="8"/>
  <c r="CG29" i="8" s="1"/>
  <c r="CG25" i="5" s="1"/>
  <c r="CF160" i="4"/>
  <c r="CG16" i="9"/>
  <c r="CG16" i="6"/>
  <c r="CF263" i="4"/>
  <c r="CG21" i="8"/>
  <c r="CG44" i="8"/>
  <c r="CG22" i="5"/>
  <c r="CG41" i="2"/>
  <c r="CH13" i="11"/>
  <c r="CH13" i="12"/>
  <c r="CG22" i="4"/>
  <c r="CG56" i="4" s="1"/>
  <c r="CG19" i="4"/>
  <c r="CG53" i="4" s="1"/>
  <c r="CG261" i="4"/>
  <c r="CH14" i="9"/>
  <c r="CH14" i="7"/>
  <c r="CH14" i="6"/>
  <c r="CH13" i="8"/>
  <c r="CG158" i="4"/>
  <c r="CH14" i="10"/>
  <c r="CH13" i="5"/>
  <c r="CF19" i="7" l="1"/>
  <c r="CF27" i="10"/>
  <c r="CH67" i="9"/>
  <c r="CH69" i="9"/>
  <c r="CH66" i="9"/>
  <c r="CH68" i="9"/>
  <c r="CH54" i="9"/>
  <c r="CH55" i="9"/>
  <c r="CH56" i="9"/>
  <c r="CH57" i="9"/>
  <c r="CH58" i="9"/>
  <c r="CH59" i="9"/>
  <c r="CH60" i="9"/>
  <c r="CH61" i="9"/>
  <c r="CH62" i="9"/>
  <c r="CH63" i="9"/>
  <c r="CH64" i="9"/>
  <c r="CH65" i="9"/>
  <c r="CH65" i="6"/>
  <c r="CH64" i="6"/>
  <c r="CH56" i="6"/>
  <c r="CH51" i="6"/>
  <c r="CH54" i="6"/>
  <c r="CH63" i="6"/>
  <c r="CH59" i="6"/>
  <c r="CH52" i="6"/>
  <c r="CH58" i="6"/>
  <c r="CH57" i="6"/>
  <c r="CH61" i="6"/>
  <c r="CH60" i="6"/>
  <c r="CH55" i="6"/>
  <c r="CH47" i="6"/>
  <c r="CH50" i="6"/>
  <c r="CH62" i="6"/>
  <c r="CH49" i="6"/>
  <c r="CH66" i="6"/>
  <c r="CH53" i="6"/>
  <c r="CH48" i="6"/>
  <c r="CG39" i="2"/>
  <c r="CH11" i="11"/>
  <c r="CH11" i="12"/>
  <c r="CH12" i="10"/>
  <c r="CH11" i="5"/>
  <c r="CH12" i="6"/>
  <c r="CH19" i="6" s="1"/>
  <c r="CH11" i="8"/>
  <c r="CH40" i="8" s="1"/>
  <c r="CG156" i="4"/>
  <c r="CG228" i="4" s="1"/>
  <c r="CH160" i="8" s="1"/>
  <c r="CH12" i="7"/>
  <c r="CH12" i="9"/>
  <c r="CG259" i="4"/>
  <c r="CG53" i="2"/>
  <c r="CG63" i="2" s="1"/>
  <c r="CG51" i="2"/>
  <c r="CG61" i="2" s="1"/>
  <c r="CG50" i="2"/>
  <c r="CG60" i="2" s="1"/>
  <c r="CG48" i="2"/>
  <c r="CG58" i="2" s="1"/>
  <c r="CG46" i="2"/>
  <c r="CG56" i="2" s="1"/>
  <c r="CG49" i="2"/>
  <c r="CG59" i="2" s="1"/>
  <c r="CG47" i="2"/>
  <c r="CG57" i="2" s="1"/>
  <c r="CG52" i="2"/>
  <c r="CG62" i="2" s="1"/>
  <c r="CG45" i="2"/>
  <c r="CG55" i="2" s="1"/>
  <c r="CG21" i="5"/>
  <c r="CF193" i="4" s="1"/>
  <c r="CG36" i="5" s="1"/>
  <c r="CG21" i="12" s="1"/>
  <c r="CG30" i="8"/>
  <c r="CG26" i="5" s="1"/>
  <c r="CG28" i="8"/>
  <c r="CG62" i="8"/>
  <c r="CG89" i="8" s="1"/>
  <c r="CG61" i="8"/>
  <c r="CF28" i="10"/>
  <c r="CF24" i="7"/>
  <c r="CH21" i="4"/>
  <c r="CH55" i="4" s="1"/>
  <c r="CG42" i="2"/>
  <c r="CH14" i="11"/>
  <c r="CH14" i="12"/>
  <c r="CG159" i="4"/>
  <c r="CH15" i="10"/>
  <c r="CH15" i="7"/>
  <c r="CG262" i="4"/>
  <c r="CH15" i="9"/>
  <c r="CH15" i="6"/>
  <c r="CH14" i="5"/>
  <c r="CH14" i="8"/>
  <c r="CG23" i="4"/>
  <c r="CG57" i="4" s="1"/>
  <c r="CF22" i="7"/>
  <c r="CF26" i="10"/>
  <c r="CH39" i="11" l="1"/>
  <c r="CH50" i="11"/>
  <c r="CG28" i="5"/>
  <c r="CG96" i="8"/>
  <c r="CG95" i="8"/>
  <c r="CG88" i="8"/>
  <c r="CG94" i="8"/>
  <c r="CG26" i="10" s="1"/>
  <c r="CH44" i="8"/>
  <c r="CH45" i="8"/>
  <c r="CH22" i="8"/>
  <c r="CH22" i="5" s="1"/>
  <c r="CH38" i="8"/>
  <c r="CH21" i="8"/>
  <c r="CH21" i="5" s="1"/>
  <c r="CG20" i="7"/>
  <c r="CG24" i="10"/>
  <c r="CH39" i="8"/>
  <c r="CG43" i="2"/>
  <c r="CH15" i="11"/>
  <c r="CH15" i="12"/>
  <c r="CG160" i="4"/>
  <c r="CH16" i="10"/>
  <c r="CH15" i="5"/>
  <c r="CG263" i="4"/>
  <c r="CH16" i="9"/>
  <c r="CH16" i="7"/>
  <c r="CH16" i="6"/>
  <c r="CH15" i="8"/>
  <c r="CH29" i="8" s="1"/>
  <c r="CH25" i="5" s="1"/>
  <c r="CH41" i="2"/>
  <c r="CI13" i="11"/>
  <c r="CI13" i="12"/>
  <c r="CH22" i="4"/>
  <c r="CH56" i="4" s="1"/>
  <c r="CH261" i="4"/>
  <c r="CI14" i="10"/>
  <c r="CI14" i="7"/>
  <c r="CI13" i="5"/>
  <c r="CH19" i="4"/>
  <c r="CH53" i="4" s="1"/>
  <c r="CI13" i="8"/>
  <c r="CH158" i="4"/>
  <c r="CI14" i="9"/>
  <c r="CI14" i="6"/>
  <c r="CG24" i="5"/>
  <c r="CG22" i="7" l="1"/>
  <c r="CG193" i="4"/>
  <c r="CH36" i="5" s="1"/>
  <c r="CH21" i="12" s="1"/>
  <c r="CI66" i="9"/>
  <c r="CI68" i="9"/>
  <c r="CI67" i="9"/>
  <c r="CI69" i="9"/>
  <c r="CI54" i="9"/>
  <c r="CI55" i="9"/>
  <c r="CI56" i="9"/>
  <c r="CI57" i="9"/>
  <c r="CI58" i="9"/>
  <c r="CI59" i="9"/>
  <c r="CI60" i="9"/>
  <c r="CI61" i="9"/>
  <c r="CI62" i="9"/>
  <c r="CI63" i="9"/>
  <c r="CI64" i="9"/>
  <c r="CI65" i="9"/>
  <c r="CG27" i="10"/>
  <c r="CG23" i="7"/>
  <c r="CI66" i="6"/>
  <c r="CI65" i="6"/>
  <c r="CI57" i="6"/>
  <c r="CI50" i="6"/>
  <c r="CI53" i="6"/>
  <c r="CI64" i="6"/>
  <c r="CI63" i="6"/>
  <c r="CI58" i="6"/>
  <c r="CI48" i="6"/>
  <c r="CI51" i="6"/>
  <c r="CI62" i="6"/>
  <c r="CI61" i="6"/>
  <c r="CI54" i="6"/>
  <c r="CI56" i="6"/>
  <c r="CI49" i="6"/>
  <c r="CI60" i="6"/>
  <c r="CI59" i="6"/>
  <c r="CI52" i="6"/>
  <c r="CI55" i="6"/>
  <c r="CI47" i="6"/>
  <c r="CI12" i="10"/>
  <c r="CH39" i="2"/>
  <c r="CI11" i="11"/>
  <c r="CI11" i="12"/>
  <c r="CI12" i="9"/>
  <c r="CH156" i="4"/>
  <c r="CH228" i="4" s="1"/>
  <c r="CI160" i="8" s="1"/>
  <c r="CI12" i="6"/>
  <c r="CI19" i="6" s="1"/>
  <c r="CI11" i="8"/>
  <c r="CI39" i="8" s="1"/>
  <c r="CI11" i="5"/>
  <c r="CH259" i="4"/>
  <c r="CI12" i="7"/>
  <c r="CH53" i="2"/>
  <c r="CH63" i="2" s="1"/>
  <c r="CH50" i="2"/>
  <c r="CH60" i="2" s="1"/>
  <c r="CH52" i="2"/>
  <c r="CH62" i="2" s="1"/>
  <c r="CH49" i="2"/>
  <c r="CH59" i="2" s="1"/>
  <c r="CH47" i="2"/>
  <c r="CH57" i="2" s="1"/>
  <c r="CH45" i="2"/>
  <c r="CH55" i="2" s="1"/>
  <c r="CH51" i="2"/>
  <c r="CH61" i="2" s="1"/>
  <c r="CH48" i="2"/>
  <c r="CH58" i="2" s="1"/>
  <c r="CH46" i="2"/>
  <c r="CH56" i="2" s="1"/>
  <c r="CG23" i="10"/>
  <c r="CG19" i="7"/>
  <c r="CG28" i="10"/>
  <c r="CG24" i="7"/>
  <c r="CI21" i="4"/>
  <c r="CI55" i="4" s="1"/>
  <c r="CH42" i="2"/>
  <c r="CI14" i="11"/>
  <c r="CI14" i="12"/>
  <c r="CI15" i="10"/>
  <c r="CI15" i="7"/>
  <c r="CI14" i="5"/>
  <c r="CH23" i="4"/>
  <c r="CH57" i="4" s="1"/>
  <c r="CH159" i="4"/>
  <c r="CI15" i="9"/>
  <c r="CI15" i="6"/>
  <c r="CI14" i="8"/>
  <c r="CH262" i="4"/>
  <c r="CH62" i="8"/>
  <c r="CH89" i="8" s="1"/>
  <c r="CH61" i="8"/>
  <c r="CH28" i="8"/>
  <c r="CH30" i="8"/>
  <c r="CH26" i="5" s="1"/>
  <c r="CH28" i="5" s="1"/>
  <c r="CI44" i="8"/>
  <c r="CI45" i="8" l="1"/>
  <c r="CI21" i="8"/>
  <c r="CI39" i="11"/>
  <c r="CI50" i="11"/>
  <c r="CH95" i="8"/>
  <c r="CH94" i="8"/>
  <c r="CH96" i="8"/>
  <c r="CH88" i="8"/>
  <c r="CH24" i="5"/>
  <c r="CI21" i="5"/>
  <c r="CI41" i="2"/>
  <c r="CJ13" i="11"/>
  <c r="CJ13" i="12"/>
  <c r="CI22" i="4"/>
  <c r="CI56" i="4" s="1"/>
  <c r="CI261" i="4"/>
  <c r="CJ13" i="8"/>
  <c r="CJ14" i="9"/>
  <c r="CJ14" i="6"/>
  <c r="CJ14" i="7"/>
  <c r="CI19" i="4"/>
  <c r="CI53" i="4" s="1"/>
  <c r="CI158" i="4"/>
  <c r="CJ14" i="10"/>
  <c r="CJ13" i="5"/>
  <c r="CI38" i="8"/>
  <c r="CI40" i="8"/>
  <c r="CI22" i="8"/>
  <c r="CH20" i="7"/>
  <c r="CH24" i="10"/>
  <c r="CH43" i="2"/>
  <c r="CI15" i="11"/>
  <c r="CI15" i="12"/>
  <c r="CH160" i="4"/>
  <c r="CI16" i="9"/>
  <c r="CI16" i="6"/>
  <c r="CH263" i="4"/>
  <c r="CI16" i="10"/>
  <c r="CI16" i="7"/>
  <c r="CI15" i="5"/>
  <c r="CI15" i="8"/>
  <c r="CI29" i="8" s="1"/>
  <c r="CI25" i="5" s="1"/>
  <c r="CJ67" i="9" l="1"/>
  <c r="CJ69" i="9"/>
  <c r="CJ66" i="9"/>
  <c r="CJ68" i="9"/>
  <c r="CJ54" i="9"/>
  <c r="CJ55" i="9"/>
  <c r="CJ56" i="9"/>
  <c r="CJ57" i="9"/>
  <c r="CJ58" i="9"/>
  <c r="CJ59" i="9"/>
  <c r="CJ60" i="9"/>
  <c r="CJ61" i="9"/>
  <c r="CJ62" i="9"/>
  <c r="CJ63" i="9"/>
  <c r="CJ64" i="9"/>
  <c r="CJ65" i="9"/>
  <c r="CI22" i="5"/>
  <c r="CJ12" i="10"/>
  <c r="CI39" i="2"/>
  <c r="CJ11" i="11"/>
  <c r="CJ11" i="12"/>
  <c r="CJ12" i="9"/>
  <c r="CJ11" i="8"/>
  <c r="CJ45" i="8" s="1"/>
  <c r="CI156" i="4"/>
  <c r="CI228" i="4" s="1"/>
  <c r="CJ160" i="8" s="1"/>
  <c r="CJ12" i="7"/>
  <c r="CJ12" i="6"/>
  <c r="CJ19" i="6" s="1"/>
  <c r="CI259" i="4"/>
  <c r="CJ11" i="5"/>
  <c r="CJ61" i="6"/>
  <c r="CJ60" i="6"/>
  <c r="CJ55" i="6"/>
  <c r="CJ47" i="6"/>
  <c r="CJ50" i="6"/>
  <c r="CJ62" i="6"/>
  <c r="CJ49" i="6"/>
  <c r="CJ66" i="6"/>
  <c r="CJ53" i="6"/>
  <c r="CJ48" i="6"/>
  <c r="CJ65" i="6"/>
  <c r="CJ64" i="6"/>
  <c r="CJ56" i="6"/>
  <c r="CJ51" i="6"/>
  <c r="CJ54" i="6"/>
  <c r="CJ63" i="6"/>
  <c r="CJ57" i="6"/>
  <c r="CJ52" i="6"/>
  <c r="CJ58" i="6"/>
  <c r="CJ59" i="6"/>
  <c r="CJ38" i="8"/>
  <c r="CJ21" i="4"/>
  <c r="CJ55" i="4" s="1"/>
  <c r="CI42" i="2"/>
  <c r="CJ14" i="11"/>
  <c r="CJ14" i="12"/>
  <c r="CJ15" i="9"/>
  <c r="CJ15" i="7"/>
  <c r="CJ14" i="5"/>
  <c r="CI159" i="4"/>
  <c r="CJ15" i="10"/>
  <c r="CJ15" i="6"/>
  <c r="CJ14" i="8"/>
  <c r="CI23" i="4"/>
  <c r="CI57" i="4" s="1"/>
  <c r="CI262" i="4"/>
  <c r="CH19" i="7"/>
  <c r="CH23" i="10"/>
  <c r="CH28" i="10"/>
  <c r="CH24" i="7"/>
  <c r="CI61" i="8"/>
  <c r="CI62" i="8"/>
  <c r="CI89" i="8" s="1"/>
  <c r="CI30" i="8"/>
  <c r="CI26" i="5" s="1"/>
  <c r="CI28" i="8"/>
  <c r="CI53" i="2"/>
  <c r="CI63" i="2" s="1"/>
  <c r="CI52" i="2"/>
  <c r="CI62" i="2" s="1"/>
  <c r="CI50" i="2"/>
  <c r="CI60" i="2" s="1"/>
  <c r="CI48" i="2"/>
  <c r="CI58" i="2" s="1"/>
  <c r="CI46" i="2"/>
  <c r="CI56" i="2" s="1"/>
  <c r="CI51" i="2"/>
  <c r="CI61" i="2" s="1"/>
  <c r="CI49" i="2"/>
  <c r="CI59" i="2" s="1"/>
  <c r="CI47" i="2"/>
  <c r="CI57" i="2" s="1"/>
  <c r="CI45" i="2"/>
  <c r="CI55" i="2" s="1"/>
  <c r="CH27" i="10"/>
  <c r="CH23" i="7"/>
  <c r="CH22" i="7"/>
  <c r="CH26" i="10"/>
  <c r="CJ39" i="11" l="1"/>
  <c r="CJ50" i="11"/>
  <c r="CI28" i="5"/>
  <c r="CH193" i="4"/>
  <c r="CI36" i="5" s="1"/>
  <c r="CI21" i="12" s="1"/>
  <c r="CI88" i="8"/>
  <c r="CI96" i="8"/>
  <c r="CI94" i="8"/>
  <c r="CI95" i="8"/>
  <c r="CJ39" i="8"/>
  <c r="CJ40" i="8"/>
  <c r="CJ21" i="8"/>
  <c r="CJ21" i="5" s="1"/>
  <c r="CJ41" i="2"/>
  <c r="CK13" i="11"/>
  <c r="CK13" i="12"/>
  <c r="CJ22" i="4"/>
  <c r="CJ56" i="4" s="1"/>
  <c r="CJ19" i="4"/>
  <c r="CJ53" i="4" s="1"/>
  <c r="CJ261" i="4"/>
  <c r="CK14" i="10"/>
  <c r="CK14" i="7"/>
  <c r="CK13" i="5"/>
  <c r="CK13" i="8"/>
  <c r="CJ158" i="4"/>
  <c r="CK14" i="9"/>
  <c r="CK14" i="6"/>
  <c r="CJ44" i="8"/>
  <c r="CI24" i="5"/>
  <c r="CI24" i="10"/>
  <c r="CI20" i="7"/>
  <c r="CI43" i="2"/>
  <c r="CJ15" i="11"/>
  <c r="CJ15" i="12"/>
  <c r="CJ16" i="9"/>
  <c r="CJ16" i="6"/>
  <c r="CJ16" i="7"/>
  <c r="CI263" i="4"/>
  <c r="CJ15" i="8"/>
  <c r="CJ29" i="8" s="1"/>
  <c r="CJ25" i="5" s="1"/>
  <c r="CI160" i="4"/>
  <c r="CJ16" i="10"/>
  <c r="CJ15" i="5"/>
  <c r="CJ22" i="8"/>
  <c r="CK66" i="9" l="1"/>
  <c r="CK68" i="9"/>
  <c r="CK67" i="9"/>
  <c r="CK69" i="9"/>
  <c r="CK54" i="9"/>
  <c r="CK55" i="9"/>
  <c r="CK56" i="9"/>
  <c r="CK57" i="9"/>
  <c r="CK58" i="9"/>
  <c r="CK59" i="9"/>
  <c r="CK60" i="9"/>
  <c r="CK61" i="9"/>
  <c r="CK62" i="9"/>
  <c r="CK63" i="9"/>
  <c r="CK64" i="9"/>
  <c r="CK65" i="9"/>
  <c r="CJ22" i="5"/>
  <c r="CJ30" i="8"/>
  <c r="CJ26" i="5" s="1"/>
  <c r="CJ61" i="8"/>
  <c r="CJ28" i="8"/>
  <c r="CJ62" i="8"/>
  <c r="CJ89" i="8" s="1"/>
  <c r="CK62" i="6"/>
  <c r="CK61" i="6"/>
  <c r="CK54" i="6"/>
  <c r="CK58" i="6"/>
  <c r="CK49" i="6"/>
  <c r="CK60" i="6"/>
  <c r="CK59" i="6"/>
  <c r="CK52" i="6"/>
  <c r="CK55" i="6"/>
  <c r="CK47" i="6"/>
  <c r="CK66" i="6"/>
  <c r="CK65" i="6"/>
  <c r="CK57" i="6"/>
  <c r="CK50" i="6"/>
  <c r="CK53" i="6"/>
  <c r="CK64" i="6"/>
  <c r="CK63" i="6"/>
  <c r="CK56" i="6"/>
  <c r="CK48" i="6"/>
  <c r="CK51" i="6"/>
  <c r="CJ39" i="2"/>
  <c r="CK11" i="11"/>
  <c r="CK11" i="12"/>
  <c r="CK12" i="10"/>
  <c r="CK12" i="7"/>
  <c r="CK11" i="5"/>
  <c r="CK11" i="8"/>
  <c r="CK21" i="8" s="1"/>
  <c r="CJ156" i="4"/>
  <c r="CJ228" i="4" s="1"/>
  <c r="CK160" i="8" s="1"/>
  <c r="CK12" i="9"/>
  <c r="CK12" i="6"/>
  <c r="CK19" i="6" s="1"/>
  <c r="CJ259" i="4"/>
  <c r="CJ53" i="2"/>
  <c r="CJ63" i="2" s="1"/>
  <c r="CJ52" i="2"/>
  <c r="CJ62" i="2" s="1"/>
  <c r="CJ46" i="2"/>
  <c r="CJ56" i="2" s="1"/>
  <c r="CJ51" i="2"/>
  <c r="CJ61" i="2" s="1"/>
  <c r="CJ49" i="2"/>
  <c r="CJ59" i="2" s="1"/>
  <c r="CJ47" i="2"/>
  <c r="CJ57" i="2" s="1"/>
  <c r="CJ45" i="2"/>
  <c r="CJ55" i="2" s="1"/>
  <c r="CJ50" i="2"/>
  <c r="CJ60" i="2" s="1"/>
  <c r="CJ48" i="2"/>
  <c r="CJ58" i="2" s="1"/>
  <c r="CI28" i="10"/>
  <c r="CI24" i="7"/>
  <c r="CI23" i="10"/>
  <c r="CI19" i="7"/>
  <c r="CK21" i="4"/>
  <c r="CK55" i="4" s="1"/>
  <c r="CJ42" i="2"/>
  <c r="CK14" i="11"/>
  <c r="CK14" i="12"/>
  <c r="CK15" i="10"/>
  <c r="CK15" i="7"/>
  <c r="CK14" i="5"/>
  <c r="CK14" i="8"/>
  <c r="CJ262" i="4"/>
  <c r="CJ23" i="4"/>
  <c r="CJ57" i="4" s="1"/>
  <c r="CJ159" i="4"/>
  <c r="CK15" i="9"/>
  <c r="CK15" i="6"/>
  <c r="CI26" i="10"/>
  <c r="CI22" i="7"/>
  <c r="CI27" i="10"/>
  <c r="CI23" i="7"/>
  <c r="CK39" i="11" l="1"/>
  <c r="CK50" i="11"/>
  <c r="CJ28" i="5"/>
  <c r="CI193" i="4"/>
  <c r="CJ36" i="5" s="1"/>
  <c r="CJ21" i="12" s="1"/>
  <c r="CJ96" i="8"/>
  <c r="CJ95" i="8"/>
  <c r="CJ88" i="8"/>
  <c r="CJ94" i="8"/>
  <c r="CK44" i="8"/>
  <c r="CK21" i="5"/>
  <c r="CJ43" i="2"/>
  <c r="CK15" i="11"/>
  <c r="CK15" i="12"/>
  <c r="CK16" i="10"/>
  <c r="CK16" i="7"/>
  <c r="CK15" i="5"/>
  <c r="CJ160" i="4"/>
  <c r="CK16" i="9"/>
  <c r="CK16" i="6"/>
  <c r="CK15" i="8"/>
  <c r="CK29" i="8" s="1"/>
  <c r="CK25" i="5" s="1"/>
  <c r="CJ263" i="4"/>
  <c r="CJ24" i="10"/>
  <c r="CJ20" i="7"/>
  <c r="CK22" i="8"/>
  <c r="CK41" i="2"/>
  <c r="CL13" i="11"/>
  <c r="CL13" i="12"/>
  <c r="CK22" i="4"/>
  <c r="CK56" i="4" s="1"/>
  <c r="CL14" i="9"/>
  <c r="CL14" i="7"/>
  <c r="CL14" i="6"/>
  <c r="CK158" i="4"/>
  <c r="CL14" i="10"/>
  <c r="CL13" i="5"/>
  <c r="CL13" i="8"/>
  <c r="CK19" i="4"/>
  <c r="CK53" i="4" s="1"/>
  <c r="CK261" i="4"/>
  <c r="CK38" i="8"/>
  <c r="CK45" i="8"/>
  <c r="CK40" i="8"/>
  <c r="CK39" i="8"/>
  <c r="CJ24" i="5"/>
  <c r="CL67" i="9" l="1"/>
  <c r="CL69" i="9"/>
  <c r="CL66" i="9"/>
  <c r="CL68" i="9"/>
  <c r="CL54" i="9"/>
  <c r="CL55" i="9"/>
  <c r="CL56" i="9"/>
  <c r="CL57" i="9"/>
  <c r="CL58" i="9"/>
  <c r="CL59" i="9"/>
  <c r="CL60" i="9"/>
  <c r="CL61" i="9"/>
  <c r="CL62" i="9"/>
  <c r="CL63" i="9"/>
  <c r="CL64" i="9"/>
  <c r="CL65" i="9"/>
  <c r="CL65" i="6"/>
  <c r="CL64" i="6"/>
  <c r="CL56" i="6"/>
  <c r="CL51" i="6"/>
  <c r="CL54" i="6"/>
  <c r="CL63" i="6"/>
  <c r="CL59" i="6"/>
  <c r="CL52" i="6"/>
  <c r="CL58" i="6"/>
  <c r="CL57" i="6"/>
  <c r="CL61" i="6"/>
  <c r="CL60" i="6"/>
  <c r="CL55" i="6"/>
  <c r="CL47" i="6"/>
  <c r="CL50" i="6"/>
  <c r="CL62" i="6"/>
  <c r="CL49" i="6"/>
  <c r="CL66" i="6"/>
  <c r="CL53" i="6"/>
  <c r="CL48" i="6"/>
  <c r="CK53" i="2"/>
  <c r="CK63" i="2" s="1"/>
  <c r="CK49" i="2"/>
  <c r="CK59" i="2" s="1"/>
  <c r="CK51" i="2"/>
  <c r="CK61" i="2" s="1"/>
  <c r="CK50" i="2"/>
  <c r="CK60" i="2" s="1"/>
  <c r="CK48" i="2"/>
  <c r="CK58" i="2" s="1"/>
  <c r="CK46" i="2"/>
  <c r="CK56" i="2" s="1"/>
  <c r="CK52" i="2"/>
  <c r="CK62" i="2" s="1"/>
  <c r="CK47" i="2"/>
  <c r="CK57" i="2" s="1"/>
  <c r="CK45" i="2"/>
  <c r="CK55" i="2" s="1"/>
  <c r="CJ23" i="7"/>
  <c r="CJ27" i="10"/>
  <c r="CJ28" i="10"/>
  <c r="CJ24" i="7"/>
  <c r="CK39" i="2"/>
  <c r="CL11" i="11"/>
  <c r="CL11" i="12"/>
  <c r="CK156" i="4"/>
  <c r="CK228" i="4" s="1"/>
  <c r="CL160" i="8" s="1"/>
  <c r="CL12" i="7"/>
  <c r="CL12" i="9"/>
  <c r="CL11" i="8"/>
  <c r="CL12" i="10"/>
  <c r="CL11" i="5"/>
  <c r="CL12" i="6"/>
  <c r="CL19" i="6" s="1"/>
  <c r="CK259" i="4"/>
  <c r="CL21" i="4"/>
  <c r="CL55" i="4" s="1"/>
  <c r="CK42" i="2"/>
  <c r="CL14" i="11"/>
  <c r="CL14" i="12"/>
  <c r="CK159" i="4"/>
  <c r="CL15" i="10"/>
  <c r="CL15" i="7"/>
  <c r="CL14" i="8"/>
  <c r="CK23" i="4"/>
  <c r="CK57" i="4" s="1"/>
  <c r="CL15" i="9"/>
  <c r="CL15" i="6"/>
  <c r="CL14" i="5"/>
  <c r="CK262" i="4"/>
  <c r="CL22" i="8"/>
  <c r="CK22" i="5"/>
  <c r="CJ23" i="10"/>
  <c r="CJ19" i="7"/>
  <c r="CJ26" i="10"/>
  <c r="CJ22" i="7"/>
  <c r="CK62" i="8"/>
  <c r="CK89" i="8" s="1"/>
  <c r="CK61" i="8"/>
  <c r="CK30" i="8"/>
  <c r="CK26" i="5" s="1"/>
  <c r="CK28" i="8"/>
  <c r="CL40" i="8"/>
  <c r="CL39" i="11" l="1"/>
  <c r="CL50" i="11"/>
  <c r="CK28" i="5"/>
  <c r="CJ193" i="4"/>
  <c r="CK36" i="5" s="1"/>
  <c r="CK21" i="12" s="1"/>
  <c r="CK96" i="8"/>
  <c r="CK94" i="8"/>
  <c r="CK88" i="8"/>
  <c r="CK19" i="7" s="1"/>
  <c r="CK95" i="8"/>
  <c r="CK24" i="10"/>
  <c r="CK20" i="7"/>
  <c r="CL22" i="5"/>
  <c r="CL38" i="8"/>
  <c r="CL44" i="8"/>
  <c r="CL45" i="8"/>
  <c r="CL21" i="8"/>
  <c r="CK24" i="5"/>
  <c r="CK43" i="2"/>
  <c r="CL15" i="11"/>
  <c r="CL15" i="12"/>
  <c r="CL16" i="9"/>
  <c r="CL16" i="7"/>
  <c r="CL16" i="6"/>
  <c r="CK263" i="4"/>
  <c r="CK160" i="4"/>
  <c r="CL15" i="5"/>
  <c r="CL16" i="10"/>
  <c r="CL15" i="8"/>
  <c r="CL29" i="8" s="1"/>
  <c r="CL25" i="5" s="1"/>
  <c r="CL41" i="2"/>
  <c r="CM13" i="11"/>
  <c r="CM13" i="12"/>
  <c r="CL22" i="4"/>
  <c r="CL56" i="4" s="1"/>
  <c r="CM14" i="10"/>
  <c r="CM14" i="7"/>
  <c r="CM13" i="5"/>
  <c r="CL19" i="4"/>
  <c r="CL53" i="4" s="1"/>
  <c r="CM14" i="9"/>
  <c r="CL261" i="4"/>
  <c r="CL158" i="4"/>
  <c r="CM14" i="6"/>
  <c r="CM13" i="8"/>
  <c r="CL39" i="8"/>
  <c r="CK23" i="10" l="1"/>
  <c r="CM66" i="9"/>
  <c r="CM68" i="9"/>
  <c r="CM67" i="9"/>
  <c r="CM69" i="9"/>
  <c r="CM54" i="9"/>
  <c r="CM55" i="9"/>
  <c r="CM56" i="9"/>
  <c r="CM57" i="9"/>
  <c r="CM58" i="9"/>
  <c r="CM59" i="9"/>
  <c r="CM60" i="9"/>
  <c r="CM61" i="9"/>
  <c r="CM62" i="9"/>
  <c r="CM63" i="9"/>
  <c r="CM64" i="9"/>
  <c r="CM65" i="9"/>
  <c r="CM66" i="6"/>
  <c r="CM65" i="6"/>
  <c r="CM57" i="6"/>
  <c r="CM50" i="6"/>
  <c r="CM53" i="6"/>
  <c r="CM64" i="6"/>
  <c r="CM63" i="6"/>
  <c r="CM58" i="6"/>
  <c r="CM48" i="6"/>
  <c r="CM51" i="6"/>
  <c r="CM62" i="6"/>
  <c r="CM61" i="6"/>
  <c r="CM54" i="6"/>
  <c r="CM56" i="6"/>
  <c r="CM49" i="6"/>
  <c r="CM60" i="6"/>
  <c r="CM59" i="6"/>
  <c r="CM52" i="6"/>
  <c r="CM55" i="6"/>
  <c r="CM47" i="6"/>
  <c r="CL39" i="2"/>
  <c r="CM11" i="11"/>
  <c r="CM11" i="12"/>
  <c r="CL156" i="4"/>
  <c r="CL228" i="4" s="1"/>
  <c r="CM160" i="8" s="1"/>
  <c r="CM12" i="9"/>
  <c r="CM12" i="6"/>
  <c r="CM19" i="6" s="1"/>
  <c r="CL259" i="4"/>
  <c r="CM11" i="8"/>
  <c r="CM45" i="8" s="1"/>
  <c r="CM12" i="10"/>
  <c r="CM12" i="7"/>
  <c r="CM11" i="5"/>
  <c r="CM21" i="4"/>
  <c r="CM55" i="4" s="1"/>
  <c r="CL42" i="2"/>
  <c r="CM14" i="11"/>
  <c r="CM14" i="12"/>
  <c r="CM15" i="10"/>
  <c r="CM15" i="7"/>
  <c r="CM14" i="5"/>
  <c r="CL23" i="4"/>
  <c r="CL57" i="4" s="1"/>
  <c r="CM14" i="8"/>
  <c r="CL159" i="4"/>
  <c r="CM15" i="9"/>
  <c r="CM15" i="6"/>
  <c r="CL262" i="4"/>
  <c r="CL30" i="8"/>
  <c r="CL26" i="5" s="1"/>
  <c r="CL62" i="8"/>
  <c r="CL89" i="8" s="1"/>
  <c r="CL61" i="8"/>
  <c r="CL28" i="8"/>
  <c r="CK26" i="10"/>
  <c r="CK22" i="7"/>
  <c r="CL21" i="5"/>
  <c r="CL28" i="5" s="1"/>
  <c r="CM38" i="8"/>
  <c r="CK23" i="7"/>
  <c r="CK27" i="10"/>
  <c r="CL53" i="2"/>
  <c r="CL63" i="2" s="1"/>
  <c r="CL51" i="2"/>
  <c r="CL61" i="2" s="1"/>
  <c r="CL50" i="2"/>
  <c r="CL60" i="2" s="1"/>
  <c r="CL48" i="2"/>
  <c r="CL58" i="2" s="1"/>
  <c r="CL46" i="2"/>
  <c r="CL56" i="2" s="1"/>
  <c r="CL52" i="2"/>
  <c r="CL62" i="2" s="1"/>
  <c r="CL49" i="2"/>
  <c r="CL59" i="2" s="1"/>
  <c r="CL47" i="2"/>
  <c r="CL57" i="2" s="1"/>
  <c r="CL45" i="2"/>
  <c r="CL55" i="2" s="1"/>
  <c r="CK24" i="7"/>
  <c r="CK28" i="10"/>
  <c r="CM39" i="8"/>
  <c r="CM39" i="11" l="1"/>
  <c r="CM50" i="11"/>
  <c r="CK193" i="4"/>
  <c r="CL36" i="5" s="1"/>
  <c r="CL21" i="12" s="1"/>
  <c r="CL96" i="8"/>
  <c r="CL95" i="8"/>
  <c r="CL23" i="7" s="1"/>
  <c r="CL88" i="8"/>
  <c r="CL23" i="10" s="1"/>
  <c r="CL94" i="8"/>
  <c r="CM44" i="8"/>
  <c r="CL24" i="5"/>
  <c r="CL20" i="7"/>
  <c r="CL24" i="10"/>
  <c r="CM41" i="2"/>
  <c r="CN13" i="11"/>
  <c r="CN13" i="12"/>
  <c r="CM22" i="4"/>
  <c r="CM56" i="4" s="1"/>
  <c r="CM19" i="4"/>
  <c r="CM53" i="4" s="1"/>
  <c r="CN14" i="9"/>
  <c r="CN14" i="7"/>
  <c r="CM261" i="4"/>
  <c r="CN13" i="8"/>
  <c r="CM158" i="4"/>
  <c r="CN14" i="10"/>
  <c r="CN13" i="5"/>
  <c r="CN14" i="6"/>
  <c r="CM21" i="8"/>
  <c r="CM40" i="8"/>
  <c r="CM22" i="8"/>
  <c r="CL43" i="2"/>
  <c r="CM15" i="11"/>
  <c r="CM15" i="12"/>
  <c r="CM16" i="10"/>
  <c r="CM16" i="7"/>
  <c r="CM15" i="5"/>
  <c r="CL160" i="4"/>
  <c r="CM16" i="9"/>
  <c r="CM16" i="6"/>
  <c r="CM15" i="8"/>
  <c r="CM29" i="8" s="1"/>
  <c r="CM25" i="5" s="1"/>
  <c r="CL263" i="4"/>
  <c r="CL27" i="10" l="1"/>
  <c r="CL19" i="7"/>
  <c r="CN67" i="9"/>
  <c r="CN69" i="9"/>
  <c r="CN66" i="9"/>
  <c r="CN68" i="9"/>
  <c r="CN54" i="9"/>
  <c r="CN55" i="9"/>
  <c r="CN56" i="9"/>
  <c r="CN57" i="9"/>
  <c r="CN58" i="9"/>
  <c r="CN59" i="9"/>
  <c r="CN60" i="9"/>
  <c r="CN61" i="9"/>
  <c r="CN62" i="9"/>
  <c r="CN63" i="9"/>
  <c r="CN64" i="9"/>
  <c r="CN65" i="9"/>
  <c r="CM21" i="5"/>
  <c r="CN21" i="4"/>
  <c r="CN55" i="4" s="1"/>
  <c r="CM42" i="2"/>
  <c r="CN14" i="11"/>
  <c r="CN14" i="12"/>
  <c r="CM159" i="4"/>
  <c r="CN15" i="9"/>
  <c r="CN14" i="5"/>
  <c r="CN15" i="7"/>
  <c r="CM262" i="4"/>
  <c r="CN14" i="8"/>
  <c r="CN15" i="10"/>
  <c r="CM23" i="4"/>
  <c r="CM57" i="4" s="1"/>
  <c r="CN15" i="6"/>
  <c r="CM61" i="8"/>
  <c r="CM62" i="8"/>
  <c r="CM89" i="8" s="1"/>
  <c r="CM30" i="8"/>
  <c r="CM26" i="5" s="1"/>
  <c r="CM28" i="8"/>
  <c r="CM24" i="5" s="1"/>
  <c r="CL28" i="10"/>
  <c r="CL24" i="7"/>
  <c r="CL22" i="7"/>
  <c r="CL26" i="10"/>
  <c r="CM22" i="5"/>
  <c r="CL193" i="4" s="1"/>
  <c r="CM36" i="5" s="1"/>
  <c r="CM21" i="12" s="1"/>
  <c r="CN61" i="6"/>
  <c r="CN60" i="6"/>
  <c r="CN55" i="6"/>
  <c r="CN47" i="6"/>
  <c r="CN50" i="6"/>
  <c r="CN62" i="6"/>
  <c r="CN49" i="6"/>
  <c r="CN66" i="6"/>
  <c r="CN53" i="6"/>
  <c r="CN48" i="6"/>
  <c r="CN65" i="6"/>
  <c r="CN64" i="6"/>
  <c r="CN56" i="6"/>
  <c r="CN51" i="6"/>
  <c r="CN54" i="6"/>
  <c r="CN63" i="6"/>
  <c r="CN57" i="6"/>
  <c r="CN52" i="6"/>
  <c r="CN58" i="6"/>
  <c r="CN59" i="6"/>
  <c r="CM156" i="4"/>
  <c r="CM228" i="4" s="1"/>
  <c r="CN160" i="8" s="1"/>
  <c r="CM39" i="2"/>
  <c r="CN11" i="11"/>
  <c r="CN11" i="12"/>
  <c r="CN11" i="8"/>
  <c r="CN22" i="8" s="1"/>
  <c r="CN12" i="10"/>
  <c r="CN12" i="6"/>
  <c r="CN19" i="6" s="1"/>
  <c r="CN11" i="5"/>
  <c r="CM259" i="4"/>
  <c r="CN12" i="9"/>
  <c r="CN12" i="7"/>
  <c r="CM53" i="2"/>
  <c r="CM63" i="2" s="1"/>
  <c r="CM51" i="2"/>
  <c r="CM61" i="2" s="1"/>
  <c r="CM49" i="2"/>
  <c r="CM59" i="2" s="1"/>
  <c r="CM47" i="2"/>
  <c r="CM57" i="2" s="1"/>
  <c r="CM45" i="2"/>
  <c r="CM55" i="2" s="1"/>
  <c r="CM52" i="2"/>
  <c r="CM62" i="2" s="1"/>
  <c r="CM50" i="2"/>
  <c r="CM60" i="2" s="1"/>
  <c r="CM48" i="2"/>
  <c r="CM58" i="2" s="1"/>
  <c r="CM46" i="2"/>
  <c r="CM56" i="2" s="1"/>
  <c r="CN40" i="8" l="1"/>
  <c r="CN39" i="11"/>
  <c r="CN50" i="11"/>
  <c r="CM28" i="5"/>
  <c r="CM96" i="8"/>
  <c r="CM95" i="8"/>
  <c r="CM88" i="8"/>
  <c r="CM94" i="8"/>
  <c r="CN22" i="5"/>
  <c r="CM24" i="10"/>
  <c r="CM20" i="7"/>
  <c r="CM160" i="4"/>
  <c r="CM43" i="2"/>
  <c r="CN15" i="11"/>
  <c r="CN15" i="12"/>
  <c r="CN16" i="9"/>
  <c r="CN16" i="7"/>
  <c r="CN15" i="8"/>
  <c r="CN29" i="8" s="1"/>
  <c r="CN25" i="5" s="1"/>
  <c r="CN16" i="6"/>
  <c r="CM263" i="4"/>
  <c r="CN15" i="5"/>
  <c r="CN16" i="10"/>
  <c r="CN39" i="8"/>
  <c r="CN45" i="8"/>
  <c r="CN44" i="8"/>
  <c r="CN38" i="8"/>
  <c r="CN41" i="2"/>
  <c r="CO13" i="11"/>
  <c r="CO13" i="12"/>
  <c r="CN22" i="4"/>
  <c r="CN56" i="4" s="1"/>
  <c r="CO14" i="10"/>
  <c r="CO14" i="7"/>
  <c r="CO13" i="5"/>
  <c r="CN19" i="4"/>
  <c r="CN53" i="4" s="1"/>
  <c r="CN158" i="4"/>
  <c r="CO14" i="9"/>
  <c r="CO14" i="6"/>
  <c r="CO13" i="8"/>
  <c r="CN261" i="4"/>
  <c r="CN21" i="8"/>
  <c r="CO66" i="9" l="1"/>
  <c r="CO68" i="9"/>
  <c r="CO67" i="9"/>
  <c r="CO69" i="9"/>
  <c r="CO54" i="9"/>
  <c r="CO55" i="9"/>
  <c r="CO56" i="9"/>
  <c r="CO57" i="9"/>
  <c r="CO58" i="9"/>
  <c r="CO59" i="9"/>
  <c r="CO60" i="9"/>
  <c r="CO61" i="9"/>
  <c r="CO62" i="9"/>
  <c r="CO63" i="9"/>
  <c r="CO64" i="9"/>
  <c r="CO65" i="9"/>
  <c r="CN21" i="5"/>
  <c r="CM193" i="4" s="1"/>
  <c r="CN36" i="5" s="1"/>
  <c r="CN21" i="12" s="1"/>
  <c r="CO66" i="6"/>
  <c r="CO65" i="6"/>
  <c r="CO57" i="6"/>
  <c r="CO50" i="6"/>
  <c r="CO53" i="6"/>
  <c r="CO64" i="6"/>
  <c r="CO63" i="6"/>
  <c r="CO56" i="6"/>
  <c r="CO48" i="6"/>
  <c r="CO51" i="6"/>
  <c r="CO62" i="6"/>
  <c r="CO54" i="6"/>
  <c r="CO58" i="6"/>
  <c r="CO60" i="6"/>
  <c r="CO59" i="6"/>
  <c r="CO55" i="6"/>
  <c r="CO47" i="6"/>
  <c r="CO61" i="6"/>
  <c r="CO49" i="6"/>
  <c r="CO52" i="6"/>
  <c r="CN53" i="2"/>
  <c r="CN63" i="2" s="1"/>
  <c r="CN52" i="2"/>
  <c r="CN62" i="2" s="1"/>
  <c r="CN50" i="2"/>
  <c r="CN60" i="2" s="1"/>
  <c r="CN48" i="2"/>
  <c r="CN58" i="2" s="1"/>
  <c r="CN46" i="2"/>
  <c r="CN56" i="2" s="1"/>
  <c r="CN51" i="2"/>
  <c r="CN61" i="2" s="1"/>
  <c r="CN49" i="2"/>
  <c r="CN59" i="2" s="1"/>
  <c r="CN47" i="2"/>
  <c r="CN57" i="2" s="1"/>
  <c r="CN45" i="2"/>
  <c r="CN55" i="2" s="1"/>
  <c r="CM22" i="7"/>
  <c r="CM26" i="10"/>
  <c r="CM28" i="10"/>
  <c r="CM24" i="7"/>
  <c r="CN39" i="2"/>
  <c r="CO11" i="11"/>
  <c r="CO11" i="12"/>
  <c r="CN156" i="4"/>
  <c r="CN228" i="4" s="1"/>
  <c r="CO160" i="8" s="1"/>
  <c r="CO12" i="9"/>
  <c r="CO12" i="6"/>
  <c r="CO19" i="6" s="1"/>
  <c r="CO11" i="8"/>
  <c r="CO45" i="8" s="1"/>
  <c r="CO12" i="10"/>
  <c r="CO11" i="5"/>
  <c r="CN259" i="4"/>
  <c r="CO12" i="7"/>
  <c r="CO21" i="4"/>
  <c r="CO55" i="4" s="1"/>
  <c r="CN42" i="2"/>
  <c r="CO14" i="11"/>
  <c r="CO14" i="12"/>
  <c r="CO15" i="10"/>
  <c r="CO15" i="7"/>
  <c r="CO14" i="5"/>
  <c r="CO14" i="8"/>
  <c r="CN262" i="4"/>
  <c r="CO15" i="9"/>
  <c r="CO15" i="6"/>
  <c r="CN23" i="4"/>
  <c r="CN57" i="4" s="1"/>
  <c r="CN159" i="4"/>
  <c r="CM19" i="7"/>
  <c r="CM23" i="10"/>
  <c r="CM23" i="7"/>
  <c r="CM27" i="10"/>
  <c r="CO38" i="8"/>
  <c r="CN62" i="8"/>
  <c r="CN89" i="8" s="1"/>
  <c r="CN30" i="8"/>
  <c r="CN26" i="5" s="1"/>
  <c r="CN61" i="8"/>
  <c r="CN28" i="8"/>
  <c r="CN24" i="5" s="1"/>
  <c r="CO39" i="11" l="1"/>
  <c r="CO50" i="11"/>
  <c r="CN28" i="5"/>
  <c r="CN96" i="8"/>
  <c r="CN24" i="7" s="1"/>
  <c r="CN94" i="8"/>
  <c r="CN95" i="8"/>
  <c r="CN88" i="8"/>
  <c r="CN24" i="10"/>
  <c r="CN20" i="7"/>
  <c r="CN43" i="2"/>
  <c r="CO15" i="11"/>
  <c r="CO15" i="12"/>
  <c r="CO16" i="10"/>
  <c r="CO16" i="7"/>
  <c r="CO15" i="5"/>
  <c r="CO15" i="8"/>
  <c r="CO29" i="8" s="1"/>
  <c r="CO25" i="5" s="1"/>
  <c r="CN160" i="4"/>
  <c r="CO16" i="9"/>
  <c r="CO16" i="6"/>
  <c r="CN263" i="4"/>
  <c r="CO21" i="8"/>
  <c r="CO40" i="8"/>
  <c r="CO39" i="8"/>
  <c r="CO22" i="8"/>
  <c r="CO41" i="2"/>
  <c r="CP13" i="11"/>
  <c r="CP13" i="12"/>
  <c r="CO22" i="4"/>
  <c r="CO56" i="4" s="1"/>
  <c r="CO19" i="4"/>
  <c r="CO53" i="4" s="1"/>
  <c r="CP13" i="8"/>
  <c r="CP14" i="9"/>
  <c r="CP14" i="7"/>
  <c r="CP14" i="6"/>
  <c r="CO261" i="4"/>
  <c r="CO158" i="4"/>
  <c r="CP14" i="10"/>
  <c r="CP13" i="5"/>
  <c r="CO44" i="8"/>
  <c r="CN28" i="10" l="1"/>
  <c r="CP67" i="9"/>
  <c r="CP69" i="9"/>
  <c r="CP66" i="9"/>
  <c r="CP68" i="9"/>
  <c r="CP54" i="9"/>
  <c r="CP55" i="9"/>
  <c r="CP56" i="9"/>
  <c r="CP57" i="9"/>
  <c r="CP58" i="9"/>
  <c r="CP59" i="9"/>
  <c r="CP60" i="9"/>
  <c r="CP61" i="9"/>
  <c r="CP62" i="9"/>
  <c r="CP63" i="9"/>
  <c r="CP64" i="9"/>
  <c r="CP65" i="9"/>
  <c r="CN19" i="7"/>
  <c r="CN23" i="10"/>
  <c r="CP61" i="6"/>
  <c r="CP60" i="6"/>
  <c r="CP55" i="6"/>
  <c r="CP47" i="6"/>
  <c r="CP50" i="6"/>
  <c r="CP62" i="6"/>
  <c r="CP49" i="6"/>
  <c r="CP66" i="6"/>
  <c r="CP53" i="6"/>
  <c r="CP48" i="6"/>
  <c r="CP65" i="6"/>
  <c r="CP56" i="6"/>
  <c r="CP54" i="6"/>
  <c r="CP59" i="6"/>
  <c r="CP52" i="6"/>
  <c r="CP57" i="6"/>
  <c r="CP64" i="6"/>
  <c r="CP51" i="6"/>
  <c r="CP63" i="6"/>
  <c r="CP58" i="6"/>
  <c r="CO39" i="2"/>
  <c r="CP11" i="11"/>
  <c r="CP11" i="12"/>
  <c r="CP12" i="10"/>
  <c r="CP11" i="5"/>
  <c r="CP12" i="6"/>
  <c r="CP19" i="6" s="1"/>
  <c r="CP11" i="8"/>
  <c r="CP38" i="8" s="1"/>
  <c r="CO156" i="4"/>
  <c r="CO228" i="4" s="1"/>
  <c r="CP160" i="8" s="1"/>
  <c r="CP12" i="7"/>
  <c r="CP12" i="9"/>
  <c r="CO259" i="4"/>
  <c r="CO53" i="2"/>
  <c r="CO63" i="2" s="1"/>
  <c r="CO52" i="2"/>
  <c r="CO62" i="2" s="1"/>
  <c r="CO49" i="2"/>
  <c r="CO59" i="2" s="1"/>
  <c r="CO47" i="2"/>
  <c r="CO57" i="2" s="1"/>
  <c r="CO45" i="2"/>
  <c r="CO55" i="2" s="1"/>
  <c r="CO51" i="2"/>
  <c r="CO61" i="2" s="1"/>
  <c r="CO50" i="2"/>
  <c r="CO60" i="2" s="1"/>
  <c r="CO48" i="2"/>
  <c r="CO58" i="2" s="1"/>
  <c r="CO46" i="2"/>
  <c r="CO56" i="2" s="1"/>
  <c r="CO30" i="8"/>
  <c r="CO26" i="5" s="1"/>
  <c r="CO28" i="8"/>
  <c r="CO61" i="8"/>
  <c r="CO62" i="8"/>
  <c r="CO89" i="8" s="1"/>
  <c r="CP39" i="8"/>
  <c r="CP21" i="4"/>
  <c r="CP55" i="4" s="1"/>
  <c r="CO42" i="2"/>
  <c r="CP14" i="11"/>
  <c r="CP14" i="12"/>
  <c r="CO159" i="4"/>
  <c r="CP15" i="10"/>
  <c r="CP15" i="7"/>
  <c r="CO262" i="4"/>
  <c r="CP15" i="9"/>
  <c r="CP15" i="6"/>
  <c r="CP14" i="5"/>
  <c r="CP14" i="8"/>
  <c r="CO23" i="4"/>
  <c r="CO57" i="4" s="1"/>
  <c r="CO22" i="5"/>
  <c r="CN26" i="10"/>
  <c r="CN22" i="7"/>
  <c r="CN23" i="7"/>
  <c r="CN27" i="10"/>
  <c r="CO21" i="5"/>
  <c r="CO28" i="5" l="1"/>
  <c r="CP39" i="11"/>
  <c r="CP50" i="11"/>
  <c r="CN193" i="4"/>
  <c r="CO36" i="5" s="1"/>
  <c r="CO21" i="12" s="1"/>
  <c r="CO96" i="8"/>
  <c r="CO88" i="8"/>
  <c r="CO95" i="8"/>
  <c r="CO94" i="8"/>
  <c r="CP22" i="8"/>
  <c r="CP22" i="5" s="1"/>
  <c r="CP44" i="8"/>
  <c r="CP40" i="8"/>
  <c r="CO26" i="10"/>
  <c r="CO22" i="7"/>
  <c r="CO24" i="10"/>
  <c r="CO20" i="7"/>
  <c r="CO24" i="5"/>
  <c r="CO43" i="2"/>
  <c r="CP15" i="11"/>
  <c r="CP15" i="12"/>
  <c r="CP16" i="9"/>
  <c r="CP16" i="7"/>
  <c r="CP16" i="6"/>
  <c r="CP15" i="8"/>
  <c r="CP29" i="8" s="1"/>
  <c r="CP25" i="5" s="1"/>
  <c r="CO160" i="4"/>
  <c r="CO263" i="4"/>
  <c r="CP16" i="10"/>
  <c r="CP15" i="5"/>
  <c r="CP41" i="2"/>
  <c r="CQ13" i="11"/>
  <c r="CQ13" i="12"/>
  <c r="CP22" i="4"/>
  <c r="CP56" i="4" s="1"/>
  <c r="CQ13" i="8"/>
  <c r="CQ14" i="10"/>
  <c r="CQ14" i="7"/>
  <c r="CQ13" i="5"/>
  <c r="CP261" i="4"/>
  <c r="CP19" i="4"/>
  <c r="CP53" i="4" s="1"/>
  <c r="CP158" i="4"/>
  <c r="CQ14" i="9"/>
  <c r="CQ14" i="6"/>
  <c r="CP21" i="8"/>
  <c r="CP45" i="8"/>
  <c r="DI41" i="2"/>
  <c r="CQ66" i="9" l="1"/>
  <c r="CQ68" i="9"/>
  <c r="CQ67" i="9"/>
  <c r="CQ69" i="9"/>
  <c r="CQ54" i="9"/>
  <c r="CQ55" i="9"/>
  <c r="CQ56" i="9"/>
  <c r="CQ57" i="9"/>
  <c r="CQ58" i="9"/>
  <c r="CQ59" i="9"/>
  <c r="CQ60" i="9"/>
  <c r="CQ61" i="9"/>
  <c r="CQ62" i="9"/>
  <c r="CQ63" i="9"/>
  <c r="CQ64" i="9"/>
  <c r="CQ65" i="9"/>
  <c r="CO27" i="10"/>
  <c r="CO23" i="7"/>
  <c r="CO24" i="7"/>
  <c r="CO28" i="10"/>
  <c r="CQ21" i="4"/>
  <c r="CQ55" i="4" s="1"/>
  <c r="CP42" i="2"/>
  <c r="CQ14" i="11"/>
  <c r="CQ14" i="12"/>
  <c r="CQ15" i="10"/>
  <c r="CQ15" i="7"/>
  <c r="CQ14" i="5"/>
  <c r="CP23" i="4"/>
  <c r="CP57" i="4" s="1"/>
  <c r="CQ14" i="8"/>
  <c r="CP159" i="4"/>
  <c r="CQ15" i="9"/>
  <c r="CQ15" i="6"/>
  <c r="CP262" i="4"/>
  <c r="CP21" i="5"/>
  <c r="CO193" i="4" s="1"/>
  <c r="CP36" i="5" s="1"/>
  <c r="CP21" i="12" s="1"/>
  <c r="CO19" i="7"/>
  <c r="CO23" i="10"/>
  <c r="CQ62" i="6"/>
  <c r="CQ61" i="6"/>
  <c r="CQ54" i="6"/>
  <c r="CQ56" i="6"/>
  <c r="CQ49" i="6"/>
  <c r="CQ60" i="6"/>
  <c r="CQ59" i="6"/>
  <c r="CQ52" i="6"/>
  <c r="CQ55" i="6"/>
  <c r="CQ47" i="6"/>
  <c r="CQ66" i="6"/>
  <c r="CQ65" i="6"/>
  <c r="CQ57" i="6"/>
  <c r="CQ50" i="6"/>
  <c r="CQ53" i="6"/>
  <c r="CQ64" i="6"/>
  <c r="CQ63" i="6"/>
  <c r="CQ58" i="6"/>
  <c r="CQ48" i="6"/>
  <c r="CQ51" i="6"/>
  <c r="CP53" i="2"/>
  <c r="CP63" i="2" s="1"/>
  <c r="CP51" i="2"/>
  <c r="CP61" i="2" s="1"/>
  <c r="CP50" i="2"/>
  <c r="CP60" i="2" s="1"/>
  <c r="CP48" i="2"/>
  <c r="CP58" i="2" s="1"/>
  <c r="CP46" i="2"/>
  <c r="CP56" i="2" s="1"/>
  <c r="CP52" i="2"/>
  <c r="CP62" i="2" s="1"/>
  <c r="CP49" i="2"/>
  <c r="CP59" i="2" s="1"/>
  <c r="CP47" i="2"/>
  <c r="CP57" i="2" s="1"/>
  <c r="CP45" i="2"/>
  <c r="CP55" i="2" s="1"/>
  <c r="CP39" i="2"/>
  <c r="CQ11" i="11"/>
  <c r="CQ11" i="12"/>
  <c r="CQ12" i="10"/>
  <c r="CQ12" i="7"/>
  <c r="CQ11" i="5"/>
  <c r="CP259" i="4"/>
  <c r="CQ12" i="9"/>
  <c r="CQ11" i="8"/>
  <c r="CQ22" i="8" s="1"/>
  <c r="CP156" i="4"/>
  <c r="CP228" i="4" s="1"/>
  <c r="CQ160" i="8" s="1"/>
  <c r="CQ12" i="6"/>
  <c r="CQ19" i="6" s="1"/>
  <c r="CP28" i="8"/>
  <c r="CP30" i="8"/>
  <c r="CP26" i="5" s="1"/>
  <c r="CP62" i="8"/>
  <c r="CP89" i="8" s="1"/>
  <c r="CP61" i="8"/>
  <c r="DI39" i="2"/>
  <c r="DK13" i="12"/>
  <c r="DK13" i="11"/>
  <c r="DJ41" i="2"/>
  <c r="DI42" i="2"/>
  <c r="CQ39" i="11" l="1"/>
  <c r="CQ50" i="11"/>
  <c r="CP28" i="5"/>
  <c r="CP94" i="8"/>
  <c r="CP96" i="8"/>
  <c r="CP88" i="8"/>
  <c r="CP95" i="8"/>
  <c r="CP23" i="7" s="1"/>
  <c r="CP24" i="5"/>
  <c r="CQ22" i="5"/>
  <c r="CQ41" i="2"/>
  <c r="CR13" i="11"/>
  <c r="CR13" i="12"/>
  <c r="CQ22" i="4"/>
  <c r="CQ56" i="4" s="1"/>
  <c r="CR13" i="8"/>
  <c r="CQ19" i="4"/>
  <c r="CQ53" i="4" s="1"/>
  <c r="CQ261" i="4"/>
  <c r="CR14" i="9"/>
  <c r="CR14" i="6"/>
  <c r="CR14" i="7"/>
  <c r="CQ158" i="4"/>
  <c r="CR14" i="10"/>
  <c r="CR13" i="5"/>
  <c r="CP20" i="7"/>
  <c r="CP24" i="10"/>
  <c r="CQ21" i="8"/>
  <c r="CQ44" i="8"/>
  <c r="CQ39" i="8"/>
  <c r="CP43" i="2"/>
  <c r="CQ15" i="11"/>
  <c r="CQ15" i="12"/>
  <c r="CP160" i="4"/>
  <c r="CQ16" i="9"/>
  <c r="CQ16" i="6"/>
  <c r="CP263" i="4"/>
  <c r="CQ16" i="10"/>
  <c r="CQ16" i="7"/>
  <c r="CQ15" i="5"/>
  <c r="CQ15" i="8"/>
  <c r="CQ29" i="8" s="1"/>
  <c r="CQ25" i="5" s="1"/>
  <c r="CQ45" i="8"/>
  <c r="CQ40" i="8"/>
  <c r="CQ38" i="8"/>
  <c r="DK11" i="12"/>
  <c r="DK11" i="11"/>
  <c r="DJ39" i="2"/>
  <c r="DI43" i="2"/>
  <c r="DK14" i="12"/>
  <c r="DK14" i="11"/>
  <c r="DJ42" i="2"/>
  <c r="CP27" i="10" l="1"/>
  <c r="CR67" i="9"/>
  <c r="CR69" i="9"/>
  <c r="CR66" i="9"/>
  <c r="CR68" i="9"/>
  <c r="CR54" i="9"/>
  <c r="CR55" i="9"/>
  <c r="CR56" i="9"/>
  <c r="CR57" i="9"/>
  <c r="CR58" i="9"/>
  <c r="CR59" i="9"/>
  <c r="CR60" i="9"/>
  <c r="CR61" i="9"/>
  <c r="CR62" i="9"/>
  <c r="CR63" i="9"/>
  <c r="CR64" i="9"/>
  <c r="CR65" i="9"/>
  <c r="CP26" i="10"/>
  <c r="CP22" i="7"/>
  <c r="CP24" i="7"/>
  <c r="CP28" i="10"/>
  <c r="CR65" i="6"/>
  <c r="CR64" i="6"/>
  <c r="CR56" i="6"/>
  <c r="CR51" i="6"/>
  <c r="CR54" i="6"/>
  <c r="CR63" i="6"/>
  <c r="CR57" i="6"/>
  <c r="CR52" i="6"/>
  <c r="CR58" i="6"/>
  <c r="CR59" i="6"/>
  <c r="CR61" i="6"/>
  <c r="CR60" i="6"/>
  <c r="CR55" i="6"/>
  <c r="CR47" i="6"/>
  <c r="CR50" i="6"/>
  <c r="CR62" i="6"/>
  <c r="CR49" i="6"/>
  <c r="CR66" i="6"/>
  <c r="CR53" i="6"/>
  <c r="CR48" i="6"/>
  <c r="CQ53" i="2"/>
  <c r="CQ63" i="2" s="1"/>
  <c r="CQ51" i="2"/>
  <c r="CQ61" i="2" s="1"/>
  <c r="CQ49" i="2"/>
  <c r="CQ59" i="2" s="1"/>
  <c r="CQ47" i="2"/>
  <c r="CQ57" i="2" s="1"/>
  <c r="CQ45" i="2"/>
  <c r="CQ52" i="2"/>
  <c r="CQ62" i="2" s="1"/>
  <c r="CQ50" i="2"/>
  <c r="CQ60" i="2" s="1"/>
  <c r="CQ48" i="2"/>
  <c r="CQ58" i="2" s="1"/>
  <c r="CQ46" i="2"/>
  <c r="CQ62" i="8"/>
  <c r="CQ89" i="8" s="1"/>
  <c r="CQ28" i="8"/>
  <c r="CQ30" i="8"/>
  <c r="CQ26" i="5" s="1"/>
  <c r="CQ61" i="8"/>
  <c r="CQ21" i="5"/>
  <c r="CP19" i="7"/>
  <c r="CP23" i="10"/>
  <c r="CQ39" i="2"/>
  <c r="CR11" i="11"/>
  <c r="CR11" i="12"/>
  <c r="CR12" i="10"/>
  <c r="CR11" i="5"/>
  <c r="CR12" i="6"/>
  <c r="CR19" i="6" s="1"/>
  <c r="CQ259" i="4"/>
  <c r="CQ156" i="4"/>
  <c r="CQ228" i="4" s="1"/>
  <c r="CR160" i="8" s="1"/>
  <c r="CR12" i="9"/>
  <c r="CR12" i="7"/>
  <c r="CR11" i="8"/>
  <c r="CR22" i="8" s="1"/>
  <c r="CR21" i="4"/>
  <c r="CR55" i="4" s="1"/>
  <c r="CQ42" i="2"/>
  <c r="CR14" i="11"/>
  <c r="CR14" i="12"/>
  <c r="CR15" i="9"/>
  <c r="CR15" i="7"/>
  <c r="CR14" i="5"/>
  <c r="CQ159" i="4"/>
  <c r="CR15" i="10"/>
  <c r="CR15" i="6"/>
  <c r="CR14" i="8"/>
  <c r="CQ23" i="4"/>
  <c r="CQ57" i="4" s="1"/>
  <c r="CQ262" i="4"/>
  <c r="CR40" i="8"/>
  <c r="DK15" i="12"/>
  <c r="DK15" i="11"/>
  <c r="DJ43" i="2"/>
  <c r="J90" i="8"/>
  <c r="CQ28" i="5" l="1"/>
  <c r="CR39" i="11"/>
  <c r="CR50" i="11"/>
  <c r="CP193" i="4"/>
  <c r="CQ36" i="5" s="1"/>
  <c r="CQ21" i="12" s="1"/>
  <c r="CQ96" i="8"/>
  <c r="CQ28" i="10" s="1"/>
  <c r="CQ94" i="8"/>
  <c r="CQ88" i="8"/>
  <c r="CQ95" i="8"/>
  <c r="CR39" i="8"/>
  <c r="CQ43" i="2"/>
  <c r="CR15" i="11"/>
  <c r="CR15" i="12"/>
  <c r="CQ160" i="4"/>
  <c r="CR16" i="10"/>
  <c r="CR15" i="5"/>
  <c r="CR16" i="9"/>
  <c r="CR16" i="6"/>
  <c r="CR16" i="7"/>
  <c r="CQ263" i="4"/>
  <c r="CR15" i="8"/>
  <c r="CR29" i="8" s="1"/>
  <c r="CR25" i="5" s="1"/>
  <c r="CR22" i="5"/>
  <c r="CQ24" i="5"/>
  <c r="CQ56" i="2"/>
  <c r="CQ55" i="2"/>
  <c r="CR21" i="8"/>
  <c r="CR44" i="8"/>
  <c r="CR45" i="8"/>
  <c r="CR41" i="2"/>
  <c r="CS13" i="11"/>
  <c r="CS13" i="12"/>
  <c r="CR22" i="4"/>
  <c r="CR56" i="4" s="1"/>
  <c r="CR19" i="4"/>
  <c r="CR53" i="4" s="1"/>
  <c r="CS13" i="8"/>
  <c r="CR261" i="4"/>
  <c r="CR158" i="4"/>
  <c r="CS14" i="9"/>
  <c r="CS14" i="6"/>
  <c r="CS14" i="10"/>
  <c r="CS14" i="7"/>
  <c r="CS13" i="5"/>
  <c r="CQ24" i="10"/>
  <c r="CQ20" i="7"/>
  <c r="CR38" i="8"/>
  <c r="K90" i="8"/>
  <c r="CQ24" i="7" l="1"/>
  <c r="CS66" i="9"/>
  <c r="CS68" i="9"/>
  <c r="CS67" i="9"/>
  <c r="CS69" i="9"/>
  <c r="CS54" i="9"/>
  <c r="CS55" i="9"/>
  <c r="CS56" i="9"/>
  <c r="CS57" i="9"/>
  <c r="CS58" i="9"/>
  <c r="CS59" i="9"/>
  <c r="CS60" i="9"/>
  <c r="CS61" i="9"/>
  <c r="CS62" i="9"/>
  <c r="CS63" i="9"/>
  <c r="CS64" i="9"/>
  <c r="CS65" i="9"/>
  <c r="CQ26" i="10"/>
  <c r="CQ22" i="7"/>
  <c r="CS62" i="6"/>
  <c r="CS61" i="6"/>
  <c r="CS54" i="6"/>
  <c r="CS58" i="6"/>
  <c r="CS49" i="6"/>
  <c r="CS60" i="6"/>
  <c r="CS59" i="6"/>
  <c r="CS52" i="6"/>
  <c r="CS55" i="6"/>
  <c r="CS47" i="6"/>
  <c r="CS66" i="6"/>
  <c r="CS65" i="6"/>
  <c r="CS57" i="6"/>
  <c r="CS50" i="6"/>
  <c r="CS53" i="6"/>
  <c r="CS64" i="6"/>
  <c r="CS63" i="6"/>
  <c r="CS56" i="6"/>
  <c r="CS48" i="6"/>
  <c r="CS51" i="6"/>
  <c r="CS21" i="4"/>
  <c r="CS55" i="4" s="1"/>
  <c r="CR42" i="2"/>
  <c r="CS14" i="11"/>
  <c r="CS14" i="12"/>
  <c r="CR159" i="4"/>
  <c r="CS15" i="9"/>
  <c r="CS15" i="6"/>
  <c r="CS15" i="10"/>
  <c r="CS15" i="7"/>
  <c r="CS14" i="5"/>
  <c r="CS14" i="8"/>
  <c r="CR262" i="4"/>
  <c r="CR23" i="4"/>
  <c r="CR57" i="4" s="1"/>
  <c r="CQ23" i="10"/>
  <c r="CQ19" i="7"/>
  <c r="CR62" i="8"/>
  <c r="CR89" i="8" s="1"/>
  <c r="CR30" i="8"/>
  <c r="CR26" i="5" s="1"/>
  <c r="CR61" i="8"/>
  <c r="CR28" i="8"/>
  <c r="CR24" i="5" s="1"/>
  <c r="CQ27" i="10"/>
  <c r="CQ23" i="7"/>
  <c r="CR39" i="2"/>
  <c r="CS11" i="11"/>
  <c r="CS11" i="12"/>
  <c r="CR156" i="4"/>
  <c r="CR228" i="4" s="1"/>
  <c r="CS160" i="8" s="1"/>
  <c r="CS12" i="9"/>
  <c r="CS12" i="6"/>
  <c r="CS19" i="6" s="1"/>
  <c r="CS12" i="10"/>
  <c r="CS12" i="7"/>
  <c r="CS11" i="5"/>
  <c r="CR259" i="4"/>
  <c r="CS11" i="8"/>
  <c r="CS22" i="8" s="1"/>
  <c r="CR53" i="2"/>
  <c r="CR63" i="2" s="1"/>
  <c r="CR51" i="2"/>
  <c r="CR61" i="2" s="1"/>
  <c r="CR50" i="2"/>
  <c r="CR60" i="2" s="1"/>
  <c r="CR48" i="2"/>
  <c r="CR58" i="2" s="1"/>
  <c r="CR46" i="2"/>
  <c r="CR56" i="2" s="1"/>
  <c r="CR52" i="2"/>
  <c r="CR62" i="2" s="1"/>
  <c r="CR49" i="2"/>
  <c r="CR59" i="2" s="1"/>
  <c r="CR47" i="2"/>
  <c r="CR57" i="2" s="1"/>
  <c r="CR45" i="2"/>
  <c r="CR55" i="2" s="1"/>
  <c r="CS44" i="8"/>
  <c r="CR21" i="5"/>
  <c r="L90" i="8"/>
  <c r="CS21" i="8" l="1"/>
  <c r="CR28" i="5"/>
  <c r="CS39" i="11"/>
  <c r="CS50" i="11"/>
  <c r="CQ193" i="4"/>
  <c r="CR36" i="5" s="1"/>
  <c r="CR21" i="12" s="1"/>
  <c r="CR96" i="8"/>
  <c r="CR24" i="7" s="1"/>
  <c r="CR95" i="8"/>
  <c r="CR23" i="7" s="1"/>
  <c r="CR88" i="8"/>
  <c r="CR94" i="8"/>
  <c r="CR22" i="7" s="1"/>
  <c r="CS22" i="5"/>
  <c r="CS21" i="5"/>
  <c r="CR24" i="10"/>
  <c r="CR20" i="7"/>
  <c r="CS45" i="8"/>
  <c r="CS39" i="8"/>
  <c r="CR43" i="2"/>
  <c r="CS15" i="11"/>
  <c r="CS15" i="12"/>
  <c r="CS16" i="10"/>
  <c r="CS16" i="7"/>
  <c r="CS15" i="5"/>
  <c r="CS15" i="8"/>
  <c r="CS29" i="8" s="1"/>
  <c r="CS25" i="5" s="1"/>
  <c r="CR160" i="4"/>
  <c r="CS16" i="9"/>
  <c r="CS16" i="6"/>
  <c r="CR263" i="4"/>
  <c r="CS41" i="2"/>
  <c r="CT13" i="11"/>
  <c r="CT13" i="12"/>
  <c r="CS261" i="4"/>
  <c r="CS22" i="4"/>
  <c r="CS56" i="4" s="1"/>
  <c r="CT13" i="8"/>
  <c r="CS19" i="4"/>
  <c r="CS53" i="4" s="1"/>
  <c r="CT14" i="9"/>
  <c r="CT14" i="7"/>
  <c r="CT14" i="6"/>
  <c r="CS158" i="4"/>
  <c r="CT14" i="10"/>
  <c r="CT13" i="5"/>
  <c r="CS40" i="8"/>
  <c r="CS38" i="8"/>
  <c r="M90" i="8"/>
  <c r="CR28" i="10" l="1"/>
  <c r="CR193" i="4"/>
  <c r="CS36" i="5" s="1"/>
  <c r="CS21" i="12" s="1"/>
  <c r="CR26" i="10"/>
  <c r="CR27" i="10"/>
  <c r="CT67" i="9"/>
  <c r="CT69" i="9"/>
  <c r="CT66" i="9"/>
  <c r="CT68" i="9"/>
  <c r="CT54" i="9"/>
  <c r="CT55" i="9"/>
  <c r="CT56" i="9"/>
  <c r="CT57" i="9"/>
  <c r="CT58" i="9"/>
  <c r="CT59" i="9"/>
  <c r="CT60" i="9"/>
  <c r="CT61" i="9"/>
  <c r="CT62" i="9"/>
  <c r="CT63" i="9"/>
  <c r="CT64" i="9"/>
  <c r="CT65" i="9"/>
  <c r="CT61" i="6"/>
  <c r="CT60" i="6"/>
  <c r="CT55" i="6"/>
  <c r="CT47" i="6"/>
  <c r="CT50" i="6"/>
  <c r="CT62" i="6"/>
  <c r="CT49" i="6"/>
  <c r="CT66" i="6"/>
  <c r="CT53" i="6"/>
  <c r="CT48" i="6"/>
  <c r="CT65" i="6"/>
  <c r="CT64" i="6"/>
  <c r="CT56" i="6"/>
  <c r="CT51" i="6"/>
  <c r="CT54" i="6"/>
  <c r="CT63" i="6"/>
  <c r="CT59" i="6"/>
  <c r="CT52" i="6"/>
  <c r="CT58" i="6"/>
  <c r="CT57" i="6"/>
  <c r="CS30" i="8"/>
  <c r="CS26" i="5" s="1"/>
  <c r="CS28" i="5" s="1"/>
  <c r="CS62" i="8"/>
  <c r="CS89" i="8" s="1"/>
  <c r="CS61" i="8"/>
  <c r="CS28" i="8"/>
  <c r="CR23" i="10"/>
  <c r="CR19" i="7"/>
  <c r="CS39" i="2"/>
  <c r="CT11" i="11"/>
  <c r="CT11" i="12"/>
  <c r="CT12" i="10"/>
  <c r="CT11" i="5"/>
  <c r="CT12" i="6"/>
  <c r="CT19" i="6" s="1"/>
  <c r="CT11" i="8"/>
  <c r="CT45" i="8" s="1"/>
  <c r="CS156" i="4"/>
  <c r="CS228" i="4" s="1"/>
  <c r="CT160" i="8" s="1"/>
  <c r="CT12" i="7"/>
  <c r="CT12" i="9"/>
  <c r="CS259" i="4"/>
  <c r="CT21" i="4"/>
  <c r="CT55" i="4" s="1"/>
  <c r="CS42" i="2"/>
  <c r="CT14" i="11"/>
  <c r="CT14" i="12"/>
  <c r="CT15" i="9"/>
  <c r="CT15" i="6"/>
  <c r="CT14" i="5"/>
  <c r="CS262" i="4"/>
  <c r="CS159" i="4"/>
  <c r="CT15" i="10"/>
  <c r="CT15" i="7"/>
  <c r="CT14" i="8"/>
  <c r="CS23" i="4"/>
  <c r="CS57" i="4" s="1"/>
  <c r="CS53" i="2"/>
  <c r="CS63" i="2" s="1"/>
  <c r="CS51" i="2"/>
  <c r="CS61" i="2" s="1"/>
  <c r="CS50" i="2"/>
  <c r="CS60" i="2" s="1"/>
  <c r="CS48" i="2"/>
  <c r="CS58" i="2" s="1"/>
  <c r="CS46" i="2"/>
  <c r="CS56" i="2" s="1"/>
  <c r="CS52" i="2"/>
  <c r="CS62" i="2" s="1"/>
  <c r="CS49" i="2"/>
  <c r="CS59" i="2" s="1"/>
  <c r="CS47" i="2"/>
  <c r="CS57" i="2" s="1"/>
  <c r="CS45" i="2"/>
  <c r="CS55" i="2" s="1"/>
  <c r="N90" i="8"/>
  <c r="CT39" i="11" l="1"/>
  <c r="CT50" i="11"/>
  <c r="CS88" i="8"/>
  <c r="CS96" i="8"/>
  <c r="CS94" i="8"/>
  <c r="CS95" i="8"/>
  <c r="CS23" i="7" s="1"/>
  <c r="CT44" i="8"/>
  <c r="CT40" i="8"/>
  <c r="CT38" i="8"/>
  <c r="CT21" i="8"/>
  <c r="CT21" i="5" s="1"/>
  <c r="CT39" i="8"/>
  <c r="CT22" i="8"/>
  <c r="CS43" i="2"/>
  <c r="CT15" i="11"/>
  <c r="CT15" i="12"/>
  <c r="CS160" i="4"/>
  <c r="CT16" i="7"/>
  <c r="CT16" i="6"/>
  <c r="CS263" i="4"/>
  <c r="CT16" i="9"/>
  <c r="CT16" i="10"/>
  <c r="CT15" i="5"/>
  <c r="CT15" i="8"/>
  <c r="CT29" i="8" s="1"/>
  <c r="CT25" i="5" s="1"/>
  <c r="CT41" i="2"/>
  <c r="CU13" i="11"/>
  <c r="CU13" i="12"/>
  <c r="CT22" i="4"/>
  <c r="CT56" i="4" s="1"/>
  <c r="CU13" i="8"/>
  <c r="CT261" i="4"/>
  <c r="CT19" i="4"/>
  <c r="CT53" i="4" s="1"/>
  <c r="CU14" i="10"/>
  <c r="CU14" i="7"/>
  <c r="CU13" i="5"/>
  <c r="CT158" i="4"/>
  <c r="CU14" i="9"/>
  <c r="CU14" i="6"/>
  <c r="CS24" i="10"/>
  <c r="CS20" i="7"/>
  <c r="CS24" i="5"/>
  <c r="O90" i="8"/>
  <c r="CS27" i="10" l="1"/>
  <c r="CU66" i="9"/>
  <c r="CU68" i="9"/>
  <c r="CU67" i="9"/>
  <c r="CU69" i="9"/>
  <c r="CU54" i="9"/>
  <c r="CU55" i="9"/>
  <c r="CU56" i="9"/>
  <c r="CU57" i="9"/>
  <c r="CU58" i="9"/>
  <c r="CU59" i="9"/>
  <c r="CU60" i="9"/>
  <c r="CU61" i="9"/>
  <c r="CU62" i="9"/>
  <c r="CU63" i="9"/>
  <c r="CU64" i="9"/>
  <c r="CU65" i="9"/>
  <c r="CU62" i="6"/>
  <c r="CU61" i="6"/>
  <c r="CU54" i="6"/>
  <c r="CU56" i="6"/>
  <c r="CU49" i="6"/>
  <c r="CU60" i="6"/>
  <c r="CU59" i="6"/>
  <c r="CU52" i="6"/>
  <c r="CU55" i="6"/>
  <c r="CU47" i="6"/>
  <c r="CU66" i="6"/>
  <c r="CU65" i="6"/>
  <c r="CU57" i="6"/>
  <c r="CU50" i="6"/>
  <c r="CU53" i="6"/>
  <c r="CU64" i="6"/>
  <c r="CU63" i="6"/>
  <c r="CU58" i="6"/>
  <c r="CU48" i="6"/>
  <c r="CU51" i="6"/>
  <c r="CT39" i="2"/>
  <c r="CU11" i="11"/>
  <c r="CU11" i="12"/>
  <c r="CU12" i="10"/>
  <c r="CU12" i="7"/>
  <c r="CU11" i="5"/>
  <c r="CT259" i="4"/>
  <c r="CT156" i="4"/>
  <c r="CT228" i="4" s="1"/>
  <c r="CU160" i="8" s="1"/>
  <c r="CU12" i="9"/>
  <c r="CU12" i="6"/>
  <c r="CU19" i="6" s="1"/>
  <c r="CU11" i="8"/>
  <c r="CU44" i="8" s="1"/>
  <c r="CT53" i="2"/>
  <c r="CT63" i="2" s="1"/>
  <c r="CT51" i="2"/>
  <c r="CT61" i="2" s="1"/>
  <c r="CT50" i="2"/>
  <c r="CT60" i="2" s="1"/>
  <c r="CT48" i="2"/>
  <c r="CT58" i="2" s="1"/>
  <c r="CT46" i="2"/>
  <c r="CT56" i="2" s="1"/>
  <c r="CT52" i="2"/>
  <c r="CT62" i="2" s="1"/>
  <c r="CT49" i="2"/>
  <c r="CT59" i="2" s="1"/>
  <c r="CT47" i="2"/>
  <c r="CT57" i="2" s="1"/>
  <c r="CT45" i="2"/>
  <c r="CT55" i="2" s="1"/>
  <c r="CT22" i="5"/>
  <c r="CS22" i="7"/>
  <c r="CS26" i="10"/>
  <c r="CS23" i="10"/>
  <c r="CS19" i="7"/>
  <c r="CU21" i="4"/>
  <c r="CU55" i="4" s="1"/>
  <c r="CT42" i="2"/>
  <c r="CU14" i="11"/>
  <c r="CU14" i="12"/>
  <c r="CT159" i="4"/>
  <c r="CU15" i="9"/>
  <c r="CU15" i="6"/>
  <c r="CU15" i="10"/>
  <c r="CU15" i="7"/>
  <c r="CU14" i="5"/>
  <c r="CT23" i="4"/>
  <c r="CT57" i="4" s="1"/>
  <c r="CU14" i="8"/>
  <c r="CT262" i="4"/>
  <c r="CT30" i="8"/>
  <c r="CT26" i="5" s="1"/>
  <c r="CT62" i="8"/>
  <c r="CT89" i="8" s="1"/>
  <c r="CT61" i="8"/>
  <c r="CT28" i="8"/>
  <c r="CS24" i="7"/>
  <c r="CS28" i="10"/>
  <c r="P90" i="8"/>
  <c r="CU39" i="8" l="1"/>
  <c r="CU22" i="8"/>
  <c r="CU39" i="11"/>
  <c r="CU50" i="11"/>
  <c r="CT28" i="5"/>
  <c r="CS193" i="4"/>
  <c r="CT36" i="5" s="1"/>
  <c r="CT21" i="12" s="1"/>
  <c r="CT94" i="8"/>
  <c r="CT96" i="8"/>
  <c r="CT95" i="8"/>
  <c r="CT88" i="8"/>
  <c r="CU38" i="8"/>
  <c r="CT24" i="5"/>
  <c r="CU41" i="2"/>
  <c r="CV13" i="11"/>
  <c r="CV13" i="12"/>
  <c r="CU22" i="4"/>
  <c r="CU56" i="4" s="1"/>
  <c r="CU261" i="4"/>
  <c r="CV13" i="8"/>
  <c r="CV14" i="9"/>
  <c r="CV14" i="6"/>
  <c r="CV14" i="7"/>
  <c r="CU19" i="4"/>
  <c r="CU53" i="4" s="1"/>
  <c r="CU158" i="4"/>
  <c r="CV14" i="10"/>
  <c r="CV13" i="5"/>
  <c r="CU22" i="5"/>
  <c r="CT20" i="7"/>
  <c r="CT24" i="10"/>
  <c r="CT43" i="2"/>
  <c r="CU15" i="11"/>
  <c r="CU15" i="12"/>
  <c r="CU16" i="10"/>
  <c r="CU16" i="7"/>
  <c r="CU15" i="5"/>
  <c r="CU15" i="8"/>
  <c r="CU29" i="8" s="1"/>
  <c r="CU25" i="5" s="1"/>
  <c r="CT160" i="4"/>
  <c r="CU16" i="9"/>
  <c r="CU16" i="6"/>
  <c r="CT263" i="4"/>
  <c r="CU45" i="8"/>
  <c r="CU21" i="8"/>
  <c r="CU40" i="8"/>
  <c r="Q90" i="8"/>
  <c r="CV67" i="9" l="1"/>
  <c r="CV69" i="9"/>
  <c r="CV66" i="9"/>
  <c r="CV68" i="9"/>
  <c r="CV54" i="9"/>
  <c r="CV55" i="9"/>
  <c r="CV56" i="9"/>
  <c r="CV57" i="9"/>
  <c r="CV58" i="9"/>
  <c r="CV59" i="9"/>
  <c r="CV60" i="9"/>
  <c r="CV61" i="9"/>
  <c r="CV62" i="9"/>
  <c r="CV63" i="9"/>
  <c r="CV64" i="9"/>
  <c r="CV65" i="9"/>
  <c r="CT23" i="10"/>
  <c r="CT19" i="7"/>
  <c r="CT28" i="10"/>
  <c r="CT24" i="7"/>
  <c r="CU53" i="2"/>
  <c r="CU63" i="2" s="1"/>
  <c r="CU51" i="2"/>
  <c r="CU61" i="2" s="1"/>
  <c r="CU49" i="2"/>
  <c r="CU59" i="2" s="1"/>
  <c r="CU47" i="2"/>
  <c r="CU57" i="2" s="1"/>
  <c r="CU45" i="2"/>
  <c r="CU55" i="2" s="1"/>
  <c r="CU52" i="2"/>
  <c r="CU62" i="2" s="1"/>
  <c r="CU50" i="2"/>
  <c r="CU60" i="2" s="1"/>
  <c r="CU48" i="2"/>
  <c r="CU58" i="2" s="1"/>
  <c r="CU46" i="2"/>
  <c r="CU56" i="2" s="1"/>
  <c r="CU21" i="5"/>
  <c r="CT193" i="4" s="1"/>
  <c r="CU36" i="5" s="1"/>
  <c r="CU21" i="12" s="1"/>
  <c r="CT27" i="10"/>
  <c r="CT23" i="7"/>
  <c r="CT26" i="10"/>
  <c r="CT22" i="7"/>
  <c r="CU28" i="8"/>
  <c r="CU24" i="5" s="1"/>
  <c r="CU30" i="8"/>
  <c r="CU26" i="5" s="1"/>
  <c r="CU61" i="8"/>
  <c r="CU62" i="8"/>
  <c r="CU89" i="8" s="1"/>
  <c r="CU39" i="2"/>
  <c r="CV11" i="11"/>
  <c r="CV11" i="12"/>
  <c r="CV12" i="10"/>
  <c r="CV11" i="5"/>
  <c r="CV12" i="6"/>
  <c r="CV19" i="6" s="1"/>
  <c r="CU259" i="4"/>
  <c r="CV11" i="8"/>
  <c r="CU156" i="4"/>
  <c r="CU228" i="4" s="1"/>
  <c r="CV160" i="8" s="1"/>
  <c r="CV12" i="9"/>
  <c r="CV12" i="7"/>
  <c r="CV61" i="6"/>
  <c r="CV60" i="6"/>
  <c r="CV55" i="6"/>
  <c r="CV47" i="6"/>
  <c r="CV50" i="6"/>
  <c r="CV62" i="6"/>
  <c r="CV49" i="6"/>
  <c r="CV66" i="6"/>
  <c r="CV53" i="6"/>
  <c r="CV48" i="6"/>
  <c r="CV65" i="6"/>
  <c r="CV64" i="6"/>
  <c r="CV56" i="6"/>
  <c r="CV51" i="6"/>
  <c r="CV54" i="6"/>
  <c r="CV63" i="6"/>
  <c r="CV57" i="6"/>
  <c r="CV52" i="6"/>
  <c r="CV58" i="6"/>
  <c r="CV59" i="6"/>
  <c r="CV21" i="4"/>
  <c r="CV55" i="4" s="1"/>
  <c r="CU42" i="2"/>
  <c r="CV14" i="11"/>
  <c r="CV14" i="12"/>
  <c r="CU159" i="4"/>
  <c r="CV15" i="10"/>
  <c r="CV15" i="6"/>
  <c r="CV14" i="8"/>
  <c r="CU23" i="4"/>
  <c r="CU57" i="4" s="1"/>
  <c r="CU262" i="4"/>
  <c r="CV15" i="9"/>
  <c r="CV15" i="7"/>
  <c r="CV14" i="5"/>
  <c r="R90" i="8"/>
  <c r="CV39" i="11" l="1"/>
  <c r="CV50" i="11"/>
  <c r="CU28" i="5"/>
  <c r="CU96" i="8"/>
  <c r="CU94" i="8"/>
  <c r="CU95" i="8"/>
  <c r="CU88" i="8"/>
  <c r="CU43" i="2"/>
  <c r="CV15" i="11"/>
  <c r="CV15" i="12"/>
  <c r="CU160" i="4"/>
  <c r="CV16" i="6"/>
  <c r="CV16" i="7"/>
  <c r="CV15" i="8"/>
  <c r="CV29" i="8" s="1"/>
  <c r="CV25" i="5" s="1"/>
  <c r="CV16" i="9"/>
  <c r="CV16" i="10"/>
  <c r="CV15" i="5"/>
  <c r="CU263" i="4"/>
  <c r="CV41" i="2"/>
  <c r="CW13" i="11"/>
  <c r="CW13" i="12"/>
  <c r="CV19" i="4"/>
  <c r="CV53" i="4" s="1"/>
  <c r="CW13" i="8"/>
  <c r="CV22" i="4"/>
  <c r="CV56" i="4" s="1"/>
  <c r="CV261" i="4"/>
  <c r="CW14" i="10"/>
  <c r="CW14" i="7"/>
  <c r="CW13" i="5"/>
  <c r="CV158" i="4"/>
  <c r="CW14" i="9"/>
  <c r="CW14" i="6"/>
  <c r="CV45" i="8"/>
  <c r="CV39" i="8"/>
  <c r="CV38" i="8"/>
  <c r="CU20" i="7"/>
  <c r="CU24" i="10"/>
  <c r="CV21" i="8"/>
  <c r="CV22" i="8"/>
  <c r="CV40" i="8"/>
  <c r="CV44" i="8"/>
  <c r="S90" i="8"/>
  <c r="CW66" i="9" l="1"/>
  <c r="CW68" i="9"/>
  <c r="CW67" i="9"/>
  <c r="CW69" i="9"/>
  <c r="CW54" i="9"/>
  <c r="CW55" i="9"/>
  <c r="CW56" i="9"/>
  <c r="CW57" i="9"/>
  <c r="CW58" i="9"/>
  <c r="CW59" i="9"/>
  <c r="CW60" i="9"/>
  <c r="CW61" i="9"/>
  <c r="CW62" i="9"/>
  <c r="CW63" i="9"/>
  <c r="CW64" i="9"/>
  <c r="CW65" i="9"/>
  <c r="CV21" i="5"/>
  <c r="CW62" i="6"/>
  <c r="CW61" i="6"/>
  <c r="CW54" i="6"/>
  <c r="CW58" i="6"/>
  <c r="CW49" i="6"/>
  <c r="CW60" i="6"/>
  <c r="CW59" i="6"/>
  <c r="CW52" i="6"/>
  <c r="CW55" i="6"/>
  <c r="CW47" i="6"/>
  <c r="CW66" i="6"/>
  <c r="CW65" i="6"/>
  <c r="CW57" i="6"/>
  <c r="CW50" i="6"/>
  <c r="CW53" i="6"/>
  <c r="CW64" i="6"/>
  <c r="CW63" i="6"/>
  <c r="CW56" i="6"/>
  <c r="CW48" i="6"/>
  <c r="CW51" i="6"/>
  <c r="CV53" i="2"/>
  <c r="CV63" i="2" s="1"/>
  <c r="CV51" i="2"/>
  <c r="CV61" i="2" s="1"/>
  <c r="CV50" i="2"/>
  <c r="CV60" i="2" s="1"/>
  <c r="CV48" i="2"/>
  <c r="CV58" i="2" s="1"/>
  <c r="CV52" i="2"/>
  <c r="CV62" i="2" s="1"/>
  <c r="CV49" i="2"/>
  <c r="CV59" i="2" s="1"/>
  <c r="CV47" i="2"/>
  <c r="CV57" i="2" s="1"/>
  <c r="CV45" i="2"/>
  <c r="CV55" i="2" s="1"/>
  <c r="CV46" i="2"/>
  <c r="CV56" i="2" s="1"/>
  <c r="CU19" i="7"/>
  <c r="CU23" i="10"/>
  <c r="CU24" i="7"/>
  <c r="CU28" i="10"/>
  <c r="CV22" i="5"/>
  <c r="CU193" i="4" s="1"/>
  <c r="CV36" i="5" s="1"/>
  <c r="CV21" i="12" s="1"/>
  <c r="CW21" i="4"/>
  <c r="CW55" i="4" s="1"/>
  <c r="CV42" i="2"/>
  <c r="CW14" i="11"/>
  <c r="CW14" i="12"/>
  <c r="CW15" i="10"/>
  <c r="CW15" i="7"/>
  <c r="CW14" i="5"/>
  <c r="CV23" i="4"/>
  <c r="CV57" i="4" s="1"/>
  <c r="CV159" i="4"/>
  <c r="CW15" i="9"/>
  <c r="CW15" i="6"/>
  <c r="CW14" i="8"/>
  <c r="CV262" i="4"/>
  <c r="CV39" i="2"/>
  <c r="CW11" i="11"/>
  <c r="CW11" i="12"/>
  <c r="CW12" i="10"/>
  <c r="CW12" i="7"/>
  <c r="CW11" i="5"/>
  <c r="CV259" i="4"/>
  <c r="CV156" i="4"/>
  <c r="CV228" i="4" s="1"/>
  <c r="CW160" i="8" s="1"/>
  <c r="CW12" i="9"/>
  <c r="CW12" i="6"/>
  <c r="CW19" i="6" s="1"/>
  <c r="CW11" i="8"/>
  <c r="CW45" i="8" s="1"/>
  <c r="CV62" i="8"/>
  <c r="CV89" i="8" s="1"/>
  <c r="CV30" i="8"/>
  <c r="CV26" i="5" s="1"/>
  <c r="CV61" i="8"/>
  <c r="CV28" i="8"/>
  <c r="CV24" i="5" s="1"/>
  <c r="CU23" i="7"/>
  <c r="CU27" i="10"/>
  <c r="CU22" i="7"/>
  <c r="CU26" i="10"/>
  <c r="T90" i="8"/>
  <c r="CW39" i="11" l="1"/>
  <c r="CW50" i="11"/>
  <c r="CV28" i="5"/>
  <c r="CV96" i="8"/>
  <c r="CV28" i="10" s="1"/>
  <c r="CV95" i="8"/>
  <c r="CV23" i="7" s="1"/>
  <c r="CV94" i="8"/>
  <c r="CV88" i="8"/>
  <c r="CV23" i="10" s="1"/>
  <c r="CV20" i="7"/>
  <c r="CV24" i="10"/>
  <c r="CV43" i="2"/>
  <c r="CW15" i="11"/>
  <c r="CW15" i="12"/>
  <c r="CV160" i="4"/>
  <c r="CW16" i="9"/>
  <c r="CW16" i="6"/>
  <c r="CW15" i="8"/>
  <c r="CW29" i="8" s="1"/>
  <c r="CW25" i="5" s="1"/>
  <c r="CW16" i="10"/>
  <c r="CW16" i="7"/>
  <c r="CW15" i="5"/>
  <c r="CV263" i="4"/>
  <c r="CV24" i="7"/>
  <c r="CW41" i="2"/>
  <c r="CX13" i="11"/>
  <c r="CX13" i="12"/>
  <c r="CW22" i="4"/>
  <c r="CW56" i="4" s="1"/>
  <c r="CX13" i="8"/>
  <c r="CW19" i="4"/>
  <c r="CW53" i="4" s="1"/>
  <c r="CW261" i="4"/>
  <c r="CW158" i="4"/>
  <c r="CX14" i="10"/>
  <c r="CX13" i="5"/>
  <c r="CX14" i="9"/>
  <c r="CX14" i="7"/>
  <c r="CX14" i="6"/>
  <c r="CW38" i="8"/>
  <c r="CW22" i="8"/>
  <c r="CW40" i="8"/>
  <c r="CW21" i="8"/>
  <c r="CW44" i="8"/>
  <c r="CW39" i="8"/>
  <c r="U90" i="8"/>
  <c r="CV19" i="7" l="1"/>
  <c r="CX67" i="9"/>
  <c r="CX69" i="9"/>
  <c r="CX66" i="9"/>
  <c r="CX68" i="9"/>
  <c r="CX54" i="9"/>
  <c r="CX55" i="9"/>
  <c r="CX56" i="9"/>
  <c r="CX57" i="9"/>
  <c r="CX58" i="9"/>
  <c r="CX59" i="9"/>
  <c r="CX60" i="9"/>
  <c r="CX61" i="9"/>
  <c r="CX62" i="9"/>
  <c r="CX63" i="9"/>
  <c r="CX64" i="9"/>
  <c r="CX65" i="9"/>
  <c r="CV27" i="10"/>
  <c r="CW21" i="5"/>
  <c r="CW22" i="5"/>
  <c r="CW39" i="2"/>
  <c r="CX11" i="11"/>
  <c r="CX11" i="12"/>
  <c r="CW156" i="4"/>
  <c r="CW228" i="4" s="1"/>
  <c r="CX160" i="8" s="1"/>
  <c r="CX12" i="7"/>
  <c r="CX12" i="9"/>
  <c r="CX11" i="8"/>
  <c r="CX45" i="8" s="1"/>
  <c r="CX12" i="10"/>
  <c r="CX11" i="5"/>
  <c r="CX12" i="6"/>
  <c r="CX19" i="6" s="1"/>
  <c r="CW259" i="4"/>
  <c r="CX21" i="4"/>
  <c r="CX55" i="4" s="1"/>
  <c r="CW42" i="2"/>
  <c r="CX14" i="11"/>
  <c r="CX14" i="12"/>
  <c r="CX15" i="9"/>
  <c r="CX15" i="6"/>
  <c r="CX14" i="5"/>
  <c r="CX14" i="8"/>
  <c r="CW23" i="4"/>
  <c r="CW57" i="4" s="1"/>
  <c r="CW159" i="4"/>
  <c r="CX15" i="10"/>
  <c r="CX15" i="7"/>
  <c r="CW262" i="4"/>
  <c r="CW30" i="8"/>
  <c r="CW26" i="5" s="1"/>
  <c r="CW28" i="8"/>
  <c r="CW24" i="5" s="1"/>
  <c r="CW62" i="8"/>
  <c r="CW89" i="8" s="1"/>
  <c r="CW61" i="8"/>
  <c r="CX39" i="8"/>
  <c r="CV26" i="10"/>
  <c r="CV22" i="7"/>
  <c r="CX61" i="6"/>
  <c r="CX60" i="6"/>
  <c r="CX55" i="6"/>
  <c r="CX47" i="6"/>
  <c r="CX50" i="6"/>
  <c r="CX62" i="6"/>
  <c r="CX49" i="6"/>
  <c r="CX66" i="6"/>
  <c r="CX53" i="6"/>
  <c r="CX48" i="6"/>
  <c r="CX65" i="6"/>
  <c r="CX64" i="6"/>
  <c r="CX56" i="6"/>
  <c r="CX51" i="6"/>
  <c r="CX54" i="6"/>
  <c r="CX63" i="6"/>
  <c r="CX59" i="6"/>
  <c r="CX52" i="6"/>
  <c r="CX58" i="6"/>
  <c r="CX57" i="6"/>
  <c r="CW53" i="2"/>
  <c r="CW63" i="2" s="1"/>
  <c r="CW52" i="2"/>
  <c r="CW62" i="2" s="1"/>
  <c r="CW50" i="2"/>
  <c r="CW60" i="2" s="1"/>
  <c r="CW48" i="2"/>
  <c r="CW58" i="2" s="1"/>
  <c r="CW46" i="2"/>
  <c r="CW56" i="2" s="1"/>
  <c r="CW51" i="2"/>
  <c r="CW61" i="2" s="1"/>
  <c r="CW49" i="2"/>
  <c r="CW59" i="2" s="1"/>
  <c r="CW47" i="2"/>
  <c r="CW57" i="2" s="1"/>
  <c r="CW45" i="2"/>
  <c r="CW55" i="2" s="1"/>
  <c r="CX38" i="8"/>
  <c r="V90" i="8"/>
  <c r="CX39" i="11" l="1"/>
  <c r="CX50" i="11"/>
  <c r="CV193" i="4"/>
  <c r="CW36" i="5" s="1"/>
  <c r="CW21" i="12" s="1"/>
  <c r="CW28" i="5"/>
  <c r="CW96" i="8"/>
  <c r="CW95" i="8"/>
  <c r="CW94" i="8"/>
  <c r="CW22" i="7" s="1"/>
  <c r="CW88" i="8"/>
  <c r="CX40" i="8"/>
  <c r="CX44" i="8"/>
  <c r="CX22" i="8"/>
  <c r="CX22" i="5" s="1"/>
  <c r="CW20" i="7"/>
  <c r="CW24" i="10"/>
  <c r="CW43" i="2"/>
  <c r="CX15" i="11"/>
  <c r="CX15" i="12"/>
  <c r="CW160" i="4"/>
  <c r="CX16" i="7"/>
  <c r="CX16" i="6"/>
  <c r="CW263" i="4"/>
  <c r="CX16" i="9"/>
  <c r="CX16" i="10"/>
  <c r="CX15" i="5"/>
  <c r="CX15" i="8"/>
  <c r="CX29" i="8" s="1"/>
  <c r="CX25" i="5" s="1"/>
  <c r="CX41" i="2"/>
  <c r="CY13" i="11"/>
  <c r="CY13" i="12"/>
  <c r="CX22" i="4"/>
  <c r="CX56" i="4" s="1"/>
  <c r="CX261" i="4"/>
  <c r="CY13" i="8"/>
  <c r="CX158" i="4"/>
  <c r="CY14" i="9"/>
  <c r="CY14" i="6"/>
  <c r="CX19" i="4"/>
  <c r="CX53" i="4" s="1"/>
  <c r="CY14" i="10"/>
  <c r="CY14" i="7"/>
  <c r="CY13" i="5"/>
  <c r="CX21" i="8"/>
  <c r="W90" i="8"/>
  <c r="CW26" i="10" l="1"/>
  <c r="CY66" i="9"/>
  <c r="CY68" i="9"/>
  <c r="CY67" i="9"/>
  <c r="CY69" i="9"/>
  <c r="CY54" i="9"/>
  <c r="CY55" i="9"/>
  <c r="CY56" i="9"/>
  <c r="CY57" i="9"/>
  <c r="CY58" i="9"/>
  <c r="CY59" i="9"/>
  <c r="CY60" i="9"/>
  <c r="CY61" i="9"/>
  <c r="CY62" i="9"/>
  <c r="CY63" i="9"/>
  <c r="CY64" i="9"/>
  <c r="CY65" i="9"/>
  <c r="CX21" i="5"/>
  <c r="CW193" i="4" s="1"/>
  <c r="CX36" i="5" s="1"/>
  <c r="CX21" i="12" s="1"/>
  <c r="CY62" i="6"/>
  <c r="CY61" i="6"/>
  <c r="CY54" i="6"/>
  <c r="CY56" i="6"/>
  <c r="CY49" i="6"/>
  <c r="CY60" i="6"/>
  <c r="CY59" i="6"/>
  <c r="CY52" i="6"/>
  <c r="CY55" i="6"/>
  <c r="CY47" i="6"/>
  <c r="CY66" i="6"/>
  <c r="CY65" i="6"/>
  <c r="CY57" i="6"/>
  <c r="CY50" i="6"/>
  <c r="CY53" i="6"/>
  <c r="CY64" i="6"/>
  <c r="CY63" i="6"/>
  <c r="CY58" i="6"/>
  <c r="CY48" i="6"/>
  <c r="CY51" i="6"/>
  <c r="CX53" i="2"/>
  <c r="CX63" i="2" s="1"/>
  <c r="CX51" i="2"/>
  <c r="CX61" i="2" s="1"/>
  <c r="CX50" i="2"/>
  <c r="CX60" i="2" s="1"/>
  <c r="CX48" i="2"/>
  <c r="CX58" i="2" s="1"/>
  <c r="CX46" i="2"/>
  <c r="CX56" i="2" s="1"/>
  <c r="CX52" i="2"/>
  <c r="CX62" i="2" s="1"/>
  <c r="CX49" i="2"/>
  <c r="CX59" i="2" s="1"/>
  <c r="CX47" i="2"/>
  <c r="CX57" i="2" s="1"/>
  <c r="CX45" i="2"/>
  <c r="CX55" i="2" s="1"/>
  <c r="CW27" i="10"/>
  <c r="CW23" i="7"/>
  <c r="CW19" i="7"/>
  <c r="CW23" i="10"/>
  <c r="CX156" i="4"/>
  <c r="CX228" i="4" s="1"/>
  <c r="CY160" i="8" s="1"/>
  <c r="CX39" i="2"/>
  <c r="CY11" i="11"/>
  <c r="CY11" i="12"/>
  <c r="CY12" i="10"/>
  <c r="CY11" i="5"/>
  <c r="CY12" i="7"/>
  <c r="CX259" i="4"/>
  <c r="CY11" i="8"/>
  <c r="CY39" i="8" s="1"/>
  <c r="CY12" i="9"/>
  <c r="CY12" i="6"/>
  <c r="CY19" i="6" s="1"/>
  <c r="CY21" i="4"/>
  <c r="CY55" i="4" s="1"/>
  <c r="CX42" i="2"/>
  <c r="CY14" i="11"/>
  <c r="CY14" i="12"/>
  <c r="CX159" i="4"/>
  <c r="CY15" i="9"/>
  <c r="CY15" i="6"/>
  <c r="CY15" i="10"/>
  <c r="CY15" i="7"/>
  <c r="CY14" i="5"/>
  <c r="CY14" i="8"/>
  <c r="CX262" i="4"/>
  <c r="CX23" i="4"/>
  <c r="CX57" i="4" s="1"/>
  <c r="CX30" i="8"/>
  <c r="CX26" i="5" s="1"/>
  <c r="CX62" i="8"/>
  <c r="CX89" i="8" s="1"/>
  <c r="CX61" i="8"/>
  <c r="CX28" i="8"/>
  <c r="CX24" i="5" s="1"/>
  <c r="CW24" i="7"/>
  <c r="CW28" i="10"/>
  <c r="X90" i="8"/>
  <c r="CY39" i="11" l="1"/>
  <c r="CY50" i="11"/>
  <c r="CX28" i="5"/>
  <c r="CX96" i="8"/>
  <c r="CX88" i="8"/>
  <c r="CX95" i="8"/>
  <c r="CX94" i="8"/>
  <c r="CY38" i="8"/>
  <c r="CX24" i="10"/>
  <c r="CX20" i="7"/>
  <c r="CX43" i="2"/>
  <c r="CY15" i="11"/>
  <c r="CY15" i="12"/>
  <c r="CX160" i="4"/>
  <c r="CY16" i="9"/>
  <c r="CY16" i="6"/>
  <c r="CY15" i="8"/>
  <c r="CY29" i="8" s="1"/>
  <c r="CY25" i="5" s="1"/>
  <c r="CY16" i="10"/>
  <c r="CY16" i="7"/>
  <c r="CY15" i="5"/>
  <c r="CX263" i="4"/>
  <c r="CY41" i="2"/>
  <c r="CZ13" i="11"/>
  <c r="CZ13" i="12"/>
  <c r="CY261" i="4"/>
  <c r="CY22" i="4"/>
  <c r="CY56" i="4" s="1"/>
  <c r="CZ13" i="8"/>
  <c r="CY19" i="4"/>
  <c r="CY53" i="4" s="1"/>
  <c r="CY158" i="4"/>
  <c r="CZ14" i="10"/>
  <c r="CZ13" i="5"/>
  <c r="CZ14" i="9"/>
  <c r="CZ14" i="6"/>
  <c r="CZ14" i="7"/>
  <c r="CY45" i="8"/>
  <c r="CY44" i="8"/>
  <c r="CY22" i="8"/>
  <c r="CY40" i="8"/>
  <c r="CY21" i="8"/>
  <c r="Y90" i="8"/>
  <c r="CZ67" i="9" l="1"/>
  <c r="CZ69" i="9"/>
  <c r="CZ66" i="9"/>
  <c r="CZ68" i="9"/>
  <c r="CZ54" i="9"/>
  <c r="CZ55" i="9"/>
  <c r="CZ56" i="9"/>
  <c r="CZ57" i="9"/>
  <c r="CZ58" i="9"/>
  <c r="CZ59" i="9"/>
  <c r="CZ60" i="9"/>
  <c r="CZ61" i="9"/>
  <c r="CZ62" i="9"/>
  <c r="CZ63" i="9"/>
  <c r="CZ64" i="9"/>
  <c r="CZ65" i="9"/>
  <c r="CY22" i="5"/>
  <c r="CZ61" i="6"/>
  <c r="CZ60" i="6"/>
  <c r="CZ55" i="6"/>
  <c r="CZ47" i="6"/>
  <c r="CZ50" i="6"/>
  <c r="CZ62" i="6"/>
  <c r="CZ49" i="6"/>
  <c r="CZ66" i="6"/>
  <c r="CZ53" i="6"/>
  <c r="CZ48" i="6"/>
  <c r="CZ54" i="6"/>
  <c r="CZ58" i="6"/>
  <c r="CZ65" i="6"/>
  <c r="CZ64" i="6"/>
  <c r="CZ56" i="6"/>
  <c r="CZ51" i="6"/>
  <c r="CZ63" i="6"/>
  <c r="CZ57" i="6"/>
  <c r="CZ52" i="6"/>
  <c r="CZ59" i="6"/>
  <c r="CY61" i="8"/>
  <c r="CY62" i="8"/>
  <c r="CY89" i="8" s="1"/>
  <c r="CY28" i="8"/>
  <c r="CY24" i="5" s="1"/>
  <c r="CY30" i="8"/>
  <c r="CY26" i="5" s="1"/>
  <c r="CX23" i="7"/>
  <c r="CX27" i="10"/>
  <c r="CX24" i="7"/>
  <c r="CX28" i="10"/>
  <c r="CY21" i="5"/>
  <c r="CY39" i="2"/>
  <c r="CZ11" i="11"/>
  <c r="CZ11" i="12"/>
  <c r="CY156" i="4"/>
  <c r="CY228" i="4" s="1"/>
  <c r="CZ160" i="8" s="1"/>
  <c r="CZ12" i="9"/>
  <c r="CZ12" i="7"/>
  <c r="CZ11" i="8"/>
  <c r="CZ39" i="8" s="1"/>
  <c r="CZ12" i="10"/>
  <c r="CZ11" i="5"/>
  <c r="CZ12" i="6"/>
  <c r="CZ19" i="6" s="1"/>
  <c r="CY259" i="4"/>
  <c r="CZ21" i="4"/>
  <c r="CZ55" i="4" s="1"/>
  <c r="CY42" i="2"/>
  <c r="CZ14" i="11"/>
  <c r="CZ14" i="12"/>
  <c r="CZ15" i="9"/>
  <c r="CZ15" i="7"/>
  <c r="CZ14" i="5"/>
  <c r="CY262" i="4"/>
  <c r="CY159" i="4"/>
  <c r="CZ15" i="10"/>
  <c r="CZ15" i="6"/>
  <c r="CZ14" i="8"/>
  <c r="CY23" i="4"/>
  <c r="CY57" i="4" s="1"/>
  <c r="CY53" i="2"/>
  <c r="CY63" i="2" s="1"/>
  <c r="CY51" i="2"/>
  <c r="CY61" i="2" s="1"/>
  <c r="CY49" i="2"/>
  <c r="CY59" i="2" s="1"/>
  <c r="CY47" i="2"/>
  <c r="CY57" i="2" s="1"/>
  <c r="CY45" i="2"/>
  <c r="CY55" i="2" s="1"/>
  <c r="CY52" i="2"/>
  <c r="CY62" i="2" s="1"/>
  <c r="CY50" i="2"/>
  <c r="CY60" i="2" s="1"/>
  <c r="CY46" i="2"/>
  <c r="CY56" i="2" s="1"/>
  <c r="CY48" i="2"/>
  <c r="CY58" i="2" s="1"/>
  <c r="CX23" i="10"/>
  <c r="CX19" i="7"/>
  <c r="CX26" i="10"/>
  <c r="CX22" i="7"/>
  <c r="Z90" i="8"/>
  <c r="CZ39" i="11" l="1"/>
  <c r="CZ50" i="11"/>
  <c r="CX193" i="4"/>
  <c r="CY36" i="5" s="1"/>
  <c r="CY21" i="12" s="1"/>
  <c r="CY28" i="5"/>
  <c r="CY96" i="8"/>
  <c r="CY28" i="10" s="1"/>
  <c r="CY88" i="8"/>
  <c r="CY19" i="7" s="1"/>
  <c r="CY95" i="8"/>
  <c r="CY94" i="8"/>
  <c r="CZ40" i="8"/>
  <c r="CY43" i="2"/>
  <c r="CZ15" i="11"/>
  <c r="CZ15" i="12"/>
  <c r="CZ16" i="9"/>
  <c r="CZ16" i="10"/>
  <c r="CZ15" i="5"/>
  <c r="CZ15" i="8"/>
  <c r="CZ29" i="8" s="1"/>
  <c r="CZ25" i="5" s="1"/>
  <c r="CY160" i="4"/>
  <c r="CZ16" i="6"/>
  <c r="CZ16" i="7"/>
  <c r="CY263" i="4"/>
  <c r="CZ41" i="2"/>
  <c r="DA13" i="11"/>
  <c r="DA13" i="12"/>
  <c r="CZ22" i="4"/>
  <c r="DA13" i="8"/>
  <c r="DA14" i="10"/>
  <c r="DA14" i="7"/>
  <c r="DA13" i="5"/>
  <c r="CZ261" i="4"/>
  <c r="CZ19" i="4"/>
  <c r="CZ53" i="4" s="1"/>
  <c r="CZ158" i="4"/>
  <c r="DA14" i="9"/>
  <c r="DA14" i="6"/>
  <c r="CY23" i="10"/>
  <c r="CY20" i="7"/>
  <c r="CY24" i="10"/>
  <c r="CZ44" i="8"/>
  <c r="CY22" i="7"/>
  <c r="CY26" i="10"/>
  <c r="CY24" i="7"/>
  <c r="CZ21" i="8"/>
  <c r="CZ38" i="8"/>
  <c r="CZ45" i="8"/>
  <c r="CZ22" i="8"/>
  <c r="AA90" i="8"/>
  <c r="DA21" i="4" l="1"/>
  <c r="DA55" i="4" s="1"/>
  <c r="CZ56" i="4"/>
  <c r="DA66" i="9"/>
  <c r="DA68" i="9"/>
  <c r="DA67" i="9"/>
  <c r="DA69" i="9"/>
  <c r="DA54" i="9"/>
  <c r="DA55" i="9"/>
  <c r="DA56" i="9"/>
  <c r="DA57" i="9"/>
  <c r="DA58" i="9"/>
  <c r="DA59" i="9"/>
  <c r="DA60" i="9"/>
  <c r="DA61" i="9"/>
  <c r="DA62" i="9"/>
  <c r="DA63" i="9"/>
  <c r="DA64" i="9"/>
  <c r="DA65" i="9"/>
  <c r="DA41" i="2"/>
  <c r="DA19" i="4"/>
  <c r="DA53" i="4" s="1"/>
  <c r="DB14" i="7"/>
  <c r="DB13" i="5"/>
  <c r="CZ21" i="5"/>
  <c r="CZ39" i="2"/>
  <c r="DA11" i="11"/>
  <c r="DA11" i="12"/>
  <c r="DA12" i="10"/>
  <c r="DA12" i="7"/>
  <c r="DA11" i="5"/>
  <c r="DA11" i="8"/>
  <c r="DA40" i="8" s="1"/>
  <c r="CZ259" i="4"/>
  <c r="CZ156" i="4"/>
  <c r="CZ228" i="4" s="1"/>
  <c r="DA160" i="8" s="1"/>
  <c r="DA12" i="9"/>
  <c r="DA12" i="6"/>
  <c r="DA19" i="6" s="1"/>
  <c r="CZ53" i="2"/>
  <c r="CZ63" i="2" s="1"/>
  <c r="CZ52" i="2"/>
  <c r="CZ62" i="2" s="1"/>
  <c r="CZ49" i="2"/>
  <c r="CZ59" i="2" s="1"/>
  <c r="CZ47" i="2"/>
  <c r="CZ57" i="2" s="1"/>
  <c r="CZ45" i="2"/>
  <c r="CZ55" i="2" s="1"/>
  <c r="CZ51" i="2"/>
  <c r="CZ61" i="2" s="1"/>
  <c r="CZ50" i="2"/>
  <c r="CZ60" i="2" s="1"/>
  <c r="CZ48" i="2"/>
  <c r="CZ58" i="2" s="1"/>
  <c r="CZ46" i="2"/>
  <c r="CZ56" i="2" s="1"/>
  <c r="CZ22" i="5"/>
  <c r="CY23" i="7"/>
  <c r="CY27" i="10"/>
  <c r="DA66" i="6"/>
  <c r="DA65" i="6"/>
  <c r="DA57" i="6"/>
  <c r="DA50" i="6"/>
  <c r="DA64" i="6"/>
  <c r="DA56" i="6"/>
  <c r="DA51" i="6"/>
  <c r="DA62" i="6"/>
  <c r="DA61" i="6"/>
  <c r="DA54" i="6"/>
  <c r="DA58" i="6"/>
  <c r="DA49" i="6"/>
  <c r="DA60" i="6"/>
  <c r="DA59" i="6"/>
  <c r="DA52" i="6"/>
  <c r="DA55" i="6"/>
  <c r="DA47" i="6"/>
  <c r="DA53" i="6"/>
  <c r="DA63" i="6"/>
  <c r="DA48" i="6"/>
  <c r="CZ42" i="2"/>
  <c r="DA14" i="11"/>
  <c r="DA14" i="12"/>
  <c r="DA15" i="10"/>
  <c r="DA15" i="7"/>
  <c r="DA14" i="5"/>
  <c r="CZ23" i="4"/>
  <c r="CZ57" i="4" s="1"/>
  <c r="CZ262" i="4"/>
  <c r="CZ159" i="4"/>
  <c r="DA15" i="9"/>
  <c r="DA15" i="6"/>
  <c r="DA14" i="8"/>
  <c r="CZ28" i="8"/>
  <c r="CZ24" i="5" s="1"/>
  <c r="CZ62" i="8"/>
  <c r="CZ89" i="8" s="1"/>
  <c r="CZ30" i="8"/>
  <c r="CZ26" i="5" s="1"/>
  <c r="CZ61" i="8"/>
  <c r="AB90" i="8"/>
  <c r="CY193" i="4" l="1"/>
  <c r="CZ36" i="5" s="1"/>
  <c r="CZ21" i="12" s="1"/>
  <c r="DA22" i="8"/>
  <c r="DA45" i="8"/>
  <c r="DA261" i="4"/>
  <c r="DB13" i="8"/>
  <c r="DB13" i="12"/>
  <c r="DA158" i="4"/>
  <c r="DB14" i="6"/>
  <c r="DB61" i="6" s="1"/>
  <c r="DB14" i="9"/>
  <c r="DB69" i="9" s="1"/>
  <c r="DB14" i="10"/>
  <c r="DA22" i="4"/>
  <c r="DA56" i="4" s="1"/>
  <c r="DB13" i="11"/>
  <c r="DA39" i="11"/>
  <c r="DA50" i="11"/>
  <c r="CZ28" i="5"/>
  <c r="CZ96" i="8"/>
  <c r="CZ24" i="7" s="1"/>
  <c r="DB67" i="9"/>
  <c r="DB66" i="9"/>
  <c r="DB56" i="9"/>
  <c r="DB58" i="9"/>
  <c r="DB62" i="9"/>
  <c r="DB64" i="9"/>
  <c r="CZ94" i="8"/>
  <c r="CZ88" i="8"/>
  <c r="CZ95" i="8"/>
  <c r="DA44" i="8"/>
  <c r="DA38" i="8"/>
  <c r="CZ43" i="2"/>
  <c r="DA15" i="11"/>
  <c r="DA15" i="12"/>
  <c r="CZ160" i="4"/>
  <c r="DA16" i="6"/>
  <c r="DA15" i="8"/>
  <c r="DA29" i="8" s="1"/>
  <c r="DA25" i="5" s="1"/>
  <c r="DA16" i="10"/>
  <c r="DA16" i="7"/>
  <c r="DA15" i="5"/>
  <c r="CZ263" i="4"/>
  <c r="DA16" i="9"/>
  <c r="CZ20" i="7"/>
  <c r="CZ24" i="10"/>
  <c r="DA39" i="2"/>
  <c r="DB11" i="11"/>
  <c r="DB11" i="12"/>
  <c r="DB12" i="7"/>
  <c r="DB12" i="10"/>
  <c r="DB11" i="5"/>
  <c r="DB12" i="6"/>
  <c r="DB19" i="6" s="1"/>
  <c r="DB11" i="8"/>
  <c r="DB45" i="8" s="1"/>
  <c r="DA156" i="4"/>
  <c r="DA228" i="4" s="1"/>
  <c r="DB160" i="8" s="1"/>
  <c r="DB12" i="9"/>
  <c r="DA259" i="4"/>
  <c r="DA53" i="2"/>
  <c r="DA63" i="2" s="1"/>
  <c r="DA51" i="2"/>
  <c r="DA61" i="2" s="1"/>
  <c r="DA49" i="2"/>
  <c r="DA59" i="2" s="1"/>
  <c r="DA47" i="2"/>
  <c r="DA57" i="2" s="1"/>
  <c r="DA45" i="2"/>
  <c r="DA55" i="2" s="1"/>
  <c r="DA52" i="2"/>
  <c r="DA62" i="2" s="1"/>
  <c r="DA50" i="2"/>
  <c r="DA60" i="2" s="1"/>
  <c r="DA48" i="2"/>
  <c r="DA58" i="2" s="1"/>
  <c r="DA46" i="2"/>
  <c r="DA56" i="2" s="1"/>
  <c r="DA22" i="5"/>
  <c r="DB60" i="6"/>
  <c r="DB47" i="6"/>
  <c r="DB62" i="6"/>
  <c r="DB66" i="6"/>
  <c r="DB48" i="6"/>
  <c r="DB56" i="6"/>
  <c r="DB63" i="6"/>
  <c r="DB57" i="6"/>
  <c r="DB51" i="6"/>
  <c r="DB58" i="6"/>
  <c r="DB21" i="4"/>
  <c r="DB55" i="4" s="1"/>
  <c r="DB14" i="11"/>
  <c r="DA159" i="4"/>
  <c r="DB15" i="9"/>
  <c r="DA262" i="4"/>
  <c r="DB15" i="10"/>
  <c r="DB15" i="7"/>
  <c r="DA21" i="8"/>
  <c r="DA39" i="8"/>
  <c r="AC90" i="8"/>
  <c r="DB60" i="9" l="1"/>
  <c r="DB54" i="9"/>
  <c r="DB59" i="6"/>
  <c r="DB64" i="6"/>
  <c r="DB52" i="6"/>
  <c r="DB54" i="6"/>
  <c r="DB65" i="6"/>
  <c r="DB53" i="6"/>
  <c r="DB49" i="6"/>
  <c r="DB50" i="6"/>
  <c r="DB55" i="6"/>
  <c r="CZ28" i="10"/>
  <c r="DA23" i="4"/>
  <c r="DA57" i="4" s="1"/>
  <c r="DB14" i="8"/>
  <c r="DB14" i="5"/>
  <c r="DB15" i="6"/>
  <c r="DB14" i="12"/>
  <c r="DA42" i="2"/>
  <c r="DB65" i="9"/>
  <c r="DB63" i="9"/>
  <c r="DB61" i="9"/>
  <c r="DB59" i="9"/>
  <c r="DB57" i="9"/>
  <c r="DB55" i="9"/>
  <c r="DB68" i="9"/>
  <c r="DB39" i="11"/>
  <c r="DB50" i="11"/>
  <c r="DB44" i="8"/>
  <c r="DB39" i="8"/>
  <c r="DB40" i="8"/>
  <c r="DB22" i="8"/>
  <c r="DB22" i="5" s="1"/>
  <c r="DB38" i="8"/>
  <c r="DA21" i="5"/>
  <c r="CZ193" i="4" s="1"/>
  <c r="DA36" i="5" s="1"/>
  <c r="DA21" i="12" s="1"/>
  <c r="DB21" i="8"/>
  <c r="DA43" i="2"/>
  <c r="DB16" i="7"/>
  <c r="DB15" i="8"/>
  <c r="DB29" i="8" s="1"/>
  <c r="DB25" i="5" s="1"/>
  <c r="CZ27" i="10"/>
  <c r="CZ23" i="7"/>
  <c r="CZ26" i="10"/>
  <c r="CZ22" i="7"/>
  <c r="DB41" i="2"/>
  <c r="DC13" i="11"/>
  <c r="DC13" i="12"/>
  <c r="DB22" i="4"/>
  <c r="DB56" i="4" s="1"/>
  <c r="DC14" i="10"/>
  <c r="DC14" i="7"/>
  <c r="DC13" i="5"/>
  <c r="DC13" i="8"/>
  <c r="DC14" i="9"/>
  <c r="DB261" i="4"/>
  <c r="DB158" i="4"/>
  <c r="DC14" i="6"/>
  <c r="DB19" i="4"/>
  <c r="DB53" i="4" s="1"/>
  <c r="CZ23" i="10"/>
  <c r="CZ19" i="7"/>
  <c r="DA62" i="8"/>
  <c r="DA89" i="8" s="1"/>
  <c r="DA61" i="8"/>
  <c r="DA30" i="8"/>
  <c r="DA26" i="5" s="1"/>
  <c r="DA28" i="8"/>
  <c r="DA24" i="5" s="1"/>
  <c r="AD90" i="8"/>
  <c r="DB15" i="5" l="1"/>
  <c r="DA263" i="4"/>
  <c r="DB15" i="12"/>
  <c r="DB16" i="9"/>
  <c r="DB16" i="10"/>
  <c r="DB16" i="6"/>
  <c r="DA160" i="4"/>
  <c r="DB15" i="11"/>
  <c r="DA28" i="5"/>
  <c r="DC66" i="9"/>
  <c r="DC68" i="9"/>
  <c r="DC67" i="9"/>
  <c r="DC69" i="9"/>
  <c r="DC54" i="9"/>
  <c r="DC55" i="9"/>
  <c r="DC56" i="9"/>
  <c r="DC57" i="9"/>
  <c r="DC58" i="9"/>
  <c r="DC59" i="9"/>
  <c r="DC60" i="9"/>
  <c r="DC61" i="9"/>
  <c r="DC62" i="9"/>
  <c r="DC63" i="9"/>
  <c r="DC64" i="9"/>
  <c r="DC65" i="9"/>
  <c r="DA96" i="8"/>
  <c r="DA95" i="8"/>
  <c r="DA94" i="8"/>
  <c r="DA88" i="8"/>
  <c r="DA24" i="10"/>
  <c r="DA20" i="7"/>
  <c r="DC66" i="6"/>
  <c r="DC65" i="6"/>
  <c r="DC57" i="6"/>
  <c r="DC50" i="6"/>
  <c r="DC53" i="6"/>
  <c r="DC64" i="6"/>
  <c r="DC63" i="6"/>
  <c r="DC58" i="6"/>
  <c r="DC48" i="6"/>
  <c r="DC51" i="6"/>
  <c r="DC62" i="6"/>
  <c r="DC61" i="6"/>
  <c r="DC54" i="6"/>
  <c r="DC56" i="6"/>
  <c r="DC49" i="6"/>
  <c r="DC60" i="6"/>
  <c r="DC59" i="6"/>
  <c r="DC52" i="6"/>
  <c r="DC55" i="6"/>
  <c r="DC47" i="6"/>
  <c r="DC21" i="4"/>
  <c r="DC55" i="4" s="1"/>
  <c r="DB42" i="2"/>
  <c r="DC14" i="11"/>
  <c r="DC14" i="12"/>
  <c r="DC15" i="10"/>
  <c r="DC15" i="7"/>
  <c r="DC14" i="5"/>
  <c r="DB23" i="4"/>
  <c r="DB57" i="4" s="1"/>
  <c r="DC14" i="8"/>
  <c r="DB159" i="4"/>
  <c r="DC15" i="9"/>
  <c r="DC15" i="6"/>
  <c r="DB262" i="4"/>
  <c r="DB30" i="8"/>
  <c r="DB26" i="5" s="1"/>
  <c r="DB62" i="8"/>
  <c r="DB89" i="8" s="1"/>
  <c r="DB61" i="8"/>
  <c r="DB28" i="8"/>
  <c r="DB24" i="5" s="1"/>
  <c r="DB39" i="2"/>
  <c r="DC11" i="11"/>
  <c r="DC11" i="12"/>
  <c r="DB259" i="4"/>
  <c r="DC11" i="8"/>
  <c r="DB156" i="4"/>
  <c r="DB228" i="4" s="1"/>
  <c r="DC160" i="8" s="1"/>
  <c r="DC12" i="9"/>
  <c r="DC12" i="6"/>
  <c r="DC19" i="6" s="1"/>
  <c r="DC12" i="10"/>
  <c r="DC12" i="7"/>
  <c r="DC11" i="5"/>
  <c r="DB53" i="2"/>
  <c r="DB63" i="2" s="1"/>
  <c r="DB52" i="2"/>
  <c r="DB62" i="2" s="1"/>
  <c r="DB49" i="2"/>
  <c r="DB59" i="2" s="1"/>
  <c r="DB47" i="2"/>
  <c r="DB57" i="2" s="1"/>
  <c r="DB45" i="2"/>
  <c r="DB55" i="2" s="1"/>
  <c r="DB51" i="2"/>
  <c r="DB61" i="2" s="1"/>
  <c r="DB50" i="2"/>
  <c r="DB60" i="2" s="1"/>
  <c r="DB48" i="2"/>
  <c r="DB58" i="2" s="1"/>
  <c r="DB46" i="2"/>
  <c r="DB56" i="2" s="1"/>
  <c r="DC21" i="8"/>
  <c r="DB21" i="5"/>
  <c r="AE90" i="8"/>
  <c r="DB28" i="5" l="1"/>
  <c r="DC39" i="11"/>
  <c r="DC50" i="11"/>
  <c r="DA193" i="4"/>
  <c r="DB36" i="5" s="1"/>
  <c r="DB21" i="12" s="1"/>
  <c r="DB96" i="8"/>
  <c r="DB94" i="8"/>
  <c r="DB95" i="8"/>
  <c r="DB88" i="8"/>
  <c r="DC21" i="5"/>
  <c r="DC45" i="8"/>
  <c r="DC44" i="8"/>
  <c r="DC40" i="8"/>
  <c r="DC39" i="8"/>
  <c r="DA26" i="10"/>
  <c r="DA22" i="7"/>
  <c r="DA23" i="10"/>
  <c r="DA19" i="7"/>
  <c r="DB43" i="2"/>
  <c r="DC15" i="11"/>
  <c r="DC15" i="12"/>
  <c r="DC16" i="10"/>
  <c r="DC16" i="7"/>
  <c r="DC15" i="5"/>
  <c r="DC15" i="8"/>
  <c r="DC29" i="8" s="1"/>
  <c r="DC25" i="5" s="1"/>
  <c r="DB160" i="4"/>
  <c r="DC16" i="9"/>
  <c r="DC16" i="6"/>
  <c r="DB263" i="4"/>
  <c r="DC22" i="8"/>
  <c r="DC38" i="8"/>
  <c r="DA23" i="7"/>
  <c r="DA27" i="10"/>
  <c r="DA28" i="10"/>
  <c r="DA24" i="7"/>
  <c r="DB20" i="7"/>
  <c r="DB24" i="10"/>
  <c r="DC41" i="2"/>
  <c r="DD13" i="11"/>
  <c r="DD13" i="12"/>
  <c r="DC22" i="4"/>
  <c r="DC56" i="4" s="1"/>
  <c r="DC261" i="4"/>
  <c r="DD13" i="8"/>
  <c r="DD14" i="9"/>
  <c r="DD14" i="6"/>
  <c r="DD14" i="7"/>
  <c r="DC19" i="4"/>
  <c r="DC53" i="4" s="1"/>
  <c r="DC158" i="4"/>
  <c r="DD14" i="10"/>
  <c r="DD13" i="5"/>
  <c r="AF90" i="8"/>
  <c r="DD67" i="9" l="1"/>
  <c r="DD69" i="9"/>
  <c r="DD66" i="9"/>
  <c r="DD68" i="9"/>
  <c r="DD54" i="9"/>
  <c r="DD55" i="9"/>
  <c r="DD56" i="9"/>
  <c r="DD57" i="9"/>
  <c r="DD58" i="9"/>
  <c r="DD59" i="9"/>
  <c r="DD60" i="9"/>
  <c r="DD61" i="9"/>
  <c r="DD62" i="9"/>
  <c r="DD63" i="9"/>
  <c r="DD64" i="9"/>
  <c r="DD65" i="9"/>
  <c r="DC39" i="2"/>
  <c r="DD11" i="11"/>
  <c r="DD11" i="12"/>
  <c r="DD12" i="10"/>
  <c r="DD11" i="5"/>
  <c r="DD12" i="6"/>
  <c r="DD19" i="6" s="1"/>
  <c r="DD11" i="8"/>
  <c r="DD45" i="8" s="1"/>
  <c r="DC156" i="4"/>
  <c r="DC228" i="4" s="1"/>
  <c r="DD160" i="8" s="1"/>
  <c r="DD12" i="9"/>
  <c r="DD12" i="7"/>
  <c r="DC259" i="4"/>
  <c r="DD61" i="6"/>
  <c r="DD60" i="6"/>
  <c r="DD55" i="6"/>
  <c r="DD47" i="6"/>
  <c r="DD50" i="6"/>
  <c r="DD62" i="6"/>
  <c r="DD49" i="6"/>
  <c r="DD66" i="6"/>
  <c r="DD53" i="6"/>
  <c r="DD48" i="6"/>
  <c r="DD65" i="6"/>
  <c r="DD64" i="6"/>
  <c r="DD56" i="6"/>
  <c r="DD51" i="6"/>
  <c r="DD54" i="6"/>
  <c r="DD63" i="6"/>
  <c r="DD57" i="6"/>
  <c r="DD52" i="6"/>
  <c r="DD58" i="6"/>
  <c r="DD59" i="6"/>
  <c r="DD21" i="4"/>
  <c r="DD55" i="4" s="1"/>
  <c r="DC42" i="2"/>
  <c r="DD14" i="11"/>
  <c r="DD14" i="12"/>
  <c r="DC159" i="4"/>
  <c r="DD15" i="10"/>
  <c r="DD15" i="6"/>
  <c r="DC262" i="4"/>
  <c r="DD15" i="9"/>
  <c r="DD15" i="7"/>
  <c r="DD14" i="5"/>
  <c r="DD14" i="8"/>
  <c r="DC23" i="4"/>
  <c r="DC57" i="4" s="1"/>
  <c r="DC22" i="5"/>
  <c r="DC30" i="8"/>
  <c r="DC26" i="5" s="1"/>
  <c r="DC61" i="8"/>
  <c r="DC62" i="8"/>
  <c r="DC89" i="8" s="1"/>
  <c r="DC28" i="8"/>
  <c r="DB27" i="10"/>
  <c r="DB23" i="7"/>
  <c r="DB28" i="10"/>
  <c r="DB24" i="7"/>
  <c r="DC53" i="2"/>
  <c r="DC63" i="2" s="1"/>
  <c r="DC48" i="2"/>
  <c r="DC58" i="2" s="1"/>
  <c r="DC51" i="2"/>
  <c r="DC61" i="2" s="1"/>
  <c r="DC49" i="2"/>
  <c r="DC59" i="2" s="1"/>
  <c r="DC47" i="2"/>
  <c r="DC57" i="2" s="1"/>
  <c r="DC45" i="2"/>
  <c r="DC55" i="2" s="1"/>
  <c r="DC52" i="2"/>
  <c r="DC62" i="2" s="1"/>
  <c r="DC50" i="2"/>
  <c r="DC60" i="2" s="1"/>
  <c r="DC46" i="2"/>
  <c r="DC56" i="2" s="1"/>
  <c r="DB22" i="7"/>
  <c r="DB26" i="10"/>
  <c r="DB19" i="7"/>
  <c r="DB23" i="10"/>
  <c r="AG90" i="8"/>
  <c r="DD38" i="8" l="1"/>
  <c r="DD39" i="8"/>
  <c r="DD39" i="11"/>
  <c r="DD50" i="11"/>
  <c r="DC28" i="5"/>
  <c r="DB193" i="4"/>
  <c r="DC36" i="5" s="1"/>
  <c r="DC21" i="12" s="1"/>
  <c r="DC96" i="8"/>
  <c r="DC94" i="8"/>
  <c r="DC95" i="8"/>
  <c r="DC27" i="10" s="1"/>
  <c r="DC88" i="8"/>
  <c r="DD44" i="8"/>
  <c r="DD40" i="8"/>
  <c r="DD22" i="8"/>
  <c r="DD22" i="5" s="1"/>
  <c r="DC24" i="5"/>
  <c r="DC43" i="2"/>
  <c r="DD15" i="11"/>
  <c r="DD15" i="12"/>
  <c r="DC160" i="4"/>
  <c r="DD16" i="6"/>
  <c r="DD16" i="7"/>
  <c r="DD15" i="8"/>
  <c r="DD29" i="8" s="1"/>
  <c r="DD25" i="5" s="1"/>
  <c r="DD16" i="9"/>
  <c r="DD16" i="10"/>
  <c r="DD15" i="5"/>
  <c r="DC263" i="4"/>
  <c r="DD41" i="2"/>
  <c r="DE13" i="11"/>
  <c r="DE13" i="12"/>
  <c r="DD22" i="4"/>
  <c r="DD56" i="4" s="1"/>
  <c r="DE14" i="10"/>
  <c r="DE14" i="7"/>
  <c r="DE13" i="5"/>
  <c r="DD19" i="4"/>
  <c r="DD53" i="4" s="1"/>
  <c r="DD158" i="4"/>
  <c r="DE14" i="9"/>
  <c r="DE14" i="6"/>
  <c r="DE13" i="8"/>
  <c r="DD261" i="4"/>
  <c r="DD21" i="8"/>
  <c r="DC23" i="7"/>
  <c r="DC20" i="7"/>
  <c r="DC24" i="10"/>
  <c r="AH90" i="8"/>
  <c r="DE66" i="9" l="1"/>
  <c r="DE68" i="9"/>
  <c r="DE67" i="9"/>
  <c r="DE69" i="9"/>
  <c r="DE54" i="9"/>
  <c r="DE55" i="9"/>
  <c r="DE56" i="9"/>
  <c r="DE57" i="9"/>
  <c r="DE58" i="9"/>
  <c r="DE59" i="9"/>
  <c r="DE60" i="9"/>
  <c r="DE61" i="9"/>
  <c r="DE62" i="9"/>
  <c r="DE63" i="9"/>
  <c r="DE64" i="9"/>
  <c r="DE65" i="9"/>
  <c r="DD39" i="2"/>
  <c r="DE11" i="11"/>
  <c r="DE11" i="12"/>
  <c r="DD156" i="4"/>
  <c r="DD228" i="4" s="1"/>
  <c r="DE160" i="8" s="1"/>
  <c r="DE12" i="9"/>
  <c r="DE12" i="6"/>
  <c r="DE19" i="6" s="1"/>
  <c r="DE11" i="8"/>
  <c r="DE39" i="8" s="1"/>
  <c r="DE12" i="10"/>
  <c r="DE12" i="7"/>
  <c r="DE11" i="5"/>
  <c r="DD259" i="4"/>
  <c r="DE21" i="4"/>
  <c r="DE55" i="4" s="1"/>
  <c r="DD42" i="2"/>
  <c r="DE14" i="11"/>
  <c r="DE14" i="12"/>
  <c r="DE15" i="10"/>
  <c r="DE15" i="7"/>
  <c r="DE14" i="5"/>
  <c r="DE14" i="8"/>
  <c r="DD262" i="4"/>
  <c r="DD159" i="4"/>
  <c r="DE15" i="9"/>
  <c r="DE15" i="6"/>
  <c r="DD23" i="4"/>
  <c r="DD57" i="4" s="1"/>
  <c r="DD61" i="8"/>
  <c r="DD28" i="8"/>
  <c r="DD24" i="5" s="1"/>
  <c r="DD62" i="8"/>
  <c r="DD89" i="8" s="1"/>
  <c r="DD30" i="8"/>
  <c r="DD26" i="5" s="1"/>
  <c r="DC26" i="10"/>
  <c r="DC22" i="7"/>
  <c r="DD21" i="5"/>
  <c r="DC193" i="4" s="1"/>
  <c r="DD36" i="5" s="1"/>
  <c r="DD21" i="12" s="1"/>
  <c r="DC23" i="10"/>
  <c r="DC19" i="7"/>
  <c r="DE66" i="6"/>
  <c r="DE65" i="6"/>
  <c r="DE57" i="6"/>
  <c r="DE50" i="6"/>
  <c r="DE53" i="6"/>
  <c r="DE64" i="6"/>
  <c r="DE63" i="6"/>
  <c r="DE56" i="6"/>
  <c r="DE48" i="6"/>
  <c r="DE51" i="6"/>
  <c r="DE62" i="6"/>
  <c r="DE61" i="6"/>
  <c r="DE54" i="6"/>
  <c r="DE58" i="6"/>
  <c r="DE49" i="6"/>
  <c r="DE60" i="6"/>
  <c r="DE59" i="6"/>
  <c r="DE52" i="6"/>
  <c r="DE55" i="6"/>
  <c r="DE47" i="6"/>
  <c r="DD53" i="2"/>
  <c r="DD63" i="2" s="1"/>
  <c r="DD51" i="2"/>
  <c r="DD61" i="2" s="1"/>
  <c r="DD50" i="2"/>
  <c r="DD60" i="2" s="1"/>
  <c r="DD48" i="2"/>
  <c r="DD58" i="2" s="1"/>
  <c r="DD46" i="2"/>
  <c r="DD56" i="2" s="1"/>
  <c r="DD52" i="2"/>
  <c r="DD62" i="2" s="1"/>
  <c r="DD47" i="2"/>
  <c r="DD57" i="2" s="1"/>
  <c r="DD45" i="2"/>
  <c r="DD55" i="2" s="1"/>
  <c r="DD49" i="2"/>
  <c r="DD59" i="2" s="1"/>
  <c r="DC24" i="7"/>
  <c r="DC28" i="10"/>
  <c r="AI90" i="8"/>
  <c r="DE39" i="11" l="1"/>
  <c r="DE50" i="11"/>
  <c r="DD28" i="5"/>
  <c r="DD96" i="8"/>
  <c r="DD88" i="8"/>
  <c r="DD95" i="8"/>
  <c r="DD94" i="8"/>
  <c r="DD43" i="2"/>
  <c r="DE15" i="11"/>
  <c r="DE15" i="12"/>
  <c r="DE15" i="5"/>
  <c r="DD263" i="4"/>
  <c r="DD160" i="4"/>
  <c r="DE16" i="9"/>
  <c r="DE16" i="6"/>
  <c r="DE15" i="8"/>
  <c r="DE29" i="8" s="1"/>
  <c r="DE25" i="5" s="1"/>
  <c r="DE16" i="10"/>
  <c r="DE16" i="7"/>
  <c r="DE41" i="2"/>
  <c r="DF13" i="11"/>
  <c r="DF13" i="12"/>
  <c r="DE22" i="4"/>
  <c r="DE19" i="4"/>
  <c r="DE53" i="4" s="1"/>
  <c r="DE158" i="4"/>
  <c r="DF14" i="10"/>
  <c r="DF13" i="5"/>
  <c r="DE261" i="4"/>
  <c r="DF13" i="8"/>
  <c r="DF14" i="9"/>
  <c r="DF14" i="7"/>
  <c r="DF14" i="6"/>
  <c r="DE21" i="8"/>
  <c r="DD24" i="10"/>
  <c r="DD20" i="7"/>
  <c r="DE45" i="8"/>
  <c r="DE44" i="8"/>
  <c r="DE22" i="8"/>
  <c r="DE40" i="8"/>
  <c r="DE38" i="8"/>
  <c r="AJ90" i="8"/>
  <c r="DF21" i="4" l="1"/>
  <c r="DF55" i="4" s="1"/>
  <c r="DE56" i="4"/>
  <c r="DF67" i="9"/>
  <c r="DF69" i="9"/>
  <c r="DF66" i="9"/>
  <c r="DF68" i="9"/>
  <c r="DF54" i="9"/>
  <c r="DF55" i="9"/>
  <c r="DF56" i="9"/>
  <c r="DF57" i="9"/>
  <c r="DF58" i="9"/>
  <c r="DF59" i="9"/>
  <c r="DF60" i="9"/>
  <c r="DF61" i="9"/>
  <c r="DF62" i="9"/>
  <c r="DF63" i="9"/>
  <c r="DF64" i="9"/>
  <c r="DF65" i="9"/>
  <c r="DE22" i="5"/>
  <c r="DD22" i="7"/>
  <c r="DD26" i="10"/>
  <c r="DD23" i="10"/>
  <c r="DD19" i="7"/>
  <c r="DE21" i="5"/>
  <c r="DF61" i="6"/>
  <c r="DF60" i="6"/>
  <c r="DF55" i="6"/>
  <c r="DF47" i="6"/>
  <c r="DF50" i="6"/>
  <c r="DF62" i="6"/>
  <c r="DF49" i="6"/>
  <c r="DF66" i="6"/>
  <c r="DF53" i="6"/>
  <c r="DF48" i="6"/>
  <c r="DF65" i="6"/>
  <c r="DF64" i="6"/>
  <c r="DF56" i="6"/>
  <c r="DF51" i="6"/>
  <c r="DF54" i="6"/>
  <c r="DF63" i="6"/>
  <c r="DF59" i="6"/>
  <c r="DF52" i="6"/>
  <c r="DF58" i="6"/>
  <c r="DF57" i="6"/>
  <c r="DF12" i="10"/>
  <c r="DE39" i="2"/>
  <c r="DF11" i="11"/>
  <c r="DF11" i="12"/>
  <c r="DE156" i="4"/>
  <c r="DE228" i="4" s="1"/>
  <c r="DF160" i="8" s="1"/>
  <c r="DE259" i="4"/>
  <c r="DF12" i="9"/>
  <c r="DF11" i="8"/>
  <c r="DF45" i="8" s="1"/>
  <c r="DF11" i="5"/>
  <c r="DF12" i="7"/>
  <c r="DF12" i="6"/>
  <c r="DF19" i="6" s="1"/>
  <c r="DE53" i="2"/>
  <c r="DE63" i="2" s="1"/>
  <c r="DE51" i="2"/>
  <c r="DE61" i="2" s="1"/>
  <c r="DE49" i="2"/>
  <c r="DE59" i="2" s="1"/>
  <c r="DE47" i="2"/>
  <c r="DE57" i="2" s="1"/>
  <c r="DE45" i="2"/>
  <c r="DE55" i="2" s="1"/>
  <c r="DE52" i="2"/>
  <c r="DE62" i="2" s="1"/>
  <c r="DE50" i="2"/>
  <c r="DE60" i="2" s="1"/>
  <c r="DE48" i="2"/>
  <c r="DE58" i="2" s="1"/>
  <c r="DE46" i="2"/>
  <c r="DE56" i="2" s="1"/>
  <c r="DE62" i="8"/>
  <c r="DE89" i="8" s="1"/>
  <c r="DE30" i="8"/>
  <c r="DE26" i="5" s="1"/>
  <c r="DE28" i="8"/>
  <c r="DE24" i="5" s="1"/>
  <c r="DE61" i="8"/>
  <c r="DD27" i="10"/>
  <c r="DD23" i="7"/>
  <c r="DD28" i="10"/>
  <c r="DD24" i="7"/>
  <c r="DE42" i="2"/>
  <c r="DF14" i="11"/>
  <c r="DF14" i="12"/>
  <c r="DF15" i="9"/>
  <c r="DF15" i="6"/>
  <c r="DF14" i="5"/>
  <c r="DF14" i="8"/>
  <c r="DE23" i="4"/>
  <c r="DE57" i="4" s="1"/>
  <c r="DE159" i="4"/>
  <c r="DF15" i="10"/>
  <c r="DF15" i="7"/>
  <c r="DE262" i="4"/>
  <c r="DF41" i="2"/>
  <c r="DF19" i="4"/>
  <c r="DF53" i="4" s="1"/>
  <c r="DG14" i="6"/>
  <c r="DG13" i="5"/>
  <c r="DF40" i="8"/>
  <c r="AK90" i="8"/>
  <c r="DG14" i="10" l="1"/>
  <c r="DF158" i="4"/>
  <c r="DG13" i="12"/>
  <c r="DG14" i="7"/>
  <c r="DG13" i="8"/>
  <c r="DG14" i="9"/>
  <c r="DG57" i="9" s="1"/>
  <c r="DF261" i="4"/>
  <c r="DF22" i="4"/>
  <c r="DF56" i="4" s="1"/>
  <c r="DG13" i="11"/>
  <c r="DF39" i="11"/>
  <c r="DF50" i="11"/>
  <c r="DD193" i="4"/>
  <c r="DE36" i="5" s="1"/>
  <c r="DE21" i="12" s="1"/>
  <c r="DE28" i="5"/>
  <c r="DG21" i="4"/>
  <c r="DG55" i="4" s="1"/>
  <c r="DF44" i="8"/>
  <c r="DG55" i="9"/>
  <c r="DE96" i="8"/>
  <c r="DE94" i="8"/>
  <c r="DE95" i="8"/>
  <c r="DE88" i="8"/>
  <c r="DG66" i="6"/>
  <c r="DG65" i="6"/>
  <c r="DG57" i="6"/>
  <c r="DG50" i="6"/>
  <c r="DG53" i="6"/>
  <c r="DG64" i="6"/>
  <c r="DG63" i="6"/>
  <c r="DG58" i="6"/>
  <c r="DG48" i="6"/>
  <c r="DG51" i="6"/>
  <c r="DG62" i="6"/>
  <c r="DG54" i="6"/>
  <c r="DG56" i="6"/>
  <c r="DG60" i="6"/>
  <c r="DG52" i="6"/>
  <c r="DG55" i="6"/>
  <c r="DG61" i="6"/>
  <c r="DG49" i="6"/>
  <c r="DG59" i="6"/>
  <c r="DG47" i="6"/>
  <c r="DF39" i="2"/>
  <c r="DG11" i="11"/>
  <c r="DG11" i="12"/>
  <c r="DF156" i="4"/>
  <c r="DF228" i="4" s="1"/>
  <c r="DG160" i="8" s="1"/>
  <c r="DG12" i="9"/>
  <c r="DG12" i="6"/>
  <c r="DG19" i="6" s="1"/>
  <c r="DG11" i="8"/>
  <c r="DG12" i="10"/>
  <c r="DG12" i="7"/>
  <c r="DG11" i="5"/>
  <c r="DF259" i="4"/>
  <c r="DF53" i="2"/>
  <c r="DF63" i="2" s="1"/>
  <c r="DF52" i="2"/>
  <c r="DF62" i="2" s="1"/>
  <c r="DF49" i="2"/>
  <c r="DF59" i="2" s="1"/>
  <c r="DF47" i="2"/>
  <c r="DF57" i="2" s="1"/>
  <c r="DF45" i="2"/>
  <c r="DF55" i="2" s="1"/>
  <c r="DF51" i="2"/>
  <c r="DF61" i="2" s="1"/>
  <c r="DF50" i="2"/>
  <c r="DF60" i="2" s="1"/>
  <c r="DF48" i="2"/>
  <c r="DF58" i="2" s="1"/>
  <c r="DF46" i="2"/>
  <c r="DF56" i="2" s="1"/>
  <c r="DE43" i="2"/>
  <c r="DF15" i="11"/>
  <c r="DF15" i="12"/>
  <c r="DF16" i="9"/>
  <c r="DF16" i="10"/>
  <c r="DF15" i="5"/>
  <c r="DE160" i="4"/>
  <c r="DF16" i="7"/>
  <c r="DF16" i="6"/>
  <c r="DF15" i="8"/>
  <c r="DF29" i="8" s="1"/>
  <c r="DF25" i="5" s="1"/>
  <c r="DE263" i="4"/>
  <c r="DF21" i="8"/>
  <c r="DF22" i="8"/>
  <c r="DF39" i="8"/>
  <c r="DG14" i="11"/>
  <c r="DG15" i="10"/>
  <c r="DG14" i="5"/>
  <c r="DG15" i="9"/>
  <c r="DG14" i="8"/>
  <c r="DF23" i="4"/>
  <c r="DF57" i="4" s="1"/>
  <c r="DG41" i="2"/>
  <c r="DH13" i="12"/>
  <c r="DG261" i="4"/>
  <c r="DG158" i="4"/>
  <c r="DH13" i="5"/>
  <c r="DH14" i="9"/>
  <c r="DH14" i="6"/>
  <c r="DE24" i="10"/>
  <c r="DE20" i="7"/>
  <c r="DF38" i="8"/>
  <c r="AL90" i="8"/>
  <c r="DG65" i="9" l="1"/>
  <c r="DG69" i="9"/>
  <c r="DG63" i="9"/>
  <c r="DG68" i="9"/>
  <c r="DG61" i="9"/>
  <c r="DG59" i="9"/>
  <c r="DG66" i="9"/>
  <c r="DH14" i="7"/>
  <c r="DH13" i="8"/>
  <c r="DH14" i="10"/>
  <c r="DG19" i="4"/>
  <c r="DG53" i="4" s="1"/>
  <c r="DG22" i="4"/>
  <c r="DG56" i="4" s="1"/>
  <c r="DH13" i="11"/>
  <c r="DH21" i="4"/>
  <c r="DH55" i="4" s="1"/>
  <c r="DF262" i="4"/>
  <c r="DG15" i="6"/>
  <c r="DF159" i="4"/>
  <c r="DG15" i="7"/>
  <c r="DG14" i="12"/>
  <c r="DF42" i="2"/>
  <c r="DG44" i="8"/>
  <c r="DG64" i="9"/>
  <c r="DG62" i="9"/>
  <c r="DG60" i="9"/>
  <c r="DG58" i="9"/>
  <c r="DG56" i="9"/>
  <c r="DG54" i="9"/>
  <c r="DG67" i="9"/>
  <c r="DG39" i="11"/>
  <c r="DG50" i="11"/>
  <c r="DH67" i="9"/>
  <c r="DH69" i="9"/>
  <c r="DH66" i="9"/>
  <c r="DH68" i="9"/>
  <c r="DH54" i="9"/>
  <c r="DH55" i="9"/>
  <c r="DH56" i="9"/>
  <c r="DH57" i="9"/>
  <c r="DH58" i="9"/>
  <c r="DH59" i="9"/>
  <c r="DH60" i="9"/>
  <c r="DH61" i="9"/>
  <c r="DH62" i="9"/>
  <c r="DH63" i="9"/>
  <c r="DH64" i="9"/>
  <c r="DH65" i="9"/>
  <c r="DG40" i="8"/>
  <c r="DG39" i="8"/>
  <c r="DG45" i="8"/>
  <c r="DG38" i="8"/>
  <c r="DH61" i="6"/>
  <c r="DH60" i="6"/>
  <c r="DH55" i="6"/>
  <c r="DH47" i="6"/>
  <c r="DH50" i="6"/>
  <c r="DH62" i="6"/>
  <c r="DH49" i="6"/>
  <c r="DH66" i="6"/>
  <c r="DH53" i="6"/>
  <c r="DH48" i="6"/>
  <c r="DH65" i="6"/>
  <c r="DH64" i="6"/>
  <c r="DH56" i="6"/>
  <c r="DH51" i="6"/>
  <c r="DH54" i="6"/>
  <c r="DH63" i="6"/>
  <c r="DH57" i="6"/>
  <c r="DH52" i="6"/>
  <c r="DH58" i="6"/>
  <c r="DH59" i="6"/>
  <c r="DG53" i="2"/>
  <c r="DG63" i="2" s="1"/>
  <c r="DG51" i="2"/>
  <c r="DG61" i="2" s="1"/>
  <c r="DG49" i="2"/>
  <c r="DG59" i="2" s="1"/>
  <c r="DG47" i="2"/>
  <c r="DG57" i="2" s="1"/>
  <c r="DG45" i="2"/>
  <c r="DG55" i="2" s="1"/>
  <c r="DG52" i="2"/>
  <c r="DG62" i="2" s="1"/>
  <c r="DG50" i="2"/>
  <c r="DG60" i="2" s="1"/>
  <c r="DG48" i="2"/>
  <c r="DG58" i="2" s="1"/>
  <c r="DG46" i="2"/>
  <c r="DG56" i="2" s="1"/>
  <c r="DF43" i="2"/>
  <c r="DG15" i="11"/>
  <c r="DG15" i="12"/>
  <c r="DG16" i="10"/>
  <c r="DG16" i="7"/>
  <c r="DG15" i="5"/>
  <c r="DG15" i="8"/>
  <c r="DG29" i="8" s="1"/>
  <c r="DG25" i="5" s="1"/>
  <c r="DF160" i="4"/>
  <c r="DG16" i="9"/>
  <c r="DG16" i="6"/>
  <c r="DF263" i="4"/>
  <c r="DE23" i="10"/>
  <c r="DE19" i="7"/>
  <c r="DF21" i="5"/>
  <c r="DG21" i="8"/>
  <c r="DE28" i="10"/>
  <c r="DE24" i="7"/>
  <c r="DE27" i="10"/>
  <c r="DE23" i="7"/>
  <c r="DH12" i="10"/>
  <c r="DG156" i="4"/>
  <c r="DG228" i="4" s="1"/>
  <c r="DH160" i="8" s="1"/>
  <c r="DH12" i="9"/>
  <c r="DG42" i="2"/>
  <c r="DH41" i="2"/>
  <c r="DI13" i="12"/>
  <c r="DI13" i="8"/>
  <c r="DH19" i="4"/>
  <c r="DH53" i="4" s="1"/>
  <c r="DI14" i="7"/>
  <c r="DH158" i="4"/>
  <c r="DI14" i="6"/>
  <c r="DF22" i="5"/>
  <c r="DG22" i="8"/>
  <c r="DE22" i="7"/>
  <c r="DE26" i="10"/>
  <c r="DF61" i="8"/>
  <c r="DF28" i="8"/>
  <c r="DF30" i="8"/>
  <c r="DF26" i="5" s="1"/>
  <c r="DF62" i="8"/>
  <c r="DF89" i="8" s="1"/>
  <c r="AM90" i="8"/>
  <c r="DH14" i="5" l="1"/>
  <c r="DH15" i="7"/>
  <c r="DH14" i="8"/>
  <c r="DH15" i="10"/>
  <c r="DH14" i="12"/>
  <c r="DE193" i="4"/>
  <c r="DF36" i="5" s="1"/>
  <c r="DF21" i="12" s="1"/>
  <c r="DH11" i="5"/>
  <c r="DH12" i="6"/>
  <c r="DH19" i="6" s="1"/>
  <c r="DH11" i="11"/>
  <c r="DG259" i="4"/>
  <c r="DH12" i="7"/>
  <c r="DH11" i="8"/>
  <c r="DH44" i="8" s="1"/>
  <c r="DH11" i="12"/>
  <c r="DG39" i="2"/>
  <c r="DI14" i="9"/>
  <c r="DI13" i="5"/>
  <c r="DI14" i="10"/>
  <c r="DH261" i="4"/>
  <c r="DH22" i="4"/>
  <c r="DH56" i="4" s="1"/>
  <c r="DI13" i="11"/>
  <c r="DG262" i="4"/>
  <c r="DH15" i="9"/>
  <c r="DG23" i="4"/>
  <c r="DG57" i="4" s="1"/>
  <c r="DH15" i="6"/>
  <c r="DG159" i="4"/>
  <c r="DH14" i="11"/>
  <c r="DH39" i="11"/>
  <c r="DH50" i="11"/>
  <c r="J20" i="10"/>
  <c r="J19" i="10" s="1"/>
  <c r="K20" i="10"/>
  <c r="K19" i="10" s="1"/>
  <c r="J30" i="10"/>
  <c r="L20" i="10"/>
  <c r="L19" i="10" s="1"/>
  <c r="M20" i="10"/>
  <c r="M19" i="10" s="1"/>
  <c r="N20" i="10"/>
  <c r="N19" i="10" s="1"/>
  <c r="O20" i="10"/>
  <c r="O19" i="10" s="1"/>
  <c r="P20" i="10"/>
  <c r="P19" i="10" s="1"/>
  <c r="Q20" i="10"/>
  <c r="Q19" i="10" s="1"/>
  <c r="R20" i="10"/>
  <c r="R19" i="10" s="1"/>
  <c r="S20" i="10"/>
  <c r="S19" i="10" s="1"/>
  <c r="T20" i="10"/>
  <c r="T19" i="10" s="1"/>
  <c r="U20" i="10"/>
  <c r="U19" i="10" s="1"/>
  <c r="V20" i="10"/>
  <c r="V19" i="10" s="1"/>
  <c r="W20" i="10"/>
  <c r="W19" i="10" s="1"/>
  <c r="Y20" i="10"/>
  <c r="Y19" i="10" s="1"/>
  <c r="X20" i="10"/>
  <c r="X19" i="10" s="1"/>
  <c r="Z20" i="10"/>
  <c r="Z19" i="10" s="1"/>
  <c r="AA20" i="10"/>
  <c r="AA19" i="10" s="1"/>
  <c r="AB20" i="10"/>
  <c r="AB19" i="10" s="1"/>
  <c r="DF28" i="5"/>
  <c r="DI21" i="4"/>
  <c r="DI55" i="4" s="1"/>
  <c r="J18" i="6"/>
  <c r="K18" i="6"/>
  <c r="L18" i="6"/>
  <c r="N18" i="6"/>
  <c r="M18" i="6"/>
  <c r="O18" i="6"/>
  <c r="P18" i="6"/>
  <c r="Q18" i="6"/>
  <c r="R18" i="6"/>
  <c r="S18" i="6"/>
  <c r="T18" i="6"/>
  <c r="U18" i="6"/>
  <c r="V18" i="6"/>
  <c r="W18" i="6"/>
  <c r="X18" i="6"/>
  <c r="Y18" i="6"/>
  <c r="Z18" i="6"/>
  <c r="AA18" i="6"/>
  <c r="AB18" i="6"/>
  <c r="K118" i="8"/>
  <c r="K148" i="8"/>
  <c r="J122" i="8"/>
  <c r="K126" i="8"/>
  <c r="J120" i="8"/>
  <c r="J152" i="8"/>
  <c r="K116" i="8"/>
  <c r="J144" i="8"/>
  <c r="K121" i="8"/>
  <c r="J123" i="8"/>
  <c r="K125" i="8"/>
  <c r="J114" i="8"/>
  <c r="K114" i="8"/>
  <c r="K146" i="8"/>
  <c r="J119" i="8"/>
  <c r="K149" i="8"/>
  <c r="J124" i="8"/>
  <c r="J151" i="8"/>
  <c r="K147" i="8"/>
  <c r="J121" i="8"/>
  <c r="J146" i="8"/>
  <c r="K117" i="8"/>
  <c r="J149" i="8"/>
  <c r="K120" i="8"/>
  <c r="J148" i="8"/>
  <c r="L152" i="8"/>
  <c r="K122" i="8"/>
  <c r="J116" i="8"/>
  <c r="J147" i="8"/>
  <c r="K123" i="8"/>
  <c r="K151" i="8"/>
  <c r="J126" i="8"/>
  <c r="K145" i="8"/>
  <c r="J117" i="8"/>
  <c r="J125" i="8"/>
  <c r="K152" i="8"/>
  <c r="J145" i="8"/>
  <c r="K119" i="8"/>
  <c r="K144" i="8"/>
  <c r="J115" i="8"/>
  <c r="K115" i="8"/>
  <c r="K124" i="8"/>
  <c r="J118" i="8"/>
  <c r="M147" i="8"/>
  <c r="L119" i="8"/>
  <c r="L123" i="8"/>
  <c r="L146" i="8"/>
  <c r="L144" i="8"/>
  <c r="L125" i="8"/>
  <c r="L148" i="8"/>
  <c r="L122" i="8"/>
  <c r="L149" i="8"/>
  <c r="L151" i="8"/>
  <c r="L124" i="8"/>
  <c r="L121" i="8"/>
  <c r="L114" i="8"/>
  <c r="M152" i="8"/>
  <c r="L126" i="8"/>
  <c r="L115" i="8"/>
  <c r="L116" i="8"/>
  <c r="L147" i="8"/>
  <c r="L117" i="8"/>
  <c r="L118" i="8"/>
  <c r="L120" i="8"/>
  <c r="L145" i="8"/>
  <c r="M125" i="8"/>
  <c r="M122" i="8"/>
  <c r="M121" i="8"/>
  <c r="M116" i="8"/>
  <c r="M146" i="8"/>
  <c r="M148" i="8"/>
  <c r="M149" i="8"/>
  <c r="M124" i="8"/>
  <c r="M114" i="8"/>
  <c r="M120" i="8"/>
  <c r="N145" i="8"/>
  <c r="M115" i="8"/>
  <c r="M151" i="8"/>
  <c r="N152" i="8"/>
  <c r="M126" i="8"/>
  <c r="M118" i="8"/>
  <c r="M123" i="8"/>
  <c r="M117" i="8"/>
  <c r="M119" i="8"/>
  <c r="M144" i="8"/>
  <c r="M145" i="8"/>
  <c r="N124" i="8"/>
  <c r="N149" i="8"/>
  <c r="N148" i="8"/>
  <c r="N114" i="8"/>
  <c r="N119" i="8"/>
  <c r="N120" i="8"/>
  <c r="N116" i="8"/>
  <c r="N126" i="8"/>
  <c r="O151" i="8"/>
  <c r="N146" i="8"/>
  <c r="N147" i="8"/>
  <c r="O148" i="8"/>
  <c r="N115" i="8"/>
  <c r="N118" i="8"/>
  <c r="N123" i="8"/>
  <c r="N117" i="8"/>
  <c r="N151" i="8"/>
  <c r="N125" i="8"/>
  <c r="N121" i="8"/>
  <c r="N122" i="8"/>
  <c r="N144" i="8"/>
  <c r="O125" i="8"/>
  <c r="O119" i="8"/>
  <c r="O152" i="8"/>
  <c r="O116" i="8"/>
  <c r="O120" i="8"/>
  <c r="O115" i="8"/>
  <c r="O122" i="8"/>
  <c r="O126" i="8"/>
  <c r="O118" i="8"/>
  <c r="O123" i="8"/>
  <c r="O149" i="8"/>
  <c r="O124" i="8"/>
  <c r="O114" i="8"/>
  <c r="O145" i="8"/>
  <c r="O147" i="8"/>
  <c r="O117" i="8"/>
  <c r="O121" i="8"/>
  <c r="O144" i="8"/>
  <c r="O146" i="8"/>
  <c r="P125" i="8"/>
  <c r="P115" i="8"/>
  <c r="P148" i="8"/>
  <c r="P119" i="8"/>
  <c r="P122" i="8"/>
  <c r="P151" i="8"/>
  <c r="P126" i="8"/>
  <c r="P121" i="8"/>
  <c r="P124" i="8"/>
  <c r="P123" i="8"/>
  <c r="P149" i="8"/>
  <c r="P152" i="8"/>
  <c r="P116" i="8"/>
  <c r="P120" i="8"/>
  <c r="P117" i="8"/>
  <c r="P145" i="8"/>
  <c r="P147" i="8"/>
  <c r="P114" i="8"/>
  <c r="P144" i="8"/>
  <c r="P118" i="8"/>
  <c r="P146" i="8"/>
  <c r="Q145" i="8"/>
  <c r="Q123" i="8"/>
  <c r="Q151" i="8"/>
  <c r="Q119" i="8"/>
  <c r="Q144" i="8"/>
  <c r="Q152" i="8"/>
  <c r="S151" i="8"/>
  <c r="Q118" i="8"/>
  <c r="Q148" i="8"/>
  <c r="Q147" i="8"/>
  <c r="Q122" i="8"/>
  <c r="Q126" i="8"/>
  <c r="S115" i="8"/>
  <c r="Q125" i="8"/>
  <c r="Q121" i="8"/>
  <c r="Q149" i="8"/>
  <c r="Q114" i="8"/>
  <c r="Q146" i="8"/>
  <c r="Q117" i="8"/>
  <c r="Q115" i="8"/>
  <c r="Q124" i="8"/>
  <c r="Q116" i="8"/>
  <c r="Q120" i="8"/>
  <c r="S124" i="8"/>
  <c r="R148" i="8"/>
  <c r="R115" i="8"/>
  <c r="S119" i="8"/>
  <c r="S144" i="8"/>
  <c r="S114" i="8"/>
  <c r="S146" i="8"/>
  <c r="R144" i="8"/>
  <c r="R114" i="8"/>
  <c r="S118" i="8"/>
  <c r="S148" i="8"/>
  <c r="S121" i="8"/>
  <c r="R118" i="8"/>
  <c r="R145" i="8"/>
  <c r="R116" i="8"/>
  <c r="S116" i="8"/>
  <c r="S120" i="8"/>
  <c r="R151" i="8"/>
  <c r="R122" i="8"/>
  <c r="S145" i="8"/>
  <c r="S125" i="8"/>
  <c r="S147" i="8"/>
  <c r="R126" i="8"/>
  <c r="R152" i="8"/>
  <c r="R124" i="8"/>
  <c r="S149" i="8"/>
  <c r="S152" i="8"/>
  <c r="R119" i="8"/>
  <c r="R123" i="8"/>
  <c r="R117" i="8"/>
  <c r="S117" i="8"/>
  <c r="S123" i="8"/>
  <c r="R149" i="8"/>
  <c r="R121" i="8"/>
  <c r="R125" i="8"/>
  <c r="S122" i="8"/>
  <c r="S126" i="8"/>
  <c r="R147" i="8"/>
  <c r="R120" i="8"/>
  <c r="R146" i="8"/>
  <c r="T147" i="8"/>
  <c r="T120" i="8"/>
  <c r="T148" i="8"/>
  <c r="T123" i="8"/>
  <c r="T114" i="8"/>
  <c r="T119" i="8"/>
  <c r="T152" i="8"/>
  <c r="T124" i="8"/>
  <c r="T149" i="8"/>
  <c r="T121" i="8"/>
  <c r="T146" i="8"/>
  <c r="T151" i="8"/>
  <c r="T145" i="8"/>
  <c r="T116" i="8"/>
  <c r="T126" i="8"/>
  <c r="T125" i="8"/>
  <c r="T117" i="8"/>
  <c r="U151" i="8"/>
  <c r="T144" i="8"/>
  <c r="T115" i="8"/>
  <c r="T118" i="8"/>
  <c r="T122" i="8"/>
  <c r="U124" i="8"/>
  <c r="U115" i="8"/>
  <c r="U149" i="8"/>
  <c r="U120" i="8"/>
  <c r="U125" i="8"/>
  <c r="U121" i="8"/>
  <c r="U116" i="8"/>
  <c r="U146" i="8"/>
  <c r="U114" i="8"/>
  <c r="U117" i="8"/>
  <c r="U147" i="8"/>
  <c r="U144" i="8"/>
  <c r="U119" i="8"/>
  <c r="U126" i="8"/>
  <c r="U145" i="8"/>
  <c r="V152" i="8"/>
  <c r="U123" i="8"/>
  <c r="U122" i="8"/>
  <c r="U152" i="8"/>
  <c r="U148" i="8"/>
  <c r="U118" i="8"/>
  <c r="V146" i="8"/>
  <c r="V121" i="8"/>
  <c r="V149" i="8"/>
  <c r="V124" i="8"/>
  <c r="V120" i="8"/>
  <c r="V147" i="8"/>
  <c r="V114" i="8"/>
  <c r="V123" i="8"/>
  <c r="V148" i="8"/>
  <c r="V144" i="8"/>
  <c r="V119" i="8"/>
  <c r="V122" i="8"/>
  <c r="V118" i="8"/>
  <c r="V115" i="8"/>
  <c r="V151" i="8"/>
  <c r="W151" i="8"/>
  <c r="V117" i="8"/>
  <c r="V125" i="8"/>
  <c r="V126" i="8"/>
  <c r="V116" i="8"/>
  <c r="V150" i="8" s="1"/>
  <c r="V145" i="8"/>
  <c r="W121" i="8"/>
  <c r="W116" i="8"/>
  <c r="W152" i="8"/>
  <c r="W148" i="8"/>
  <c r="W118" i="8"/>
  <c r="W147" i="8"/>
  <c r="W144" i="8"/>
  <c r="W119" i="8"/>
  <c r="W126" i="8"/>
  <c r="W145" i="8"/>
  <c r="Y121" i="8"/>
  <c r="W123" i="8"/>
  <c r="W122" i="8"/>
  <c r="W146" i="8"/>
  <c r="W114" i="8"/>
  <c r="W117" i="8"/>
  <c r="W124" i="8"/>
  <c r="W115" i="8"/>
  <c r="W149" i="8"/>
  <c r="W120" i="8"/>
  <c r="W125" i="8"/>
  <c r="Y149" i="8"/>
  <c r="Y116" i="8"/>
  <c r="Y151" i="8"/>
  <c r="Y118" i="8"/>
  <c r="Y147" i="8"/>
  <c r="Y120" i="8"/>
  <c r="Y144" i="8"/>
  <c r="Y114" i="8"/>
  <c r="Y145" i="8"/>
  <c r="Y117" i="8"/>
  <c r="Y146" i="8"/>
  <c r="Y119" i="8"/>
  <c r="Y126" i="8"/>
  <c r="Y125" i="8"/>
  <c r="Y115" i="8"/>
  <c r="Y122" i="8"/>
  <c r="Y152" i="8"/>
  <c r="Y124" i="8"/>
  <c r="Y148" i="8"/>
  <c r="Y123" i="8"/>
  <c r="X148" i="8"/>
  <c r="X119" i="8"/>
  <c r="X125" i="8"/>
  <c r="X117" i="8"/>
  <c r="X123" i="8"/>
  <c r="Z152" i="8"/>
  <c r="X152" i="8"/>
  <c r="X124" i="8"/>
  <c r="X151" i="8"/>
  <c r="X122" i="8"/>
  <c r="X149" i="8"/>
  <c r="X121" i="8"/>
  <c r="X145" i="8"/>
  <c r="X116" i="8"/>
  <c r="X144" i="8"/>
  <c r="X114" i="8"/>
  <c r="X126" i="8"/>
  <c r="X115" i="8"/>
  <c r="X147" i="8"/>
  <c r="X120" i="8"/>
  <c r="X146" i="8"/>
  <c r="X118" i="8"/>
  <c r="Z114" i="8"/>
  <c r="Z144" i="8"/>
  <c r="Z124" i="8"/>
  <c r="Z123" i="8"/>
  <c r="Z122" i="8"/>
  <c r="Z151" i="8"/>
  <c r="Z116" i="8"/>
  <c r="Z145" i="8"/>
  <c r="Z118" i="8"/>
  <c r="Z117" i="8"/>
  <c r="Z125" i="8"/>
  <c r="Z119" i="8"/>
  <c r="Z115" i="8"/>
  <c r="Z126" i="8"/>
  <c r="AA152" i="8"/>
  <c r="Z146" i="8"/>
  <c r="Z120" i="8"/>
  <c r="Z147" i="8"/>
  <c r="Z148" i="8"/>
  <c r="Z121" i="8"/>
  <c r="Z149" i="8"/>
  <c r="AA116" i="8"/>
  <c r="AA147" i="8"/>
  <c r="AA151" i="8"/>
  <c r="AA117" i="8"/>
  <c r="AA126" i="8"/>
  <c r="AA119" i="8"/>
  <c r="AA123" i="8"/>
  <c r="AA118" i="8"/>
  <c r="AA114" i="8"/>
  <c r="AA122" i="8"/>
  <c r="AA115" i="8"/>
  <c r="AA121" i="8"/>
  <c r="AA145" i="8"/>
  <c r="AA148" i="8"/>
  <c r="AA120" i="8"/>
  <c r="AA149" i="8"/>
  <c r="AB151" i="8"/>
  <c r="AA144" i="8"/>
  <c r="AA124" i="8"/>
  <c r="AA125" i="8"/>
  <c r="AA146" i="8"/>
  <c r="AB145" i="8"/>
  <c r="AB116" i="8"/>
  <c r="AB122" i="8"/>
  <c r="AB126" i="8"/>
  <c r="AB152" i="8"/>
  <c r="AB124" i="8"/>
  <c r="AB144" i="8"/>
  <c r="AB118" i="8"/>
  <c r="AB146" i="8"/>
  <c r="AB121" i="8"/>
  <c r="AB119" i="8"/>
  <c r="AB148" i="8"/>
  <c r="AB120" i="8"/>
  <c r="AB117" i="8"/>
  <c r="AB115" i="8"/>
  <c r="AB123" i="8"/>
  <c r="AB147" i="8"/>
  <c r="AB125" i="8"/>
  <c r="AB149" i="8"/>
  <c r="AB114" i="8"/>
  <c r="DI66" i="9"/>
  <c r="DI68" i="9"/>
  <c r="DI67" i="9"/>
  <c r="DI69" i="9"/>
  <c r="DI54" i="9"/>
  <c r="DI55" i="9"/>
  <c r="DI56" i="9"/>
  <c r="DI57" i="9"/>
  <c r="DI58" i="9"/>
  <c r="DI59" i="9"/>
  <c r="DI60" i="9"/>
  <c r="DI61" i="9"/>
  <c r="DI62" i="9"/>
  <c r="DI63" i="9"/>
  <c r="DI64" i="9"/>
  <c r="DI65" i="9"/>
  <c r="DF96" i="8"/>
  <c r="DF94" i="8"/>
  <c r="DF95" i="8"/>
  <c r="DF88" i="8"/>
  <c r="DH42" i="2"/>
  <c r="DI14" i="11"/>
  <c r="DI14" i="12"/>
  <c r="DH159" i="4"/>
  <c r="DI15" i="9"/>
  <c r="DI15" i="6"/>
  <c r="DH23" i="4"/>
  <c r="DH57" i="4" s="1"/>
  <c r="DI15" i="10"/>
  <c r="DI15" i="7"/>
  <c r="DI14" i="5"/>
  <c r="DI14" i="8"/>
  <c r="DH262" i="4"/>
  <c r="DJ13" i="12"/>
  <c r="DI22" i="4"/>
  <c r="DI158" i="4"/>
  <c r="DJ13" i="5"/>
  <c r="DJ14" i="9"/>
  <c r="DJ14" i="6"/>
  <c r="DF24" i="10"/>
  <c r="DF20" i="7"/>
  <c r="DF24" i="5"/>
  <c r="DG22" i="5"/>
  <c r="DI66" i="6"/>
  <c r="DI65" i="6"/>
  <c r="DI57" i="6"/>
  <c r="DI50" i="6"/>
  <c r="DI53" i="6"/>
  <c r="DI64" i="6"/>
  <c r="DI63" i="6"/>
  <c r="DI56" i="6"/>
  <c r="DI48" i="6"/>
  <c r="DI51" i="6"/>
  <c r="DI62" i="6"/>
  <c r="DI61" i="6"/>
  <c r="DI54" i="6"/>
  <c r="DI58" i="6"/>
  <c r="DI49" i="6"/>
  <c r="DI60" i="6"/>
  <c r="DI59" i="6"/>
  <c r="DI52" i="6"/>
  <c r="DI55" i="6"/>
  <c r="DI47" i="6"/>
  <c r="DH156" i="4"/>
  <c r="DH228" i="4" s="1"/>
  <c r="DI160" i="8" s="1"/>
  <c r="DH39" i="2"/>
  <c r="DI11" i="11"/>
  <c r="DI11" i="12"/>
  <c r="DI12" i="10"/>
  <c r="DI11" i="5"/>
  <c r="DI12" i="7"/>
  <c r="DI11" i="8"/>
  <c r="DI12" i="6"/>
  <c r="DI19" i="6" s="1"/>
  <c r="DH259" i="4"/>
  <c r="DI12" i="9"/>
  <c r="DH53" i="2"/>
  <c r="DH63" i="2" s="1"/>
  <c r="DH52" i="2"/>
  <c r="DH62" i="2" s="1"/>
  <c r="DH49" i="2"/>
  <c r="DH59" i="2" s="1"/>
  <c r="DH47" i="2"/>
  <c r="DH57" i="2" s="1"/>
  <c r="DH45" i="2"/>
  <c r="DI17" i="6" s="1"/>
  <c r="DH51" i="2"/>
  <c r="DH61" i="2" s="1"/>
  <c r="DH50" i="2"/>
  <c r="DH60" i="2" s="1"/>
  <c r="DH48" i="2"/>
  <c r="DH58" i="2" s="1"/>
  <c r="DH46" i="2"/>
  <c r="AD18" i="6" s="1"/>
  <c r="AT17" i="6"/>
  <c r="J17" i="6"/>
  <c r="AG17" i="6"/>
  <c r="BB17" i="6"/>
  <c r="S17" i="6"/>
  <c r="AO17" i="6"/>
  <c r="AH17" i="6"/>
  <c r="BD17" i="6"/>
  <c r="BK17" i="6"/>
  <c r="K17" i="6"/>
  <c r="AE17" i="6"/>
  <c r="AK17" i="6"/>
  <c r="BF17" i="6"/>
  <c r="J43" i="8"/>
  <c r="K43" i="8" s="1"/>
  <c r="L43" i="8" s="1"/>
  <c r="M43" i="8" s="1"/>
  <c r="N43" i="8" s="1"/>
  <c r="O43" i="8" s="1"/>
  <c r="P43" i="8" s="1"/>
  <c r="Q43" i="8" s="1"/>
  <c r="R43" i="8" s="1"/>
  <c r="S43" i="8" s="1"/>
  <c r="T43" i="8" s="1"/>
  <c r="U43" i="8" s="1"/>
  <c r="V43" i="8" s="1"/>
  <c r="W43" i="8" s="1"/>
  <c r="X43" i="8" s="1"/>
  <c r="Y43" i="8" s="1"/>
  <c r="Z43" i="8" s="1"/>
  <c r="AA43" i="8" s="1"/>
  <c r="AB43" i="8" s="1"/>
  <c r="AC43" i="8" s="1"/>
  <c r="AD43" i="8" s="1"/>
  <c r="AE43" i="8" s="1"/>
  <c r="AF43" i="8" s="1"/>
  <c r="AG43" i="8" s="1"/>
  <c r="AH43" i="8" s="1"/>
  <c r="AI43" i="8" s="1"/>
  <c r="AJ43" i="8" s="1"/>
  <c r="AK43" i="8" s="1"/>
  <c r="AL43" i="8" s="1"/>
  <c r="AM43" i="8" s="1"/>
  <c r="AN43" i="8" s="1"/>
  <c r="AO43" i="8" s="1"/>
  <c r="AP43" i="8" s="1"/>
  <c r="AQ43" i="8" s="1"/>
  <c r="AR43" i="8" s="1"/>
  <c r="AS43" i="8" s="1"/>
  <c r="AT43" i="8" s="1"/>
  <c r="AU43" i="8" s="1"/>
  <c r="AV43" i="8" s="1"/>
  <c r="AW43" i="8" s="1"/>
  <c r="AX43" i="8" s="1"/>
  <c r="AY43" i="8" s="1"/>
  <c r="AZ43" i="8" s="1"/>
  <c r="BA43" i="8" s="1"/>
  <c r="BB43" i="8" s="1"/>
  <c r="BC43" i="8" s="1"/>
  <c r="BD43" i="8" s="1"/>
  <c r="BE43" i="8" s="1"/>
  <c r="BF43" i="8" s="1"/>
  <c r="BG43" i="8" s="1"/>
  <c r="BH43" i="8" s="1"/>
  <c r="BI43" i="8" s="1"/>
  <c r="BJ43" i="8" s="1"/>
  <c r="BK43" i="8" s="1"/>
  <c r="BL43" i="8" s="1"/>
  <c r="BM43" i="8" s="1"/>
  <c r="BN43" i="8" s="1"/>
  <c r="BO43" i="8" s="1"/>
  <c r="BP43" i="8" s="1"/>
  <c r="BQ43" i="8" s="1"/>
  <c r="BR43" i="8" s="1"/>
  <c r="BS43" i="8" s="1"/>
  <c r="BT43" i="8" s="1"/>
  <c r="BU43" i="8" s="1"/>
  <c r="BV43" i="8" s="1"/>
  <c r="BW43" i="8" s="1"/>
  <c r="BX43" i="8" s="1"/>
  <c r="BY43" i="8" s="1"/>
  <c r="BZ43" i="8" s="1"/>
  <c r="CA43" i="8" s="1"/>
  <c r="CB43" i="8" s="1"/>
  <c r="CC43" i="8" s="1"/>
  <c r="CD43" i="8" s="1"/>
  <c r="CE43" i="8" s="1"/>
  <c r="CF43" i="8" s="1"/>
  <c r="CG43" i="8" s="1"/>
  <c r="CH43" i="8" s="1"/>
  <c r="CI43" i="8" s="1"/>
  <c r="CJ43" i="8" s="1"/>
  <c r="CK43" i="8" s="1"/>
  <c r="CL43" i="8" s="1"/>
  <c r="CM43" i="8" s="1"/>
  <c r="CN43" i="8" s="1"/>
  <c r="CO43" i="8" s="1"/>
  <c r="CP43" i="8" s="1"/>
  <c r="CQ43" i="8" s="1"/>
  <c r="CR43" i="8" s="1"/>
  <c r="CS43" i="8" s="1"/>
  <c r="CT43" i="8" s="1"/>
  <c r="CU43" i="8" s="1"/>
  <c r="CV43" i="8" s="1"/>
  <c r="CW43" i="8" s="1"/>
  <c r="CX43" i="8" s="1"/>
  <c r="CY43" i="8" s="1"/>
  <c r="CZ43" i="8" s="1"/>
  <c r="DA43" i="8" s="1"/>
  <c r="DB43" i="8" s="1"/>
  <c r="DC43" i="8" s="1"/>
  <c r="DD43" i="8" s="1"/>
  <c r="DE43" i="8" s="1"/>
  <c r="DF43" i="8" s="1"/>
  <c r="DG43" i="8" s="1"/>
  <c r="DH43" i="8" s="1"/>
  <c r="DI43" i="8" s="1"/>
  <c r="AV17" i="6"/>
  <c r="J42" i="8"/>
  <c r="K42" i="8" s="1"/>
  <c r="L42" i="8" s="1"/>
  <c r="M42" i="8" s="1"/>
  <c r="N42" i="8" s="1"/>
  <c r="O42" i="8" s="1"/>
  <c r="P42" i="8" s="1"/>
  <c r="Q42" i="8" s="1"/>
  <c r="R42" i="8" s="1"/>
  <c r="S42" i="8" s="1"/>
  <c r="T42" i="8" s="1"/>
  <c r="U42" i="8" s="1"/>
  <c r="V42" i="8" s="1"/>
  <c r="W42" i="8" s="1"/>
  <c r="X42" i="8" s="1"/>
  <c r="Y42" i="8" s="1"/>
  <c r="Z42" i="8" s="1"/>
  <c r="AA42" i="8" s="1"/>
  <c r="AB42" i="8" s="1"/>
  <c r="AC42" i="8" s="1"/>
  <c r="AD42" i="8" s="1"/>
  <c r="AE42" i="8" s="1"/>
  <c r="AF42" i="8" s="1"/>
  <c r="AG42" i="8" s="1"/>
  <c r="AH42" i="8" s="1"/>
  <c r="AI42" i="8" s="1"/>
  <c r="AJ42" i="8" s="1"/>
  <c r="AK42" i="8" s="1"/>
  <c r="AL42" i="8" s="1"/>
  <c r="AM42" i="8" s="1"/>
  <c r="AN42" i="8" s="1"/>
  <c r="AO42" i="8" s="1"/>
  <c r="AP42" i="8" s="1"/>
  <c r="AQ42" i="8" s="1"/>
  <c r="AR42" i="8" s="1"/>
  <c r="AS42" i="8" s="1"/>
  <c r="AT42" i="8" s="1"/>
  <c r="AU42" i="8" s="1"/>
  <c r="AV42" i="8" s="1"/>
  <c r="AW42" i="8" s="1"/>
  <c r="AX42" i="8" s="1"/>
  <c r="AY42" i="8" s="1"/>
  <c r="AZ42" i="8" s="1"/>
  <c r="BA42" i="8" s="1"/>
  <c r="BB42" i="8" s="1"/>
  <c r="BC42" i="8" s="1"/>
  <c r="BD42" i="8" s="1"/>
  <c r="BE42" i="8" s="1"/>
  <c r="BF42" i="8" s="1"/>
  <c r="BG42" i="8" s="1"/>
  <c r="BH42" i="8" s="1"/>
  <c r="BI42" i="8" s="1"/>
  <c r="BJ42" i="8" s="1"/>
  <c r="BK42" i="8" s="1"/>
  <c r="BL42" i="8" s="1"/>
  <c r="BM42" i="8" s="1"/>
  <c r="BN42" i="8" s="1"/>
  <c r="BO42" i="8" s="1"/>
  <c r="BP42" i="8" s="1"/>
  <c r="BQ42" i="8" s="1"/>
  <c r="BR42" i="8" s="1"/>
  <c r="BS42" i="8" s="1"/>
  <c r="BT42" i="8" s="1"/>
  <c r="BU42" i="8" s="1"/>
  <c r="BV42" i="8" s="1"/>
  <c r="BW42" i="8" s="1"/>
  <c r="BX42" i="8" s="1"/>
  <c r="BY42" i="8" s="1"/>
  <c r="BZ42" i="8" s="1"/>
  <c r="CA42" i="8" s="1"/>
  <c r="CB42" i="8" s="1"/>
  <c r="CC42" i="8" s="1"/>
  <c r="CD42" i="8" s="1"/>
  <c r="CE42" i="8" s="1"/>
  <c r="CF42" i="8" s="1"/>
  <c r="CG42" i="8" s="1"/>
  <c r="CH42" i="8" s="1"/>
  <c r="CI42" i="8" s="1"/>
  <c r="CJ42" i="8" s="1"/>
  <c r="CK42" i="8" s="1"/>
  <c r="CL42" i="8" s="1"/>
  <c r="CM42" i="8" s="1"/>
  <c r="CN42" i="8" s="1"/>
  <c r="CO42" i="8" s="1"/>
  <c r="CP42" i="8" s="1"/>
  <c r="CQ42" i="8" s="1"/>
  <c r="CR42" i="8" s="1"/>
  <c r="CS42" i="8" s="1"/>
  <c r="CT42" i="8" s="1"/>
  <c r="CU42" i="8" s="1"/>
  <c r="CV42" i="8" s="1"/>
  <c r="CW42" i="8" s="1"/>
  <c r="CX42" i="8" s="1"/>
  <c r="CY42" i="8" s="1"/>
  <c r="CZ42" i="8" s="1"/>
  <c r="DA42" i="8" s="1"/>
  <c r="DB42" i="8" s="1"/>
  <c r="DC42" i="8" s="1"/>
  <c r="DD42" i="8" s="1"/>
  <c r="DE42" i="8" s="1"/>
  <c r="DF42" i="8" s="1"/>
  <c r="BW17" i="6"/>
  <c r="R17" i="6"/>
  <c r="AX17" i="6"/>
  <c r="AM17" i="6"/>
  <c r="BG17" i="6"/>
  <c r="Y17" i="6"/>
  <c r="CK17" i="6"/>
  <c r="AP17" i="6"/>
  <c r="CH17" i="6"/>
  <c r="BX17" i="6"/>
  <c r="J46" i="8"/>
  <c r="J96" i="8" s="1"/>
  <c r="AC17" i="6"/>
  <c r="Z17" i="6"/>
  <c r="CM17" i="6"/>
  <c r="P17" i="6"/>
  <c r="BH17" i="6"/>
  <c r="J47" i="8"/>
  <c r="J97" i="8" s="1"/>
  <c r="U17" i="6"/>
  <c r="AB17" i="6"/>
  <c r="T17" i="6"/>
  <c r="AS17" i="6"/>
  <c r="M17" i="6"/>
  <c r="AR17" i="6"/>
  <c r="AJ17" i="6"/>
  <c r="BC17" i="6"/>
  <c r="BY17" i="6"/>
  <c r="AN17" i="6"/>
  <c r="W17" i="6"/>
  <c r="BE17" i="6"/>
  <c r="BZ17" i="6"/>
  <c r="AZ17" i="6"/>
  <c r="BV17" i="6"/>
  <c r="V17" i="6"/>
  <c r="BL17" i="6"/>
  <c r="CF17" i="6"/>
  <c r="O17" i="6"/>
  <c r="AI17" i="6"/>
  <c r="BP17" i="6"/>
  <c r="AF17" i="6"/>
  <c r="J41" i="8"/>
  <c r="K41" i="8" s="1"/>
  <c r="L41" i="8" s="1"/>
  <c r="M41" i="8" s="1"/>
  <c r="N41" i="8" s="1"/>
  <c r="O41" i="8" s="1"/>
  <c r="P41" i="8" s="1"/>
  <c r="Q41" i="8" s="1"/>
  <c r="R41" i="8" s="1"/>
  <c r="S41" i="8" s="1"/>
  <c r="T41" i="8" s="1"/>
  <c r="U41" i="8" s="1"/>
  <c r="V41" i="8" s="1"/>
  <c r="W41" i="8" s="1"/>
  <c r="X41" i="8" s="1"/>
  <c r="Y41" i="8" s="1"/>
  <c r="Z41" i="8" s="1"/>
  <c r="AA41" i="8" s="1"/>
  <c r="AB41" i="8" s="1"/>
  <c r="AC41" i="8" s="1"/>
  <c r="AD41" i="8" s="1"/>
  <c r="AE41" i="8" s="1"/>
  <c r="AF41" i="8" s="1"/>
  <c r="AG41" i="8" s="1"/>
  <c r="AH41" i="8" s="1"/>
  <c r="AI41" i="8" s="1"/>
  <c r="AJ41" i="8" s="1"/>
  <c r="AK41" i="8" s="1"/>
  <c r="AL41" i="8" s="1"/>
  <c r="AM41" i="8" s="1"/>
  <c r="AN41" i="8" s="1"/>
  <c r="AO41" i="8" s="1"/>
  <c r="AP41" i="8" s="1"/>
  <c r="AQ41" i="8" s="1"/>
  <c r="AR41" i="8" s="1"/>
  <c r="AS41" i="8" s="1"/>
  <c r="AT41" i="8" s="1"/>
  <c r="AU41" i="8" s="1"/>
  <c r="AV41" i="8" s="1"/>
  <c r="AW41" i="8" s="1"/>
  <c r="AX41" i="8" s="1"/>
  <c r="AY41" i="8" s="1"/>
  <c r="AZ41" i="8" s="1"/>
  <c r="BA41" i="8" s="1"/>
  <c r="BB41" i="8" s="1"/>
  <c r="BC41" i="8" s="1"/>
  <c r="BD41" i="8" s="1"/>
  <c r="BE41" i="8" s="1"/>
  <c r="BF41" i="8" s="1"/>
  <c r="BG41" i="8" s="1"/>
  <c r="BH41" i="8" s="1"/>
  <c r="BI41" i="8" s="1"/>
  <c r="BJ41" i="8" s="1"/>
  <c r="BK41" i="8" s="1"/>
  <c r="BL41" i="8" s="1"/>
  <c r="BM41" i="8" s="1"/>
  <c r="BN41" i="8" s="1"/>
  <c r="BO41" i="8" s="1"/>
  <c r="BP41" i="8" s="1"/>
  <c r="BQ41" i="8" s="1"/>
  <c r="BR41" i="8" s="1"/>
  <c r="BS41" i="8" s="1"/>
  <c r="BT41" i="8" s="1"/>
  <c r="BU41" i="8" s="1"/>
  <c r="BV41" i="8" s="1"/>
  <c r="BW41" i="8" s="1"/>
  <c r="BX41" i="8" s="1"/>
  <c r="BY41" i="8" s="1"/>
  <c r="BZ41" i="8" s="1"/>
  <c r="CA41" i="8" s="1"/>
  <c r="CB41" i="8" s="1"/>
  <c r="CC41" i="8" s="1"/>
  <c r="CD41" i="8" s="1"/>
  <c r="CE41" i="8" s="1"/>
  <c r="CF41" i="8" s="1"/>
  <c r="CG41" i="8" s="1"/>
  <c r="CH41" i="8" s="1"/>
  <c r="CI41" i="8" s="1"/>
  <c r="CJ41" i="8" s="1"/>
  <c r="CK41" i="8" s="1"/>
  <c r="CL41" i="8" s="1"/>
  <c r="CM41" i="8" s="1"/>
  <c r="CN41" i="8" s="1"/>
  <c r="CO41" i="8" s="1"/>
  <c r="CP41" i="8" s="1"/>
  <c r="CQ41" i="8" s="1"/>
  <c r="CR41" i="8" s="1"/>
  <c r="CS41" i="8" s="1"/>
  <c r="CT41" i="8" s="1"/>
  <c r="CU41" i="8" s="1"/>
  <c r="CV41" i="8" s="1"/>
  <c r="CW41" i="8" s="1"/>
  <c r="CX41" i="8" s="1"/>
  <c r="CY41" i="8" s="1"/>
  <c r="CZ41" i="8" s="1"/>
  <c r="DA41" i="8" s="1"/>
  <c r="DB41" i="8" s="1"/>
  <c r="DC41" i="8" s="1"/>
  <c r="DD41" i="8" s="1"/>
  <c r="DE41" i="8" s="1"/>
  <c r="DF41" i="8" s="1"/>
  <c r="AQ17" i="6"/>
  <c r="BM17" i="6"/>
  <c r="BS17" i="6"/>
  <c r="CN17" i="6"/>
  <c r="BI17" i="6"/>
  <c r="CE17" i="6"/>
  <c r="AL17" i="6"/>
  <c r="CC17" i="6"/>
  <c r="BT17" i="6"/>
  <c r="L17" i="6"/>
  <c r="X17" i="6"/>
  <c r="AU17" i="6"/>
  <c r="N17" i="6"/>
  <c r="Q17" i="6"/>
  <c r="CD17" i="6"/>
  <c r="AY17" i="6"/>
  <c r="BU17" i="6"/>
  <c r="CQ17" i="6"/>
  <c r="CB17" i="6"/>
  <c r="BQ17" i="6"/>
  <c r="BJ17" i="6"/>
  <c r="AD17" i="6"/>
  <c r="BA17" i="6"/>
  <c r="AA17" i="6"/>
  <c r="AW17" i="6"/>
  <c r="CU17" i="6"/>
  <c r="CW17" i="6"/>
  <c r="CX17" i="6"/>
  <c r="DB17" i="6"/>
  <c r="DC17" i="6"/>
  <c r="DF17" i="6"/>
  <c r="DG43" i="2"/>
  <c r="DH15" i="11"/>
  <c r="DH15" i="12"/>
  <c r="DH16" i="9"/>
  <c r="DH16" i="10"/>
  <c r="DH15" i="5"/>
  <c r="DH15" i="8"/>
  <c r="DH29" i="8" s="1"/>
  <c r="DH25" i="5" s="1"/>
  <c r="DG160" i="4"/>
  <c r="DH16" i="6"/>
  <c r="DH16" i="7"/>
  <c r="DG263" i="4"/>
  <c r="DG21" i="5"/>
  <c r="DH21" i="8"/>
  <c r="DG61" i="8"/>
  <c r="DG62" i="8"/>
  <c r="DG89" i="8" s="1"/>
  <c r="DG28" i="8"/>
  <c r="DG24" i="5" s="1"/>
  <c r="DG30" i="8"/>
  <c r="DG26" i="5" s="1"/>
  <c r="AN90" i="8"/>
  <c r="DH38" i="8" l="1"/>
  <c r="DH45" i="8"/>
  <c r="DH22" i="8"/>
  <c r="X150" i="8"/>
  <c r="G69" i="9"/>
  <c r="G58" i="9"/>
  <c r="G68" i="9"/>
  <c r="G62" i="9"/>
  <c r="G66" i="9"/>
  <c r="G59" i="9"/>
  <c r="G63" i="9"/>
  <c r="G67" i="9"/>
  <c r="H67" i="9" s="1"/>
  <c r="G60" i="9"/>
  <c r="G64" i="9"/>
  <c r="G61" i="9"/>
  <c r="G65" i="9"/>
  <c r="CI17" i="6"/>
  <c r="CG17" i="6"/>
  <c r="CA17" i="6"/>
  <c r="BO17" i="6"/>
  <c r="CJ17" i="6"/>
  <c r="BN17" i="6"/>
  <c r="BR17" i="6"/>
  <c r="DH40" i="8"/>
  <c r="DI40" i="8" s="1"/>
  <c r="DI44" i="8"/>
  <c r="DJ14" i="7"/>
  <c r="DI261" i="4"/>
  <c r="DJ14" i="10"/>
  <c r="DJ13" i="8"/>
  <c r="DI19" i="4"/>
  <c r="DI53" i="4" s="1"/>
  <c r="DJ13" i="11"/>
  <c r="DH39" i="8"/>
  <c r="H69" i="9"/>
  <c r="H65" i="9"/>
  <c r="H63" i="9"/>
  <c r="H61" i="9"/>
  <c r="H59" i="9"/>
  <c r="H68" i="9"/>
  <c r="H66" i="9"/>
  <c r="H64" i="9"/>
  <c r="H60" i="9"/>
  <c r="AO18" i="6"/>
  <c r="AM18" i="6"/>
  <c r="AL18" i="6"/>
  <c r="AJ18" i="6"/>
  <c r="AG18" i="6"/>
  <c r="AE18" i="6"/>
  <c r="CL22" i="6" s="1"/>
  <c r="AC18" i="6"/>
  <c r="AN18" i="6"/>
  <c r="AK18" i="6"/>
  <c r="AH18" i="6"/>
  <c r="AI18" i="6"/>
  <c r="AF18" i="6"/>
  <c r="DH17" i="6"/>
  <c r="DD17" i="6"/>
  <c r="DA17" i="6"/>
  <c r="CZ17" i="6"/>
  <c r="CY17" i="6"/>
  <c r="CV17" i="6"/>
  <c r="CT17" i="6"/>
  <c r="CO17" i="6"/>
  <c r="CP17" i="6"/>
  <c r="J150" i="8"/>
  <c r="Q150" i="8"/>
  <c r="P150" i="8"/>
  <c r="CL17" i="6"/>
  <c r="DI39" i="11"/>
  <c r="DI50" i="11"/>
  <c r="L150" i="8"/>
  <c r="AQ18" i="6"/>
  <c r="AR18" i="6"/>
  <c r="AT18" i="6"/>
  <c r="AV18" i="6"/>
  <c r="AX18" i="6"/>
  <c r="AY18" i="6"/>
  <c r="BB18" i="6"/>
  <c r="BD18" i="6"/>
  <c r="BF18" i="6"/>
  <c r="BH18" i="6"/>
  <c r="BJ18" i="6"/>
  <c r="BL18" i="6"/>
  <c r="BN18" i="6"/>
  <c r="BP18" i="6"/>
  <c r="BR18" i="6"/>
  <c r="BT18" i="6"/>
  <c r="BW18" i="6"/>
  <c r="BX18" i="6"/>
  <c r="BZ18" i="6"/>
  <c r="CB18" i="6"/>
  <c r="CC18" i="6"/>
  <c r="CF18" i="6"/>
  <c r="CG18" i="6"/>
  <c r="CJ18" i="6"/>
  <c r="AP18" i="6"/>
  <c r="AS18" i="6"/>
  <c r="AU18" i="6"/>
  <c r="AW18" i="6"/>
  <c r="AZ18" i="6"/>
  <c r="BA18" i="6"/>
  <c r="BC18" i="6"/>
  <c r="BE18" i="6"/>
  <c r="BG18" i="6"/>
  <c r="BI18" i="6"/>
  <c r="BK18" i="6"/>
  <c r="BM18" i="6"/>
  <c r="BO18" i="6"/>
  <c r="BQ18" i="6"/>
  <c r="BS18" i="6"/>
  <c r="BU18" i="6"/>
  <c r="BV18" i="6"/>
  <c r="BY18" i="6"/>
  <c r="CA18" i="6"/>
  <c r="CD18" i="6"/>
  <c r="CE18" i="6"/>
  <c r="CH18" i="6"/>
  <c r="CI18" i="6"/>
  <c r="CK18" i="6"/>
  <c r="DF193" i="4"/>
  <c r="DG36" i="5" s="1"/>
  <c r="DG21" i="12" s="1"/>
  <c r="DG28" i="5"/>
  <c r="DJ21" i="4"/>
  <c r="DJ55" i="4" s="1"/>
  <c r="DI56" i="4"/>
  <c r="CL18" i="6"/>
  <c r="CM18" i="6"/>
  <c r="CO18" i="6"/>
  <c r="CP18" i="6"/>
  <c r="CQ18" i="6"/>
  <c r="CR18" i="6"/>
  <c r="CS18" i="6"/>
  <c r="CT18" i="6"/>
  <c r="CU18" i="6"/>
  <c r="CV18" i="6"/>
  <c r="CW18" i="6"/>
  <c r="CX18" i="6"/>
  <c r="CY18" i="6"/>
  <c r="CZ18" i="6"/>
  <c r="DA18" i="6"/>
  <c r="DC18" i="6"/>
  <c r="DD18" i="6"/>
  <c r="DE18" i="6"/>
  <c r="DH18" i="6"/>
  <c r="DI18" i="6"/>
  <c r="CN18" i="6"/>
  <c r="CR17" i="6"/>
  <c r="DJ18" i="6"/>
  <c r="DG18" i="6"/>
  <c r="DF18" i="6"/>
  <c r="DB18" i="6"/>
  <c r="CS17" i="6"/>
  <c r="DE17" i="6"/>
  <c r="AB150" i="8"/>
  <c r="AA150" i="8"/>
  <c r="Y150" i="8"/>
  <c r="U150" i="8"/>
  <c r="R150" i="8"/>
  <c r="O150" i="8"/>
  <c r="N150" i="8"/>
  <c r="M150" i="8"/>
  <c r="K150" i="8"/>
  <c r="Z150" i="8"/>
  <c r="W150" i="8"/>
  <c r="T150" i="8"/>
  <c r="S150" i="8"/>
  <c r="DJ67" i="9"/>
  <c r="DJ69" i="9"/>
  <c r="DJ66" i="9"/>
  <c r="DJ68" i="9"/>
  <c r="DJ54" i="9"/>
  <c r="DJ55" i="9"/>
  <c r="DJ56" i="9"/>
  <c r="DJ57" i="9"/>
  <c r="DJ58" i="9"/>
  <c r="DJ59" i="9"/>
  <c r="DJ60" i="9"/>
  <c r="DJ61" i="9"/>
  <c r="DJ62" i="9"/>
  <c r="DJ63" i="9"/>
  <c r="DJ64" i="9"/>
  <c r="DJ65" i="9"/>
  <c r="DG96" i="8"/>
  <c r="DG94" i="8"/>
  <c r="DG95" i="8"/>
  <c r="DG88" i="8"/>
  <c r="DG41" i="8"/>
  <c r="DH41" i="8" s="1"/>
  <c r="DI41" i="8" s="1"/>
  <c r="DJ41" i="8" s="1"/>
  <c r="DJ43" i="8"/>
  <c r="DG42" i="8"/>
  <c r="DH42" i="8" s="1"/>
  <c r="DI42" i="8" s="1"/>
  <c r="DJ42" i="8" s="1"/>
  <c r="DI38" i="8"/>
  <c r="DG24" i="10"/>
  <c r="DG20" i="7"/>
  <c r="J91" i="8"/>
  <c r="J28" i="7"/>
  <c r="J29" i="7" s="1"/>
  <c r="AR22" i="6"/>
  <c r="AB22" i="6"/>
  <c r="T22" i="6"/>
  <c r="L22" i="6"/>
  <c r="U22" i="6"/>
  <c r="M22" i="6"/>
  <c r="Z22" i="6"/>
  <c r="R22" i="6"/>
  <c r="J22" i="6"/>
  <c r="CE22" i="6"/>
  <c r="AA22" i="6"/>
  <c r="S22" i="6"/>
  <c r="K22" i="6"/>
  <c r="AN22" i="6"/>
  <c r="X22" i="6"/>
  <c r="P22" i="6"/>
  <c r="Y22" i="6"/>
  <c r="Q22" i="6"/>
  <c r="AD22" i="6"/>
  <c r="V22" i="6"/>
  <c r="N22" i="6"/>
  <c r="AE22" i="6"/>
  <c r="W22" i="6"/>
  <c r="O22" i="6"/>
  <c r="J93" i="8"/>
  <c r="DH56" i="2"/>
  <c r="DH55" i="2"/>
  <c r="DF19" i="7"/>
  <c r="DF23" i="10"/>
  <c r="DJ61" i="6"/>
  <c r="DJ50" i="6"/>
  <c r="DJ66" i="6"/>
  <c r="DJ65" i="6"/>
  <c r="DJ64" i="6"/>
  <c r="DJ56" i="6"/>
  <c r="DJ51" i="6"/>
  <c r="DJ54" i="6"/>
  <c r="DJ63" i="6"/>
  <c r="DJ59" i="6"/>
  <c r="DJ52" i="6"/>
  <c r="DJ58" i="6"/>
  <c r="DJ57" i="6"/>
  <c r="DJ60" i="6"/>
  <c r="DJ55" i="6"/>
  <c r="DJ47" i="6"/>
  <c r="DJ62" i="6"/>
  <c r="DJ49" i="6"/>
  <c r="DJ53" i="6"/>
  <c r="DJ48" i="6"/>
  <c r="DJ17" i="6"/>
  <c r="DJ14" i="11"/>
  <c r="DJ14" i="12"/>
  <c r="DI159" i="4"/>
  <c r="DJ15" i="10"/>
  <c r="DJ15" i="7"/>
  <c r="DI262" i="4"/>
  <c r="DJ15" i="9"/>
  <c r="DJ15" i="6"/>
  <c r="DJ14" i="5"/>
  <c r="DJ14" i="8"/>
  <c r="DI23" i="4"/>
  <c r="DI57" i="4" s="1"/>
  <c r="DJ22" i="4"/>
  <c r="DJ56" i="4" s="1"/>
  <c r="DJ261" i="4"/>
  <c r="DK14" i="7"/>
  <c r="DH43" i="2"/>
  <c r="DI15" i="11"/>
  <c r="DI15" i="12"/>
  <c r="DH160" i="4"/>
  <c r="DI16" i="9"/>
  <c r="DI16" i="6"/>
  <c r="DI15" i="8"/>
  <c r="DI29" i="8" s="1"/>
  <c r="DI25" i="5" s="1"/>
  <c r="DI16" i="10"/>
  <c r="DI16" i="7"/>
  <c r="DI15" i="5"/>
  <c r="DH263" i="4"/>
  <c r="DF27" i="10"/>
  <c r="DF23" i="7"/>
  <c r="DF22" i="7"/>
  <c r="DF26" i="10"/>
  <c r="DI39" i="8"/>
  <c r="DH21" i="5"/>
  <c r="DI21" i="8"/>
  <c r="DH62" i="8"/>
  <c r="DH30" i="8"/>
  <c r="DH26" i="5" s="1"/>
  <c r="DH61" i="8"/>
  <c r="DH28" i="8"/>
  <c r="DH24" i="5" s="1"/>
  <c r="J26" i="7"/>
  <c r="K47" i="8"/>
  <c r="K97" i="8" s="1"/>
  <c r="J24" i="7"/>
  <c r="J28" i="10"/>
  <c r="J92" i="8"/>
  <c r="DH22" i="5"/>
  <c r="DI22" i="8"/>
  <c r="DJ12" i="6"/>
  <c r="DJ19" i="6" s="1"/>
  <c r="DF24" i="7"/>
  <c r="DF28" i="10"/>
  <c r="DG17" i="6"/>
  <c r="DI45" i="8"/>
  <c r="AO90" i="8"/>
  <c r="BK22" i="6" l="1"/>
  <c r="CR22" i="6"/>
  <c r="DJ12" i="10"/>
  <c r="DF22" i="6"/>
  <c r="AO22" i="6"/>
  <c r="AK22" i="6"/>
  <c r="AK69" i="6" s="1"/>
  <c r="CX22" i="6"/>
  <c r="CC22" i="6"/>
  <c r="DI156" i="4"/>
  <c r="DI228" i="4" s="1"/>
  <c r="DJ160" i="8" s="1"/>
  <c r="DJ11" i="11"/>
  <c r="AH22" i="6"/>
  <c r="DJ12" i="9"/>
  <c r="BR22" i="6"/>
  <c r="AI22" i="6"/>
  <c r="BX22" i="6"/>
  <c r="DJ11" i="8"/>
  <c r="DJ44" i="8" s="1"/>
  <c r="DJ11" i="5"/>
  <c r="DI259" i="4"/>
  <c r="DJ12" i="7"/>
  <c r="DJ11" i="12"/>
  <c r="DH89" i="8"/>
  <c r="DK14" i="9"/>
  <c r="DK13" i="8"/>
  <c r="DB22" i="6"/>
  <c r="CT22" i="6"/>
  <c r="AM22" i="6"/>
  <c r="CQ22" i="6"/>
  <c r="AL22" i="6"/>
  <c r="AG22" i="6"/>
  <c r="AW22" i="6"/>
  <c r="AF22" i="6"/>
  <c r="BL22" i="6"/>
  <c r="AY22" i="6"/>
  <c r="BF22" i="6"/>
  <c r="AC22" i="6"/>
  <c r="BQ22" i="6"/>
  <c r="AJ22" i="6"/>
  <c r="DJ20" i="10"/>
  <c r="AD20" i="10"/>
  <c r="AD19" i="10" s="1"/>
  <c r="AE20" i="10"/>
  <c r="AE19" i="10" s="1"/>
  <c r="AI20" i="10"/>
  <c r="AI19" i="10" s="1"/>
  <c r="AJ20" i="10"/>
  <c r="AJ19" i="10" s="1"/>
  <c r="AL20" i="10"/>
  <c r="AL19" i="10" s="1"/>
  <c r="AN20" i="10"/>
  <c r="AN19" i="10" s="1"/>
  <c r="AP20" i="10"/>
  <c r="AP19" i="10" s="1"/>
  <c r="AR20" i="10"/>
  <c r="AR19" i="10" s="1"/>
  <c r="AT20" i="10"/>
  <c r="AT19" i="10" s="1"/>
  <c r="AV20" i="10"/>
  <c r="AV19" i="10" s="1"/>
  <c r="AY20" i="10"/>
  <c r="AY19" i="10" s="1"/>
  <c r="AZ20" i="10"/>
  <c r="AZ19" i="10" s="1"/>
  <c r="BB20" i="10"/>
  <c r="BB19" i="10" s="1"/>
  <c r="BD20" i="10"/>
  <c r="BD19" i="10" s="1"/>
  <c r="BG20" i="10"/>
  <c r="BG19" i="10" s="1"/>
  <c r="BH20" i="10"/>
  <c r="BH19" i="10" s="1"/>
  <c r="BJ20" i="10"/>
  <c r="BJ19" i="10" s="1"/>
  <c r="BL20" i="10"/>
  <c r="BL19" i="10" s="1"/>
  <c r="BN20" i="10"/>
  <c r="BN19" i="10" s="1"/>
  <c r="BP20" i="10"/>
  <c r="BP19" i="10" s="1"/>
  <c r="BR20" i="10"/>
  <c r="BR19" i="10" s="1"/>
  <c r="BS20" i="10"/>
  <c r="BS19" i="10" s="1"/>
  <c r="BW20" i="10"/>
  <c r="BW19" i="10" s="1"/>
  <c r="BX20" i="10"/>
  <c r="BX19" i="10" s="1"/>
  <c r="BZ20" i="10"/>
  <c r="BZ19" i="10" s="1"/>
  <c r="CB20" i="10"/>
  <c r="CB19" i="10" s="1"/>
  <c r="CD20" i="10"/>
  <c r="CD19" i="10" s="1"/>
  <c r="CF20" i="10"/>
  <c r="CF19" i="10" s="1"/>
  <c r="CH20" i="10"/>
  <c r="CH19" i="10" s="1"/>
  <c r="CI20" i="10"/>
  <c r="CI19" i="10" s="1"/>
  <c r="AC117" i="8"/>
  <c r="AC123" i="8"/>
  <c r="AC120" i="8"/>
  <c r="AC145" i="8"/>
  <c r="AC122" i="8"/>
  <c r="AC148" i="8"/>
  <c r="AC121" i="8"/>
  <c r="AC119" i="8"/>
  <c r="AC125" i="8"/>
  <c r="AC115" i="8"/>
  <c r="AC146" i="8"/>
  <c r="AD147" i="8"/>
  <c r="AD148" i="8"/>
  <c r="AD125" i="8"/>
  <c r="AD144" i="8"/>
  <c r="AD118" i="8"/>
  <c r="AD151" i="8"/>
  <c r="AD116" i="8"/>
  <c r="AD114" i="8"/>
  <c r="AD152" i="8"/>
  <c r="AD149" i="8"/>
  <c r="AD146" i="8"/>
  <c r="AE152" i="8"/>
  <c r="AF115" i="8"/>
  <c r="AE151" i="8"/>
  <c r="AE116" i="8"/>
  <c r="AF151" i="8"/>
  <c r="AE120" i="8"/>
  <c r="AF116" i="8"/>
  <c r="AF121" i="8"/>
  <c r="AE124" i="8"/>
  <c r="AF122" i="8"/>
  <c r="AI152" i="8"/>
  <c r="AE114" i="8"/>
  <c r="AF152" i="8"/>
  <c r="AE145" i="8"/>
  <c r="AE115" i="8"/>
  <c r="AF125" i="8"/>
  <c r="AF147" i="8"/>
  <c r="AE126" i="8"/>
  <c r="AF148" i="8"/>
  <c r="AE118" i="8"/>
  <c r="AF146" i="8"/>
  <c r="AG144" i="8"/>
  <c r="AG152" i="8"/>
  <c r="AG147" i="8"/>
  <c r="AG126" i="8"/>
  <c r="AG118" i="8"/>
  <c r="AG149" i="8"/>
  <c r="AG114" i="8"/>
  <c r="AG124" i="8"/>
  <c r="AG116" i="8"/>
  <c r="AG117" i="8"/>
  <c r="AG123" i="8"/>
  <c r="AH148" i="8"/>
  <c r="AH152" i="8"/>
  <c r="AI149" i="8"/>
  <c r="AH126" i="8"/>
  <c r="AI126" i="8"/>
  <c r="AI151" i="8"/>
  <c r="AH121" i="8"/>
  <c r="AI116" i="8"/>
  <c r="AH149" i="8"/>
  <c r="AH114" i="8"/>
  <c r="AJ152" i="8"/>
  <c r="AI124" i="8"/>
  <c r="AH123" i="8"/>
  <c r="AI144" i="8"/>
  <c r="AH117" i="8"/>
  <c r="AH122" i="8"/>
  <c r="AI145" i="8"/>
  <c r="AH147" i="8"/>
  <c r="AI115" i="8"/>
  <c r="AH146" i="8"/>
  <c r="AH125" i="8"/>
  <c r="AJ144" i="8"/>
  <c r="AJ126" i="8"/>
  <c r="AJ147" i="8"/>
  <c r="AJ146" i="8"/>
  <c r="AJ145" i="8"/>
  <c r="AL151" i="8"/>
  <c r="AJ125" i="8"/>
  <c r="AJ123" i="8"/>
  <c r="AJ151" i="8"/>
  <c r="AJ149" i="8"/>
  <c r="AJ148" i="8"/>
  <c r="AK146" i="8"/>
  <c r="AK122" i="8"/>
  <c r="AK145" i="8"/>
  <c r="AK149" i="8"/>
  <c r="AK115" i="8"/>
  <c r="AK118" i="8"/>
  <c r="AK116" i="8"/>
  <c r="AK125" i="8"/>
  <c r="AK144" i="8"/>
  <c r="AK147" i="8"/>
  <c r="AL118" i="8"/>
  <c r="AL116" i="8"/>
  <c r="AL126" i="8"/>
  <c r="AL124" i="8"/>
  <c r="AL114" i="8"/>
  <c r="AL121" i="8"/>
  <c r="AL119" i="8"/>
  <c r="AM151" i="8"/>
  <c r="AL123" i="8"/>
  <c r="AL147" i="8"/>
  <c r="AM117" i="8"/>
  <c r="AM114" i="8"/>
  <c r="AM147" i="8"/>
  <c r="AM120" i="8"/>
  <c r="AM119" i="8"/>
  <c r="AN151" i="8"/>
  <c r="AM148" i="8"/>
  <c r="AM152" i="8"/>
  <c r="AM124" i="8"/>
  <c r="AM145" i="8"/>
  <c r="AM149" i="8"/>
  <c r="AN146" i="8"/>
  <c r="AN122" i="8"/>
  <c r="AN145" i="8"/>
  <c r="AN125" i="8"/>
  <c r="AN119" i="8"/>
  <c r="AN149" i="8"/>
  <c r="AN124" i="8"/>
  <c r="AN117" i="8"/>
  <c r="AN114" i="8"/>
  <c r="AN123" i="8"/>
  <c r="AO122" i="8"/>
  <c r="AO145" i="8"/>
  <c r="AO148" i="8"/>
  <c r="AO115" i="8"/>
  <c r="AO114" i="8"/>
  <c r="AO144" i="8"/>
  <c r="AO126" i="8"/>
  <c r="AO119" i="8"/>
  <c r="AO116" i="8"/>
  <c r="AO125" i="8"/>
  <c r="AC20" i="10"/>
  <c r="AC19" i="10" s="1"/>
  <c r="AF20" i="10"/>
  <c r="AF19" i="10" s="1"/>
  <c r="AG20" i="10"/>
  <c r="AG19" i="10" s="1"/>
  <c r="AH20" i="10"/>
  <c r="AH19" i="10" s="1"/>
  <c r="AK20" i="10"/>
  <c r="AK19" i="10" s="1"/>
  <c r="AM20" i="10"/>
  <c r="AM19" i="10" s="1"/>
  <c r="AO20" i="10"/>
  <c r="AO19" i="10" s="1"/>
  <c r="AQ20" i="10"/>
  <c r="AQ19" i="10" s="1"/>
  <c r="AS20" i="10"/>
  <c r="AS19" i="10" s="1"/>
  <c r="AU20" i="10"/>
  <c r="AU19" i="10" s="1"/>
  <c r="AW20" i="10"/>
  <c r="AW19" i="10" s="1"/>
  <c r="AX20" i="10"/>
  <c r="AX19" i="10" s="1"/>
  <c r="BA20" i="10"/>
  <c r="BA19" i="10" s="1"/>
  <c r="BC20" i="10"/>
  <c r="BC19" i="10" s="1"/>
  <c r="BE20" i="10"/>
  <c r="BE19" i="10" s="1"/>
  <c r="BF20" i="10"/>
  <c r="BF19" i="10" s="1"/>
  <c r="BI20" i="10"/>
  <c r="BI19" i="10" s="1"/>
  <c r="BK20" i="10"/>
  <c r="BK19" i="10" s="1"/>
  <c r="BM20" i="10"/>
  <c r="BM19" i="10" s="1"/>
  <c r="BO20" i="10"/>
  <c r="BO19" i="10" s="1"/>
  <c r="BQ20" i="10"/>
  <c r="BQ19" i="10" s="1"/>
  <c r="BT20" i="10"/>
  <c r="BT19" i="10" s="1"/>
  <c r="BU20" i="10"/>
  <c r="BU19" i="10" s="1"/>
  <c r="BV20" i="10"/>
  <c r="BV19" i="10" s="1"/>
  <c r="BY20" i="10"/>
  <c r="BY19" i="10" s="1"/>
  <c r="CA20" i="10"/>
  <c r="CA19" i="10" s="1"/>
  <c r="CC20" i="10"/>
  <c r="CC19" i="10" s="1"/>
  <c r="CE20" i="10"/>
  <c r="CE19" i="10" s="1"/>
  <c r="CG20" i="10"/>
  <c r="CG19" i="10" s="1"/>
  <c r="CJ20" i="10"/>
  <c r="CJ19" i="10" s="1"/>
  <c r="CK20" i="10"/>
  <c r="CK19" i="10" s="1"/>
  <c r="AC151" i="8"/>
  <c r="AC149" i="8"/>
  <c r="AC147" i="8"/>
  <c r="AC152" i="8"/>
  <c r="AC118" i="8"/>
  <c r="AC144" i="8"/>
  <c r="AC126" i="8"/>
  <c r="AC124" i="8"/>
  <c r="AC116" i="8"/>
  <c r="AC150" i="8" s="1"/>
  <c r="AC114" i="8"/>
  <c r="AD120" i="8"/>
  <c r="AD126" i="8"/>
  <c r="AD117" i="8"/>
  <c r="AD115" i="8"/>
  <c r="AD122" i="8"/>
  <c r="AD145" i="8"/>
  <c r="AD123" i="8"/>
  <c r="AD119" i="8"/>
  <c r="AD124" i="8"/>
  <c r="AD121" i="8"/>
  <c r="AE122" i="8"/>
  <c r="AE125" i="8"/>
  <c r="AF126" i="8"/>
  <c r="AE147" i="8"/>
  <c r="AF114" i="8"/>
  <c r="AE149" i="8"/>
  <c r="AE148" i="8"/>
  <c r="AF145" i="8"/>
  <c r="AF149" i="8"/>
  <c r="AE144" i="8"/>
  <c r="AF119" i="8"/>
  <c r="AE146" i="8"/>
  <c r="AF124" i="8"/>
  <c r="AF123" i="8"/>
  <c r="AE121" i="8"/>
  <c r="AF117" i="8"/>
  <c r="AF120" i="8"/>
  <c r="AE119" i="8"/>
  <c r="AE117" i="8"/>
  <c r="AF118" i="8"/>
  <c r="AE123" i="8"/>
  <c r="AF144" i="8"/>
  <c r="AG119" i="8"/>
  <c r="AG145" i="8"/>
  <c r="AG122" i="8"/>
  <c r="AG148" i="8"/>
  <c r="AG121" i="8"/>
  <c r="AG146" i="8"/>
  <c r="AG125" i="8"/>
  <c r="AG115" i="8"/>
  <c r="AG120" i="8"/>
  <c r="AG151" i="8"/>
  <c r="AI118" i="8"/>
  <c r="AH119" i="8"/>
  <c r="AI123" i="8"/>
  <c r="AI120" i="8"/>
  <c r="AH120" i="8"/>
  <c r="AI117" i="8"/>
  <c r="AH124" i="8"/>
  <c r="AI147" i="8"/>
  <c r="AI146" i="8"/>
  <c r="AH144" i="8"/>
  <c r="AI125" i="8"/>
  <c r="AK151" i="8"/>
  <c r="AH116" i="8"/>
  <c r="AH115" i="8"/>
  <c r="AI119" i="8"/>
  <c r="AH151" i="8"/>
  <c r="AI148" i="8"/>
  <c r="AI121" i="8"/>
  <c r="AH145" i="8"/>
  <c r="AI122" i="8"/>
  <c r="AH118" i="8"/>
  <c r="AI114" i="8"/>
  <c r="AJ114" i="8"/>
  <c r="AJ115" i="8"/>
  <c r="AJ120" i="8"/>
  <c r="AJ118" i="8"/>
  <c r="AJ116" i="8"/>
  <c r="AJ119" i="8"/>
  <c r="AJ117" i="8"/>
  <c r="AJ124" i="8"/>
  <c r="AJ122" i="8"/>
  <c r="AJ121" i="8"/>
  <c r="AK117" i="8"/>
  <c r="AK114" i="8"/>
  <c r="AK123" i="8"/>
  <c r="AK126" i="8"/>
  <c r="AK124" i="8"/>
  <c r="AK148" i="8"/>
  <c r="AK152" i="8"/>
  <c r="AK121" i="8"/>
  <c r="AK120" i="8"/>
  <c r="AK119" i="8"/>
  <c r="AL146" i="8"/>
  <c r="AL145" i="8"/>
  <c r="AL120" i="8"/>
  <c r="AL152" i="8"/>
  <c r="AL144" i="8"/>
  <c r="AL149" i="8"/>
  <c r="AL148" i="8"/>
  <c r="AL122" i="8"/>
  <c r="AL117" i="8"/>
  <c r="AL115" i="8"/>
  <c r="AL125" i="8"/>
  <c r="AM146" i="8"/>
  <c r="AM122" i="8"/>
  <c r="AM125" i="8"/>
  <c r="AM144" i="8"/>
  <c r="AM123" i="8"/>
  <c r="AO152" i="8"/>
  <c r="AM118" i="8"/>
  <c r="AM116" i="8"/>
  <c r="AM115" i="8"/>
  <c r="AM126" i="8"/>
  <c r="AM121" i="8"/>
  <c r="AN118" i="8"/>
  <c r="AN147" i="8"/>
  <c r="AN126" i="8"/>
  <c r="AN148" i="8"/>
  <c r="AN152" i="8"/>
  <c r="AN120" i="8"/>
  <c r="AN121" i="8"/>
  <c r="AN144" i="8"/>
  <c r="AN116" i="8"/>
  <c r="AN115" i="8"/>
  <c r="AO123" i="8"/>
  <c r="AO121" i="8"/>
  <c r="AO120" i="8"/>
  <c r="AO118" i="8"/>
  <c r="AO146" i="8"/>
  <c r="AO151" i="8"/>
  <c r="AO117" i="8"/>
  <c r="AO147" i="8"/>
  <c r="AO124" i="8"/>
  <c r="AO149" i="8"/>
  <c r="CN22" i="6"/>
  <c r="DD22" i="6"/>
  <c r="CZ22" i="6"/>
  <c r="CV22" i="6"/>
  <c r="AU22" i="6"/>
  <c r="CA22" i="6"/>
  <c r="BB22" i="6"/>
  <c r="CH22" i="6"/>
  <c r="BM22" i="6"/>
  <c r="AV22" i="6"/>
  <c r="CB22" i="6"/>
  <c r="AQ22" i="6"/>
  <c r="BO22" i="6"/>
  <c r="AP22" i="6"/>
  <c r="BV22" i="6"/>
  <c r="BA22" i="6"/>
  <c r="CG22" i="6"/>
  <c r="BH22" i="6"/>
  <c r="CF22" i="6"/>
  <c r="DK14" i="6"/>
  <c r="E41" i="6" s="1"/>
  <c r="DI41" i="6" s="1"/>
  <c r="DJ158" i="4"/>
  <c r="DK14" i="10"/>
  <c r="DJ19" i="4"/>
  <c r="DJ53" i="4" s="1"/>
  <c r="DE22" i="6"/>
  <c r="DC22" i="6"/>
  <c r="DA22" i="6"/>
  <c r="CY22" i="6"/>
  <c r="CW22" i="6"/>
  <c r="CU22" i="6"/>
  <c r="CS22" i="6"/>
  <c r="BC22" i="6"/>
  <c r="BS22" i="6"/>
  <c r="CI22" i="6"/>
  <c r="AT22" i="6"/>
  <c r="BJ22" i="6"/>
  <c r="BZ22" i="6"/>
  <c r="CP22" i="6"/>
  <c r="BE22" i="6"/>
  <c r="BU22" i="6"/>
  <c r="CK22" i="6"/>
  <c r="BD22" i="6"/>
  <c r="BT22" i="6"/>
  <c r="CJ22" i="6"/>
  <c r="BG22" i="6"/>
  <c r="BW22" i="6"/>
  <c r="CM22" i="6"/>
  <c r="AX22" i="6"/>
  <c r="BN22" i="6"/>
  <c r="CD22" i="6"/>
  <c r="AS22" i="6"/>
  <c r="BI22" i="6"/>
  <c r="BY22" i="6"/>
  <c r="CO22" i="6"/>
  <c r="AZ22" i="6"/>
  <c r="BP22" i="6"/>
  <c r="E23" i="6"/>
  <c r="DJ23" i="6" s="1"/>
  <c r="E24" i="6"/>
  <c r="DJ39" i="11"/>
  <c r="DJ50" i="11"/>
  <c r="CL20" i="10"/>
  <c r="CL19" i="10" s="1"/>
  <c r="CM20" i="10"/>
  <c r="CM19" i="10" s="1"/>
  <c r="CN20" i="10"/>
  <c r="CN19" i="10" s="1"/>
  <c r="CO20" i="10"/>
  <c r="CO19" i="10" s="1"/>
  <c r="CP20" i="10"/>
  <c r="CP19" i="10" s="1"/>
  <c r="CQ20" i="10"/>
  <c r="CQ19" i="10" s="1"/>
  <c r="CS20" i="10"/>
  <c r="CS19" i="10" s="1"/>
  <c r="CT20" i="10"/>
  <c r="CT19" i="10" s="1"/>
  <c r="CU20" i="10"/>
  <c r="CU19" i="10" s="1"/>
  <c r="CV20" i="10"/>
  <c r="CV19" i="10" s="1"/>
  <c r="CW20" i="10"/>
  <c r="CW19" i="10" s="1"/>
  <c r="CX20" i="10"/>
  <c r="CX19" i="10" s="1"/>
  <c r="CY20" i="10"/>
  <c r="CY19" i="10" s="1"/>
  <c r="CZ20" i="10"/>
  <c r="CZ19" i="10" s="1"/>
  <c r="DB20" i="10"/>
  <c r="DB19" i="10" s="1"/>
  <c r="DC20" i="10"/>
  <c r="DC19" i="10" s="1"/>
  <c r="DD20" i="10"/>
  <c r="DD19" i="10" s="1"/>
  <c r="DE20" i="10"/>
  <c r="DE19" i="10" s="1"/>
  <c r="DF20" i="10"/>
  <c r="DF19" i="10" s="1"/>
  <c r="DA20" i="10"/>
  <c r="DA19" i="10" s="1"/>
  <c r="DI20" i="10"/>
  <c r="DI19" i="10" s="1"/>
  <c r="DG20" i="10"/>
  <c r="DG19" i="10" s="1"/>
  <c r="CR20" i="10"/>
  <c r="CR19" i="10" s="1"/>
  <c r="DH20" i="10"/>
  <c r="DH19" i="10" s="1"/>
  <c r="DG193" i="4"/>
  <c r="DH36" i="5" s="1"/>
  <c r="DH21" i="12" s="1"/>
  <c r="AP152" i="8"/>
  <c r="AP122" i="8"/>
  <c r="AP118" i="8"/>
  <c r="AP116" i="8"/>
  <c r="AP114" i="8"/>
  <c r="AP115" i="8"/>
  <c r="AP147" i="8"/>
  <c r="AP146" i="8"/>
  <c r="AP121" i="8"/>
  <c r="AP119" i="8"/>
  <c r="AP117" i="8"/>
  <c r="AP124" i="8"/>
  <c r="AQ120" i="8"/>
  <c r="AQ151" i="8"/>
  <c r="AQ116" i="8"/>
  <c r="AQ148" i="8"/>
  <c r="AQ123" i="8"/>
  <c r="AQ114" i="8"/>
  <c r="AQ121" i="8"/>
  <c r="AQ122" i="8"/>
  <c r="AQ117" i="8"/>
  <c r="AQ144" i="8"/>
  <c r="AR120" i="8"/>
  <c r="AR119" i="8"/>
  <c r="AR146" i="8"/>
  <c r="AR125" i="8"/>
  <c r="AR121" i="8"/>
  <c r="AR126" i="8"/>
  <c r="AR116" i="8"/>
  <c r="AR115" i="8"/>
  <c r="AR144" i="8"/>
  <c r="AR147" i="8"/>
  <c r="AS152" i="8"/>
  <c r="AS121" i="8"/>
  <c r="AS119" i="8"/>
  <c r="AS117" i="8"/>
  <c r="AS115" i="8"/>
  <c r="AS114" i="8"/>
  <c r="AS123" i="8"/>
  <c r="AS120" i="8"/>
  <c r="AS118" i="8"/>
  <c r="AS116" i="8"/>
  <c r="AS125" i="8"/>
  <c r="AT120" i="8"/>
  <c r="AT118" i="8"/>
  <c r="AT148" i="8"/>
  <c r="AT125" i="8"/>
  <c r="AT121" i="8"/>
  <c r="AT147" i="8"/>
  <c r="AT149" i="8"/>
  <c r="AT115" i="8"/>
  <c r="AT144" i="8"/>
  <c r="AT126" i="8"/>
  <c r="AU151" i="8"/>
  <c r="AU120" i="8"/>
  <c r="AU118" i="8"/>
  <c r="AU116" i="8"/>
  <c r="AU114" i="8"/>
  <c r="AU123" i="8"/>
  <c r="AU144" i="8"/>
  <c r="AU126" i="8"/>
  <c r="AU124" i="8"/>
  <c r="AU122" i="8"/>
  <c r="AU125" i="8"/>
  <c r="AV149" i="8"/>
  <c r="AV148" i="8"/>
  <c r="AV124" i="8"/>
  <c r="AV115" i="8"/>
  <c r="AV120" i="8"/>
  <c r="AV118" i="8"/>
  <c r="AV116" i="8"/>
  <c r="AV147" i="8"/>
  <c r="AV126" i="8"/>
  <c r="AV125" i="8"/>
  <c r="AW124" i="8"/>
  <c r="AW122" i="8"/>
  <c r="AW117" i="8"/>
  <c r="AW123" i="8"/>
  <c r="AW121" i="8"/>
  <c r="AX152" i="8"/>
  <c r="AW147" i="8"/>
  <c r="AW146" i="8"/>
  <c r="AW145" i="8"/>
  <c r="AW144" i="8"/>
  <c r="AW116" i="8"/>
  <c r="AX125" i="8"/>
  <c r="AX123" i="8"/>
  <c r="AY151" i="8"/>
  <c r="AX120" i="8"/>
  <c r="AX118" i="8"/>
  <c r="AX116" i="8"/>
  <c r="AX145" i="8"/>
  <c r="AX144" i="8"/>
  <c r="AX151" i="8"/>
  <c r="AX149" i="8"/>
  <c r="AX148" i="8"/>
  <c r="AY123" i="8"/>
  <c r="AY152" i="8"/>
  <c r="AY120" i="8"/>
  <c r="AY144" i="8"/>
  <c r="AY126" i="8"/>
  <c r="AY125" i="8"/>
  <c r="AY118" i="8"/>
  <c r="AY116" i="8"/>
  <c r="AY124" i="8"/>
  <c r="AY149" i="8"/>
  <c r="AZ149" i="8"/>
  <c r="AZ114" i="8"/>
  <c r="AZ146" i="8"/>
  <c r="AZ124" i="8"/>
  <c r="AZ123" i="8"/>
  <c r="BB152" i="8"/>
  <c r="AZ118" i="8"/>
  <c r="AZ126" i="8"/>
  <c r="AZ117" i="8"/>
  <c r="AZ148" i="8"/>
  <c r="AZ152" i="8"/>
  <c r="BA123" i="8"/>
  <c r="BA121" i="8"/>
  <c r="BA124" i="8"/>
  <c r="BA122" i="8"/>
  <c r="BA117" i="8"/>
  <c r="BA145" i="8"/>
  <c r="BA144" i="8"/>
  <c r="BA116" i="8"/>
  <c r="BA150" i="8" s="1"/>
  <c r="BA147" i="8"/>
  <c r="BA146" i="8"/>
  <c r="BB118" i="8"/>
  <c r="BB121" i="8"/>
  <c r="BB126" i="8"/>
  <c r="BB114" i="8"/>
  <c r="BB146" i="8"/>
  <c r="BD151" i="8"/>
  <c r="BB122" i="8"/>
  <c r="BB151" i="8"/>
  <c r="BB144" i="8"/>
  <c r="BB117" i="8"/>
  <c r="BB148" i="8"/>
  <c r="BC121" i="8"/>
  <c r="BC119" i="8"/>
  <c r="BC145" i="8"/>
  <c r="BC118" i="8"/>
  <c r="BC115" i="8"/>
  <c r="BC120" i="8"/>
  <c r="BC149" i="8"/>
  <c r="BC125" i="8"/>
  <c r="BC116" i="8"/>
  <c r="BC147" i="8"/>
  <c r="BD119" i="8"/>
  <c r="BD149" i="8"/>
  <c r="BD121" i="8"/>
  <c r="BD117" i="8"/>
  <c r="BD114" i="8"/>
  <c r="BD122" i="8"/>
  <c r="BD118" i="8"/>
  <c r="BE151" i="8"/>
  <c r="BD123" i="8"/>
  <c r="BD144" i="8"/>
  <c r="BE148" i="8"/>
  <c r="BE152" i="8"/>
  <c r="BE124" i="8"/>
  <c r="BE145" i="8"/>
  <c r="BE149" i="8"/>
  <c r="BE117" i="8"/>
  <c r="BE116" i="8"/>
  <c r="BE147" i="8"/>
  <c r="BE121" i="8"/>
  <c r="BE119" i="8"/>
  <c r="BF151" i="8"/>
  <c r="BF145" i="8"/>
  <c r="BF116" i="8"/>
  <c r="BF115" i="8"/>
  <c r="BF120" i="8"/>
  <c r="BF122" i="8"/>
  <c r="BF144" i="8"/>
  <c r="BF148" i="8"/>
  <c r="BF152" i="8"/>
  <c r="BF118" i="8"/>
  <c r="BF121" i="8"/>
  <c r="BG151" i="8"/>
  <c r="BG124" i="8"/>
  <c r="BG117" i="8"/>
  <c r="BG116" i="8"/>
  <c r="BG114" i="8"/>
  <c r="BG121" i="8"/>
  <c r="BG147" i="8"/>
  <c r="BG120" i="8"/>
  <c r="BG144" i="8"/>
  <c r="BG123" i="8"/>
  <c r="BG126" i="8"/>
  <c r="BH147" i="8"/>
  <c r="BH146" i="8"/>
  <c r="BH151" i="8"/>
  <c r="BH117" i="8"/>
  <c r="BH126" i="8"/>
  <c r="BH119" i="8"/>
  <c r="BH149" i="8"/>
  <c r="BH148" i="8"/>
  <c r="BH120" i="8"/>
  <c r="BH144" i="8"/>
  <c r="BI118" i="8"/>
  <c r="BI116" i="8"/>
  <c r="BI123" i="8"/>
  <c r="BI144" i="8"/>
  <c r="BI126" i="8"/>
  <c r="BI124" i="8"/>
  <c r="BI122" i="8"/>
  <c r="BI125" i="8"/>
  <c r="BI149" i="8"/>
  <c r="BI148" i="8"/>
  <c r="BI147" i="8"/>
  <c r="BJ126" i="8"/>
  <c r="BJ114" i="8"/>
  <c r="BJ122" i="8"/>
  <c r="BJ121" i="8"/>
  <c r="BJ147" i="8"/>
  <c r="BJ144" i="8"/>
  <c r="BJ119" i="8"/>
  <c r="BJ117" i="8"/>
  <c r="BJ146" i="8"/>
  <c r="BJ151" i="8"/>
  <c r="BK145" i="8"/>
  <c r="BK125" i="8"/>
  <c r="BK144" i="8"/>
  <c r="BK120" i="8"/>
  <c r="BK117" i="8"/>
  <c r="BK147" i="8"/>
  <c r="BM151" i="8"/>
  <c r="BK116" i="8"/>
  <c r="BK123" i="8"/>
  <c r="BK148" i="8"/>
  <c r="BK121" i="8"/>
  <c r="AQ152" i="8"/>
  <c r="AP151" i="8"/>
  <c r="AP145" i="8"/>
  <c r="AP144" i="8"/>
  <c r="AP126" i="8"/>
  <c r="AR151" i="8"/>
  <c r="AP120" i="8"/>
  <c r="AP149" i="8"/>
  <c r="AP148" i="8"/>
  <c r="AP125" i="8"/>
  <c r="AP123" i="8"/>
  <c r="AQ149" i="8"/>
  <c r="AQ125" i="8"/>
  <c r="AQ147" i="8"/>
  <c r="AQ146" i="8"/>
  <c r="AQ118" i="8"/>
  <c r="AQ119" i="8"/>
  <c r="AQ145" i="8"/>
  <c r="AQ115" i="8"/>
  <c r="AQ126" i="8"/>
  <c r="AQ124" i="8"/>
  <c r="AR117" i="8"/>
  <c r="AR148" i="8"/>
  <c r="AR152" i="8"/>
  <c r="AR118" i="8"/>
  <c r="AR124" i="8"/>
  <c r="AT151" i="8"/>
  <c r="AR122" i="8"/>
  <c r="AR123" i="8"/>
  <c r="AR149" i="8"/>
  <c r="AR114" i="8"/>
  <c r="AR145" i="8"/>
  <c r="AS145" i="8"/>
  <c r="AS144" i="8"/>
  <c r="AS126" i="8"/>
  <c r="AS124" i="8"/>
  <c r="AS122" i="8"/>
  <c r="AS151" i="8"/>
  <c r="AS149" i="8"/>
  <c r="AS148" i="8"/>
  <c r="AS147" i="8"/>
  <c r="AS146" i="8"/>
  <c r="AT124" i="8"/>
  <c r="AT146" i="8"/>
  <c r="AT152" i="8"/>
  <c r="AT119" i="8"/>
  <c r="AT117" i="8"/>
  <c r="AV152" i="8"/>
  <c r="AT122" i="8"/>
  <c r="AT123" i="8"/>
  <c r="AT116" i="8"/>
  <c r="AT114" i="8"/>
  <c r="AT145" i="8"/>
  <c r="AU149" i="8"/>
  <c r="AU148" i="8"/>
  <c r="AU147" i="8"/>
  <c r="AU146" i="8"/>
  <c r="AU145" i="8"/>
  <c r="AW152" i="8"/>
  <c r="AU119" i="8"/>
  <c r="AU117" i="8"/>
  <c r="AU115" i="8"/>
  <c r="AU152" i="8"/>
  <c r="AU121" i="8"/>
  <c r="AV122" i="8"/>
  <c r="AV119" i="8"/>
  <c r="AV144" i="8"/>
  <c r="AV121" i="8"/>
  <c r="AV114" i="8"/>
  <c r="AV146" i="8"/>
  <c r="AV145" i="8"/>
  <c r="AV123" i="8"/>
  <c r="AV151" i="8"/>
  <c r="AV117" i="8"/>
  <c r="AW115" i="8"/>
  <c r="AW126" i="8"/>
  <c r="AW151" i="8"/>
  <c r="AW149" i="8"/>
  <c r="AW125" i="8"/>
  <c r="AW120" i="8"/>
  <c r="AW118" i="8"/>
  <c r="AW148" i="8"/>
  <c r="AW114" i="8"/>
  <c r="AW119" i="8"/>
  <c r="AX119" i="8"/>
  <c r="AX117" i="8"/>
  <c r="AX126" i="8"/>
  <c r="AX121" i="8"/>
  <c r="AX147" i="8"/>
  <c r="AX146" i="8"/>
  <c r="AZ151" i="8"/>
  <c r="AX114" i="8"/>
  <c r="AX115" i="8"/>
  <c r="AX124" i="8"/>
  <c r="AX122" i="8"/>
  <c r="AY145" i="8"/>
  <c r="AY122" i="8"/>
  <c r="AY148" i="8"/>
  <c r="AY147" i="8"/>
  <c r="AY119" i="8"/>
  <c r="BA152" i="8"/>
  <c r="AY114" i="8"/>
  <c r="AY146" i="8"/>
  <c r="AY117" i="8"/>
  <c r="AY115" i="8"/>
  <c r="AY121" i="8"/>
  <c r="AZ145" i="8"/>
  <c r="AZ121" i="8"/>
  <c r="AZ144" i="8"/>
  <c r="AZ116" i="8"/>
  <c r="AZ115" i="8"/>
  <c r="AZ147" i="8"/>
  <c r="AZ125" i="8"/>
  <c r="AZ122" i="8"/>
  <c r="AZ120" i="8"/>
  <c r="AZ119" i="8"/>
  <c r="BA151" i="8"/>
  <c r="BA149" i="8"/>
  <c r="BA125" i="8"/>
  <c r="BA115" i="8"/>
  <c r="BA126" i="8"/>
  <c r="BC151" i="8"/>
  <c r="BA114" i="8"/>
  <c r="BA119" i="8"/>
  <c r="BA120" i="8"/>
  <c r="BA118" i="8"/>
  <c r="BA148" i="8"/>
  <c r="BB124" i="8"/>
  <c r="BB120" i="8"/>
  <c r="BB123" i="8"/>
  <c r="BB119" i="8"/>
  <c r="BB116" i="8"/>
  <c r="BB150" i="8" s="1"/>
  <c r="BB149" i="8"/>
  <c r="BB147" i="8"/>
  <c r="BB115" i="8"/>
  <c r="BB125" i="8"/>
  <c r="BB145" i="8"/>
  <c r="BC117" i="8"/>
  <c r="BC144" i="8"/>
  <c r="BC123" i="8"/>
  <c r="BC152" i="8"/>
  <c r="BC124" i="8"/>
  <c r="BC148" i="8"/>
  <c r="BC126" i="8"/>
  <c r="BC114" i="8"/>
  <c r="BC146" i="8"/>
  <c r="BC122" i="8"/>
  <c r="BD148" i="8"/>
  <c r="BD146" i="8"/>
  <c r="BD120" i="8"/>
  <c r="BD152" i="8"/>
  <c r="BD145" i="8"/>
  <c r="BD116" i="8"/>
  <c r="BD147" i="8"/>
  <c r="BD124" i="8"/>
  <c r="BD126" i="8"/>
  <c r="BD115" i="8"/>
  <c r="BD125" i="8"/>
  <c r="BE120" i="8"/>
  <c r="BE118" i="8"/>
  <c r="BE115" i="8"/>
  <c r="BE126" i="8"/>
  <c r="BE114" i="8"/>
  <c r="BE146" i="8"/>
  <c r="BE122" i="8"/>
  <c r="BE125" i="8"/>
  <c r="BE144" i="8"/>
  <c r="BE123" i="8"/>
  <c r="BF117" i="8"/>
  <c r="BF114" i="8"/>
  <c r="BF123" i="8"/>
  <c r="BF149" i="8"/>
  <c r="BF126" i="8"/>
  <c r="BH152" i="8"/>
  <c r="BF125" i="8"/>
  <c r="BF119" i="8"/>
  <c r="BF147" i="8"/>
  <c r="BF124" i="8"/>
  <c r="BF146" i="8"/>
  <c r="BG118" i="8"/>
  <c r="BG115" i="8"/>
  <c r="BG146" i="8"/>
  <c r="BG149" i="8"/>
  <c r="BG125" i="8"/>
  <c r="BG122" i="8"/>
  <c r="BG148" i="8"/>
  <c r="BG152" i="8"/>
  <c r="BG119" i="8"/>
  <c r="BG145" i="8"/>
  <c r="BH145" i="8"/>
  <c r="BH118" i="8"/>
  <c r="BH116" i="8"/>
  <c r="BH125" i="8"/>
  <c r="BH123" i="8"/>
  <c r="BI151" i="8"/>
  <c r="BH124" i="8"/>
  <c r="BH122" i="8"/>
  <c r="BH121" i="8"/>
  <c r="BH114" i="8"/>
  <c r="BH115" i="8"/>
  <c r="BI146" i="8"/>
  <c r="BI145" i="8"/>
  <c r="BJ152" i="8"/>
  <c r="BI119" i="8"/>
  <c r="BI117" i="8"/>
  <c r="BI115" i="8"/>
  <c r="BI152" i="8"/>
  <c r="BI114" i="8"/>
  <c r="BI121" i="8"/>
  <c r="BI120" i="8"/>
  <c r="BJ123" i="8"/>
  <c r="BJ145" i="8"/>
  <c r="BJ149" i="8"/>
  <c r="BJ148" i="8"/>
  <c r="BJ120" i="8"/>
  <c r="BK152" i="8"/>
  <c r="BJ115" i="8"/>
  <c r="BJ125" i="8"/>
  <c r="BJ118" i="8"/>
  <c r="BJ116" i="8"/>
  <c r="BJ150" i="8" s="1"/>
  <c r="BJ124" i="8"/>
  <c r="BK114" i="8"/>
  <c r="BK146" i="8"/>
  <c r="BL152" i="8"/>
  <c r="BK126" i="8"/>
  <c r="BK119" i="8"/>
  <c r="BK118" i="8"/>
  <c r="BK151" i="8"/>
  <c r="BK122" i="8"/>
  <c r="BK124" i="8"/>
  <c r="BK149" i="8"/>
  <c r="BK115" i="8"/>
  <c r="BL123" i="8"/>
  <c r="BL145" i="8"/>
  <c r="BL149" i="8"/>
  <c r="BL148" i="8"/>
  <c r="BL120" i="8"/>
  <c r="BN152" i="8"/>
  <c r="BL115" i="8"/>
  <c r="BL125" i="8"/>
  <c r="BL118" i="8"/>
  <c r="BL116" i="8"/>
  <c r="BL124" i="8"/>
  <c r="BM124" i="8"/>
  <c r="BM122" i="8"/>
  <c r="BM145" i="8"/>
  <c r="BM149" i="8"/>
  <c r="BM116" i="8"/>
  <c r="BM148" i="8"/>
  <c r="BM147" i="8"/>
  <c r="BM121" i="8"/>
  <c r="BM114" i="8"/>
  <c r="BM119" i="8"/>
  <c r="BN118" i="8"/>
  <c r="BN121" i="8"/>
  <c r="BN126" i="8"/>
  <c r="BN114" i="8"/>
  <c r="BN146" i="8"/>
  <c r="BP152" i="8"/>
  <c r="BN122" i="8"/>
  <c r="BN151" i="8"/>
  <c r="BN144" i="8"/>
  <c r="BN117" i="8"/>
  <c r="BN148" i="8"/>
  <c r="BO120" i="8"/>
  <c r="BO149" i="8"/>
  <c r="BO125" i="8"/>
  <c r="BO116" i="8"/>
  <c r="BO147" i="8"/>
  <c r="BO121" i="8"/>
  <c r="BO119" i="8"/>
  <c r="BO145" i="8"/>
  <c r="BO118" i="8"/>
  <c r="BO115" i="8"/>
  <c r="BP125" i="8"/>
  <c r="BP145" i="8"/>
  <c r="BP149" i="8"/>
  <c r="BP147" i="8"/>
  <c r="BP115" i="8"/>
  <c r="BP114" i="8"/>
  <c r="BP146" i="8"/>
  <c r="BP118" i="8"/>
  <c r="BP121" i="8"/>
  <c r="BP126" i="8"/>
  <c r="BQ144" i="8"/>
  <c r="BQ126" i="8"/>
  <c r="BQ124" i="8"/>
  <c r="BQ122" i="8"/>
  <c r="BQ125" i="8"/>
  <c r="BQ149" i="8"/>
  <c r="BQ148" i="8"/>
  <c r="BQ147" i="8"/>
  <c r="BQ146" i="8"/>
  <c r="BQ145" i="8"/>
  <c r="BR151" i="8"/>
  <c r="BR145" i="8"/>
  <c r="BR116" i="8"/>
  <c r="BR115" i="8"/>
  <c r="BR120" i="8"/>
  <c r="BR122" i="8"/>
  <c r="BR144" i="8"/>
  <c r="BR148" i="8"/>
  <c r="BR152" i="8"/>
  <c r="BR118" i="8"/>
  <c r="BR121" i="8"/>
  <c r="BS152" i="8"/>
  <c r="BS148" i="8"/>
  <c r="BS121" i="8"/>
  <c r="BS145" i="8"/>
  <c r="BS125" i="8"/>
  <c r="BS144" i="8"/>
  <c r="BS126" i="8"/>
  <c r="BS119" i="8"/>
  <c r="BS118" i="8"/>
  <c r="BS116" i="8"/>
  <c r="BS123" i="8"/>
  <c r="BT146" i="8"/>
  <c r="BT123" i="8"/>
  <c r="BU152" i="8"/>
  <c r="BT115" i="8"/>
  <c r="BT122" i="8"/>
  <c r="BT121" i="8"/>
  <c r="BT148" i="8"/>
  <c r="BT124" i="8"/>
  <c r="BT126" i="8"/>
  <c r="BT125" i="8"/>
  <c r="BU122" i="8"/>
  <c r="BU145" i="8"/>
  <c r="BU125" i="8"/>
  <c r="BU149" i="8"/>
  <c r="BU115" i="8"/>
  <c r="BU126" i="8"/>
  <c r="BW151" i="8"/>
  <c r="BU144" i="8"/>
  <c r="BU116" i="8"/>
  <c r="BU147" i="8"/>
  <c r="BU124" i="8"/>
  <c r="BV121" i="8"/>
  <c r="BV144" i="8"/>
  <c r="BV148" i="8"/>
  <c r="BV125" i="8"/>
  <c r="BV118" i="8"/>
  <c r="BX152" i="8"/>
  <c r="BV120" i="8"/>
  <c r="BV123" i="8"/>
  <c r="BV116" i="8"/>
  <c r="BV114" i="8"/>
  <c r="BV122" i="8"/>
  <c r="BW119" i="8"/>
  <c r="BW125" i="8"/>
  <c r="BW118" i="8"/>
  <c r="BW148" i="8"/>
  <c r="BW152" i="8"/>
  <c r="BW124" i="8"/>
  <c r="BW145" i="8"/>
  <c r="BW122" i="8"/>
  <c r="BW117" i="8"/>
  <c r="BW116" i="8"/>
  <c r="BX125" i="8"/>
  <c r="BX123" i="8"/>
  <c r="BX121" i="8"/>
  <c r="BX147" i="8"/>
  <c r="BX115" i="8"/>
  <c r="BX114" i="8"/>
  <c r="BX146" i="8"/>
  <c r="BX151" i="8"/>
  <c r="BX149" i="8"/>
  <c r="BX126" i="8"/>
  <c r="BY144" i="8"/>
  <c r="BY126" i="8"/>
  <c r="BY124" i="8"/>
  <c r="BY122" i="8"/>
  <c r="BY125" i="8"/>
  <c r="BY149" i="8"/>
  <c r="BY148" i="8"/>
  <c r="BY147" i="8"/>
  <c r="BY146" i="8"/>
  <c r="BY145" i="8"/>
  <c r="BZ151" i="8"/>
  <c r="BZ145" i="8"/>
  <c r="BZ116" i="8"/>
  <c r="BZ115" i="8"/>
  <c r="BZ120" i="8"/>
  <c r="BZ122" i="8"/>
  <c r="BZ144" i="8"/>
  <c r="BZ148" i="8"/>
  <c r="BZ152" i="8"/>
  <c r="BZ118" i="8"/>
  <c r="BZ121" i="8"/>
  <c r="CA151" i="8"/>
  <c r="CA124" i="8"/>
  <c r="CA117" i="8"/>
  <c r="CA116" i="8"/>
  <c r="CA114" i="8"/>
  <c r="CA121" i="8"/>
  <c r="CA122" i="8"/>
  <c r="CA148" i="8"/>
  <c r="CA152" i="8"/>
  <c r="CA119" i="8"/>
  <c r="CA145" i="8"/>
  <c r="CB144" i="8"/>
  <c r="CB121" i="8"/>
  <c r="CB114" i="8"/>
  <c r="CB146" i="8"/>
  <c r="CB145" i="8"/>
  <c r="CD152" i="8"/>
  <c r="CB126" i="8"/>
  <c r="CB125" i="8"/>
  <c r="CB149" i="8"/>
  <c r="CB148" i="8"/>
  <c r="CB124" i="8"/>
  <c r="CC126" i="8"/>
  <c r="CC121" i="8"/>
  <c r="CC151" i="8"/>
  <c r="CC122" i="8"/>
  <c r="CC118" i="8"/>
  <c r="CC148" i="8"/>
  <c r="CC123" i="8"/>
  <c r="CC114" i="8"/>
  <c r="CC146" i="8"/>
  <c r="CD121" i="8"/>
  <c r="CD147" i="8"/>
  <c r="CD115" i="8"/>
  <c r="CD125" i="8"/>
  <c r="CD123" i="8"/>
  <c r="CF151" i="8"/>
  <c r="CD124" i="8"/>
  <c r="CD122" i="8"/>
  <c r="CE151" i="8"/>
  <c r="CC149" i="8"/>
  <c r="CD144" i="8"/>
  <c r="CD116" i="8"/>
  <c r="CE146" i="8"/>
  <c r="CE149" i="8"/>
  <c r="CE125" i="8"/>
  <c r="CE118" i="8"/>
  <c r="CE115" i="8"/>
  <c r="CE120" i="8"/>
  <c r="CE144" i="8"/>
  <c r="CE123" i="8"/>
  <c r="CE126" i="8"/>
  <c r="CE147" i="8"/>
  <c r="CF123" i="8"/>
  <c r="CF121" i="8"/>
  <c r="CG152" i="8"/>
  <c r="CF122" i="8"/>
  <c r="CF119" i="8"/>
  <c r="CF147" i="8"/>
  <c r="CF152" i="8"/>
  <c r="CF120" i="8"/>
  <c r="CF146" i="8"/>
  <c r="CF145" i="8"/>
  <c r="CG146" i="8"/>
  <c r="CG151" i="8"/>
  <c r="CG119" i="8"/>
  <c r="CG118" i="8"/>
  <c r="CG148" i="8"/>
  <c r="CG122" i="8"/>
  <c r="CG145" i="8"/>
  <c r="CG125" i="8"/>
  <c r="CG149" i="8"/>
  <c r="CG115" i="8"/>
  <c r="CG126" i="8"/>
  <c r="CH148" i="8"/>
  <c r="CH125" i="8"/>
  <c r="CH118" i="8"/>
  <c r="CH121" i="8"/>
  <c r="CH144" i="8"/>
  <c r="CH116" i="8"/>
  <c r="CH114" i="8"/>
  <c r="CH122" i="8"/>
  <c r="CH120" i="8"/>
  <c r="CH123" i="8"/>
  <c r="CI146" i="8"/>
  <c r="CI151" i="8"/>
  <c r="CI117" i="8"/>
  <c r="CI147" i="8"/>
  <c r="CI124" i="8"/>
  <c r="CJ152" i="8"/>
  <c r="CI122" i="8"/>
  <c r="CI145" i="8"/>
  <c r="CI148" i="8"/>
  <c r="CI115" i="8"/>
  <c r="CI116" i="8"/>
  <c r="CJ125" i="8"/>
  <c r="CJ123" i="8"/>
  <c r="CJ121" i="8"/>
  <c r="CJ147" i="8"/>
  <c r="CJ122" i="8"/>
  <c r="CJ145" i="8"/>
  <c r="CJ144" i="8"/>
  <c r="CJ151" i="8"/>
  <c r="CI149" i="8"/>
  <c r="CJ146" i="8"/>
  <c r="CK118" i="8"/>
  <c r="CK125" i="8"/>
  <c r="CK115" i="8"/>
  <c r="CK146" i="8"/>
  <c r="CK120" i="8"/>
  <c r="CK122" i="8"/>
  <c r="CK145" i="8"/>
  <c r="CK144" i="8"/>
  <c r="CK152" i="8"/>
  <c r="CK114" i="8"/>
  <c r="BL126" i="8"/>
  <c r="BL114" i="8"/>
  <c r="BL122" i="8"/>
  <c r="BL121" i="8"/>
  <c r="BL147" i="8"/>
  <c r="BL144" i="8"/>
  <c r="BL119" i="8"/>
  <c r="BL117" i="8"/>
  <c r="BL146" i="8"/>
  <c r="BL151" i="8"/>
  <c r="BM117" i="8"/>
  <c r="BM115" i="8"/>
  <c r="BM126" i="8"/>
  <c r="BM123" i="8"/>
  <c r="BM146" i="8"/>
  <c r="BO151" i="8"/>
  <c r="BM120" i="8"/>
  <c r="BM118" i="8"/>
  <c r="BM125" i="8"/>
  <c r="BM144" i="8"/>
  <c r="BM152" i="8"/>
  <c r="BN124" i="8"/>
  <c r="BN120" i="8"/>
  <c r="BN123" i="8"/>
  <c r="BN119" i="8"/>
  <c r="BN116" i="8"/>
  <c r="BN150" i="8" s="1"/>
  <c r="BN149" i="8"/>
  <c r="BN147" i="8"/>
  <c r="BN115" i="8"/>
  <c r="BN125" i="8"/>
  <c r="BN145" i="8"/>
  <c r="BO148" i="8"/>
  <c r="BO126" i="8"/>
  <c r="BO114" i="8"/>
  <c r="BO146" i="8"/>
  <c r="BO122" i="8"/>
  <c r="BO117" i="8"/>
  <c r="BO144" i="8"/>
  <c r="BO123" i="8"/>
  <c r="BO152" i="8"/>
  <c r="BO124" i="8"/>
  <c r="BP144" i="8"/>
  <c r="BP117" i="8"/>
  <c r="BP148" i="8"/>
  <c r="BP122" i="8"/>
  <c r="BP151" i="8"/>
  <c r="BP123" i="8"/>
  <c r="BP119" i="8"/>
  <c r="BP116" i="8"/>
  <c r="BP150" i="8" s="1"/>
  <c r="BP124" i="8"/>
  <c r="BP120" i="8"/>
  <c r="BQ151" i="8"/>
  <c r="BQ119" i="8"/>
  <c r="BQ117" i="8"/>
  <c r="BQ115" i="8"/>
  <c r="BQ152" i="8"/>
  <c r="BQ114" i="8"/>
  <c r="BQ121" i="8"/>
  <c r="BQ120" i="8"/>
  <c r="BQ118" i="8"/>
  <c r="BQ116" i="8"/>
  <c r="BQ123" i="8"/>
  <c r="BR117" i="8"/>
  <c r="BR114" i="8"/>
  <c r="BR123" i="8"/>
  <c r="BR149" i="8"/>
  <c r="BR126" i="8"/>
  <c r="BT152" i="8"/>
  <c r="BR125" i="8"/>
  <c r="BR119" i="8"/>
  <c r="BR147" i="8"/>
  <c r="BR124" i="8"/>
  <c r="BR146" i="8"/>
  <c r="BS124" i="8"/>
  <c r="BS149" i="8"/>
  <c r="BS115" i="8"/>
  <c r="BS114" i="8"/>
  <c r="BS146" i="8"/>
  <c r="BS120" i="8"/>
  <c r="BS117" i="8"/>
  <c r="BS147" i="8"/>
  <c r="BS151" i="8"/>
  <c r="BS122" i="8"/>
  <c r="BT151" i="8"/>
  <c r="BT116" i="8"/>
  <c r="BT147" i="8"/>
  <c r="BT119" i="8"/>
  <c r="BT149" i="8"/>
  <c r="BT114" i="8"/>
  <c r="BT120" i="8"/>
  <c r="BT144" i="8"/>
  <c r="BT145" i="8"/>
  <c r="BT118" i="8"/>
  <c r="BT117" i="8"/>
  <c r="BU123" i="8"/>
  <c r="BU114" i="8"/>
  <c r="BV151" i="8"/>
  <c r="BU121" i="8"/>
  <c r="BU120" i="8"/>
  <c r="BU117" i="8"/>
  <c r="BU146" i="8"/>
  <c r="BU151" i="8"/>
  <c r="BU119" i="8"/>
  <c r="BU118" i="8"/>
  <c r="BU148" i="8"/>
  <c r="BV124" i="8"/>
  <c r="BV152" i="8"/>
  <c r="BV119" i="8"/>
  <c r="BV147" i="8"/>
  <c r="BV146" i="8"/>
  <c r="BV126" i="8"/>
  <c r="BV117" i="8"/>
  <c r="BV115" i="8"/>
  <c r="BV145" i="8"/>
  <c r="BV149" i="8"/>
  <c r="BW144" i="8"/>
  <c r="BW147" i="8"/>
  <c r="BW121" i="8"/>
  <c r="BW114" i="8"/>
  <c r="BW120" i="8"/>
  <c r="BW149" i="8"/>
  <c r="BW115" i="8"/>
  <c r="BW126" i="8"/>
  <c r="BW123" i="8"/>
  <c r="BW146" i="8"/>
  <c r="BX119" i="8"/>
  <c r="BX117" i="8"/>
  <c r="BX148" i="8"/>
  <c r="BX120" i="8"/>
  <c r="BX118" i="8"/>
  <c r="BX145" i="8"/>
  <c r="BX144" i="8"/>
  <c r="BX116" i="8"/>
  <c r="BX124" i="8"/>
  <c r="BX122" i="8"/>
  <c r="BY151" i="8"/>
  <c r="BY119" i="8"/>
  <c r="BY117" i="8"/>
  <c r="BY115" i="8"/>
  <c r="BY152" i="8"/>
  <c r="BY114" i="8"/>
  <c r="BY121" i="8"/>
  <c r="BY120" i="8"/>
  <c r="BY118" i="8"/>
  <c r="BY116" i="8"/>
  <c r="BY123" i="8"/>
  <c r="BZ117" i="8"/>
  <c r="BZ114" i="8"/>
  <c r="BZ123" i="8"/>
  <c r="BZ149" i="8"/>
  <c r="BZ126" i="8"/>
  <c r="CB152" i="8"/>
  <c r="BZ125" i="8"/>
  <c r="BZ119" i="8"/>
  <c r="BZ147" i="8"/>
  <c r="BZ124" i="8"/>
  <c r="BZ146" i="8"/>
  <c r="CA118" i="8"/>
  <c r="CA115" i="8"/>
  <c r="CA146" i="8"/>
  <c r="CA149" i="8"/>
  <c r="CA125" i="8"/>
  <c r="CC152" i="8"/>
  <c r="CA147" i="8"/>
  <c r="CA120" i="8"/>
  <c r="CA144" i="8"/>
  <c r="CA123" i="8"/>
  <c r="CA126" i="8"/>
  <c r="CB115" i="8"/>
  <c r="CB120" i="8"/>
  <c r="CB118" i="8"/>
  <c r="CB116" i="8"/>
  <c r="CB147" i="8"/>
  <c r="CB123" i="8"/>
  <c r="CB151" i="8"/>
  <c r="CB117" i="8"/>
  <c r="CB122" i="8"/>
  <c r="CB119" i="8"/>
  <c r="CC120" i="8"/>
  <c r="CC117" i="8"/>
  <c r="CC144" i="8"/>
  <c r="CC116" i="8"/>
  <c r="CC150" i="8" s="1"/>
  <c r="CC147" i="8"/>
  <c r="CC124" i="8"/>
  <c r="CC119" i="8"/>
  <c r="CC145" i="8"/>
  <c r="CC125" i="8"/>
  <c r="CC115" i="8"/>
  <c r="CD120" i="8"/>
  <c r="CD118" i="8"/>
  <c r="CD145" i="8"/>
  <c r="CD117" i="8"/>
  <c r="CD148" i="8"/>
  <c r="CD151" i="8"/>
  <c r="CD149" i="8"/>
  <c r="CD126" i="8"/>
  <c r="CD119" i="8"/>
  <c r="CD114" i="8"/>
  <c r="CD146" i="8"/>
  <c r="CE117" i="8"/>
  <c r="CE116" i="8"/>
  <c r="CE114" i="8"/>
  <c r="CE121" i="8"/>
  <c r="CE124" i="8"/>
  <c r="CE148" i="8"/>
  <c r="CE152" i="8"/>
  <c r="CE119" i="8"/>
  <c r="CE145" i="8"/>
  <c r="CE122" i="8"/>
  <c r="CF149" i="8"/>
  <c r="CF115" i="8"/>
  <c r="CF124" i="8"/>
  <c r="CF117" i="8"/>
  <c r="CF148" i="8"/>
  <c r="CF125" i="8"/>
  <c r="CF118" i="8"/>
  <c r="CF126" i="8"/>
  <c r="CF144" i="8"/>
  <c r="CF116" i="8"/>
  <c r="CF114" i="8"/>
  <c r="CG144" i="8"/>
  <c r="CG116" i="8"/>
  <c r="CG147" i="8"/>
  <c r="CG124" i="8"/>
  <c r="CI152" i="8"/>
  <c r="CG123" i="8"/>
  <c r="CG114" i="8"/>
  <c r="CH151" i="8"/>
  <c r="CG121" i="8"/>
  <c r="CG120" i="8"/>
  <c r="CG117" i="8"/>
  <c r="CH119" i="8"/>
  <c r="CH147" i="8"/>
  <c r="CH146" i="8"/>
  <c r="CH124" i="8"/>
  <c r="CH152" i="8"/>
  <c r="CH145" i="8"/>
  <c r="CH149" i="8"/>
  <c r="CH126" i="8"/>
  <c r="CH117" i="8"/>
  <c r="CH115" i="8"/>
  <c r="CI144" i="8"/>
  <c r="CI126" i="8"/>
  <c r="CI119" i="8"/>
  <c r="CI118" i="8"/>
  <c r="CI125" i="8"/>
  <c r="CK151" i="8"/>
  <c r="CI123" i="8"/>
  <c r="CI114" i="8"/>
  <c r="CI121" i="8"/>
  <c r="CI120" i="8"/>
  <c r="CJ119" i="8"/>
  <c r="CJ117" i="8"/>
  <c r="CJ126" i="8"/>
  <c r="CJ120" i="8"/>
  <c r="CJ149" i="8"/>
  <c r="CJ148" i="8"/>
  <c r="CJ114" i="8"/>
  <c r="CJ115" i="8"/>
  <c r="CJ124" i="8"/>
  <c r="CJ118" i="8"/>
  <c r="CJ116" i="8"/>
  <c r="CJ150" i="8" s="1"/>
  <c r="CK121" i="8"/>
  <c r="CK124" i="8"/>
  <c r="CK149" i="8"/>
  <c r="CK116" i="8"/>
  <c r="CK123" i="8"/>
  <c r="CK126" i="8"/>
  <c r="CK147" i="8"/>
  <c r="CK119" i="8"/>
  <c r="CK117" i="8"/>
  <c r="CK148" i="8"/>
  <c r="DH28" i="5"/>
  <c r="AD18" i="13"/>
  <c r="CL120" i="8"/>
  <c r="CL118" i="8"/>
  <c r="CL121" i="8"/>
  <c r="CL114" i="8"/>
  <c r="CL152" i="8"/>
  <c r="CL119" i="8"/>
  <c r="CL149" i="8"/>
  <c r="CL126" i="8"/>
  <c r="CL125" i="8"/>
  <c r="CL123" i="8"/>
  <c r="CL151" i="8"/>
  <c r="CL116" i="8"/>
  <c r="CL147" i="8"/>
  <c r="CL146" i="8"/>
  <c r="CL145" i="8"/>
  <c r="CL144" i="8"/>
  <c r="CL148" i="8"/>
  <c r="CL124" i="8"/>
  <c r="CL122" i="8"/>
  <c r="CL117" i="8"/>
  <c r="CL115" i="8"/>
  <c r="CM152" i="8"/>
  <c r="CM120" i="8"/>
  <c r="CM115" i="8"/>
  <c r="CM122" i="8"/>
  <c r="CM116" i="8"/>
  <c r="CM151" i="8"/>
  <c r="CM144" i="8"/>
  <c r="CM119" i="8"/>
  <c r="CM148" i="8"/>
  <c r="CM125" i="8"/>
  <c r="CM124" i="8"/>
  <c r="CM147" i="8"/>
  <c r="CM118" i="8"/>
  <c r="CM146" i="8"/>
  <c r="CM114" i="8"/>
  <c r="CM123" i="8"/>
  <c r="CM149" i="8"/>
  <c r="CM121" i="8"/>
  <c r="CM126" i="8"/>
  <c r="CM117" i="8"/>
  <c r="CN120" i="8"/>
  <c r="CN116" i="8"/>
  <c r="CN123" i="8"/>
  <c r="CN114" i="8"/>
  <c r="CN147" i="8"/>
  <c r="CN145" i="8"/>
  <c r="CN115" i="8"/>
  <c r="CN126" i="8"/>
  <c r="CN118" i="8"/>
  <c r="CN124" i="8"/>
  <c r="CN119" i="8"/>
  <c r="CN146" i="8"/>
  <c r="CN148" i="8"/>
  <c r="CN144" i="8"/>
  <c r="CN125" i="8"/>
  <c r="CN121" i="8"/>
  <c r="CN152" i="8"/>
  <c r="CN149" i="8"/>
  <c r="CN122" i="8"/>
  <c r="CN117" i="8"/>
  <c r="CO114" i="8"/>
  <c r="CO147" i="8"/>
  <c r="CO121" i="8"/>
  <c r="CO117" i="8"/>
  <c r="CO124" i="8"/>
  <c r="CO118" i="8"/>
  <c r="CO146" i="8"/>
  <c r="CO119" i="8"/>
  <c r="CO125" i="8"/>
  <c r="CO116" i="8"/>
  <c r="CO120" i="8"/>
  <c r="CO144" i="8"/>
  <c r="CO115" i="8"/>
  <c r="CO122" i="8"/>
  <c r="CO148" i="8"/>
  <c r="CO126" i="8"/>
  <c r="CO145" i="8"/>
  <c r="CO123" i="8"/>
  <c r="CO149" i="8"/>
  <c r="CO152" i="8"/>
  <c r="CP115" i="8"/>
  <c r="CP119" i="8"/>
  <c r="CP114" i="8"/>
  <c r="CP151" i="8"/>
  <c r="CP147" i="8"/>
  <c r="CP123" i="8"/>
  <c r="CP148" i="8"/>
  <c r="CP116" i="8"/>
  <c r="CP145" i="8"/>
  <c r="CP152" i="8"/>
  <c r="CP117" i="8"/>
  <c r="CP122" i="8"/>
  <c r="CP125" i="8"/>
  <c r="CP126" i="8"/>
  <c r="CP144" i="8"/>
  <c r="CP120" i="8"/>
  <c r="CP146" i="8"/>
  <c r="CP121" i="8"/>
  <c r="CP124" i="8"/>
  <c r="CP118" i="8"/>
  <c r="CR122" i="8"/>
  <c r="CS117" i="8"/>
  <c r="CS114" i="8"/>
  <c r="CS144" i="8"/>
  <c r="CS149" i="8"/>
  <c r="CS125" i="8"/>
  <c r="CS116" i="8"/>
  <c r="CS124" i="8"/>
  <c r="CS118" i="8"/>
  <c r="CS115" i="8"/>
  <c r="CS146" i="8"/>
  <c r="CS122" i="8"/>
  <c r="CS126" i="8"/>
  <c r="CS145" i="8"/>
  <c r="CS123" i="8"/>
  <c r="CS121" i="8"/>
  <c r="CS119" i="8"/>
  <c r="CS152" i="8"/>
  <c r="CS120" i="8"/>
  <c r="CS147" i="8"/>
  <c r="CT126" i="8"/>
  <c r="CT121" i="8"/>
  <c r="CT125" i="8"/>
  <c r="CT117" i="8"/>
  <c r="CT149" i="8"/>
  <c r="CT145" i="8"/>
  <c r="CT146" i="8"/>
  <c r="CT116" i="8"/>
  <c r="CT119" i="8"/>
  <c r="CT124" i="8"/>
  <c r="CT144" i="8"/>
  <c r="CT120" i="8"/>
  <c r="CT115" i="8"/>
  <c r="CT123" i="8"/>
  <c r="CT114" i="8"/>
  <c r="CT118" i="8"/>
  <c r="CT148" i="8"/>
  <c r="CT122" i="8"/>
  <c r="CT147" i="8"/>
  <c r="CT151" i="8"/>
  <c r="CU152" i="8"/>
  <c r="CU124" i="8"/>
  <c r="CU119" i="8"/>
  <c r="CU148" i="8"/>
  <c r="CU123" i="8"/>
  <c r="CU121" i="8"/>
  <c r="CU126" i="8"/>
  <c r="CU114" i="8"/>
  <c r="CU125" i="8"/>
  <c r="CU115" i="8"/>
  <c r="CU145" i="8"/>
  <c r="CU144" i="8"/>
  <c r="CU116" i="8"/>
  <c r="CU149" i="8"/>
  <c r="CU117" i="8"/>
  <c r="CU120" i="8"/>
  <c r="CU118" i="8"/>
  <c r="CU151" i="8"/>
  <c r="CU122" i="8"/>
  <c r="CU147" i="8"/>
  <c r="CV120" i="8"/>
  <c r="CV152" i="8"/>
  <c r="CV122" i="8"/>
  <c r="CV117" i="8"/>
  <c r="CV145" i="8"/>
  <c r="CV116" i="8"/>
  <c r="CV123" i="8"/>
  <c r="CV118" i="8"/>
  <c r="CV147" i="8"/>
  <c r="CV114" i="8"/>
  <c r="CV119" i="8"/>
  <c r="CV126" i="8"/>
  <c r="CV115" i="8"/>
  <c r="CV144" i="8"/>
  <c r="CV124" i="8"/>
  <c r="CV121" i="8"/>
  <c r="CV148" i="8"/>
  <c r="CV146" i="8"/>
  <c r="CV149" i="8"/>
  <c r="CV125" i="8"/>
  <c r="CW117" i="8"/>
  <c r="CW114" i="8"/>
  <c r="CW118" i="8"/>
  <c r="CW121" i="8"/>
  <c r="CW125" i="8"/>
  <c r="CW116" i="8"/>
  <c r="CW124" i="8"/>
  <c r="CW144" i="8"/>
  <c r="CW115" i="8"/>
  <c r="CW146" i="8"/>
  <c r="CW119" i="8"/>
  <c r="CW126" i="8"/>
  <c r="CW151" i="8"/>
  <c r="CW120" i="8"/>
  <c r="CW123" i="8"/>
  <c r="CW122" i="8"/>
  <c r="CW152" i="8"/>
  <c r="CW145" i="8"/>
  <c r="CW147" i="8"/>
  <c r="CW149" i="8"/>
  <c r="CX146" i="8"/>
  <c r="CX147" i="8"/>
  <c r="CX123" i="8"/>
  <c r="CX114" i="8"/>
  <c r="CX148" i="8"/>
  <c r="CX144" i="8"/>
  <c r="CX145" i="8"/>
  <c r="CX115" i="8"/>
  <c r="CX117" i="8"/>
  <c r="CX122" i="8"/>
  <c r="CX126" i="8"/>
  <c r="CX118" i="8"/>
  <c r="CX120" i="8"/>
  <c r="CX121" i="8"/>
  <c r="CX125" i="8"/>
  <c r="CX116" i="8"/>
  <c r="CX152" i="8"/>
  <c r="CX119" i="8"/>
  <c r="CX124" i="8"/>
  <c r="CX149" i="8"/>
  <c r="CY152" i="8"/>
  <c r="CY124" i="8"/>
  <c r="CY119" i="8"/>
  <c r="CY148" i="8"/>
  <c r="CY123" i="8"/>
  <c r="CY121" i="8"/>
  <c r="CY126" i="8"/>
  <c r="CY114" i="8"/>
  <c r="CY125" i="8"/>
  <c r="CY115" i="8"/>
  <c r="CY145" i="8"/>
  <c r="CY144" i="8"/>
  <c r="CY116" i="8"/>
  <c r="CY149" i="8"/>
  <c r="CY117" i="8"/>
  <c r="CY120" i="8"/>
  <c r="CY118" i="8"/>
  <c r="CY151" i="8"/>
  <c r="CY122" i="8"/>
  <c r="CY147" i="8"/>
  <c r="DA147" i="8"/>
  <c r="DA152" i="8"/>
  <c r="DB148" i="8"/>
  <c r="DB121" i="8"/>
  <c r="DB122" i="8"/>
  <c r="DB114" i="8"/>
  <c r="DB149" i="8"/>
  <c r="DB152" i="8"/>
  <c r="DB126" i="8"/>
  <c r="DB123" i="8"/>
  <c r="DB117" i="8"/>
  <c r="DB120" i="8"/>
  <c r="DB146" i="8"/>
  <c r="DB116" i="8"/>
  <c r="DB125" i="8"/>
  <c r="DB147" i="8"/>
  <c r="DB118" i="8"/>
  <c r="DB145" i="8"/>
  <c r="DB115" i="8"/>
  <c r="DB119" i="8"/>
  <c r="DB124" i="8"/>
  <c r="DB144" i="8"/>
  <c r="DB151" i="8"/>
  <c r="DC114" i="8"/>
  <c r="DC152" i="8"/>
  <c r="DC125" i="8"/>
  <c r="DC119" i="8"/>
  <c r="DC144" i="8"/>
  <c r="DC120" i="8"/>
  <c r="DC126" i="8"/>
  <c r="DC117" i="8"/>
  <c r="DC146" i="8"/>
  <c r="DC147" i="8"/>
  <c r="DC118" i="8"/>
  <c r="DC151" i="8"/>
  <c r="DC116" i="8"/>
  <c r="DC149" i="8"/>
  <c r="DC121" i="8"/>
  <c r="DC123" i="8"/>
  <c r="DC124" i="8"/>
  <c r="DC148" i="8"/>
  <c r="DC122" i="8"/>
  <c r="DC115" i="8"/>
  <c r="DD119" i="8"/>
  <c r="DD152" i="8"/>
  <c r="DD122" i="8"/>
  <c r="DD144" i="8"/>
  <c r="DD125" i="8"/>
  <c r="DD145" i="8"/>
  <c r="DD121" i="8"/>
  <c r="DD116" i="8"/>
  <c r="DD123" i="8"/>
  <c r="DD149" i="8"/>
  <c r="DD117" i="8"/>
  <c r="DD151" i="8"/>
  <c r="DD120" i="8"/>
  <c r="DD126" i="8"/>
  <c r="DD115" i="8"/>
  <c r="DD147" i="8"/>
  <c r="DD114" i="8"/>
  <c r="DD148" i="8"/>
  <c r="DD146" i="8"/>
  <c r="DD118" i="8"/>
  <c r="DD124" i="8"/>
  <c r="DE152" i="8"/>
  <c r="DE144" i="8"/>
  <c r="DE146" i="8"/>
  <c r="DE147" i="8"/>
  <c r="DE125" i="8"/>
  <c r="DE151" i="8"/>
  <c r="DE116" i="8"/>
  <c r="DE120" i="8"/>
  <c r="DE148" i="8"/>
  <c r="DE149" i="8"/>
  <c r="DE124" i="8"/>
  <c r="DE126" i="8"/>
  <c r="DE145" i="8"/>
  <c r="DE115" i="8"/>
  <c r="DE122" i="8"/>
  <c r="DE114" i="8"/>
  <c r="DE118" i="8"/>
  <c r="DE121" i="8"/>
  <c r="DE123" i="8"/>
  <c r="DE117" i="8"/>
  <c r="DE119" i="8"/>
  <c r="DG126" i="8"/>
  <c r="DG116" i="8"/>
  <c r="DF117" i="8"/>
  <c r="DF114" i="8"/>
  <c r="DF125" i="8"/>
  <c r="DH120" i="8"/>
  <c r="DH122" i="8"/>
  <c r="DH145" i="8"/>
  <c r="DH123" i="8"/>
  <c r="DH151" i="8"/>
  <c r="DG146" i="8"/>
  <c r="DG121" i="8"/>
  <c r="DF120" i="8"/>
  <c r="DF151" i="8"/>
  <c r="DF121" i="8"/>
  <c r="DI152" i="8"/>
  <c r="DI149" i="8"/>
  <c r="DI147" i="8"/>
  <c r="DI145" i="8"/>
  <c r="DI126" i="8"/>
  <c r="DI122" i="8"/>
  <c r="DI123" i="8"/>
  <c r="DI120" i="8"/>
  <c r="DI116" i="8"/>
  <c r="DI119" i="8"/>
  <c r="DI115" i="8"/>
  <c r="CO151" i="8"/>
  <c r="CQ116" i="8"/>
  <c r="CQ145" i="8"/>
  <c r="CQ148" i="8"/>
  <c r="CQ124" i="8"/>
  <c r="CQ121" i="8"/>
  <c r="CQ122" i="8"/>
  <c r="CQ152" i="8"/>
  <c r="CQ117" i="8"/>
  <c r="CQ118" i="8"/>
  <c r="CQ115" i="8"/>
  <c r="CQ114" i="8"/>
  <c r="CR126" i="8"/>
  <c r="CR151" i="8"/>
  <c r="CR123" i="8"/>
  <c r="CR124" i="8"/>
  <c r="CR118" i="8"/>
  <c r="CS148" i="8"/>
  <c r="CR120" i="8"/>
  <c r="CR117" i="8"/>
  <c r="CR121" i="8"/>
  <c r="CR145" i="8"/>
  <c r="CR147" i="8"/>
  <c r="CU146" i="8"/>
  <c r="CW148" i="8"/>
  <c r="CY146" i="8"/>
  <c r="CZ116" i="8"/>
  <c r="CZ147" i="8"/>
  <c r="CZ120" i="8"/>
  <c r="CZ115" i="8"/>
  <c r="CZ118" i="8"/>
  <c r="CZ145" i="8"/>
  <c r="CZ146" i="8"/>
  <c r="CZ125" i="8"/>
  <c r="CZ119" i="8"/>
  <c r="CZ149" i="8"/>
  <c r="DA115" i="8"/>
  <c r="DA126" i="8"/>
  <c r="DA151" i="8"/>
  <c r="DA144" i="8"/>
  <c r="DA148" i="8"/>
  <c r="DA124" i="8"/>
  <c r="DA121" i="8"/>
  <c r="DA114" i="8"/>
  <c r="DA146" i="8"/>
  <c r="DA117" i="8"/>
  <c r="DG149" i="8"/>
  <c r="DG122" i="8"/>
  <c r="DG119" i="8"/>
  <c r="DF126" i="8"/>
  <c r="DF115" i="8"/>
  <c r="DH114" i="8"/>
  <c r="DH115" i="8"/>
  <c r="DH124" i="8"/>
  <c r="DH146" i="8"/>
  <c r="DH125" i="8"/>
  <c r="DH152" i="8"/>
  <c r="DG148" i="8"/>
  <c r="DG125" i="8"/>
  <c r="DG117" i="8"/>
  <c r="DF123" i="8"/>
  <c r="DF144" i="8"/>
  <c r="DF149" i="8"/>
  <c r="DG147" i="8"/>
  <c r="DG123" i="8"/>
  <c r="DG115" i="8"/>
  <c r="DF147" i="8"/>
  <c r="DF124" i="8"/>
  <c r="DH116" i="8"/>
  <c r="DH117" i="8"/>
  <c r="DH126" i="8"/>
  <c r="DH147" i="8"/>
  <c r="DH148" i="8"/>
  <c r="DG151" i="8"/>
  <c r="DG124" i="8"/>
  <c r="DG114" i="8"/>
  <c r="DF145" i="8"/>
  <c r="DF119" i="8"/>
  <c r="DG152" i="8"/>
  <c r="DI151" i="8"/>
  <c r="DI148" i="8"/>
  <c r="DI146" i="8"/>
  <c r="DI144" i="8"/>
  <c r="DI124" i="8"/>
  <c r="DI125" i="8"/>
  <c r="DI121" i="8"/>
  <c r="DI118" i="8"/>
  <c r="DI114" i="8"/>
  <c r="DI117" i="8"/>
  <c r="CM145" i="8"/>
  <c r="CN151" i="8"/>
  <c r="CP149" i="8"/>
  <c r="CQ144" i="8"/>
  <c r="CQ123" i="8"/>
  <c r="CQ119" i="8"/>
  <c r="CQ126" i="8"/>
  <c r="CQ147" i="8"/>
  <c r="CQ151" i="8"/>
  <c r="CQ146" i="8"/>
  <c r="CQ149" i="8"/>
  <c r="CQ120" i="8"/>
  <c r="CQ125" i="8"/>
  <c r="CR119" i="8"/>
  <c r="CR125" i="8"/>
  <c r="CR115" i="8"/>
  <c r="CR116" i="8"/>
  <c r="CS151" i="8"/>
  <c r="CR146" i="8"/>
  <c r="CR114" i="8"/>
  <c r="CR144" i="8"/>
  <c r="CR152" i="8"/>
  <c r="CR148" i="8"/>
  <c r="CR149" i="8"/>
  <c r="CT152" i="8"/>
  <c r="CV151" i="8"/>
  <c r="CX151" i="8"/>
  <c r="CZ121" i="8"/>
  <c r="CZ122" i="8"/>
  <c r="CZ114" i="8"/>
  <c r="CZ126" i="8"/>
  <c r="CZ123" i="8"/>
  <c r="CZ124" i="8"/>
  <c r="CZ148" i="8"/>
  <c r="CZ144" i="8"/>
  <c r="CZ151" i="8"/>
  <c r="CZ152" i="8"/>
  <c r="CZ117" i="8"/>
  <c r="DA118" i="8"/>
  <c r="DA125" i="8"/>
  <c r="DA123" i="8"/>
  <c r="DA119" i="8"/>
  <c r="DA145" i="8"/>
  <c r="DA122" i="8"/>
  <c r="DA120" i="8"/>
  <c r="DA149" i="8"/>
  <c r="DA116" i="8"/>
  <c r="DC145" i="8"/>
  <c r="DG145" i="8"/>
  <c r="DG120" i="8"/>
  <c r="DF116" i="8"/>
  <c r="DF148" i="8"/>
  <c r="DF146" i="8"/>
  <c r="DH118" i="8"/>
  <c r="DH119" i="8"/>
  <c r="DH144" i="8"/>
  <c r="DH121" i="8"/>
  <c r="DH149" i="8"/>
  <c r="DF152" i="8"/>
  <c r="DG144" i="8"/>
  <c r="DG118" i="8"/>
  <c r="DF122" i="8"/>
  <c r="DF118" i="8"/>
  <c r="I66" i="9"/>
  <c r="G83" i="9" s="1"/>
  <c r="I67" i="9"/>
  <c r="G84" i="9" s="1"/>
  <c r="I68" i="9"/>
  <c r="G85" i="9" s="1"/>
  <c r="I69" i="9"/>
  <c r="G86" i="9" s="1"/>
  <c r="I54" i="9"/>
  <c r="G71" i="9" s="1"/>
  <c r="I64" i="9"/>
  <c r="G81" i="9" s="1"/>
  <c r="I56" i="9"/>
  <c r="G73" i="9" s="1"/>
  <c r="I63" i="9"/>
  <c r="G80" i="9" s="1"/>
  <c r="I57" i="9"/>
  <c r="G74" i="9" s="1"/>
  <c r="I55" i="9"/>
  <c r="G72" i="9" s="1"/>
  <c r="DH96" i="8"/>
  <c r="DH94" i="8"/>
  <c r="DH95" i="8"/>
  <c r="DH88" i="8"/>
  <c r="E31" i="6"/>
  <c r="DJ31" i="6" s="1"/>
  <c r="E38" i="6"/>
  <c r="DJ38" i="6" s="1"/>
  <c r="E28" i="6"/>
  <c r="DI28" i="6" s="1"/>
  <c r="E35" i="6"/>
  <c r="DI35" i="6" s="1"/>
  <c r="E37" i="6"/>
  <c r="DJ37" i="6" s="1"/>
  <c r="E26" i="6"/>
  <c r="DJ26" i="6" s="1"/>
  <c r="E34" i="6"/>
  <c r="DG34" i="6" s="1"/>
  <c r="E39" i="6"/>
  <c r="DI39" i="6" s="1"/>
  <c r="E40" i="6"/>
  <c r="DI40" i="6" s="1"/>
  <c r="E29" i="6"/>
  <c r="DJ29" i="6" s="1"/>
  <c r="E25" i="6"/>
  <c r="DJ25" i="6" s="1"/>
  <c r="E33" i="6"/>
  <c r="DH33" i="6" s="1"/>
  <c r="E30" i="6"/>
  <c r="DI30" i="6" s="1"/>
  <c r="E27" i="6"/>
  <c r="DJ27" i="6" s="1"/>
  <c r="E32" i="6"/>
  <c r="DI32" i="6" s="1"/>
  <c r="E36" i="6"/>
  <c r="DI36" i="6" s="1"/>
  <c r="DG25" i="6"/>
  <c r="K92" i="8"/>
  <c r="L47" i="8"/>
  <c r="L97" i="8" s="1"/>
  <c r="K26" i="7"/>
  <c r="DH20" i="7"/>
  <c r="DH24" i="10"/>
  <c r="DI21" i="5"/>
  <c r="DJ159" i="4"/>
  <c r="DK14" i="8"/>
  <c r="DK15" i="10"/>
  <c r="DK15" i="7"/>
  <c r="DJ23" i="4"/>
  <c r="DJ57" i="4" s="1"/>
  <c r="DK15" i="9"/>
  <c r="DK15" i="6"/>
  <c r="DJ262" i="4"/>
  <c r="K93" i="8"/>
  <c r="K91" i="8"/>
  <c r="DG22" i="7"/>
  <c r="DG26" i="10"/>
  <c r="DG19" i="7"/>
  <c r="DG23" i="10"/>
  <c r="DJ38" i="8"/>
  <c r="DI22" i="6"/>
  <c r="DJ40" i="8"/>
  <c r="DJ22" i="6"/>
  <c r="DH22" i="6"/>
  <c r="DJ45" i="8"/>
  <c r="DI22" i="5"/>
  <c r="DJ22" i="8"/>
  <c r="DJ22" i="5" s="1"/>
  <c r="J25" i="7"/>
  <c r="J29" i="10"/>
  <c r="J27" i="7"/>
  <c r="DI30" i="8"/>
  <c r="DI26" i="5" s="1"/>
  <c r="DI28" i="8"/>
  <c r="DI24" i="5" s="1"/>
  <c r="DI62" i="8"/>
  <c r="DI89" i="8" s="1"/>
  <c r="DI61" i="8"/>
  <c r="DK12" i="9"/>
  <c r="DK11" i="8"/>
  <c r="DK12" i="10"/>
  <c r="DK12" i="7"/>
  <c r="DJ259" i="4"/>
  <c r="DJ156" i="4"/>
  <c r="DJ228" i="4" s="1"/>
  <c r="DK12" i="6"/>
  <c r="DJ15" i="11"/>
  <c r="DJ15" i="12"/>
  <c r="DJ16" i="9"/>
  <c r="DJ16" i="10"/>
  <c r="DJ19" i="10" s="1"/>
  <c r="DJ15" i="8"/>
  <c r="DJ29" i="8" s="1"/>
  <c r="DJ25" i="5" s="1"/>
  <c r="DI160" i="4"/>
  <c r="DJ16" i="7"/>
  <c r="DJ16" i="6"/>
  <c r="DI263" i="4"/>
  <c r="DJ15" i="5"/>
  <c r="K69" i="6"/>
  <c r="M69" i="6"/>
  <c r="O69" i="6"/>
  <c r="Q69" i="6"/>
  <c r="S69" i="6"/>
  <c r="U69" i="6"/>
  <c r="W69" i="6"/>
  <c r="Y69" i="6"/>
  <c r="AA69" i="6"/>
  <c r="AC69" i="6"/>
  <c r="AE69" i="6"/>
  <c r="AG69" i="6"/>
  <c r="AI69" i="6"/>
  <c r="J69" i="6"/>
  <c r="J91" i="6" s="1"/>
  <c r="J113" i="6" s="1"/>
  <c r="J160" i="6" s="1"/>
  <c r="L69" i="6"/>
  <c r="N69" i="6"/>
  <c r="P69" i="6"/>
  <c r="R69" i="6"/>
  <c r="T69" i="6"/>
  <c r="V69" i="6"/>
  <c r="X69" i="6"/>
  <c r="Z69" i="6"/>
  <c r="AB69" i="6"/>
  <c r="AD69" i="6"/>
  <c r="AF69" i="6"/>
  <c r="AH69" i="6"/>
  <c r="AJ69" i="6"/>
  <c r="AL69" i="6"/>
  <c r="K28" i="7"/>
  <c r="K29" i="7" s="1"/>
  <c r="J21" i="7"/>
  <c r="J25" i="10"/>
  <c r="DG27" i="10"/>
  <c r="DG23" i="7"/>
  <c r="DG28" i="10"/>
  <c r="DG24" i="7"/>
  <c r="DJ39" i="8"/>
  <c r="DI24" i="6"/>
  <c r="DJ24" i="6"/>
  <c r="DH24" i="6"/>
  <c r="DG24" i="6"/>
  <c r="DG22" i="6"/>
  <c r="AP90" i="8"/>
  <c r="BO69" i="6" l="1"/>
  <c r="CR150" i="8"/>
  <c r="CR69" i="6"/>
  <c r="BL69" i="6"/>
  <c r="AO69" i="6"/>
  <c r="AP69" i="6"/>
  <c r="AS69" i="6"/>
  <c r="AN150" i="8"/>
  <c r="CX150" i="8"/>
  <c r="AQ69" i="6"/>
  <c r="J33" i="10"/>
  <c r="DI29" i="6"/>
  <c r="DJ34" i="6"/>
  <c r="AM69" i="6"/>
  <c r="DH23" i="6"/>
  <c r="CZ69" i="6"/>
  <c r="CB69" i="6"/>
  <c r="AV69" i="6"/>
  <c r="AN69" i="6"/>
  <c r="CE69" i="6"/>
  <c r="AY69" i="6"/>
  <c r="DJ21" i="8"/>
  <c r="AH150" i="8"/>
  <c r="DD69" i="6"/>
  <c r="CV69" i="6"/>
  <c r="CJ69" i="6"/>
  <c r="BT69" i="6"/>
  <c r="BD69" i="6"/>
  <c r="AR69" i="6"/>
  <c r="CM69" i="6"/>
  <c r="BW69" i="6"/>
  <c r="BG69" i="6"/>
  <c r="AF150" i="8"/>
  <c r="AU69" i="6"/>
  <c r="AM150" i="8"/>
  <c r="AO150" i="8"/>
  <c r="AL150" i="8"/>
  <c r="AI150" i="8"/>
  <c r="AG150" i="8"/>
  <c r="AE150" i="8"/>
  <c r="AD150" i="8"/>
  <c r="DG38" i="6"/>
  <c r="DH40" i="6"/>
  <c r="AJ150" i="8"/>
  <c r="AK150" i="8"/>
  <c r="DF69" i="6"/>
  <c r="DB69" i="6"/>
  <c r="CX69" i="6"/>
  <c r="CT69" i="6"/>
  <c r="CN69" i="6"/>
  <c r="CF69" i="6"/>
  <c r="BX69" i="6"/>
  <c r="BP69" i="6"/>
  <c r="BH69" i="6"/>
  <c r="AZ69" i="6"/>
  <c r="CQ69" i="6"/>
  <c r="CI69" i="6"/>
  <c r="CA69" i="6"/>
  <c r="BS69" i="6"/>
  <c r="BK69" i="6"/>
  <c r="BC69" i="6"/>
  <c r="DG23" i="6"/>
  <c r="DJ39" i="6"/>
  <c r="DI23" i="6"/>
  <c r="DE69" i="6"/>
  <c r="DC69" i="6"/>
  <c r="DA69" i="6"/>
  <c r="CY69" i="6"/>
  <c r="CW69" i="6"/>
  <c r="CU69" i="6"/>
  <c r="CS69" i="6"/>
  <c r="CP69" i="6"/>
  <c r="CL69" i="6"/>
  <c r="CH69" i="6"/>
  <c r="CD69" i="6"/>
  <c r="BZ69" i="6"/>
  <c r="BV69" i="6"/>
  <c r="BR69" i="6"/>
  <c r="BN69" i="6"/>
  <c r="BJ69" i="6"/>
  <c r="BF69" i="6"/>
  <c r="BB69" i="6"/>
  <c r="AX69" i="6"/>
  <c r="AT69" i="6"/>
  <c r="CO69" i="6"/>
  <c r="CK69" i="6"/>
  <c r="CG69" i="6"/>
  <c r="CC69" i="6"/>
  <c r="BY69" i="6"/>
  <c r="BU69" i="6"/>
  <c r="BQ69" i="6"/>
  <c r="BM69" i="6"/>
  <c r="BI69" i="6"/>
  <c r="BE69" i="6"/>
  <c r="BA69" i="6"/>
  <c r="AW69" i="6"/>
  <c r="CF150" i="8"/>
  <c r="BT150" i="8"/>
  <c r="BD150" i="8"/>
  <c r="AT150" i="8"/>
  <c r="AW150" i="8"/>
  <c r="DH39" i="6"/>
  <c r="DI26" i="6"/>
  <c r="CQ23" i="6"/>
  <c r="CA23" i="6"/>
  <c r="BK23" i="6"/>
  <c r="AU23" i="6"/>
  <c r="AE23" i="6"/>
  <c r="O23" i="6"/>
  <c r="CJ23" i="6"/>
  <c r="BT23" i="6"/>
  <c r="BD23" i="6"/>
  <c r="AN23" i="6"/>
  <c r="X23" i="6"/>
  <c r="CM23" i="6"/>
  <c r="BW23" i="6"/>
  <c r="BG23" i="6"/>
  <c r="AQ23" i="6"/>
  <c r="AA23" i="6"/>
  <c r="K23" i="6"/>
  <c r="CF23" i="6"/>
  <c r="BP23" i="6"/>
  <c r="AZ23" i="6"/>
  <c r="AJ23" i="6"/>
  <c r="T23" i="6"/>
  <c r="CO23" i="6"/>
  <c r="BY23" i="6"/>
  <c r="BI23" i="6"/>
  <c r="AS23" i="6"/>
  <c r="AC23" i="6"/>
  <c r="M23" i="6"/>
  <c r="CH23" i="6"/>
  <c r="BR23" i="6"/>
  <c r="BB23" i="6"/>
  <c r="AL23" i="6"/>
  <c r="V23" i="6"/>
  <c r="CC23" i="6"/>
  <c r="BM23" i="6"/>
  <c r="AW23" i="6"/>
  <c r="AG23" i="6"/>
  <c r="Q23" i="6"/>
  <c r="CD23" i="6"/>
  <c r="BN23" i="6"/>
  <c r="AX23" i="6"/>
  <c r="AH23" i="6"/>
  <c r="R23" i="6"/>
  <c r="CS23" i="6"/>
  <c r="CT23" i="6"/>
  <c r="CU23" i="6"/>
  <c r="CV23" i="6"/>
  <c r="CW23" i="6"/>
  <c r="CX23" i="6"/>
  <c r="CY23" i="6"/>
  <c r="CZ23" i="6"/>
  <c r="DA23" i="6"/>
  <c r="DC23" i="6"/>
  <c r="DE23" i="6"/>
  <c r="CI23" i="6"/>
  <c r="BS23" i="6"/>
  <c r="BC23" i="6"/>
  <c r="AM23" i="6"/>
  <c r="W23" i="6"/>
  <c r="CR23" i="6"/>
  <c r="CB23" i="6"/>
  <c r="BL23" i="6"/>
  <c r="AV23" i="6"/>
  <c r="AF23" i="6"/>
  <c r="P23" i="6"/>
  <c r="CE23" i="6"/>
  <c r="BO23" i="6"/>
  <c r="AY23" i="6"/>
  <c r="AI23" i="6"/>
  <c r="S23" i="6"/>
  <c r="CN23" i="6"/>
  <c r="BX23" i="6"/>
  <c r="BH23" i="6"/>
  <c r="AR23" i="6"/>
  <c r="AB23" i="6"/>
  <c r="L23" i="6"/>
  <c r="CG23" i="6"/>
  <c r="BQ23" i="6"/>
  <c r="BA23" i="6"/>
  <c r="AK23" i="6"/>
  <c r="U23" i="6"/>
  <c r="CP23" i="6"/>
  <c r="BZ23" i="6"/>
  <c r="BJ23" i="6"/>
  <c r="AT23" i="6"/>
  <c r="AD23" i="6"/>
  <c r="N23" i="6"/>
  <c r="CK23" i="6"/>
  <c r="BU23" i="6"/>
  <c r="BE23" i="6"/>
  <c r="AO23" i="6"/>
  <c r="Y23" i="6"/>
  <c r="CL23" i="6"/>
  <c r="BV23" i="6"/>
  <c r="BF23" i="6"/>
  <c r="AP23" i="6"/>
  <c r="Z23" i="6"/>
  <c r="J23" i="6"/>
  <c r="DB23" i="6"/>
  <c r="DD23" i="6"/>
  <c r="DF23" i="6"/>
  <c r="CJ24" i="6"/>
  <c r="BT24" i="6"/>
  <c r="BD24" i="6"/>
  <c r="AN24" i="6"/>
  <c r="X24" i="6"/>
  <c r="CK24" i="6"/>
  <c r="BU24" i="6"/>
  <c r="BE24" i="6"/>
  <c r="AO24" i="6"/>
  <c r="Y24" i="6"/>
  <c r="CN24" i="6"/>
  <c r="BX24" i="6"/>
  <c r="BH24" i="6"/>
  <c r="AR24" i="6"/>
  <c r="AB24" i="6"/>
  <c r="L24" i="6"/>
  <c r="CG24" i="6"/>
  <c r="BQ24" i="6"/>
  <c r="BA24" i="6"/>
  <c r="AK24" i="6"/>
  <c r="U24" i="6"/>
  <c r="CP24" i="6"/>
  <c r="BZ24" i="6"/>
  <c r="BJ24" i="6"/>
  <c r="AT24" i="6"/>
  <c r="AD24" i="6"/>
  <c r="N24" i="6"/>
  <c r="CI24" i="6"/>
  <c r="BS24" i="6"/>
  <c r="BC24" i="6"/>
  <c r="AM24" i="6"/>
  <c r="W24" i="6"/>
  <c r="CD24" i="6"/>
  <c r="BN24" i="6"/>
  <c r="AX24" i="6"/>
  <c r="AH24" i="6"/>
  <c r="R24" i="6"/>
  <c r="CM24" i="6"/>
  <c r="BW24" i="6"/>
  <c r="BG24" i="6"/>
  <c r="AQ24" i="6"/>
  <c r="AA24" i="6"/>
  <c r="K24" i="6"/>
  <c r="CS24" i="6"/>
  <c r="CU24" i="6"/>
  <c r="CY24" i="6"/>
  <c r="DA24" i="6"/>
  <c r="DC24" i="6"/>
  <c r="DE24" i="6"/>
  <c r="DF24" i="6"/>
  <c r="CR24" i="6"/>
  <c r="CB24" i="6"/>
  <c r="BL24" i="6"/>
  <c r="AV24" i="6"/>
  <c r="AF24" i="6"/>
  <c r="P24" i="6"/>
  <c r="CC24" i="6"/>
  <c r="BM24" i="6"/>
  <c r="AW24" i="6"/>
  <c r="AG24" i="6"/>
  <c r="Q24" i="6"/>
  <c r="CF24" i="6"/>
  <c r="BP24" i="6"/>
  <c r="AZ24" i="6"/>
  <c r="AJ24" i="6"/>
  <c r="T24" i="6"/>
  <c r="CO24" i="6"/>
  <c r="BY24" i="6"/>
  <c r="BI24" i="6"/>
  <c r="AS24" i="6"/>
  <c r="AC24" i="6"/>
  <c r="M24" i="6"/>
  <c r="CH24" i="6"/>
  <c r="BR24" i="6"/>
  <c r="BB24" i="6"/>
  <c r="AL24" i="6"/>
  <c r="V24" i="6"/>
  <c r="CQ24" i="6"/>
  <c r="CA24" i="6"/>
  <c r="BK24" i="6"/>
  <c r="AU24" i="6"/>
  <c r="AE24" i="6"/>
  <c r="O24" i="6"/>
  <c r="CL24" i="6"/>
  <c r="BV24" i="6"/>
  <c r="BF24" i="6"/>
  <c r="AP24" i="6"/>
  <c r="Z24" i="6"/>
  <c r="J24" i="6"/>
  <c r="CE24" i="6"/>
  <c r="BO24" i="6"/>
  <c r="AY24" i="6"/>
  <c r="AI24" i="6"/>
  <c r="S24" i="6"/>
  <c r="CT24" i="6"/>
  <c r="CV24" i="6"/>
  <c r="CW24" i="6"/>
  <c r="CX24" i="6"/>
  <c r="CZ24" i="6"/>
  <c r="DB24" i="6"/>
  <c r="DD24" i="6"/>
  <c r="CD150" i="8"/>
  <c r="DG35" i="6"/>
  <c r="DG39" i="6"/>
  <c r="DH25" i="6"/>
  <c r="DH26" i="6"/>
  <c r="DJ32" i="6"/>
  <c r="DJ40" i="6"/>
  <c r="DJ30" i="6"/>
  <c r="DI25" i="6"/>
  <c r="DB150" i="8"/>
  <c r="DG40" i="6"/>
  <c r="DH30" i="6"/>
  <c r="DH38" i="6"/>
  <c r="DJ35" i="6"/>
  <c r="DI38" i="6"/>
  <c r="BY150" i="8"/>
  <c r="BQ150" i="8"/>
  <c r="CK150" i="8"/>
  <c r="CE150" i="8"/>
  <c r="BX150" i="8"/>
  <c r="CH150" i="8"/>
  <c r="CA150" i="8"/>
  <c r="BZ150" i="8"/>
  <c r="BU150" i="8"/>
  <c r="BS150" i="8"/>
  <c r="BR150" i="8"/>
  <c r="BK150" i="8"/>
  <c r="BG150" i="8"/>
  <c r="BF150" i="8"/>
  <c r="BE150" i="8"/>
  <c r="BC150" i="8"/>
  <c r="AX150" i="8"/>
  <c r="AV150" i="8"/>
  <c r="AU150" i="8"/>
  <c r="AR150" i="8"/>
  <c r="AQ150" i="8"/>
  <c r="DH193" i="4"/>
  <c r="DI36" i="5" s="1"/>
  <c r="DI21" i="12" s="1"/>
  <c r="DG26" i="6"/>
  <c r="DG32" i="6"/>
  <c r="DG30" i="6"/>
  <c r="DH32" i="6"/>
  <c r="DH35" i="6"/>
  <c r="CG150" i="8"/>
  <c r="CB150" i="8"/>
  <c r="CI150" i="8"/>
  <c r="BW150" i="8"/>
  <c r="BV150" i="8"/>
  <c r="BO150" i="8"/>
  <c r="BM150" i="8"/>
  <c r="BL150" i="8"/>
  <c r="BH150" i="8"/>
  <c r="AZ150" i="8"/>
  <c r="BI150" i="8"/>
  <c r="AY150" i="8"/>
  <c r="AS150" i="8"/>
  <c r="AP150" i="8"/>
  <c r="DI28" i="5"/>
  <c r="DA150" i="8"/>
  <c r="CL150" i="8"/>
  <c r="DJ148" i="8"/>
  <c r="DJ147" i="8"/>
  <c r="DJ126" i="8"/>
  <c r="DJ117" i="8"/>
  <c r="DJ116" i="8"/>
  <c r="DH150" i="8"/>
  <c r="CZ150" i="8"/>
  <c r="DC150" i="8"/>
  <c r="CW150" i="8"/>
  <c r="CV150" i="8"/>
  <c r="CT150" i="8"/>
  <c r="CP150" i="8"/>
  <c r="CO150" i="8"/>
  <c r="CN150" i="8"/>
  <c r="DJ149" i="8"/>
  <c r="DJ121" i="8"/>
  <c r="DJ144" i="8"/>
  <c r="DJ119" i="8"/>
  <c r="DJ118" i="8"/>
  <c r="DJ152" i="8"/>
  <c r="DJ151" i="8"/>
  <c r="DJ123" i="8"/>
  <c r="DJ145" i="8"/>
  <c r="DJ122" i="8"/>
  <c r="DJ120" i="8"/>
  <c r="DF150" i="8"/>
  <c r="CQ150" i="8"/>
  <c r="DI150" i="8"/>
  <c r="DG150" i="8"/>
  <c r="DE150" i="8"/>
  <c r="DD150" i="8"/>
  <c r="CY150" i="8"/>
  <c r="CU150" i="8"/>
  <c r="CS150" i="8"/>
  <c r="CM150" i="8"/>
  <c r="DJ125" i="8"/>
  <c r="DJ146" i="8"/>
  <c r="DJ124" i="8"/>
  <c r="DJ115" i="8"/>
  <c r="DJ114" i="8"/>
  <c r="DI96" i="8"/>
  <c r="DI94" i="8"/>
  <c r="DI88" i="8"/>
  <c r="DI23" i="10" s="1"/>
  <c r="DI95" i="8"/>
  <c r="DG29" i="6"/>
  <c r="DH36" i="6"/>
  <c r="DH34" i="6"/>
  <c r="DI34" i="6"/>
  <c r="DG31" i="6"/>
  <c r="DG27" i="6"/>
  <c r="DH37" i="6"/>
  <c r="DH28" i="6"/>
  <c r="DI27" i="6"/>
  <c r="DG36" i="6"/>
  <c r="DG33" i="6"/>
  <c r="DH29" i="6"/>
  <c r="DH27" i="6"/>
  <c r="DH41" i="6"/>
  <c r="DJ36" i="6"/>
  <c r="DJ28" i="6"/>
  <c r="DJ41" i="6"/>
  <c r="DJ33" i="6"/>
  <c r="DI31" i="6"/>
  <c r="DI33" i="6"/>
  <c r="DG28" i="6"/>
  <c r="DG37" i="6"/>
  <c r="DG41" i="6"/>
  <c r="DH31" i="6"/>
  <c r="DI37" i="6"/>
  <c r="CL36" i="6"/>
  <c r="CK36" i="6"/>
  <c r="BU36" i="6"/>
  <c r="BE36" i="6"/>
  <c r="AO36" i="6"/>
  <c r="Y36" i="6"/>
  <c r="BV36" i="6"/>
  <c r="AP36" i="6"/>
  <c r="J36" i="6"/>
  <c r="AR36" i="6"/>
  <c r="L36" i="6"/>
  <c r="CD36" i="6"/>
  <c r="CC36" i="6"/>
  <c r="BM36" i="6"/>
  <c r="AW36" i="6"/>
  <c r="AG36" i="6"/>
  <c r="Q36" i="6"/>
  <c r="BF36" i="6"/>
  <c r="Z36" i="6"/>
  <c r="BH36" i="6"/>
  <c r="AB36" i="6"/>
  <c r="CH36" i="6"/>
  <c r="CO36" i="6"/>
  <c r="BY36" i="6"/>
  <c r="BI36" i="6"/>
  <c r="AS36" i="6"/>
  <c r="AC36" i="6"/>
  <c r="M36" i="6"/>
  <c r="AX36" i="6"/>
  <c r="R36" i="6"/>
  <c r="AZ36" i="6"/>
  <c r="T36" i="6"/>
  <c r="CJ36" i="6"/>
  <c r="CQ36" i="6"/>
  <c r="CA36" i="6"/>
  <c r="BK36" i="6"/>
  <c r="AU36" i="6"/>
  <c r="AE36" i="6"/>
  <c r="O36" i="6"/>
  <c r="BB36" i="6"/>
  <c r="V36" i="6"/>
  <c r="BD36" i="6"/>
  <c r="X36" i="6"/>
  <c r="CP36" i="6"/>
  <c r="BZ36" i="6"/>
  <c r="CG36" i="6"/>
  <c r="BQ36" i="6"/>
  <c r="BA36" i="6"/>
  <c r="AK36" i="6"/>
  <c r="U36" i="6"/>
  <c r="BN36" i="6"/>
  <c r="AH36" i="6"/>
  <c r="BP36" i="6"/>
  <c r="AJ36" i="6"/>
  <c r="CR36" i="6"/>
  <c r="CB36" i="6"/>
  <c r="CI36" i="6"/>
  <c r="BS36" i="6"/>
  <c r="BC36" i="6"/>
  <c r="AM36" i="6"/>
  <c r="W36" i="6"/>
  <c r="BR36" i="6"/>
  <c r="AL36" i="6"/>
  <c r="BT36" i="6"/>
  <c r="AN36" i="6"/>
  <c r="CF36" i="6"/>
  <c r="CM36" i="6"/>
  <c r="BW36" i="6"/>
  <c r="BG36" i="6"/>
  <c r="AQ36" i="6"/>
  <c r="AA36" i="6"/>
  <c r="K36" i="6"/>
  <c r="AT36" i="6"/>
  <c r="N36" i="6"/>
  <c r="AV36" i="6"/>
  <c r="P36" i="6"/>
  <c r="CT36" i="6"/>
  <c r="CU36" i="6"/>
  <c r="CV36" i="6"/>
  <c r="CW36" i="6"/>
  <c r="CX36" i="6"/>
  <c r="CY36" i="6"/>
  <c r="DA36" i="6"/>
  <c r="DC36" i="6"/>
  <c r="DD36" i="6"/>
  <c r="DE36" i="6"/>
  <c r="DF36" i="6"/>
  <c r="CN36" i="6"/>
  <c r="BX36" i="6"/>
  <c r="CE36" i="6"/>
  <c r="BO36" i="6"/>
  <c r="AY36" i="6"/>
  <c r="AI36" i="6"/>
  <c r="S36" i="6"/>
  <c r="BJ36" i="6"/>
  <c r="AD36" i="6"/>
  <c r="BL36" i="6"/>
  <c r="AF36" i="6"/>
  <c r="CS36" i="6"/>
  <c r="CZ36" i="6"/>
  <c r="DB36" i="6"/>
  <c r="CO27" i="6"/>
  <c r="BY27" i="6"/>
  <c r="BI27" i="6"/>
  <c r="AS27" i="6"/>
  <c r="AC27" i="6"/>
  <c r="M27" i="6"/>
  <c r="CH27" i="6"/>
  <c r="BR27" i="6"/>
  <c r="BB27" i="6"/>
  <c r="AL27" i="6"/>
  <c r="V27" i="6"/>
  <c r="CG27" i="6"/>
  <c r="BQ27" i="6"/>
  <c r="BA27" i="6"/>
  <c r="AK27" i="6"/>
  <c r="U27" i="6"/>
  <c r="CP27" i="6"/>
  <c r="BZ27" i="6"/>
  <c r="BJ27" i="6"/>
  <c r="AT27" i="6"/>
  <c r="AD27" i="6"/>
  <c r="N27" i="6"/>
  <c r="CK27" i="6"/>
  <c r="BU27" i="6"/>
  <c r="BE27" i="6"/>
  <c r="AO27" i="6"/>
  <c r="Y27" i="6"/>
  <c r="CL27" i="6"/>
  <c r="BV27" i="6"/>
  <c r="BF27" i="6"/>
  <c r="AP27" i="6"/>
  <c r="Z27" i="6"/>
  <c r="J27" i="6"/>
  <c r="CE27" i="6"/>
  <c r="BO27" i="6"/>
  <c r="AY27" i="6"/>
  <c r="AI27" i="6"/>
  <c r="S27" i="6"/>
  <c r="CN27" i="6"/>
  <c r="BX27" i="6"/>
  <c r="BH27" i="6"/>
  <c r="AR27" i="6"/>
  <c r="AB27" i="6"/>
  <c r="L27" i="6"/>
  <c r="CC27" i="6"/>
  <c r="BM27" i="6"/>
  <c r="AW27" i="6"/>
  <c r="AG27" i="6"/>
  <c r="Q27" i="6"/>
  <c r="CD27" i="6"/>
  <c r="BN27" i="6"/>
  <c r="AX27" i="6"/>
  <c r="AH27" i="6"/>
  <c r="R27" i="6"/>
  <c r="CM27" i="6"/>
  <c r="BW27" i="6"/>
  <c r="BG27" i="6"/>
  <c r="AQ27" i="6"/>
  <c r="AA27" i="6"/>
  <c r="K27" i="6"/>
  <c r="DH74" i="6" s="1"/>
  <c r="CF27" i="6"/>
  <c r="BP27" i="6"/>
  <c r="AZ27" i="6"/>
  <c r="AJ27" i="6"/>
  <c r="T27" i="6"/>
  <c r="CQ27" i="6"/>
  <c r="CA27" i="6"/>
  <c r="BK27" i="6"/>
  <c r="AU27" i="6"/>
  <c r="AE27" i="6"/>
  <c r="O27" i="6"/>
  <c r="CJ27" i="6"/>
  <c r="BT27" i="6"/>
  <c r="BD27" i="6"/>
  <c r="AN27" i="6"/>
  <c r="X27" i="6"/>
  <c r="CU27" i="6"/>
  <c r="CW27" i="6"/>
  <c r="CX27" i="6"/>
  <c r="CZ27" i="6"/>
  <c r="DA27" i="6"/>
  <c r="DC27" i="6"/>
  <c r="DE27" i="6"/>
  <c r="DF27" i="6"/>
  <c r="CI27" i="6"/>
  <c r="BS27" i="6"/>
  <c r="BC27" i="6"/>
  <c r="AM27" i="6"/>
  <c r="W27" i="6"/>
  <c r="CR27" i="6"/>
  <c r="CB27" i="6"/>
  <c r="BL27" i="6"/>
  <c r="AV27" i="6"/>
  <c r="AF27" i="6"/>
  <c r="P27" i="6"/>
  <c r="CS27" i="6"/>
  <c r="CT27" i="6"/>
  <c r="CV27" i="6"/>
  <c r="CY27" i="6"/>
  <c r="DB27" i="6"/>
  <c r="DD27" i="6"/>
  <c r="CR33" i="6"/>
  <c r="CE33" i="6"/>
  <c r="BO33" i="6"/>
  <c r="AY33" i="6"/>
  <c r="AI33" i="6"/>
  <c r="S33" i="6"/>
  <c r="CJ33" i="6"/>
  <c r="BT33" i="6"/>
  <c r="BD33" i="6"/>
  <c r="AN33" i="6"/>
  <c r="X33" i="6"/>
  <c r="CA33" i="6"/>
  <c r="BK33" i="6"/>
  <c r="AU33" i="6"/>
  <c r="AE33" i="6"/>
  <c r="O33" i="6"/>
  <c r="CF33" i="6"/>
  <c r="BP33" i="6"/>
  <c r="AZ33" i="6"/>
  <c r="AJ33" i="6"/>
  <c r="T33" i="6"/>
  <c r="CM33" i="6"/>
  <c r="BW33" i="6"/>
  <c r="BG33" i="6"/>
  <c r="AQ33" i="6"/>
  <c r="AA33" i="6"/>
  <c r="K33" i="6"/>
  <c r="CB33" i="6"/>
  <c r="BL33" i="6"/>
  <c r="AV33" i="6"/>
  <c r="AF33" i="6"/>
  <c r="P33" i="6"/>
  <c r="CI33" i="6"/>
  <c r="BS33" i="6"/>
  <c r="BC33" i="6"/>
  <c r="AM33" i="6"/>
  <c r="W33" i="6"/>
  <c r="CN33" i="6"/>
  <c r="BX33" i="6"/>
  <c r="BH33" i="6"/>
  <c r="AR33" i="6"/>
  <c r="AB33" i="6"/>
  <c r="L33" i="6"/>
  <c r="CK33" i="6"/>
  <c r="BU33" i="6"/>
  <c r="BE33" i="6"/>
  <c r="AO33" i="6"/>
  <c r="Y33" i="6"/>
  <c r="CQ33" i="6"/>
  <c r="BZ33" i="6"/>
  <c r="BJ33" i="6"/>
  <c r="AT33" i="6"/>
  <c r="AD33" i="6"/>
  <c r="N33" i="6"/>
  <c r="CP33" i="6"/>
  <c r="CC33" i="6"/>
  <c r="BM33" i="6"/>
  <c r="AW33" i="6"/>
  <c r="AG33" i="6"/>
  <c r="Q33" i="6"/>
  <c r="CH33" i="6"/>
  <c r="BR33" i="6"/>
  <c r="BB33" i="6"/>
  <c r="AL33" i="6"/>
  <c r="V33" i="6"/>
  <c r="CG33" i="6"/>
  <c r="BQ33" i="6"/>
  <c r="BA33" i="6"/>
  <c r="AK33" i="6"/>
  <c r="U33" i="6"/>
  <c r="CL33" i="6"/>
  <c r="BV33" i="6"/>
  <c r="BF33" i="6"/>
  <c r="AP33" i="6"/>
  <c r="Z33" i="6"/>
  <c r="J33" i="6"/>
  <c r="CS33" i="6"/>
  <c r="CT33" i="6"/>
  <c r="CV33" i="6"/>
  <c r="CY33" i="6"/>
  <c r="DB33" i="6"/>
  <c r="DE33" i="6"/>
  <c r="CO33" i="6"/>
  <c r="BY33" i="6"/>
  <c r="BI33" i="6"/>
  <c r="AS33" i="6"/>
  <c r="AC33" i="6"/>
  <c r="M33" i="6"/>
  <c r="CD33" i="6"/>
  <c r="BN33" i="6"/>
  <c r="AX33" i="6"/>
  <c r="AH33" i="6"/>
  <c r="R33" i="6"/>
  <c r="CU33" i="6"/>
  <c r="CW33" i="6"/>
  <c r="CX33" i="6"/>
  <c r="CZ33" i="6"/>
  <c r="DA33" i="6"/>
  <c r="DC33" i="6"/>
  <c r="DD33" i="6"/>
  <c r="DF33" i="6"/>
  <c r="CK29" i="6"/>
  <c r="BU29" i="6"/>
  <c r="BE29" i="6"/>
  <c r="AO29" i="6"/>
  <c r="Y29" i="6"/>
  <c r="CL29" i="6"/>
  <c r="BV29" i="6"/>
  <c r="BF29" i="6"/>
  <c r="AP29" i="6"/>
  <c r="Z29" i="6"/>
  <c r="J29" i="6"/>
  <c r="CO29" i="6"/>
  <c r="BY29" i="6"/>
  <c r="BI29" i="6"/>
  <c r="AS29" i="6"/>
  <c r="AC29" i="6"/>
  <c r="M29" i="6"/>
  <c r="CH29" i="6"/>
  <c r="BR29" i="6"/>
  <c r="BB29" i="6"/>
  <c r="AL29" i="6"/>
  <c r="V29" i="6"/>
  <c r="CC29" i="6"/>
  <c r="BM29" i="6"/>
  <c r="AW29" i="6"/>
  <c r="AG29" i="6"/>
  <c r="Q29" i="6"/>
  <c r="CD29" i="6"/>
  <c r="BN29" i="6"/>
  <c r="AX29" i="6"/>
  <c r="AH29" i="6"/>
  <c r="R29" i="6"/>
  <c r="CG29" i="6"/>
  <c r="BQ29" i="6"/>
  <c r="BA29" i="6"/>
  <c r="AK29" i="6"/>
  <c r="U29" i="6"/>
  <c r="CP29" i="6"/>
  <c r="BZ29" i="6"/>
  <c r="BJ29" i="6"/>
  <c r="AT29" i="6"/>
  <c r="AD29" i="6"/>
  <c r="N29" i="6"/>
  <c r="CI29" i="6"/>
  <c r="BS29" i="6"/>
  <c r="BC29" i="6"/>
  <c r="AM29" i="6"/>
  <c r="W29" i="6"/>
  <c r="CR29" i="6"/>
  <c r="CB29" i="6"/>
  <c r="BL29" i="6"/>
  <c r="AV29" i="6"/>
  <c r="AF29" i="6"/>
  <c r="P29" i="6"/>
  <c r="CQ29" i="6"/>
  <c r="CA29" i="6"/>
  <c r="BK29" i="6"/>
  <c r="AU29" i="6"/>
  <c r="AE29" i="6"/>
  <c r="O29" i="6"/>
  <c r="CJ29" i="6"/>
  <c r="BT29" i="6"/>
  <c r="BD29" i="6"/>
  <c r="AN29" i="6"/>
  <c r="X29" i="6"/>
  <c r="CE29" i="6"/>
  <c r="BO29" i="6"/>
  <c r="AY29" i="6"/>
  <c r="AI29" i="6"/>
  <c r="S29" i="6"/>
  <c r="CN29" i="6"/>
  <c r="BX29" i="6"/>
  <c r="BH29" i="6"/>
  <c r="AR29" i="6"/>
  <c r="AB29" i="6"/>
  <c r="L29" i="6"/>
  <c r="CU29" i="6"/>
  <c r="CV29" i="6"/>
  <c r="CW29" i="6"/>
  <c r="CY29" i="6"/>
  <c r="CZ29" i="6"/>
  <c r="DA29" i="6"/>
  <c r="DC29" i="6"/>
  <c r="DD29" i="6"/>
  <c r="CM29" i="6"/>
  <c r="BW29" i="6"/>
  <c r="BG29" i="6"/>
  <c r="AQ29" i="6"/>
  <c r="AA29" i="6"/>
  <c r="K29" i="6"/>
  <c r="CF29" i="6"/>
  <c r="BP29" i="6"/>
  <c r="AZ29" i="6"/>
  <c r="AJ29" i="6"/>
  <c r="T29" i="6"/>
  <c r="CS29" i="6"/>
  <c r="CT29" i="6"/>
  <c r="CX29" i="6"/>
  <c r="DB29" i="6"/>
  <c r="DE29" i="6"/>
  <c r="DF29" i="6"/>
  <c r="CE41" i="6"/>
  <c r="BO41" i="6"/>
  <c r="AY41" i="6"/>
  <c r="AI41" i="6"/>
  <c r="S41" i="6"/>
  <c r="CN41" i="6"/>
  <c r="BX41" i="6"/>
  <c r="BH41" i="6"/>
  <c r="AR41" i="6"/>
  <c r="AB41" i="6"/>
  <c r="L41" i="6"/>
  <c r="CM41" i="6"/>
  <c r="BW41" i="6"/>
  <c r="BG41" i="6"/>
  <c r="AQ41" i="6"/>
  <c r="AA41" i="6"/>
  <c r="K41" i="6"/>
  <c r="CF41" i="6"/>
  <c r="BP41" i="6"/>
  <c r="AZ41" i="6"/>
  <c r="AJ41" i="6"/>
  <c r="T41" i="6"/>
  <c r="CQ41" i="6"/>
  <c r="CA41" i="6"/>
  <c r="BK41" i="6"/>
  <c r="AU41" i="6"/>
  <c r="AE41" i="6"/>
  <c r="O41" i="6"/>
  <c r="CJ41" i="6"/>
  <c r="BT41" i="6"/>
  <c r="BD41" i="6"/>
  <c r="AN41" i="6"/>
  <c r="X41" i="6"/>
  <c r="CK41" i="6"/>
  <c r="BU41" i="6"/>
  <c r="BE41" i="6"/>
  <c r="AO41" i="6"/>
  <c r="Y41" i="6"/>
  <c r="CL41" i="6"/>
  <c r="BV41" i="6"/>
  <c r="BF41" i="6"/>
  <c r="AP41" i="6"/>
  <c r="Z41" i="6"/>
  <c r="J41" i="6"/>
  <c r="CI41" i="6"/>
  <c r="BS41" i="6"/>
  <c r="BC41" i="6"/>
  <c r="AM41" i="6"/>
  <c r="W41" i="6"/>
  <c r="CR41" i="6"/>
  <c r="CB41" i="6"/>
  <c r="BL41" i="6"/>
  <c r="AV41" i="6"/>
  <c r="AF41" i="6"/>
  <c r="P41" i="6"/>
  <c r="CC41" i="6"/>
  <c r="BM41" i="6"/>
  <c r="AW41" i="6"/>
  <c r="AG41" i="6"/>
  <c r="Q41" i="6"/>
  <c r="CD41" i="6"/>
  <c r="BN41" i="6"/>
  <c r="AX41" i="6"/>
  <c r="AH41" i="6"/>
  <c r="R41" i="6"/>
  <c r="CG41" i="6"/>
  <c r="BQ41" i="6"/>
  <c r="BA41" i="6"/>
  <c r="AK41" i="6"/>
  <c r="U41" i="6"/>
  <c r="CP41" i="6"/>
  <c r="BZ41" i="6"/>
  <c r="BJ41" i="6"/>
  <c r="AT41" i="6"/>
  <c r="AD41" i="6"/>
  <c r="N41" i="6"/>
  <c r="CT41" i="6"/>
  <c r="CU41" i="6"/>
  <c r="CV41" i="6"/>
  <c r="CZ41" i="6"/>
  <c r="DA41" i="6"/>
  <c r="DB41" i="6"/>
  <c r="DD41" i="6"/>
  <c r="CO41" i="6"/>
  <c r="BY41" i="6"/>
  <c r="BI41" i="6"/>
  <c r="AS41" i="6"/>
  <c r="AC41" i="6"/>
  <c r="M41" i="6"/>
  <c r="CH41" i="6"/>
  <c r="BR41" i="6"/>
  <c r="BB41" i="6"/>
  <c r="AL41" i="6"/>
  <c r="V41" i="6"/>
  <c r="CS41" i="6"/>
  <c r="CW41" i="6"/>
  <c r="CX41" i="6"/>
  <c r="CY41" i="6"/>
  <c r="DC41" i="6"/>
  <c r="DE41" i="6"/>
  <c r="DF41" i="6"/>
  <c r="CG34" i="6"/>
  <c r="BQ34" i="6"/>
  <c r="BA34" i="6"/>
  <c r="AK34" i="6"/>
  <c r="U34" i="6"/>
  <c r="CL34" i="6"/>
  <c r="BF34" i="6"/>
  <c r="Z34" i="6"/>
  <c r="CF34" i="6"/>
  <c r="AZ34" i="6"/>
  <c r="T34" i="6"/>
  <c r="CK34" i="6"/>
  <c r="BU34" i="6"/>
  <c r="BE34" i="6"/>
  <c r="AO34" i="6"/>
  <c r="Y34" i="6"/>
  <c r="CD34" i="6"/>
  <c r="AX34" i="6"/>
  <c r="R34" i="6"/>
  <c r="BX34" i="6"/>
  <c r="AR34" i="6"/>
  <c r="L34" i="6"/>
  <c r="CO34" i="6"/>
  <c r="BY34" i="6"/>
  <c r="BI34" i="6"/>
  <c r="AS34" i="6"/>
  <c r="AC34" i="6"/>
  <c r="M34" i="6"/>
  <c r="BV34" i="6"/>
  <c r="AP34" i="6"/>
  <c r="J34" i="6"/>
  <c r="BP34" i="6"/>
  <c r="AJ34" i="6"/>
  <c r="CC34" i="6"/>
  <c r="BM34" i="6"/>
  <c r="AW34" i="6"/>
  <c r="AG34" i="6"/>
  <c r="Q34" i="6"/>
  <c r="BN34" i="6"/>
  <c r="AH34" i="6"/>
  <c r="CN34" i="6"/>
  <c r="BH34" i="6"/>
  <c r="AB34" i="6"/>
  <c r="CM34" i="6"/>
  <c r="BW34" i="6"/>
  <c r="BG34" i="6"/>
  <c r="AQ34" i="6"/>
  <c r="AA34" i="6"/>
  <c r="K34" i="6"/>
  <c r="BR34" i="6"/>
  <c r="AL34" i="6"/>
  <c r="CR34" i="6"/>
  <c r="BL34" i="6"/>
  <c r="AF34" i="6"/>
  <c r="CE34" i="6"/>
  <c r="BO34" i="6"/>
  <c r="AY34" i="6"/>
  <c r="AI34" i="6"/>
  <c r="S34" i="6"/>
  <c r="CH34" i="6"/>
  <c r="BB34" i="6"/>
  <c r="V34" i="6"/>
  <c r="CB34" i="6"/>
  <c r="AV34" i="6"/>
  <c r="P34" i="6"/>
  <c r="CI34" i="6"/>
  <c r="BS34" i="6"/>
  <c r="BC34" i="6"/>
  <c r="AM34" i="6"/>
  <c r="W34" i="6"/>
  <c r="CP34" i="6"/>
  <c r="BJ34" i="6"/>
  <c r="AD34" i="6"/>
  <c r="CJ34" i="6"/>
  <c r="BD34" i="6"/>
  <c r="X34" i="6"/>
  <c r="CT34" i="6"/>
  <c r="CV34" i="6"/>
  <c r="CX34" i="6"/>
  <c r="CY34" i="6"/>
  <c r="DD34" i="6"/>
  <c r="DF34" i="6"/>
  <c r="CQ34" i="6"/>
  <c r="CA34" i="6"/>
  <c r="BK34" i="6"/>
  <c r="AU34" i="6"/>
  <c r="AE34" i="6"/>
  <c r="O34" i="6"/>
  <c r="BZ34" i="6"/>
  <c r="AT34" i="6"/>
  <c r="N34" i="6"/>
  <c r="BT34" i="6"/>
  <c r="AN34" i="6"/>
  <c r="CS34" i="6"/>
  <c r="CU34" i="6"/>
  <c r="CW34" i="6"/>
  <c r="CZ34" i="6"/>
  <c r="DA34" i="6"/>
  <c r="DB34" i="6"/>
  <c r="DC34" i="6"/>
  <c r="DE34" i="6"/>
  <c r="CK37" i="6"/>
  <c r="BU37" i="6"/>
  <c r="BE37" i="6"/>
  <c r="AO37" i="6"/>
  <c r="Y37" i="6"/>
  <c r="CL37" i="6"/>
  <c r="BV37" i="6"/>
  <c r="BF37" i="6"/>
  <c r="AP37" i="6"/>
  <c r="Z37" i="6"/>
  <c r="J37" i="6"/>
  <c r="CC37" i="6"/>
  <c r="BM37" i="6"/>
  <c r="AW37" i="6"/>
  <c r="AG37" i="6"/>
  <c r="Q37" i="6"/>
  <c r="CD37" i="6"/>
  <c r="BN37" i="6"/>
  <c r="AX37" i="6"/>
  <c r="AH37" i="6"/>
  <c r="R37" i="6"/>
  <c r="CO37" i="6"/>
  <c r="BY37" i="6"/>
  <c r="BI37" i="6"/>
  <c r="AS37" i="6"/>
  <c r="AC37" i="6"/>
  <c r="M37" i="6"/>
  <c r="CH37" i="6"/>
  <c r="BR37" i="6"/>
  <c r="BB37" i="6"/>
  <c r="AL37" i="6"/>
  <c r="V37" i="6"/>
  <c r="CQ37" i="6"/>
  <c r="CA37" i="6"/>
  <c r="BK37" i="6"/>
  <c r="AU37" i="6"/>
  <c r="AE37" i="6"/>
  <c r="O37" i="6"/>
  <c r="CJ37" i="6"/>
  <c r="BT37" i="6"/>
  <c r="BD37" i="6"/>
  <c r="AN37" i="6"/>
  <c r="X37" i="6"/>
  <c r="CG37" i="6"/>
  <c r="BQ37" i="6"/>
  <c r="BA37" i="6"/>
  <c r="AK37" i="6"/>
  <c r="U37" i="6"/>
  <c r="CP37" i="6"/>
  <c r="BZ37" i="6"/>
  <c r="BJ37" i="6"/>
  <c r="AT37" i="6"/>
  <c r="AD37" i="6"/>
  <c r="N37" i="6"/>
  <c r="CI37" i="6"/>
  <c r="BS37" i="6"/>
  <c r="BC37" i="6"/>
  <c r="AM37" i="6"/>
  <c r="W37" i="6"/>
  <c r="CR37" i="6"/>
  <c r="CB37" i="6"/>
  <c r="BL37" i="6"/>
  <c r="AV37" i="6"/>
  <c r="AF37" i="6"/>
  <c r="P37" i="6"/>
  <c r="CE37" i="6"/>
  <c r="BO37" i="6"/>
  <c r="AY37" i="6"/>
  <c r="AI37" i="6"/>
  <c r="S37" i="6"/>
  <c r="CN37" i="6"/>
  <c r="BX37" i="6"/>
  <c r="BH37" i="6"/>
  <c r="AR37" i="6"/>
  <c r="AB37" i="6"/>
  <c r="L37" i="6"/>
  <c r="CS37" i="6"/>
  <c r="CZ37" i="6"/>
  <c r="DB37" i="6"/>
  <c r="DE37" i="6"/>
  <c r="CM37" i="6"/>
  <c r="BW37" i="6"/>
  <c r="BG37" i="6"/>
  <c r="AQ37" i="6"/>
  <c r="AA37" i="6"/>
  <c r="K37" i="6"/>
  <c r="CF37" i="6"/>
  <c r="BP37" i="6"/>
  <c r="AZ37" i="6"/>
  <c r="AJ37" i="6"/>
  <c r="T37" i="6"/>
  <c r="CT37" i="6"/>
  <c r="CU37" i="6"/>
  <c r="CV37" i="6"/>
  <c r="CW37" i="6"/>
  <c r="CX37" i="6"/>
  <c r="CY37" i="6"/>
  <c r="DA37" i="6"/>
  <c r="DC37" i="6"/>
  <c r="DD37" i="6"/>
  <c r="DF37" i="6"/>
  <c r="CH28" i="6"/>
  <c r="BR28" i="6"/>
  <c r="BB28" i="6"/>
  <c r="AL28" i="6"/>
  <c r="V28" i="6"/>
  <c r="CQ28" i="6"/>
  <c r="CA28" i="6"/>
  <c r="BK28" i="6"/>
  <c r="AU28" i="6"/>
  <c r="AE28" i="6"/>
  <c r="O28" i="6"/>
  <c r="CP28" i="6"/>
  <c r="BZ28" i="6"/>
  <c r="BJ28" i="6"/>
  <c r="AT28" i="6"/>
  <c r="AD28" i="6"/>
  <c r="N28" i="6"/>
  <c r="CI28" i="6"/>
  <c r="BS28" i="6"/>
  <c r="BC28" i="6"/>
  <c r="AM28" i="6"/>
  <c r="W28" i="6"/>
  <c r="CL28" i="6"/>
  <c r="BV28" i="6"/>
  <c r="BF28" i="6"/>
  <c r="AP28" i="6"/>
  <c r="Z28" i="6"/>
  <c r="J28" i="6"/>
  <c r="CE28" i="6"/>
  <c r="BO28" i="6"/>
  <c r="AY28" i="6"/>
  <c r="AI28" i="6"/>
  <c r="S28" i="6"/>
  <c r="CF28" i="6"/>
  <c r="BP28" i="6"/>
  <c r="AZ28" i="6"/>
  <c r="AJ28" i="6"/>
  <c r="T28" i="6"/>
  <c r="CO28" i="6"/>
  <c r="BY28" i="6"/>
  <c r="BI28" i="6"/>
  <c r="AS28" i="6"/>
  <c r="AC28" i="6"/>
  <c r="M28" i="6"/>
  <c r="CD28" i="6"/>
  <c r="BN28" i="6"/>
  <c r="AX28" i="6"/>
  <c r="AH28" i="6"/>
  <c r="R28" i="6"/>
  <c r="CM28" i="6"/>
  <c r="BW28" i="6"/>
  <c r="BG28" i="6"/>
  <c r="AQ28" i="6"/>
  <c r="AA28" i="6"/>
  <c r="K28" i="6"/>
  <c r="CN28" i="6"/>
  <c r="BX28" i="6"/>
  <c r="BH28" i="6"/>
  <c r="AR28" i="6"/>
  <c r="AB28" i="6"/>
  <c r="L28" i="6"/>
  <c r="CG28" i="6"/>
  <c r="BQ28" i="6"/>
  <c r="BA28" i="6"/>
  <c r="AK28" i="6"/>
  <c r="U28" i="6"/>
  <c r="CJ28" i="6"/>
  <c r="BT28" i="6"/>
  <c r="BD28" i="6"/>
  <c r="AN28" i="6"/>
  <c r="X28" i="6"/>
  <c r="CK28" i="6"/>
  <c r="BU28" i="6"/>
  <c r="BE28" i="6"/>
  <c r="AO28" i="6"/>
  <c r="Y28" i="6"/>
  <c r="CS28" i="6"/>
  <c r="CT28" i="6"/>
  <c r="CW28" i="6"/>
  <c r="DA28" i="6"/>
  <c r="DB28" i="6"/>
  <c r="DC28" i="6"/>
  <c r="CR28" i="6"/>
  <c r="CB28" i="6"/>
  <c r="BL28" i="6"/>
  <c r="AV28" i="6"/>
  <c r="AF28" i="6"/>
  <c r="P28" i="6"/>
  <c r="CC28" i="6"/>
  <c r="BM28" i="6"/>
  <c r="AW28" i="6"/>
  <c r="AG28" i="6"/>
  <c r="Q28" i="6"/>
  <c r="CU28" i="6"/>
  <c r="CV28" i="6"/>
  <c r="CX28" i="6"/>
  <c r="CY28" i="6"/>
  <c r="CZ28" i="6"/>
  <c r="DD28" i="6"/>
  <c r="DE28" i="6"/>
  <c r="DF28" i="6"/>
  <c r="CM31" i="6"/>
  <c r="BW31" i="6"/>
  <c r="BG31" i="6"/>
  <c r="AQ31" i="6"/>
  <c r="AA31" i="6"/>
  <c r="K31" i="6"/>
  <c r="CF31" i="6"/>
  <c r="BP31" i="6"/>
  <c r="AZ31" i="6"/>
  <c r="AJ31" i="6"/>
  <c r="T31" i="6"/>
  <c r="CE31" i="6"/>
  <c r="BO31" i="6"/>
  <c r="AY31" i="6"/>
  <c r="AI31" i="6"/>
  <c r="S31" i="6"/>
  <c r="CN31" i="6"/>
  <c r="BX31" i="6"/>
  <c r="BH31" i="6"/>
  <c r="AR31" i="6"/>
  <c r="AB31" i="6"/>
  <c r="L31" i="6"/>
  <c r="CQ31" i="6"/>
  <c r="CA31" i="6"/>
  <c r="BK31" i="6"/>
  <c r="AU31" i="6"/>
  <c r="AE31" i="6"/>
  <c r="O31" i="6"/>
  <c r="CJ31" i="6"/>
  <c r="BT31" i="6"/>
  <c r="BD31" i="6"/>
  <c r="AN31" i="6"/>
  <c r="X31" i="6"/>
  <c r="CK31" i="6"/>
  <c r="BU31" i="6"/>
  <c r="BE31" i="6"/>
  <c r="AO31" i="6"/>
  <c r="Y31" i="6"/>
  <c r="CL31" i="6"/>
  <c r="BV31" i="6"/>
  <c r="BF31" i="6"/>
  <c r="AP31" i="6"/>
  <c r="Z31" i="6"/>
  <c r="J31" i="6"/>
  <c r="CI31" i="6"/>
  <c r="BS31" i="6"/>
  <c r="BC31" i="6"/>
  <c r="AM31" i="6"/>
  <c r="W31" i="6"/>
  <c r="CR31" i="6"/>
  <c r="CB31" i="6"/>
  <c r="BL31" i="6"/>
  <c r="AV31" i="6"/>
  <c r="AF31" i="6"/>
  <c r="P31" i="6"/>
  <c r="CC31" i="6"/>
  <c r="BM31" i="6"/>
  <c r="AW31" i="6"/>
  <c r="AG31" i="6"/>
  <c r="Q31" i="6"/>
  <c r="CD31" i="6"/>
  <c r="BN31" i="6"/>
  <c r="AX31" i="6"/>
  <c r="AH31" i="6"/>
  <c r="R31" i="6"/>
  <c r="CO31" i="6"/>
  <c r="BY31" i="6"/>
  <c r="BI31" i="6"/>
  <c r="AS31" i="6"/>
  <c r="AC31" i="6"/>
  <c r="M31" i="6"/>
  <c r="CH31" i="6"/>
  <c r="BR31" i="6"/>
  <c r="BB31" i="6"/>
  <c r="AL31" i="6"/>
  <c r="V31" i="6"/>
  <c r="CS31" i="6"/>
  <c r="CU31" i="6"/>
  <c r="CW31" i="6"/>
  <c r="DA31" i="6"/>
  <c r="DC31" i="6"/>
  <c r="DD31" i="6"/>
  <c r="DE31" i="6"/>
  <c r="CG31" i="6"/>
  <c r="BQ31" i="6"/>
  <c r="BA31" i="6"/>
  <c r="AK31" i="6"/>
  <c r="U31" i="6"/>
  <c r="CP31" i="6"/>
  <c r="BZ31" i="6"/>
  <c r="BJ31" i="6"/>
  <c r="AT31" i="6"/>
  <c r="AD31" i="6"/>
  <c r="N31" i="6"/>
  <c r="CT31" i="6"/>
  <c r="CV31" i="6"/>
  <c r="CX31" i="6"/>
  <c r="CY31" i="6"/>
  <c r="CZ31" i="6"/>
  <c r="DB31" i="6"/>
  <c r="DF31" i="6"/>
  <c r="CN32" i="6"/>
  <c r="BX32" i="6"/>
  <c r="BH32" i="6"/>
  <c r="AR32" i="6"/>
  <c r="AB32" i="6"/>
  <c r="L32" i="6"/>
  <c r="CG32" i="6"/>
  <c r="BQ32" i="6"/>
  <c r="BA32" i="6"/>
  <c r="AK32" i="6"/>
  <c r="U32" i="6"/>
  <c r="CP32" i="6"/>
  <c r="BZ32" i="6"/>
  <c r="BJ32" i="6"/>
  <c r="AT32" i="6"/>
  <c r="AD32" i="6"/>
  <c r="N32" i="6"/>
  <c r="CI32" i="6"/>
  <c r="BS32" i="6"/>
  <c r="BC32" i="6"/>
  <c r="AM32" i="6"/>
  <c r="W32" i="6"/>
  <c r="CR32" i="6"/>
  <c r="CB32" i="6"/>
  <c r="BL32" i="6"/>
  <c r="AV32" i="6"/>
  <c r="AF32" i="6"/>
  <c r="P32" i="6"/>
  <c r="CC32" i="6"/>
  <c r="BM32" i="6"/>
  <c r="AW32" i="6"/>
  <c r="AG32" i="6"/>
  <c r="Q32" i="6"/>
  <c r="CD32" i="6"/>
  <c r="BN32" i="6"/>
  <c r="AX32" i="6"/>
  <c r="AH32" i="6"/>
  <c r="R32" i="6"/>
  <c r="CM32" i="6"/>
  <c r="BW32" i="6"/>
  <c r="BG32" i="6"/>
  <c r="AQ32" i="6"/>
  <c r="AA32" i="6"/>
  <c r="K32" i="6"/>
  <c r="CF32" i="6"/>
  <c r="BP32" i="6"/>
  <c r="AZ32" i="6"/>
  <c r="AJ32" i="6"/>
  <c r="T32" i="6"/>
  <c r="CO32" i="6"/>
  <c r="BY32" i="6"/>
  <c r="BI32" i="6"/>
  <c r="AS32" i="6"/>
  <c r="AC32" i="6"/>
  <c r="M32" i="6"/>
  <c r="CH32" i="6"/>
  <c r="BR32" i="6"/>
  <c r="BB32" i="6"/>
  <c r="AL32" i="6"/>
  <c r="V32" i="6"/>
  <c r="CQ32" i="6"/>
  <c r="CA32" i="6"/>
  <c r="BK32" i="6"/>
  <c r="AU32" i="6"/>
  <c r="AE32" i="6"/>
  <c r="O32" i="6"/>
  <c r="CJ32" i="6"/>
  <c r="BT32" i="6"/>
  <c r="BD32" i="6"/>
  <c r="AN32" i="6"/>
  <c r="X32" i="6"/>
  <c r="CK32" i="6"/>
  <c r="BU32" i="6"/>
  <c r="BE32" i="6"/>
  <c r="AO32" i="6"/>
  <c r="Y32" i="6"/>
  <c r="CL32" i="6"/>
  <c r="BV32" i="6"/>
  <c r="BF32" i="6"/>
  <c r="AP32" i="6"/>
  <c r="Z32" i="6"/>
  <c r="J32" i="6"/>
  <c r="CE32" i="6"/>
  <c r="BO32" i="6"/>
  <c r="AY32" i="6"/>
  <c r="AI32" i="6"/>
  <c r="S32" i="6"/>
  <c r="CS32" i="6"/>
  <c r="DB32" i="6"/>
  <c r="CT32" i="6"/>
  <c r="CU32" i="6"/>
  <c r="CV32" i="6"/>
  <c r="CW32" i="6"/>
  <c r="CX32" i="6"/>
  <c r="CY32" i="6"/>
  <c r="CZ32" i="6"/>
  <c r="DA32" i="6"/>
  <c r="DC32" i="6"/>
  <c r="DD32" i="6"/>
  <c r="DE32" i="6"/>
  <c r="DF32" i="6"/>
  <c r="CJ30" i="6"/>
  <c r="BT30" i="6"/>
  <c r="BD30" i="6"/>
  <c r="AN30" i="6"/>
  <c r="X30" i="6"/>
  <c r="CK30" i="6"/>
  <c r="BU30" i="6"/>
  <c r="BE30" i="6"/>
  <c r="AO30" i="6"/>
  <c r="Y30" i="6"/>
  <c r="CR30" i="6"/>
  <c r="CB30" i="6"/>
  <c r="BL30" i="6"/>
  <c r="AV30" i="6"/>
  <c r="AF30" i="6"/>
  <c r="P30" i="6"/>
  <c r="CC30" i="6"/>
  <c r="BM30" i="6"/>
  <c r="AW30" i="6"/>
  <c r="AG30" i="6"/>
  <c r="Q30" i="6"/>
  <c r="CF30" i="6"/>
  <c r="BP30" i="6"/>
  <c r="AZ30" i="6"/>
  <c r="AJ30" i="6"/>
  <c r="T30" i="6"/>
  <c r="CO30" i="6"/>
  <c r="BY30" i="6"/>
  <c r="BI30" i="6"/>
  <c r="AS30" i="6"/>
  <c r="AC30" i="6"/>
  <c r="M30" i="6"/>
  <c r="CN30" i="6"/>
  <c r="BX30" i="6"/>
  <c r="BH30" i="6"/>
  <c r="AR30" i="6"/>
  <c r="AB30" i="6"/>
  <c r="L30" i="6"/>
  <c r="CG30" i="6"/>
  <c r="BQ30" i="6"/>
  <c r="BA30" i="6"/>
  <c r="AK30" i="6"/>
  <c r="U30" i="6"/>
  <c r="CH30" i="6"/>
  <c r="BR30" i="6"/>
  <c r="BB30" i="6"/>
  <c r="AL30" i="6"/>
  <c r="V30" i="6"/>
  <c r="CQ30" i="6"/>
  <c r="CA30" i="6"/>
  <c r="BK30" i="6"/>
  <c r="AU30" i="6"/>
  <c r="AE30" i="6"/>
  <c r="O30" i="6"/>
  <c r="CD30" i="6"/>
  <c r="BN30" i="6"/>
  <c r="AX30" i="6"/>
  <c r="AH30" i="6"/>
  <c r="R30" i="6"/>
  <c r="CM30" i="6"/>
  <c r="BW30" i="6"/>
  <c r="BG30" i="6"/>
  <c r="AQ30" i="6"/>
  <c r="AA30" i="6"/>
  <c r="K30" i="6"/>
  <c r="CT30" i="6"/>
  <c r="CU30" i="6"/>
  <c r="CV30" i="6"/>
  <c r="CW30" i="6"/>
  <c r="CX30" i="6"/>
  <c r="DA30" i="6"/>
  <c r="DB30" i="6"/>
  <c r="DC30" i="6"/>
  <c r="DD30" i="6"/>
  <c r="DE30" i="6"/>
  <c r="CP30" i="6"/>
  <c r="BZ30" i="6"/>
  <c r="BJ30" i="6"/>
  <c r="AT30" i="6"/>
  <c r="AD30" i="6"/>
  <c r="N30" i="6"/>
  <c r="CI30" i="6"/>
  <c r="BS30" i="6"/>
  <c r="BC30" i="6"/>
  <c r="AM30" i="6"/>
  <c r="W30" i="6"/>
  <c r="CL30" i="6"/>
  <c r="BV30" i="6"/>
  <c r="BF30" i="6"/>
  <c r="AP30" i="6"/>
  <c r="Z30" i="6"/>
  <c r="J30" i="6"/>
  <c r="CE30" i="6"/>
  <c r="BO30" i="6"/>
  <c r="AY30" i="6"/>
  <c r="AI30" i="6"/>
  <c r="S30" i="6"/>
  <c r="CS30" i="6"/>
  <c r="CY30" i="6"/>
  <c r="CZ30" i="6"/>
  <c r="DF30" i="6"/>
  <c r="CE25" i="6"/>
  <c r="BO25" i="6"/>
  <c r="AY25" i="6"/>
  <c r="AI25" i="6"/>
  <c r="S25" i="6"/>
  <c r="CN25" i="6"/>
  <c r="BX25" i="6"/>
  <c r="BH25" i="6"/>
  <c r="AR25" i="6"/>
  <c r="AB25" i="6"/>
  <c r="L25" i="6"/>
  <c r="CQ25" i="6"/>
  <c r="CA25" i="6"/>
  <c r="BK25" i="6"/>
  <c r="AU25" i="6"/>
  <c r="AE25" i="6"/>
  <c r="O25" i="6"/>
  <c r="CJ25" i="6"/>
  <c r="BT25" i="6"/>
  <c r="BD25" i="6"/>
  <c r="AN25" i="6"/>
  <c r="X25" i="6"/>
  <c r="CM25" i="6"/>
  <c r="BW25" i="6"/>
  <c r="BG25" i="6"/>
  <c r="AQ25" i="6"/>
  <c r="AA25" i="6"/>
  <c r="K25" i="6"/>
  <c r="CF25" i="6"/>
  <c r="BP25" i="6"/>
  <c r="AZ25" i="6"/>
  <c r="AJ25" i="6"/>
  <c r="T25" i="6"/>
  <c r="CI25" i="6"/>
  <c r="BS25" i="6"/>
  <c r="BC25" i="6"/>
  <c r="AM25" i="6"/>
  <c r="W25" i="6"/>
  <c r="CR25" i="6"/>
  <c r="CB25" i="6"/>
  <c r="BL25" i="6"/>
  <c r="AV25" i="6"/>
  <c r="AF25" i="6"/>
  <c r="P25" i="6"/>
  <c r="CC25" i="6"/>
  <c r="BM25" i="6"/>
  <c r="AW25" i="6"/>
  <c r="AG25" i="6"/>
  <c r="Q25" i="6"/>
  <c r="CD25" i="6"/>
  <c r="BN25" i="6"/>
  <c r="AX25" i="6"/>
  <c r="AH25" i="6"/>
  <c r="R25" i="6"/>
  <c r="CK25" i="6"/>
  <c r="BU25" i="6"/>
  <c r="BE25" i="6"/>
  <c r="AO25" i="6"/>
  <c r="Y25" i="6"/>
  <c r="CL25" i="6"/>
  <c r="BV25" i="6"/>
  <c r="BF25" i="6"/>
  <c r="AP25" i="6"/>
  <c r="Z25" i="6"/>
  <c r="J25" i="6"/>
  <c r="CG25" i="6"/>
  <c r="BQ25" i="6"/>
  <c r="BA25" i="6"/>
  <c r="AK25" i="6"/>
  <c r="U25" i="6"/>
  <c r="CP25" i="6"/>
  <c r="BZ25" i="6"/>
  <c r="BJ25" i="6"/>
  <c r="AT25" i="6"/>
  <c r="AD25" i="6"/>
  <c r="N25" i="6"/>
  <c r="CT25" i="6"/>
  <c r="CX25" i="6"/>
  <c r="CY25" i="6"/>
  <c r="CZ25" i="6"/>
  <c r="DB25" i="6"/>
  <c r="DF25" i="6"/>
  <c r="CO25" i="6"/>
  <c r="BY25" i="6"/>
  <c r="BI25" i="6"/>
  <c r="AS25" i="6"/>
  <c r="AC25" i="6"/>
  <c r="M25" i="6"/>
  <c r="CH25" i="6"/>
  <c r="BR25" i="6"/>
  <c r="BB25" i="6"/>
  <c r="AL25" i="6"/>
  <c r="V25" i="6"/>
  <c r="CS25" i="6"/>
  <c r="CU25" i="6"/>
  <c r="CV25" i="6"/>
  <c r="CW25" i="6"/>
  <c r="DA25" i="6"/>
  <c r="DC25" i="6"/>
  <c r="DD25" i="6"/>
  <c r="DE25" i="6"/>
  <c r="CF40" i="6"/>
  <c r="BP40" i="6"/>
  <c r="AZ40" i="6"/>
  <c r="AJ40" i="6"/>
  <c r="T40" i="6"/>
  <c r="CO40" i="6"/>
  <c r="BY40" i="6"/>
  <c r="BI40" i="6"/>
  <c r="AS40" i="6"/>
  <c r="AC40" i="6"/>
  <c r="M40" i="6"/>
  <c r="CN40" i="6"/>
  <c r="BX40" i="6"/>
  <c r="BH40" i="6"/>
  <c r="AR40" i="6"/>
  <c r="AB40" i="6"/>
  <c r="L40" i="6"/>
  <c r="CG40" i="6"/>
  <c r="BQ40" i="6"/>
  <c r="BA40" i="6"/>
  <c r="AK40" i="6"/>
  <c r="U40" i="6"/>
  <c r="CJ40" i="6"/>
  <c r="BT40" i="6"/>
  <c r="BD40" i="6"/>
  <c r="AN40" i="6"/>
  <c r="X40" i="6"/>
  <c r="CK40" i="6"/>
  <c r="BU40" i="6"/>
  <c r="BE40" i="6"/>
  <c r="AO40" i="6"/>
  <c r="Y40" i="6"/>
  <c r="CD40" i="6"/>
  <c r="CR40" i="6"/>
  <c r="CB40" i="6"/>
  <c r="BL40" i="6"/>
  <c r="AV40" i="6"/>
  <c r="AF40" i="6"/>
  <c r="P40" i="6"/>
  <c r="CC40" i="6"/>
  <c r="BM40" i="6"/>
  <c r="AW40" i="6"/>
  <c r="AG40" i="6"/>
  <c r="Q40" i="6"/>
  <c r="CL40" i="6"/>
  <c r="BN40" i="6"/>
  <c r="AX40" i="6"/>
  <c r="AH40" i="6"/>
  <c r="R40" i="6"/>
  <c r="CM40" i="6"/>
  <c r="BW40" i="6"/>
  <c r="BG40" i="6"/>
  <c r="AQ40" i="6"/>
  <c r="AA40" i="6"/>
  <c r="K40" i="6"/>
  <c r="CH40" i="6"/>
  <c r="BR40" i="6"/>
  <c r="BB40" i="6"/>
  <c r="AL40" i="6"/>
  <c r="V40" i="6"/>
  <c r="CQ40" i="6"/>
  <c r="CA40" i="6"/>
  <c r="BK40" i="6"/>
  <c r="AU40" i="6"/>
  <c r="AE40" i="6"/>
  <c r="O40" i="6"/>
  <c r="CS40" i="6"/>
  <c r="CU40" i="6"/>
  <c r="CX40" i="6"/>
  <c r="DA40" i="6"/>
  <c r="DC40" i="6"/>
  <c r="DE40" i="6"/>
  <c r="DF40" i="6"/>
  <c r="BV40" i="6"/>
  <c r="BF40" i="6"/>
  <c r="AP40" i="6"/>
  <c r="Z40" i="6"/>
  <c r="J40" i="6"/>
  <c r="CE40" i="6"/>
  <c r="BO40" i="6"/>
  <c r="AY40" i="6"/>
  <c r="AI40" i="6"/>
  <c r="S40" i="6"/>
  <c r="CP40" i="6"/>
  <c r="BZ40" i="6"/>
  <c r="BJ40" i="6"/>
  <c r="AT40" i="6"/>
  <c r="AD40" i="6"/>
  <c r="N40" i="6"/>
  <c r="CI40" i="6"/>
  <c r="BS40" i="6"/>
  <c r="BC40" i="6"/>
  <c r="AM40" i="6"/>
  <c r="W40" i="6"/>
  <c r="CT40" i="6"/>
  <c r="CV40" i="6"/>
  <c r="CW40" i="6"/>
  <c r="CY40" i="6"/>
  <c r="CZ40" i="6"/>
  <c r="DB40" i="6"/>
  <c r="DD40" i="6"/>
  <c r="CG39" i="6"/>
  <c r="BQ39" i="6"/>
  <c r="BA39" i="6"/>
  <c r="AK39" i="6"/>
  <c r="U39" i="6"/>
  <c r="CP39" i="6"/>
  <c r="BZ39" i="6"/>
  <c r="BJ39" i="6"/>
  <c r="AT39" i="6"/>
  <c r="AD39" i="6"/>
  <c r="N39" i="6"/>
  <c r="CO39" i="6"/>
  <c r="BY39" i="6"/>
  <c r="BI39" i="6"/>
  <c r="AS39" i="6"/>
  <c r="AC39" i="6"/>
  <c r="M39" i="6"/>
  <c r="CH39" i="6"/>
  <c r="BR39" i="6"/>
  <c r="BB39" i="6"/>
  <c r="AL39" i="6"/>
  <c r="V39" i="6"/>
  <c r="CK39" i="6"/>
  <c r="BU39" i="6"/>
  <c r="BE39" i="6"/>
  <c r="AO39" i="6"/>
  <c r="Y39" i="6"/>
  <c r="CL39" i="6"/>
  <c r="BV39" i="6"/>
  <c r="BF39" i="6"/>
  <c r="AP39" i="6"/>
  <c r="Z39" i="6"/>
  <c r="J39" i="6"/>
  <c r="CC39" i="6"/>
  <c r="BM39" i="6"/>
  <c r="AW39" i="6"/>
  <c r="AG39" i="6"/>
  <c r="Q39" i="6"/>
  <c r="CD39" i="6"/>
  <c r="BN39" i="6"/>
  <c r="AX39" i="6"/>
  <c r="AH39" i="6"/>
  <c r="R39" i="6"/>
  <c r="CE39" i="6"/>
  <c r="BO39" i="6"/>
  <c r="AY39" i="6"/>
  <c r="AI39" i="6"/>
  <c r="S39" i="6"/>
  <c r="CN39" i="6"/>
  <c r="BX39" i="6"/>
  <c r="BH39" i="6"/>
  <c r="AR39" i="6"/>
  <c r="AB39" i="6"/>
  <c r="L39" i="6"/>
  <c r="CI39" i="6"/>
  <c r="BS39" i="6"/>
  <c r="BC39" i="6"/>
  <c r="AM39" i="6"/>
  <c r="W39" i="6"/>
  <c r="CR39" i="6"/>
  <c r="CB39" i="6"/>
  <c r="BL39" i="6"/>
  <c r="AV39" i="6"/>
  <c r="AF39" i="6"/>
  <c r="P39" i="6"/>
  <c r="CS39" i="6"/>
  <c r="CV39" i="6"/>
  <c r="CX39" i="6"/>
  <c r="CY39" i="6"/>
  <c r="CZ39" i="6"/>
  <c r="DD39" i="6"/>
  <c r="DF39" i="6"/>
  <c r="CM39" i="6"/>
  <c r="BW39" i="6"/>
  <c r="BG39" i="6"/>
  <c r="AQ39" i="6"/>
  <c r="AA39" i="6"/>
  <c r="K39" i="6"/>
  <c r="CF39" i="6"/>
  <c r="BP39" i="6"/>
  <c r="AZ39" i="6"/>
  <c r="AJ39" i="6"/>
  <c r="T39" i="6"/>
  <c r="CQ39" i="6"/>
  <c r="CA39" i="6"/>
  <c r="BK39" i="6"/>
  <c r="AU39" i="6"/>
  <c r="AE39" i="6"/>
  <c r="O39" i="6"/>
  <c r="CJ39" i="6"/>
  <c r="BT39" i="6"/>
  <c r="BD39" i="6"/>
  <c r="AN39" i="6"/>
  <c r="X39" i="6"/>
  <c r="CT39" i="6"/>
  <c r="CU39" i="6"/>
  <c r="CW39" i="6"/>
  <c r="DA39" i="6"/>
  <c r="DB39" i="6"/>
  <c r="DC39" i="6"/>
  <c r="DE39" i="6"/>
  <c r="CL26" i="6"/>
  <c r="CD26" i="6"/>
  <c r="CH26" i="6"/>
  <c r="BN26" i="6"/>
  <c r="AX26" i="6"/>
  <c r="AH26" i="6"/>
  <c r="R26" i="6"/>
  <c r="CM26" i="6"/>
  <c r="BW26" i="6"/>
  <c r="BG26" i="6"/>
  <c r="AQ26" i="6"/>
  <c r="AA26" i="6"/>
  <c r="K26" i="6"/>
  <c r="CP26" i="6"/>
  <c r="BV26" i="6"/>
  <c r="BF26" i="6"/>
  <c r="AP26" i="6"/>
  <c r="Z26" i="6"/>
  <c r="J26" i="6"/>
  <c r="DI73" i="6" s="1"/>
  <c r="CE26" i="6"/>
  <c r="BO26" i="6"/>
  <c r="AY26" i="6"/>
  <c r="AI26" i="6"/>
  <c r="S26" i="6"/>
  <c r="CJ26" i="6"/>
  <c r="BT26" i="6"/>
  <c r="BD26" i="6"/>
  <c r="AN26" i="6"/>
  <c r="X26" i="6"/>
  <c r="CK26" i="6"/>
  <c r="BU26" i="6"/>
  <c r="BE26" i="6"/>
  <c r="AO26" i="6"/>
  <c r="Y26" i="6"/>
  <c r="BZ26" i="6"/>
  <c r="BJ26" i="6"/>
  <c r="AT26" i="6"/>
  <c r="AD26" i="6"/>
  <c r="N26" i="6"/>
  <c r="CI26" i="6"/>
  <c r="BS26" i="6"/>
  <c r="BC26" i="6"/>
  <c r="AM26" i="6"/>
  <c r="W26" i="6"/>
  <c r="CF26" i="6"/>
  <c r="BP26" i="6"/>
  <c r="AZ26" i="6"/>
  <c r="AJ26" i="6"/>
  <c r="T26" i="6"/>
  <c r="CO26" i="6"/>
  <c r="BY26" i="6"/>
  <c r="BI26" i="6"/>
  <c r="AS26" i="6"/>
  <c r="AC26" i="6"/>
  <c r="M26" i="6"/>
  <c r="CV26" i="6"/>
  <c r="CW26" i="6"/>
  <c r="CZ26" i="6"/>
  <c r="DD26" i="6"/>
  <c r="DE26" i="6"/>
  <c r="CR26" i="6"/>
  <c r="CB26" i="6"/>
  <c r="BL26" i="6"/>
  <c r="AV26" i="6"/>
  <c r="AF26" i="6"/>
  <c r="P26" i="6"/>
  <c r="CC26" i="6"/>
  <c r="BM26" i="6"/>
  <c r="AW26" i="6"/>
  <c r="AG26" i="6"/>
  <c r="Q26" i="6"/>
  <c r="BR26" i="6"/>
  <c r="BB26" i="6"/>
  <c r="AL26" i="6"/>
  <c r="V26" i="6"/>
  <c r="CQ26" i="6"/>
  <c r="CA26" i="6"/>
  <c r="BK26" i="6"/>
  <c r="AU26" i="6"/>
  <c r="AE26" i="6"/>
  <c r="O26" i="6"/>
  <c r="CN26" i="6"/>
  <c r="BX26" i="6"/>
  <c r="BH26" i="6"/>
  <c r="AR26" i="6"/>
  <c r="AB26" i="6"/>
  <c r="L26" i="6"/>
  <c r="CG26" i="6"/>
  <c r="BQ26" i="6"/>
  <c r="BA26" i="6"/>
  <c r="AK26" i="6"/>
  <c r="U26" i="6"/>
  <c r="CS26" i="6"/>
  <c r="CT26" i="6"/>
  <c r="CU26" i="6"/>
  <c r="CX26" i="6"/>
  <c r="CY26" i="6"/>
  <c r="DA26" i="6"/>
  <c r="DB26" i="6"/>
  <c r="DC26" i="6"/>
  <c r="DF26" i="6"/>
  <c r="CL35" i="6"/>
  <c r="BV35" i="6"/>
  <c r="BF35" i="6"/>
  <c r="AP35" i="6"/>
  <c r="Z35" i="6"/>
  <c r="J35" i="6"/>
  <c r="BQ35" i="6"/>
  <c r="AK35" i="6"/>
  <c r="CM35" i="6"/>
  <c r="BG35" i="6"/>
  <c r="AA35" i="6"/>
  <c r="CD35" i="6"/>
  <c r="BN35" i="6"/>
  <c r="AX35" i="6"/>
  <c r="AH35" i="6"/>
  <c r="R35" i="6"/>
  <c r="CG35" i="6"/>
  <c r="BA35" i="6"/>
  <c r="U35" i="6"/>
  <c r="BW35" i="6"/>
  <c r="AQ35" i="6"/>
  <c r="K35" i="6"/>
  <c r="CP35" i="6"/>
  <c r="BZ35" i="6"/>
  <c r="BJ35" i="6"/>
  <c r="AT35" i="6"/>
  <c r="AD35" i="6"/>
  <c r="N35" i="6"/>
  <c r="BY35" i="6"/>
  <c r="AS35" i="6"/>
  <c r="M35" i="6"/>
  <c r="BO35" i="6"/>
  <c r="AI35" i="6"/>
  <c r="CJ35" i="6"/>
  <c r="BT35" i="6"/>
  <c r="BD35" i="6"/>
  <c r="AN35" i="6"/>
  <c r="X35" i="6"/>
  <c r="CC35" i="6"/>
  <c r="AW35" i="6"/>
  <c r="Q35" i="6"/>
  <c r="BS35" i="6"/>
  <c r="AM35" i="6"/>
  <c r="CH35" i="6"/>
  <c r="BR35" i="6"/>
  <c r="BB35" i="6"/>
  <c r="AL35" i="6"/>
  <c r="V35" i="6"/>
  <c r="CO35" i="6"/>
  <c r="BI35" i="6"/>
  <c r="AC35" i="6"/>
  <c r="CE35" i="6"/>
  <c r="AY35" i="6"/>
  <c r="S35" i="6"/>
  <c r="CR35" i="6"/>
  <c r="CB35" i="6"/>
  <c r="BL35" i="6"/>
  <c r="AV35" i="6"/>
  <c r="AF35" i="6"/>
  <c r="P35" i="6"/>
  <c r="BM35" i="6"/>
  <c r="AG35" i="6"/>
  <c r="CI35" i="6"/>
  <c r="BC35" i="6"/>
  <c r="W35" i="6"/>
  <c r="CN35" i="6"/>
  <c r="BX35" i="6"/>
  <c r="BH35" i="6"/>
  <c r="AR35" i="6"/>
  <c r="AB35" i="6"/>
  <c r="L35" i="6"/>
  <c r="BU35" i="6"/>
  <c r="AO35" i="6"/>
  <c r="CQ35" i="6"/>
  <c r="BK35" i="6"/>
  <c r="AE35" i="6"/>
  <c r="CS35" i="6"/>
  <c r="CT35" i="6"/>
  <c r="CU35" i="6"/>
  <c r="CW35" i="6"/>
  <c r="CX35" i="6"/>
  <c r="CY35" i="6"/>
  <c r="DB35" i="6"/>
  <c r="DC35" i="6"/>
  <c r="DF35" i="6"/>
  <c r="CF35" i="6"/>
  <c r="BP35" i="6"/>
  <c r="AZ35" i="6"/>
  <c r="AJ35" i="6"/>
  <c r="T35" i="6"/>
  <c r="CK35" i="6"/>
  <c r="BE35" i="6"/>
  <c r="Y35" i="6"/>
  <c r="CA35" i="6"/>
  <c r="AU35" i="6"/>
  <c r="O35" i="6"/>
  <c r="CV35" i="6"/>
  <c r="CZ35" i="6"/>
  <c r="DA35" i="6"/>
  <c r="DD35" i="6"/>
  <c r="DE35" i="6"/>
  <c r="CJ38" i="6"/>
  <c r="BT38" i="6"/>
  <c r="BD38" i="6"/>
  <c r="AN38" i="6"/>
  <c r="X38" i="6"/>
  <c r="CK38" i="6"/>
  <c r="BU38" i="6"/>
  <c r="BE38" i="6"/>
  <c r="AO38" i="6"/>
  <c r="Y38" i="6"/>
  <c r="CF38" i="6"/>
  <c r="BP38" i="6"/>
  <c r="AZ38" i="6"/>
  <c r="AJ38" i="6"/>
  <c r="T38" i="6"/>
  <c r="CR38" i="6"/>
  <c r="CB38" i="6"/>
  <c r="BL38" i="6"/>
  <c r="AV38" i="6"/>
  <c r="AF38" i="6"/>
  <c r="P38" i="6"/>
  <c r="CC38" i="6"/>
  <c r="BM38" i="6"/>
  <c r="AW38" i="6"/>
  <c r="AG38" i="6"/>
  <c r="Q38" i="6"/>
  <c r="CN38" i="6"/>
  <c r="BX38" i="6"/>
  <c r="BH38" i="6"/>
  <c r="AR38" i="6"/>
  <c r="AB38" i="6"/>
  <c r="L38" i="6"/>
  <c r="CG38" i="6"/>
  <c r="BQ38" i="6"/>
  <c r="BA38" i="6"/>
  <c r="AK38" i="6"/>
  <c r="U38" i="6"/>
  <c r="CP38" i="6"/>
  <c r="BZ38" i="6"/>
  <c r="BJ38" i="6"/>
  <c r="AT38" i="6"/>
  <c r="AD38" i="6"/>
  <c r="N38" i="6"/>
  <c r="CI38" i="6"/>
  <c r="BS38" i="6"/>
  <c r="BC38" i="6"/>
  <c r="AM38" i="6"/>
  <c r="W38" i="6"/>
  <c r="CO38" i="6"/>
  <c r="BY38" i="6"/>
  <c r="BI38" i="6"/>
  <c r="AS38" i="6"/>
  <c r="AC38" i="6"/>
  <c r="M38" i="6"/>
  <c r="CH38" i="6"/>
  <c r="BR38" i="6"/>
  <c r="BB38" i="6"/>
  <c r="AL38" i="6"/>
  <c r="V38" i="6"/>
  <c r="CQ38" i="6"/>
  <c r="CA38" i="6"/>
  <c r="BK38" i="6"/>
  <c r="AU38" i="6"/>
  <c r="AE38" i="6"/>
  <c r="O38" i="6"/>
  <c r="CD38" i="6"/>
  <c r="BN38" i="6"/>
  <c r="AX38" i="6"/>
  <c r="AH38" i="6"/>
  <c r="R38" i="6"/>
  <c r="CM38" i="6"/>
  <c r="BW38" i="6"/>
  <c r="BG38" i="6"/>
  <c r="AQ38" i="6"/>
  <c r="AA38" i="6"/>
  <c r="K38" i="6"/>
  <c r="CU38" i="6"/>
  <c r="CV38" i="6"/>
  <c r="CW38" i="6"/>
  <c r="CX38" i="6"/>
  <c r="CY38" i="6"/>
  <c r="DA38" i="6"/>
  <c r="DC38" i="6"/>
  <c r="DD38" i="6"/>
  <c r="DE38" i="6"/>
  <c r="DF38" i="6"/>
  <c r="CL38" i="6"/>
  <c r="BV38" i="6"/>
  <c r="BF38" i="6"/>
  <c r="AP38" i="6"/>
  <c r="Z38" i="6"/>
  <c r="J38" i="6"/>
  <c r="CE38" i="6"/>
  <c r="BO38" i="6"/>
  <c r="AY38" i="6"/>
  <c r="AI38" i="6"/>
  <c r="S38" i="6"/>
  <c r="CS38" i="6"/>
  <c r="CT38" i="6"/>
  <c r="CZ38" i="6"/>
  <c r="DB38" i="6"/>
  <c r="J30" i="7"/>
  <c r="I22" i="6"/>
  <c r="J36" i="10"/>
  <c r="J31" i="7"/>
  <c r="DH23" i="10"/>
  <c r="DH19" i="7"/>
  <c r="L28" i="7"/>
  <c r="L29" i="7" s="1"/>
  <c r="DI24" i="10"/>
  <c r="DI20" i="7"/>
  <c r="K21" i="7"/>
  <c r="K25" i="10"/>
  <c r="L93" i="8"/>
  <c r="DK16" i="10"/>
  <c r="DK16" i="7"/>
  <c r="DK15" i="8"/>
  <c r="DJ160" i="4"/>
  <c r="DK16" i="9"/>
  <c r="DK16" i="6"/>
  <c r="DJ263" i="4"/>
  <c r="DJ21" i="5"/>
  <c r="DI193" i="4" s="1"/>
  <c r="DJ36" i="5" s="1"/>
  <c r="DH23" i="7"/>
  <c r="DH27" i="10"/>
  <c r="DH24" i="7"/>
  <c r="DH28" i="10"/>
  <c r="K27" i="7"/>
  <c r="M47" i="8"/>
  <c r="M97" i="8" s="1"/>
  <c r="L92" i="8"/>
  <c r="DJ69" i="6"/>
  <c r="DH69" i="6"/>
  <c r="DG71" i="6"/>
  <c r="DI69" i="6"/>
  <c r="DJ30" i="8"/>
  <c r="DJ26" i="5" s="1"/>
  <c r="DJ62" i="8"/>
  <c r="DJ89" i="8" s="1"/>
  <c r="DJ61" i="8"/>
  <c r="DJ28" i="8"/>
  <c r="L91" i="8"/>
  <c r="DH26" i="10"/>
  <c r="DH22" i="7"/>
  <c r="L26" i="7"/>
  <c r="K25" i="7"/>
  <c r="K29" i="10"/>
  <c r="DG69" i="6"/>
  <c r="K91" i="6"/>
  <c r="L91" i="6" s="1"/>
  <c r="AQ90" i="8"/>
  <c r="DH81" i="6" l="1"/>
  <c r="DI88" i="6"/>
  <c r="I36" i="6"/>
  <c r="DJ71" i="6"/>
  <c r="DI19" i="7"/>
  <c r="DI77" i="6"/>
  <c r="I32" i="6"/>
  <c r="I31" i="6"/>
  <c r="DH75" i="6"/>
  <c r="DH71" i="6"/>
  <c r="DG70" i="6"/>
  <c r="DI42" i="6"/>
  <c r="DI44" i="6" s="1"/>
  <c r="I30" i="6"/>
  <c r="DI71" i="6"/>
  <c r="DI70" i="6"/>
  <c r="I39" i="6"/>
  <c r="DG87" i="6"/>
  <c r="DH79" i="6"/>
  <c r="DJ78" i="6"/>
  <c r="DH84" i="6"/>
  <c r="DI81" i="6"/>
  <c r="DJ74" i="6"/>
  <c r="I37" i="6"/>
  <c r="DH70" i="6"/>
  <c r="I23" i="6"/>
  <c r="I24" i="6"/>
  <c r="DJ70" i="6"/>
  <c r="K71" i="6"/>
  <c r="O71" i="6"/>
  <c r="S71" i="6"/>
  <c r="W71" i="6"/>
  <c r="AA71" i="6"/>
  <c r="AE71" i="6"/>
  <c r="AI71" i="6"/>
  <c r="AM71" i="6"/>
  <c r="AQ71" i="6"/>
  <c r="AU71" i="6"/>
  <c r="AY71" i="6"/>
  <c r="BC71" i="6"/>
  <c r="BG71" i="6"/>
  <c r="BK71" i="6"/>
  <c r="BO71" i="6"/>
  <c r="BS71" i="6"/>
  <c r="BW71" i="6"/>
  <c r="CA71" i="6"/>
  <c r="CE71" i="6"/>
  <c r="CI71" i="6"/>
  <c r="CM71" i="6"/>
  <c r="CQ71" i="6"/>
  <c r="L71" i="6"/>
  <c r="P71" i="6"/>
  <c r="T71" i="6"/>
  <c r="X71" i="6"/>
  <c r="AB71" i="6"/>
  <c r="AF71" i="6"/>
  <c r="AJ71" i="6"/>
  <c r="AN71" i="6"/>
  <c r="AR71" i="6"/>
  <c r="AV71" i="6"/>
  <c r="AZ71" i="6"/>
  <c r="BD71" i="6"/>
  <c r="BH71" i="6"/>
  <c r="BL71" i="6"/>
  <c r="BP71" i="6"/>
  <c r="BT71" i="6"/>
  <c r="BX71" i="6"/>
  <c r="CB71" i="6"/>
  <c r="CF71" i="6"/>
  <c r="CJ71" i="6"/>
  <c r="CN71" i="6"/>
  <c r="CR71" i="6"/>
  <c r="CT71" i="6"/>
  <c r="CV71" i="6"/>
  <c r="CX71" i="6"/>
  <c r="CZ71" i="6"/>
  <c r="DB71" i="6"/>
  <c r="DD71" i="6"/>
  <c r="DF71" i="6"/>
  <c r="Q71" i="6"/>
  <c r="Y71" i="6"/>
  <c r="AC71" i="6"/>
  <c r="AK71" i="6"/>
  <c r="AS71" i="6"/>
  <c r="BA71" i="6"/>
  <c r="BE71" i="6"/>
  <c r="BM71" i="6"/>
  <c r="BU71" i="6"/>
  <c r="CC71" i="6"/>
  <c r="CG71" i="6"/>
  <c r="CO71" i="6"/>
  <c r="J71" i="6"/>
  <c r="J93" i="6" s="1"/>
  <c r="J115" i="6" s="1"/>
  <c r="J162" i="6" s="1"/>
  <c r="R71" i="6"/>
  <c r="Z71" i="6"/>
  <c r="AH71" i="6"/>
  <c r="AL71" i="6"/>
  <c r="AT71" i="6"/>
  <c r="BB71" i="6"/>
  <c r="BJ71" i="6"/>
  <c r="BN71" i="6"/>
  <c r="BV71" i="6"/>
  <c r="CD71" i="6"/>
  <c r="CH71" i="6"/>
  <c r="CP71" i="6"/>
  <c r="CU71" i="6"/>
  <c r="CY71" i="6"/>
  <c r="DA71" i="6"/>
  <c r="DE71" i="6"/>
  <c r="M71" i="6"/>
  <c r="U71" i="6"/>
  <c r="AG71" i="6"/>
  <c r="AO71" i="6"/>
  <c r="AW71" i="6"/>
  <c r="BI71" i="6"/>
  <c r="BQ71" i="6"/>
  <c r="BY71" i="6"/>
  <c r="CK71" i="6"/>
  <c r="N71" i="6"/>
  <c r="V71" i="6"/>
  <c r="AD71" i="6"/>
  <c r="AP71" i="6"/>
  <c r="AX71" i="6"/>
  <c r="BF71" i="6"/>
  <c r="BR71" i="6"/>
  <c r="BZ71" i="6"/>
  <c r="CL71" i="6"/>
  <c r="CS71" i="6"/>
  <c r="CW71" i="6"/>
  <c r="DC71" i="6"/>
  <c r="M70" i="6"/>
  <c r="Q70" i="6"/>
  <c r="U70" i="6"/>
  <c r="Y70" i="6"/>
  <c r="AC70" i="6"/>
  <c r="AG70" i="6"/>
  <c r="AK70" i="6"/>
  <c r="AO70" i="6"/>
  <c r="AS70" i="6"/>
  <c r="AW70" i="6"/>
  <c r="BA70" i="6"/>
  <c r="BE70" i="6"/>
  <c r="BI70" i="6"/>
  <c r="BM70" i="6"/>
  <c r="BQ70" i="6"/>
  <c r="BU70" i="6"/>
  <c r="BY70" i="6"/>
  <c r="CC70" i="6"/>
  <c r="CG70" i="6"/>
  <c r="CK70" i="6"/>
  <c r="CO70" i="6"/>
  <c r="J70" i="6"/>
  <c r="J92" i="6" s="1"/>
  <c r="J114" i="6" s="1"/>
  <c r="J161" i="6" s="1"/>
  <c r="N70" i="6"/>
  <c r="R70" i="6"/>
  <c r="V70" i="6"/>
  <c r="Z70" i="6"/>
  <c r="AD70" i="6"/>
  <c r="AH70" i="6"/>
  <c r="AL70" i="6"/>
  <c r="AP70" i="6"/>
  <c r="AT70" i="6"/>
  <c r="AX70" i="6"/>
  <c r="BB70" i="6"/>
  <c r="BF70" i="6"/>
  <c r="BJ70" i="6"/>
  <c r="BN70" i="6"/>
  <c r="BR70" i="6"/>
  <c r="BV70" i="6"/>
  <c r="BZ70" i="6"/>
  <c r="CD70" i="6"/>
  <c r="CH70" i="6"/>
  <c r="CL70" i="6"/>
  <c r="CP70" i="6"/>
  <c r="CS70" i="6"/>
  <c r="CU70" i="6"/>
  <c r="CW70" i="6"/>
  <c r="CY70" i="6"/>
  <c r="DA70" i="6"/>
  <c r="DC70" i="6"/>
  <c r="DE70" i="6"/>
  <c r="AR70" i="6"/>
  <c r="BH70" i="6"/>
  <c r="BP70" i="6"/>
  <c r="BX70" i="6"/>
  <c r="CF70" i="6"/>
  <c r="CJ70" i="6"/>
  <c r="CR70" i="6"/>
  <c r="CV70" i="6"/>
  <c r="CZ70" i="6"/>
  <c r="DB70" i="6"/>
  <c r="DF70" i="6"/>
  <c r="K70" i="6"/>
  <c r="O70" i="6"/>
  <c r="S70" i="6"/>
  <c r="W70" i="6"/>
  <c r="AA70" i="6"/>
  <c r="AE70" i="6"/>
  <c r="AI70" i="6"/>
  <c r="AM70" i="6"/>
  <c r="AQ70" i="6"/>
  <c r="AU70" i="6"/>
  <c r="AY70" i="6"/>
  <c r="BC70" i="6"/>
  <c r="BG70" i="6"/>
  <c r="BK70" i="6"/>
  <c r="BO70" i="6"/>
  <c r="BS70" i="6"/>
  <c r="BW70" i="6"/>
  <c r="CA70" i="6"/>
  <c r="CE70" i="6"/>
  <c r="CI70" i="6"/>
  <c r="CM70" i="6"/>
  <c r="CQ70" i="6"/>
  <c r="L70" i="6"/>
  <c r="P70" i="6"/>
  <c r="T70" i="6"/>
  <c r="X70" i="6"/>
  <c r="AB70" i="6"/>
  <c r="AF70" i="6"/>
  <c r="AJ70" i="6"/>
  <c r="AN70" i="6"/>
  <c r="AV70" i="6"/>
  <c r="AZ70" i="6"/>
  <c r="BD70" i="6"/>
  <c r="BL70" i="6"/>
  <c r="BT70" i="6"/>
  <c r="CB70" i="6"/>
  <c r="CN70" i="6"/>
  <c r="CT70" i="6"/>
  <c r="CX70" i="6"/>
  <c r="DD70" i="6"/>
  <c r="DJ21" i="12"/>
  <c r="I21" i="12" s="1"/>
  <c r="I36" i="5"/>
  <c r="E39" i="13"/>
  <c r="DJ28" i="5"/>
  <c r="DJ150" i="8"/>
  <c r="DJ96" i="8"/>
  <c r="DJ94" i="8"/>
  <c r="DJ88" i="8"/>
  <c r="DJ95" i="8"/>
  <c r="DJ27" i="10" s="1"/>
  <c r="DJ85" i="6"/>
  <c r="DH85" i="6"/>
  <c r="DG85" i="6"/>
  <c r="DI82" i="6"/>
  <c r="DH73" i="6"/>
  <c r="DI87" i="6"/>
  <c r="DH72" i="6"/>
  <c r="DG42" i="6"/>
  <c r="DG44" i="6" s="1"/>
  <c r="DI78" i="6"/>
  <c r="DI75" i="6"/>
  <c r="DI84" i="6"/>
  <c r="DG81" i="6"/>
  <c r="I41" i="6"/>
  <c r="DI76" i="6"/>
  <c r="I33" i="6"/>
  <c r="DG74" i="6"/>
  <c r="DH83" i="6"/>
  <c r="DJ42" i="6"/>
  <c r="DJ44" i="6" s="1"/>
  <c r="DH42" i="6"/>
  <c r="DH44" i="6" s="1"/>
  <c r="I26" i="6"/>
  <c r="I35" i="6"/>
  <c r="I29" i="6"/>
  <c r="DJ75" i="6"/>
  <c r="DJ88" i="6"/>
  <c r="I34" i="6"/>
  <c r="DJ81" i="6"/>
  <c r="DJ84" i="6"/>
  <c r="DJ83" i="6"/>
  <c r="DG80" i="6"/>
  <c r="DH88" i="6"/>
  <c r="DJ80" i="6"/>
  <c r="DI80" i="6"/>
  <c r="I27" i="6"/>
  <c r="DH78" i="6"/>
  <c r="DH82" i="6"/>
  <c r="DJ73" i="6"/>
  <c r="DH86" i="6"/>
  <c r="DJ87" i="6"/>
  <c r="DI72" i="6"/>
  <c r="DH77" i="6"/>
  <c r="DI79" i="6"/>
  <c r="DG77" i="6"/>
  <c r="I40" i="6"/>
  <c r="I25" i="6"/>
  <c r="DG73" i="6"/>
  <c r="DG83" i="6"/>
  <c r="DG82" i="6"/>
  <c r="DG84" i="6"/>
  <c r="DG76" i="6"/>
  <c r="DJ77" i="6"/>
  <c r="DI74" i="6"/>
  <c r="DH80" i="6"/>
  <c r="DG86" i="6"/>
  <c r="DJ82" i="6"/>
  <c r="DJ72" i="6"/>
  <c r="DI83" i="6"/>
  <c r="DH87" i="6"/>
  <c r="DH76" i="6"/>
  <c r="DJ79" i="6"/>
  <c r="DJ86" i="6"/>
  <c r="DJ76" i="6"/>
  <c r="I28" i="6"/>
  <c r="DG75" i="6"/>
  <c r="J32" i="7"/>
  <c r="J20" i="11" s="1"/>
  <c r="I38" i="6"/>
  <c r="DI86" i="6"/>
  <c r="DG78" i="6"/>
  <c r="J82" i="6"/>
  <c r="J104" i="6" s="1"/>
  <c r="J126" i="6" s="1"/>
  <c r="J173" i="6" s="1"/>
  <c r="N82" i="6"/>
  <c r="R82" i="6"/>
  <c r="V82" i="6"/>
  <c r="Z82" i="6"/>
  <c r="AD82" i="6"/>
  <c r="AH82" i="6"/>
  <c r="AL82" i="6"/>
  <c r="AP82" i="6"/>
  <c r="AT82" i="6"/>
  <c r="AX82" i="6"/>
  <c r="BB82" i="6"/>
  <c r="BF82" i="6"/>
  <c r="BJ82" i="6"/>
  <c r="BN82" i="6"/>
  <c r="BR82" i="6"/>
  <c r="BV82" i="6"/>
  <c r="BZ82" i="6"/>
  <c r="CD82" i="6"/>
  <c r="CH82" i="6"/>
  <c r="CL82" i="6"/>
  <c r="CP82" i="6"/>
  <c r="K82" i="6"/>
  <c r="O82" i="6"/>
  <c r="S82" i="6"/>
  <c r="W82" i="6"/>
  <c r="AA82" i="6"/>
  <c r="AE82" i="6"/>
  <c r="AI82" i="6"/>
  <c r="AM82" i="6"/>
  <c r="AQ82" i="6"/>
  <c r="AU82" i="6"/>
  <c r="AY82" i="6"/>
  <c r="BC82" i="6"/>
  <c r="BG82" i="6"/>
  <c r="BK82" i="6"/>
  <c r="BO82" i="6"/>
  <c r="BS82" i="6"/>
  <c r="BW82" i="6"/>
  <c r="CA82" i="6"/>
  <c r="CE82" i="6"/>
  <c r="CI82" i="6"/>
  <c r="CM82" i="6"/>
  <c r="CQ82" i="6"/>
  <c r="CT82" i="6"/>
  <c r="CV82" i="6"/>
  <c r="CX82" i="6"/>
  <c r="CZ82" i="6"/>
  <c r="DB82" i="6"/>
  <c r="DD82" i="6"/>
  <c r="DF82" i="6"/>
  <c r="P82" i="6"/>
  <c r="X82" i="6"/>
  <c r="AF82" i="6"/>
  <c r="AN82" i="6"/>
  <c r="AV82" i="6"/>
  <c r="BD82" i="6"/>
  <c r="BL82" i="6"/>
  <c r="BT82" i="6"/>
  <c r="CB82" i="6"/>
  <c r="CJ82" i="6"/>
  <c r="CR82" i="6"/>
  <c r="Q82" i="6"/>
  <c r="Y82" i="6"/>
  <c r="AG82" i="6"/>
  <c r="AO82" i="6"/>
  <c r="AW82" i="6"/>
  <c r="BE82" i="6"/>
  <c r="BM82" i="6"/>
  <c r="BU82" i="6"/>
  <c r="CC82" i="6"/>
  <c r="CK82" i="6"/>
  <c r="CS82" i="6"/>
  <c r="CW82" i="6"/>
  <c r="DA82" i="6"/>
  <c r="DE82" i="6"/>
  <c r="L82" i="6"/>
  <c r="T82" i="6"/>
  <c r="AB82" i="6"/>
  <c r="AJ82" i="6"/>
  <c r="AR82" i="6"/>
  <c r="AZ82" i="6"/>
  <c r="BH82" i="6"/>
  <c r="BP82" i="6"/>
  <c r="BX82" i="6"/>
  <c r="CF82" i="6"/>
  <c r="CN82" i="6"/>
  <c r="M82" i="6"/>
  <c r="U82" i="6"/>
  <c r="AC82" i="6"/>
  <c r="AK82" i="6"/>
  <c r="AS82" i="6"/>
  <c r="BA82" i="6"/>
  <c r="BI82" i="6"/>
  <c r="BQ82" i="6"/>
  <c r="BY82" i="6"/>
  <c r="CG82" i="6"/>
  <c r="CO82" i="6"/>
  <c r="CU82" i="6"/>
  <c r="CY82" i="6"/>
  <c r="DC82" i="6"/>
  <c r="J73" i="6"/>
  <c r="J95" i="6" s="1"/>
  <c r="J117" i="6" s="1"/>
  <c r="J164" i="6" s="1"/>
  <c r="N73" i="6"/>
  <c r="R73" i="6"/>
  <c r="V73" i="6"/>
  <c r="Z73" i="6"/>
  <c r="AD73" i="6"/>
  <c r="AH73" i="6"/>
  <c r="AL73" i="6"/>
  <c r="AP73" i="6"/>
  <c r="AT73" i="6"/>
  <c r="AX73" i="6"/>
  <c r="BB73" i="6"/>
  <c r="BF73" i="6"/>
  <c r="BJ73" i="6"/>
  <c r="BN73" i="6"/>
  <c r="BR73" i="6"/>
  <c r="BV73" i="6"/>
  <c r="BZ73" i="6"/>
  <c r="CD73" i="6"/>
  <c r="CH73" i="6"/>
  <c r="CL73" i="6"/>
  <c r="CP73" i="6"/>
  <c r="K73" i="6"/>
  <c r="O73" i="6"/>
  <c r="S73" i="6"/>
  <c r="W73" i="6"/>
  <c r="AA73" i="6"/>
  <c r="AE73" i="6"/>
  <c r="AI73" i="6"/>
  <c r="AM73" i="6"/>
  <c r="AQ73" i="6"/>
  <c r="AU73" i="6"/>
  <c r="AY73" i="6"/>
  <c r="BC73" i="6"/>
  <c r="BG73" i="6"/>
  <c r="BK73" i="6"/>
  <c r="BO73" i="6"/>
  <c r="BS73" i="6"/>
  <c r="BW73" i="6"/>
  <c r="CA73" i="6"/>
  <c r="CE73" i="6"/>
  <c r="CI73" i="6"/>
  <c r="CM73" i="6"/>
  <c r="CQ73" i="6"/>
  <c r="CT73" i="6"/>
  <c r="CV73" i="6"/>
  <c r="CX73" i="6"/>
  <c r="CZ73" i="6"/>
  <c r="DB73" i="6"/>
  <c r="DD73" i="6"/>
  <c r="DF73" i="6"/>
  <c r="L73" i="6"/>
  <c r="T73" i="6"/>
  <c r="AB73" i="6"/>
  <c r="AJ73" i="6"/>
  <c r="AR73" i="6"/>
  <c r="AZ73" i="6"/>
  <c r="BH73" i="6"/>
  <c r="BP73" i="6"/>
  <c r="BX73" i="6"/>
  <c r="CF73" i="6"/>
  <c r="CN73" i="6"/>
  <c r="M73" i="6"/>
  <c r="U73" i="6"/>
  <c r="AC73" i="6"/>
  <c r="AK73" i="6"/>
  <c r="AS73" i="6"/>
  <c r="BA73" i="6"/>
  <c r="BI73" i="6"/>
  <c r="BQ73" i="6"/>
  <c r="BY73" i="6"/>
  <c r="CG73" i="6"/>
  <c r="CO73" i="6"/>
  <c r="CU73" i="6"/>
  <c r="CY73" i="6"/>
  <c r="DC73" i="6"/>
  <c r="P73" i="6"/>
  <c r="X73" i="6"/>
  <c r="AF73" i="6"/>
  <c r="AN73" i="6"/>
  <c r="AV73" i="6"/>
  <c r="BD73" i="6"/>
  <c r="BL73" i="6"/>
  <c r="BT73" i="6"/>
  <c r="CB73" i="6"/>
  <c r="CJ73" i="6"/>
  <c r="CR73" i="6"/>
  <c r="Q73" i="6"/>
  <c r="Y73" i="6"/>
  <c r="AG73" i="6"/>
  <c r="AO73" i="6"/>
  <c r="AW73" i="6"/>
  <c r="BE73" i="6"/>
  <c r="BM73" i="6"/>
  <c r="BU73" i="6"/>
  <c r="CC73" i="6"/>
  <c r="CK73" i="6"/>
  <c r="CS73" i="6"/>
  <c r="CW73" i="6"/>
  <c r="DA73" i="6"/>
  <c r="DE73" i="6"/>
  <c r="L79" i="6"/>
  <c r="X79" i="6"/>
  <c r="AF79" i="6"/>
  <c r="AN79" i="6"/>
  <c r="AV79" i="6"/>
  <c r="BH79" i="6"/>
  <c r="BP79" i="6"/>
  <c r="BX79" i="6"/>
  <c r="CJ79" i="6"/>
  <c r="CR79" i="6"/>
  <c r="Q79" i="6"/>
  <c r="AC79" i="6"/>
  <c r="AK79" i="6"/>
  <c r="AS79" i="6"/>
  <c r="BA79" i="6"/>
  <c r="BI79" i="6"/>
  <c r="BQ79" i="6"/>
  <c r="CC79" i="6"/>
  <c r="CK79" i="6"/>
  <c r="CS79" i="6"/>
  <c r="CW79" i="6"/>
  <c r="DC79" i="6"/>
  <c r="DE79" i="6"/>
  <c r="J79" i="6"/>
  <c r="J101" i="6" s="1"/>
  <c r="J123" i="6" s="1"/>
  <c r="J170" i="6" s="1"/>
  <c r="N79" i="6"/>
  <c r="R79" i="6"/>
  <c r="V79" i="6"/>
  <c r="Z79" i="6"/>
  <c r="AD79" i="6"/>
  <c r="AH79" i="6"/>
  <c r="AL79" i="6"/>
  <c r="AP79" i="6"/>
  <c r="AT79" i="6"/>
  <c r="AX79" i="6"/>
  <c r="BB79" i="6"/>
  <c r="BF79" i="6"/>
  <c r="BJ79" i="6"/>
  <c r="BN79" i="6"/>
  <c r="BR79" i="6"/>
  <c r="BV79" i="6"/>
  <c r="BZ79" i="6"/>
  <c r="CD79" i="6"/>
  <c r="CH79" i="6"/>
  <c r="CL79" i="6"/>
  <c r="CP79" i="6"/>
  <c r="K79" i="6"/>
  <c r="O79" i="6"/>
  <c r="S79" i="6"/>
  <c r="W79" i="6"/>
  <c r="AA79" i="6"/>
  <c r="AE79" i="6"/>
  <c r="AI79" i="6"/>
  <c r="AM79" i="6"/>
  <c r="AQ79" i="6"/>
  <c r="AU79" i="6"/>
  <c r="AY79" i="6"/>
  <c r="BC79" i="6"/>
  <c r="BG79" i="6"/>
  <c r="BK79" i="6"/>
  <c r="BO79" i="6"/>
  <c r="BS79" i="6"/>
  <c r="BW79" i="6"/>
  <c r="CA79" i="6"/>
  <c r="CE79" i="6"/>
  <c r="CI79" i="6"/>
  <c r="CM79" i="6"/>
  <c r="CQ79" i="6"/>
  <c r="CT79" i="6"/>
  <c r="CV79" i="6"/>
  <c r="CX79" i="6"/>
  <c r="CZ79" i="6"/>
  <c r="DB79" i="6"/>
  <c r="DD79" i="6"/>
  <c r="DF79" i="6"/>
  <c r="P79" i="6"/>
  <c r="T79" i="6"/>
  <c r="AB79" i="6"/>
  <c r="AJ79" i="6"/>
  <c r="AR79" i="6"/>
  <c r="AZ79" i="6"/>
  <c r="BD79" i="6"/>
  <c r="BL79" i="6"/>
  <c r="BT79" i="6"/>
  <c r="CB79" i="6"/>
  <c r="CF79" i="6"/>
  <c r="CN79" i="6"/>
  <c r="M79" i="6"/>
  <c r="U79" i="6"/>
  <c r="Y79" i="6"/>
  <c r="AG79" i="6"/>
  <c r="AO79" i="6"/>
  <c r="AW79" i="6"/>
  <c r="BE79" i="6"/>
  <c r="BM79" i="6"/>
  <c r="BU79" i="6"/>
  <c r="BY79" i="6"/>
  <c r="CG79" i="6"/>
  <c r="CO79" i="6"/>
  <c r="CU79" i="6"/>
  <c r="CY79" i="6"/>
  <c r="DA79" i="6"/>
  <c r="CP75" i="6"/>
  <c r="CX75" i="6"/>
  <c r="DD75" i="6"/>
  <c r="L75" i="6"/>
  <c r="P75" i="6"/>
  <c r="T75" i="6"/>
  <c r="X75" i="6"/>
  <c r="AB75" i="6"/>
  <c r="AF75" i="6"/>
  <c r="AJ75" i="6"/>
  <c r="AN75" i="6"/>
  <c r="AR75" i="6"/>
  <c r="AV75" i="6"/>
  <c r="AZ75" i="6"/>
  <c r="BD75" i="6"/>
  <c r="BH75" i="6"/>
  <c r="BL75" i="6"/>
  <c r="BP75" i="6"/>
  <c r="BT75" i="6"/>
  <c r="BX75" i="6"/>
  <c r="CB75" i="6"/>
  <c r="CF75" i="6"/>
  <c r="CJ75" i="6"/>
  <c r="CN75" i="6"/>
  <c r="CR75" i="6"/>
  <c r="M75" i="6"/>
  <c r="Q75" i="6"/>
  <c r="U75" i="6"/>
  <c r="Y75" i="6"/>
  <c r="AC75" i="6"/>
  <c r="AG75" i="6"/>
  <c r="AK75" i="6"/>
  <c r="AO75" i="6"/>
  <c r="AS75" i="6"/>
  <c r="AW75" i="6"/>
  <c r="BA75" i="6"/>
  <c r="BE75" i="6"/>
  <c r="BI75" i="6"/>
  <c r="BM75" i="6"/>
  <c r="BQ75" i="6"/>
  <c r="BU75" i="6"/>
  <c r="BY75" i="6"/>
  <c r="CC75" i="6"/>
  <c r="CG75" i="6"/>
  <c r="CK75" i="6"/>
  <c r="CO75" i="6"/>
  <c r="CS75" i="6"/>
  <c r="CU75" i="6"/>
  <c r="CW75" i="6"/>
  <c r="CY75" i="6"/>
  <c r="DA75" i="6"/>
  <c r="DC75" i="6"/>
  <c r="DE75" i="6"/>
  <c r="J75" i="6"/>
  <c r="J97" i="6" s="1"/>
  <c r="J119" i="6" s="1"/>
  <c r="J166" i="6" s="1"/>
  <c r="N75" i="6"/>
  <c r="R75" i="6"/>
  <c r="V75" i="6"/>
  <c r="Z75" i="6"/>
  <c r="AD75" i="6"/>
  <c r="AH75" i="6"/>
  <c r="AL75" i="6"/>
  <c r="AP75" i="6"/>
  <c r="AT75" i="6"/>
  <c r="AX75" i="6"/>
  <c r="BB75" i="6"/>
  <c r="BF75" i="6"/>
  <c r="BJ75" i="6"/>
  <c r="BN75" i="6"/>
  <c r="BR75" i="6"/>
  <c r="BV75" i="6"/>
  <c r="BZ75" i="6"/>
  <c r="CD75" i="6"/>
  <c r="CH75" i="6"/>
  <c r="CL75" i="6"/>
  <c r="K75" i="6"/>
  <c r="O75" i="6"/>
  <c r="S75" i="6"/>
  <c r="W75" i="6"/>
  <c r="AA75" i="6"/>
  <c r="AE75" i="6"/>
  <c r="AI75" i="6"/>
  <c r="AM75" i="6"/>
  <c r="AQ75" i="6"/>
  <c r="AU75" i="6"/>
  <c r="AY75" i="6"/>
  <c r="BC75" i="6"/>
  <c r="BG75" i="6"/>
  <c r="BK75" i="6"/>
  <c r="BO75" i="6"/>
  <c r="BS75" i="6"/>
  <c r="BW75" i="6"/>
  <c r="CA75" i="6"/>
  <c r="CE75" i="6"/>
  <c r="CI75" i="6"/>
  <c r="CM75" i="6"/>
  <c r="CQ75" i="6"/>
  <c r="CT75" i="6"/>
  <c r="CV75" i="6"/>
  <c r="CZ75" i="6"/>
  <c r="DB75" i="6"/>
  <c r="DF75" i="6"/>
  <c r="M84" i="6"/>
  <c r="Q84" i="6"/>
  <c r="U84" i="6"/>
  <c r="Y84" i="6"/>
  <c r="AC84" i="6"/>
  <c r="AG84" i="6"/>
  <c r="AK84" i="6"/>
  <c r="AO84" i="6"/>
  <c r="AS84" i="6"/>
  <c r="AW84" i="6"/>
  <c r="BA84" i="6"/>
  <c r="BE84" i="6"/>
  <c r="BI84" i="6"/>
  <c r="BM84" i="6"/>
  <c r="BQ84" i="6"/>
  <c r="BU84" i="6"/>
  <c r="BY84" i="6"/>
  <c r="CC84" i="6"/>
  <c r="CG84" i="6"/>
  <c r="CK84" i="6"/>
  <c r="CO84" i="6"/>
  <c r="J84" i="6"/>
  <c r="J106" i="6" s="1"/>
  <c r="J128" i="6" s="1"/>
  <c r="J175" i="6" s="1"/>
  <c r="N84" i="6"/>
  <c r="R84" i="6"/>
  <c r="V84" i="6"/>
  <c r="Z84" i="6"/>
  <c r="AD84" i="6"/>
  <c r="AH84" i="6"/>
  <c r="AL84" i="6"/>
  <c r="AP84" i="6"/>
  <c r="AT84" i="6"/>
  <c r="AX84" i="6"/>
  <c r="BB84" i="6"/>
  <c r="BF84" i="6"/>
  <c r="BJ84" i="6"/>
  <c r="BN84" i="6"/>
  <c r="BR84" i="6"/>
  <c r="BV84" i="6"/>
  <c r="BZ84" i="6"/>
  <c r="CD84" i="6"/>
  <c r="CH84" i="6"/>
  <c r="CL84" i="6"/>
  <c r="CP84" i="6"/>
  <c r="CS84" i="6"/>
  <c r="CU84" i="6"/>
  <c r="CW84" i="6"/>
  <c r="CY84" i="6"/>
  <c r="DA84" i="6"/>
  <c r="DC84" i="6"/>
  <c r="DE84" i="6"/>
  <c r="O84" i="6"/>
  <c r="W84" i="6"/>
  <c r="AE84" i="6"/>
  <c r="AM84" i="6"/>
  <c r="AU84" i="6"/>
  <c r="BC84" i="6"/>
  <c r="BK84" i="6"/>
  <c r="BS84" i="6"/>
  <c r="CA84" i="6"/>
  <c r="CI84" i="6"/>
  <c r="CQ84" i="6"/>
  <c r="P84" i="6"/>
  <c r="X84" i="6"/>
  <c r="AF84" i="6"/>
  <c r="AN84" i="6"/>
  <c r="AV84" i="6"/>
  <c r="BD84" i="6"/>
  <c r="BL84" i="6"/>
  <c r="BT84" i="6"/>
  <c r="CB84" i="6"/>
  <c r="CJ84" i="6"/>
  <c r="CR84" i="6"/>
  <c r="CV84" i="6"/>
  <c r="CZ84" i="6"/>
  <c r="DD84" i="6"/>
  <c r="K84" i="6"/>
  <c r="K106" i="6" s="1"/>
  <c r="K150" i="6" s="1"/>
  <c r="S84" i="6"/>
  <c r="AA84" i="6"/>
  <c r="AI84" i="6"/>
  <c r="AQ84" i="6"/>
  <c r="AY84" i="6"/>
  <c r="BG84" i="6"/>
  <c r="BO84" i="6"/>
  <c r="BW84" i="6"/>
  <c r="CE84" i="6"/>
  <c r="CM84" i="6"/>
  <c r="L84" i="6"/>
  <c r="T84" i="6"/>
  <c r="AB84" i="6"/>
  <c r="AJ84" i="6"/>
  <c r="AR84" i="6"/>
  <c r="AZ84" i="6"/>
  <c r="BH84" i="6"/>
  <c r="BP84" i="6"/>
  <c r="BX84" i="6"/>
  <c r="CF84" i="6"/>
  <c r="CN84" i="6"/>
  <c r="CT84" i="6"/>
  <c r="CX84" i="6"/>
  <c r="DB84" i="6"/>
  <c r="DF84" i="6"/>
  <c r="L83" i="6"/>
  <c r="P83" i="6"/>
  <c r="T83" i="6"/>
  <c r="X83" i="6"/>
  <c r="AB83" i="6"/>
  <c r="AF83" i="6"/>
  <c r="AJ83" i="6"/>
  <c r="AN83" i="6"/>
  <c r="AR83" i="6"/>
  <c r="AV83" i="6"/>
  <c r="AZ83" i="6"/>
  <c r="BD83" i="6"/>
  <c r="BH83" i="6"/>
  <c r="BL83" i="6"/>
  <c r="BP83" i="6"/>
  <c r="BT83" i="6"/>
  <c r="BX83" i="6"/>
  <c r="CB83" i="6"/>
  <c r="CF83" i="6"/>
  <c r="CJ83" i="6"/>
  <c r="CN83" i="6"/>
  <c r="CR83" i="6"/>
  <c r="M83" i="6"/>
  <c r="Q83" i="6"/>
  <c r="U83" i="6"/>
  <c r="Y83" i="6"/>
  <c r="AC83" i="6"/>
  <c r="AG83" i="6"/>
  <c r="AK83" i="6"/>
  <c r="AO83" i="6"/>
  <c r="AS83" i="6"/>
  <c r="AW83" i="6"/>
  <c r="BA83" i="6"/>
  <c r="BE83" i="6"/>
  <c r="BI83" i="6"/>
  <c r="BM83" i="6"/>
  <c r="BQ83" i="6"/>
  <c r="BU83" i="6"/>
  <c r="BY83" i="6"/>
  <c r="CC83" i="6"/>
  <c r="CG83" i="6"/>
  <c r="CK83" i="6"/>
  <c r="CO83" i="6"/>
  <c r="CS83" i="6"/>
  <c r="CU83" i="6"/>
  <c r="CW83" i="6"/>
  <c r="CY83" i="6"/>
  <c r="DA83" i="6"/>
  <c r="DC83" i="6"/>
  <c r="DE83" i="6"/>
  <c r="J83" i="6"/>
  <c r="J105" i="6" s="1"/>
  <c r="J127" i="6" s="1"/>
  <c r="J174" i="6" s="1"/>
  <c r="R83" i="6"/>
  <c r="Z83" i="6"/>
  <c r="AH83" i="6"/>
  <c r="AP83" i="6"/>
  <c r="AX83" i="6"/>
  <c r="BF83" i="6"/>
  <c r="BN83" i="6"/>
  <c r="BV83" i="6"/>
  <c r="CD83" i="6"/>
  <c r="CL83" i="6"/>
  <c r="K83" i="6"/>
  <c r="S83" i="6"/>
  <c r="AA83" i="6"/>
  <c r="AI83" i="6"/>
  <c r="AQ83" i="6"/>
  <c r="AY83" i="6"/>
  <c r="BG83" i="6"/>
  <c r="BO83" i="6"/>
  <c r="BW83" i="6"/>
  <c r="CE83" i="6"/>
  <c r="CM83" i="6"/>
  <c r="CT83" i="6"/>
  <c r="CX83" i="6"/>
  <c r="DB83" i="6"/>
  <c r="DF83" i="6"/>
  <c r="N83" i="6"/>
  <c r="V83" i="6"/>
  <c r="AD83" i="6"/>
  <c r="AL83" i="6"/>
  <c r="AT83" i="6"/>
  <c r="BB83" i="6"/>
  <c r="BJ83" i="6"/>
  <c r="BR83" i="6"/>
  <c r="BZ83" i="6"/>
  <c r="CH83" i="6"/>
  <c r="CP83" i="6"/>
  <c r="O83" i="6"/>
  <c r="W83" i="6"/>
  <c r="AE83" i="6"/>
  <c r="AM83" i="6"/>
  <c r="AU83" i="6"/>
  <c r="BC83" i="6"/>
  <c r="BK83" i="6"/>
  <c r="BS83" i="6"/>
  <c r="CA83" i="6"/>
  <c r="CI83" i="6"/>
  <c r="CQ83" i="6"/>
  <c r="CV83" i="6"/>
  <c r="CZ83" i="6"/>
  <c r="DD83" i="6"/>
  <c r="DD42" i="6"/>
  <c r="DD44" i="6" s="1"/>
  <c r="DA42" i="6"/>
  <c r="DA44" i="6" s="1"/>
  <c r="CV42" i="6"/>
  <c r="CV44" i="6" s="1"/>
  <c r="CS42" i="6"/>
  <c r="CS44" i="6" s="1"/>
  <c r="AL42" i="6"/>
  <c r="AL44" i="6" s="1"/>
  <c r="BR42" i="6"/>
  <c r="BR44" i="6" s="1"/>
  <c r="M42" i="6"/>
  <c r="M44" i="6" s="1"/>
  <c r="AS42" i="6"/>
  <c r="AS44" i="6" s="1"/>
  <c r="BY42" i="6"/>
  <c r="BY44" i="6" s="1"/>
  <c r="DF42" i="6"/>
  <c r="DF44" i="6" s="1"/>
  <c r="CZ42" i="6"/>
  <c r="CZ44" i="6" s="1"/>
  <c r="CX42" i="6"/>
  <c r="CX44" i="6" s="1"/>
  <c r="N42" i="6"/>
  <c r="N44" i="6" s="1"/>
  <c r="AT42" i="6"/>
  <c r="AT44" i="6" s="1"/>
  <c r="BZ42" i="6"/>
  <c r="BZ44" i="6" s="1"/>
  <c r="U42" i="6"/>
  <c r="U44" i="6" s="1"/>
  <c r="BA42" i="6"/>
  <c r="BA44" i="6" s="1"/>
  <c r="CG42" i="6"/>
  <c r="CG44" i="6" s="1"/>
  <c r="Z42" i="6"/>
  <c r="Z44" i="6" s="1"/>
  <c r="BF42" i="6"/>
  <c r="BF44" i="6" s="1"/>
  <c r="CL42" i="6"/>
  <c r="CL44" i="6" s="1"/>
  <c r="AO42" i="6"/>
  <c r="AO44" i="6" s="1"/>
  <c r="BU42" i="6"/>
  <c r="BU44" i="6" s="1"/>
  <c r="R42" i="6"/>
  <c r="R44" i="6" s="1"/>
  <c r="AX42" i="6"/>
  <c r="AX44" i="6" s="1"/>
  <c r="CD42" i="6"/>
  <c r="CD44" i="6" s="1"/>
  <c r="AG42" i="6"/>
  <c r="AG44" i="6" s="1"/>
  <c r="BM42" i="6"/>
  <c r="BM44" i="6" s="1"/>
  <c r="P42" i="6"/>
  <c r="P44" i="6" s="1"/>
  <c r="AV42" i="6"/>
  <c r="AV44" i="6" s="1"/>
  <c r="CB42" i="6"/>
  <c r="CB44" i="6" s="1"/>
  <c r="W42" i="6"/>
  <c r="W44" i="6" s="1"/>
  <c r="BC42" i="6"/>
  <c r="BC44" i="6" s="1"/>
  <c r="CI42" i="6"/>
  <c r="CI44" i="6" s="1"/>
  <c r="AJ42" i="6"/>
  <c r="AJ44" i="6" s="1"/>
  <c r="BP42" i="6"/>
  <c r="BP44" i="6" s="1"/>
  <c r="K42" i="6"/>
  <c r="K44" i="6" s="1"/>
  <c r="AQ42" i="6"/>
  <c r="AQ44" i="6" s="1"/>
  <c r="BW42" i="6"/>
  <c r="BW44" i="6" s="1"/>
  <c r="X42" i="6"/>
  <c r="X44" i="6" s="1"/>
  <c r="BD42" i="6"/>
  <c r="BD44" i="6" s="1"/>
  <c r="CJ42" i="6"/>
  <c r="CJ44" i="6" s="1"/>
  <c r="AE42" i="6"/>
  <c r="AE44" i="6" s="1"/>
  <c r="BK42" i="6"/>
  <c r="BK44" i="6" s="1"/>
  <c r="CQ42" i="6"/>
  <c r="CQ44" i="6" s="1"/>
  <c r="AB42" i="6"/>
  <c r="AB44" i="6" s="1"/>
  <c r="BH42" i="6"/>
  <c r="BH44" i="6" s="1"/>
  <c r="CN42" i="6"/>
  <c r="CN44" i="6" s="1"/>
  <c r="AI42" i="6"/>
  <c r="AI44" i="6" s="1"/>
  <c r="BO42" i="6"/>
  <c r="BO44" i="6" s="1"/>
  <c r="DG79" i="6"/>
  <c r="J85" i="6"/>
  <c r="J107" i="6" s="1"/>
  <c r="J129" i="6" s="1"/>
  <c r="J176" i="6" s="1"/>
  <c r="N85" i="6"/>
  <c r="R85" i="6"/>
  <c r="V85" i="6"/>
  <c r="Z85" i="6"/>
  <c r="AD85" i="6"/>
  <c r="AH85" i="6"/>
  <c r="AL85" i="6"/>
  <c r="AP85" i="6"/>
  <c r="AT85" i="6"/>
  <c r="AX85" i="6"/>
  <c r="BB85" i="6"/>
  <c r="BF85" i="6"/>
  <c r="BJ85" i="6"/>
  <c r="BN85" i="6"/>
  <c r="BR85" i="6"/>
  <c r="BV85" i="6"/>
  <c r="BZ85" i="6"/>
  <c r="CD85" i="6"/>
  <c r="CH85" i="6"/>
  <c r="CL85" i="6"/>
  <c r="CP85" i="6"/>
  <c r="K85" i="6"/>
  <c r="O85" i="6"/>
  <c r="S85" i="6"/>
  <c r="W85" i="6"/>
  <c r="AA85" i="6"/>
  <c r="AE85" i="6"/>
  <c r="AI85" i="6"/>
  <c r="AM85" i="6"/>
  <c r="AQ85" i="6"/>
  <c r="AU85" i="6"/>
  <c r="AY85" i="6"/>
  <c r="BC85" i="6"/>
  <c r="BG85" i="6"/>
  <c r="BK85" i="6"/>
  <c r="BO85" i="6"/>
  <c r="BS85" i="6"/>
  <c r="BW85" i="6"/>
  <c r="CA85" i="6"/>
  <c r="CE85" i="6"/>
  <c r="CI85" i="6"/>
  <c r="CM85" i="6"/>
  <c r="CQ85" i="6"/>
  <c r="CT85" i="6"/>
  <c r="CV85" i="6"/>
  <c r="CX85" i="6"/>
  <c r="CZ85" i="6"/>
  <c r="DB85" i="6"/>
  <c r="DD85" i="6"/>
  <c r="DF85" i="6"/>
  <c r="L85" i="6"/>
  <c r="T85" i="6"/>
  <c r="AB85" i="6"/>
  <c r="AJ85" i="6"/>
  <c r="AR85" i="6"/>
  <c r="AZ85" i="6"/>
  <c r="BH85" i="6"/>
  <c r="BP85" i="6"/>
  <c r="BX85" i="6"/>
  <c r="CF85" i="6"/>
  <c r="CN85" i="6"/>
  <c r="M85" i="6"/>
  <c r="U85" i="6"/>
  <c r="AC85" i="6"/>
  <c r="AK85" i="6"/>
  <c r="AS85" i="6"/>
  <c r="BA85" i="6"/>
  <c r="BI85" i="6"/>
  <c r="BQ85" i="6"/>
  <c r="BY85" i="6"/>
  <c r="CG85" i="6"/>
  <c r="CO85" i="6"/>
  <c r="CU85" i="6"/>
  <c r="CY85" i="6"/>
  <c r="DC85" i="6"/>
  <c r="P85" i="6"/>
  <c r="X85" i="6"/>
  <c r="AF85" i="6"/>
  <c r="AN85" i="6"/>
  <c r="AV85" i="6"/>
  <c r="BD85" i="6"/>
  <c r="BL85" i="6"/>
  <c r="BT85" i="6"/>
  <c r="CB85" i="6"/>
  <c r="CJ85" i="6"/>
  <c r="CR85" i="6"/>
  <c r="Q85" i="6"/>
  <c r="Y85" i="6"/>
  <c r="AG85" i="6"/>
  <c r="AO85" i="6"/>
  <c r="AW85" i="6"/>
  <c r="BE85" i="6"/>
  <c r="BM85" i="6"/>
  <c r="BU85" i="6"/>
  <c r="CC85" i="6"/>
  <c r="CK85" i="6"/>
  <c r="CS85" i="6"/>
  <c r="CW85" i="6"/>
  <c r="DA85" i="6"/>
  <c r="DE85" i="6"/>
  <c r="AO86" i="6"/>
  <c r="AY86" i="6"/>
  <c r="BG86" i="6"/>
  <c r="BQ86" i="6"/>
  <c r="BY86" i="6"/>
  <c r="CI86" i="6"/>
  <c r="CQ86" i="6"/>
  <c r="L86" i="6"/>
  <c r="P86" i="6"/>
  <c r="T86" i="6"/>
  <c r="X86" i="6"/>
  <c r="AB86" i="6"/>
  <c r="AF86" i="6"/>
  <c r="AJ86" i="6"/>
  <c r="AN86" i="6"/>
  <c r="AR86" i="6"/>
  <c r="AV86" i="6"/>
  <c r="AZ86" i="6"/>
  <c r="BD86" i="6"/>
  <c r="BH86" i="6"/>
  <c r="BL86" i="6"/>
  <c r="BP86" i="6"/>
  <c r="BT86" i="6"/>
  <c r="BX86" i="6"/>
  <c r="CB86" i="6"/>
  <c r="CF86" i="6"/>
  <c r="CJ86" i="6"/>
  <c r="CN86" i="6"/>
  <c r="CR86" i="6"/>
  <c r="M86" i="6"/>
  <c r="Q86" i="6"/>
  <c r="W86" i="6"/>
  <c r="AA86" i="6"/>
  <c r="AE86" i="6"/>
  <c r="AI86" i="6"/>
  <c r="AM86" i="6"/>
  <c r="AS86" i="6"/>
  <c r="BA86" i="6"/>
  <c r="BI86" i="6"/>
  <c r="BO86" i="6"/>
  <c r="BW86" i="6"/>
  <c r="CE86" i="6"/>
  <c r="CK86" i="6"/>
  <c r="CS86" i="6"/>
  <c r="CU86" i="6"/>
  <c r="CW86" i="6"/>
  <c r="CY86" i="6"/>
  <c r="DA86" i="6"/>
  <c r="DC86" i="6"/>
  <c r="DE86" i="6"/>
  <c r="U86" i="6"/>
  <c r="AU86" i="6"/>
  <c r="BC86" i="6"/>
  <c r="BK86" i="6"/>
  <c r="BU86" i="6"/>
  <c r="CC86" i="6"/>
  <c r="CM86" i="6"/>
  <c r="J86" i="6"/>
  <c r="J108" i="6" s="1"/>
  <c r="J130" i="6" s="1"/>
  <c r="J177" i="6" s="1"/>
  <c r="N86" i="6"/>
  <c r="R86" i="6"/>
  <c r="V86" i="6"/>
  <c r="Z86" i="6"/>
  <c r="AD86" i="6"/>
  <c r="AH86" i="6"/>
  <c r="AL86" i="6"/>
  <c r="AP86" i="6"/>
  <c r="AT86" i="6"/>
  <c r="AX86" i="6"/>
  <c r="BB86" i="6"/>
  <c r="BF86" i="6"/>
  <c r="BJ86" i="6"/>
  <c r="BN86" i="6"/>
  <c r="BR86" i="6"/>
  <c r="BV86" i="6"/>
  <c r="BZ86" i="6"/>
  <c r="CD86" i="6"/>
  <c r="CH86" i="6"/>
  <c r="CL86" i="6"/>
  <c r="CP86" i="6"/>
  <c r="K86" i="6"/>
  <c r="O86" i="6"/>
  <c r="S86" i="6"/>
  <c r="Y86" i="6"/>
  <c r="AC86" i="6"/>
  <c r="AG86" i="6"/>
  <c r="AK86" i="6"/>
  <c r="AQ86" i="6"/>
  <c r="AW86" i="6"/>
  <c r="BE86" i="6"/>
  <c r="BM86" i="6"/>
  <c r="BS86" i="6"/>
  <c r="CA86" i="6"/>
  <c r="CG86" i="6"/>
  <c r="CO86" i="6"/>
  <c r="CT86" i="6"/>
  <c r="CV86" i="6"/>
  <c r="CX86" i="6"/>
  <c r="CZ86" i="6"/>
  <c r="DB86" i="6"/>
  <c r="DD86" i="6"/>
  <c r="DF86" i="6"/>
  <c r="L87" i="6"/>
  <c r="P87" i="6"/>
  <c r="T87" i="6"/>
  <c r="X87" i="6"/>
  <c r="AB87" i="6"/>
  <c r="AF87" i="6"/>
  <c r="AJ87" i="6"/>
  <c r="AN87" i="6"/>
  <c r="AR87" i="6"/>
  <c r="AV87" i="6"/>
  <c r="AZ87" i="6"/>
  <c r="BD87" i="6"/>
  <c r="BH87" i="6"/>
  <c r="BL87" i="6"/>
  <c r="BP87" i="6"/>
  <c r="BT87" i="6"/>
  <c r="BX87" i="6"/>
  <c r="CB87" i="6"/>
  <c r="CF87" i="6"/>
  <c r="CJ87" i="6"/>
  <c r="CN87" i="6"/>
  <c r="CR87" i="6"/>
  <c r="M87" i="6"/>
  <c r="Q87" i="6"/>
  <c r="U87" i="6"/>
  <c r="Y87" i="6"/>
  <c r="AC87" i="6"/>
  <c r="AG87" i="6"/>
  <c r="AK87" i="6"/>
  <c r="AO87" i="6"/>
  <c r="AS87" i="6"/>
  <c r="AW87" i="6"/>
  <c r="BA87" i="6"/>
  <c r="BE87" i="6"/>
  <c r="BI87" i="6"/>
  <c r="BM87" i="6"/>
  <c r="BQ87" i="6"/>
  <c r="BU87" i="6"/>
  <c r="BY87" i="6"/>
  <c r="CC87" i="6"/>
  <c r="CG87" i="6"/>
  <c r="CK87" i="6"/>
  <c r="CO87" i="6"/>
  <c r="CS87" i="6"/>
  <c r="CU87" i="6"/>
  <c r="CW87" i="6"/>
  <c r="CY87" i="6"/>
  <c r="DA87" i="6"/>
  <c r="DC87" i="6"/>
  <c r="DE87" i="6"/>
  <c r="J87" i="6"/>
  <c r="J109" i="6" s="1"/>
  <c r="J131" i="6" s="1"/>
  <c r="J178" i="6" s="1"/>
  <c r="R87" i="6"/>
  <c r="Z87" i="6"/>
  <c r="AH87" i="6"/>
  <c r="AP87" i="6"/>
  <c r="AX87" i="6"/>
  <c r="BF87" i="6"/>
  <c r="BN87" i="6"/>
  <c r="BV87" i="6"/>
  <c r="CD87" i="6"/>
  <c r="CL87" i="6"/>
  <c r="K87" i="6"/>
  <c r="S87" i="6"/>
  <c r="AA87" i="6"/>
  <c r="AI87" i="6"/>
  <c r="AQ87" i="6"/>
  <c r="AY87" i="6"/>
  <c r="BG87" i="6"/>
  <c r="BO87" i="6"/>
  <c r="BW87" i="6"/>
  <c r="CE87" i="6"/>
  <c r="CM87" i="6"/>
  <c r="CT87" i="6"/>
  <c r="CX87" i="6"/>
  <c r="DB87" i="6"/>
  <c r="DF87" i="6"/>
  <c r="N87" i="6"/>
  <c r="V87" i="6"/>
  <c r="AD87" i="6"/>
  <c r="AL87" i="6"/>
  <c r="AT87" i="6"/>
  <c r="BB87" i="6"/>
  <c r="BJ87" i="6"/>
  <c r="BR87" i="6"/>
  <c r="BZ87" i="6"/>
  <c r="CH87" i="6"/>
  <c r="CP87" i="6"/>
  <c r="O87" i="6"/>
  <c r="W87" i="6"/>
  <c r="AE87" i="6"/>
  <c r="AM87" i="6"/>
  <c r="AU87" i="6"/>
  <c r="BC87" i="6"/>
  <c r="BK87" i="6"/>
  <c r="BS87" i="6"/>
  <c r="CA87" i="6"/>
  <c r="CI87" i="6"/>
  <c r="CQ87" i="6"/>
  <c r="CV87" i="6"/>
  <c r="CZ87" i="6"/>
  <c r="DD87" i="6"/>
  <c r="K72" i="6"/>
  <c r="O72" i="6"/>
  <c r="S72" i="6"/>
  <c r="W72" i="6"/>
  <c r="AA72" i="6"/>
  <c r="AE72" i="6"/>
  <c r="AI72" i="6"/>
  <c r="AM72" i="6"/>
  <c r="AQ72" i="6"/>
  <c r="AU72" i="6"/>
  <c r="AY72" i="6"/>
  <c r="BC72" i="6"/>
  <c r="BG72" i="6"/>
  <c r="BK72" i="6"/>
  <c r="BO72" i="6"/>
  <c r="BS72" i="6"/>
  <c r="BW72" i="6"/>
  <c r="CA72" i="6"/>
  <c r="CE72" i="6"/>
  <c r="CI72" i="6"/>
  <c r="CM72" i="6"/>
  <c r="CQ72" i="6"/>
  <c r="L72" i="6"/>
  <c r="P72" i="6"/>
  <c r="T72" i="6"/>
  <c r="X72" i="6"/>
  <c r="AB72" i="6"/>
  <c r="AF72" i="6"/>
  <c r="AJ72" i="6"/>
  <c r="AN72" i="6"/>
  <c r="AR72" i="6"/>
  <c r="AV72" i="6"/>
  <c r="AZ72" i="6"/>
  <c r="BD72" i="6"/>
  <c r="BH72" i="6"/>
  <c r="BL72" i="6"/>
  <c r="BP72" i="6"/>
  <c r="BT72" i="6"/>
  <c r="BX72" i="6"/>
  <c r="CB72" i="6"/>
  <c r="CF72" i="6"/>
  <c r="CJ72" i="6"/>
  <c r="CN72" i="6"/>
  <c r="CR72" i="6"/>
  <c r="CT72" i="6"/>
  <c r="CV72" i="6"/>
  <c r="CX72" i="6"/>
  <c r="CZ72" i="6"/>
  <c r="DB72" i="6"/>
  <c r="DD72" i="6"/>
  <c r="DF72" i="6"/>
  <c r="Q72" i="6"/>
  <c r="Y72" i="6"/>
  <c r="AG72" i="6"/>
  <c r="AO72" i="6"/>
  <c r="AW72" i="6"/>
  <c r="BE72" i="6"/>
  <c r="BM72" i="6"/>
  <c r="BU72" i="6"/>
  <c r="CC72" i="6"/>
  <c r="CK72" i="6"/>
  <c r="J72" i="6"/>
  <c r="J94" i="6" s="1"/>
  <c r="J116" i="6" s="1"/>
  <c r="J163" i="6" s="1"/>
  <c r="R72" i="6"/>
  <c r="Z72" i="6"/>
  <c r="AH72" i="6"/>
  <c r="AP72" i="6"/>
  <c r="AX72" i="6"/>
  <c r="BF72" i="6"/>
  <c r="BN72" i="6"/>
  <c r="BV72" i="6"/>
  <c r="CD72" i="6"/>
  <c r="CL72" i="6"/>
  <c r="CS72" i="6"/>
  <c r="CW72" i="6"/>
  <c r="DA72" i="6"/>
  <c r="DE72" i="6"/>
  <c r="M72" i="6"/>
  <c r="U72" i="6"/>
  <c r="AC72" i="6"/>
  <c r="AK72" i="6"/>
  <c r="AS72" i="6"/>
  <c r="BA72" i="6"/>
  <c r="BI72" i="6"/>
  <c r="BQ72" i="6"/>
  <c r="BY72" i="6"/>
  <c r="CG72" i="6"/>
  <c r="CO72" i="6"/>
  <c r="N72" i="6"/>
  <c r="V72" i="6"/>
  <c r="AD72" i="6"/>
  <c r="AL72" i="6"/>
  <c r="AT72" i="6"/>
  <c r="BB72" i="6"/>
  <c r="BJ72" i="6"/>
  <c r="BR72" i="6"/>
  <c r="BZ72" i="6"/>
  <c r="CH72" i="6"/>
  <c r="CP72" i="6"/>
  <c r="CU72" i="6"/>
  <c r="CY72" i="6"/>
  <c r="DC72" i="6"/>
  <c r="DG72" i="6"/>
  <c r="J42" i="6"/>
  <c r="J44" i="6" s="1"/>
  <c r="M77" i="6"/>
  <c r="Q77" i="6"/>
  <c r="U77" i="6"/>
  <c r="Y77" i="6"/>
  <c r="AC77" i="6"/>
  <c r="AG77" i="6"/>
  <c r="AK77" i="6"/>
  <c r="AO77" i="6"/>
  <c r="AS77" i="6"/>
  <c r="AW77" i="6"/>
  <c r="BA77" i="6"/>
  <c r="BE77" i="6"/>
  <c r="BI77" i="6"/>
  <c r="BM77" i="6"/>
  <c r="BQ77" i="6"/>
  <c r="BU77" i="6"/>
  <c r="BY77" i="6"/>
  <c r="CC77" i="6"/>
  <c r="CG77" i="6"/>
  <c r="CK77" i="6"/>
  <c r="CO77" i="6"/>
  <c r="J77" i="6"/>
  <c r="J99" i="6" s="1"/>
  <c r="J121" i="6" s="1"/>
  <c r="J168" i="6" s="1"/>
  <c r="N77" i="6"/>
  <c r="R77" i="6"/>
  <c r="V77" i="6"/>
  <c r="Z77" i="6"/>
  <c r="AD77" i="6"/>
  <c r="AH77" i="6"/>
  <c r="AL77" i="6"/>
  <c r="AP77" i="6"/>
  <c r="AT77" i="6"/>
  <c r="AX77" i="6"/>
  <c r="BB77" i="6"/>
  <c r="BF77" i="6"/>
  <c r="BJ77" i="6"/>
  <c r="BN77" i="6"/>
  <c r="BR77" i="6"/>
  <c r="BV77" i="6"/>
  <c r="BZ77" i="6"/>
  <c r="CD77" i="6"/>
  <c r="CH77" i="6"/>
  <c r="CL77" i="6"/>
  <c r="CP77" i="6"/>
  <c r="CS77" i="6"/>
  <c r="CU77" i="6"/>
  <c r="CW77" i="6"/>
  <c r="CY77" i="6"/>
  <c r="DA77" i="6"/>
  <c r="DC77" i="6"/>
  <c r="DE77" i="6"/>
  <c r="O77" i="6"/>
  <c r="W77" i="6"/>
  <c r="AE77" i="6"/>
  <c r="AM77" i="6"/>
  <c r="AU77" i="6"/>
  <c r="BC77" i="6"/>
  <c r="BK77" i="6"/>
  <c r="BS77" i="6"/>
  <c r="CA77" i="6"/>
  <c r="CI77" i="6"/>
  <c r="CQ77" i="6"/>
  <c r="P77" i="6"/>
  <c r="X77" i="6"/>
  <c r="AF77" i="6"/>
  <c r="AN77" i="6"/>
  <c r="AV77" i="6"/>
  <c r="BD77" i="6"/>
  <c r="BL77" i="6"/>
  <c r="BT77" i="6"/>
  <c r="CB77" i="6"/>
  <c r="CJ77" i="6"/>
  <c r="CR77" i="6"/>
  <c r="CV77" i="6"/>
  <c r="CZ77" i="6"/>
  <c r="DD77" i="6"/>
  <c r="K77" i="6"/>
  <c r="K99" i="6" s="1"/>
  <c r="K121" i="6" s="1"/>
  <c r="S77" i="6"/>
  <c r="AA77" i="6"/>
  <c r="AI77" i="6"/>
  <c r="AQ77" i="6"/>
  <c r="AY77" i="6"/>
  <c r="BG77" i="6"/>
  <c r="BO77" i="6"/>
  <c r="BW77" i="6"/>
  <c r="CE77" i="6"/>
  <c r="CM77" i="6"/>
  <c r="L77" i="6"/>
  <c r="T77" i="6"/>
  <c r="AB77" i="6"/>
  <c r="AJ77" i="6"/>
  <c r="AR77" i="6"/>
  <c r="AZ77" i="6"/>
  <c r="BH77" i="6"/>
  <c r="BP77" i="6"/>
  <c r="BX77" i="6"/>
  <c r="CF77" i="6"/>
  <c r="CN77" i="6"/>
  <c r="CT77" i="6"/>
  <c r="CX77" i="6"/>
  <c r="DB77" i="6"/>
  <c r="DF77" i="6"/>
  <c r="K78" i="6"/>
  <c r="O78" i="6"/>
  <c r="S78" i="6"/>
  <c r="W78" i="6"/>
  <c r="AA78" i="6"/>
  <c r="AE78" i="6"/>
  <c r="AI78" i="6"/>
  <c r="AM78" i="6"/>
  <c r="AQ78" i="6"/>
  <c r="AU78" i="6"/>
  <c r="AY78" i="6"/>
  <c r="BC78" i="6"/>
  <c r="BG78" i="6"/>
  <c r="BK78" i="6"/>
  <c r="BO78" i="6"/>
  <c r="BS78" i="6"/>
  <c r="BW78" i="6"/>
  <c r="CA78" i="6"/>
  <c r="CE78" i="6"/>
  <c r="CI78" i="6"/>
  <c r="CM78" i="6"/>
  <c r="CQ78" i="6"/>
  <c r="L78" i="6"/>
  <c r="P78" i="6"/>
  <c r="T78" i="6"/>
  <c r="X78" i="6"/>
  <c r="AB78" i="6"/>
  <c r="AF78" i="6"/>
  <c r="AJ78" i="6"/>
  <c r="AN78" i="6"/>
  <c r="AR78" i="6"/>
  <c r="AV78" i="6"/>
  <c r="AZ78" i="6"/>
  <c r="BD78" i="6"/>
  <c r="BH78" i="6"/>
  <c r="BL78" i="6"/>
  <c r="BP78" i="6"/>
  <c r="BT78" i="6"/>
  <c r="M78" i="6"/>
  <c r="Q78" i="6"/>
  <c r="U78" i="6"/>
  <c r="Y78" i="6"/>
  <c r="AC78" i="6"/>
  <c r="AG78" i="6"/>
  <c r="AK78" i="6"/>
  <c r="AO78" i="6"/>
  <c r="AS78" i="6"/>
  <c r="AW78" i="6"/>
  <c r="BA78" i="6"/>
  <c r="BE78" i="6"/>
  <c r="BI78" i="6"/>
  <c r="BM78" i="6"/>
  <c r="BQ78" i="6"/>
  <c r="BU78" i="6"/>
  <c r="BY78" i="6"/>
  <c r="CC78" i="6"/>
  <c r="CG78" i="6"/>
  <c r="CK78" i="6"/>
  <c r="CO78" i="6"/>
  <c r="J78" i="6"/>
  <c r="J100" i="6" s="1"/>
  <c r="J122" i="6" s="1"/>
  <c r="J169" i="6" s="1"/>
  <c r="N78" i="6"/>
  <c r="R78" i="6"/>
  <c r="V78" i="6"/>
  <c r="Z78" i="6"/>
  <c r="AD78" i="6"/>
  <c r="AH78" i="6"/>
  <c r="AL78" i="6"/>
  <c r="AP78" i="6"/>
  <c r="AT78" i="6"/>
  <c r="AX78" i="6"/>
  <c r="BB78" i="6"/>
  <c r="BF78" i="6"/>
  <c r="BJ78" i="6"/>
  <c r="BN78" i="6"/>
  <c r="BR78" i="6"/>
  <c r="BV78" i="6"/>
  <c r="BZ78" i="6"/>
  <c r="CD78" i="6"/>
  <c r="CH78" i="6"/>
  <c r="CL78" i="6"/>
  <c r="CP78" i="6"/>
  <c r="CS78" i="6"/>
  <c r="CU78" i="6"/>
  <c r="CW78" i="6"/>
  <c r="CY78" i="6"/>
  <c r="DA78" i="6"/>
  <c r="DC78" i="6"/>
  <c r="DE78" i="6"/>
  <c r="BX78" i="6"/>
  <c r="CB78" i="6"/>
  <c r="CF78" i="6"/>
  <c r="CJ78" i="6"/>
  <c r="CN78" i="6"/>
  <c r="CR78" i="6"/>
  <c r="CT78" i="6"/>
  <c r="CV78" i="6"/>
  <c r="CX78" i="6"/>
  <c r="CZ78" i="6"/>
  <c r="DB78" i="6"/>
  <c r="DD78" i="6"/>
  <c r="DF78" i="6"/>
  <c r="N81" i="6"/>
  <c r="Z81" i="6"/>
  <c r="AH81" i="6"/>
  <c r="AP81" i="6"/>
  <c r="AX81" i="6"/>
  <c r="BF81" i="6"/>
  <c r="BN81" i="6"/>
  <c r="CD81" i="6"/>
  <c r="CL81" i="6"/>
  <c r="K81" i="6"/>
  <c r="S81" i="6"/>
  <c r="AE81" i="6"/>
  <c r="AM81" i="6"/>
  <c r="AU81" i="6"/>
  <c r="BC81" i="6"/>
  <c r="BK81" i="6"/>
  <c r="BW81" i="6"/>
  <c r="CA81" i="6"/>
  <c r="CE81" i="6"/>
  <c r="CI81" i="6"/>
  <c r="CQ81" i="6"/>
  <c r="CV81" i="6"/>
  <c r="DB81" i="6"/>
  <c r="DF81" i="6"/>
  <c r="L81" i="6"/>
  <c r="P81" i="6"/>
  <c r="T81" i="6"/>
  <c r="X81" i="6"/>
  <c r="AB81" i="6"/>
  <c r="AF81" i="6"/>
  <c r="AJ81" i="6"/>
  <c r="AN81" i="6"/>
  <c r="AR81" i="6"/>
  <c r="AV81" i="6"/>
  <c r="AZ81" i="6"/>
  <c r="BD81" i="6"/>
  <c r="BH81" i="6"/>
  <c r="BL81" i="6"/>
  <c r="BP81" i="6"/>
  <c r="BT81" i="6"/>
  <c r="BX81" i="6"/>
  <c r="CB81" i="6"/>
  <c r="CF81" i="6"/>
  <c r="CJ81" i="6"/>
  <c r="CN81" i="6"/>
  <c r="CR81" i="6"/>
  <c r="M81" i="6"/>
  <c r="Q81" i="6"/>
  <c r="U81" i="6"/>
  <c r="Y81" i="6"/>
  <c r="AC81" i="6"/>
  <c r="AG81" i="6"/>
  <c r="AK81" i="6"/>
  <c r="AO81" i="6"/>
  <c r="AS81" i="6"/>
  <c r="AW81" i="6"/>
  <c r="BA81" i="6"/>
  <c r="BE81" i="6"/>
  <c r="BI81" i="6"/>
  <c r="BM81" i="6"/>
  <c r="BQ81" i="6"/>
  <c r="BU81" i="6"/>
  <c r="BY81" i="6"/>
  <c r="CC81" i="6"/>
  <c r="CG81" i="6"/>
  <c r="CK81" i="6"/>
  <c r="CO81" i="6"/>
  <c r="CS81" i="6"/>
  <c r="CU81" i="6"/>
  <c r="CW81" i="6"/>
  <c r="CY81" i="6"/>
  <c r="DA81" i="6"/>
  <c r="DC81" i="6"/>
  <c r="DE81" i="6"/>
  <c r="J81" i="6"/>
  <c r="J103" i="6" s="1"/>
  <c r="J125" i="6" s="1"/>
  <c r="J172" i="6" s="1"/>
  <c r="R81" i="6"/>
  <c r="V81" i="6"/>
  <c r="AD81" i="6"/>
  <c r="AL81" i="6"/>
  <c r="AT81" i="6"/>
  <c r="BB81" i="6"/>
  <c r="BJ81" i="6"/>
  <c r="BR81" i="6"/>
  <c r="BV81" i="6"/>
  <c r="BZ81" i="6"/>
  <c r="CH81" i="6"/>
  <c r="CP81" i="6"/>
  <c r="O81" i="6"/>
  <c r="W81" i="6"/>
  <c r="AA81" i="6"/>
  <c r="AI81" i="6"/>
  <c r="AQ81" i="6"/>
  <c r="AY81" i="6"/>
  <c r="BG81" i="6"/>
  <c r="BO81" i="6"/>
  <c r="BS81" i="6"/>
  <c r="CM81" i="6"/>
  <c r="CT81" i="6"/>
  <c r="CX81" i="6"/>
  <c r="CZ81" i="6"/>
  <c r="DD81" i="6"/>
  <c r="J88" i="6"/>
  <c r="J110" i="6" s="1"/>
  <c r="J132" i="6" s="1"/>
  <c r="J179" i="6" s="1"/>
  <c r="N88" i="6"/>
  <c r="R88" i="6"/>
  <c r="V88" i="6"/>
  <c r="Z88" i="6"/>
  <c r="AD88" i="6"/>
  <c r="AH88" i="6"/>
  <c r="AL88" i="6"/>
  <c r="AP88" i="6"/>
  <c r="AT88" i="6"/>
  <c r="AX88" i="6"/>
  <c r="BB88" i="6"/>
  <c r="BF88" i="6"/>
  <c r="BJ88" i="6"/>
  <c r="BN88" i="6"/>
  <c r="BR88" i="6"/>
  <c r="BV88" i="6"/>
  <c r="BZ88" i="6"/>
  <c r="CD88" i="6"/>
  <c r="CH88" i="6"/>
  <c r="CL88" i="6"/>
  <c r="CP88" i="6"/>
  <c r="K88" i="6"/>
  <c r="K110" i="6" s="1"/>
  <c r="O88" i="6"/>
  <c r="S88" i="6"/>
  <c r="W88" i="6"/>
  <c r="AA88" i="6"/>
  <c r="AE88" i="6"/>
  <c r="AI88" i="6"/>
  <c r="AM88" i="6"/>
  <c r="AQ88" i="6"/>
  <c r="AU88" i="6"/>
  <c r="AY88" i="6"/>
  <c r="BC88" i="6"/>
  <c r="BG88" i="6"/>
  <c r="BK88" i="6"/>
  <c r="BO88" i="6"/>
  <c r="BS88" i="6"/>
  <c r="BW88" i="6"/>
  <c r="CA88" i="6"/>
  <c r="CE88" i="6"/>
  <c r="CI88" i="6"/>
  <c r="CM88" i="6"/>
  <c r="CQ88" i="6"/>
  <c r="CT88" i="6"/>
  <c r="CV88" i="6"/>
  <c r="CX88" i="6"/>
  <c r="CZ88" i="6"/>
  <c r="DB88" i="6"/>
  <c r="DD88" i="6"/>
  <c r="DF88" i="6"/>
  <c r="L88" i="6"/>
  <c r="P88" i="6"/>
  <c r="T88" i="6"/>
  <c r="X88" i="6"/>
  <c r="AB88" i="6"/>
  <c r="AF88" i="6"/>
  <c r="AJ88" i="6"/>
  <c r="AN88" i="6"/>
  <c r="AR88" i="6"/>
  <c r="AV88" i="6"/>
  <c r="AZ88" i="6"/>
  <c r="BD88" i="6"/>
  <c r="BH88" i="6"/>
  <c r="BL88" i="6"/>
  <c r="BP88" i="6"/>
  <c r="BT88" i="6"/>
  <c r="BX88" i="6"/>
  <c r="CB88" i="6"/>
  <c r="CF88" i="6"/>
  <c r="CJ88" i="6"/>
  <c r="CN88" i="6"/>
  <c r="CR88" i="6"/>
  <c r="M88" i="6"/>
  <c r="Q88" i="6"/>
  <c r="U88" i="6"/>
  <c r="Y88" i="6"/>
  <c r="AC88" i="6"/>
  <c r="AG88" i="6"/>
  <c r="AK88" i="6"/>
  <c r="AO88" i="6"/>
  <c r="AS88" i="6"/>
  <c r="AW88" i="6"/>
  <c r="BA88" i="6"/>
  <c r="BE88" i="6"/>
  <c r="BI88" i="6"/>
  <c r="BM88" i="6"/>
  <c r="BQ88" i="6"/>
  <c r="BU88" i="6"/>
  <c r="BY88" i="6"/>
  <c r="CC88" i="6"/>
  <c r="CG88" i="6"/>
  <c r="CK88" i="6"/>
  <c r="CO88" i="6"/>
  <c r="CS88" i="6"/>
  <c r="CU88" i="6"/>
  <c r="CW88" i="6"/>
  <c r="CY88" i="6"/>
  <c r="DA88" i="6"/>
  <c r="DC88" i="6"/>
  <c r="DE88" i="6"/>
  <c r="K76" i="6"/>
  <c r="O76" i="6"/>
  <c r="S76" i="6"/>
  <c r="W76" i="6"/>
  <c r="AA76" i="6"/>
  <c r="AE76" i="6"/>
  <c r="AI76" i="6"/>
  <c r="AM76" i="6"/>
  <c r="AQ76" i="6"/>
  <c r="AU76" i="6"/>
  <c r="AY76" i="6"/>
  <c r="BC76" i="6"/>
  <c r="BG76" i="6"/>
  <c r="BK76" i="6"/>
  <c r="BO76" i="6"/>
  <c r="BS76" i="6"/>
  <c r="BW76" i="6"/>
  <c r="CA76" i="6"/>
  <c r="CE76" i="6"/>
  <c r="CI76" i="6"/>
  <c r="CM76" i="6"/>
  <c r="CQ76" i="6"/>
  <c r="L76" i="6"/>
  <c r="P76" i="6"/>
  <c r="T76" i="6"/>
  <c r="X76" i="6"/>
  <c r="AB76" i="6"/>
  <c r="AF76" i="6"/>
  <c r="AJ76" i="6"/>
  <c r="AN76" i="6"/>
  <c r="AR76" i="6"/>
  <c r="AV76" i="6"/>
  <c r="AZ76" i="6"/>
  <c r="BD76" i="6"/>
  <c r="BH76" i="6"/>
  <c r="BL76" i="6"/>
  <c r="BP76" i="6"/>
  <c r="BT76" i="6"/>
  <c r="BX76" i="6"/>
  <c r="CB76" i="6"/>
  <c r="CF76" i="6"/>
  <c r="CJ76" i="6"/>
  <c r="CN76" i="6"/>
  <c r="CR76" i="6"/>
  <c r="CT76" i="6"/>
  <c r="CV76" i="6"/>
  <c r="CX76" i="6"/>
  <c r="CZ76" i="6"/>
  <c r="DB76" i="6"/>
  <c r="DD76" i="6"/>
  <c r="DF76" i="6"/>
  <c r="M76" i="6"/>
  <c r="U76" i="6"/>
  <c r="AC76" i="6"/>
  <c r="AK76" i="6"/>
  <c r="AS76" i="6"/>
  <c r="BA76" i="6"/>
  <c r="BI76" i="6"/>
  <c r="BQ76" i="6"/>
  <c r="BY76" i="6"/>
  <c r="CG76" i="6"/>
  <c r="CO76" i="6"/>
  <c r="N76" i="6"/>
  <c r="V76" i="6"/>
  <c r="AD76" i="6"/>
  <c r="AL76" i="6"/>
  <c r="AT76" i="6"/>
  <c r="BB76" i="6"/>
  <c r="BJ76" i="6"/>
  <c r="BR76" i="6"/>
  <c r="BZ76" i="6"/>
  <c r="CH76" i="6"/>
  <c r="CP76" i="6"/>
  <c r="CU76" i="6"/>
  <c r="CY76" i="6"/>
  <c r="DC76" i="6"/>
  <c r="Q76" i="6"/>
  <c r="Y76" i="6"/>
  <c r="AG76" i="6"/>
  <c r="AO76" i="6"/>
  <c r="AW76" i="6"/>
  <c r="BE76" i="6"/>
  <c r="BM76" i="6"/>
  <c r="BU76" i="6"/>
  <c r="CC76" i="6"/>
  <c r="CK76" i="6"/>
  <c r="J76" i="6"/>
  <c r="J98" i="6" s="1"/>
  <c r="J120" i="6" s="1"/>
  <c r="J167" i="6" s="1"/>
  <c r="R76" i="6"/>
  <c r="Z76" i="6"/>
  <c r="AH76" i="6"/>
  <c r="AP76" i="6"/>
  <c r="AX76" i="6"/>
  <c r="BF76" i="6"/>
  <c r="BN76" i="6"/>
  <c r="BV76" i="6"/>
  <c r="CD76" i="6"/>
  <c r="CL76" i="6"/>
  <c r="CS76" i="6"/>
  <c r="CW76" i="6"/>
  <c r="DA76" i="6"/>
  <c r="DE76" i="6"/>
  <c r="M80" i="6"/>
  <c r="Q80" i="6"/>
  <c r="U80" i="6"/>
  <c r="Y80" i="6"/>
  <c r="AC80" i="6"/>
  <c r="AG80" i="6"/>
  <c r="AK80" i="6"/>
  <c r="AO80" i="6"/>
  <c r="AS80" i="6"/>
  <c r="AW80" i="6"/>
  <c r="BA80" i="6"/>
  <c r="K80" i="6"/>
  <c r="S80" i="6"/>
  <c r="AA80" i="6"/>
  <c r="AI80" i="6"/>
  <c r="AQ80" i="6"/>
  <c r="AY80" i="6"/>
  <c r="BE80" i="6"/>
  <c r="BI80" i="6"/>
  <c r="BM80" i="6"/>
  <c r="BQ80" i="6"/>
  <c r="BU80" i="6"/>
  <c r="BY80" i="6"/>
  <c r="CC80" i="6"/>
  <c r="CG80" i="6"/>
  <c r="CK80" i="6"/>
  <c r="CO80" i="6"/>
  <c r="J80" i="6"/>
  <c r="J102" i="6" s="1"/>
  <c r="J124" i="6" s="1"/>
  <c r="J171" i="6" s="1"/>
  <c r="N80" i="6"/>
  <c r="R80" i="6"/>
  <c r="V80" i="6"/>
  <c r="Z80" i="6"/>
  <c r="AD80" i="6"/>
  <c r="AH80" i="6"/>
  <c r="AL80" i="6"/>
  <c r="AP80" i="6"/>
  <c r="AT80" i="6"/>
  <c r="AX80" i="6"/>
  <c r="BB80" i="6"/>
  <c r="BF80" i="6"/>
  <c r="BJ80" i="6"/>
  <c r="BN80" i="6"/>
  <c r="BR80" i="6"/>
  <c r="BV80" i="6"/>
  <c r="BZ80" i="6"/>
  <c r="CD80" i="6"/>
  <c r="CH80" i="6"/>
  <c r="CL80" i="6"/>
  <c r="CP80" i="6"/>
  <c r="CS80" i="6"/>
  <c r="CU80" i="6"/>
  <c r="CW80" i="6"/>
  <c r="CY80" i="6"/>
  <c r="DA80" i="6"/>
  <c r="DC80" i="6"/>
  <c r="DE80" i="6"/>
  <c r="O80" i="6"/>
  <c r="W80" i="6"/>
  <c r="AE80" i="6"/>
  <c r="AM80" i="6"/>
  <c r="AU80" i="6"/>
  <c r="BC80" i="6"/>
  <c r="BG80" i="6"/>
  <c r="BK80" i="6"/>
  <c r="BO80" i="6"/>
  <c r="BS80" i="6"/>
  <c r="BW80" i="6"/>
  <c r="CA80" i="6"/>
  <c r="CE80" i="6"/>
  <c r="CI80" i="6"/>
  <c r="CM80" i="6"/>
  <c r="CQ80" i="6"/>
  <c r="L80" i="6"/>
  <c r="P80" i="6"/>
  <c r="T80" i="6"/>
  <c r="X80" i="6"/>
  <c r="AB80" i="6"/>
  <c r="AF80" i="6"/>
  <c r="AJ80" i="6"/>
  <c r="AN80" i="6"/>
  <c r="AR80" i="6"/>
  <c r="AV80" i="6"/>
  <c r="AZ80" i="6"/>
  <c r="BD80" i="6"/>
  <c r="BH80" i="6"/>
  <c r="BL80" i="6"/>
  <c r="BP80" i="6"/>
  <c r="BT80" i="6"/>
  <c r="BX80" i="6"/>
  <c r="CB80" i="6"/>
  <c r="CF80" i="6"/>
  <c r="CJ80" i="6"/>
  <c r="CN80" i="6"/>
  <c r="CR80" i="6"/>
  <c r="CT80" i="6"/>
  <c r="CV80" i="6"/>
  <c r="CX80" i="6"/>
  <c r="CZ80" i="6"/>
  <c r="DB80" i="6"/>
  <c r="DD80" i="6"/>
  <c r="DF80" i="6"/>
  <c r="K74" i="6"/>
  <c r="O74" i="6"/>
  <c r="S74" i="6"/>
  <c r="W74" i="6"/>
  <c r="AA74" i="6"/>
  <c r="AE74" i="6"/>
  <c r="AI74" i="6"/>
  <c r="AM74" i="6"/>
  <c r="AQ74" i="6"/>
  <c r="AU74" i="6"/>
  <c r="AY74" i="6"/>
  <c r="BC74" i="6"/>
  <c r="BG74" i="6"/>
  <c r="BK74" i="6"/>
  <c r="BO74" i="6"/>
  <c r="BS74" i="6"/>
  <c r="BW74" i="6"/>
  <c r="CA74" i="6"/>
  <c r="CE74" i="6"/>
  <c r="CI74" i="6"/>
  <c r="CM74" i="6"/>
  <c r="CQ74" i="6"/>
  <c r="L74" i="6"/>
  <c r="P74" i="6"/>
  <c r="T74" i="6"/>
  <c r="X74" i="6"/>
  <c r="AB74" i="6"/>
  <c r="AF74" i="6"/>
  <c r="AJ74" i="6"/>
  <c r="AN74" i="6"/>
  <c r="AR74" i="6"/>
  <c r="AV74" i="6"/>
  <c r="AZ74" i="6"/>
  <c r="BD74" i="6"/>
  <c r="BH74" i="6"/>
  <c r="BL74" i="6"/>
  <c r="BP74" i="6"/>
  <c r="BT74" i="6"/>
  <c r="BX74" i="6"/>
  <c r="CB74" i="6"/>
  <c r="CF74" i="6"/>
  <c r="CJ74" i="6"/>
  <c r="CN74" i="6"/>
  <c r="CR74" i="6"/>
  <c r="CT74" i="6"/>
  <c r="CV74" i="6"/>
  <c r="CX74" i="6"/>
  <c r="CZ74" i="6"/>
  <c r="DB74" i="6"/>
  <c r="DD74" i="6"/>
  <c r="DF74" i="6"/>
  <c r="M74" i="6"/>
  <c r="Q74" i="6"/>
  <c r="U74" i="6"/>
  <c r="Y74" i="6"/>
  <c r="AC74" i="6"/>
  <c r="AG74" i="6"/>
  <c r="AK74" i="6"/>
  <c r="AO74" i="6"/>
  <c r="AS74" i="6"/>
  <c r="AW74" i="6"/>
  <c r="BA74" i="6"/>
  <c r="BE74" i="6"/>
  <c r="BI74" i="6"/>
  <c r="BM74" i="6"/>
  <c r="BQ74" i="6"/>
  <c r="BU74" i="6"/>
  <c r="BY74" i="6"/>
  <c r="CC74" i="6"/>
  <c r="CG74" i="6"/>
  <c r="CK74" i="6"/>
  <c r="CO74" i="6"/>
  <c r="J74" i="6"/>
  <c r="J96" i="6" s="1"/>
  <c r="J118" i="6" s="1"/>
  <c r="J165" i="6" s="1"/>
  <c r="N74" i="6"/>
  <c r="R74" i="6"/>
  <c r="V74" i="6"/>
  <c r="Z74" i="6"/>
  <c r="AD74" i="6"/>
  <c r="AH74" i="6"/>
  <c r="AL74" i="6"/>
  <c r="AP74" i="6"/>
  <c r="AT74" i="6"/>
  <c r="AX74" i="6"/>
  <c r="BB74" i="6"/>
  <c r="BF74" i="6"/>
  <c r="BJ74" i="6"/>
  <c r="BN74" i="6"/>
  <c r="BR74" i="6"/>
  <c r="BV74" i="6"/>
  <c r="BZ74" i="6"/>
  <c r="CD74" i="6"/>
  <c r="CH74" i="6"/>
  <c r="CL74" i="6"/>
  <c r="CP74" i="6"/>
  <c r="CS74" i="6"/>
  <c r="CU74" i="6"/>
  <c r="CW74" i="6"/>
  <c r="CY74" i="6"/>
  <c r="DA74" i="6"/>
  <c r="DC74" i="6"/>
  <c r="DE74" i="6"/>
  <c r="DE42" i="6"/>
  <c r="DE44" i="6" s="1"/>
  <c r="DC42" i="6"/>
  <c r="DC44" i="6" s="1"/>
  <c r="CW42" i="6"/>
  <c r="CW44" i="6" s="1"/>
  <c r="CU42" i="6"/>
  <c r="CU44" i="6" s="1"/>
  <c r="V42" i="6"/>
  <c r="V44" i="6" s="1"/>
  <c r="BB42" i="6"/>
  <c r="BB44" i="6" s="1"/>
  <c r="CH42" i="6"/>
  <c r="CH44" i="6" s="1"/>
  <c r="AC42" i="6"/>
  <c r="AC44" i="6" s="1"/>
  <c r="BI42" i="6"/>
  <c r="BI44" i="6" s="1"/>
  <c r="CO42" i="6"/>
  <c r="CO44" i="6" s="1"/>
  <c r="DB42" i="6"/>
  <c r="DB44" i="6" s="1"/>
  <c r="CY42" i="6"/>
  <c r="CY44" i="6" s="1"/>
  <c r="CT42" i="6"/>
  <c r="CT44" i="6" s="1"/>
  <c r="AD42" i="6"/>
  <c r="AD44" i="6" s="1"/>
  <c r="BJ42" i="6"/>
  <c r="BJ44" i="6" s="1"/>
  <c r="CP42" i="6"/>
  <c r="CP44" i="6" s="1"/>
  <c r="AK42" i="6"/>
  <c r="AK44" i="6" s="1"/>
  <c r="BQ42" i="6"/>
  <c r="BQ44" i="6" s="1"/>
  <c r="AP42" i="6"/>
  <c r="AP44" i="6" s="1"/>
  <c r="BV42" i="6"/>
  <c r="BV44" i="6" s="1"/>
  <c r="Y42" i="6"/>
  <c r="Y44" i="6" s="1"/>
  <c r="BE42" i="6"/>
  <c r="BE44" i="6" s="1"/>
  <c r="CK42" i="6"/>
  <c r="CK44" i="6" s="1"/>
  <c r="AH42" i="6"/>
  <c r="AH44" i="6" s="1"/>
  <c r="BN42" i="6"/>
  <c r="BN44" i="6" s="1"/>
  <c r="Q42" i="6"/>
  <c r="Q44" i="6" s="1"/>
  <c r="AW42" i="6"/>
  <c r="AW44" i="6" s="1"/>
  <c r="CC42" i="6"/>
  <c r="CC44" i="6" s="1"/>
  <c r="AF42" i="6"/>
  <c r="AF44" i="6" s="1"/>
  <c r="BL42" i="6"/>
  <c r="BL44" i="6" s="1"/>
  <c r="CR42" i="6"/>
  <c r="CR44" i="6" s="1"/>
  <c r="AM42" i="6"/>
  <c r="AM44" i="6" s="1"/>
  <c r="BS42" i="6"/>
  <c r="BS44" i="6" s="1"/>
  <c r="T42" i="6"/>
  <c r="T44" i="6" s="1"/>
  <c r="AZ42" i="6"/>
  <c r="AZ44" i="6" s="1"/>
  <c r="CF42" i="6"/>
  <c r="CF44" i="6" s="1"/>
  <c r="AA42" i="6"/>
  <c r="AA44" i="6" s="1"/>
  <c r="BG42" i="6"/>
  <c r="BG44" i="6" s="1"/>
  <c r="CM42" i="6"/>
  <c r="CM44" i="6" s="1"/>
  <c r="AN42" i="6"/>
  <c r="AN44" i="6" s="1"/>
  <c r="BT42" i="6"/>
  <c r="BT44" i="6" s="1"/>
  <c r="O42" i="6"/>
  <c r="O44" i="6" s="1"/>
  <c r="AU42" i="6"/>
  <c r="AU44" i="6" s="1"/>
  <c r="CA42" i="6"/>
  <c r="CA44" i="6" s="1"/>
  <c r="L42" i="6"/>
  <c r="L44" i="6" s="1"/>
  <c r="AR42" i="6"/>
  <c r="AR44" i="6" s="1"/>
  <c r="BX42" i="6"/>
  <c r="BX44" i="6" s="1"/>
  <c r="S42" i="6"/>
  <c r="S44" i="6" s="1"/>
  <c r="AY42" i="6"/>
  <c r="AY44" i="6" s="1"/>
  <c r="CE42" i="6"/>
  <c r="CE44" i="6" s="1"/>
  <c r="DI85" i="6"/>
  <c r="DG88" i="6"/>
  <c r="K143" i="6"/>
  <c r="K31" i="7"/>
  <c r="L113" i="6"/>
  <c r="M91" i="6"/>
  <c r="DI27" i="10"/>
  <c r="DI23" i="7"/>
  <c r="L27" i="7"/>
  <c r="L21" i="7"/>
  <c r="L25" i="10"/>
  <c r="DI26" i="10"/>
  <c r="DI22" i="7"/>
  <c r="N47" i="8"/>
  <c r="N97" i="8" s="1"/>
  <c r="CC31" i="5"/>
  <c r="CC32" i="5" s="1"/>
  <c r="BB31" i="5"/>
  <c r="BB32" i="5" s="1"/>
  <c r="BE31" i="5"/>
  <c r="BE32" i="5" s="1"/>
  <c r="AF31" i="5"/>
  <c r="AF32" i="5" s="1"/>
  <c r="T31" i="5"/>
  <c r="T32" i="5" s="1"/>
  <c r="AY31" i="5"/>
  <c r="AY32" i="5" s="1"/>
  <c r="AX31" i="5"/>
  <c r="AX32" i="5" s="1"/>
  <c r="AG31" i="5"/>
  <c r="AG32" i="5" s="1"/>
  <c r="BX31" i="5"/>
  <c r="BX32" i="5" s="1"/>
  <c r="AA31" i="5"/>
  <c r="AA32" i="5" s="1"/>
  <c r="BT31" i="5"/>
  <c r="BT32" i="5" s="1"/>
  <c r="K31" i="5"/>
  <c r="K32" i="5" s="1"/>
  <c r="BJ31" i="5"/>
  <c r="BJ32" i="5" s="1"/>
  <c r="AM31" i="5"/>
  <c r="AM32" i="5" s="1"/>
  <c r="BG31" i="5"/>
  <c r="BG32" i="5" s="1"/>
  <c r="AH31" i="5"/>
  <c r="AH32" i="5" s="1"/>
  <c r="BF31" i="5"/>
  <c r="BF32" i="5" s="1"/>
  <c r="BI31" i="5"/>
  <c r="BI32" i="5" s="1"/>
  <c r="U31" i="5"/>
  <c r="U32" i="5" s="1"/>
  <c r="W31" i="5"/>
  <c r="W32" i="5" s="1"/>
  <c r="BC31" i="5"/>
  <c r="BC32" i="5" s="1"/>
  <c r="BA31" i="5"/>
  <c r="BA32" i="5" s="1"/>
  <c r="S31" i="5"/>
  <c r="S32" i="5" s="1"/>
  <c r="BY31" i="5"/>
  <c r="BY32" i="5" s="1"/>
  <c r="R31" i="5"/>
  <c r="R32" i="5" s="1"/>
  <c r="BV31" i="5"/>
  <c r="BV32" i="5" s="1"/>
  <c r="AV31" i="5"/>
  <c r="AV32" i="5" s="1"/>
  <c r="BR31" i="5"/>
  <c r="BR32" i="5" s="1"/>
  <c r="AP31" i="5"/>
  <c r="AP32" i="5" s="1"/>
  <c r="AT31" i="5"/>
  <c r="AT32" i="5" s="1"/>
  <c r="BU31" i="5"/>
  <c r="BU32" i="5" s="1"/>
  <c r="AS31" i="5"/>
  <c r="AS32" i="5" s="1"/>
  <c r="BN31" i="5"/>
  <c r="BN32" i="5" s="1"/>
  <c r="AB31" i="5"/>
  <c r="AB32" i="5" s="1"/>
  <c r="AD31" i="5"/>
  <c r="AD32" i="5" s="1"/>
  <c r="AR31" i="5"/>
  <c r="AR32" i="5" s="1"/>
  <c r="BH31" i="5"/>
  <c r="BH32" i="5" s="1"/>
  <c r="X31" i="5"/>
  <c r="X32" i="5" s="1"/>
  <c r="BZ31" i="5"/>
  <c r="BZ32" i="5" s="1"/>
  <c r="V31" i="5"/>
  <c r="V32" i="5" s="1"/>
  <c r="BM31" i="5"/>
  <c r="BM32" i="5" s="1"/>
  <c r="AZ31" i="5"/>
  <c r="AZ32" i="5" s="1"/>
  <c r="AQ31" i="5"/>
  <c r="AQ32" i="5" s="1"/>
  <c r="CA31" i="5"/>
  <c r="CA32" i="5" s="1"/>
  <c r="AL31" i="5"/>
  <c r="AL32" i="5" s="1"/>
  <c r="BW31" i="5"/>
  <c r="BW32" i="5" s="1"/>
  <c r="Q31" i="5"/>
  <c r="Q32" i="5" s="1"/>
  <c r="AK31" i="5"/>
  <c r="AK32" i="5" s="1"/>
  <c r="O31" i="5"/>
  <c r="O32" i="5" s="1"/>
  <c r="AE31" i="5"/>
  <c r="AE32" i="5" s="1"/>
  <c r="AU31" i="5"/>
  <c r="AU32" i="5" s="1"/>
  <c r="BL31" i="5"/>
  <c r="BL32" i="5" s="1"/>
  <c r="L31" i="5"/>
  <c r="L32" i="5" s="1"/>
  <c r="BP31" i="5"/>
  <c r="BP32" i="5" s="1"/>
  <c r="Z31" i="5"/>
  <c r="Z32" i="5" s="1"/>
  <c r="BO31" i="5"/>
  <c r="BO32" i="5" s="1"/>
  <c r="BD31" i="5"/>
  <c r="BD32" i="5" s="1"/>
  <c r="AI31" i="5"/>
  <c r="AI32" i="5" s="1"/>
  <c r="Y31" i="5"/>
  <c r="Y32" i="5" s="1"/>
  <c r="M31" i="5"/>
  <c r="M32" i="5" s="1"/>
  <c r="AW31" i="5"/>
  <c r="AW32" i="5" s="1"/>
  <c r="AO31" i="5"/>
  <c r="AO32" i="5" s="1"/>
  <c r="AN31" i="5"/>
  <c r="AN32" i="5" s="1"/>
  <c r="BQ31" i="5"/>
  <c r="BQ32" i="5" s="1"/>
  <c r="AJ31" i="5"/>
  <c r="AJ32" i="5" s="1"/>
  <c r="BK31" i="5"/>
  <c r="BK32" i="5" s="1"/>
  <c r="N31" i="5"/>
  <c r="N32" i="5" s="1"/>
  <c r="BS31" i="5"/>
  <c r="BS32" i="5" s="1"/>
  <c r="AC31" i="5"/>
  <c r="AC32" i="5" s="1"/>
  <c r="CD31" i="5"/>
  <c r="CD32" i="5" s="1"/>
  <c r="CE31" i="5"/>
  <c r="CE32" i="5" s="1"/>
  <c r="CF31" i="5"/>
  <c r="CF32" i="5" s="1"/>
  <c r="CH31" i="5"/>
  <c r="CH32" i="5" s="1"/>
  <c r="CG31" i="5"/>
  <c r="CG32" i="5" s="1"/>
  <c r="CI31" i="5"/>
  <c r="CI32" i="5" s="1"/>
  <c r="CK31" i="5"/>
  <c r="CK32" i="5" s="1"/>
  <c r="CL31" i="5"/>
  <c r="CL32" i="5" s="1"/>
  <c r="CN31" i="5"/>
  <c r="CN32" i="5" s="1"/>
  <c r="CM31" i="5"/>
  <c r="CM32" i="5" s="1"/>
  <c r="CO31" i="5"/>
  <c r="CO32" i="5" s="1"/>
  <c r="CP31" i="5"/>
  <c r="CP32" i="5" s="1"/>
  <c r="CS31" i="5"/>
  <c r="CS32" i="5" s="1"/>
  <c r="CQ31" i="5"/>
  <c r="CQ32" i="5" s="1"/>
  <c r="CR31" i="5"/>
  <c r="CR32" i="5" s="1"/>
  <c r="CT31" i="5"/>
  <c r="CT32" i="5" s="1"/>
  <c r="CU31" i="5"/>
  <c r="CU32" i="5" s="1"/>
  <c r="CV31" i="5"/>
  <c r="CV32" i="5" s="1"/>
  <c r="CW31" i="5"/>
  <c r="CW32" i="5" s="1"/>
  <c r="CX31" i="5"/>
  <c r="CX32" i="5" s="1"/>
  <c r="CY31" i="5"/>
  <c r="CY32" i="5" s="1"/>
  <c r="CZ31" i="5"/>
  <c r="CZ32" i="5" s="1"/>
  <c r="DB31" i="5"/>
  <c r="DB32" i="5" s="1"/>
  <c r="DC31" i="5"/>
  <c r="DC32" i="5" s="1"/>
  <c r="DA31" i="5"/>
  <c r="DA32" i="5" s="1"/>
  <c r="K30" i="7"/>
  <c r="K113" i="6"/>
  <c r="L135" i="6" s="1"/>
  <c r="K135" i="6"/>
  <c r="M26" i="7"/>
  <c r="M91" i="8"/>
  <c r="DI28" i="10"/>
  <c r="DI24" i="7"/>
  <c r="DJ24" i="5"/>
  <c r="DJ24" i="10"/>
  <c r="DJ20" i="7"/>
  <c r="DJ23" i="7"/>
  <c r="M92" i="8"/>
  <c r="L25" i="7"/>
  <c r="L29" i="10"/>
  <c r="M93" i="8"/>
  <c r="M28" i="7"/>
  <c r="M29" i="7" s="1"/>
  <c r="AR90" i="8"/>
  <c r="K92" i="6" l="1"/>
  <c r="K95" i="6"/>
  <c r="K107" i="6"/>
  <c r="K151" i="6" s="1"/>
  <c r="K101" i="6"/>
  <c r="L101" i="6" s="1"/>
  <c r="K104" i="6"/>
  <c r="K108" i="6"/>
  <c r="K152" i="6" s="1"/>
  <c r="L104" i="6"/>
  <c r="M104" i="6" s="1"/>
  <c r="N104" i="6" s="1"/>
  <c r="K93" i="6"/>
  <c r="K128" i="6"/>
  <c r="K175" i="6" s="1"/>
  <c r="D42" i="6"/>
  <c r="J22" i="12"/>
  <c r="L106" i="6"/>
  <c r="L128" i="6" s="1"/>
  <c r="L95" i="6"/>
  <c r="L117" i="6" s="1"/>
  <c r="I42" i="6"/>
  <c r="G49" i="4" s="1"/>
  <c r="G51" i="4" s="1"/>
  <c r="L126" i="6"/>
  <c r="L110" i="6"/>
  <c r="L132" i="6" s="1"/>
  <c r="K97" i="6"/>
  <c r="K119" i="6" s="1"/>
  <c r="K32" i="7"/>
  <c r="K22" i="12" s="1"/>
  <c r="K154" i="6"/>
  <c r="K132" i="6"/>
  <c r="K126" i="6"/>
  <c r="L148" i="6" s="1"/>
  <c r="K148" i="6"/>
  <c r="K168" i="6"/>
  <c r="K103" i="6"/>
  <c r="L103" i="6" s="1"/>
  <c r="K100" i="6"/>
  <c r="L99" i="6"/>
  <c r="L143" i="6" s="1"/>
  <c r="K94" i="6"/>
  <c r="K109" i="6"/>
  <c r="L109" i="6" s="1"/>
  <c r="L107" i="6"/>
  <c r="K105" i="6"/>
  <c r="L105" i="6" s="1"/>
  <c r="J180" i="6"/>
  <c r="J184" i="6" s="1"/>
  <c r="K130" i="6"/>
  <c r="K145" i="6"/>
  <c r="K139" i="6"/>
  <c r="K117" i="6"/>
  <c r="K96" i="6"/>
  <c r="K102" i="6"/>
  <c r="K98" i="6"/>
  <c r="L108" i="6"/>
  <c r="L31" i="7"/>
  <c r="L160" i="6"/>
  <c r="N28" i="7"/>
  <c r="N29" i="7" s="1"/>
  <c r="P31" i="5"/>
  <c r="P32" i="5" s="1"/>
  <c r="CB31" i="5"/>
  <c r="CB32" i="5" s="1"/>
  <c r="CJ31" i="5"/>
  <c r="CJ32" i="5" s="1"/>
  <c r="DD31" i="5"/>
  <c r="DD32" i="5" s="1"/>
  <c r="DI31" i="5"/>
  <c r="DI32" i="5" s="1"/>
  <c r="M25" i="10"/>
  <c r="M21" i="7"/>
  <c r="N26" i="7"/>
  <c r="K160" i="6"/>
  <c r="M106" i="6"/>
  <c r="DA18" i="12"/>
  <c r="DA19" i="11"/>
  <c r="DB19" i="11"/>
  <c r="DB18" i="12"/>
  <c r="DB33" i="5"/>
  <c r="CY18" i="12"/>
  <c r="CY19" i="11"/>
  <c r="CW18" i="12"/>
  <c r="CW19" i="11"/>
  <c r="CU18" i="12"/>
  <c r="CU19" i="11"/>
  <c r="CR19" i="11"/>
  <c r="CR18" i="12"/>
  <c r="CR33" i="5"/>
  <c r="CS18" i="12"/>
  <c r="CS19" i="11"/>
  <c r="CO18" i="12"/>
  <c r="CO19" i="11"/>
  <c r="CN19" i="11"/>
  <c r="CN18" i="12"/>
  <c r="CN33" i="5"/>
  <c r="CK18" i="12"/>
  <c r="CK19" i="11"/>
  <c r="CG19" i="11"/>
  <c r="CG18" i="12"/>
  <c r="CG33" i="5"/>
  <c r="CF18" i="12"/>
  <c r="CF19" i="11"/>
  <c r="CD18" i="12"/>
  <c r="CD19" i="11"/>
  <c r="BS18" i="12"/>
  <c r="BS19" i="11"/>
  <c r="BK19" i="11"/>
  <c r="BK18" i="12"/>
  <c r="BK33" i="5"/>
  <c r="BQ19" i="11"/>
  <c r="BQ18" i="12"/>
  <c r="BQ33" i="5"/>
  <c r="AO19" i="11"/>
  <c r="AO18" i="12"/>
  <c r="AO33" i="5"/>
  <c r="AW19" i="11"/>
  <c r="AW18" i="12"/>
  <c r="Y19" i="11"/>
  <c r="Y18" i="12"/>
  <c r="Y33" i="5"/>
  <c r="BD19" i="11"/>
  <c r="BD18" i="12"/>
  <c r="Z18" i="12"/>
  <c r="Z19" i="11"/>
  <c r="L18" i="12"/>
  <c r="L19" i="11"/>
  <c r="AU18" i="12"/>
  <c r="AU19" i="11"/>
  <c r="O18" i="12"/>
  <c r="O19" i="11"/>
  <c r="Q18" i="12"/>
  <c r="Q19" i="11"/>
  <c r="AL18" i="12"/>
  <c r="AL19" i="11"/>
  <c r="AQ18" i="12"/>
  <c r="AQ19" i="11"/>
  <c r="BM18" i="12"/>
  <c r="BM19" i="11"/>
  <c r="BZ18" i="12"/>
  <c r="BZ19" i="11"/>
  <c r="BH19" i="11"/>
  <c r="BH18" i="12"/>
  <c r="BH33" i="5"/>
  <c r="AD19" i="11"/>
  <c r="AD18" i="12"/>
  <c r="AD33" i="5"/>
  <c r="BN18" i="12"/>
  <c r="BN19" i="11"/>
  <c r="BU19" i="11"/>
  <c r="BU18" i="12"/>
  <c r="BU33" i="5"/>
  <c r="AP18" i="12"/>
  <c r="AP19" i="11"/>
  <c r="AV19" i="11"/>
  <c r="AV18" i="12"/>
  <c r="R18" i="12"/>
  <c r="R19" i="11"/>
  <c r="S18" i="12"/>
  <c r="S19" i="11"/>
  <c r="BC18" i="12"/>
  <c r="BC19" i="11"/>
  <c r="U18" i="12"/>
  <c r="U19" i="11"/>
  <c r="BF18" i="12"/>
  <c r="BF19" i="11"/>
  <c r="BG18" i="12"/>
  <c r="BG19" i="11"/>
  <c r="BJ18" i="12"/>
  <c r="BJ19" i="11"/>
  <c r="BT19" i="11"/>
  <c r="BT18" i="12"/>
  <c r="BT33" i="5"/>
  <c r="BX19" i="11"/>
  <c r="BX18" i="12"/>
  <c r="BX33" i="5"/>
  <c r="AX19" i="11"/>
  <c r="AX18" i="12"/>
  <c r="AX33" i="5"/>
  <c r="T19" i="11"/>
  <c r="T18" i="12"/>
  <c r="T33" i="5"/>
  <c r="BE18" i="12"/>
  <c r="BE19" i="11"/>
  <c r="CC19" i="11"/>
  <c r="CC18" i="12"/>
  <c r="CC33" i="5"/>
  <c r="O47" i="8"/>
  <c r="O97" i="8" s="1"/>
  <c r="DJ24" i="7"/>
  <c r="DJ28" i="10"/>
  <c r="DG31" i="5"/>
  <c r="DG32" i="5" s="1"/>
  <c r="I44" i="6"/>
  <c r="DH31" i="5"/>
  <c r="DH32" i="5" s="1"/>
  <c r="L30" i="7"/>
  <c r="N93" i="8"/>
  <c r="N92" i="8"/>
  <c r="N91" i="8"/>
  <c r="M27" i="7"/>
  <c r="DC18" i="12"/>
  <c r="DC19" i="11"/>
  <c r="CZ18" i="12"/>
  <c r="CZ19" i="11"/>
  <c r="CX19" i="11"/>
  <c r="CX18" i="12"/>
  <c r="CX33" i="5"/>
  <c r="CV18" i="12"/>
  <c r="CV19" i="11"/>
  <c r="CT19" i="11"/>
  <c r="CT18" i="12"/>
  <c r="CT33" i="5"/>
  <c r="CQ19" i="11"/>
  <c r="CQ18" i="12"/>
  <c r="CP18" i="12"/>
  <c r="CP19" i="11"/>
  <c r="CM18" i="12"/>
  <c r="CM19" i="11"/>
  <c r="CL19" i="11"/>
  <c r="CL18" i="12"/>
  <c r="CL33" i="5"/>
  <c r="CI19" i="11"/>
  <c r="CI18" i="12"/>
  <c r="CI33" i="5"/>
  <c r="CH18" i="12"/>
  <c r="CH19" i="11"/>
  <c r="CE18" i="12"/>
  <c r="CE19" i="11"/>
  <c r="AC19" i="11"/>
  <c r="AC18" i="12"/>
  <c r="N18" i="12"/>
  <c r="N19" i="11"/>
  <c r="AJ18" i="12"/>
  <c r="AJ19" i="11"/>
  <c r="AN18" i="12"/>
  <c r="AN19" i="11"/>
  <c r="J31" i="5"/>
  <c r="M18" i="12"/>
  <c r="M19" i="11"/>
  <c r="AI18" i="12"/>
  <c r="AI19" i="11"/>
  <c r="BO18" i="12"/>
  <c r="BO19" i="11"/>
  <c r="BP18" i="12"/>
  <c r="BP19" i="11"/>
  <c r="BL19" i="11"/>
  <c r="BL18" i="12"/>
  <c r="BL33" i="5"/>
  <c r="AE19" i="11"/>
  <c r="AE18" i="12"/>
  <c r="AK19" i="11"/>
  <c r="AK18" i="12"/>
  <c r="BW18" i="12"/>
  <c r="BW19" i="11"/>
  <c r="CA19" i="11"/>
  <c r="CA18" i="12"/>
  <c r="AZ18" i="12"/>
  <c r="AZ19" i="11"/>
  <c r="V19" i="11"/>
  <c r="V18" i="12"/>
  <c r="V33" i="5"/>
  <c r="X18" i="12"/>
  <c r="X19" i="11"/>
  <c r="AR18" i="12"/>
  <c r="AR19" i="11"/>
  <c r="AB18" i="12"/>
  <c r="AB19" i="11"/>
  <c r="AS18" i="12"/>
  <c r="AS19" i="11"/>
  <c r="AT18" i="12"/>
  <c r="AT19" i="11"/>
  <c r="BR18" i="12"/>
  <c r="BR19" i="11"/>
  <c r="BV18" i="12"/>
  <c r="BV19" i="11"/>
  <c r="BY18" i="12"/>
  <c r="BY19" i="11"/>
  <c r="BA19" i="11"/>
  <c r="BA18" i="12"/>
  <c r="W19" i="11"/>
  <c r="W18" i="12"/>
  <c r="BI19" i="11"/>
  <c r="BI18" i="12"/>
  <c r="AH18" i="12"/>
  <c r="AH19" i="11"/>
  <c r="AM19" i="11"/>
  <c r="AM18" i="12"/>
  <c r="AM33" i="5"/>
  <c r="K18" i="12"/>
  <c r="K19" i="11"/>
  <c r="AA18" i="12"/>
  <c r="AA19" i="11"/>
  <c r="AG18" i="12"/>
  <c r="AG19" i="11"/>
  <c r="AY18" i="12"/>
  <c r="AY19" i="11"/>
  <c r="AF18" i="12"/>
  <c r="AF19" i="11"/>
  <c r="BB18" i="12"/>
  <c r="BB19" i="11"/>
  <c r="M25" i="7"/>
  <c r="M29" i="10"/>
  <c r="DJ22" i="7"/>
  <c r="DJ26" i="10"/>
  <c r="DJ19" i="7"/>
  <c r="DJ23" i="10"/>
  <c r="M113" i="6"/>
  <c r="M135" i="6"/>
  <c r="N91" i="6"/>
  <c r="DF31" i="5"/>
  <c r="DF32" i="5" s="1"/>
  <c r="DE31" i="5"/>
  <c r="DE32" i="5" s="1"/>
  <c r="DJ31" i="5"/>
  <c r="DJ32" i="5" s="1"/>
  <c r="AS90" i="8"/>
  <c r="K123" i="6" l="1"/>
  <c r="L145" i="6" s="1"/>
  <c r="K129" i="6"/>
  <c r="K176" i="6" s="1"/>
  <c r="L97" i="6"/>
  <c r="K136" i="6"/>
  <c r="L92" i="6"/>
  <c r="K114" i="6"/>
  <c r="K161" i="6" s="1"/>
  <c r="K137" i="6"/>
  <c r="L93" i="6"/>
  <c r="K115" i="6"/>
  <c r="M95" i="6"/>
  <c r="M139" i="6" s="1"/>
  <c r="J39" i="10"/>
  <c r="J26" i="12"/>
  <c r="L154" i="6"/>
  <c r="L179" i="6" s="1"/>
  <c r="I58" i="9"/>
  <c r="G75" i="9" s="1"/>
  <c r="I61" i="9"/>
  <c r="G78" i="9" s="1"/>
  <c r="M126" i="6"/>
  <c r="H49" i="4"/>
  <c r="D44" i="6"/>
  <c r="L150" i="6"/>
  <c r="L175" i="6" s="1"/>
  <c r="N148" i="6"/>
  <c r="L139" i="6"/>
  <c r="L164" i="6" s="1"/>
  <c r="K141" i="6"/>
  <c r="K166" i="6" s="1"/>
  <c r="N126" i="6"/>
  <c r="O104" i="6"/>
  <c r="L173" i="6"/>
  <c r="M148" i="6"/>
  <c r="M110" i="6"/>
  <c r="M154" i="6" s="1"/>
  <c r="K179" i="6"/>
  <c r="K20" i="11"/>
  <c r="K21" i="11" s="1"/>
  <c r="I31" i="5"/>
  <c r="J32" i="5"/>
  <c r="I32" i="5" s="1"/>
  <c r="L32" i="7"/>
  <c r="L20" i="11" s="1"/>
  <c r="L21" i="11" s="1"/>
  <c r="I28" i="5"/>
  <c r="K164" i="6"/>
  <c r="K177" i="6"/>
  <c r="M108" i="6"/>
  <c r="L130" i="6"/>
  <c r="L152" i="6"/>
  <c r="M103" i="6"/>
  <c r="L125" i="6"/>
  <c r="K142" i="6"/>
  <c r="L98" i="6"/>
  <c r="K120" i="6"/>
  <c r="L96" i="6"/>
  <c r="K118" i="6"/>
  <c r="K140" i="6"/>
  <c r="M101" i="6"/>
  <c r="L123" i="6"/>
  <c r="K149" i="6"/>
  <c r="K127" i="6"/>
  <c r="L149" i="6" s="1"/>
  <c r="K153" i="6"/>
  <c r="K131" i="6"/>
  <c r="L153" i="6" s="1"/>
  <c r="L121" i="6"/>
  <c r="L168" i="6" s="1"/>
  <c r="M99" i="6"/>
  <c r="K125" i="6"/>
  <c r="L147" i="6" s="1"/>
  <c r="K147" i="6"/>
  <c r="K173" i="6"/>
  <c r="M105" i="6"/>
  <c r="L127" i="6"/>
  <c r="M109" i="6"/>
  <c r="L131" i="6"/>
  <c r="K124" i="6"/>
  <c r="K146" i="6"/>
  <c r="L102" i="6"/>
  <c r="M97" i="6"/>
  <c r="L119" i="6"/>
  <c r="L141" i="6"/>
  <c r="M107" i="6"/>
  <c r="L129" i="6"/>
  <c r="L151" i="6"/>
  <c r="K116" i="6"/>
  <c r="L94" i="6"/>
  <c r="K138" i="6"/>
  <c r="L100" i="6"/>
  <c r="K144" i="6"/>
  <c r="K122" i="6"/>
  <c r="L144" i="6" s="1"/>
  <c r="AK33" i="5"/>
  <c r="AC33" i="5"/>
  <c r="CA33" i="5"/>
  <c r="W33" i="5"/>
  <c r="AV33" i="5"/>
  <c r="BD33" i="5"/>
  <c r="AW33" i="5"/>
  <c r="BI33" i="5"/>
  <c r="BA33" i="5"/>
  <c r="AE33" i="5"/>
  <c r="CQ33" i="5"/>
  <c r="AS33" i="5"/>
  <c r="M33" i="5"/>
  <c r="AJ33" i="5"/>
  <c r="CH33" i="5"/>
  <c r="L33" i="5"/>
  <c r="Z33" i="5"/>
  <c r="BS33" i="5"/>
  <c r="R33" i="5"/>
  <c r="AP33" i="5"/>
  <c r="BN33" i="5"/>
  <c r="AF33" i="5"/>
  <c r="K33" i="5"/>
  <c r="AH33" i="5"/>
  <c r="BY33" i="5"/>
  <c r="BF33" i="5"/>
  <c r="AL33" i="5"/>
  <c r="M31" i="7"/>
  <c r="AG33" i="5"/>
  <c r="BR33" i="5"/>
  <c r="AR33" i="5"/>
  <c r="BO33" i="5"/>
  <c r="CP33" i="5"/>
  <c r="DC33" i="5"/>
  <c r="BJ33" i="5"/>
  <c r="BC33" i="5"/>
  <c r="BM33" i="5"/>
  <c r="O33" i="5"/>
  <c r="CF33" i="5"/>
  <c r="CK33" i="5"/>
  <c r="CO33" i="5"/>
  <c r="CW33" i="5"/>
  <c r="DJ18" i="12"/>
  <c r="DJ19" i="11"/>
  <c r="M160" i="6"/>
  <c r="DE19" i="11"/>
  <c r="DE18" i="12"/>
  <c r="DE33" i="5"/>
  <c r="N113" i="6"/>
  <c r="N135" i="6"/>
  <c r="O91" i="6"/>
  <c r="O91" i="8"/>
  <c r="O92" i="8"/>
  <c r="O93" i="8"/>
  <c r="N29" i="10"/>
  <c r="N25" i="7"/>
  <c r="M128" i="6"/>
  <c r="M150" i="6"/>
  <c r="N106" i="6"/>
  <c r="O26" i="7"/>
  <c r="DD19" i="11"/>
  <c r="DD18" i="12"/>
  <c r="DD33" i="5"/>
  <c r="CB18" i="12"/>
  <c r="CB19" i="11"/>
  <c r="BB33" i="5"/>
  <c r="AY33" i="5"/>
  <c r="AA33" i="5"/>
  <c r="BV33" i="5"/>
  <c r="AT33" i="5"/>
  <c r="AB33" i="5"/>
  <c r="X33" i="5"/>
  <c r="AZ33" i="5"/>
  <c r="BW33" i="5"/>
  <c r="BP33" i="5"/>
  <c r="AI33" i="5"/>
  <c r="E34" i="13"/>
  <c r="E40" i="13" s="1"/>
  <c r="AN33" i="5"/>
  <c r="N33" i="5"/>
  <c r="CE33" i="5"/>
  <c r="CM33" i="5"/>
  <c r="CV33" i="5"/>
  <c r="CZ33" i="5"/>
  <c r="BE33" i="5"/>
  <c r="BG33" i="5"/>
  <c r="U33" i="5"/>
  <c r="S33" i="5"/>
  <c r="BZ33" i="5"/>
  <c r="AQ33" i="5"/>
  <c r="Q33" i="5"/>
  <c r="AU33" i="5"/>
  <c r="CD33" i="5"/>
  <c r="CS33" i="5"/>
  <c r="CU33" i="5"/>
  <c r="CY33" i="5"/>
  <c r="DA33" i="5"/>
  <c r="DF19" i="11"/>
  <c r="DF18" i="12"/>
  <c r="DF33" i="5"/>
  <c r="J18" i="12"/>
  <c r="N25" i="10"/>
  <c r="N21" i="7"/>
  <c r="DH19" i="11"/>
  <c r="DH18" i="12"/>
  <c r="DH33" i="5"/>
  <c r="DG19" i="11"/>
  <c r="DG18" i="12"/>
  <c r="DG33" i="5"/>
  <c r="P47" i="8"/>
  <c r="P97" i="8" s="1"/>
  <c r="N27" i="7"/>
  <c r="DI19" i="11"/>
  <c r="DI18" i="12"/>
  <c r="DI33" i="5"/>
  <c r="CJ18" i="12"/>
  <c r="CJ19" i="11"/>
  <c r="P18" i="12"/>
  <c r="P19" i="11"/>
  <c r="O28" i="7"/>
  <c r="O29" i="7" s="1"/>
  <c r="M30" i="7"/>
  <c r="AT90" i="8"/>
  <c r="M132" i="6" l="1"/>
  <c r="M179" i="6" s="1"/>
  <c r="L114" i="6"/>
  <c r="L161" i="6" s="1"/>
  <c r="L136" i="6"/>
  <c r="M92" i="6"/>
  <c r="L172" i="6"/>
  <c r="K170" i="6"/>
  <c r="L22" i="12"/>
  <c r="M117" i="6"/>
  <c r="M164" i="6" s="1"/>
  <c r="K162" i="6"/>
  <c r="L115" i="6"/>
  <c r="M93" i="6"/>
  <c r="L137" i="6"/>
  <c r="L162" i="6" s="1"/>
  <c r="N173" i="6"/>
  <c r="M173" i="6"/>
  <c r="N95" i="6"/>
  <c r="O95" i="6" s="1"/>
  <c r="L24" i="11"/>
  <c r="K24" i="11"/>
  <c r="J44" i="10"/>
  <c r="H51" i="4"/>
  <c r="H50" i="4" s="1"/>
  <c r="T58" i="4"/>
  <c r="L58" i="4"/>
  <c r="P58" i="4"/>
  <c r="I49" i="4"/>
  <c r="F80" i="9"/>
  <c r="AN80" i="9" s="1"/>
  <c r="F81" i="9"/>
  <c r="F86" i="9"/>
  <c r="F83" i="9"/>
  <c r="F84" i="9"/>
  <c r="BZ51" i="9"/>
  <c r="CA51" i="9"/>
  <c r="CY51" i="9"/>
  <c r="AZ51" i="9"/>
  <c r="AX51" i="9"/>
  <c r="CN51" i="9"/>
  <c r="CK51" i="9"/>
  <c r="CW51" i="9"/>
  <c r="CZ51" i="9"/>
  <c r="AN51" i="9"/>
  <c r="AH51" i="9"/>
  <c r="AB51" i="9"/>
  <c r="AT51" i="9"/>
  <c r="BD51" i="9"/>
  <c r="T51" i="9"/>
  <c r="X51" i="9"/>
  <c r="J19" i="11"/>
  <c r="J21" i="11" s="1"/>
  <c r="G50" i="4"/>
  <c r="M153" i="6"/>
  <c r="O126" i="6"/>
  <c r="O148" i="6"/>
  <c r="P104" i="6"/>
  <c r="N110" i="6"/>
  <c r="N132" i="6" s="1"/>
  <c r="K178" i="6"/>
  <c r="K174" i="6"/>
  <c r="K165" i="6"/>
  <c r="L177" i="6"/>
  <c r="M32" i="7"/>
  <c r="M20" i="11" s="1"/>
  <c r="M21" i="11" s="1"/>
  <c r="K169" i="6"/>
  <c r="L166" i="6"/>
  <c r="K171" i="6"/>
  <c r="L174" i="6"/>
  <c r="DB51" i="9"/>
  <c r="BY51" i="9"/>
  <c r="M100" i="6"/>
  <c r="L122" i="6"/>
  <c r="L169" i="6" s="1"/>
  <c r="L138" i="6"/>
  <c r="M94" i="6"/>
  <c r="L116" i="6"/>
  <c r="N107" i="6"/>
  <c r="M129" i="6"/>
  <c r="M151" i="6"/>
  <c r="CS51" i="9"/>
  <c r="L146" i="6"/>
  <c r="L124" i="6"/>
  <c r="M102" i="6"/>
  <c r="O110" i="6"/>
  <c r="N105" i="6"/>
  <c r="M127" i="6"/>
  <c r="M149" i="6"/>
  <c r="BN51" i="9"/>
  <c r="N99" i="6"/>
  <c r="M121" i="6"/>
  <c r="M143" i="6"/>
  <c r="N101" i="6"/>
  <c r="M123" i="6"/>
  <c r="M145" i="6"/>
  <c r="N108" i="6"/>
  <c r="M130" i="6"/>
  <c r="M152" i="6"/>
  <c r="L176" i="6"/>
  <c r="M141" i="6"/>
  <c r="L178" i="6"/>
  <c r="K172" i="6"/>
  <c r="L170" i="6"/>
  <c r="K167" i="6"/>
  <c r="M147" i="6"/>
  <c r="CI51" i="9"/>
  <c r="K155" i="6"/>
  <c r="K163" i="6"/>
  <c r="N97" i="6"/>
  <c r="M119" i="6"/>
  <c r="N109" i="6"/>
  <c r="M131" i="6"/>
  <c r="CT51" i="9"/>
  <c r="BE51" i="9"/>
  <c r="AS51" i="9"/>
  <c r="L118" i="6"/>
  <c r="M96" i="6"/>
  <c r="L140" i="6"/>
  <c r="L120" i="6"/>
  <c r="M98" i="6"/>
  <c r="L142" i="6"/>
  <c r="N103" i="6"/>
  <c r="M125" i="6"/>
  <c r="N31" i="7"/>
  <c r="N30" i="7"/>
  <c r="CB33" i="5"/>
  <c r="I18" i="12"/>
  <c r="CJ33" i="5"/>
  <c r="J33" i="5"/>
  <c r="O29" i="10"/>
  <c r="O25" i="7"/>
  <c r="P26" i="7"/>
  <c r="O25" i="10"/>
  <c r="O21" i="7"/>
  <c r="N160" i="6"/>
  <c r="P33" i="5"/>
  <c r="M175" i="6"/>
  <c r="DJ33" i="5"/>
  <c r="P28" i="7"/>
  <c r="P29" i="7" s="1"/>
  <c r="Q47" i="8"/>
  <c r="Q97" i="8" s="1"/>
  <c r="O27" i="7"/>
  <c r="N150" i="6"/>
  <c r="N128" i="6"/>
  <c r="O106" i="6"/>
  <c r="P93" i="8"/>
  <c r="P92" i="8"/>
  <c r="P91" i="8"/>
  <c r="O113" i="6"/>
  <c r="O135" i="6"/>
  <c r="P91" i="6"/>
  <c r="AU90" i="8"/>
  <c r="M136" i="6" l="1"/>
  <c r="M114" i="6"/>
  <c r="M161" i="6" s="1"/>
  <c r="N92" i="6"/>
  <c r="L167" i="6"/>
  <c r="L165" i="6"/>
  <c r="H71" i="4"/>
  <c r="E28" i="13" s="1"/>
  <c r="CZ80" i="9"/>
  <c r="BT80" i="9"/>
  <c r="DH80" i="9"/>
  <c r="CJ80" i="9"/>
  <c r="BD80" i="9"/>
  <c r="U18" i="9"/>
  <c r="U36" i="12" s="1"/>
  <c r="M18" i="9"/>
  <c r="CR80" i="9"/>
  <c r="CB80" i="9"/>
  <c r="BL80" i="9"/>
  <c r="AV80" i="9"/>
  <c r="DD80" i="9"/>
  <c r="CV80" i="9"/>
  <c r="CN80" i="9"/>
  <c r="CF80" i="9"/>
  <c r="BX80" i="9"/>
  <c r="BP80" i="9"/>
  <c r="BH80" i="9"/>
  <c r="AZ80" i="9"/>
  <c r="AR80" i="9"/>
  <c r="M178" i="6"/>
  <c r="N117" i="6"/>
  <c r="O139" i="6" s="1"/>
  <c r="M115" i="6"/>
  <c r="N93" i="6"/>
  <c r="M137" i="6"/>
  <c r="M162" i="6" s="1"/>
  <c r="H73" i="4"/>
  <c r="E30" i="13" s="1"/>
  <c r="I51" i="4"/>
  <c r="H72" i="4"/>
  <c r="E29" i="13" s="1"/>
  <c r="N139" i="6"/>
  <c r="I50" i="4"/>
  <c r="H70" i="4"/>
  <c r="E27" i="13" s="1"/>
  <c r="H69" i="4"/>
  <c r="E26" i="13" s="1"/>
  <c r="H68" i="4"/>
  <c r="E25" i="13" s="1"/>
  <c r="DF80" i="9"/>
  <c r="DB80" i="9"/>
  <c r="CX80" i="9"/>
  <c r="CT80" i="9"/>
  <c r="CP80" i="9"/>
  <c r="CL80" i="9"/>
  <c r="CH80" i="9"/>
  <c r="CD80" i="9"/>
  <c r="BZ80" i="9"/>
  <c r="BV80" i="9"/>
  <c r="BR80" i="9"/>
  <c r="BN80" i="9"/>
  <c r="BJ80" i="9"/>
  <c r="BF80" i="9"/>
  <c r="BB80" i="9"/>
  <c r="AX80" i="9"/>
  <c r="AT80" i="9"/>
  <c r="AP80" i="9"/>
  <c r="M24" i="11"/>
  <c r="J24" i="11"/>
  <c r="J25" i="11"/>
  <c r="J28" i="11" s="1"/>
  <c r="J23" i="12" s="1"/>
  <c r="J25" i="12" s="1"/>
  <c r="M36" i="12"/>
  <c r="L59" i="4"/>
  <c r="M19" i="9" s="1"/>
  <c r="P59" i="4"/>
  <c r="T59" i="4"/>
  <c r="U19" i="9" s="1"/>
  <c r="P60" i="4"/>
  <c r="N60" i="4"/>
  <c r="O60" i="4"/>
  <c r="M60" i="4"/>
  <c r="H58" i="4"/>
  <c r="L81" i="9"/>
  <c r="O81" i="9"/>
  <c r="S81" i="9"/>
  <c r="W81" i="9"/>
  <c r="AA81" i="9"/>
  <c r="AE81" i="9"/>
  <c r="AI81" i="9"/>
  <c r="AM81" i="9"/>
  <c r="AQ81" i="9"/>
  <c r="AU81" i="9"/>
  <c r="AY81" i="9"/>
  <c r="BC81" i="9"/>
  <c r="BG81" i="9"/>
  <c r="BK81" i="9"/>
  <c r="BO81" i="9"/>
  <c r="BS81" i="9"/>
  <c r="BW81" i="9"/>
  <c r="CA81" i="9"/>
  <c r="CE81" i="9"/>
  <c r="CI81" i="9"/>
  <c r="CM81" i="9"/>
  <c r="CQ81" i="9"/>
  <c r="CU81" i="9"/>
  <c r="CY81" i="9"/>
  <c r="DC81" i="9"/>
  <c r="DG81" i="9"/>
  <c r="J81" i="9"/>
  <c r="M81" i="9"/>
  <c r="R81" i="9"/>
  <c r="V81" i="9"/>
  <c r="Z81" i="9"/>
  <c r="AD81" i="9"/>
  <c r="AH81" i="9"/>
  <c r="AL81" i="9"/>
  <c r="AP81" i="9"/>
  <c r="AT81" i="9"/>
  <c r="AX81" i="9"/>
  <c r="BB81" i="9"/>
  <c r="BF81" i="9"/>
  <c r="BJ81" i="9"/>
  <c r="BN81" i="9"/>
  <c r="BR81" i="9"/>
  <c r="BV81" i="9"/>
  <c r="BZ81" i="9"/>
  <c r="CD81" i="9"/>
  <c r="CH81" i="9"/>
  <c r="CL81" i="9"/>
  <c r="CP81" i="9"/>
  <c r="CT81" i="9"/>
  <c r="CX81" i="9"/>
  <c r="DB81" i="9"/>
  <c r="DF81" i="9"/>
  <c r="DJ81" i="9"/>
  <c r="N81" i="9"/>
  <c r="Q81" i="9"/>
  <c r="U81" i="9"/>
  <c r="Y81" i="9"/>
  <c r="AC81" i="9"/>
  <c r="AG81" i="9"/>
  <c r="AK81" i="9"/>
  <c r="AO81" i="9"/>
  <c r="AS81" i="9"/>
  <c r="AW81" i="9"/>
  <c r="BA81" i="9"/>
  <c r="BE81" i="9"/>
  <c r="BI81" i="9"/>
  <c r="BM81" i="9"/>
  <c r="BQ81" i="9"/>
  <c r="BU81" i="9"/>
  <c r="BY81" i="9"/>
  <c r="CC81" i="9"/>
  <c r="CG81" i="9"/>
  <c r="CK81" i="9"/>
  <c r="CO81" i="9"/>
  <c r="CS81" i="9"/>
  <c r="CW81" i="9"/>
  <c r="DA81" i="9"/>
  <c r="DE81" i="9"/>
  <c r="DI81" i="9"/>
  <c r="K81" i="9"/>
  <c r="P81" i="9"/>
  <c r="T81" i="9"/>
  <c r="X81" i="9"/>
  <c r="AB81" i="9"/>
  <c r="AF81" i="9"/>
  <c r="AJ81" i="9"/>
  <c r="AN81" i="9"/>
  <c r="AR81" i="9"/>
  <c r="AV81" i="9"/>
  <c r="AZ81" i="9"/>
  <c r="BD81" i="9"/>
  <c r="BH81" i="9"/>
  <c r="BL81" i="9"/>
  <c r="BP81" i="9"/>
  <c r="BT81" i="9"/>
  <c r="BX81" i="9"/>
  <c r="CB81" i="9"/>
  <c r="CF81" i="9"/>
  <c r="CJ81" i="9"/>
  <c r="CN81" i="9"/>
  <c r="CR81" i="9"/>
  <c r="CV81" i="9"/>
  <c r="CZ81" i="9"/>
  <c r="DD81" i="9"/>
  <c r="DH81" i="9"/>
  <c r="K80" i="9"/>
  <c r="O80" i="9"/>
  <c r="S80" i="9"/>
  <c r="W80" i="9"/>
  <c r="AA80" i="9"/>
  <c r="AE80" i="9"/>
  <c r="AI80" i="9"/>
  <c r="AM80" i="9"/>
  <c r="AQ80" i="9"/>
  <c r="AU80" i="9"/>
  <c r="AY80" i="9"/>
  <c r="BC80" i="9"/>
  <c r="BG80" i="9"/>
  <c r="BK80" i="9"/>
  <c r="BO80" i="9"/>
  <c r="BS80" i="9"/>
  <c r="BW80" i="9"/>
  <c r="CA80" i="9"/>
  <c r="CE80" i="9"/>
  <c r="CI80" i="9"/>
  <c r="CM80" i="9"/>
  <c r="CQ80" i="9"/>
  <c r="CU80" i="9"/>
  <c r="CY80" i="9"/>
  <c r="DC80" i="9"/>
  <c r="DG80" i="9"/>
  <c r="J80" i="9"/>
  <c r="N80" i="9"/>
  <c r="R80" i="9"/>
  <c r="V80" i="9"/>
  <c r="Z80" i="9"/>
  <c r="AD80" i="9"/>
  <c r="AH80" i="9"/>
  <c r="AL80" i="9"/>
  <c r="DJ80" i="9"/>
  <c r="M80" i="9"/>
  <c r="Q80" i="9"/>
  <c r="U80" i="9"/>
  <c r="Y80" i="9"/>
  <c r="AC80" i="9"/>
  <c r="AG80" i="9"/>
  <c r="AK80" i="9"/>
  <c r="AO80" i="9"/>
  <c r="AS80" i="9"/>
  <c r="AW80" i="9"/>
  <c r="BA80" i="9"/>
  <c r="BE80" i="9"/>
  <c r="BI80" i="9"/>
  <c r="BM80" i="9"/>
  <c r="BQ80" i="9"/>
  <c r="BU80" i="9"/>
  <c r="BY80" i="9"/>
  <c r="CC80" i="9"/>
  <c r="CG80" i="9"/>
  <c r="CK80" i="9"/>
  <c r="CO80" i="9"/>
  <c r="CS80" i="9"/>
  <c r="CW80" i="9"/>
  <c r="DA80" i="9"/>
  <c r="DE80" i="9"/>
  <c r="DI80" i="9"/>
  <c r="L80" i="9"/>
  <c r="P80" i="9"/>
  <c r="T80" i="9"/>
  <c r="X80" i="9"/>
  <c r="AB80" i="9"/>
  <c r="AF80" i="9"/>
  <c r="AJ80" i="9"/>
  <c r="J84" i="9"/>
  <c r="L84" i="9"/>
  <c r="N84" i="9"/>
  <c r="O84" i="9"/>
  <c r="S84" i="9"/>
  <c r="U84" i="9"/>
  <c r="W84" i="9"/>
  <c r="Y84" i="9"/>
  <c r="AA84" i="9"/>
  <c r="AC84" i="9"/>
  <c r="AE84" i="9"/>
  <c r="AG84" i="9"/>
  <c r="AI84" i="9"/>
  <c r="AK84" i="9"/>
  <c r="AM84" i="9"/>
  <c r="AO84" i="9"/>
  <c r="AQ84" i="9"/>
  <c r="AS84" i="9"/>
  <c r="AU84" i="9"/>
  <c r="AW84" i="9"/>
  <c r="AY84" i="9"/>
  <c r="BA84" i="9"/>
  <c r="BC84" i="9"/>
  <c r="BE84" i="9"/>
  <c r="BG84" i="9"/>
  <c r="BI84" i="9"/>
  <c r="BK84" i="9"/>
  <c r="BM84" i="9"/>
  <c r="BO84" i="9"/>
  <c r="BQ84" i="9"/>
  <c r="BS84" i="9"/>
  <c r="BU84" i="9"/>
  <c r="BW84" i="9"/>
  <c r="BY84" i="9"/>
  <c r="CA84" i="9"/>
  <c r="CC84" i="9"/>
  <c r="CE84" i="9"/>
  <c r="CG84" i="9"/>
  <c r="CI84" i="9"/>
  <c r="CK84" i="9"/>
  <c r="CM84" i="9"/>
  <c r="CO84" i="9"/>
  <c r="CQ84" i="9"/>
  <c r="CS84" i="9"/>
  <c r="CU84" i="9"/>
  <c r="CW84" i="9"/>
  <c r="CY84" i="9"/>
  <c r="DA84" i="9"/>
  <c r="DC84" i="9"/>
  <c r="DE84" i="9"/>
  <c r="DG84" i="9"/>
  <c r="DI84" i="9"/>
  <c r="DJ84" i="9"/>
  <c r="K84" i="9"/>
  <c r="P84" i="9"/>
  <c r="Q84" i="9"/>
  <c r="R84" i="9"/>
  <c r="M84" i="9"/>
  <c r="T84" i="9"/>
  <c r="V84" i="9"/>
  <c r="X84" i="9"/>
  <c r="Z84" i="9"/>
  <c r="AB84" i="9"/>
  <c r="AD84" i="9"/>
  <c r="AF84" i="9"/>
  <c r="AH84" i="9"/>
  <c r="AJ84" i="9"/>
  <c r="AL84" i="9"/>
  <c r="AN84" i="9"/>
  <c r="AP84" i="9"/>
  <c r="AR84" i="9"/>
  <c r="AT84" i="9"/>
  <c r="AV84" i="9"/>
  <c r="AX84" i="9"/>
  <c r="AZ84" i="9"/>
  <c r="BB84" i="9"/>
  <c r="BD84" i="9"/>
  <c r="BF84" i="9"/>
  <c r="BH84" i="9"/>
  <c r="BJ84" i="9"/>
  <c r="BL84" i="9"/>
  <c r="BN84" i="9"/>
  <c r="BP84" i="9"/>
  <c r="BR84" i="9"/>
  <c r="BT84" i="9"/>
  <c r="BV84" i="9"/>
  <c r="BX84" i="9"/>
  <c r="BZ84" i="9"/>
  <c r="CB84" i="9"/>
  <c r="CD84" i="9"/>
  <c r="CF84" i="9"/>
  <c r="CH84" i="9"/>
  <c r="CJ84" i="9"/>
  <c r="CL84" i="9"/>
  <c r="CN84" i="9"/>
  <c r="CP84" i="9"/>
  <c r="CR84" i="9"/>
  <c r="CT84" i="9"/>
  <c r="CV84" i="9"/>
  <c r="CX84" i="9"/>
  <c r="CZ84" i="9"/>
  <c r="DB84" i="9"/>
  <c r="DD84" i="9"/>
  <c r="DF84" i="9"/>
  <c r="DH84" i="9"/>
  <c r="DJ86" i="9"/>
  <c r="N86" i="9"/>
  <c r="M86" i="9"/>
  <c r="L86" i="9"/>
  <c r="K86" i="9"/>
  <c r="S86" i="9"/>
  <c r="U86" i="9"/>
  <c r="W86" i="9"/>
  <c r="Y86" i="9"/>
  <c r="AA86" i="9"/>
  <c r="AC86" i="9"/>
  <c r="AE86" i="9"/>
  <c r="AG86" i="9"/>
  <c r="AI86" i="9"/>
  <c r="AK86" i="9"/>
  <c r="AM86" i="9"/>
  <c r="AO86" i="9"/>
  <c r="AQ86" i="9"/>
  <c r="AS86" i="9"/>
  <c r="AU86" i="9"/>
  <c r="AW86" i="9"/>
  <c r="AY86" i="9"/>
  <c r="BA86" i="9"/>
  <c r="BC86" i="9"/>
  <c r="BE86" i="9"/>
  <c r="BG86" i="9"/>
  <c r="BI86" i="9"/>
  <c r="BK86" i="9"/>
  <c r="BM86" i="9"/>
  <c r="BO86" i="9"/>
  <c r="BQ86" i="9"/>
  <c r="BS86" i="9"/>
  <c r="BU86" i="9"/>
  <c r="BW86" i="9"/>
  <c r="BY86" i="9"/>
  <c r="CA86" i="9"/>
  <c r="CC86" i="9"/>
  <c r="CE86" i="9"/>
  <c r="CG86" i="9"/>
  <c r="CI86" i="9"/>
  <c r="CK86" i="9"/>
  <c r="CM86" i="9"/>
  <c r="CO86" i="9"/>
  <c r="CQ86" i="9"/>
  <c r="CS86" i="9"/>
  <c r="CU86" i="9"/>
  <c r="CW86" i="9"/>
  <c r="CY86" i="9"/>
  <c r="DA86" i="9"/>
  <c r="DC86" i="9"/>
  <c r="DE86" i="9"/>
  <c r="DG86" i="9"/>
  <c r="DI86" i="9"/>
  <c r="J86" i="9"/>
  <c r="R86" i="9"/>
  <c r="Q86" i="9"/>
  <c r="P86" i="9"/>
  <c r="O86" i="9"/>
  <c r="T86" i="9"/>
  <c r="V86" i="9"/>
  <c r="X86" i="9"/>
  <c r="Z86" i="9"/>
  <c r="AB86" i="9"/>
  <c r="AD86" i="9"/>
  <c r="AF86" i="9"/>
  <c r="AH86" i="9"/>
  <c r="AJ86" i="9"/>
  <c r="AL86" i="9"/>
  <c r="AN86" i="9"/>
  <c r="AP86" i="9"/>
  <c r="AR86" i="9"/>
  <c r="AT86" i="9"/>
  <c r="AV86" i="9"/>
  <c r="AX86" i="9"/>
  <c r="AZ86" i="9"/>
  <c r="BB86" i="9"/>
  <c r="BD86" i="9"/>
  <c r="BF86" i="9"/>
  <c r="BH86" i="9"/>
  <c r="BJ86" i="9"/>
  <c r="BL86" i="9"/>
  <c r="BN86" i="9"/>
  <c r="BP86" i="9"/>
  <c r="BR86" i="9"/>
  <c r="BT86" i="9"/>
  <c r="BV86" i="9"/>
  <c r="BX86" i="9"/>
  <c r="BZ86" i="9"/>
  <c r="CB86" i="9"/>
  <c r="CD86" i="9"/>
  <c r="CF86" i="9"/>
  <c r="CH86" i="9"/>
  <c r="CJ86" i="9"/>
  <c r="CL86" i="9"/>
  <c r="CN86" i="9"/>
  <c r="CP86" i="9"/>
  <c r="CR86" i="9"/>
  <c r="CT86" i="9"/>
  <c r="CV86" i="9"/>
  <c r="CX86" i="9"/>
  <c r="CZ86" i="9"/>
  <c r="DB86" i="9"/>
  <c r="DD86" i="9"/>
  <c r="DF86" i="9"/>
  <c r="DH86" i="9"/>
  <c r="Q83" i="9"/>
  <c r="P83" i="9"/>
  <c r="O83" i="9"/>
  <c r="N83" i="9"/>
  <c r="S83" i="9"/>
  <c r="U83" i="9"/>
  <c r="W83" i="9"/>
  <c r="Y83" i="9"/>
  <c r="AA83" i="9"/>
  <c r="AC83" i="9"/>
  <c r="AE83" i="9"/>
  <c r="AG83" i="9"/>
  <c r="AI83" i="9"/>
  <c r="AK83" i="9"/>
  <c r="AM83" i="9"/>
  <c r="AO83" i="9"/>
  <c r="AQ83" i="9"/>
  <c r="AS83" i="9"/>
  <c r="AU83" i="9"/>
  <c r="AW83" i="9"/>
  <c r="AY83" i="9"/>
  <c r="BA83" i="9"/>
  <c r="BC83" i="9"/>
  <c r="BE83" i="9"/>
  <c r="BG83" i="9"/>
  <c r="BI83" i="9"/>
  <c r="BK83" i="9"/>
  <c r="BM83" i="9"/>
  <c r="BO83" i="9"/>
  <c r="BQ83" i="9"/>
  <c r="BS83" i="9"/>
  <c r="BU83" i="9"/>
  <c r="BW83" i="9"/>
  <c r="BY83" i="9"/>
  <c r="CA83" i="9"/>
  <c r="CC83" i="9"/>
  <c r="CE83" i="9"/>
  <c r="CG83" i="9"/>
  <c r="CI83" i="9"/>
  <c r="CK83" i="9"/>
  <c r="CM83" i="9"/>
  <c r="CO83" i="9"/>
  <c r="CQ83" i="9"/>
  <c r="CS83" i="9"/>
  <c r="CU83" i="9"/>
  <c r="CW83" i="9"/>
  <c r="CY83" i="9"/>
  <c r="DA83" i="9"/>
  <c r="DC83" i="9"/>
  <c r="DE83" i="9"/>
  <c r="DG83" i="9"/>
  <c r="DI83" i="9"/>
  <c r="M83" i="9"/>
  <c r="L83" i="9"/>
  <c r="K83" i="9"/>
  <c r="J83" i="9"/>
  <c r="R83" i="9"/>
  <c r="T83" i="9"/>
  <c r="V83" i="9"/>
  <c r="X83" i="9"/>
  <c r="Z83" i="9"/>
  <c r="AB83" i="9"/>
  <c r="AD83" i="9"/>
  <c r="AF83" i="9"/>
  <c r="AH83" i="9"/>
  <c r="AJ83" i="9"/>
  <c r="AL83" i="9"/>
  <c r="AN83" i="9"/>
  <c r="AP83" i="9"/>
  <c r="AR83" i="9"/>
  <c r="AT83" i="9"/>
  <c r="AV83" i="9"/>
  <c r="AX83" i="9"/>
  <c r="AZ83" i="9"/>
  <c r="BB83" i="9"/>
  <c r="BD83" i="9"/>
  <c r="BF83" i="9"/>
  <c r="BH83" i="9"/>
  <c r="BJ83" i="9"/>
  <c r="BL83" i="9"/>
  <c r="BN83" i="9"/>
  <c r="BP83" i="9"/>
  <c r="BR83" i="9"/>
  <c r="BT83" i="9"/>
  <c r="BV83" i="9"/>
  <c r="BX83" i="9"/>
  <c r="BZ83" i="9"/>
  <c r="CB83" i="9"/>
  <c r="CD83" i="9"/>
  <c r="CF83" i="9"/>
  <c r="CH83" i="9"/>
  <c r="CJ83" i="9"/>
  <c r="CL83" i="9"/>
  <c r="CN83" i="9"/>
  <c r="CP83" i="9"/>
  <c r="CR83" i="9"/>
  <c r="CT83" i="9"/>
  <c r="CV83" i="9"/>
  <c r="CX83" i="9"/>
  <c r="CZ83" i="9"/>
  <c r="DB83" i="9"/>
  <c r="DD83" i="9"/>
  <c r="DF83" i="9"/>
  <c r="DH83" i="9"/>
  <c r="DJ83" i="9"/>
  <c r="AS52" i="9"/>
  <c r="CT52" i="9"/>
  <c r="AH52" i="9"/>
  <c r="CW52" i="9"/>
  <c r="X52" i="9"/>
  <c r="BN52" i="9"/>
  <c r="CS52" i="9"/>
  <c r="DB52" i="9"/>
  <c r="I59" i="9"/>
  <c r="G76" i="9" s="1"/>
  <c r="BE52" i="9"/>
  <c r="AT52" i="9"/>
  <c r="CI52" i="9"/>
  <c r="BY52" i="9"/>
  <c r="T52" i="9"/>
  <c r="BD52" i="9"/>
  <c r="AB52" i="9"/>
  <c r="AN52" i="9"/>
  <c r="CZ52" i="9"/>
  <c r="CK52" i="9"/>
  <c r="CN52" i="9"/>
  <c r="AX52" i="9"/>
  <c r="AZ52" i="9"/>
  <c r="CY52" i="9"/>
  <c r="CA52" i="9"/>
  <c r="BZ52" i="9"/>
  <c r="M22" i="12"/>
  <c r="BW51" i="9"/>
  <c r="BM51" i="9"/>
  <c r="CO51" i="9"/>
  <c r="DD51" i="9"/>
  <c r="CQ51" i="9"/>
  <c r="CQ47" i="12" s="1"/>
  <c r="AF51" i="9"/>
  <c r="AF47" i="12" s="1"/>
  <c r="AV51" i="9"/>
  <c r="AV47" i="12" s="1"/>
  <c r="CU51" i="9"/>
  <c r="CC51" i="9"/>
  <c r="CC47" i="12" s="1"/>
  <c r="BC51" i="9"/>
  <c r="BJ51" i="9"/>
  <c r="BJ47" i="12" s="1"/>
  <c r="CM51" i="9"/>
  <c r="BR51" i="9"/>
  <c r="BR47" i="12" s="1"/>
  <c r="R51" i="9"/>
  <c r="DC51" i="9"/>
  <c r="DC47" i="12" s="1"/>
  <c r="CE51" i="9"/>
  <c r="N145" i="6"/>
  <c r="CL51" i="9"/>
  <c r="DE51" i="9"/>
  <c r="L51" i="9"/>
  <c r="N154" i="6"/>
  <c r="N179" i="6" s="1"/>
  <c r="CD51" i="9"/>
  <c r="BV51" i="9"/>
  <c r="BV47" i="12" s="1"/>
  <c r="AM51" i="9"/>
  <c r="CX51" i="9"/>
  <c r="W51" i="9"/>
  <c r="BB51" i="9"/>
  <c r="AD51" i="9"/>
  <c r="BL51" i="9"/>
  <c r="BA51" i="9"/>
  <c r="BA47" i="12" s="1"/>
  <c r="K51" i="9"/>
  <c r="BI51" i="9"/>
  <c r="BI47" i="12" s="1"/>
  <c r="AK51" i="9"/>
  <c r="BS51" i="9"/>
  <c r="BS47" i="12" s="1"/>
  <c r="BT51" i="9"/>
  <c r="DA51" i="9"/>
  <c r="DA47" i="12" s="1"/>
  <c r="AO51" i="9"/>
  <c r="CJ51" i="9"/>
  <c r="CJ47" i="12" s="1"/>
  <c r="BO51" i="9"/>
  <c r="AC51" i="9"/>
  <c r="CF51" i="9"/>
  <c r="CF47" i="12" s="1"/>
  <c r="AR51" i="9"/>
  <c r="CV51" i="9"/>
  <c r="AG51" i="9"/>
  <c r="BH51" i="9"/>
  <c r="BH47" i="12" s="1"/>
  <c r="V51" i="9"/>
  <c r="AP51" i="9"/>
  <c r="AP47" i="12" s="1"/>
  <c r="CR51" i="9"/>
  <c r="BX51" i="9"/>
  <c r="BX47" i="12" s="1"/>
  <c r="AU51" i="9"/>
  <c r="DF51" i="9"/>
  <c r="DF47" i="12" s="1"/>
  <c r="BF51" i="9"/>
  <c r="BP51" i="9"/>
  <c r="BP47" i="12" s="1"/>
  <c r="BK51" i="9"/>
  <c r="BQ51" i="9"/>
  <c r="BG51" i="9"/>
  <c r="AL51" i="9"/>
  <c r="AL47" i="12" s="1"/>
  <c r="Z51" i="9"/>
  <c r="CB51" i="9"/>
  <c r="CB47" i="12" s="1"/>
  <c r="AI51" i="9"/>
  <c r="Y51" i="9"/>
  <c r="Y47" i="12" s="1"/>
  <c r="AA51" i="9"/>
  <c r="AY51" i="9"/>
  <c r="O12" i="13" s="1"/>
  <c r="CG51" i="9"/>
  <c r="AQ51" i="9"/>
  <c r="AQ47" i="12" s="1"/>
  <c r="CP51" i="9"/>
  <c r="S51" i="9"/>
  <c r="S47" i="12" s="1"/>
  <c r="BU51" i="9"/>
  <c r="AJ51" i="9"/>
  <c r="AJ47" i="12" s="1"/>
  <c r="AE51" i="9"/>
  <c r="CH51" i="9"/>
  <c r="X12" i="13" s="1"/>
  <c r="AW51" i="9"/>
  <c r="DJ51" i="9"/>
  <c r="DG51" i="9"/>
  <c r="DH51" i="9"/>
  <c r="DI51" i="9"/>
  <c r="J72" i="4"/>
  <c r="J69" i="4"/>
  <c r="J73" i="4"/>
  <c r="J70" i="4"/>
  <c r="J68" i="4"/>
  <c r="P126" i="6"/>
  <c r="Q104" i="6"/>
  <c r="P148" i="6"/>
  <c r="P173" i="6" s="1"/>
  <c r="O173" i="6"/>
  <c r="I33" i="5"/>
  <c r="N32" i="7"/>
  <c r="N20" i="11" s="1"/>
  <c r="N21" i="11" s="1"/>
  <c r="M170" i="6"/>
  <c r="N143" i="6"/>
  <c r="M174" i="6"/>
  <c r="L171" i="6"/>
  <c r="O103" i="6"/>
  <c r="N125" i="6"/>
  <c r="N147" i="6"/>
  <c r="M142" i="6"/>
  <c r="M120" i="6"/>
  <c r="N98" i="6"/>
  <c r="AD47" i="12"/>
  <c r="BE47" i="12"/>
  <c r="DD47" i="12"/>
  <c r="O109" i="6"/>
  <c r="N131" i="6"/>
  <c r="N153" i="6"/>
  <c r="AT47" i="12"/>
  <c r="AC47" i="12"/>
  <c r="AH47" i="12"/>
  <c r="AN47" i="12"/>
  <c r="K180" i="6"/>
  <c r="K184" i="6" s="1"/>
  <c r="CZ47" i="12"/>
  <c r="CW47" i="12"/>
  <c r="CK47" i="12"/>
  <c r="CI47" i="12"/>
  <c r="N130" i="6"/>
  <c r="O108" i="6"/>
  <c r="N152" i="6"/>
  <c r="T47" i="12"/>
  <c r="O99" i="6"/>
  <c r="N121" i="6"/>
  <c r="O154" i="6"/>
  <c r="O132" i="6"/>
  <c r="P110" i="6"/>
  <c r="CS47" i="12"/>
  <c r="CY47" i="12"/>
  <c r="O107" i="6"/>
  <c r="N129" i="6"/>
  <c r="N151" i="6"/>
  <c r="M116" i="6"/>
  <c r="N94" i="6"/>
  <c r="M138" i="6"/>
  <c r="CA47" i="12"/>
  <c r="M172" i="6"/>
  <c r="M177" i="6"/>
  <c r="M168" i="6"/>
  <c r="M176" i="6"/>
  <c r="M118" i="6"/>
  <c r="M140" i="6"/>
  <c r="N96" i="6"/>
  <c r="AS47" i="12"/>
  <c r="BM47" i="12"/>
  <c r="CN47" i="12"/>
  <c r="AX47" i="12"/>
  <c r="CT47" i="12"/>
  <c r="AZ47" i="12"/>
  <c r="AB47" i="12"/>
  <c r="O117" i="6"/>
  <c r="P95" i="6"/>
  <c r="O97" i="6"/>
  <c r="N119" i="6"/>
  <c r="N141" i="6"/>
  <c r="K157" i="6"/>
  <c r="J41" i="11"/>
  <c r="J42" i="11" s="1"/>
  <c r="J45" i="11" s="1"/>
  <c r="J47" i="11" s="1"/>
  <c r="K44" i="11" s="1"/>
  <c r="CV47" i="12"/>
  <c r="AD12" i="13"/>
  <c r="X47" i="12"/>
  <c r="BQ47" i="12"/>
  <c r="O101" i="6"/>
  <c r="N123" i="6"/>
  <c r="BD47" i="12"/>
  <c r="DE47" i="12"/>
  <c r="BN47" i="12"/>
  <c r="L47" i="12"/>
  <c r="O105" i="6"/>
  <c r="N127" i="6"/>
  <c r="N149" i="6"/>
  <c r="M146" i="6"/>
  <c r="M124" i="6"/>
  <c r="N102" i="6"/>
  <c r="L155" i="6"/>
  <c r="K41" i="11" s="1"/>
  <c r="L163" i="6"/>
  <c r="N100" i="6"/>
  <c r="M144" i="6"/>
  <c r="M122" i="6"/>
  <c r="BY47" i="12"/>
  <c r="DB47" i="12"/>
  <c r="AC12" i="13"/>
  <c r="BZ47" i="12"/>
  <c r="V12" i="13"/>
  <c r="M166" i="6"/>
  <c r="O31" i="7"/>
  <c r="O30" i="7"/>
  <c r="N175" i="6"/>
  <c r="Q91" i="8"/>
  <c r="Q92" i="8"/>
  <c r="Q93" i="8"/>
  <c r="O128" i="6"/>
  <c r="O150" i="6"/>
  <c r="P106" i="6"/>
  <c r="R47" i="8"/>
  <c r="R97" i="8" s="1"/>
  <c r="Q26" i="7"/>
  <c r="O160" i="6"/>
  <c r="P113" i="6"/>
  <c r="P135" i="6"/>
  <c r="Q91" i="6"/>
  <c r="P21" i="7"/>
  <c r="P25" i="10"/>
  <c r="P25" i="7"/>
  <c r="P29" i="10"/>
  <c r="Q28" i="7"/>
  <c r="Q29" i="7" s="1"/>
  <c r="P27" i="7"/>
  <c r="AV90" i="8"/>
  <c r="N177" i="6" l="1"/>
  <c r="N114" i="6"/>
  <c r="N161" i="6" s="1"/>
  <c r="O92" i="6"/>
  <c r="N136" i="6"/>
  <c r="AY47" i="12"/>
  <c r="N18" i="9"/>
  <c r="N36" i="12" s="1"/>
  <c r="O18" i="9"/>
  <c r="O36" i="12" s="1"/>
  <c r="M21" i="9"/>
  <c r="U21" i="9"/>
  <c r="Q21" i="9"/>
  <c r="P18" i="9"/>
  <c r="P36" i="12" s="1"/>
  <c r="Q18" i="9"/>
  <c r="N164" i="6"/>
  <c r="O164" i="6"/>
  <c r="N115" i="6"/>
  <c r="O93" i="6"/>
  <c r="N137" i="6"/>
  <c r="H74" i="4"/>
  <c r="H59" i="4"/>
  <c r="J27" i="12"/>
  <c r="N170" i="6"/>
  <c r="J26" i="11"/>
  <c r="K23" i="11" s="1"/>
  <c r="K25" i="11" s="1"/>
  <c r="N24" i="11"/>
  <c r="K46" i="11"/>
  <c r="K24" i="12" s="1"/>
  <c r="U31" i="11"/>
  <c r="U37" i="12"/>
  <c r="K26" i="12"/>
  <c r="K39" i="10"/>
  <c r="M31" i="11"/>
  <c r="M37" i="12"/>
  <c r="M61" i="4"/>
  <c r="N19" i="9" s="1"/>
  <c r="N61" i="4"/>
  <c r="O19" i="9" s="1"/>
  <c r="O61" i="4"/>
  <c r="P19" i="9" s="1"/>
  <c r="P61" i="4"/>
  <c r="F82" i="9"/>
  <c r="CH47" i="12"/>
  <c r="H60" i="4"/>
  <c r="N144" i="6"/>
  <c r="I86" i="9"/>
  <c r="I84" i="9"/>
  <c r="I83" i="9"/>
  <c r="DI52" i="9"/>
  <c r="DG52" i="9"/>
  <c r="AW47" i="12"/>
  <c r="AW52" i="9"/>
  <c r="AE52" i="9"/>
  <c r="BU52" i="9"/>
  <c r="CP47" i="12"/>
  <c r="CP52" i="9"/>
  <c r="CG47" i="12"/>
  <c r="CG52" i="9"/>
  <c r="AA47" i="12"/>
  <c r="AA52" i="9"/>
  <c r="AI47" i="12"/>
  <c r="AI52" i="9"/>
  <c r="Z47" i="12"/>
  <c r="Z52" i="9"/>
  <c r="BG52" i="9"/>
  <c r="R12" i="13"/>
  <c r="BK52" i="9"/>
  <c r="BF47" i="12"/>
  <c r="BF52" i="9"/>
  <c r="AU52" i="9"/>
  <c r="CR47" i="12"/>
  <c r="CR52" i="9"/>
  <c r="V47" i="12"/>
  <c r="V52" i="9"/>
  <c r="AG47" i="12"/>
  <c r="AG52" i="9"/>
  <c r="AR47" i="12"/>
  <c r="AR52" i="9"/>
  <c r="BO47" i="12"/>
  <c r="BO52" i="9"/>
  <c r="AO52" i="9"/>
  <c r="BT52" i="9"/>
  <c r="AK52" i="9"/>
  <c r="K52" i="9"/>
  <c r="BL52" i="9"/>
  <c r="BB52" i="9"/>
  <c r="CX47" i="12"/>
  <c r="CX52" i="9"/>
  <c r="AM47" i="12"/>
  <c r="AM52" i="9"/>
  <c r="CD47" i="12"/>
  <c r="CD52" i="9"/>
  <c r="L52" i="9"/>
  <c r="CL52" i="9"/>
  <c r="CE47" i="12"/>
  <c r="CE52" i="9"/>
  <c r="R52" i="9"/>
  <c r="CM47" i="12"/>
  <c r="CM52" i="9"/>
  <c r="BC47" i="12"/>
  <c r="BC52" i="9"/>
  <c r="CU52" i="9"/>
  <c r="CQ52" i="9"/>
  <c r="CO52" i="9"/>
  <c r="U12" i="13"/>
  <c r="BW52" i="9"/>
  <c r="DH52" i="9"/>
  <c r="DJ52" i="9"/>
  <c r="CH52" i="9"/>
  <c r="AJ52" i="9"/>
  <c r="S52" i="9"/>
  <c r="AQ52" i="9"/>
  <c r="AY52" i="9"/>
  <c r="Y52" i="9"/>
  <c r="CB52" i="9"/>
  <c r="AL52" i="9"/>
  <c r="BQ52" i="9"/>
  <c r="BP52" i="9"/>
  <c r="DF52" i="9"/>
  <c r="BX52" i="9"/>
  <c r="AP52" i="9"/>
  <c r="BH52" i="9"/>
  <c r="CV52" i="9"/>
  <c r="CF52" i="9"/>
  <c r="AC52" i="9"/>
  <c r="CJ52" i="9"/>
  <c r="DA52" i="9"/>
  <c r="BS52" i="9"/>
  <c r="BI52" i="9"/>
  <c r="BA52" i="9"/>
  <c r="AD52" i="9"/>
  <c r="W47" i="12"/>
  <c r="W52" i="9"/>
  <c r="BV52" i="9"/>
  <c r="DE52" i="9"/>
  <c r="DC52" i="9"/>
  <c r="BR52" i="9"/>
  <c r="BJ52" i="9"/>
  <c r="CC52" i="9"/>
  <c r="AV52" i="9"/>
  <c r="AF52" i="9"/>
  <c r="DD52" i="9"/>
  <c r="BM52" i="9"/>
  <c r="I60" i="9"/>
  <c r="G77" i="9" s="1"/>
  <c r="CU47" i="12"/>
  <c r="R47" i="12"/>
  <c r="BK47" i="12"/>
  <c r="AE47" i="12"/>
  <c r="BG47" i="12"/>
  <c r="Y12" i="13"/>
  <c r="K47" i="12"/>
  <c r="BL47" i="12"/>
  <c r="CL47" i="12"/>
  <c r="N12" i="13"/>
  <c r="AK47" i="12"/>
  <c r="CO47" i="12"/>
  <c r="Q12" i="13"/>
  <c r="T12" i="13"/>
  <c r="W12" i="13"/>
  <c r="BU47" i="12"/>
  <c r="L12" i="13"/>
  <c r="AU47" i="12"/>
  <c r="H12" i="13"/>
  <c r="K12" i="13"/>
  <c r="AO47" i="12"/>
  <c r="J12" i="13"/>
  <c r="BB47" i="12"/>
  <c r="AB12" i="13"/>
  <c r="BW47" i="12"/>
  <c r="S12" i="13"/>
  <c r="M12" i="13"/>
  <c r="BT47" i="12"/>
  <c r="AA12" i="13"/>
  <c r="Z12" i="13"/>
  <c r="I12" i="13"/>
  <c r="P12" i="13"/>
  <c r="DI47" i="12"/>
  <c r="DG47" i="12"/>
  <c r="DH47" i="12"/>
  <c r="DJ47" i="12"/>
  <c r="J74" i="4"/>
  <c r="N22" i="12"/>
  <c r="N166" i="6"/>
  <c r="O179" i="6"/>
  <c r="Q148" i="6"/>
  <c r="R104" i="6"/>
  <c r="Q126" i="6"/>
  <c r="N168" i="6"/>
  <c r="K42" i="11"/>
  <c r="K45" i="11" s="1"/>
  <c r="O32" i="7"/>
  <c r="O22" i="12" s="1"/>
  <c r="N172" i="6"/>
  <c r="M171" i="6"/>
  <c r="N122" i="6"/>
  <c r="O100" i="6"/>
  <c r="N146" i="6"/>
  <c r="N124" i="6"/>
  <c r="O102" i="6"/>
  <c r="O123" i="6"/>
  <c r="P101" i="6"/>
  <c r="O145" i="6"/>
  <c r="P97" i="6"/>
  <c r="O119" i="6"/>
  <c r="O141" i="6"/>
  <c r="P139" i="6"/>
  <c r="P117" i="6"/>
  <c r="Q95" i="6"/>
  <c r="N118" i="6"/>
  <c r="O96" i="6"/>
  <c r="N140" i="6"/>
  <c r="M163" i="6"/>
  <c r="M155" i="6"/>
  <c r="P154" i="6"/>
  <c r="P132" i="6"/>
  <c r="Q110" i="6"/>
  <c r="O152" i="6"/>
  <c r="O130" i="6"/>
  <c r="P108" i="6"/>
  <c r="O153" i="6"/>
  <c r="O131" i="6"/>
  <c r="P109" i="6"/>
  <c r="O125" i="6"/>
  <c r="P103" i="6"/>
  <c r="O147" i="6"/>
  <c r="L157" i="6"/>
  <c r="N178" i="6"/>
  <c r="L180" i="6"/>
  <c r="L184" i="6" s="1"/>
  <c r="O127" i="6"/>
  <c r="P105" i="6"/>
  <c r="O149" i="6"/>
  <c r="O174" i="6" s="1"/>
  <c r="N138" i="6"/>
  <c r="O94" i="6"/>
  <c r="N116" i="6"/>
  <c r="O129" i="6"/>
  <c r="P107" i="6"/>
  <c r="O151" i="6"/>
  <c r="P99" i="6"/>
  <c r="O121" i="6"/>
  <c r="O143" i="6"/>
  <c r="N142" i="6"/>
  <c r="N120" i="6"/>
  <c r="O98" i="6"/>
  <c r="M169" i="6"/>
  <c r="N174" i="6"/>
  <c r="M165" i="6"/>
  <c r="N176" i="6"/>
  <c r="M167" i="6"/>
  <c r="P31" i="7"/>
  <c r="P30" i="7"/>
  <c r="O175" i="6"/>
  <c r="Q113" i="6"/>
  <c r="Q135" i="6"/>
  <c r="R91" i="6"/>
  <c r="R26" i="7"/>
  <c r="Q25" i="7"/>
  <c r="Q29" i="10"/>
  <c r="P128" i="6"/>
  <c r="P150" i="6"/>
  <c r="Q106" i="6"/>
  <c r="R93" i="8"/>
  <c r="R92" i="8"/>
  <c r="R91" i="8"/>
  <c r="R28" i="7"/>
  <c r="R29" i="7" s="1"/>
  <c r="P160" i="6"/>
  <c r="Q27" i="7"/>
  <c r="S47" i="8"/>
  <c r="S97" i="8" s="1"/>
  <c r="Q21" i="7"/>
  <c r="Q25" i="10"/>
  <c r="AW90" i="8"/>
  <c r="N165" i="6" l="1"/>
  <c r="P92" i="6"/>
  <c r="O136" i="6"/>
  <c r="O114" i="6"/>
  <c r="O176" i="6"/>
  <c r="O172" i="6"/>
  <c r="O170" i="6"/>
  <c r="N162" i="6"/>
  <c r="Q22" i="9"/>
  <c r="Q31" i="9" s="1"/>
  <c r="Q19" i="9"/>
  <c r="Q31" i="11" s="1"/>
  <c r="O22" i="9"/>
  <c r="P22" i="9"/>
  <c r="N22" i="9"/>
  <c r="N169" i="6"/>
  <c r="K31" i="10"/>
  <c r="K37" i="10" s="1"/>
  <c r="O137" i="6"/>
  <c r="P93" i="6"/>
  <c r="O115" i="6"/>
  <c r="H61" i="4"/>
  <c r="M20" i="9"/>
  <c r="M31" i="9"/>
  <c r="H54" i="9" s="1"/>
  <c r="F71" i="9" s="1"/>
  <c r="DJ71" i="9" s="1"/>
  <c r="M29" i="9"/>
  <c r="M28" i="9"/>
  <c r="M37" i="9" s="1"/>
  <c r="M44" i="12" s="1"/>
  <c r="M30" i="9"/>
  <c r="M43" i="9" s="1"/>
  <c r="M33" i="9"/>
  <c r="M100" i="9" s="1"/>
  <c r="M32" i="9"/>
  <c r="M93" i="9" s="1"/>
  <c r="U20" i="9"/>
  <c r="U31" i="9"/>
  <c r="U29" i="9"/>
  <c r="U28" i="9"/>
  <c r="U37" i="9" s="1"/>
  <c r="U44" i="12" s="1"/>
  <c r="U30" i="9"/>
  <c r="U43" i="9" s="1"/>
  <c r="U33" i="9"/>
  <c r="U100" i="9" s="1"/>
  <c r="U32" i="9"/>
  <c r="U93" i="9" s="1"/>
  <c r="K26" i="11"/>
  <c r="L23" i="11" s="1"/>
  <c r="K28" i="11"/>
  <c r="L25" i="11"/>
  <c r="L28" i="11" s="1"/>
  <c r="L23" i="12" s="1"/>
  <c r="K47" i="11"/>
  <c r="L44" i="11" s="1"/>
  <c r="L46" i="11" s="1"/>
  <c r="L31" i="10" s="1"/>
  <c r="L37" i="10" s="1"/>
  <c r="L39" i="10"/>
  <c r="L26" i="12"/>
  <c r="I18" i="9"/>
  <c r="Q36" i="12"/>
  <c r="I36" i="12" s="1"/>
  <c r="P37" i="12"/>
  <c r="P31" i="11"/>
  <c r="O31" i="11"/>
  <c r="O37" i="12"/>
  <c r="N37" i="12"/>
  <c r="N31" i="11"/>
  <c r="Q37" i="12"/>
  <c r="I21" i="9"/>
  <c r="F78" i="9"/>
  <c r="I65" i="9"/>
  <c r="G82" i="9" s="1"/>
  <c r="K82" i="9" s="1"/>
  <c r="I62" i="9"/>
  <c r="G79" i="9" s="1"/>
  <c r="DJ43" i="9"/>
  <c r="DI43" i="9"/>
  <c r="DG43" i="9"/>
  <c r="DH43" i="9"/>
  <c r="BZ43" i="9"/>
  <c r="AE43" i="9"/>
  <c r="BU43" i="9"/>
  <c r="S43" i="9"/>
  <c r="CP43" i="9"/>
  <c r="CY43" i="9"/>
  <c r="AQ43" i="9"/>
  <c r="CD43" i="9"/>
  <c r="CG43" i="9"/>
  <c r="CS43" i="9"/>
  <c r="AY43" i="9"/>
  <c r="L43" i="9"/>
  <c r="AA43" i="9"/>
  <c r="BN43" i="9"/>
  <c r="DE43" i="9"/>
  <c r="BD43" i="9"/>
  <c r="AL43" i="9"/>
  <c r="CE43" i="9"/>
  <c r="BQ43" i="9"/>
  <c r="DC43" i="9"/>
  <c r="BK43" i="9"/>
  <c r="X43" i="9"/>
  <c r="DF43" i="9"/>
  <c r="AU43" i="9"/>
  <c r="CI43" i="9"/>
  <c r="BX43" i="9"/>
  <c r="CM43" i="9"/>
  <c r="CK43" i="9"/>
  <c r="BJ43" i="9"/>
  <c r="CW43" i="9"/>
  <c r="BH43" i="9"/>
  <c r="BC43" i="9"/>
  <c r="AG43" i="9"/>
  <c r="CZ43" i="9"/>
  <c r="AN43" i="9"/>
  <c r="CF43" i="9"/>
  <c r="CC43" i="9"/>
  <c r="AH43" i="9"/>
  <c r="AC43" i="9"/>
  <c r="CU43" i="9"/>
  <c r="BO43" i="9"/>
  <c r="AB43" i="9"/>
  <c r="CJ43" i="9"/>
  <c r="AO43" i="9"/>
  <c r="AT43" i="9"/>
  <c r="DA43" i="9"/>
  <c r="AF43" i="9"/>
  <c r="AK43" i="9"/>
  <c r="BI43" i="9"/>
  <c r="K43" i="9"/>
  <c r="DD43" i="9"/>
  <c r="BE43" i="9"/>
  <c r="AD43" i="9"/>
  <c r="CO43" i="9"/>
  <c r="CX43" i="9"/>
  <c r="CA43" i="9"/>
  <c r="AM43" i="9"/>
  <c r="AW43" i="9"/>
  <c r="DB43" i="9"/>
  <c r="CH43" i="9"/>
  <c r="BW43" i="9"/>
  <c r="AJ43" i="9"/>
  <c r="BY43" i="9"/>
  <c r="BV43" i="9"/>
  <c r="Y43" i="9"/>
  <c r="AI43" i="9"/>
  <c r="CB43" i="9"/>
  <c r="CL43" i="9"/>
  <c r="Z43" i="9"/>
  <c r="BG43" i="9"/>
  <c r="T43" i="9"/>
  <c r="BP43" i="9"/>
  <c r="R43" i="9"/>
  <c r="BF43" i="9"/>
  <c r="BR43" i="9"/>
  <c r="CR43" i="9"/>
  <c r="AP43" i="9"/>
  <c r="V43" i="9"/>
  <c r="CV43" i="9"/>
  <c r="AR43" i="9"/>
  <c r="AV43" i="9"/>
  <c r="BT43" i="9"/>
  <c r="AZ43" i="9"/>
  <c r="BS43" i="9"/>
  <c r="CT43" i="9"/>
  <c r="CQ43" i="9"/>
  <c r="AX43" i="9"/>
  <c r="BA43" i="9"/>
  <c r="BL43" i="9"/>
  <c r="BB43" i="9"/>
  <c r="CN43" i="9"/>
  <c r="W43" i="9"/>
  <c r="BM43" i="9"/>
  <c r="AS43" i="9"/>
  <c r="DJ93" i="9"/>
  <c r="DH93" i="9"/>
  <c r="DG93" i="9"/>
  <c r="DI93" i="9"/>
  <c r="DB93" i="9"/>
  <c r="BW93" i="9"/>
  <c r="AJ93" i="9"/>
  <c r="BU93" i="9"/>
  <c r="BV93" i="9"/>
  <c r="AQ93" i="9"/>
  <c r="CG93" i="9"/>
  <c r="CS93" i="9"/>
  <c r="AA93" i="9"/>
  <c r="Y93" i="9"/>
  <c r="DE93" i="9"/>
  <c r="AI93" i="9"/>
  <c r="CB93" i="9"/>
  <c r="CL93" i="9"/>
  <c r="Z93" i="9"/>
  <c r="AL93" i="9"/>
  <c r="BG93" i="9"/>
  <c r="T93" i="9"/>
  <c r="BQ93" i="9"/>
  <c r="BK93" i="9"/>
  <c r="R93" i="9"/>
  <c r="BF93" i="9"/>
  <c r="BR93" i="9"/>
  <c r="CM93" i="9"/>
  <c r="CR93" i="9"/>
  <c r="CK93" i="9"/>
  <c r="AP93" i="9"/>
  <c r="V93" i="9"/>
  <c r="AG93" i="9"/>
  <c r="CV93" i="9"/>
  <c r="AR93" i="9"/>
  <c r="BO93" i="9"/>
  <c r="AV93" i="9"/>
  <c r="AO93" i="9"/>
  <c r="BT93" i="9"/>
  <c r="AZ93" i="9"/>
  <c r="AK93" i="9"/>
  <c r="CT93" i="9"/>
  <c r="BI93" i="9"/>
  <c r="K93" i="9"/>
  <c r="AX93" i="9"/>
  <c r="BA93" i="9"/>
  <c r="BL93" i="9"/>
  <c r="CO93" i="9"/>
  <c r="BB93" i="9"/>
  <c r="CN93" i="9"/>
  <c r="W93" i="9"/>
  <c r="BZ93" i="9"/>
  <c r="CA93" i="9"/>
  <c r="AM93" i="9"/>
  <c r="AW93" i="9"/>
  <c r="CH93" i="9"/>
  <c r="AE93" i="9"/>
  <c r="BY93" i="9"/>
  <c r="S93" i="9"/>
  <c r="CP93" i="9"/>
  <c r="CY93" i="9"/>
  <c r="CD93" i="9"/>
  <c r="AY93" i="9"/>
  <c r="L93" i="9"/>
  <c r="BN93" i="9"/>
  <c r="BD93" i="9"/>
  <c r="CE93" i="9"/>
  <c r="DC93" i="9"/>
  <c r="X93" i="9"/>
  <c r="BP93" i="9"/>
  <c r="DF93" i="9"/>
  <c r="AU93" i="9"/>
  <c r="CI93" i="9"/>
  <c r="BX93" i="9"/>
  <c r="BJ93" i="9"/>
  <c r="CW93" i="9"/>
  <c r="BH93" i="9"/>
  <c r="BC93" i="9"/>
  <c r="CZ93" i="9"/>
  <c r="AN93" i="9"/>
  <c r="CF93" i="9"/>
  <c r="CC93" i="9"/>
  <c r="AH93" i="9"/>
  <c r="AC93" i="9"/>
  <c r="CU93" i="9"/>
  <c r="AB93" i="9"/>
  <c r="CJ93" i="9"/>
  <c r="AT93" i="9"/>
  <c r="DA93" i="9"/>
  <c r="BS93" i="9"/>
  <c r="AF93" i="9"/>
  <c r="CQ93" i="9"/>
  <c r="DD93" i="9"/>
  <c r="BE93" i="9"/>
  <c r="AD93" i="9"/>
  <c r="BM93" i="9"/>
  <c r="CX93" i="9"/>
  <c r="AS93" i="9"/>
  <c r="DI100" i="9"/>
  <c r="DJ100" i="9"/>
  <c r="DG100" i="9"/>
  <c r="DH100" i="9"/>
  <c r="BZ100" i="9"/>
  <c r="AM100" i="9"/>
  <c r="AW100" i="9"/>
  <c r="CH100" i="9"/>
  <c r="BW100" i="9"/>
  <c r="AJ100" i="9"/>
  <c r="BY100" i="9"/>
  <c r="S100" i="9"/>
  <c r="BV100" i="9"/>
  <c r="CD100" i="9"/>
  <c r="L100" i="9"/>
  <c r="BN100" i="9"/>
  <c r="Y100" i="9"/>
  <c r="AI100" i="9"/>
  <c r="BD100" i="9"/>
  <c r="CB100" i="9"/>
  <c r="BG100" i="9"/>
  <c r="BP100" i="9"/>
  <c r="BF100" i="9"/>
  <c r="DF100" i="9"/>
  <c r="BJ100" i="9"/>
  <c r="BH100" i="9"/>
  <c r="CZ100" i="9"/>
  <c r="AN100" i="9"/>
  <c r="CF100" i="9"/>
  <c r="AH100" i="9"/>
  <c r="AB100" i="9"/>
  <c r="AV100" i="9"/>
  <c r="BS100" i="9"/>
  <c r="CT100" i="9"/>
  <c r="CQ100" i="9"/>
  <c r="BA100" i="9"/>
  <c r="DD100" i="9"/>
  <c r="CN100" i="9"/>
  <c r="BM100" i="9"/>
  <c r="CA100" i="9"/>
  <c r="DB100" i="9"/>
  <c r="AE100" i="9"/>
  <c r="BU100" i="9"/>
  <c r="CP100" i="9"/>
  <c r="CY100" i="9"/>
  <c r="AQ100" i="9"/>
  <c r="CG100" i="9"/>
  <c r="CS100" i="9"/>
  <c r="AY100" i="9"/>
  <c r="AA100" i="9"/>
  <c r="DE100" i="9"/>
  <c r="CL100" i="9"/>
  <c r="Z100" i="9"/>
  <c r="AL100" i="9"/>
  <c r="CE100" i="9"/>
  <c r="T100" i="9"/>
  <c r="BQ100" i="9"/>
  <c r="DC100" i="9"/>
  <c r="BK100" i="9"/>
  <c r="X100" i="9"/>
  <c r="R100" i="9"/>
  <c r="BR100" i="9"/>
  <c r="AU100" i="9"/>
  <c r="CI100" i="9"/>
  <c r="BX100" i="9"/>
  <c r="CM100" i="9"/>
  <c r="CR100" i="9"/>
  <c r="CK100" i="9"/>
  <c r="AP100" i="9"/>
  <c r="V100" i="9"/>
  <c r="CW100" i="9"/>
  <c r="BC100" i="9"/>
  <c r="AG100" i="9"/>
  <c r="CV100" i="9"/>
  <c r="AR100" i="9"/>
  <c r="CC100" i="9"/>
  <c r="AC100" i="9"/>
  <c r="CU100" i="9"/>
  <c r="BO100" i="9"/>
  <c r="CJ100" i="9"/>
  <c r="AO100" i="9"/>
  <c r="AT100" i="9"/>
  <c r="DA100" i="9"/>
  <c r="BT100" i="9"/>
  <c r="AZ100" i="9"/>
  <c r="AF100" i="9"/>
  <c r="AK100" i="9"/>
  <c r="BI100" i="9"/>
  <c r="K100" i="9"/>
  <c r="AX100" i="9"/>
  <c r="BL100" i="9"/>
  <c r="BE100" i="9"/>
  <c r="AD100" i="9"/>
  <c r="CO100" i="9"/>
  <c r="BB100" i="9"/>
  <c r="W100" i="9"/>
  <c r="CX100" i="9"/>
  <c r="AS100" i="9"/>
  <c r="D34" i="9"/>
  <c r="F85" i="9" s="1"/>
  <c r="DG37" i="9"/>
  <c r="DG44" i="12" s="1"/>
  <c r="DI37" i="9"/>
  <c r="DI44" i="12" s="1"/>
  <c r="DJ37" i="9"/>
  <c r="DJ44" i="12" s="1"/>
  <c r="DH37" i="9"/>
  <c r="DH44" i="12" s="1"/>
  <c r="BZ37" i="9"/>
  <c r="BZ44" i="12" s="1"/>
  <c r="CA37" i="9"/>
  <c r="CA44" i="12" s="1"/>
  <c r="AM37" i="9"/>
  <c r="AM44" i="12" s="1"/>
  <c r="AW37" i="9"/>
  <c r="AW44" i="12" s="1"/>
  <c r="DB37" i="9"/>
  <c r="DB44" i="12" s="1"/>
  <c r="CH37" i="9"/>
  <c r="CH44" i="12" s="1"/>
  <c r="BW37" i="9"/>
  <c r="BW44" i="12" s="1"/>
  <c r="BY37" i="9"/>
  <c r="BY44" i="12" s="1"/>
  <c r="S37" i="9"/>
  <c r="S44" i="12" s="1"/>
  <c r="Y37" i="9"/>
  <c r="Y44" i="12" s="1"/>
  <c r="CL37" i="9"/>
  <c r="CL44" i="12" s="1"/>
  <c r="Z37" i="9"/>
  <c r="Z44" i="12" s="1"/>
  <c r="AL37" i="9"/>
  <c r="AL44" i="12" s="1"/>
  <c r="CE37" i="9"/>
  <c r="CE44" i="12" s="1"/>
  <c r="T37" i="9"/>
  <c r="T44" i="12" s="1"/>
  <c r="DC37" i="9"/>
  <c r="DC44" i="12" s="1"/>
  <c r="X37" i="9"/>
  <c r="X44" i="12" s="1"/>
  <c r="R37" i="9"/>
  <c r="R44" i="12" s="1"/>
  <c r="BR37" i="9"/>
  <c r="BR44" i="12" s="1"/>
  <c r="AU37" i="9"/>
  <c r="AU44" i="12" s="1"/>
  <c r="BX37" i="9"/>
  <c r="BX44" i="12" s="1"/>
  <c r="CR37" i="9"/>
  <c r="CR44" i="12" s="1"/>
  <c r="AP37" i="9"/>
  <c r="AP44" i="12" s="1"/>
  <c r="V37" i="9"/>
  <c r="V44" i="12" s="1"/>
  <c r="CV37" i="9"/>
  <c r="CV44" i="12" s="1"/>
  <c r="AR37" i="9"/>
  <c r="AR44" i="12" s="1"/>
  <c r="CF37" i="9"/>
  <c r="CF44" i="12" s="1"/>
  <c r="AB37" i="9"/>
  <c r="AB44" i="12" s="1"/>
  <c r="CJ37" i="9"/>
  <c r="CJ44" i="12" s="1"/>
  <c r="BT37" i="9"/>
  <c r="BT44" i="12" s="1"/>
  <c r="AZ37" i="9"/>
  <c r="AZ44" i="12" s="1"/>
  <c r="CQ37" i="9"/>
  <c r="CQ44" i="12" s="1"/>
  <c r="K37" i="9"/>
  <c r="K44" i="12" s="1"/>
  <c r="AX37" i="9"/>
  <c r="AX44" i="12" s="1"/>
  <c r="BA37" i="9"/>
  <c r="BA44" i="12" s="1"/>
  <c r="BL37" i="9"/>
  <c r="BL44" i="12" s="1"/>
  <c r="AD37" i="9"/>
  <c r="AD44" i="12" s="1"/>
  <c r="CN37" i="9"/>
  <c r="CN44" i="12" s="1"/>
  <c r="W37" i="9"/>
  <c r="W44" i="12" s="1"/>
  <c r="BM37" i="9"/>
  <c r="BM44" i="12" s="1"/>
  <c r="AE37" i="9"/>
  <c r="AE44" i="12" s="1"/>
  <c r="AJ37" i="9"/>
  <c r="AJ44" i="12" s="1"/>
  <c r="BU37" i="9"/>
  <c r="BU44" i="12" s="1"/>
  <c r="BV37" i="9"/>
  <c r="BV44" i="12" s="1"/>
  <c r="CP37" i="9"/>
  <c r="CP44" i="12" s="1"/>
  <c r="CY37" i="9"/>
  <c r="CY44" i="12" s="1"/>
  <c r="AQ37" i="9"/>
  <c r="AQ44" i="12" s="1"/>
  <c r="CD37" i="9"/>
  <c r="CD44" i="12" s="1"/>
  <c r="CG37" i="9"/>
  <c r="CG44" i="12" s="1"/>
  <c r="CS37" i="9"/>
  <c r="CS44" i="12" s="1"/>
  <c r="AY37" i="9"/>
  <c r="AY44" i="12" s="1"/>
  <c r="L37" i="9"/>
  <c r="L44" i="12" s="1"/>
  <c r="AA37" i="9"/>
  <c r="AA44" i="12" s="1"/>
  <c r="BN37" i="9"/>
  <c r="BN44" i="12" s="1"/>
  <c r="DE37" i="9"/>
  <c r="DE44" i="12" s="1"/>
  <c r="AI37" i="9"/>
  <c r="AI44" i="12" s="1"/>
  <c r="BD37" i="9"/>
  <c r="BD44" i="12" s="1"/>
  <c r="CB37" i="9"/>
  <c r="CB44" i="12" s="1"/>
  <c r="BG37" i="9"/>
  <c r="BG44" i="12" s="1"/>
  <c r="BQ37" i="9"/>
  <c r="BQ44" i="12" s="1"/>
  <c r="BK37" i="9"/>
  <c r="BK44" i="12" s="1"/>
  <c r="BP37" i="9"/>
  <c r="BP44" i="12" s="1"/>
  <c r="BF37" i="9"/>
  <c r="BF44" i="12" s="1"/>
  <c r="DF37" i="9"/>
  <c r="DF44" i="12" s="1"/>
  <c r="CI37" i="9"/>
  <c r="CI44" i="12" s="1"/>
  <c r="CM37" i="9"/>
  <c r="CM44" i="12" s="1"/>
  <c r="CK37" i="9"/>
  <c r="CK44" i="12" s="1"/>
  <c r="BJ37" i="9"/>
  <c r="BJ44" i="12" s="1"/>
  <c r="CW37" i="9"/>
  <c r="CW44" i="12" s="1"/>
  <c r="BH37" i="9"/>
  <c r="BH44" i="12" s="1"/>
  <c r="BC37" i="9"/>
  <c r="BC44" i="12" s="1"/>
  <c r="AG37" i="9"/>
  <c r="AG44" i="12" s="1"/>
  <c r="CZ37" i="9"/>
  <c r="CZ44" i="12" s="1"/>
  <c r="AN37" i="9"/>
  <c r="AN44" i="12" s="1"/>
  <c r="CC37" i="9"/>
  <c r="CC44" i="12" s="1"/>
  <c r="AH37" i="9"/>
  <c r="AH44" i="12" s="1"/>
  <c r="AC37" i="9"/>
  <c r="AC44" i="12" s="1"/>
  <c r="CU37" i="9"/>
  <c r="CU44" i="12" s="1"/>
  <c r="BO37" i="9"/>
  <c r="BO44" i="12" s="1"/>
  <c r="AV37" i="9"/>
  <c r="AV44" i="12" s="1"/>
  <c r="AO37" i="9"/>
  <c r="AO44" i="12" s="1"/>
  <c r="AT37" i="9"/>
  <c r="AT44" i="12" s="1"/>
  <c r="DA37" i="9"/>
  <c r="DA44" i="12" s="1"/>
  <c r="BS37" i="9"/>
  <c r="BS44" i="12" s="1"/>
  <c r="AF37" i="9"/>
  <c r="AF44" i="12" s="1"/>
  <c r="AK37" i="9"/>
  <c r="AK44" i="12" s="1"/>
  <c r="CT37" i="9"/>
  <c r="CT44" i="12" s="1"/>
  <c r="BI37" i="9"/>
  <c r="BI44" i="12" s="1"/>
  <c r="DD37" i="9"/>
  <c r="DD44" i="12" s="1"/>
  <c r="BE37" i="9"/>
  <c r="BE44" i="12" s="1"/>
  <c r="CO37" i="9"/>
  <c r="CO44" i="12" s="1"/>
  <c r="BB37" i="9"/>
  <c r="BB44" i="12" s="1"/>
  <c r="AS37" i="9"/>
  <c r="AS44" i="12" s="1"/>
  <c r="CX37" i="9"/>
  <c r="CX44" i="12" s="1"/>
  <c r="R126" i="6"/>
  <c r="R148" i="6"/>
  <c r="S104" i="6"/>
  <c r="Q173" i="6"/>
  <c r="O178" i="6"/>
  <c r="P179" i="6"/>
  <c r="P32" i="7"/>
  <c r="P20" i="11" s="1"/>
  <c r="P21" i="11" s="1"/>
  <c r="N167" i="6"/>
  <c r="O20" i="11"/>
  <c r="O21" i="11" s="1"/>
  <c r="O166" i="6"/>
  <c r="N171" i="6"/>
  <c r="P143" i="6"/>
  <c r="P121" i="6"/>
  <c r="Q99" i="6"/>
  <c r="P129" i="6"/>
  <c r="P151" i="6"/>
  <c r="Q107" i="6"/>
  <c r="N163" i="6"/>
  <c r="N155" i="6"/>
  <c r="M41" i="11" s="1"/>
  <c r="P149" i="6"/>
  <c r="P127" i="6"/>
  <c r="Q105" i="6"/>
  <c r="P130" i="6"/>
  <c r="Q108" i="6"/>
  <c r="P152" i="6"/>
  <c r="L41" i="11"/>
  <c r="M157" i="6"/>
  <c r="P141" i="6"/>
  <c r="P119" i="6"/>
  <c r="Q97" i="6"/>
  <c r="P123" i="6"/>
  <c r="Q101" i="6"/>
  <c r="P145" i="6"/>
  <c r="O146" i="6"/>
  <c r="O124" i="6"/>
  <c r="P102" i="6"/>
  <c r="O168" i="6"/>
  <c r="O177" i="6"/>
  <c r="O142" i="6"/>
  <c r="O120" i="6"/>
  <c r="P98" i="6"/>
  <c r="O138" i="6"/>
  <c r="O116" i="6"/>
  <c r="P94" i="6"/>
  <c r="P125" i="6"/>
  <c r="Q103" i="6"/>
  <c r="P147" i="6"/>
  <c r="P172" i="6" s="1"/>
  <c r="P153" i="6"/>
  <c r="P131" i="6"/>
  <c r="Q109" i="6"/>
  <c r="Q132" i="6"/>
  <c r="R110" i="6"/>
  <c r="Q154" i="6"/>
  <c r="M180" i="6"/>
  <c r="M184" i="6" s="1"/>
  <c r="O140" i="6"/>
  <c r="O118" i="6"/>
  <c r="P96" i="6"/>
  <c r="Q139" i="6"/>
  <c r="Q117" i="6"/>
  <c r="R95" i="6"/>
  <c r="O122" i="6"/>
  <c r="O144" i="6"/>
  <c r="P100" i="6"/>
  <c r="P164" i="6"/>
  <c r="Q30" i="7"/>
  <c r="Q31" i="7"/>
  <c r="R29" i="10"/>
  <c r="R25" i="7"/>
  <c r="S28" i="7"/>
  <c r="S29" i="7" s="1"/>
  <c r="S91" i="8"/>
  <c r="S92" i="8"/>
  <c r="S93" i="8"/>
  <c r="R27" i="7"/>
  <c r="R113" i="6"/>
  <c r="R135" i="6"/>
  <c r="S91" i="6"/>
  <c r="P175" i="6"/>
  <c r="T47" i="8"/>
  <c r="T97" i="8" s="1"/>
  <c r="R21" i="7"/>
  <c r="R25" i="10"/>
  <c r="Q150" i="6"/>
  <c r="Q128" i="6"/>
  <c r="R106" i="6"/>
  <c r="S26" i="7"/>
  <c r="Q160" i="6"/>
  <c r="AX90" i="8"/>
  <c r="O161" i="6" l="1"/>
  <c r="P136" i="6"/>
  <c r="Q92" i="6"/>
  <c r="P114" i="6"/>
  <c r="Q179" i="6"/>
  <c r="P170" i="6"/>
  <c r="P177" i="6"/>
  <c r="Q20" i="9"/>
  <c r="Q33" i="9"/>
  <c r="Q100" i="9" s="1"/>
  <c r="Q28" i="9"/>
  <c r="Q37" i="9" s="1"/>
  <c r="Q44" i="12" s="1"/>
  <c r="I19" i="9"/>
  <c r="AP71" i="9"/>
  <c r="DB71" i="9"/>
  <c r="CE71" i="9"/>
  <c r="BV71" i="9"/>
  <c r="J71" i="9"/>
  <c r="AY71" i="9"/>
  <c r="CL71" i="9"/>
  <c r="BF71" i="9"/>
  <c r="Z71" i="9"/>
  <c r="CU71" i="9"/>
  <c r="BO71" i="9"/>
  <c r="AI71" i="9"/>
  <c r="CT71" i="9"/>
  <c r="CD71" i="9"/>
  <c r="BN71" i="9"/>
  <c r="AX71" i="9"/>
  <c r="AH71" i="9"/>
  <c r="R71" i="9"/>
  <c r="DC71" i="9"/>
  <c r="CM71" i="9"/>
  <c r="BW71" i="9"/>
  <c r="BG71" i="9"/>
  <c r="AQ71" i="9"/>
  <c r="W71" i="9"/>
  <c r="DF71" i="9"/>
  <c r="CX71" i="9"/>
  <c r="CP71" i="9"/>
  <c r="CH71" i="9"/>
  <c r="BZ71" i="9"/>
  <c r="BR71" i="9"/>
  <c r="BJ71" i="9"/>
  <c r="BB71" i="9"/>
  <c r="AT71" i="9"/>
  <c r="AL71" i="9"/>
  <c r="AD71" i="9"/>
  <c r="V71" i="9"/>
  <c r="M71" i="9"/>
  <c r="DG71" i="9"/>
  <c r="CY71" i="9"/>
  <c r="CQ71" i="9"/>
  <c r="CI71" i="9"/>
  <c r="CA71" i="9"/>
  <c r="BS71" i="9"/>
  <c r="BK71" i="9"/>
  <c r="BC71" i="9"/>
  <c r="AU71" i="9"/>
  <c r="AM71" i="9"/>
  <c r="AE71" i="9"/>
  <c r="O71" i="9"/>
  <c r="AA71" i="9"/>
  <c r="S71" i="9"/>
  <c r="K71" i="9"/>
  <c r="L24" i="12"/>
  <c r="L25" i="12" s="1"/>
  <c r="L27" i="12" s="1"/>
  <c r="DH71" i="9"/>
  <c r="DD71" i="9"/>
  <c r="CZ71" i="9"/>
  <c r="CV71" i="9"/>
  <c r="CR71" i="9"/>
  <c r="CN71" i="9"/>
  <c r="CJ71" i="9"/>
  <c r="CF71" i="9"/>
  <c r="CB71" i="9"/>
  <c r="BX71" i="9"/>
  <c r="BT71" i="9"/>
  <c r="BP71" i="9"/>
  <c r="BL71" i="9"/>
  <c r="BH71" i="9"/>
  <c r="BD71" i="9"/>
  <c r="AZ71" i="9"/>
  <c r="AV71" i="9"/>
  <c r="AR71" i="9"/>
  <c r="AN71" i="9"/>
  <c r="AJ71" i="9"/>
  <c r="AF71" i="9"/>
  <c r="AB71" i="9"/>
  <c r="X71" i="9"/>
  <c r="T71" i="9"/>
  <c r="P71" i="9"/>
  <c r="L71" i="9"/>
  <c r="DI71" i="9"/>
  <c r="DE71" i="9"/>
  <c r="DA71" i="9"/>
  <c r="CW71" i="9"/>
  <c r="CS71" i="9"/>
  <c r="CO71" i="9"/>
  <c r="CK71" i="9"/>
  <c r="CG71" i="9"/>
  <c r="CC71" i="9"/>
  <c r="BY71" i="9"/>
  <c r="BU71" i="9"/>
  <c r="BQ71" i="9"/>
  <c r="BM71" i="9"/>
  <c r="BI71" i="9"/>
  <c r="BE71" i="9"/>
  <c r="BA71" i="9"/>
  <c r="AW71" i="9"/>
  <c r="AS71" i="9"/>
  <c r="AO71" i="9"/>
  <c r="AK71" i="9"/>
  <c r="AG71" i="9"/>
  <c r="AC71" i="9"/>
  <c r="Y71" i="9"/>
  <c r="U71" i="9"/>
  <c r="Q71" i="9"/>
  <c r="N71" i="9"/>
  <c r="Q30" i="9"/>
  <c r="Q43" i="9" s="1"/>
  <c r="Q29" i="9"/>
  <c r="Q32" i="11" s="1"/>
  <c r="Q33" i="11" s="1"/>
  <c r="Q34" i="11" s="1"/>
  <c r="S35" i="11" s="1"/>
  <c r="Q32" i="9"/>
  <c r="Q93" i="9" s="1"/>
  <c r="Q51" i="9"/>
  <c r="Q47" i="12" s="1"/>
  <c r="H58" i="9"/>
  <c r="F75" i="9" s="1"/>
  <c r="CY75" i="9" s="1"/>
  <c r="U51" i="9"/>
  <c r="G12" i="13" s="1"/>
  <c r="H62" i="9"/>
  <c r="F79" i="9" s="1"/>
  <c r="J79" i="9" s="1"/>
  <c r="DB82" i="9"/>
  <c r="BV82" i="9"/>
  <c r="AP82" i="9"/>
  <c r="DA82" i="9"/>
  <c r="CL82" i="9"/>
  <c r="BF82" i="9"/>
  <c r="Z82" i="9"/>
  <c r="AO82" i="9"/>
  <c r="DJ82" i="9"/>
  <c r="CT82" i="9"/>
  <c r="CD82" i="9"/>
  <c r="BN82" i="9"/>
  <c r="AX82" i="9"/>
  <c r="AH82" i="9"/>
  <c r="N82" i="9"/>
  <c r="BU82" i="9"/>
  <c r="DH82" i="9"/>
  <c r="O162" i="6"/>
  <c r="P137" i="6"/>
  <c r="Q93" i="6"/>
  <c r="P115" i="6"/>
  <c r="P31" i="9"/>
  <c r="P28" i="9"/>
  <c r="P37" i="9" s="1"/>
  <c r="P44" i="12" s="1"/>
  <c r="P33" i="9"/>
  <c r="P20" i="9"/>
  <c r="P29" i="9"/>
  <c r="P32" i="11" s="1"/>
  <c r="P33" i="11" s="1"/>
  <c r="P34" i="11" s="1"/>
  <c r="R35" i="11" s="1"/>
  <c r="R40" i="12" s="1"/>
  <c r="P30" i="9"/>
  <c r="P43" i="9" s="1"/>
  <c r="P32" i="9"/>
  <c r="P93" i="9" s="1"/>
  <c r="O31" i="9"/>
  <c r="O28" i="9"/>
  <c r="O32" i="9"/>
  <c r="O93" i="9" s="1"/>
  <c r="O20" i="9"/>
  <c r="O29" i="9"/>
  <c r="O32" i="11" s="1"/>
  <c r="O33" i="11" s="1"/>
  <c r="O34" i="11" s="1"/>
  <c r="Q35" i="11" s="1"/>
  <c r="Q40" i="12" s="1"/>
  <c r="O30" i="9"/>
  <c r="O33" i="9"/>
  <c r="I16" i="14"/>
  <c r="N20" i="9"/>
  <c r="N29" i="9"/>
  <c r="N32" i="11" s="1"/>
  <c r="N33" i="11" s="1"/>
  <c r="N34" i="11" s="1"/>
  <c r="P35" i="11" s="1"/>
  <c r="N30" i="9"/>
  <c r="N43" i="9" s="1"/>
  <c r="N32" i="9"/>
  <c r="N93" i="9" s="1"/>
  <c r="N31" i="9"/>
  <c r="H55" i="9" s="1"/>
  <c r="F72" i="9" s="1"/>
  <c r="N28" i="9"/>
  <c r="N37" i="9" s="1"/>
  <c r="N44" i="12" s="1"/>
  <c r="N33" i="9"/>
  <c r="K23" i="12"/>
  <c r="K25" i="12" s="1"/>
  <c r="L26" i="11"/>
  <c r="M23" i="11" s="1"/>
  <c r="M25" i="11" s="1"/>
  <c r="O24" i="11"/>
  <c r="P24" i="11"/>
  <c r="DF82" i="9"/>
  <c r="CX82" i="9"/>
  <c r="CP82" i="9"/>
  <c r="CH82" i="9"/>
  <c r="BZ82" i="9"/>
  <c r="BR82" i="9"/>
  <c r="BJ82" i="9"/>
  <c r="BB82" i="9"/>
  <c r="AT82" i="9"/>
  <c r="AL82" i="9"/>
  <c r="AD82" i="9"/>
  <c r="V82" i="9"/>
  <c r="DI82" i="9"/>
  <c r="CK82" i="9"/>
  <c r="BE82" i="9"/>
  <c r="Y82" i="9"/>
  <c r="CR82" i="9"/>
  <c r="I37" i="12"/>
  <c r="M26" i="12"/>
  <c r="M39" i="10"/>
  <c r="CS82" i="9"/>
  <c r="CC82" i="9"/>
  <c r="BM82" i="9"/>
  <c r="AW82" i="9"/>
  <c r="AG82" i="9"/>
  <c r="Q82" i="9"/>
  <c r="CZ82" i="9"/>
  <c r="CB82" i="9"/>
  <c r="N100" i="9"/>
  <c r="BL82" i="9"/>
  <c r="AF82" i="9"/>
  <c r="CJ82" i="9"/>
  <c r="BT82" i="9"/>
  <c r="AV82" i="9"/>
  <c r="P82" i="9"/>
  <c r="F76" i="9"/>
  <c r="O43" i="9"/>
  <c r="O100" i="9"/>
  <c r="O37" i="9"/>
  <c r="O44" i="12" s="1"/>
  <c r="I22" i="9"/>
  <c r="I11" i="14" s="1"/>
  <c r="DJ78" i="9"/>
  <c r="CT78" i="9"/>
  <c r="CD78" i="9"/>
  <c r="BN78" i="9"/>
  <c r="AX78" i="9"/>
  <c r="AH78" i="9"/>
  <c r="R78" i="9"/>
  <c r="DE78" i="9"/>
  <c r="CO78" i="9"/>
  <c r="BY78" i="9"/>
  <c r="BI78" i="9"/>
  <c r="AS78" i="9"/>
  <c r="AC78" i="9"/>
  <c r="M78" i="9"/>
  <c r="CV78" i="9"/>
  <c r="CF78" i="9"/>
  <c r="BP78" i="9"/>
  <c r="AZ78" i="9"/>
  <c r="AJ78" i="9"/>
  <c r="T78" i="9"/>
  <c r="DC78" i="9"/>
  <c r="CM78" i="9"/>
  <c r="BW78" i="9"/>
  <c r="BG78" i="9"/>
  <c r="AI78" i="9"/>
  <c r="S78" i="9"/>
  <c r="DB78" i="9"/>
  <c r="CL78" i="9"/>
  <c r="BV78" i="9"/>
  <c r="BF78" i="9"/>
  <c r="AP78" i="9"/>
  <c r="Z78" i="9"/>
  <c r="J78" i="9"/>
  <c r="CW78" i="9"/>
  <c r="CG78" i="9"/>
  <c r="BQ78" i="9"/>
  <c r="BA78" i="9"/>
  <c r="AK78" i="9"/>
  <c r="U78" i="9"/>
  <c r="DD78" i="9"/>
  <c r="CN78" i="9"/>
  <c r="BX78" i="9"/>
  <c r="BH78" i="9"/>
  <c r="AR78" i="9"/>
  <c r="AB78" i="9"/>
  <c r="L78" i="9"/>
  <c r="CU78" i="9"/>
  <c r="CE78" i="9"/>
  <c r="BO78" i="9"/>
  <c r="AQ78" i="9"/>
  <c r="AA78" i="9"/>
  <c r="K78" i="9"/>
  <c r="CP78" i="9"/>
  <c r="BJ78" i="9"/>
  <c r="AD78" i="9"/>
  <c r="DA78" i="9"/>
  <c r="BU78" i="9"/>
  <c r="AO78" i="9"/>
  <c r="DH78" i="9"/>
  <c r="CB78" i="9"/>
  <c r="AV78" i="9"/>
  <c r="P78" i="9"/>
  <c r="CI78" i="9"/>
  <c r="BC78" i="9"/>
  <c r="W78" i="9"/>
  <c r="CH78" i="9"/>
  <c r="BB78" i="9"/>
  <c r="V78" i="9"/>
  <c r="CS78" i="9"/>
  <c r="BM78" i="9"/>
  <c r="AG78" i="9"/>
  <c r="CZ78" i="9"/>
  <c r="BT78" i="9"/>
  <c r="AN78" i="9"/>
  <c r="DG78" i="9"/>
  <c r="CA78" i="9"/>
  <c r="AU78" i="9"/>
  <c r="O78" i="9"/>
  <c r="AY78" i="9"/>
  <c r="DF78" i="9"/>
  <c r="BZ78" i="9"/>
  <c r="AT78" i="9"/>
  <c r="N78" i="9"/>
  <c r="CK78" i="9"/>
  <c r="BE78" i="9"/>
  <c r="Y78" i="9"/>
  <c r="CR78" i="9"/>
  <c r="BL78" i="9"/>
  <c r="AF78" i="9"/>
  <c r="CY78" i="9"/>
  <c r="BS78" i="9"/>
  <c r="AM78" i="9"/>
  <c r="CX78" i="9"/>
  <c r="BR78" i="9"/>
  <c r="AL78" i="9"/>
  <c r="DI78" i="9"/>
  <c r="CC78" i="9"/>
  <c r="AW78" i="9"/>
  <c r="Q78" i="9"/>
  <c r="CJ78" i="9"/>
  <c r="BD78" i="9"/>
  <c r="X78" i="9"/>
  <c r="CQ78" i="9"/>
  <c r="BK78" i="9"/>
  <c r="AE78" i="9"/>
  <c r="F77" i="9"/>
  <c r="P100" i="9"/>
  <c r="M51" i="9"/>
  <c r="M105" i="9" s="1"/>
  <c r="BD82" i="9"/>
  <c r="AN82" i="9"/>
  <c r="X82" i="9"/>
  <c r="DG82" i="9"/>
  <c r="CY82" i="9"/>
  <c r="CQ82" i="9"/>
  <c r="CI82" i="9"/>
  <c r="CA82" i="9"/>
  <c r="BS82" i="9"/>
  <c r="BK82" i="9"/>
  <c r="M85" i="9"/>
  <c r="L85" i="9"/>
  <c r="J85" i="9"/>
  <c r="P85" i="9"/>
  <c r="S85" i="9"/>
  <c r="U85" i="9"/>
  <c r="W85" i="9"/>
  <c r="Y85" i="9"/>
  <c r="AA85" i="9"/>
  <c r="AC85" i="9"/>
  <c r="AE85" i="9"/>
  <c r="AG85" i="9"/>
  <c r="AI85" i="9"/>
  <c r="AK85" i="9"/>
  <c r="AM85" i="9"/>
  <c r="AO85" i="9"/>
  <c r="AQ85" i="9"/>
  <c r="AS85" i="9"/>
  <c r="AU85" i="9"/>
  <c r="AW85" i="9"/>
  <c r="AY85" i="9"/>
  <c r="BA85" i="9"/>
  <c r="BC85" i="9"/>
  <c r="BE85" i="9"/>
  <c r="BG85" i="9"/>
  <c r="BI85" i="9"/>
  <c r="BK85" i="9"/>
  <c r="BM85" i="9"/>
  <c r="BO85" i="9"/>
  <c r="BQ85" i="9"/>
  <c r="BS85" i="9"/>
  <c r="BU85" i="9"/>
  <c r="BW85" i="9"/>
  <c r="BY85" i="9"/>
  <c r="CA85" i="9"/>
  <c r="CC85" i="9"/>
  <c r="CE85" i="9"/>
  <c r="CG85" i="9"/>
  <c r="CI85" i="9"/>
  <c r="CK85" i="9"/>
  <c r="CM85" i="9"/>
  <c r="CO85" i="9"/>
  <c r="CQ85" i="9"/>
  <c r="CS85" i="9"/>
  <c r="CU85" i="9"/>
  <c r="CW85" i="9"/>
  <c r="CY85" i="9"/>
  <c r="DA85" i="9"/>
  <c r="DC85" i="9"/>
  <c r="DE85" i="9"/>
  <c r="DG85" i="9"/>
  <c r="DI85" i="9"/>
  <c r="K85" i="9"/>
  <c r="Q85" i="9"/>
  <c r="N85" i="9"/>
  <c r="O85" i="9"/>
  <c r="R85" i="9"/>
  <c r="T85" i="9"/>
  <c r="V85" i="9"/>
  <c r="X85" i="9"/>
  <c r="Z85" i="9"/>
  <c r="AB85" i="9"/>
  <c r="AD85" i="9"/>
  <c r="AF85" i="9"/>
  <c r="AH85" i="9"/>
  <c r="AJ85" i="9"/>
  <c r="AL85" i="9"/>
  <c r="AN85" i="9"/>
  <c r="AP85" i="9"/>
  <c r="AR85" i="9"/>
  <c r="AT85" i="9"/>
  <c r="AV85" i="9"/>
  <c r="AX85" i="9"/>
  <c r="AZ85" i="9"/>
  <c r="BB85" i="9"/>
  <c r="BD85" i="9"/>
  <c r="BF85" i="9"/>
  <c r="BH85" i="9"/>
  <c r="BJ85" i="9"/>
  <c r="BL85" i="9"/>
  <c r="BN85" i="9"/>
  <c r="BP85" i="9"/>
  <c r="BR85" i="9"/>
  <c r="BT85" i="9"/>
  <c r="BV85" i="9"/>
  <c r="BX85" i="9"/>
  <c r="BZ85" i="9"/>
  <c r="CB85" i="9"/>
  <c r="CD85" i="9"/>
  <c r="CF85" i="9"/>
  <c r="CH85" i="9"/>
  <c r="CJ85" i="9"/>
  <c r="CL85" i="9"/>
  <c r="CN85" i="9"/>
  <c r="CP85" i="9"/>
  <c r="CR85" i="9"/>
  <c r="CT85" i="9"/>
  <c r="CV85" i="9"/>
  <c r="CX85" i="9"/>
  <c r="CZ85" i="9"/>
  <c r="DB85" i="9"/>
  <c r="DD85" i="9"/>
  <c r="DF85" i="9"/>
  <c r="DH85" i="9"/>
  <c r="DJ85" i="9"/>
  <c r="BC82" i="9"/>
  <c r="AU82" i="9"/>
  <c r="R82" i="9"/>
  <c r="J82" i="9"/>
  <c r="DE82" i="9"/>
  <c r="CW82" i="9"/>
  <c r="CO82" i="9"/>
  <c r="CG82" i="9"/>
  <c r="BY82" i="9"/>
  <c r="BQ82" i="9"/>
  <c r="BI82" i="9"/>
  <c r="BA82" i="9"/>
  <c r="AS82" i="9"/>
  <c r="AK82" i="9"/>
  <c r="AC82" i="9"/>
  <c r="U82" i="9"/>
  <c r="M82" i="9"/>
  <c r="DD82" i="9"/>
  <c r="CV82" i="9"/>
  <c r="CN82" i="9"/>
  <c r="CF82" i="9"/>
  <c r="BX82" i="9"/>
  <c r="BP82" i="9"/>
  <c r="BH82" i="9"/>
  <c r="AZ82" i="9"/>
  <c r="AR82" i="9"/>
  <c r="AJ82" i="9"/>
  <c r="AB82" i="9"/>
  <c r="T82" i="9"/>
  <c r="L82" i="9"/>
  <c r="DC82" i="9"/>
  <c r="CU82" i="9"/>
  <c r="CM82" i="9"/>
  <c r="CE82" i="9"/>
  <c r="BW82" i="9"/>
  <c r="BO82" i="9"/>
  <c r="BG82" i="9"/>
  <c r="AY82" i="9"/>
  <c r="AQ82" i="9"/>
  <c r="AM82" i="9"/>
  <c r="AI82" i="9"/>
  <c r="AE82" i="9"/>
  <c r="W82" i="9"/>
  <c r="AA82" i="9"/>
  <c r="O82" i="9"/>
  <c r="S82" i="9"/>
  <c r="CX32" i="11"/>
  <c r="CX33" i="11" s="1"/>
  <c r="CX34" i="11" s="1"/>
  <c r="CZ35" i="11" s="1"/>
  <c r="CZ40" i="12" s="1"/>
  <c r="CX39" i="9"/>
  <c r="CX39" i="12" s="1"/>
  <c r="CN32" i="11"/>
  <c r="CN33" i="11" s="1"/>
  <c r="CN34" i="11" s="1"/>
  <c r="CP35" i="11" s="1"/>
  <c r="CP40" i="12" s="1"/>
  <c r="CN39" i="9"/>
  <c r="CN39" i="12" s="1"/>
  <c r="AD32" i="11"/>
  <c r="AD33" i="11" s="1"/>
  <c r="AD34" i="11" s="1"/>
  <c r="AF35" i="11" s="1"/>
  <c r="AF40" i="12" s="1"/>
  <c r="AD39" i="9"/>
  <c r="AD39" i="12" s="1"/>
  <c r="BA32" i="11"/>
  <c r="BA33" i="11" s="1"/>
  <c r="BA34" i="11" s="1"/>
  <c r="BC35" i="11" s="1"/>
  <c r="BC40" i="12" s="1"/>
  <c r="BA39" i="9"/>
  <c r="BA39" i="12" s="1"/>
  <c r="BI32" i="11"/>
  <c r="BI33" i="11" s="1"/>
  <c r="BI34" i="11" s="1"/>
  <c r="BK35" i="11" s="1"/>
  <c r="BI39" i="9"/>
  <c r="BI39" i="12" s="1"/>
  <c r="AO32" i="11"/>
  <c r="AO33" i="11" s="1"/>
  <c r="AO34" i="11" s="1"/>
  <c r="AQ35" i="11" s="1"/>
  <c r="AQ40" i="12" s="1"/>
  <c r="AO39" i="9"/>
  <c r="AO39" i="12" s="1"/>
  <c r="AB32" i="11"/>
  <c r="AB33" i="11" s="1"/>
  <c r="AB34" i="11" s="1"/>
  <c r="AD35" i="11" s="1"/>
  <c r="AB39" i="9"/>
  <c r="AB39" i="12" s="1"/>
  <c r="AH32" i="11"/>
  <c r="AH33" i="11" s="1"/>
  <c r="AH34" i="11" s="1"/>
  <c r="AJ35" i="11" s="1"/>
  <c r="AJ40" i="12" s="1"/>
  <c r="AH39" i="9"/>
  <c r="AH39" i="12" s="1"/>
  <c r="CF32" i="11"/>
  <c r="CF33" i="11" s="1"/>
  <c r="CF34" i="11" s="1"/>
  <c r="CH35" i="11" s="1"/>
  <c r="CH40" i="12" s="1"/>
  <c r="CF39" i="9"/>
  <c r="CF39" i="12" s="1"/>
  <c r="CZ32" i="11"/>
  <c r="CZ33" i="11" s="1"/>
  <c r="CZ34" i="11" s="1"/>
  <c r="DB35" i="11" s="1"/>
  <c r="CZ39" i="9"/>
  <c r="CZ39" i="12" s="1"/>
  <c r="BH32" i="11"/>
  <c r="BH33" i="11" s="1"/>
  <c r="BH34" i="11" s="1"/>
  <c r="BJ35" i="11" s="1"/>
  <c r="BH39" i="9"/>
  <c r="BH39" i="12" s="1"/>
  <c r="BJ32" i="11"/>
  <c r="BJ33" i="11" s="1"/>
  <c r="BJ34" i="11" s="1"/>
  <c r="BL35" i="11" s="1"/>
  <c r="BL40" i="12" s="1"/>
  <c r="BJ39" i="9"/>
  <c r="BJ39" i="12" s="1"/>
  <c r="CM32" i="11"/>
  <c r="CM33" i="11" s="1"/>
  <c r="CM34" i="11" s="1"/>
  <c r="CO35" i="11" s="1"/>
  <c r="CO40" i="12" s="1"/>
  <c r="CM39" i="9"/>
  <c r="CM39" i="12" s="1"/>
  <c r="AU32" i="11"/>
  <c r="AU33" i="11" s="1"/>
  <c r="AU34" i="11" s="1"/>
  <c r="AW35" i="11" s="1"/>
  <c r="AW40" i="12" s="1"/>
  <c r="AU39" i="9"/>
  <c r="AU39" i="12" s="1"/>
  <c r="U32" i="11"/>
  <c r="U33" i="11" s="1"/>
  <c r="U34" i="11" s="1"/>
  <c r="W35" i="11" s="1"/>
  <c r="W40" i="12" s="1"/>
  <c r="U39" i="9"/>
  <c r="U39" i="12" s="1"/>
  <c r="BK32" i="11"/>
  <c r="BK33" i="11" s="1"/>
  <c r="BK34" i="11" s="1"/>
  <c r="BM35" i="11" s="1"/>
  <c r="BK39" i="9"/>
  <c r="BK39" i="12" s="1"/>
  <c r="BQ32" i="11"/>
  <c r="BQ33" i="11" s="1"/>
  <c r="BQ34" i="11" s="1"/>
  <c r="BS35" i="11" s="1"/>
  <c r="BQ39" i="9"/>
  <c r="BQ39" i="12" s="1"/>
  <c r="AL32" i="11"/>
  <c r="AL33" i="11" s="1"/>
  <c r="AL34" i="11" s="1"/>
  <c r="AN35" i="11" s="1"/>
  <c r="AN40" i="12" s="1"/>
  <c r="AL39" i="9"/>
  <c r="AL39" i="12" s="1"/>
  <c r="BD32" i="11"/>
  <c r="BD33" i="11" s="1"/>
  <c r="BD34" i="11" s="1"/>
  <c r="BF35" i="11" s="1"/>
  <c r="BD39" i="9"/>
  <c r="BD39" i="12" s="1"/>
  <c r="Y32" i="11"/>
  <c r="Y33" i="11" s="1"/>
  <c r="Y34" i="11" s="1"/>
  <c r="AA35" i="11" s="1"/>
  <c r="Y39" i="9"/>
  <c r="Y39" i="12" s="1"/>
  <c r="AA32" i="11"/>
  <c r="AA33" i="11" s="1"/>
  <c r="AA34" i="11" s="1"/>
  <c r="AC35" i="11" s="1"/>
  <c r="AA39" i="9"/>
  <c r="AA39" i="12" s="1"/>
  <c r="CS32" i="11"/>
  <c r="CS33" i="11" s="1"/>
  <c r="CS34" i="11" s="1"/>
  <c r="CU35" i="11" s="1"/>
  <c r="CU40" i="12" s="1"/>
  <c r="CS39" i="9"/>
  <c r="CS39" i="12" s="1"/>
  <c r="CD32" i="11"/>
  <c r="CD33" i="11" s="1"/>
  <c r="CD34" i="11" s="1"/>
  <c r="CF35" i="11" s="1"/>
  <c r="CD39" i="9"/>
  <c r="CD39" i="12" s="1"/>
  <c r="S32" i="11"/>
  <c r="S33" i="11" s="1"/>
  <c r="S34" i="11" s="1"/>
  <c r="U35" i="11" s="1"/>
  <c r="S39" i="9"/>
  <c r="S39" i="12" s="1"/>
  <c r="BW32" i="11"/>
  <c r="BW33" i="11" s="1"/>
  <c r="BW34" i="11" s="1"/>
  <c r="BY35" i="11" s="1"/>
  <c r="BY40" i="12" s="1"/>
  <c r="BW39" i="9"/>
  <c r="BW39" i="12" s="1"/>
  <c r="AM32" i="11"/>
  <c r="AM33" i="11" s="1"/>
  <c r="AM34" i="11" s="1"/>
  <c r="AO35" i="11" s="1"/>
  <c r="AM39" i="9"/>
  <c r="AM39" i="12" s="1"/>
  <c r="BM32" i="11"/>
  <c r="BM33" i="11" s="1"/>
  <c r="BM34" i="11" s="1"/>
  <c r="BO35" i="11" s="1"/>
  <c r="BO40" i="12" s="1"/>
  <c r="BO41" i="12" s="1"/>
  <c r="BM39" i="9"/>
  <c r="BM39" i="12" s="1"/>
  <c r="BE32" i="11"/>
  <c r="BE33" i="11" s="1"/>
  <c r="BE34" i="11" s="1"/>
  <c r="BG35" i="11" s="1"/>
  <c r="BE39" i="9"/>
  <c r="BE39" i="12" s="1"/>
  <c r="AX32" i="11"/>
  <c r="AX33" i="11" s="1"/>
  <c r="AX34" i="11" s="1"/>
  <c r="AZ35" i="11" s="1"/>
  <c r="AZ40" i="12" s="1"/>
  <c r="AX39" i="9"/>
  <c r="AX39" i="12" s="1"/>
  <c r="CT32" i="11"/>
  <c r="CT33" i="11" s="1"/>
  <c r="CT34" i="11" s="1"/>
  <c r="CV35" i="11" s="1"/>
  <c r="CV40" i="12" s="1"/>
  <c r="CT39" i="9"/>
  <c r="CT39" i="12" s="1"/>
  <c r="BS32" i="11"/>
  <c r="BS33" i="11" s="1"/>
  <c r="BS34" i="11" s="1"/>
  <c r="BU35" i="11" s="1"/>
  <c r="BU40" i="12" s="1"/>
  <c r="BS39" i="9"/>
  <c r="BS39" i="12" s="1"/>
  <c r="BT32" i="11"/>
  <c r="BT33" i="11" s="1"/>
  <c r="BT34" i="11" s="1"/>
  <c r="BV35" i="11" s="1"/>
  <c r="BT39" i="9"/>
  <c r="BT39" i="12" s="1"/>
  <c r="DA32" i="11"/>
  <c r="DA33" i="11" s="1"/>
  <c r="DA34" i="11" s="1"/>
  <c r="DC35" i="11" s="1"/>
  <c r="DC40" i="12" s="1"/>
  <c r="DA39" i="9"/>
  <c r="DA39" i="12" s="1"/>
  <c r="AV32" i="11"/>
  <c r="AV33" i="11" s="1"/>
  <c r="AV34" i="11" s="1"/>
  <c r="AX35" i="11" s="1"/>
  <c r="AV39" i="9"/>
  <c r="AV39" i="12" s="1"/>
  <c r="AC32" i="11"/>
  <c r="AC33" i="11" s="1"/>
  <c r="AC34" i="11" s="1"/>
  <c r="AE35" i="11" s="1"/>
  <c r="AC39" i="9"/>
  <c r="AC39" i="12" s="1"/>
  <c r="AR32" i="11"/>
  <c r="AR33" i="11" s="1"/>
  <c r="AR34" i="11" s="1"/>
  <c r="AT35" i="11" s="1"/>
  <c r="AT40" i="12" s="1"/>
  <c r="AR39" i="9"/>
  <c r="AR39" i="12" s="1"/>
  <c r="BC32" i="11"/>
  <c r="BC33" i="11" s="1"/>
  <c r="BC34" i="11" s="1"/>
  <c r="BE35" i="11" s="1"/>
  <c r="BC39" i="9"/>
  <c r="BC39" i="12" s="1"/>
  <c r="AP32" i="11"/>
  <c r="AP33" i="11" s="1"/>
  <c r="AP34" i="11" s="1"/>
  <c r="AR35" i="11" s="1"/>
  <c r="AP39" i="9"/>
  <c r="AP39" i="12" s="1"/>
  <c r="CI32" i="11"/>
  <c r="CI33" i="11" s="1"/>
  <c r="CI34" i="11" s="1"/>
  <c r="CK35" i="11" s="1"/>
  <c r="CK40" i="12" s="1"/>
  <c r="CI39" i="9"/>
  <c r="CI39" i="12" s="1"/>
  <c r="BF32" i="11"/>
  <c r="BF33" i="11" s="1"/>
  <c r="BF34" i="11" s="1"/>
  <c r="BH35" i="11" s="1"/>
  <c r="BF39" i="9"/>
  <c r="BF39" i="12" s="1"/>
  <c r="BP32" i="11"/>
  <c r="BP33" i="11" s="1"/>
  <c r="BP34" i="11" s="1"/>
  <c r="BR35" i="11" s="1"/>
  <c r="BR40" i="12" s="1"/>
  <c r="BP39" i="9"/>
  <c r="BP39" i="12" s="1"/>
  <c r="BG32" i="11"/>
  <c r="BG33" i="11" s="1"/>
  <c r="BG34" i="11" s="1"/>
  <c r="BI35" i="11" s="1"/>
  <c r="BG39" i="9"/>
  <c r="BG39" i="12" s="1"/>
  <c r="CL32" i="11"/>
  <c r="CL33" i="11" s="1"/>
  <c r="CL34" i="11" s="1"/>
  <c r="CN35" i="11" s="1"/>
  <c r="CL39" i="9"/>
  <c r="CL39" i="12" s="1"/>
  <c r="AI32" i="11"/>
  <c r="AI33" i="11" s="1"/>
  <c r="AI34" i="11" s="1"/>
  <c r="AK35" i="11" s="1"/>
  <c r="AK40" i="12" s="1"/>
  <c r="AK41" i="12" s="1"/>
  <c r="AI39" i="9"/>
  <c r="AI39" i="12" s="1"/>
  <c r="CY32" i="11"/>
  <c r="CY33" i="11" s="1"/>
  <c r="CY34" i="11" s="1"/>
  <c r="DA35" i="11" s="1"/>
  <c r="CY39" i="9"/>
  <c r="CY39" i="12" s="1"/>
  <c r="BV32" i="11"/>
  <c r="BV33" i="11" s="1"/>
  <c r="BV34" i="11" s="1"/>
  <c r="BX35" i="11" s="1"/>
  <c r="BX40" i="12" s="1"/>
  <c r="BV39" i="9"/>
  <c r="BV39" i="12" s="1"/>
  <c r="P39" i="9"/>
  <c r="P39" i="12" s="1"/>
  <c r="AE32" i="11"/>
  <c r="AE33" i="11" s="1"/>
  <c r="AE34" i="11" s="1"/>
  <c r="AG35" i="11" s="1"/>
  <c r="AG40" i="12" s="1"/>
  <c r="AE39" i="9"/>
  <c r="AE39" i="12" s="1"/>
  <c r="DB32" i="11"/>
  <c r="DB33" i="11" s="1"/>
  <c r="DB34" i="11" s="1"/>
  <c r="DD35" i="11" s="1"/>
  <c r="DD40" i="12" s="1"/>
  <c r="DB39" i="9"/>
  <c r="DB39" i="12" s="1"/>
  <c r="N39" i="9"/>
  <c r="N39" i="12" s="1"/>
  <c r="DI32" i="11"/>
  <c r="DI33" i="11" s="1"/>
  <c r="DI34" i="11" s="1"/>
  <c r="DI39" i="9"/>
  <c r="DI39" i="12" s="1"/>
  <c r="DH32" i="11"/>
  <c r="DH33" i="11" s="1"/>
  <c r="DH34" i="11" s="1"/>
  <c r="DJ35" i="11" s="1"/>
  <c r="DJ40" i="12" s="1"/>
  <c r="DH39" i="9"/>
  <c r="DH39" i="12" s="1"/>
  <c r="AS105" i="9"/>
  <c r="AS50" i="12" s="1"/>
  <c r="W105" i="9"/>
  <c r="W50" i="12" s="1"/>
  <c r="BB105" i="9"/>
  <c r="BB50" i="12" s="1"/>
  <c r="BA105" i="9"/>
  <c r="BA50" i="12" s="1"/>
  <c r="CQ105" i="9"/>
  <c r="CQ50" i="12" s="1"/>
  <c r="BS105" i="9"/>
  <c r="BS50" i="12" s="1"/>
  <c r="BT105" i="9"/>
  <c r="BT50" i="12" s="1"/>
  <c r="AR105" i="9"/>
  <c r="AR50" i="12" s="1"/>
  <c r="V105" i="9"/>
  <c r="V50" i="12" s="1"/>
  <c r="CR105" i="9"/>
  <c r="CR50" i="12" s="1"/>
  <c r="BF105" i="9"/>
  <c r="BF50" i="12" s="1"/>
  <c r="BP105" i="9"/>
  <c r="BP50" i="12" s="1"/>
  <c r="BG105" i="9"/>
  <c r="BG50" i="12" s="1"/>
  <c r="CL105" i="9"/>
  <c r="CL50" i="12" s="1"/>
  <c r="AI105" i="9"/>
  <c r="AI50" i="12" s="1"/>
  <c r="BV105" i="9"/>
  <c r="BV50" i="12" s="1"/>
  <c r="BW105" i="9"/>
  <c r="BW50" i="12" s="1"/>
  <c r="CH105" i="9"/>
  <c r="CH50" i="12" s="1"/>
  <c r="AW105" i="9"/>
  <c r="AW50" i="12" s="1"/>
  <c r="CX105" i="9"/>
  <c r="CX50" i="12" s="1"/>
  <c r="AD105" i="9"/>
  <c r="AD50" i="12" s="1"/>
  <c r="DD105" i="9"/>
  <c r="DD50" i="12" s="1"/>
  <c r="BI105" i="9"/>
  <c r="BI50" i="12" s="1"/>
  <c r="AF105" i="9"/>
  <c r="AF50" i="12" s="1"/>
  <c r="DA105" i="9"/>
  <c r="DA50" i="12" s="1"/>
  <c r="AO105" i="9"/>
  <c r="AO50" i="12" s="1"/>
  <c r="AB105" i="9"/>
  <c r="AB50" i="12" s="1"/>
  <c r="CU105" i="9"/>
  <c r="CU50" i="12" s="1"/>
  <c r="AH105" i="9"/>
  <c r="AH50" i="12" s="1"/>
  <c r="CC105" i="9"/>
  <c r="CC50" i="12" s="1"/>
  <c r="AN105" i="9"/>
  <c r="AN50" i="12" s="1"/>
  <c r="AG105" i="9"/>
  <c r="AG50" i="12" s="1"/>
  <c r="BH105" i="9"/>
  <c r="BH50" i="12" s="1"/>
  <c r="BJ105" i="9"/>
  <c r="BJ50" i="12" s="1"/>
  <c r="CM105" i="9"/>
  <c r="CM50" i="12" s="1"/>
  <c r="CI105" i="9"/>
  <c r="CI50" i="12" s="1"/>
  <c r="DF105" i="9"/>
  <c r="DF50" i="12" s="1"/>
  <c r="X105" i="9"/>
  <c r="X50" i="12" s="1"/>
  <c r="DC105" i="9"/>
  <c r="DC50" i="12" s="1"/>
  <c r="CE105" i="9"/>
  <c r="CE50" i="12" s="1"/>
  <c r="DE105" i="9"/>
  <c r="DE50" i="12" s="1"/>
  <c r="AA105" i="9"/>
  <c r="AA50" i="12" s="1"/>
  <c r="AY105" i="9"/>
  <c r="AY50" i="12" s="1"/>
  <c r="CG105" i="9"/>
  <c r="CG50" i="12" s="1"/>
  <c r="AQ105" i="9"/>
  <c r="AQ50" i="12" s="1"/>
  <c r="CP105" i="9"/>
  <c r="CP50" i="12" s="1"/>
  <c r="BU105" i="9"/>
  <c r="BU50" i="12" s="1"/>
  <c r="BZ105" i="9"/>
  <c r="BZ50" i="12" s="1"/>
  <c r="DG105" i="9"/>
  <c r="DG50" i="12" s="1"/>
  <c r="DJ105" i="9"/>
  <c r="DJ50" i="12" s="1"/>
  <c r="AS32" i="11"/>
  <c r="AS33" i="11" s="1"/>
  <c r="AS34" i="11" s="1"/>
  <c r="AU35" i="11" s="1"/>
  <c r="AS39" i="9"/>
  <c r="AS39" i="12" s="1"/>
  <c r="W32" i="11"/>
  <c r="W33" i="11" s="1"/>
  <c r="W34" i="11" s="1"/>
  <c r="Y35" i="11" s="1"/>
  <c r="W39" i="9"/>
  <c r="W39" i="12" s="1"/>
  <c r="CO32" i="11"/>
  <c r="CO33" i="11" s="1"/>
  <c r="CO34" i="11" s="1"/>
  <c r="CQ35" i="11" s="1"/>
  <c r="CQ40" i="12" s="1"/>
  <c r="CO39" i="9"/>
  <c r="CO39" i="12" s="1"/>
  <c r="DD32" i="11"/>
  <c r="DD33" i="11" s="1"/>
  <c r="DD34" i="11" s="1"/>
  <c r="DF35" i="11" s="1"/>
  <c r="DF40" i="12" s="1"/>
  <c r="DD39" i="9"/>
  <c r="DD39" i="12" s="1"/>
  <c r="K32" i="11"/>
  <c r="K33" i="11" s="1"/>
  <c r="K34" i="11" s="1"/>
  <c r="M35" i="11" s="1"/>
  <c r="M40" i="12" s="1"/>
  <c r="K39" i="9"/>
  <c r="AK32" i="11"/>
  <c r="AK33" i="11" s="1"/>
  <c r="AK34" i="11" s="1"/>
  <c r="AM35" i="11" s="1"/>
  <c r="AK39" i="9"/>
  <c r="AK39" i="12" s="1"/>
  <c r="CJ32" i="11"/>
  <c r="CJ33" i="11" s="1"/>
  <c r="CJ34" i="11" s="1"/>
  <c r="CL35" i="11" s="1"/>
  <c r="CJ39" i="9"/>
  <c r="CJ39" i="12" s="1"/>
  <c r="BO32" i="11"/>
  <c r="BO33" i="11" s="1"/>
  <c r="BO34" i="11" s="1"/>
  <c r="BQ35" i="11" s="1"/>
  <c r="BO39" i="9"/>
  <c r="BO39" i="12" s="1"/>
  <c r="Q39" i="9"/>
  <c r="Q39" i="12" s="1"/>
  <c r="AN32" i="11"/>
  <c r="AN33" i="11" s="1"/>
  <c r="AN34" i="11" s="1"/>
  <c r="AP35" i="11" s="1"/>
  <c r="AN39" i="9"/>
  <c r="AN39" i="12" s="1"/>
  <c r="AG32" i="11"/>
  <c r="AG33" i="11" s="1"/>
  <c r="AG34" i="11" s="1"/>
  <c r="AI35" i="11" s="1"/>
  <c r="AG39" i="9"/>
  <c r="AG39" i="12" s="1"/>
  <c r="V32" i="11"/>
  <c r="V33" i="11" s="1"/>
  <c r="V34" i="11" s="1"/>
  <c r="X35" i="11" s="1"/>
  <c r="X40" i="12" s="1"/>
  <c r="V39" i="9"/>
  <c r="V39" i="12" s="1"/>
  <c r="CK32" i="11"/>
  <c r="CK33" i="11" s="1"/>
  <c r="CK34" i="11" s="1"/>
  <c r="CM35" i="11" s="1"/>
  <c r="CK39" i="9"/>
  <c r="CK39" i="12" s="1"/>
  <c r="BX32" i="11"/>
  <c r="BX33" i="11" s="1"/>
  <c r="BX34" i="11" s="1"/>
  <c r="BZ35" i="11" s="1"/>
  <c r="BZ40" i="12" s="1"/>
  <c r="BX39" i="9"/>
  <c r="BX39" i="12" s="1"/>
  <c r="DF32" i="11"/>
  <c r="DF33" i="11" s="1"/>
  <c r="DF34" i="11" s="1"/>
  <c r="DH35" i="11" s="1"/>
  <c r="DF39" i="9"/>
  <c r="DF39" i="12" s="1"/>
  <c r="X32" i="11"/>
  <c r="X33" i="11" s="1"/>
  <c r="X34" i="11" s="1"/>
  <c r="Z35" i="11" s="1"/>
  <c r="Z40" i="12" s="1"/>
  <c r="X39" i="9"/>
  <c r="X39" i="12" s="1"/>
  <c r="DC32" i="11"/>
  <c r="DC33" i="11" s="1"/>
  <c r="DC34" i="11" s="1"/>
  <c r="DE35" i="11" s="1"/>
  <c r="DE40" i="12" s="1"/>
  <c r="DC39" i="9"/>
  <c r="DC39" i="12" s="1"/>
  <c r="CE32" i="11"/>
  <c r="CE33" i="11" s="1"/>
  <c r="CE34" i="11" s="1"/>
  <c r="CG35" i="11" s="1"/>
  <c r="CG40" i="12" s="1"/>
  <c r="CE39" i="9"/>
  <c r="CE39" i="12" s="1"/>
  <c r="M32" i="11"/>
  <c r="M33" i="11" s="1"/>
  <c r="M34" i="11" s="1"/>
  <c r="O35" i="11" s="1"/>
  <c r="O40" i="12" s="1"/>
  <c r="M39" i="9"/>
  <c r="M39" i="12" s="1"/>
  <c r="DE32" i="11"/>
  <c r="DE33" i="11" s="1"/>
  <c r="DE34" i="11" s="1"/>
  <c r="DG35" i="11" s="1"/>
  <c r="DG40" i="12" s="1"/>
  <c r="DE39" i="9"/>
  <c r="DE39" i="12" s="1"/>
  <c r="BN32" i="11"/>
  <c r="BN33" i="11" s="1"/>
  <c r="BN34" i="11" s="1"/>
  <c r="BP35" i="11" s="1"/>
  <c r="BN39" i="9"/>
  <c r="BN39" i="12" s="1"/>
  <c r="L32" i="11"/>
  <c r="L33" i="11" s="1"/>
  <c r="L34" i="11" s="1"/>
  <c r="N35" i="11" s="1"/>
  <c r="L39" i="9"/>
  <c r="L39" i="12" s="1"/>
  <c r="CG32" i="11"/>
  <c r="CG33" i="11" s="1"/>
  <c r="CG34" i="11" s="1"/>
  <c r="CI35" i="11" s="1"/>
  <c r="CG39" i="9"/>
  <c r="CG39" i="12" s="1"/>
  <c r="AQ32" i="11"/>
  <c r="AQ33" i="11" s="1"/>
  <c r="AQ34" i="11" s="1"/>
  <c r="AS35" i="11" s="1"/>
  <c r="AS40" i="12" s="1"/>
  <c r="AS41" i="12" s="1"/>
  <c r="AQ39" i="9"/>
  <c r="AQ39" i="12" s="1"/>
  <c r="BU32" i="11"/>
  <c r="BU33" i="11" s="1"/>
  <c r="BU34" i="11" s="1"/>
  <c r="BW35" i="11" s="1"/>
  <c r="BU39" i="9"/>
  <c r="BU39" i="12" s="1"/>
  <c r="CH32" i="11"/>
  <c r="CH33" i="11" s="1"/>
  <c r="CH34" i="11" s="1"/>
  <c r="CJ35" i="11" s="1"/>
  <c r="CJ40" i="12" s="1"/>
  <c r="CJ41" i="12" s="1"/>
  <c r="CH39" i="9"/>
  <c r="CH39" i="12" s="1"/>
  <c r="BZ32" i="11"/>
  <c r="BZ33" i="11" s="1"/>
  <c r="BZ34" i="11" s="1"/>
  <c r="CB35" i="11" s="1"/>
  <c r="CB40" i="12" s="1"/>
  <c r="BZ39" i="9"/>
  <c r="BZ39" i="12" s="1"/>
  <c r="BB32" i="11"/>
  <c r="BB33" i="11" s="1"/>
  <c r="BB34" i="11" s="1"/>
  <c r="BD35" i="11" s="1"/>
  <c r="BB39" i="9"/>
  <c r="BB39" i="12" s="1"/>
  <c r="BL32" i="11"/>
  <c r="BL33" i="11" s="1"/>
  <c r="BL34" i="11" s="1"/>
  <c r="BN35" i="11" s="1"/>
  <c r="BN40" i="12" s="1"/>
  <c r="BL39" i="9"/>
  <c r="BL39" i="12" s="1"/>
  <c r="CQ32" i="11"/>
  <c r="CQ33" i="11" s="1"/>
  <c r="CQ34" i="11" s="1"/>
  <c r="CS35" i="11" s="1"/>
  <c r="CQ39" i="9"/>
  <c r="CQ39" i="12" s="1"/>
  <c r="AF32" i="11"/>
  <c r="AF33" i="11" s="1"/>
  <c r="AF34" i="11" s="1"/>
  <c r="AH35" i="11" s="1"/>
  <c r="AF39" i="9"/>
  <c r="AF39" i="12" s="1"/>
  <c r="AZ32" i="11"/>
  <c r="AZ33" i="11" s="1"/>
  <c r="AZ34" i="11" s="1"/>
  <c r="BB35" i="11" s="1"/>
  <c r="BB40" i="12" s="1"/>
  <c r="AZ39" i="9"/>
  <c r="AZ39" i="12" s="1"/>
  <c r="AT32" i="11"/>
  <c r="AT33" i="11" s="1"/>
  <c r="AT34" i="11" s="1"/>
  <c r="AV35" i="11" s="1"/>
  <c r="AT39" i="9"/>
  <c r="AT39" i="12" s="1"/>
  <c r="CU32" i="11"/>
  <c r="CU33" i="11" s="1"/>
  <c r="CU34" i="11" s="1"/>
  <c r="CW35" i="11" s="1"/>
  <c r="CW40" i="12" s="1"/>
  <c r="CU39" i="9"/>
  <c r="CU39" i="12" s="1"/>
  <c r="CC32" i="11"/>
  <c r="CC33" i="11" s="1"/>
  <c r="CC34" i="11" s="1"/>
  <c r="CE35" i="11" s="1"/>
  <c r="CE40" i="12" s="1"/>
  <c r="CC39" i="9"/>
  <c r="CC39" i="12" s="1"/>
  <c r="CV32" i="11"/>
  <c r="CV33" i="11" s="1"/>
  <c r="CV34" i="11" s="1"/>
  <c r="CX35" i="11" s="1"/>
  <c r="CV39" i="9"/>
  <c r="CV39" i="12" s="1"/>
  <c r="CW32" i="11"/>
  <c r="CW33" i="11" s="1"/>
  <c r="CW34" i="11" s="1"/>
  <c r="CY35" i="11" s="1"/>
  <c r="CW39" i="9"/>
  <c r="CW39" i="12" s="1"/>
  <c r="CR32" i="11"/>
  <c r="CR33" i="11" s="1"/>
  <c r="CR34" i="11" s="1"/>
  <c r="CT35" i="11" s="1"/>
  <c r="CR39" i="9"/>
  <c r="CR39" i="12" s="1"/>
  <c r="BR32" i="11"/>
  <c r="BR33" i="11" s="1"/>
  <c r="BR34" i="11" s="1"/>
  <c r="BT35" i="11" s="1"/>
  <c r="BR39" i="9"/>
  <c r="BR39" i="12" s="1"/>
  <c r="R32" i="11"/>
  <c r="R33" i="11" s="1"/>
  <c r="R34" i="11" s="1"/>
  <c r="T35" i="11" s="1"/>
  <c r="T40" i="12" s="1"/>
  <c r="R39" i="9"/>
  <c r="R39" i="12" s="1"/>
  <c r="T32" i="11"/>
  <c r="T33" i="11" s="1"/>
  <c r="T34" i="11" s="1"/>
  <c r="V35" i="11" s="1"/>
  <c r="V40" i="12" s="1"/>
  <c r="T39" i="9"/>
  <c r="T39" i="12" s="1"/>
  <c r="Z32" i="11"/>
  <c r="Z33" i="11" s="1"/>
  <c r="Z34" i="11" s="1"/>
  <c r="AB35" i="11" s="1"/>
  <c r="Z39" i="9"/>
  <c r="Z39" i="12" s="1"/>
  <c r="CB32" i="11"/>
  <c r="CB33" i="11" s="1"/>
  <c r="CB34" i="11" s="1"/>
  <c r="CD35" i="11" s="1"/>
  <c r="CB39" i="9"/>
  <c r="CB39" i="12" s="1"/>
  <c r="AY32" i="11"/>
  <c r="AY33" i="11" s="1"/>
  <c r="AY34" i="11" s="1"/>
  <c r="BA35" i="11" s="1"/>
  <c r="AY39" i="9"/>
  <c r="AY39" i="12" s="1"/>
  <c r="CP32" i="11"/>
  <c r="CP33" i="11" s="1"/>
  <c r="CP34" i="11" s="1"/>
  <c r="CR35" i="11" s="1"/>
  <c r="CR40" i="12" s="1"/>
  <c r="CP39" i="9"/>
  <c r="CP39" i="12" s="1"/>
  <c r="BY32" i="11"/>
  <c r="BY33" i="11" s="1"/>
  <c r="BY34" i="11" s="1"/>
  <c r="CA35" i="11" s="1"/>
  <c r="CA40" i="12" s="1"/>
  <c r="BY39" i="9"/>
  <c r="BY39" i="12" s="1"/>
  <c r="AJ32" i="11"/>
  <c r="AJ33" i="11" s="1"/>
  <c r="AJ34" i="11" s="1"/>
  <c r="AL35" i="11" s="1"/>
  <c r="AJ39" i="9"/>
  <c r="AJ39" i="12" s="1"/>
  <c r="AW32" i="11"/>
  <c r="AW33" i="11" s="1"/>
  <c r="AW34" i="11" s="1"/>
  <c r="AY35" i="11" s="1"/>
  <c r="AY40" i="12" s="1"/>
  <c r="AW39" i="9"/>
  <c r="AW39" i="12" s="1"/>
  <c r="CA32" i="11"/>
  <c r="CA33" i="11" s="1"/>
  <c r="CA34" i="11" s="1"/>
  <c r="CC35" i="11" s="1"/>
  <c r="CC40" i="12" s="1"/>
  <c r="CA39" i="9"/>
  <c r="CA39" i="12" s="1"/>
  <c r="DJ32" i="11"/>
  <c r="DJ33" i="11" s="1"/>
  <c r="DJ34" i="11" s="1"/>
  <c r="DJ39" i="9"/>
  <c r="DJ39" i="12" s="1"/>
  <c r="DG32" i="11"/>
  <c r="DG33" i="11" s="1"/>
  <c r="DG34" i="11" s="1"/>
  <c r="DI35" i="11" s="1"/>
  <c r="DG39" i="9"/>
  <c r="DG39" i="12" s="1"/>
  <c r="BM105" i="9"/>
  <c r="BM50" i="12" s="1"/>
  <c r="CN105" i="9"/>
  <c r="CN50" i="12" s="1"/>
  <c r="BL105" i="9"/>
  <c r="BL50" i="12" s="1"/>
  <c r="AX105" i="9"/>
  <c r="AX50" i="12" s="1"/>
  <c r="CT105" i="9"/>
  <c r="CT50" i="12" s="1"/>
  <c r="AZ105" i="9"/>
  <c r="AZ50" i="12" s="1"/>
  <c r="AV105" i="9"/>
  <c r="AV50" i="12" s="1"/>
  <c r="CV105" i="9"/>
  <c r="CV50" i="12" s="1"/>
  <c r="AP105" i="9"/>
  <c r="AP50" i="12" s="1"/>
  <c r="BR105" i="9"/>
  <c r="BR50" i="12" s="1"/>
  <c r="R105" i="9"/>
  <c r="R50" i="12" s="1"/>
  <c r="T105" i="9"/>
  <c r="T50" i="12" s="1"/>
  <c r="Z105" i="9"/>
  <c r="Z50" i="12" s="1"/>
  <c r="CB105" i="9"/>
  <c r="CB50" i="12" s="1"/>
  <c r="Y105" i="9"/>
  <c r="Y50" i="12" s="1"/>
  <c r="BY105" i="9"/>
  <c r="BY50" i="12" s="1"/>
  <c r="AJ105" i="9"/>
  <c r="AJ50" i="12" s="1"/>
  <c r="DB105" i="9"/>
  <c r="DB50" i="12" s="1"/>
  <c r="AM105" i="9"/>
  <c r="AM50" i="12" s="1"/>
  <c r="CA105" i="9"/>
  <c r="CA50" i="12" s="1"/>
  <c r="CO105" i="9"/>
  <c r="CO50" i="12" s="1"/>
  <c r="BE105" i="9"/>
  <c r="BE50" i="12" s="1"/>
  <c r="K105" i="9"/>
  <c r="K50" i="12" s="1"/>
  <c r="AK105" i="9"/>
  <c r="AK50" i="12" s="1"/>
  <c r="AT105" i="9"/>
  <c r="AT50" i="12" s="1"/>
  <c r="CJ105" i="9"/>
  <c r="CJ50" i="12" s="1"/>
  <c r="BO105" i="9"/>
  <c r="BO50" i="12" s="1"/>
  <c r="AC105" i="9"/>
  <c r="AC50" i="12" s="1"/>
  <c r="CF105" i="9"/>
  <c r="CF50" i="12" s="1"/>
  <c r="CZ105" i="9"/>
  <c r="CZ50" i="12" s="1"/>
  <c r="BC105" i="9"/>
  <c r="BC50" i="12" s="1"/>
  <c r="CW105" i="9"/>
  <c r="CW50" i="12" s="1"/>
  <c r="CK105" i="9"/>
  <c r="CK50" i="12" s="1"/>
  <c r="BX105" i="9"/>
  <c r="BX50" i="12" s="1"/>
  <c r="AU105" i="9"/>
  <c r="AU50" i="12" s="1"/>
  <c r="BK105" i="9"/>
  <c r="BK50" i="12" s="1"/>
  <c r="BQ105" i="9"/>
  <c r="BQ50" i="12" s="1"/>
  <c r="AL105" i="9"/>
  <c r="AL50" i="12" s="1"/>
  <c r="BD105" i="9"/>
  <c r="BD50" i="12" s="1"/>
  <c r="BN105" i="9"/>
  <c r="BN50" i="12" s="1"/>
  <c r="L105" i="9"/>
  <c r="L50" i="12" s="1"/>
  <c r="CS105" i="9"/>
  <c r="CS50" i="12" s="1"/>
  <c r="CD105" i="9"/>
  <c r="CD50" i="12" s="1"/>
  <c r="CY105" i="9"/>
  <c r="CY50" i="12" s="1"/>
  <c r="S105" i="9"/>
  <c r="S50" i="12" s="1"/>
  <c r="AE105" i="9"/>
  <c r="AE50" i="12" s="1"/>
  <c r="DH105" i="9"/>
  <c r="DH50" i="12" s="1"/>
  <c r="DI105" i="9"/>
  <c r="DI50" i="12" s="1"/>
  <c r="S148" i="6"/>
  <c r="S126" i="6"/>
  <c r="T104" i="6"/>
  <c r="R173" i="6"/>
  <c r="O169" i="6"/>
  <c r="Q164" i="6"/>
  <c r="O167" i="6"/>
  <c r="N157" i="6"/>
  <c r="P174" i="6"/>
  <c r="P176" i="6"/>
  <c r="P168" i="6"/>
  <c r="P22" i="12"/>
  <c r="Q32" i="7"/>
  <c r="Q20" i="11" s="1"/>
  <c r="Q21" i="11" s="1"/>
  <c r="P178" i="6"/>
  <c r="P122" i="6"/>
  <c r="Q100" i="6"/>
  <c r="P144" i="6"/>
  <c r="Q96" i="6"/>
  <c r="P140" i="6"/>
  <c r="P118" i="6"/>
  <c r="R132" i="6"/>
  <c r="S110" i="6"/>
  <c r="R154" i="6"/>
  <c r="Q153" i="6"/>
  <c r="Q131" i="6"/>
  <c r="R109" i="6"/>
  <c r="Q147" i="6"/>
  <c r="Q125" i="6"/>
  <c r="R103" i="6"/>
  <c r="P138" i="6"/>
  <c r="Q94" i="6"/>
  <c r="P116" i="6"/>
  <c r="O155" i="6"/>
  <c r="O163" i="6"/>
  <c r="L42" i="11"/>
  <c r="L45" i="11" s="1"/>
  <c r="L47" i="11" s="1"/>
  <c r="M44" i="11" s="1"/>
  <c r="M46" i="11" s="1"/>
  <c r="M42" i="11"/>
  <c r="M45" i="11" s="1"/>
  <c r="Q152" i="6"/>
  <c r="Q130" i="6"/>
  <c r="R108" i="6"/>
  <c r="Q127" i="6"/>
  <c r="R105" i="6"/>
  <c r="Q149" i="6"/>
  <c r="N180" i="6"/>
  <c r="N184" i="6" s="1"/>
  <c r="Q143" i="6"/>
  <c r="Q121" i="6"/>
  <c r="R99" i="6"/>
  <c r="R117" i="6"/>
  <c r="S95" i="6"/>
  <c r="R139" i="6"/>
  <c r="P120" i="6"/>
  <c r="Q98" i="6"/>
  <c r="P142" i="6"/>
  <c r="P124" i="6"/>
  <c r="Q102" i="6"/>
  <c r="P146" i="6"/>
  <c r="Q123" i="6"/>
  <c r="R101" i="6"/>
  <c r="Q145" i="6"/>
  <c r="Q119" i="6"/>
  <c r="R97" i="6"/>
  <c r="Q141" i="6"/>
  <c r="Q129" i="6"/>
  <c r="R107" i="6"/>
  <c r="Q151" i="6"/>
  <c r="O165" i="6"/>
  <c r="O171" i="6"/>
  <c r="P166" i="6"/>
  <c r="R30" i="7"/>
  <c r="R31" i="7"/>
  <c r="Q175" i="6"/>
  <c r="S27" i="7"/>
  <c r="R128" i="6"/>
  <c r="R150" i="6"/>
  <c r="S106" i="6"/>
  <c r="U47" i="8"/>
  <c r="U97" i="8" s="1"/>
  <c r="S113" i="6"/>
  <c r="S135" i="6"/>
  <c r="T91" i="6"/>
  <c r="T93" i="8"/>
  <c r="T92" i="8"/>
  <c r="T91" i="8"/>
  <c r="T28" i="7"/>
  <c r="T29" i="7" s="1"/>
  <c r="T26" i="7"/>
  <c r="S29" i="10"/>
  <c r="S25" i="7"/>
  <c r="R160" i="6"/>
  <c r="S21" i="7"/>
  <c r="S25" i="10"/>
  <c r="AY90" i="8"/>
  <c r="Q166" i="6" l="1"/>
  <c r="R164" i="6"/>
  <c r="BC75" i="9"/>
  <c r="U52" i="9"/>
  <c r="Q52" i="9"/>
  <c r="P161" i="6"/>
  <c r="Q174" i="6"/>
  <c r="P169" i="6"/>
  <c r="N51" i="9"/>
  <c r="N47" i="12" s="1"/>
  <c r="R92" i="6"/>
  <c r="Q136" i="6"/>
  <c r="Q114" i="6"/>
  <c r="Q161" i="6" s="1"/>
  <c r="Q170" i="6"/>
  <c r="Q176" i="6"/>
  <c r="P167" i="6"/>
  <c r="P171" i="6"/>
  <c r="R179" i="6"/>
  <c r="BK79" i="9"/>
  <c r="AT79" i="9"/>
  <c r="BF79" i="9"/>
  <c r="CJ79" i="9"/>
  <c r="DB79" i="9"/>
  <c r="X79" i="9"/>
  <c r="AW79" i="9"/>
  <c r="BI79" i="9"/>
  <c r="CE75" i="9"/>
  <c r="AH79" i="9"/>
  <c r="N79" i="9"/>
  <c r="BR79" i="9"/>
  <c r="AE79" i="9"/>
  <c r="CQ79" i="9"/>
  <c r="BD79" i="9"/>
  <c r="Q79" i="9"/>
  <c r="CS79" i="9"/>
  <c r="AB79" i="9"/>
  <c r="AS75" i="9"/>
  <c r="R79" i="9"/>
  <c r="AP79" i="9"/>
  <c r="BN79" i="9"/>
  <c r="CL79" i="9"/>
  <c r="O79" i="9"/>
  <c r="AU79" i="9"/>
  <c r="CA79" i="9"/>
  <c r="DG79" i="9"/>
  <c r="AN79" i="9"/>
  <c r="BT79" i="9"/>
  <c r="CZ79" i="9"/>
  <c r="AG79" i="9"/>
  <c r="BM79" i="9"/>
  <c r="DF79" i="9"/>
  <c r="K79" i="9"/>
  <c r="AI79" i="9"/>
  <c r="BO79" i="9"/>
  <c r="AK79" i="9"/>
  <c r="BJ75" i="9"/>
  <c r="BD75" i="9"/>
  <c r="CC79" i="9"/>
  <c r="DI79" i="9"/>
  <c r="CM79" i="9"/>
  <c r="BX79" i="9"/>
  <c r="M79" i="9"/>
  <c r="CO79" i="9"/>
  <c r="AK75" i="9"/>
  <c r="T75" i="9"/>
  <c r="DD75" i="9"/>
  <c r="AP75" i="9"/>
  <c r="DJ75" i="9"/>
  <c r="Z79" i="9"/>
  <c r="AD79" i="9"/>
  <c r="V79" i="9"/>
  <c r="BB79" i="9"/>
  <c r="AL79" i="9"/>
  <c r="AX79" i="9"/>
  <c r="BJ79" i="9"/>
  <c r="BZ79" i="9"/>
  <c r="BV79" i="9"/>
  <c r="CD79" i="9"/>
  <c r="CT79" i="9"/>
  <c r="DJ79" i="9"/>
  <c r="W79" i="9"/>
  <c r="AM79" i="9"/>
  <c r="BC79" i="9"/>
  <c r="BS79" i="9"/>
  <c r="CI79" i="9"/>
  <c r="CY79" i="9"/>
  <c r="P79" i="9"/>
  <c r="AF79" i="9"/>
  <c r="AV79" i="9"/>
  <c r="BL79" i="9"/>
  <c r="CB79" i="9"/>
  <c r="CR79" i="9"/>
  <c r="DH79" i="9"/>
  <c r="Y79" i="9"/>
  <c r="AO79" i="9"/>
  <c r="BE79" i="9"/>
  <c r="BU79" i="9"/>
  <c r="CK79" i="9"/>
  <c r="DA79" i="9"/>
  <c r="CH79" i="9"/>
  <c r="CP79" i="9"/>
  <c r="CX79" i="9"/>
  <c r="BW79" i="9"/>
  <c r="DC79" i="9"/>
  <c r="AZ79" i="9"/>
  <c r="DD79" i="9"/>
  <c r="CF79" i="9"/>
  <c r="BA79" i="9"/>
  <c r="BY79" i="9"/>
  <c r="DE79" i="9"/>
  <c r="N75" i="9"/>
  <c r="BH75" i="9"/>
  <c r="CX75" i="9"/>
  <c r="AQ75" i="9"/>
  <c r="CG75" i="9"/>
  <c r="V75" i="9"/>
  <c r="BP75" i="9"/>
  <c r="AG75" i="9"/>
  <c r="CA75" i="9"/>
  <c r="AF75" i="9"/>
  <c r="DF41" i="12"/>
  <c r="CQ41" i="12"/>
  <c r="BX41" i="12"/>
  <c r="BR41" i="12"/>
  <c r="CK41" i="12"/>
  <c r="AT41" i="12"/>
  <c r="DC41" i="12"/>
  <c r="BU41" i="12"/>
  <c r="CV41" i="12"/>
  <c r="AZ41" i="12"/>
  <c r="CC41" i="12"/>
  <c r="AY41" i="12"/>
  <c r="CA41" i="12"/>
  <c r="CR41" i="12"/>
  <c r="V41" i="12"/>
  <c r="T41" i="12"/>
  <c r="CE41" i="12"/>
  <c r="CW41" i="12"/>
  <c r="BB41" i="12"/>
  <c r="BN41" i="12"/>
  <c r="CB41" i="12"/>
  <c r="DG41" i="12"/>
  <c r="CG41" i="12"/>
  <c r="DE41" i="12"/>
  <c r="Z41" i="12"/>
  <c r="BZ41" i="12"/>
  <c r="X41" i="12"/>
  <c r="BZ75" i="9"/>
  <c r="CW75" i="9"/>
  <c r="S75" i="9"/>
  <c r="AL75" i="9"/>
  <c r="BI75" i="9"/>
  <c r="CF75" i="9"/>
  <c r="DC75" i="9"/>
  <c r="U75" i="9"/>
  <c r="AR75" i="9"/>
  <c r="BO75" i="9"/>
  <c r="CH75" i="9"/>
  <c r="DE75" i="9"/>
  <c r="AA75" i="9"/>
  <c r="BV75" i="9"/>
  <c r="CS75" i="9"/>
  <c r="O75" i="9"/>
  <c r="AX75" i="9"/>
  <c r="BU75" i="9"/>
  <c r="CR75" i="9"/>
  <c r="U47" i="12"/>
  <c r="AA79" i="9"/>
  <c r="S79" i="9"/>
  <c r="AQ79" i="9"/>
  <c r="AY79" i="9"/>
  <c r="BG79" i="9"/>
  <c r="CE79" i="9"/>
  <c r="CU79" i="9"/>
  <c r="L79" i="9"/>
  <c r="AR79" i="9"/>
  <c r="T79" i="9"/>
  <c r="AJ79" i="9"/>
  <c r="BH79" i="9"/>
  <c r="CN79" i="9"/>
  <c r="U79" i="9"/>
  <c r="BP79" i="9"/>
  <c r="CV79" i="9"/>
  <c r="AC79" i="9"/>
  <c r="AS79" i="9"/>
  <c r="BQ79" i="9"/>
  <c r="CG79" i="9"/>
  <c r="CW79" i="9"/>
  <c r="AT75" i="9"/>
  <c r="DF75" i="9"/>
  <c r="BQ75" i="9"/>
  <c r="AB75" i="9"/>
  <c r="CN75" i="9"/>
  <c r="AY75" i="9"/>
  <c r="J75" i="9"/>
  <c r="BR75" i="9"/>
  <c r="AC75" i="9"/>
  <c r="CO75" i="9"/>
  <c r="AZ75" i="9"/>
  <c r="K75" i="9"/>
  <c r="BW75" i="9"/>
  <c r="AD75" i="9"/>
  <c r="CP75" i="9"/>
  <c r="BA75" i="9"/>
  <c r="L75" i="9"/>
  <c r="BX75" i="9"/>
  <c r="AI75" i="9"/>
  <c r="CU75" i="9"/>
  <c r="BB75" i="9"/>
  <c r="M75" i="9"/>
  <c r="BY75" i="9"/>
  <c r="AJ75" i="9"/>
  <c r="CV75" i="9"/>
  <c r="BG75" i="9"/>
  <c r="AH75" i="9"/>
  <c r="DB75" i="9"/>
  <c r="BM75" i="9"/>
  <c r="X75" i="9"/>
  <c r="CJ75" i="9"/>
  <c r="AU75" i="9"/>
  <c r="DG75" i="9"/>
  <c r="CD75" i="9"/>
  <c r="AO75" i="9"/>
  <c r="DA75" i="9"/>
  <c r="BL75" i="9"/>
  <c r="W75" i="9"/>
  <c r="CI75" i="9"/>
  <c r="CM75" i="9"/>
  <c r="R75" i="9"/>
  <c r="BF75" i="9"/>
  <c r="CL75" i="9"/>
  <c r="Q75" i="9"/>
  <c r="AW75" i="9"/>
  <c r="CC75" i="9"/>
  <c r="DI75" i="9"/>
  <c r="AN75" i="9"/>
  <c r="BT75" i="9"/>
  <c r="CZ75" i="9"/>
  <c r="AE75" i="9"/>
  <c r="BK75" i="9"/>
  <c r="CQ75" i="9"/>
  <c r="Z75" i="9"/>
  <c r="BN75" i="9"/>
  <c r="CT75" i="9"/>
  <c r="Y75" i="9"/>
  <c r="BE75" i="9"/>
  <c r="CK75" i="9"/>
  <c r="P75" i="9"/>
  <c r="AV75" i="9"/>
  <c r="CB75" i="9"/>
  <c r="DH75" i="9"/>
  <c r="AM75" i="9"/>
  <c r="BS75" i="9"/>
  <c r="I71" i="9"/>
  <c r="U105" i="9"/>
  <c r="U50" i="12" s="1"/>
  <c r="Q105" i="9"/>
  <c r="P51" i="9"/>
  <c r="P105" i="9" s="1"/>
  <c r="H57" i="9"/>
  <c r="F74" i="9" s="1"/>
  <c r="K72" i="9"/>
  <c r="M72" i="9"/>
  <c r="AC72" i="9"/>
  <c r="AS72" i="9"/>
  <c r="BI72" i="9"/>
  <c r="BY72" i="9"/>
  <c r="CO72" i="9"/>
  <c r="DE72" i="9"/>
  <c r="T72" i="9"/>
  <c r="AJ72" i="9"/>
  <c r="AZ72" i="9"/>
  <c r="BP72" i="9"/>
  <c r="CF72" i="9"/>
  <c r="CV72" i="9"/>
  <c r="U72" i="9"/>
  <c r="AK72" i="9"/>
  <c r="BA72" i="9"/>
  <c r="BQ72" i="9"/>
  <c r="CG72" i="9"/>
  <c r="CW72" i="9"/>
  <c r="L72" i="9"/>
  <c r="AB72" i="9"/>
  <c r="AR72" i="9"/>
  <c r="BH72" i="9"/>
  <c r="BX72" i="9"/>
  <c r="CN72" i="9"/>
  <c r="DD72" i="9"/>
  <c r="DH72" i="9"/>
  <c r="CR72" i="9"/>
  <c r="CB72" i="9"/>
  <c r="BL72" i="9"/>
  <c r="AV72" i="9"/>
  <c r="AF72" i="9"/>
  <c r="P72" i="9"/>
  <c r="DA72" i="9"/>
  <c r="CK72" i="9"/>
  <c r="BU72" i="9"/>
  <c r="BE72" i="9"/>
  <c r="AO72" i="9"/>
  <c r="Y72" i="9"/>
  <c r="DJ72" i="9"/>
  <c r="DB72" i="9"/>
  <c r="CT72" i="9"/>
  <c r="CL72" i="9"/>
  <c r="CD72" i="9"/>
  <c r="BV72" i="9"/>
  <c r="BN72" i="9"/>
  <c r="BF72" i="9"/>
  <c r="AX72" i="9"/>
  <c r="AP72" i="9"/>
  <c r="AH72" i="9"/>
  <c r="Z72" i="9"/>
  <c r="R72" i="9"/>
  <c r="J72" i="9"/>
  <c r="DC72" i="9"/>
  <c r="CU72" i="9"/>
  <c r="CM72" i="9"/>
  <c r="CE72" i="9"/>
  <c r="BW72" i="9"/>
  <c r="BO72" i="9"/>
  <c r="BG72" i="9"/>
  <c r="AY72" i="9"/>
  <c r="AQ72" i="9"/>
  <c r="AI72" i="9"/>
  <c r="AA72" i="9"/>
  <c r="S72" i="9"/>
  <c r="CZ72" i="9"/>
  <c r="CJ72" i="9"/>
  <c r="BT72" i="9"/>
  <c r="BD72" i="9"/>
  <c r="AN72" i="9"/>
  <c r="X72" i="9"/>
  <c r="DI72" i="9"/>
  <c r="CS72" i="9"/>
  <c r="CC72" i="9"/>
  <c r="BM72" i="9"/>
  <c r="AW72" i="9"/>
  <c r="AG72" i="9"/>
  <c r="Q72" i="9"/>
  <c r="DF72" i="9"/>
  <c r="CX72" i="9"/>
  <c r="CP72" i="9"/>
  <c r="CH72" i="9"/>
  <c r="BZ72" i="9"/>
  <c r="BR72" i="9"/>
  <c r="BJ72" i="9"/>
  <c r="BB72" i="9"/>
  <c r="AT72" i="9"/>
  <c r="AL72" i="9"/>
  <c r="AD72" i="9"/>
  <c r="V72" i="9"/>
  <c r="N72" i="9"/>
  <c r="DG72" i="9"/>
  <c r="CY72" i="9"/>
  <c r="CQ72" i="9"/>
  <c r="CI72" i="9"/>
  <c r="CA72" i="9"/>
  <c r="BS72" i="9"/>
  <c r="BK72" i="9"/>
  <c r="BC72" i="9"/>
  <c r="AU72" i="9"/>
  <c r="AM72" i="9"/>
  <c r="AE72" i="9"/>
  <c r="W72" i="9"/>
  <c r="O72" i="9"/>
  <c r="O51" i="9"/>
  <c r="O52" i="9" s="1"/>
  <c r="H56" i="9"/>
  <c r="F73" i="9" s="1"/>
  <c r="BC41" i="12"/>
  <c r="CZ41" i="12"/>
  <c r="N52" i="9"/>
  <c r="O39" i="9"/>
  <c r="O39" i="12" s="1"/>
  <c r="O41" i="12" s="1"/>
  <c r="Q137" i="6"/>
  <c r="Q115" i="6"/>
  <c r="R93" i="6"/>
  <c r="P162" i="6"/>
  <c r="Q41" i="12"/>
  <c r="M41" i="12"/>
  <c r="DJ41" i="12"/>
  <c r="DD41" i="12"/>
  <c r="AG41" i="12"/>
  <c r="R41" i="12"/>
  <c r="BY41" i="12"/>
  <c r="CU41" i="12"/>
  <c r="AN41" i="12"/>
  <c r="W41" i="12"/>
  <c r="AW41" i="12"/>
  <c r="CO41" i="12"/>
  <c r="BL41" i="12"/>
  <c r="CH41" i="12"/>
  <c r="AJ41" i="12"/>
  <c r="AQ41" i="12"/>
  <c r="AF41" i="12"/>
  <c r="CP41" i="12"/>
  <c r="K27" i="12"/>
  <c r="F12" i="13"/>
  <c r="N105" i="9"/>
  <c r="N50" i="12" s="1"/>
  <c r="Q50" i="12"/>
  <c r="M26" i="11"/>
  <c r="N23" i="11" s="1"/>
  <c r="M28" i="11"/>
  <c r="Q24" i="11"/>
  <c r="N39" i="10"/>
  <c r="N26" i="12"/>
  <c r="K39" i="12"/>
  <c r="K41" i="12" s="1"/>
  <c r="DI40" i="12"/>
  <c r="DI41" i="12" s="1"/>
  <c r="AL40" i="12"/>
  <c r="AL41" i="12" s="1"/>
  <c r="BA40" i="12"/>
  <c r="BA41" i="12" s="1"/>
  <c r="CD40" i="12"/>
  <c r="CD41" i="12" s="1"/>
  <c r="AB40" i="12"/>
  <c r="AB41" i="12" s="1"/>
  <c r="BT40" i="12"/>
  <c r="BT41" i="12" s="1"/>
  <c r="CT40" i="12"/>
  <c r="CT41" i="12" s="1"/>
  <c r="CY40" i="12"/>
  <c r="CY41" i="12" s="1"/>
  <c r="CX40" i="12"/>
  <c r="CX41" i="12" s="1"/>
  <c r="AV40" i="12"/>
  <c r="AV41" i="12" s="1"/>
  <c r="AH40" i="12"/>
  <c r="AH41" i="12" s="1"/>
  <c r="CS40" i="12"/>
  <c r="CS41" i="12" s="1"/>
  <c r="BD40" i="12"/>
  <c r="BD41" i="12" s="1"/>
  <c r="BW40" i="12"/>
  <c r="BW41" i="12" s="1"/>
  <c r="CI40" i="12"/>
  <c r="CI41" i="12" s="1"/>
  <c r="N40" i="12"/>
  <c r="N41" i="12" s="1"/>
  <c r="BP40" i="12"/>
  <c r="BP41" i="12" s="1"/>
  <c r="DH40" i="12"/>
  <c r="DH41" i="12" s="1"/>
  <c r="CM40" i="12"/>
  <c r="CM41" i="12" s="1"/>
  <c r="AI40" i="12"/>
  <c r="AI41" i="12" s="1"/>
  <c r="AP40" i="12"/>
  <c r="AP41" i="12" s="1"/>
  <c r="S40" i="12"/>
  <c r="S41" i="12" s="1"/>
  <c r="BQ40" i="12"/>
  <c r="BQ41" i="12" s="1"/>
  <c r="CL40" i="12"/>
  <c r="CL41" i="12" s="1"/>
  <c r="AM40" i="12"/>
  <c r="AM41" i="12" s="1"/>
  <c r="Y40" i="12"/>
  <c r="Y41" i="12" s="1"/>
  <c r="AU40" i="12"/>
  <c r="AU41" i="12" s="1"/>
  <c r="P40" i="12"/>
  <c r="P41" i="12" s="1"/>
  <c r="DA40" i="12"/>
  <c r="DA41" i="12" s="1"/>
  <c r="CN40" i="12"/>
  <c r="CN41" i="12" s="1"/>
  <c r="BI40" i="12"/>
  <c r="BI41" i="12" s="1"/>
  <c r="BH40" i="12"/>
  <c r="BH41" i="12" s="1"/>
  <c r="AR40" i="12"/>
  <c r="AR41" i="12" s="1"/>
  <c r="BE40" i="12"/>
  <c r="BE41" i="12" s="1"/>
  <c r="AE40" i="12"/>
  <c r="AE41" i="12" s="1"/>
  <c r="AX40" i="12"/>
  <c r="AX41" i="12" s="1"/>
  <c r="BV40" i="12"/>
  <c r="BV41" i="12" s="1"/>
  <c r="BG40" i="12"/>
  <c r="BG41" i="12" s="1"/>
  <c r="AO40" i="12"/>
  <c r="AO41" i="12" s="1"/>
  <c r="U40" i="12"/>
  <c r="U41" i="12" s="1"/>
  <c r="CF40" i="12"/>
  <c r="CF41" i="12" s="1"/>
  <c r="AC40" i="12"/>
  <c r="AC41" i="12" s="1"/>
  <c r="AA40" i="12"/>
  <c r="AA41" i="12" s="1"/>
  <c r="BF40" i="12"/>
  <c r="BF41" i="12" s="1"/>
  <c r="BS40" i="12"/>
  <c r="BS41" i="12" s="1"/>
  <c r="BM40" i="12"/>
  <c r="BM41" i="12" s="1"/>
  <c r="BJ40" i="12"/>
  <c r="BJ41" i="12" s="1"/>
  <c r="DB40" i="12"/>
  <c r="DB41" i="12" s="1"/>
  <c r="AD40" i="12"/>
  <c r="AD41" i="12" s="1"/>
  <c r="BK40" i="12"/>
  <c r="BK41" i="12" s="1"/>
  <c r="P52" i="9"/>
  <c r="O47" i="12"/>
  <c r="M52" i="9"/>
  <c r="M47" i="12"/>
  <c r="CU77" i="9"/>
  <c r="AY77" i="9"/>
  <c r="AI77" i="9"/>
  <c r="S77" i="9"/>
  <c r="AT77" i="9"/>
  <c r="BZ77" i="9"/>
  <c r="BE77" i="9"/>
  <c r="AD77" i="9"/>
  <c r="BU77" i="9"/>
  <c r="Y77" i="9"/>
  <c r="CR77" i="9"/>
  <c r="BL77" i="9"/>
  <c r="CM77" i="9"/>
  <c r="BG77" i="9"/>
  <c r="AA77" i="9"/>
  <c r="CX77" i="9"/>
  <c r="BR77" i="9"/>
  <c r="AL77" i="9"/>
  <c r="DI77" i="9"/>
  <c r="CC77" i="9"/>
  <c r="AW77" i="9"/>
  <c r="Q77" i="9"/>
  <c r="CJ77" i="9"/>
  <c r="BD77" i="9"/>
  <c r="CY77" i="9"/>
  <c r="CI77" i="9"/>
  <c r="BS77" i="9"/>
  <c r="BC77" i="9"/>
  <c r="AM77" i="9"/>
  <c r="W77" i="9"/>
  <c r="DJ77" i="9"/>
  <c r="CT77" i="9"/>
  <c r="CD77" i="9"/>
  <c r="BN77" i="9"/>
  <c r="AX77" i="9"/>
  <c r="AH77" i="9"/>
  <c r="R77" i="9"/>
  <c r="DE77" i="9"/>
  <c r="CO77" i="9"/>
  <c r="BY77" i="9"/>
  <c r="BI77" i="9"/>
  <c r="AS77" i="9"/>
  <c r="AC77" i="9"/>
  <c r="M77" i="9"/>
  <c r="CV77" i="9"/>
  <c r="CF77" i="9"/>
  <c r="BP77" i="9"/>
  <c r="AZ77" i="9"/>
  <c r="AV77" i="9"/>
  <c r="X77" i="9"/>
  <c r="AJ77" i="9"/>
  <c r="P77" i="9"/>
  <c r="L77" i="9"/>
  <c r="CE77" i="9"/>
  <c r="BO77" i="9"/>
  <c r="DF77" i="9"/>
  <c r="CP77" i="9"/>
  <c r="CK77" i="9"/>
  <c r="N77" i="9"/>
  <c r="BJ77" i="9"/>
  <c r="DA77" i="9"/>
  <c r="AO77" i="9"/>
  <c r="DH77" i="9"/>
  <c r="CB77" i="9"/>
  <c r="DC77" i="9"/>
  <c r="BW77" i="9"/>
  <c r="AQ77" i="9"/>
  <c r="K77" i="9"/>
  <c r="CH77" i="9"/>
  <c r="BB77" i="9"/>
  <c r="V77" i="9"/>
  <c r="CS77" i="9"/>
  <c r="BM77" i="9"/>
  <c r="AG77" i="9"/>
  <c r="CZ77" i="9"/>
  <c r="BT77" i="9"/>
  <c r="DG77" i="9"/>
  <c r="CQ77" i="9"/>
  <c r="CA77" i="9"/>
  <c r="BK77" i="9"/>
  <c r="AU77" i="9"/>
  <c r="AE77" i="9"/>
  <c r="O77" i="9"/>
  <c r="DB77" i="9"/>
  <c r="CL77" i="9"/>
  <c r="BV77" i="9"/>
  <c r="BF77" i="9"/>
  <c r="AP77" i="9"/>
  <c r="Z77" i="9"/>
  <c r="J77" i="9"/>
  <c r="CW77" i="9"/>
  <c r="CG77" i="9"/>
  <c r="BQ77" i="9"/>
  <c r="BA77" i="9"/>
  <c r="AK77" i="9"/>
  <c r="U77" i="9"/>
  <c r="DD77" i="9"/>
  <c r="CN77" i="9"/>
  <c r="BX77" i="9"/>
  <c r="BH77" i="9"/>
  <c r="AN77" i="9"/>
  <c r="AF77" i="9"/>
  <c r="AR77" i="9"/>
  <c r="AB77" i="9"/>
  <c r="T77" i="9"/>
  <c r="M76" i="9"/>
  <c r="DH76" i="9"/>
  <c r="CZ76" i="9"/>
  <c r="DD76" i="9"/>
  <c r="CL76" i="9"/>
  <c r="AX76" i="9"/>
  <c r="AH76" i="9"/>
  <c r="AP76" i="9"/>
  <c r="CI76" i="9"/>
  <c r="BS76" i="9"/>
  <c r="R76" i="9"/>
  <c r="CA76" i="9"/>
  <c r="AU76" i="9"/>
  <c r="DI76" i="9"/>
  <c r="DJ76" i="9"/>
  <c r="AE76" i="9"/>
  <c r="DB76" i="9"/>
  <c r="CJ76" i="9"/>
  <c r="CY76" i="9"/>
  <c r="CH76" i="9"/>
  <c r="BR76" i="9"/>
  <c r="BB76" i="9"/>
  <c r="AL76" i="9"/>
  <c r="V76" i="9"/>
  <c r="CU76" i="9"/>
  <c r="CE76" i="9"/>
  <c r="BO76" i="9"/>
  <c r="AY76" i="9"/>
  <c r="AI76" i="9"/>
  <c r="S76" i="9"/>
  <c r="DF76" i="9"/>
  <c r="DE76" i="9"/>
  <c r="CN76" i="9"/>
  <c r="CB76" i="9"/>
  <c r="BT76" i="9"/>
  <c r="BL76" i="9"/>
  <c r="BD76" i="9"/>
  <c r="AR76" i="9"/>
  <c r="AB76" i="9"/>
  <c r="CS76" i="9"/>
  <c r="CC76" i="9"/>
  <c r="BM76" i="9"/>
  <c r="AW76" i="9"/>
  <c r="AG76" i="9"/>
  <c r="Q76" i="9"/>
  <c r="AN76" i="9"/>
  <c r="X76" i="9"/>
  <c r="CW76" i="9"/>
  <c r="CG76" i="9"/>
  <c r="BQ76" i="9"/>
  <c r="BA76" i="9"/>
  <c r="AK76" i="9"/>
  <c r="U76" i="9"/>
  <c r="CT76" i="9"/>
  <c r="CD76" i="9"/>
  <c r="DC76" i="9"/>
  <c r="BV76" i="9"/>
  <c r="BN76" i="9"/>
  <c r="BF76" i="9"/>
  <c r="Z76" i="9"/>
  <c r="J76" i="9"/>
  <c r="BC76" i="9"/>
  <c r="CQ76" i="9"/>
  <c r="BK76" i="9"/>
  <c r="W76" i="9"/>
  <c r="AM76" i="9"/>
  <c r="CR76" i="9"/>
  <c r="O76" i="9"/>
  <c r="DA76" i="9"/>
  <c r="DG76" i="9"/>
  <c r="CP76" i="9"/>
  <c r="BZ76" i="9"/>
  <c r="BJ76" i="9"/>
  <c r="AT76" i="9"/>
  <c r="AD76" i="9"/>
  <c r="N76" i="9"/>
  <c r="CM76" i="9"/>
  <c r="BW76" i="9"/>
  <c r="BG76" i="9"/>
  <c r="AQ76" i="9"/>
  <c r="AA76" i="9"/>
  <c r="K76" i="9"/>
  <c r="CX76" i="9"/>
  <c r="CV76" i="9"/>
  <c r="CF76" i="9"/>
  <c r="BX76" i="9"/>
  <c r="BP76" i="9"/>
  <c r="BH76" i="9"/>
  <c r="AZ76" i="9"/>
  <c r="AJ76" i="9"/>
  <c r="T76" i="9"/>
  <c r="L76" i="9"/>
  <c r="CK76" i="9"/>
  <c r="BU76" i="9"/>
  <c r="BE76" i="9"/>
  <c r="AO76" i="9"/>
  <c r="Y76" i="9"/>
  <c r="AV76" i="9"/>
  <c r="AF76" i="9"/>
  <c r="P76" i="9"/>
  <c r="CO76" i="9"/>
  <c r="BY76" i="9"/>
  <c r="BI76" i="9"/>
  <c r="AS76" i="9"/>
  <c r="AC76" i="9"/>
  <c r="I85" i="9"/>
  <c r="Q22" i="12"/>
  <c r="S173" i="6"/>
  <c r="T148" i="6"/>
  <c r="T126" i="6"/>
  <c r="U104" i="6"/>
  <c r="Q168" i="6"/>
  <c r="Q177" i="6"/>
  <c r="Q172" i="6"/>
  <c r="P165" i="6"/>
  <c r="R32" i="7"/>
  <c r="R20" i="11" s="1"/>
  <c r="R21" i="11" s="1"/>
  <c r="S30" i="7"/>
  <c r="R141" i="6"/>
  <c r="R119" i="6"/>
  <c r="S97" i="6"/>
  <c r="Q146" i="6"/>
  <c r="Q124" i="6"/>
  <c r="R102" i="6"/>
  <c r="S117" i="6"/>
  <c r="T95" i="6"/>
  <c r="S139" i="6"/>
  <c r="R143" i="6"/>
  <c r="R121" i="6"/>
  <c r="S99" i="6"/>
  <c r="R149" i="6"/>
  <c r="R127" i="6"/>
  <c r="S105" i="6"/>
  <c r="R130" i="6"/>
  <c r="S108" i="6"/>
  <c r="R152" i="6"/>
  <c r="M47" i="11"/>
  <c r="N44" i="11" s="1"/>
  <c r="N46" i="11" s="1"/>
  <c r="O157" i="6"/>
  <c r="N41" i="11"/>
  <c r="Q116" i="6"/>
  <c r="R94" i="6"/>
  <c r="Q138" i="6"/>
  <c r="R125" i="6"/>
  <c r="S103" i="6"/>
  <c r="R147" i="6"/>
  <c r="R172" i="6" s="1"/>
  <c r="R129" i="6"/>
  <c r="R151" i="6"/>
  <c r="S107" i="6"/>
  <c r="R123" i="6"/>
  <c r="S101" i="6"/>
  <c r="R145" i="6"/>
  <c r="Q142" i="6"/>
  <c r="Q120" i="6"/>
  <c r="R98" i="6"/>
  <c r="O180" i="6"/>
  <c r="O184" i="6" s="1"/>
  <c r="P155" i="6"/>
  <c r="O41" i="11" s="1"/>
  <c r="P163" i="6"/>
  <c r="R153" i="6"/>
  <c r="R131" i="6"/>
  <c r="S109" i="6"/>
  <c r="S132" i="6"/>
  <c r="T110" i="6"/>
  <c r="S154" i="6"/>
  <c r="Q140" i="6"/>
  <c r="R96" i="6"/>
  <c r="Q118" i="6"/>
  <c r="Q144" i="6"/>
  <c r="Q122" i="6"/>
  <c r="R100" i="6"/>
  <c r="Q178" i="6"/>
  <c r="R175" i="6"/>
  <c r="U26" i="7"/>
  <c r="U91" i="8"/>
  <c r="U92" i="8"/>
  <c r="U93" i="8"/>
  <c r="T113" i="6"/>
  <c r="T135" i="6"/>
  <c r="U91" i="6"/>
  <c r="T25" i="7"/>
  <c r="T29" i="10"/>
  <c r="S31" i="7"/>
  <c r="T27" i="7"/>
  <c r="U28" i="7"/>
  <c r="U29" i="7" s="1"/>
  <c r="T21" i="7"/>
  <c r="T25" i="10"/>
  <c r="S160" i="6"/>
  <c r="V47" i="8"/>
  <c r="V97" i="8" s="1"/>
  <c r="S128" i="6"/>
  <c r="S150" i="6"/>
  <c r="T106" i="6"/>
  <c r="AZ90" i="8"/>
  <c r="R114" i="6" l="1"/>
  <c r="R161" i="6" s="1"/>
  <c r="R136" i="6"/>
  <c r="S92" i="6"/>
  <c r="R177" i="6"/>
  <c r="O105" i="9"/>
  <c r="O50" i="12" s="1"/>
  <c r="R170" i="6"/>
  <c r="S164" i="6"/>
  <c r="S179" i="6"/>
  <c r="P47" i="12"/>
  <c r="P50" i="12" s="1"/>
  <c r="J73" i="9"/>
  <c r="S73" i="9"/>
  <c r="AA73" i="9"/>
  <c r="AI73" i="9"/>
  <c r="AQ73" i="9"/>
  <c r="AY73" i="9"/>
  <c r="BG73" i="9"/>
  <c r="BO73" i="9"/>
  <c r="BW73" i="9"/>
  <c r="CE73" i="9"/>
  <c r="CM73" i="9"/>
  <c r="CU73" i="9"/>
  <c r="DC73" i="9"/>
  <c r="K73" i="9"/>
  <c r="R73" i="9"/>
  <c r="Z73" i="9"/>
  <c r="AH73" i="9"/>
  <c r="AP73" i="9"/>
  <c r="AX73" i="9"/>
  <c r="BF73" i="9"/>
  <c r="BN73" i="9"/>
  <c r="BV73" i="9"/>
  <c r="CD73" i="9"/>
  <c r="CL73" i="9"/>
  <c r="CT73" i="9"/>
  <c r="DB73" i="9"/>
  <c r="DJ73" i="9"/>
  <c r="Q73" i="9"/>
  <c r="Y73" i="9"/>
  <c r="AG73" i="9"/>
  <c r="AO73" i="9"/>
  <c r="AW73" i="9"/>
  <c r="BE73" i="9"/>
  <c r="BM73" i="9"/>
  <c r="BU73" i="9"/>
  <c r="CC73" i="9"/>
  <c r="CK73" i="9"/>
  <c r="CS73" i="9"/>
  <c r="DA73" i="9"/>
  <c r="DI73" i="9"/>
  <c r="P73" i="9"/>
  <c r="X73" i="9"/>
  <c r="AF73" i="9"/>
  <c r="AN73" i="9"/>
  <c r="AV73" i="9"/>
  <c r="BD73" i="9"/>
  <c r="BL73" i="9"/>
  <c r="BT73" i="9"/>
  <c r="CB73" i="9"/>
  <c r="CJ73" i="9"/>
  <c r="CR73" i="9"/>
  <c r="CZ73" i="9"/>
  <c r="DH73" i="9"/>
  <c r="O73" i="9"/>
  <c r="W73" i="9"/>
  <c r="AE73" i="9"/>
  <c r="AM73" i="9"/>
  <c r="AU73" i="9"/>
  <c r="BC73" i="9"/>
  <c r="BK73" i="9"/>
  <c r="BS73" i="9"/>
  <c r="CA73" i="9"/>
  <c r="CI73" i="9"/>
  <c r="CQ73" i="9"/>
  <c r="CY73" i="9"/>
  <c r="DG73" i="9"/>
  <c r="M73" i="9"/>
  <c r="V73" i="9"/>
  <c r="AD73" i="9"/>
  <c r="AL73" i="9"/>
  <c r="AT73" i="9"/>
  <c r="BB73" i="9"/>
  <c r="BJ73" i="9"/>
  <c r="BR73" i="9"/>
  <c r="BZ73" i="9"/>
  <c r="CH73" i="9"/>
  <c r="CP73" i="9"/>
  <c r="CX73" i="9"/>
  <c r="DF73" i="9"/>
  <c r="N73" i="9"/>
  <c r="U73" i="9"/>
  <c r="AC73" i="9"/>
  <c r="AK73" i="9"/>
  <c r="AS73" i="9"/>
  <c r="BA73" i="9"/>
  <c r="BI73" i="9"/>
  <c r="BQ73" i="9"/>
  <c r="BY73" i="9"/>
  <c r="CG73" i="9"/>
  <c r="CO73" i="9"/>
  <c r="CW73" i="9"/>
  <c r="DE73" i="9"/>
  <c r="L73" i="9"/>
  <c r="T73" i="9"/>
  <c r="AB73" i="9"/>
  <c r="AJ73" i="9"/>
  <c r="AR73" i="9"/>
  <c r="AZ73" i="9"/>
  <c r="BH73" i="9"/>
  <c r="BP73" i="9"/>
  <c r="BX73" i="9"/>
  <c r="CF73" i="9"/>
  <c r="CN73" i="9"/>
  <c r="CV73" i="9"/>
  <c r="DD73" i="9"/>
  <c r="Q74" i="9"/>
  <c r="AG74" i="9"/>
  <c r="AW74" i="9"/>
  <c r="BM74" i="9"/>
  <c r="CC74" i="9"/>
  <c r="CS74" i="9"/>
  <c r="DI74" i="9"/>
  <c r="DI87" i="9" s="1"/>
  <c r="X74" i="9"/>
  <c r="AN74" i="9"/>
  <c r="AN87" i="9" s="1"/>
  <c r="BD74" i="9"/>
  <c r="BT74" i="9"/>
  <c r="CJ74" i="9"/>
  <c r="CZ74" i="9"/>
  <c r="O74" i="9"/>
  <c r="AE74" i="9"/>
  <c r="AU74" i="9"/>
  <c r="BK74" i="9"/>
  <c r="CA74" i="9"/>
  <c r="CQ74" i="9"/>
  <c r="DG74" i="9"/>
  <c r="V74" i="9"/>
  <c r="V87" i="9" s="1"/>
  <c r="AL74" i="9"/>
  <c r="BB74" i="9"/>
  <c r="BB87" i="9" s="1"/>
  <c r="BR74" i="9"/>
  <c r="CH74" i="9"/>
  <c r="CH87" i="9" s="1"/>
  <c r="CX74" i="9"/>
  <c r="M74" i="9"/>
  <c r="AC74" i="9"/>
  <c r="AS74" i="9"/>
  <c r="BI74" i="9"/>
  <c r="BY74" i="9"/>
  <c r="CO74" i="9"/>
  <c r="DE74" i="9"/>
  <c r="T74" i="9"/>
  <c r="AJ74" i="9"/>
  <c r="AJ87" i="9" s="1"/>
  <c r="AZ74" i="9"/>
  <c r="BP74" i="9"/>
  <c r="CF74" i="9"/>
  <c r="CV74" i="9"/>
  <c r="CV87" i="9" s="1"/>
  <c r="K74" i="9"/>
  <c r="AA74" i="9"/>
  <c r="AQ74" i="9"/>
  <c r="AQ87" i="9" s="1"/>
  <c r="BG74" i="9"/>
  <c r="BW74" i="9"/>
  <c r="CM74" i="9"/>
  <c r="DC74" i="9"/>
  <c r="DC87" i="9" s="1"/>
  <c r="R74" i="9"/>
  <c r="AH74" i="9"/>
  <c r="AH87" i="9" s="1"/>
  <c r="AX74" i="9"/>
  <c r="BN74" i="9"/>
  <c r="CD74" i="9"/>
  <c r="CT74" i="9"/>
  <c r="DJ74" i="9"/>
  <c r="Y74" i="9"/>
  <c r="Y87" i="9" s="1"/>
  <c r="Y48" i="12" s="1"/>
  <c r="AO74" i="9"/>
  <c r="BE74" i="9"/>
  <c r="BU74" i="9"/>
  <c r="CK74" i="9"/>
  <c r="CK87" i="9" s="1"/>
  <c r="DA74" i="9"/>
  <c r="P74" i="9"/>
  <c r="P87" i="9" s="1"/>
  <c r="P48" i="12" s="1"/>
  <c r="AF74" i="9"/>
  <c r="AV74" i="9"/>
  <c r="BL74" i="9"/>
  <c r="CB74" i="9"/>
  <c r="CB87" i="9" s="1"/>
  <c r="CR74" i="9"/>
  <c r="DH74" i="9"/>
  <c r="DH87" i="9" s="1"/>
  <c r="W74" i="9"/>
  <c r="AM74" i="9"/>
  <c r="BC74" i="9"/>
  <c r="BS74" i="9"/>
  <c r="BS87" i="9" s="1"/>
  <c r="CI74" i="9"/>
  <c r="CY74" i="9"/>
  <c r="CY87" i="9" s="1"/>
  <c r="N74" i="9"/>
  <c r="N87" i="9" s="1"/>
  <c r="N48" i="12" s="1"/>
  <c r="AD74" i="9"/>
  <c r="AT74" i="9"/>
  <c r="BJ74" i="9"/>
  <c r="BJ87" i="9" s="1"/>
  <c r="BZ74" i="9"/>
  <c r="CP74" i="9"/>
  <c r="CP87" i="9" s="1"/>
  <c r="DF74" i="9"/>
  <c r="U74" i="9"/>
  <c r="AK74" i="9"/>
  <c r="BA74" i="9"/>
  <c r="BA87" i="9" s="1"/>
  <c r="BQ74" i="9"/>
  <c r="CG74" i="9"/>
  <c r="CG87" i="9" s="1"/>
  <c r="CW74" i="9"/>
  <c r="L74" i="9"/>
  <c r="AB74" i="9"/>
  <c r="AR74" i="9"/>
  <c r="AR87" i="9" s="1"/>
  <c r="BH74" i="9"/>
  <c r="BX74" i="9"/>
  <c r="CN74" i="9"/>
  <c r="DD74" i="9"/>
  <c r="S74" i="9"/>
  <c r="AI74" i="9"/>
  <c r="AY74" i="9"/>
  <c r="BO74" i="9"/>
  <c r="CE74" i="9"/>
  <c r="CU74" i="9"/>
  <c r="J74" i="9"/>
  <c r="Z74" i="9"/>
  <c r="AP74" i="9"/>
  <c r="AP87" i="9" s="1"/>
  <c r="BF74" i="9"/>
  <c r="BV74" i="9"/>
  <c r="BV87" i="9" s="1"/>
  <c r="CL74" i="9"/>
  <c r="DB74" i="9"/>
  <c r="Q162" i="6"/>
  <c r="R137" i="6"/>
  <c r="R115" i="6"/>
  <c r="S93" i="6"/>
  <c r="N25" i="11"/>
  <c r="N28" i="11" s="1"/>
  <c r="N23" i="12" s="1"/>
  <c r="M23" i="12"/>
  <c r="R24" i="11"/>
  <c r="O26" i="12"/>
  <c r="O39" i="10"/>
  <c r="M50" i="12"/>
  <c r="R22" i="12"/>
  <c r="E31" i="13"/>
  <c r="T173" i="6"/>
  <c r="U148" i="6"/>
  <c r="U126" i="6"/>
  <c r="V104" i="6"/>
  <c r="T30" i="7"/>
  <c r="R178" i="6"/>
  <c r="S32" i="7"/>
  <c r="S20" i="11" s="1"/>
  <c r="S21" i="11" s="1"/>
  <c r="Q167" i="6"/>
  <c r="R168" i="6"/>
  <c r="Q171" i="6"/>
  <c r="R176" i="6"/>
  <c r="R166" i="6"/>
  <c r="T154" i="6"/>
  <c r="T132" i="6"/>
  <c r="U110" i="6"/>
  <c r="S131" i="6"/>
  <c r="T109" i="6"/>
  <c r="S153" i="6"/>
  <c r="R116" i="6"/>
  <c r="S94" i="6"/>
  <c r="R138" i="6"/>
  <c r="N42" i="11"/>
  <c r="N45" i="11" s="1"/>
  <c r="N47" i="11" s="1"/>
  <c r="O44" i="11" s="1"/>
  <c r="O46" i="11" s="1"/>
  <c r="O42" i="11"/>
  <c r="O45" i="11" s="1"/>
  <c r="M24" i="12"/>
  <c r="M31" i="10"/>
  <c r="M37" i="10" s="1"/>
  <c r="S130" i="6"/>
  <c r="T108" i="6"/>
  <c r="S152" i="6"/>
  <c r="S177" i="6" s="1"/>
  <c r="S149" i="6"/>
  <c r="S127" i="6"/>
  <c r="T105" i="6"/>
  <c r="S119" i="6"/>
  <c r="T97" i="6"/>
  <c r="S141" i="6"/>
  <c r="Q165" i="6"/>
  <c r="P157" i="6"/>
  <c r="R174" i="6"/>
  <c r="R144" i="6"/>
  <c r="R122" i="6"/>
  <c r="S100" i="6"/>
  <c r="R140" i="6"/>
  <c r="R118" i="6"/>
  <c r="S96" i="6"/>
  <c r="P180" i="6"/>
  <c r="P184" i="6" s="1"/>
  <c r="R142" i="6"/>
  <c r="R120" i="6"/>
  <c r="S98" i="6"/>
  <c r="S123" i="6"/>
  <c r="T101" i="6"/>
  <c r="S145" i="6"/>
  <c r="S151" i="6"/>
  <c r="T107" i="6"/>
  <c r="S129" i="6"/>
  <c r="S147" i="6"/>
  <c r="S125" i="6"/>
  <c r="T103" i="6"/>
  <c r="Q163" i="6"/>
  <c r="Q155" i="6"/>
  <c r="S143" i="6"/>
  <c r="S121" i="6"/>
  <c r="T99" i="6"/>
  <c r="T139" i="6"/>
  <c r="U95" i="6"/>
  <c r="T117" i="6"/>
  <c r="R146" i="6"/>
  <c r="R124" i="6"/>
  <c r="S102" i="6"/>
  <c r="Q169" i="6"/>
  <c r="T31" i="7"/>
  <c r="S175" i="6"/>
  <c r="T150" i="6"/>
  <c r="T128" i="6"/>
  <c r="U106" i="6"/>
  <c r="U25" i="7"/>
  <c r="U29" i="10"/>
  <c r="T160" i="6"/>
  <c r="U21" i="7"/>
  <c r="U25" i="10"/>
  <c r="V26" i="7"/>
  <c r="W47" i="8"/>
  <c r="W97" i="8" s="1"/>
  <c r="V28" i="7"/>
  <c r="V29" i="7" s="1"/>
  <c r="U113" i="6"/>
  <c r="U135" i="6"/>
  <c r="V91" i="6"/>
  <c r="V93" i="8"/>
  <c r="V92" i="8"/>
  <c r="V91" i="8"/>
  <c r="U27" i="7"/>
  <c r="BA90" i="8"/>
  <c r="T92" i="6" l="1"/>
  <c r="S114" i="6"/>
  <c r="S136" i="6"/>
  <c r="DD87" i="9"/>
  <c r="L87" i="9"/>
  <c r="L48" i="12" s="1"/>
  <c r="U87" i="9"/>
  <c r="U48" i="12" s="1"/>
  <c r="AD87" i="9"/>
  <c r="AM87" i="9"/>
  <c r="AV87" i="9"/>
  <c r="BN87" i="9"/>
  <c r="S170" i="6"/>
  <c r="S166" i="6"/>
  <c r="S178" i="6"/>
  <c r="AL87" i="9"/>
  <c r="BO87" i="9"/>
  <c r="X87" i="9"/>
  <c r="X48" i="12" s="1"/>
  <c r="BE87" i="9"/>
  <c r="CT87" i="9"/>
  <c r="BW87" i="9"/>
  <c r="J87" i="9"/>
  <c r="J48" i="12" s="1"/>
  <c r="BL87" i="9"/>
  <c r="AF87" i="9"/>
  <c r="BU87" i="9"/>
  <c r="AO87" i="9"/>
  <c r="DJ87" i="9"/>
  <c r="CD87" i="9"/>
  <c r="R87" i="9"/>
  <c r="R48" i="12" s="1"/>
  <c r="CM87" i="9"/>
  <c r="BG87" i="9"/>
  <c r="AA87" i="9"/>
  <c r="AA48" i="12" s="1"/>
  <c r="BD87" i="9"/>
  <c r="CS87" i="9"/>
  <c r="CN87" i="9"/>
  <c r="BH87" i="9"/>
  <c r="AB87" i="9"/>
  <c r="BQ87" i="9"/>
  <c r="AK87" i="9"/>
  <c r="DF87" i="9"/>
  <c r="BZ87" i="9"/>
  <c r="AT87" i="9"/>
  <c r="CI87" i="9"/>
  <c r="BC87" i="9"/>
  <c r="W87" i="9"/>
  <c r="W48" i="12" s="1"/>
  <c r="CR87" i="9"/>
  <c r="DA87" i="9"/>
  <c r="M87" i="9"/>
  <c r="M48" i="12" s="1"/>
  <c r="T87" i="9"/>
  <c r="T48" i="12" s="1"/>
  <c r="CO87" i="9"/>
  <c r="CX87" i="9"/>
  <c r="BY87" i="9"/>
  <c r="AZ87" i="9"/>
  <c r="AC87" i="9"/>
  <c r="BR87" i="9"/>
  <c r="BK87" i="9"/>
  <c r="CZ87" i="9"/>
  <c r="CC87" i="9"/>
  <c r="AG87" i="9"/>
  <c r="K87" i="9"/>
  <c r="K48" i="12" s="1"/>
  <c r="CF87" i="9"/>
  <c r="BP87" i="9"/>
  <c r="DE87" i="9"/>
  <c r="BI87" i="9"/>
  <c r="AS87" i="9"/>
  <c r="CQ87" i="9"/>
  <c r="AU87" i="9"/>
  <c r="AE87" i="9"/>
  <c r="BT87" i="9"/>
  <c r="AW87" i="9"/>
  <c r="Q87" i="9"/>
  <c r="Q48" i="12" s="1"/>
  <c r="DB87" i="9"/>
  <c r="CL87" i="9"/>
  <c r="BF87" i="9"/>
  <c r="CU87" i="9"/>
  <c r="CE87" i="9"/>
  <c r="AY87" i="9"/>
  <c r="AI87" i="9"/>
  <c r="S87" i="9"/>
  <c r="S48" i="12" s="1"/>
  <c r="DG87" i="9"/>
  <c r="CA87" i="9"/>
  <c r="O87" i="9"/>
  <c r="O48" i="12" s="1"/>
  <c r="BM87" i="9"/>
  <c r="BX87" i="9"/>
  <c r="V48" i="12"/>
  <c r="CW87" i="9"/>
  <c r="AX87" i="9"/>
  <c r="CJ87" i="9"/>
  <c r="Z87" i="9"/>
  <c r="Z48" i="12" s="1"/>
  <c r="R162" i="6"/>
  <c r="S137" i="6"/>
  <c r="S115" i="6"/>
  <c r="T93" i="6"/>
  <c r="N26" i="11"/>
  <c r="O23" i="11" s="1"/>
  <c r="O25" i="11" s="1"/>
  <c r="S24" i="11"/>
  <c r="P39" i="10"/>
  <c r="P26" i="12"/>
  <c r="S22" i="12"/>
  <c r="U173" i="6"/>
  <c r="R171" i="6"/>
  <c r="S168" i="6"/>
  <c r="T179" i="6"/>
  <c r="V148" i="6"/>
  <c r="W104" i="6"/>
  <c r="V126" i="6"/>
  <c r="M25" i="12"/>
  <c r="T32" i="7"/>
  <c r="T22" i="12" s="1"/>
  <c r="U30" i="7"/>
  <c r="R167" i="6"/>
  <c r="R169" i="6"/>
  <c r="O47" i="11"/>
  <c r="P44" i="11" s="1"/>
  <c r="P46" i="11" s="1"/>
  <c r="P41" i="11"/>
  <c r="P42" i="11" s="1"/>
  <c r="P45" i="11" s="1"/>
  <c r="Q157" i="6"/>
  <c r="T125" i="6"/>
  <c r="U103" i="6"/>
  <c r="T147" i="6"/>
  <c r="T172" i="6" s="1"/>
  <c r="T151" i="6"/>
  <c r="T129" i="6"/>
  <c r="U107" i="6"/>
  <c r="S118" i="6"/>
  <c r="T96" i="6"/>
  <c r="S140" i="6"/>
  <c r="S165" i="6" s="1"/>
  <c r="T119" i="6"/>
  <c r="T141" i="6"/>
  <c r="U97" i="6"/>
  <c r="T149" i="6"/>
  <c r="T127" i="6"/>
  <c r="U105" i="6"/>
  <c r="T130" i="6"/>
  <c r="U108" i="6"/>
  <c r="T152" i="6"/>
  <c r="T177" i="6" s="1"/>
  <c r="R163" i="6"/>
  <c r="R155" i="6"/>
  <c r="T131" i="6"/>
  <c r="U109" i="6"/>
  <c r="T153" i="6"/>
  <c r="T178" i="6" s="1"/>
  <c r="U132" i="6"/>
  <c r="V110" i="6"/>
  <c r="U154" i="6"/>
  <c r="T164" i="6"/>
  <c r="S172" i="6"/>
  <c r="R165" i="6"/>
  <c r="S174" i="6"/>
  <c r="S124" i="6"/>
  <c r="T102" i="6"/>
  <c r="S146" i="6"/>
  <c r="U117" i="6"/>
  <c r="V95" i="6"/>
  <c r="U139" i="6"/>
  <c r="T143" i="6"/>
  <c r="U99" i="6"/>
  <c r="T121" i="6"/>
  <c r="N31" i="10"/>
  <c r="N37" i="10" s="1"/>
  <c r="N24" i="12"/>
  <c r="Q180" i="6"/>
  <c r="Q184" i="6" s="1"/>
  <c r="T123" i="6"/>
  <c r="U101" i="6"/>
  <c r="T145" i="6"/>
  <c r="T170" i="6" s="1"/>
  <c r="S142" i="6"/>
  <c r="S120" i="6"/>
  <c r="T98" i="6"/>
  <c r="S144" i="6"/>
  <c r="S122" i="6"/>
  <c r="T100" i="6"/>
  <c r="S138" i="6"/>
  <c r="S116" i="6"/>
  <c r="T94" i="6"/>
  <c r="S176" i="6"/>
  <c r="T175" i="6"/>
  <c r="U31" i="7"/>
  <c r="W91" i="8"/>
  <c r="W92" i="8"/>
  <c r="W93" i="8"/>
  <c r="U160" i="6"/>
  <c r="V25" i="7"/>
  <c r="V29" i="10"/>
  <c r="V27" i="7"/>
  <c r="V21" i="7"/>
  <c r="V25" i="10"/>
  <c r="V113" i="6"/>
  <c r="V135" i="6"/>
  <c r="W91" i="6"/>
  <c r="W28" i="7"/>
  <c r="W29" i="7" s="1"/>
  <c r="X47" i="8"/>
  <c r="X97" i="8" s="1"/>
  <c r="W26" i="7"/>
  <c r="U128" i="6"/>
  <c r="U150" i="6"/>
  <c r="V106" i="6"/>
  <c r="BB90" i="8"/>
  <c r="U179" i="6" l="1"/>
  <c r="S161" i="6"/>
  <c r="U92" i="6"/>
  <c r="T136" i="6"/>
  <c r="T114" i="6"/>
  <c r="S171" i="6"/>
  <c r="U164" i="6"/>
  <c r="G13" i="13"/>
  <c r="E13" i="13"/>
  <c r="H13" i="13"/>
  <c r="S162" i="6"/>
  <c r="T137" i="6"/>
  <c r="U93" i="6"/>
  <c r="T115" i="6"/>
  <c r="M27" i="12"/>
  <c r="O26" i="11"/>
  <c r="P23" i="11" s="1"/>
  <c r="P25" i="11" s="1"/>
  <c r="O28" i="11"/>
  <c r="Q26" i="12"/>
  <c r="Q39" i="10"/>
  <c r="AB48" i="12"/>
  <c r="W148" i="6"/>
  <c r="X104" i="6"/>
  <c r="W126" i="6"/>
  <c r="V173" i="6"/>
  <c r="N25" i="12"/>
  <c r="V30" i="7"/>
  <c r="S167" i="6"/>
  <c r="T174" i="6"/>
  <c r="T166" i="6"/>
  <c r="T20" i="11"/>
  <c r="T21" i="11" s="1"/>
  <c r="U32" i="7"/>
  <c r="U22" i="12" s="1"/>
  <c r="S169" i="6"/>
  <c r="T176" i="6"/>
  <c r="T144" i="6"/>
  <c r="T122" i="6"/>
  <c r="U100" i="6"/>
  <c r="U121" i="6"/>
  <c r="U143" i="6"/>
  <c r="V99" i="6"/>
  <c r="T146" i="6"/>
  <c r="T124" i="6"/>
  <c r="U102" i="6"/>
  <c r="V154" i="6"/>
  <c r="V132" i="6"/>
  <c r="W110" i="6"/>
  <c r="R180" i="6"/>
  <c r="R184" i="6" s="1"/>
  <c r="U130" i="6"/>
  <c r="V108" i="6"/>
  <c r="U152" i="6"/>
  <c r="U177" i="6" s="1"/>
  <c r="U149" i="6"/>
  <c r="U127" i="6"/>
  <c r="V105" i="6"/>
  <c r="O24" i="12"/>
  <c r="O31" i="10"/>
  <c r="O37" i="10" s="1"/>
  <c r="T116" i="6"/>
  <c r="T138" i="6"/>
  <c r="U94" i="6"/>
  <c r="S163" i="6"/>
  <c r="S155" i="6"/>
  <c r="T120" i="6"/>
  <c r="U98" i="6"/>
  <c r="T142" i="6"/>
  <c r="T167" i="6" s="1"/>
  <c r="U123" i="6"/>
  <c r="V101" i="6"/>
  <c r="U145" i="6"/>
  <c r="V117" i="6"/>
  <c r="V139" i="6"/>
  <c r="W95" i="6"/>
  <c r="U153" i="6"/>
  <c r="U131" i="6"/>
  <c r="V109" i="6"/>
  <c r="Q41" i="11"/>
  <c r="R157" i="6"/>
  <c r="U141" i="6"/>
  <c r="U119" i="6"/>
  <c r="V97" i="6"/>
  <c r="T140" i="6"/>
  <c r="T118" i="6"/>
  <c r="U96" i="6"/>
  <c r="U129" i="6"/>
  <c r="U151" i="6"/>
  <c r="V107" i="6"/>
  <c r="U147" i="6"/>
  <c r="U125" i="6"/>
  <c r="V103" i="6"/>
  <c r="P47" i="11"/>
  <c r="Q44" i="11" s="1"/>
  <c r="Q46" i="11" s="1"/>
  <c r="T168" i="6"/>
  <c r="V150" i="6"/>
  <c r="V128" i="6"/>
  <c r="W106" i="6"/>
  <c r="X28" i="7"/>
  <c r="X29" i="7" s="1"/>
  <c r="W27" i="7"/>
  <c r="W25" i="7"/>
  <c r="W29" i="10"/>
  <c r="W113" i="6"/>
  <c r="W135" i="6"/>
  <c r="X91" i="6"/>
  <c r="W21" i="7"/>
  <c r="W25" i="10"/>
  <c r="U175" i="6"/>
  <c r="X26" i="7"/>
  <c r="Y47" i="8"/>
  <c r="Y97" i="8" s="1"/>
  <c r="V160" i="6"/>
  <c r="X93" i="8"/>
  <c r="X92" i="8"/>
  <c r="X91" i="8"/>
  <c r="V31" i="7"/>
  <c r="BC90" i="8"/>
  <c r="U170" i="6" l="1"/>
  <c r="T161" i="6"/>
  <c r="U136" i="6"/>
  <c r="V92" i="6"/>
  <c r="U114" i="6"/>
  <c r="T162" i="6"/>
  <c r="U137" i="6"/>
  <c r="U115" i="6"/>
  <c r="V93" i="6"/>
  <c r="N27" i="12"/>
  <c r="P26" i="11"/>
  <c r="Q23" i="11" s="1"/>
  <c r="Q25" i="11" s="1"/>
  <c r="P28" i="11"/>
  <c r="P23" i="12" s="1"/>
  <c r="O23" i="12"/>
  <c r="O25" i="12" s="1"/>
  <c r="T24" i="11"/>
  <c r="R39" i="10"/>
  <c r="R26" i="12"/>
  <c r="I13" i="13"/>
  <c r="AC48" i="12"/>
  <c r="X148" i="6"/>
  <c r="Y104" i="6"/>
  <c r="X126" i="6"/>
  <c r="W173" i="6"/>
  <c r="W30" i="7"/>
  <c r="V32" i="7"/>
  <c r="V20" i="11" s="1"/>
  <c r="V21" i="11" s="1"/>
  <c r="U20" i="11"/>
  <c r="U21" i="11" s="1"/>
  <c r="U172" i="6"/>
  <c r="U176" i="6"/>
  <c r="T165" i="6"/>
  <c r="U178" i="6"/>
  <c r="V164" i="6"/>
  <c r="T171" i="6"/>
  <c r="U168" i="6"/>
  <c r="T169" i="6"/>
  <c r="V125" i="6"/>
  <c r="W103" i="6"/>
  <c r="V147" i="6"/>
  <c r="V172" i="6" s="1"/>
  <c r="U140" i="6"/>
  <c r="V96" i="6"/>
  <c r="U118" i="6"/>
  <c r="V131" i="6"/>
  <c r="W109" i="6"/>
  <c r="V153" i="6"/>
  <c r="U142" i="6"/>
  <c r="U120" i="6"/>
  <c r="V98" i="6"/>
  <c r="R41" i="11"/>
  <c r="S157" i="6"/>
  <c r="U138" i="6"/>
  <c r="U116" i="6"/>
  <c r="V94" i="6"/>
  <c r="U146" i="6"/>
  <c r="U124" i="6"/>
  <c r="V102" i="6"/>
  <c r="U122" i="6"/>
  <c r="U144" i="6"/>
  <c r="V100" i="6"/>
  <c r="P24" i="12"/>
  <c r="P31" i="10"/>
  <c r="P37" i="10" s="1"/>
  <c r="V129" i="6"/>
  <c r="W107" i="6"/>
  <c r="V151" i="6"/>
  <c r="V141" i="6"/>
  <c r="V119" i="6"/>
  <c r="W97" i="6"/>
  <c r="Q42" i="11"/>
  <c r="Q45" i="11" s="1"/>
  <c r="Q47" i="11" s="1"/>
  <c r="R44" i="11" s="1"/>
  <c r="R46" i="11" s="1"/>
  <c r="R42" i="11"/>
  <c r="R45" i="11" s="1"/>
  <c r="W139" i="6"/>
  <c r="X95" i="6"/>
  <c r="W117" i="6"/>
  <c r="V123" i="6"/>
  <c r="W101" i="6"/>
  <c r="V145" i="6"/>
  <c r="V170" i="6" s="1"/>
  <c r="S180" i="6"/>
  <c r="S184" i="6" s="1"/>
  <c r="T163" i="6"/>
  <c r="T155" i="6"/>
  <c r="V127" i="6"/>
  <c r="W105" i="6"/>
  <c r="V149" i="6"/>
  <c r="V130" i="6"/>
  <c r="W108" i="6"/>
  <c r="V152" i="6"/>
  <c r="W132" i="6"/>
  <c r="X110" i="6"/>
  <c r="W154" i="6"/>
  <c r="W179" i="6" s="1"/>
  <c r="V143" i="6"/>
  <c r="W99" i="6"/>
  <c r="V121" i="6"/>
  <c r="U166" i="6"/>
  <c r="U174" i="6"/>
  <c r="V179" i="6"/>
  <c r="V175" i="6"/>
  <c r="W31" i="7"/>
  <c r="Y91" i="8"/>
  <c r="Y92" i="8"/>
  <c r="Y93" i="8"/>
  <c r="X25" i="7"/>
  <c r="X29" i="10"/>
  <c r="X27" i="7"/>
  <c r="X113" i="6"/>
  <c r="X135" i="6"/>
  <c r="Y91" i="6"/>
  <c r="W128" i="6"/>
  <c r="W150" i="6"/>
  <c r="X106" i="6"/>
  <c r="X25" i="10"/>
  <c r="X21" i="7"/>
  <c r="Z47" i="8"/>
  <c r="Z97" i="8" s="1"/>
  <c r="Y26" i="7"/>
  <c r="Y28" i="7"/>
  <c r="Y29" i="7" s="1"/>
  <c r="W160" i="6"/>
  <c r="BD90" i="8"/>
  <c r="U161" i="6" l="1"/>
  <c r="V177" i="6"/>
  <c r="V136" i="6"/>
  <c r="W92" i="6"/>
  <c r="V114" i="6"/>
  <c r="V174" i="6"/>
  <c r="V178" i="6"/>
  <c r="V176" i="6"/>
  <c r="V115" i="6"/>
  <c r="W93" i="6"/>
  <c r="V137" i="6"/>
  <c r="U162" i="6"/>
  <c r="O27" i="12"/>
  <c r="Q26" i="11"/>
  <c r="R23" i="11" s="1"/>
  <c r="Q28" i="11"/>
  <c r="U24" i="11"/>
  <c r="V24" i="11"/>
  <c r="S26" i="12"/>
  <c r="S39" i="10"/>
  <c r="AD48" i="12"/>
  <c r="V22" i="12"/>
  <c r="Y148" i="6"/>
  <c r="Y126" i="6"/>
  <c r="Z104" i="6"/>
  <c r="X173" i="6"/>
  <c r="P25" i="12"/>
  <c r="U169" i="6"/>
  <c r="U171" i="6"/>
  <c r="U167" i="6"/>
  <c r="W32" i="7"/>
  <c r="W20" i="11" s="1"/>
  <c r="W21" i="11" s="1"/>
  <c r="R47" i="11"/>
  <c r="S44" i="11" s="1"/>
  <c r="S46" i="11" s="1"/>
  <c r="X154" i="6"/>
  <c r="X132" i="6"/>
  <c r="Y110" i="6"/>
  <c r="W127" i="6"/>
  <c r="X105" i="6"/>
  <c r="W149" i="6"/>
  <c r="T157" i="6"/>
  <c r="S41" i="11"/>
  <c r="S42" i="11" s="1"/>
  <c r="S45" i="11" s="1"/>
  <c r="X117" i="6"/>
  <c r="Y95" i="6"/>
  <c r="X139" i="6"/>
  <c r="W119" i="6"/>
  <c r="X97" i="6"/>
  <c r="W141" i="6"/>
  <c r="W166" i="6" s="1"/>
  <c r="W129" i="6"/>
  <c r="X107" i="6"/>
  <c r="W151" i="6"/>
  <c r="V144" i="6"/>
  <c r="V122" i="6"/>
  <c r="W100" i="6"/>
  <c r="V116" i="6"/>
  <c r="W94" i="6"/>
  <c r="V138" i="6"/>
  <c r="U163" i="6"/>
  <c r="U155" i="6"/>
  <c r="V140" i="6"/>
  <c r="V118" i="6"/>
  <c r="W96" i="6"/>
  <c r="Q31" i="10"/>
  <c r="Q37" i="10" s="1"/>
  <c r="Q24" i="12"/>
  <c r="V168" i="6"/>
  <c r="V166" i="6"/>
  <c r="W121" i="6"/>
  <c r="X99" i="6"/>
  <c r="W143" i="6"/>
  <c r="W130" i="6"/>
  <c r="X108" i="6"/>
  <c r="W152" i="6"/>
  <c r="W177" i="6" s="1"/>
  <c r="T180" i="6"/>
  <c r="T184" i="6" s="1"/>
  <c r="W123" i="6"/>
  <c r="X101" i="6"/>
  <c r="W145" i="6"/>
  <c r="V146" i="6"/>
  <c r="V124" i="6"/>
  <c r="W102" i="6"/>
  <c r="V120" i="6"/>
  <c r="W98" i="6"/>
  <c r="V142" i="6"/>
  <c r="W153" i="6"/>
  <c r="W131" i="6"/>
  <c r="X109" i="6"/>
  <c r="W147" i="6"/>
  <c r="W125" i="6"/>
  <c r="X103" i="6"/>
  <c r="W164" i="6"/>
  <c r="U165" i="6"/>
  <c r="X30" i="7"/>
  <c r="W175" i="6"/>
  <c r="Y27" i="7"/>
  <c r="Y29" i="10"/>
  <c r="Y25" i="7"/>
  <c r="X150" i="6"/>
  <c r="X128" i="6"/>
  <c r="Y106" i="6"/>
  <c r="Y113" i="6"/>
  <c r="Y135" i="6"/>
  <c r="Z91" i="6"/>
  <c r="Z93" i="8"/>
  <c r="Z92" i="8"/>
  <c r="Z91" i="8"/>
  <c r="Z28" i="7"/>
  <c r="Z29" i="7" s="1"/>
  <c r="Z26" i="7"/>
  <c r="AA47" i="8"/>
  <c r="AA97" i="8" s="1"/>
  <c r="X160" i="6"/>
  <c r="Y25" i="10"/>
  <c r="Y21" i="7"/>
  <c r="X31" i="7"/>
  <c r="BE90" i="8"/>
  <c r="W168" i="6" l="1"/>
  <c r="X164" i="6"/>
  <c r="V162" i="6"/>
  <c r="V161" i="6"/>
  <c r="W114" i="6"/>
  <c r="W161" i="6" s="1"/>
  <c r="X92" i="6"/>
  <c r="W136" i="6"/>
  <c r="W170" i="6"/>
  <c r="W174" i="6"/>
  <c r="W176" i="6"/>
  <c r="V167" i="6"/>
  <c r="W115" i="6"/>
  <c r="X93" i="6"/>
  <c r="W137" i="6"/>
  <c r="P27" i="12"/>
  <c r="R25" i="11"/>
  <c r="R28" i="11" s="1"/>
  <c r="R23" i="12" s="1"/>
  <c r="Q23" i="12"/>
  <c r="W24" i="11"/>
  <c r="T39" i="10"/>
  <c r="T26" i="12"/>
  <c r="Y30" i="7"/>
  <c r="AE48" i="12"/>
  <c r="Y173" i="6"/>
  <c r="W22" i="12"/>
  <c r="Z126" i="6"/>
  <c r="Z148" i="6"/>
  <c r="AA104" i="6"/>
  <c r="Q25" i="12"/>
  <c r="W178" i="6"/>
  <c r="V171" i="6"/>
  <c r="V165" i="6"/>
  <c r="V169" i="6"/>
  <c r="X32" i="7"/>
  <c r="X20" i="11" s="1"/>
  <c r="X21" i="11" s="1"/>
  <c r="X179" i="6"/>
  <c r="X147" i="6"/>
  <c r="X125" i="6"/>
  <c r="Y103" i="6"/>
  <c r="X152" i="6"/>
  <c r="X130" i="6"/>
  <c r="Y108" i="6"/>
  <c r="U157" i="6"/>
  <c r="T41" i="11"/>
  <c r="T42" i="11" s="1"/>
  <c r="T45" i="11" s="1"/>
  <c r="V155" i="6"/>
  <c r="V163" i="6"/>
  <c r="X119" i="6"/>
  <c r="X141" i="6"/>
  <c r="Y97" i="6"/>
  <c r="X149" i="6"/>
  <c r="X127" i="6"/>
  <c r="Y105" i="6"/>
  <c r="Y154" i="6"/>
  <c r="Y132" i="6"/>
  <c r="Z110" i="6"/>
  <c r="R31" i="10"/>
  <c r="R37" i="10" s="1"/>
  <c r="R24" i="12"/>
  <c r="W172" i="6"/>
  <c r="Y109" i="6"/>
  <c r="X153" i="6"/>
  <c r="X131" i="6"/>
  <c r="W120" i="6"/>
  <c r="X98" i="6"/>
  <c r="W142" i="6"/>
  <c r="W146" i="6"/>
  <c r="W124" i="6"/>
  <c r="X102" i="6"/>
  <c r="X123" i="6"/>
  <c r="Y101" i="6"/>
  <c r="X145" i="6"/>
  <c r="X121" i="6"/>
  <c r="Y99" i="6"/>
  <c r="X143" i="6"/>
  <c r="W118" i="6"/>
  <c r="X96" i="6"/>
  <c r="W140" i="6"/>
  <c r="U180" i="6"/>
  <c r="U184" i="6" s="1"/>
  <c r="W116" i="6"/>
  <c r="W138" i="6"/>
  <c r="X94" i="6"/>
  <c r="W122" i="6"/>
  <c r="X100" i="6"/>
  <c r="W144" i="6"/>
  <c r="X129" i="6"/>
  <c r="Y107" i="6"/>
  <c r="X151" i="6"/>
  <c r="Y139" i="6"/>
  <c r="Y117" i="6"/>
  <c r="Z95" i="6"/>
  <c r="X175" i="6"/>
  <c r="AB47" i="8"/>
  <c r="AB97" i="8" s="1"/>
  <c r="AA26" i="7"/>
  <c r="AA91" i="8"/>
  <c r="AA92" i="8"/>
  <c r="AA93" i="8"/>
  <c r="Z113" i="6"/>
  <c r="Z135" i="6"/>
  <c r="AA91" i="6"/>
  <c r="Z29" i="10"/>
  <c r="Z25" i="7"/>
  <c r="Z27" i="7"/>
  <c r="AA28" i="7"/>
  <c r="AA29" i="7" s="1"/>
  <c r="Z25" i="10"/>
  <c r="Z21" i="7"/>
  <c r="Y160" i="6"/>
  <c r="Y128" i="6"/>
  <c r="Y150" i="6"/>
  <c r="Z106" i="6"/>
  <c r="Y31" i="7"/>
  <c r="BF90" i="8"/>
  <c r="X136" i="6" l="1"/>
  <c r="Y92" i="6"/>
  <c r="X114" i="6"/>
  <c r="X161" i="6" s="1"/>
  <c r="X168" i="6"/>
  <c r="W165" i="6"/>
  <c r="W167" i="6"/>
  <c r="W162" i="6"/>
  <c r="X176" i="6"/>
  <c r="X170" i="6"/>
  <c r="W169" i="6"/>
  <c r="X137" i="6"/>
  <c r="X115" i="6"/>
  <c r="Y93" i="6"/>
  <c r="Q27" i="12"/>
  <c r="R26" i="11"/>
  <c r="S23" i="11" s="1"/>
  <c r="S25" i="11" s="1"/>
  <c r="X24" i="11"/>
  <c r="U26" i="12"/>
  <c r="U39" i="10"/>
  <c r="X22" i="12"/>
  <c r="AF48" i="12"/>
  <c r="X174" i="6"/>
  <c r="X166" i="6"/>
  <c r="X177" i="6"/>
  <c r="AA148" i="6"/>
  <c r="AB104" i="6"/>
  <c r="AA126" i="6"/>
  <c r="Z173" i="6"/>
  <c r="R25" i="12"/>
  <c r="Y32" i="7"/>
  <c r="Y20" i="11" s="1"/>
  <c r="Y21" i="11" s="1"/>
  <c r="Y164" i="6"/>
  <c r="X178" i="6"/>
  <c r="X172" i="6"/>
  <c r="S24" i="12"/>
  <c r="S31" i="10"/>
  <c r="S37" i="10" s="1"/>
  <c r="S47" i="11"/>
  <c r="T44" i="11" s="1"/>
  <c r="T46" i="11" s="1"/>
  <c r="X122" i="6"/>
  <c r="Y100" i="6"/>
  <c r="X144" i="6"/>
  <c r="X138" i="6"/>
  <c r="Y94" i="6"/>
  <c r="X116" i="6"/>
  <c r="X118" i="6"/>
  <c r="Y96" i="6"/>
  <c r="X140" i="6"/>
  <c r="Y123" i="6"/>
  <c r="Z101" i="6"/>
  <c r="Y145" i="6"/>
  <c r="Y170" i="6" s="1"/>
  <c r="X124" i="6"/>
  <c r="Y102" i="6"/>
  <c r="X146" i="6"/>
  <c r="X120" i="6"/>
  <c r="Y98" i="6"/>
  <c r="X142" i="6"/>
  <c r="Y153" i="6"/>
  <c r="Y131" i="6"/>
  <c r="Z109" i="6"/>
  <c r="Z132" i="6"/>
  <c r="AA110" i="6"/>
  <c r="Z154" i="6"/>
  <c r="Z179" i="6" s="1"/>
  <c r="Y141" i="6"/>
  <c r="Y119" i="6"/>
  <c r="Z97" i="6"/>
  <c r="V157" i="6"/>
  <c r="U41" i="11"/>
  <c r="U42" i="11" s="1"/>
  <c r="U45" i="11" s="1"/>
  <c r="Y125" i="6"/>
  <c r="Z103" i="6"/>
  <c r="Y147" i="6"/>
  <c r="W171" i="6"/>
  <c r="Y179" i="6"/>
  <c r="Z117" i="6"/>
  <c r="AA95" i="6"/>
  <c r="Z139" i="6"/>
  <c r="Y151" i="6"/>
  <c r="Z107" i="6"/>
  <c r="Y129" i="6"/>
  <c r="W163" i="6"/>
  <c r="W155" i="6"/>
  <c r="Y121" i="6"/>
  <c r="Y143" i="6"/>
  <c r="Z99" i="6"/>
  <c r="Y127" i="6"/>
  <c r="Z105" i="6"/>
  <c r="Y149" i="6"/>
  <c r="Y174" i="6" s="1"/>
  <c r="V180" i="6"/>
  <c r="V184" i="6" s="1"/>
  <c r="Y130" i="6"/>
  <c r="Z108" i="6"/>
  <c r="Y152" i="6"/>
  <c r="Y177" i="6" s="1"/>
  <c r="Y175" i="6"/>
  <c r="Z30" i="7"/>
  <c r="Z31" i="7"/>
  <c r="Z128" i="6"/>
  <c r="Z150" i="6"/>
  <c r="AA106" i="6"/>
  <c r="AB28" i="7"/>
  <c r="AB29" i="7" s="1"/>
  <c r="AA113" i="6"/>
  <c r="AA135" i="6"/>
  <c r="AB91" i="6"/>
  <c r="AA25" i="10"/>
  <c r="AA21" i="7"/>
  <c r="AB26" i="7"/>
  <c r="AC47" i="8"/>
  <c r="AC97" i="8" s="1"/>
  <c r="Z160" i="6"/>
  <c r="AB93" i="8"/>
  <c r="AB92" i="8"/>
  <c r="AB91" i="8"/>
  <c r="AA27" i="7"/>
  <c r="AA29" i="10"/>
  <c r="AA25" i="7"/>
  <c r="BG90" i="8"/>
  <c r="X171" i="6" l="1"/>
  <c r="X169" i="6"/>
  <c r="Y136" i="6"/>
  <c r="Z92" i="6"/>
  <c r="Y114" i="6"/>
  <c r="Y161" i="6" s="1"/>
  <c r="Y172" i="6"/>
  <c r="X167" i="6"/>
  <c r="Z164" i="6"/>
  <c r="X165" i="6"/>
  <c r="X162" i="6"/>
  <c r="Y115" i="6"/>
  <c r="Z93" i="6"/>
  <c r="Y137" i="6"/>
  <c r="R27" i="12"/>
  <c r="S26" i="11"/>
  <c r="T23" i="11" s="1"/>
  <c r="S28" i="11"/>
  <c r="Y24" i="11"/>
  <c r="V39" i="10"/>
  <c r="V26" i="12"/>
  <c r="Y22" i="12"/>
  <c r="J13" i="13"/>
  <c r="AG48" i="12"/>
  <c r="AB126" i="6"/>
  <c r="AC104" i="6"/>
  <c r="AB148" i="6"/>
  <c r="AA173" i="6"/>
  <c r="Z32" i="7"/>
  <c r="Z20" i="11" s="1"/>
  <c r="Z21" i="11" s="1"/>
  <c r="Y166" i="6"/>
  <c r="Y178" i="6"/>
  <c r="Z149" i="6"/>
  <c r="Z127" i="6"/>
  <c r="AA105" i="6"/>
  <c r="Z143" i="6"/>
  <c r="Z121" i="6"/>
  <c r="AA99" i="6"/>
  <c r="W180" i="6"/>
  <c r="W184" i="6" s="1"/>
  <c r="Z129" i="6"/>
  <c r="AA107" i="6"/>
  <c r="Z151" i="6"/>
  <c r="Z147" i="6"/>
  <c r="Z125" i="6"/>
  <c r="AA103" i="6"/>
  <c r="Z141" i="6"/>
  <c r="Z119" i="6"/>
  <c r="AA97" i="6"/>
  <c r="AA132" i="6"/>
  <c r="AB110" i="6"/>
  <c r="AA154" i="6"/>
  <c r="AA179" i="6" s="1"/>
  <c r="Z131" i="6"/>
  <c r="AA109" i="6"/>
  <c r="Z153" i="6"/>
  <c r="Y142" i="6"/>
  <c r="Y120" i="6"/>
  <c r="Z98" i="6"/>
  <c r="Z123" i="6"/>
  <c r="AA101" i="6"/>
  <c r="Z145" i="6"/>
  <c r="Z170" i="6" s="1"/>
  <c r="Y116" i="6"/>
  <c r="Z94" i="6"/>
  <c r="Y138" i="6"/>
  <c r="Z152" i="6"/>
  <c r="Z130" i="6"/>
  <c r="AA108" i="6"/>
  <c r="W157" i="6"/>
  <c r="V41" i="11"/>
  <c r="V42" i="11" s="1"/>
  <c r="V45" i="11" s="1"/>
  <c r="AA117" i="6"/>
  <c r="AB95" i="6"/>
  <c r="AA139" i="6"/>
  <c r="Y124" i="6"/>
  <c r="Z102" i="6"/>
  <c r="Y146" i="6"/>
  <c r="Y118" i="6"/>
  <c r="Y140" i="6"/>
  <c r="Z96" i="6"/>
  <c r="X155" i="6"/>
  <c r="X163" i="6"/>
  <c r="Y144" i="6"/>
  <c r="Z100" i="6"/>
  <c r="Y122" i="6"/>
  <c r="Y168" i="6"/>
  <c r="Y176" i="6"/>
  <c r="AA31" i="7"/>
  <c r="Z175" i="6"/>
  <c r="AC91" i="8"/>
  <c r="AC92" i="8"/>
  <c r="AC93" i="8"/>
  <c r="AB25" i="7"/>
  <c r="AB29" i="10"/>
  <c r="AC26" i="7"/>
  <c r="AA160" i="6"/>
  <c r="AC28" i="7"/>
  <c r="AC29" i="7" s="1"/>
  <c r="AA128" i="6"/>
  <c r="AA150" i="6"/>
  <c r="AB106" i="6"/>
  <c r="AA30" i="7"/>
  <c r="AB21" i="7"/>
  <c r="AB25" i="10"/>
  <c r="AD47" i="8"/>
  <c r="AD97" i="8" s="1"/>
  <c r="AB27" i="7"/>
  <c r="AB113" i="6"/>
  <c r="AB135" i="6"/>
  <c r="AC91" i="6"/>
  <c r="BH90" i="8"/>
  <c r="Z114" i="6" l="1"/>
  <c r="Z136" i="6"/>
  <c r="AA92" i="6"/>
  <c r="AA164" i="6"/>
  <c r="AB173" i="6"/>
  <c r="Y162" i="6"/>
  <c r="Y171" i="6"/>
  <c r="Z178" i="6"/>
  <c r="Z176" i="6"/>
  <c r="Z137" i="6"/>
  <c r="AA93" i="6"/>
  <c r="Z115" i="6"/>
  <c r="T25" i="11"/>
  <c r="T28" i="11" s="1"/>
  <c r="T23" i="12" s="1"/>
  <c r="S23" i="12"/>
  <c r="S25" i="12" s="1"/>
  <c r="Z24" i="11"/>
  <c r="W26" i="12"/>
  <c r="W39" i="10"/>
  <c r="Z22" i="12"/>
  <c r="AH48" i="12"/>
  <c r="AC126" i="6"/>
  <c r="AD104" i="6"/>
  <c r="AC148" i="6"/>
  <c r="AC173" i="6" s="1"/>
  <c r="Y165" i="6"/>
  <c r="Z177" i="6"/>
  <c r="Z174" i="6"/>
  <c r="AA32" i="7"/>
  <c r="AA20" i="11" s="1"/>
  <c r="AA21" i="11" s="1"/>
  <c r="Y167" i="6"/>
  <c r="Z172" i="6"/>
  <c r="Z168" i="6"/>
  <c r="T24" i="12"/>
  <c r="T31" i="10"/>
  <c r="T37" i="10" s="1"/>
  <c r="T47" i="11"/>
  <c r="U44" i="11" s="1"/>
  <c r="U46" i="11" s="1"/>
  <c r="W41" i="11"/>
  <c r="X157" i="6"/>
  <c r="AB117" i="6"/>
  <c r="AC95" i="6"/>
  <c r="AB139" i="6"/>
  <c r="AA130" i="6"/>
  <c r="AB108" i="6"/>
  <c r="AA152" i="6"/>
  <c r="Z116" i="6"/>
  <c r="AA94" i="6"/>
  <c r="Z138" i="6"/>
  <c r="AB154" i="6"/>
  <c r="AB132" i="6"/>
  <c r="AC110" i="6"/>
  <c r="AA141" i="6"/>
  <c r="AA119" i="6"/>
  <c r="AB97" i="6"/>
  <c r="AA127" i="6"/>
  <c r="AB105" i="6"/>
  <c r="AA149" i="6"/>
  <c r="Y169" i="6"/>
  <c r="Z166" i="6"/>
  <c r="Z144" i="6"/>
  <c r="AA100" i="6"/>
  <c r="Z122" i="6"/>
  <c r="X180" i="6"/>
  <c r="X184" i="6" s="1"/>
  <c r="Z140" i="6"/>
  <c r="AA96" i="6"/>
  <c r="Z118" i="6"/>
  <c r="Z124" i="6"/>
  <c r="AA102" i="6"/>
  <c r="Z146" i="6"/>
  <c r="Y155" i="6"/>
  <c r="Y163" i="6"/>
  <c r="AA145" i="6"/>
  <c r="AA123" i="6"/>
  <c r="AB101" i="6"/>
  <c r="Z142" i="6"/>
  <c r="Z120" i="6"/>
  <c r="AA98" i="6"/>
  <c r="AA153" i="6"/>
  <c r="AA131" i="6"/>
  <c r="AB109" i="6"/>
  <c r="AA125" i="6"/>
  <c r="AB103" i="6"/>
  <c r="AA147" i="6"/>
  <c r="AA172" i="6" s="1"/>
  <c r="AA151" i="6"/>
  <c r="AB107" i="6"/>
  <c r="AA129" i="6"/>
  <c r="AA121" i="6"/>
  <c r="AA143" i="6"/>
  <c r="AB99" i="6"/>
  <c r="AA175" i="6"/>
  <c r="AB30" i="7"/>
  <c r="AB31" i="7"/>
  <c r="AB160" i="6"/>
  <c r="AC25" i="7"/>
  <c r="AC29" i="10"/>
  <c r="AB150" i="6"/>
  <c r="AB128" i="6"/>
  <c r="AC106" i="6"/>
  <c r="AC27" i="7"/>
  <c r="AC21" i="7"/>
  <c r="AC25" i="10"/>
  <c r="AC113" i="6"/>
  <c r="AC135" i="6"/>
  <c r="AD91" i="6"/>
  <c r="AE47" i="8"/>
  <c r="AE97" i="8" s="1"/>
  <c r="AD28" i="7"/>
  <c r="AD29" i="7" s="1"/>
  <c r="AD26" i="7"/>
  <c r="AD93" i="8"/>
  <c r="AD92" i="8"/>
  <c r="AD91" i="8"/>
  <c r="BI90" i="8"/>
  <c r="AA114" i="6" l="1"/>
  <c r="AA136" i="6"/>
  <c r="AB92" i="6"/>
  <c r="AB164" i="6"/>
  <c r="Z161" i="6"/>
  <c r="Z171" i="6"/>
  <c r="AA174" i="6"/>
  <c r="AA177" i="6"/>
  <c r="Z162" i="6"/>
  <c r="AA115" i="6"/>
  <c r="AA137" i="6"/>
  <c r="AB93" i="6"/>
  <c r="S27" i="12"/>
  <c r="T26" i="11"/>
  <c r="U23" i="11" s="1"/>
  <c r="U25" i="11" s="1"/>
  <c r="AA24" i="11"/>
  <c r="X39" i="10"/>
  <c r="X26" i="12"/>
  <c r="AA22" i="12"/>
  <c r="AI48" i="12"/>
  <c r="AD148" i="6"/>
  <c r="AD126" i="6"/>
  <c r="AE104" i="6"/>
  <c r="T25" i="12"/>
  <c r="AB32" i="7"/>
  <c r="AB20" i="11" s="1"/>
  <c r="AB21" i="11" s="1"/>
  <c r="AA168" i="6"/>
  <c r="AA178" i="6"/>
  <c r="AA170" i="6"/>
  <c r="AB179" i="6"/>
  <c r="AB143" i="6"/>
  <c r="AB121" i="6"/>
  <c r="AC99" i="6"/>
  <c r="AB129" i="6"/>
  <c r="AC107" i="6"/>
  <c r="AB151" i="6"/>
  <c r="AA120" i="6"/>
  <c r="AB98" i="6"/>
  <c r="AA142" i="6"/>
  <c r="Y180" i="6"/>
  <c r="Y184" i="6" s="1"/>
  <c r="AA118" i="6"/>
  <c r="AB96" i="6"/>
  <c r="AA140" i="6"/>
  <c r="AA165" i="6" s="1"/>
  <c r="AB149" i="6"/>
  <c r="AB127" i="6"/>
  <c r="AC105" i="6"/>
  <c r="AB119" i="6"/>
  <c r="AC97" i="6"/>
  <c r="AB141" i="6"/>
  <c r="Z155" i="6"/>
  <c r="Z163" i="6"/>
  <c r="AB130" i="6"/>
  <c r="AC108" i="6"/>
  <c r="AB152" i="6"/>
  <c r="AB177" i="6" s="1"/>
  <c r="W42" i="11"/>
  <c r="W45" i="11" s="1"/>
  <c r="Z167" i="6"/>
  <c r="Z169" i="6"/>
  <c r="AA166" i="6"/>
  <c r="AB125" i="6"/>
  <c r="AC103" i="6"/>
  <c r="AB147" i="6"/>
  <c r="AB153" i="6"/>
  <c r="AB131" i="6"/>
  <c r="AC109" i="6"/>
  <c r="AB123" i="6"/>
  <c r="AC101" i="6"/>
  <c r="AB145" i="6"/>
  <c r="AB170" i="6" s="1"/>
  <c r="X41" i="11"/>
  <c r="X42" i="11" s="1"/>
  <c r="X45" i="11" s="1"/>
  <c r="Y157" i="6"/>
  <c r="AB102" i="6"/>
  <c r="AA146" i="6"/>
  <c r="AA124" i="6"/>
  <c r="AA144" i="6"/>
  <c r="AA122" i="6"/>
  <c r="AB100" i="6"/>
  <c r="AC154" i="6"/>
  <c r="AC132" i="6"/>
  <c r="AD110" i="6"/>
  <c r="AA138" i="6"/>
  <c r="AA116" i="6"/>
  <c r="AB94" i="6"/>
  <c r="AC117" i="6"/>
  <c r="AC139" i="6"/>
  <c r="AD95" i="6"/>
  <c r="AA176" i="6"/>
  <c r="Z165" i="6"/>
  <c r="AB175" i="6"/>
  <c r="AC31" i="7"/>
  <c r="AE91" i="8"/>
  <c r="AE92" i="8"/>
  <c r="AE93" i="8"/>
  <c r="AE26" i="7"/>
  <c r="AF47" i="8"/>
  <c r="AF97" i="8" s="1"/>
  <c r="AC160" i="6"/>
  <c r="AC30" i="7"/>
  <c r="AD25" i="10"/>
  <c r="AD21" i="7"/>
  <c r="AD27" i="7"/>
  <c r="AE28" i="7"/>
  <c r="AE29" i="7" s="1"/>
  <c r="AD29" i="10"/>
  <c r="AD25" i="7"/>
  <c r="AD113" i="6"/>
  <c r="AD135" i="6"/>
  <c r="AE91" i="6"/>
  <c r="AC150" i="6"/>
  <c r="AC128" i="6"/>
  <c r="AD106" i="6"/>
  <c r="BJ90" i="8"/>
  <c r="AB114" i="6" l="1"/>
  <c r="AC92" i="6"/>
  <c r="AB136" i="6"/>
  <c r="AA167" i="6"/>
  <c r="AA161" i="6"/>
  <c r="AB172" i="6"/>
  <c r="AB166" i="6"/>
  <c r="AB176" i="6"/>
  <c r="AB22" i="12"/>
  <c r="AA162" i="6"/>
  <c r="AB115" i="6"/>
  <c r="AC93" i="6"/>
  <c r="AB137" i="6"/>
  <c r="T27" i="12"/>
  <c r="U26" i="11"/>
  <c r="V23" i="11" s="1"/>
  <c r="V25" i="11" s="1"/>
  <c r="U28" i="11"/>
  <c r="U23" i="12" s="1"/>
  <c r="AB24" i="11"/>
  <c r="Y26" i="12"/>
  <c r="Y39" i="10"/>
  <c r="AJ48" i="12"/>
  <c r="AD173" i="6"/>
  <c r="AE126" i="6"/>
  <c r="AF104" i="6"/>
  <c r="AE148" i="6"/>
  <c r="AE173" i="6" s="1"/>
  <c r="AC164" i="6"/>
  <c r="AA169" i="6"/>
  <c r="AA171" i="6"/>
  <c r="AC32" i="7"/>
  <c r="AC20" i="11" s="1"/>
  <c r="AC21" i="11" s="1"/>
  <c r="AB174" i="6"/>
  <c r="AB168" i="6"/>
  <c r="U31" i="10"/>
  <c r="U37" i="10" s="1"/>
  <c r="U24" i="12"/>
  <c r="U47" i="11"/>
  <c r="V44" i="11" s="1"/>
  <c r="V46" i="11" s="1"/>
  <c r="AB138" i="6"/>
  <c r="AB116" i="6"/>
  <c r="AC94" i="6"/>
  <c r="AA163" i="6"/>
  <c r="AA155" i="6"/>
  <c r="AB122" i="6"/>
  <c r="AC100" i="6"/>
  <c r="AB144" i="6"/>
  <c r="AB169" i="6" s="1"/>
  <c r="Z157" i="6"/>
  <c r="Y41" i="11"/>
  <c r="AC119" i="6"/>
  <c r="AC141" i="6"/>
  <c r="AD97" i="6"/>
  <c r="AC149" i="6"/>
  <c r="AC127" i="6"/>
  <c r="AD105" i="6"/>
  <c r="AB140" i="6"/>
  <c r="AB118" i="6"/>
  <c r="AC96" i="6"/>
  <c r="AC129" i="6"/>
  <c r="AD107" i="6"/>
  <c r="AC151" i="6"/>
  <c r="AC121" i="6"/>
  <c r="AD99" i="6"/>
  <c r="AC143" i="6"/>
  <c r="AD139" i="6"/>
  <c r="AD117" i="6"/>
  <c r="AE95" i="6"/>
  <c r="AD132" i="6"/>
  <c r="AE110" i="6"/>
  <c r="AD154" i="6"/>
  <c r="AD179" i="6" s="1"/>
  <c r="AB146" i="6"/>
  <c r="AB124" i="6"/>
  <c r="AC102" i="6"/>
  <c r="AC145" i="6"/>
  <c r="AC123" i="6"/>
  <c r="AD101" i="6"/>
  <c r="AC153" i="6"/>
  <c r="AC131" i="6"/>
  <c r="AD109" i="6"/>
  <c r="AC147" i="6"/>
  <c r="AC125" i="6"/>
  <c r="AD103" i="6"/>
  <c r="AC152" i="6"/>
  <c r="AC130" i="6"/>
  <c r="AD108" i="6"/>
  <c r="Z180" i="6"/>
  <c r="Z184" i="6" s="1"/>
  <c r="AB142" i="6"/>
  <c r="AB120" i="6"/>
  <c r="AC98" i="6"/>
  <c r="AC179" i="6"/>
  <c r="AB178" i="6"/>
  <c r="AC175" i="6"/>
  <c r="AD31" i="7"/>
  <c r="AE113" i="6"/>
  <c r="AE135" i="6"/>
  <c r="AF91" i="6"/>
  <c r="AG47" i="8"/>
  <c r="AG97" i="8" s="1"/>
  <c r="AF26" i="7"/>
  <c r="AF93" i="8"/>
  <c r="AF92" i="8"/>
  <c r="AF91" i="8"/>
  <c r="AD150" i="6"/>
  <c r="AD128" i="6"/>
  <c r="AE106" i="6"/>
  <c r="AD160" i="6"/>
  <c r="AF28" i="7"/>
  <c r="AF29" i="7" s="1"/>
  <c r="AE29" i="10"/>
  <c r="AE25" i="7"/>
  <c r="AE27" i="7"/>
  <c r="AE25" i="10"/>
  <c r="AE21" i="7"/>
  <c r="AD30" i="7"/>
  <c r="BK90" i="8"/>
  <c r="AC136" i="6" l="1"/>
  <c r="AC114" i="6"/>
  <c r="AC161" i="6" s="1"/>
  <c r="AD92" i="6"/>
  <c r="AB162" i="6"/>
  <c r="AB161" i="6"/>
  <c r="AC176" i="6"/>
  <c r="AC168" i="6"/>
  <c r="AC115" i="6"/>
  <c r="AD93" i="6"/>
  <c r="AC137" i="6"/>
  <c r="AC162" i="6" s="1"/>
  <c r="V26" i="11"/>
  <c r="W23" i="11" s="1"/>
  <c r="W25" i="11" s="1"/>
  <c r="V28" i="11"/>
  <c r="V23" i="12" s="1"/>
  <c r="AC24" i="11"/>
  <c r="Z39" i="10"/>
  <c r="Z26" i="12"/>
  <c r="AK48" i="12"/>
  <c r="K13" i="13"/>
  <c r="AC22" i="12"/>
  <c r="AF126" i="6"/>
  <c r="AG104" i="6"/>
  <c r="AF148" i="6"/>
  <c r="AF173" i="6" s="1"/>
  <c r="U25" i="12"/>
  <c r="AC177" i="6"/>
  <c r="AC178" i="6"/>
  <c r="AB171" i="6"/>
  <c r="AD164" i="6"/>
  <c r="AC174" i="6"/>
  <c r="AC166" i="6"/>
  <c r="AD32" i="7"/>
  <c r="AD20" i="11" s="1"/>
  <c r="AD21" i="11" s="1"/>
  <c r="V47" i="11"/>
  <c r="W44" i="11" s="1"/>
  <c r="W46" i="11" s="1"/>
  <c r="V24" i="12"/>
  <c r="V31" i="10"/>
  <c r="V37" i="10" s="1"/>
  <c r="AC142" i="6"/>
  <c r="AC120" i="6"/>
  <c r="AD98" i="6"/>
  <c r="AD125" i="6"/>
  <c r="AE103" i="6"/>
  <c r="AD147" i="6"/>
  <c r="AD145" i="6"/>
  <c r="AD123" i="6"/>
  <c r="AE101" i="6"/>
  <c r="AD129" i="6"/>
  <c r="AD151" i="6"/>
  <c r="AE107" i="6"/>
  <c r="AC118" i="6"/>
  <c r="AD96" i="6"/>
  <c r="AC140" i="6"/>
  <c r="AD119" i="6"/>
  <c r="AE97" i="6"/>
  <c r="AD141" i="6"/>
  <c r="AC144" i="6"/>
  <c r="AD100" i="6"/>
  <c r="AC122" i="6"/>
  <c r="AA157" i="6"/>
  <c r="Z41" i="11"/>
  <c r="AC116" i="6"/>
  <c r="AC138" i="6"/>
  <c r="AD94" i="6"/>
  <c r="AB155" i="6"/>
  <c r="AA41" i="11" s="1"/>
  <c r="AB163" i="6"/>
  <c r="AB167" i="6"/>
  <c r="AC172" i="6"/>
  <c r="AC170" i="6"/>
  <c r="AB165" i="6"/>
  <c r="AD152" i="6"/>
  <c r="AD130" i="6"/>
  <c r="AE108" i="6"/>
  <c r="AD153" i="6"/>
  <c r="AD131" i="6"/>
  <c r="AE109" i="6"/>
  <c r="AC124" i="6"/>
  <c r="AD102" i="6"/>
  <c r="AC146" i="6"/>
  <c r="AE132" i="6"/>
  <c r="AF110" i="6"/>
  <c r="AE154" i="6"/>
  <c r="AE179" i="6" s="1"/>
  <c r="AE117" i="6"/>
  <c r="AE139" i="6"/>
  <c r="AF95" i="6"/>
  <c r="AD143" i="6"/>
  <c r="AD121" i="6"/>
  <c r="AE99" i="6"/>
  <c r="AD127" i="6"/>
  <c r="AE105" i="6"/>
  <c r="AD149" i="6"/>
  <c r="Y42" i="11"/>
  <c r="Y45" i="11" s="1"/>
  <c r="Z42" i="11"/>
  <c r="Z45" i="11" s="1"/>
  <c r="AA180" i="6"/>
  <c r="AA184" i="6" s="1"/>
  <c r="AD175" i="6"/>
  <c r="AE30" i="7"/>
  <c r="AE31" i="7"/>
  <c r="AG91" i="8"/>
  <c r="AG92" i="8"/>
  <c r="AG93" i="8"/>
  <c r="AG26" i="7"/>
  <c r="AF29" i="10"/>
  <c r="AF25" i="7"/>
  <c r="AF113" i="6"/>
  <c r="AF135" i="6"/>
  <c r="AG91" i="6"/>
  <c r="AG28" i="7"/>
  <c r="AG29" i="7" s="1"/>
  <c r="AE128" i="6"/>
  <c r="AE150" i="6"/>
  <c r="AF106" i="6"/>
  <c r="AF21" i="7"/>
  <c r="AF25" i="10"/>
  <c r="AF27" i="7"/>
  <c r="AH47" i="8"/>
  <c r="AH97" i="8" s="1"/>
  <c r="AE160" i="6"/>
  <c r="BL90" i="8"/>
  <c r="AE92" i="6" l="1"/>
  <c r="AD114" i="6"/>
  <c r="AD136" i="6"/>
  <c r="AD166" i="6"/>
  <c r="AD174" i="6"/>
  <c r="AC171" i="6"/>
  <c r="AC165" i="6"/>
  <c r="AD172" i="6"/>
  <c r="AD137" i="6"/>
  <c r="AD115" i="6"/>
  <c r="AE93" i="6"/>
  <c r="U27" i="12"/>
  <c r="W26" i="11"/>
  <c r="X23" i="11" s="1"/>
  <c r="W28" i="11"/>
  <c r="W23" i="12" s="1"/>
  <c r="AD24" i="11"/>
  <c r="AA26" i="12"/>
  <c r="AA39" i="10"/>
  <c r="AL48" i="12"/>
  <c r="AD22" i="12"/>
  <c r="AG148" i="6"/>
  <c r="AG126" i="6"/>
  <c r="AH104" i="6"/>
  <c r="AA42" i="11"/>
  <c r="AA45" i="11" s="1"/>
  <c r="V25" i="12"/>
  <c r="AD176" i="6"/>
  <c r="AD170" i="6"/>
  <c r="AC167" i="6"/>
  <c r="AE32" i="7"/>
  <c r="AE20" i="11" s="1"/>
  <c r="AE21" i="11" s="1"/>
  <c r="AD168" i="6"/>
  <c r="AE164" i="6"/>
  <c r="AD178" i="6"/>
  <c r="AE127" i="6"/>
  <c r="AF105" i="6"/>
  <c r="AE149" i="6"/>
  <c r="AE121" i="6"/>
  <c r="AF99" i="6"/>
  <c r="AE143" i="6"/>
  <c r="AD146" i="6"/>
  <c r="AD124" i="6"/>
  <c r="AE102" i="6"/>
  <c r="AE131" i="6"/>
  <c r="AF109" i="6"/>
  <c r="AE153" i="6"/>
  <c r="AB180" i="6"/>
  <c r="AB184" i="6" s="1"/>
  <c r="AD138" i="6"/>
  <c r="AE94" i="6"/>
  <c r="AD116" i="6"/>
  <c r="AE119" i="6"/>
  <c r="AF97" i="6"/>
  <c r="AE141" i="6"/>
  <c r="AE145" i="6"/>
  <c r="AE123" i="6"/>
  <c r="AF101" i="6"/>
  <c r="AE125" i="6"/>
  <c r="AF103" i="6"/>
  <c r="AE147" i="6"/>
  <c r="AD120" i="6"/>
  <c r="AE98" i="6"/>
  <c r="AD142" i="6"/>
  <c r="AC169" i="6"/>
  <c r="AF117" i="6"/>
  <c r="AG95" i="6"/>
  <c r="AF139" i="6"/>
  <c r="AF132" i="6"/>
  <c r="AG110" i="6"/>
  <c r="AF154" i="6"/>
  <c r="AF179" i="6" s="1"/>
  <c r="AE152" i="6"/>
  <c r="AE130" i="6"/>
  <c r="AF108" i="6"/>
  <c r="AC163" i="6"/>
  <c r="AC155" i="6"/>
  <c r="AD122" i="6"/>
  <c r="AE100" i="6"/>
  <c r="AD144" i="6"/>
  <c r="AD140" i="6"/>
  <c r="AD118" i="6"/>
  <c r="AE96" i="6"/>
  <c r="AE151" i="6"/>
  <c r="AE129" i="6"/>
  <c r="AF107" i="6"/>
  <c r="AD177" i="6"/>
  <c r="AB157" i="6"/>
  <c r="AF31" i="7"/>
  <c r="AF30" i="7"/>
  <c r="AG25" i="7"/>
  <c r="AG29" i="10"/>
  <c r="AF128" i="6"/>
  <c r="AF150" i="6"/>
  <c r="AG106" i="6"/>
  <c r="AH28" i="7"/>
  <c r="AH29" i="7" s="1"/>
  <c r="AF160" i="6"/>
  <c r="AH26" i="7"/>
  <c r="AH93" i="8"/>
  <c r="AH92" i="8"/>
  <c r="AH91" i="8"/>
  <c r="AI47" i="8"/>
  <c r="AI97" i="8" s="1"/>
  <c r="AG113" i="6"/>
  <c r="AG135" i="6"/>
  <c r="AH91" i="6"/>
  <c r="AG27" i="7"/>
  <c r="AG25" i="10"/>
  <c r="AG21" i="7"/>
  <c r="AE175" i="6"/>
  <c r="BM90" i="8"/>
  <c r="AD169" i="6" l="1"/>
  <c r="AE172" i="6"/>
  <c r="AE166" i="6"/>
  <c r="AD161" i="6"/>
  <c r="AE168" i="6"/>
  <c r="AE136" i="6"/>
  <c r="AE114" i="6"/>
  <c r="AF92" i="6"/>
  <c r="AE174" i="6"/>
  <c r="AF164" i="6"/>
  <c r="AD167" i="6"/>
  <c r="AE178" i="6"/>
  <c r="AD162" i="6"/>
  <c r="AE115" i="6"/>
  <c r="AF93" i="6"/>
  <c r="AE137" i="6"/>
  <c r="AE162" i="6" s="1"/>
  <c r="V27" i="12"/>
  <c r="X25" i="11"/>
  <c r="X28" i="11" s="1"/>
  <c r="X23" i="12" s="1"/>
  <c r="AE24" i="11"/>
  <c r="AB39" i="10"/>
  <c r="AB26" i="12"/>
  <c r="AM48" i="12"/>
  <c r="AG173" i="6"/>
  <c r="AH148" i="6"/>
  <c r="AI104" i="6"/>
  <c r="AH126" i="6"/>
  <c r="AE22" i="12"/>
  <c r="AF32" i="7"/>
  <c r="AF20" i="11" s="1"/>
  <c r="AF21" i="11" s="1"/>
  <c r="AD165" i="6"/>
  <c r="AE177" i="6"/>
  <c r="AE170" i="6"/>
  <c r="AD171" i="6"/>
  <c r="W24" i="12"/>
  <c r="W31" i="10"/>
  <c r="W37" i="10" s="1"/>
  <c r="W47" i="11"/>
  <c r="X44" i="11" s="1"/>
  <c r="X46" i="11" s="1"/>
  <c r="AE140" i="6"/>
  <c r="AE118" i="6"/>
  <c r="AF96" i="6"/>
  <c r="AE122" i="6"/>
  <c r="AF100" i="6"/>
  <c r="AE144" i="6"/>
  <c r="AC157" i="6"/>
  <c r="AB41" i="11"/>
  <c r="AF152" i="6"/>
  <c r="AF130" i="6"/>
  <c r="AG108" i="6"/>
  <c r="AG132" i="6"/>
  <c r="AH110" i="6"/>
  <c r="AG154" i="6"/>
  <c r="AF147" i="6"/>
  <c r="AF125" i="6"/>
  <c r="AG103" i="6"/>
  <c r="AF145" i="6"/>
  <c r="AF123" i="6"/>
  <c r="AG101" i="6"/>
  <c r="AF141" i="6"/>
  <c r="AF119" i="6"/>
  <c r="AG97" i="6"/>
  <c r="AD155" i="6"/>
  <c r="AD163" i="6"/>
  <c r="AF153" i="6"/>
  <c r="AF131" i="6"/>
  <c r="AG109" i="6"/>
  <c r="AE146" i="6"/>
  <c r="AE124" i="6"/>
  <c r="AF102" i="6"/>
  <c r="AF121" i="6"/>
  <c r="AF143" i="6"/>
  <c r="AG99" i="6"/>
  <c r="AF151" i="6"/>
  <c r="AG107" i="6"/>
  <c r="AF129" i="6"/>
  <c r="AC180" i="6"/>
  <c r="AC184" i="6" s="1"/>
  <c r="AG117" i="6"/>
  <c r="AH95" i="6"/>
  <c r="AG139" i="6"/>
  <c r="AG164" i="6" s="1"/>
  <c r="AE142" i="6"/>
  <c r="AE120" i="6"/>
  <c r="AF98" i="6"/>
  <c r="AE138" i="6"/>
  <c r="AE116" i="6"/>
  <c r="AF94" i="6"/>
  <c r="AF127" i="6"/>
  <c r="AG105" i="6"/>
  <c r="AF149" i="6"/>
  <c r="AE176" i="6"/>
  <c r="AG30" i="7"/>
  <c r="AF175" i="6"/>
  <c r="AG160" i="6"/>
  <c r="AJ47" i="8"/>
  <c r="AJ97" i="8" s="1"/>
  <c r="AH21" i="7"/>
  <c r="AH25" i="10"/>
  <c r="AH27" i="7"/>
  <c r="AG128" i="6"/>
  <c r="AG150" i="6"/>
  <c r="AH106" i="6"/>
  <c r="AH113" i="6"/>
  <c r="AH135" i="6"/>
  <c r="AI91" i="6"/>
  <c r="AH25" i="7"/>
  <c r="AH29" i="10"/>
  <c r="AI91" i="8"/>
  <c r="AI92" i="8"/>
  <c r="AI93" i="8"/>
  <c r="AI26" i="7"/>
  <c r="AI28" i="7"/>
  <c r="AI29" i="7" s="1"/>
  <c r="AG31" i="7"/>
  <c r="BN90" i="8"/>
  <c r="AG92" i="6" l="1"/>
  <c r="AF136" i="6"/>
  <c r="AF114" i="6"/>
  <c r="AF161" i="6" s="1"/>
  <c r="AF174" i="6"/>
  <c r="AE161" i="6"/>
  <c r="AG179" i="6"/>
  <c r="AE169" i="6"/>
  <c r="AG93" i="6"/>
  <c r="AF137" i="6"/>
  <c r="AF115" i="6"/>
  <c r="X26" i="11"/>
  <c r="Y23" i="11" s="1"/>
  <c r="Y25" i="11" s="1"/>
  <c r="Y28" i="11" s="1"/>
  <c r="Y23" i="12" s="1"/>
  <c r="AF24" i="11"/>
  <c r="AC26" i="12"/>
  <c r="AC39" i="10"/>
  <c r="AF22" i="12"/>
  <c r="AN48" i="12"/>
  <c r="AE167" i="6"/>
  <c r="AF168" i="6"/>
  <c r="AE171" i="6"/>
  <c r="AF166" i="6"/>
  <c r="AF172" i="6"/>
  <c r="AF177" i="6"/>
  <c r="AE165" i="6"/>
  <c r="AI126" i="6"/>
  <c r="AJ104" i="6"/>
  <c r="AI148" i="6"/>
  <c r="AH173" i="6"/>
  <c r="W25" i="12"/>
  <c r="AG32" i="7"/>
  <c r="AG20" i="11" s="1"/>
  <c r="AG21" i="11" s="1"/>
  <c r="AF120" i="6"/>
  <c r="AG98" i="6"/>
  <c r="AF142" i="6"/>
  <c r="AH139" i="6"/>
  <c r="AH117" i="6"/>
  <c r="AI95" i="6"/>
  <c r="AF124" i="6"/>
  <c r="AG102" i="6"/>
  <c r="AF146" i="6"/>
  <c r="AD180" i="6"/>
  <c r="AD184" i="6" s="1"/>
  <c r="AG119" i="6"/>
  <c r="AH97" i="6"/>
  <c r="AG141" i="6"/>
  <c r="AG125" i="6"/>
  <c r="AH103" i="6"/>
  <c r="AG147" i="6"/>
  <c r="AG172" i="6" s="1"/>
  <c r="AH132" i="6"/>
  <c r="AI110" i="6"/>
  <c r="AH154" i="6"/>
  <c r="AH179" i="6" s="1"/>
  <c r="AG130" i="6"/>
  <c r="AH108" i="6"/>
  <c r="AG152" i="6"/>
  <c r="AF122" i="6"/>
  <c r="AG100" i="6"/>
  <c r="AF144" i="6"/>
  <c r="AF140" i="6"/>
  <c r="AG96" i="6"/>
  <c r="AF118" i="6"/>
  <c r="AF176" i="6"/>
  <c r="AG149" i="6"/>
  <c r="AG127" i="6"/>
  <c r="AH105" i="6"/>
  <c r="AF138" i="6"/>
  <c r="AG94" i="6"/>
  <c r="AF116" i="6"/>
  <c r="AE163" i="6"/>
  <c r="AE155" i="6"/>
  <c r="AG129" i="6"/>
  <c r="AG151" i="6"/>
  <c r="AH107" i="6"/>
  <c r="AG143" i="6"/>
  <c r="AG121" i="6"/>
  <c r="AH99" i="6"/>
  <c r="AG131" i="6"/>
  <c r="AH109" i="6"/>
  <c r="AG153" i="6"/>
  <c r="AD157" i="6"/>
  <c r="AC41" i="11"/>
  <c r="AC42" i="11" s="1"/>
  <c r="AC45" i="11" s="1"/>
  <c r="AG145" i="6"/>
  <c r="AG123" i="6"/>
  <c r="AH101" i="6"/>
  <c r="AB42" i="11"/>
  <c r="AB45" i="11" s="1"/>
  <c r="AF178" i="6"/>
  <c r="AF170" i="6"/>
  <c r="AG175" i="6"/>
  <c r="AH31" i="7"/>
  <c r="AI27" i="7"/>
  <c r="AI21" i="7"/>
  <c r="AI25" i="10"/>
  <c r="AH160" i="6"/>
  <c r="AH128" i="6"/>
  <c r="AH150" i="6"/>
  <c r="AI106" i="6"/>
  <c r="AI25" i="7"/>
  <c r="AI29" i="10"/>
  <c r="AJ28" i="7"/>
  <c r="AJ29" i="7" s="1"/>
  <c r="AJ26" i="7"/>
  <c r="AJ93" i="8"/>
  <c r="AJ92" i="8"/>
  <c r="AJ91" i="8"/>
  <c r="AI113" i="6"/>
  <c r="AI135" i="6"/>
  <c r="AJ91" i="6"/>
  <c r="AK47" i="8"/>
  <c r="AK97" i="8" s="1"/>
  <c r="AH30" i="7"/>
  <c r="BO90" i="8"/>
  <c r="AF167" i="6" l="1"/>
  <c r="AH92" i="6"/>
  <c r="AG114" i="6"/>
  <c r="AG136" i="6"/>
  <c r="AG178" i="6"/>
  <c r="AG177" i="6"/>
  <c r="AF169" i="6"/>
  <c r="AG166" i="6"/>
  <c r="AF171" i="6"/>
  <c r="AI173" i="6"/>
  <c r="AF162" i="6"/>
  <c r="AG115" i="6"/>
  <c r="AH93" i="6"/>
  <c r="AG137" i="6"/>
  <c r="W27" i="12"/>
  <c r="Y26" i="11"/>
  <c r="Z23" i="11" s="1"/>
  <c r="Z25" i="11" s="1"/>
  <c r="AG24" i="11"/>
  <c r="AD39" i="10"/>
  <c r="AD26" i="12"/>
  <c r="AG22" i="12"/>
  <c r="AO48" i="12"/>
  <c r="L13" i="13"/>
  <c r="AJ126" i="6"/>
  <c r="AJ148" i="6"/>
  <c r="AK104" i="6"/>
  <c r="AG170" i="6"/>
  <c r="AG168" i="6"/>
  <c r="AG176" i="6"/>
  <c r="AH164" i="6"/>
  <c r="AH32" i="7"/>
  <c r="AH20" i="11" s="1"/>
  <c r="AH21" i="11" s="1"/>
  <c r="AG174" i="6"/>
  <c r="X24" i="12"/>
  <c r="X31" i="10"/>
  <c r="X37" i="10" s="1"/>
  <c r="X47" i="11"/>
  <c r="Y44" i="11" s="1"/>
  <c r="Y46" i="11" s="1"/>
  <c r="AH129" i="6"/>
  <c r="AH151" i="6"/>
  <c r="AI107" i="6"/>
  <c r="AE180" i="6"/>
  <c r="AE184" i="6" s="1"/>
  <c r="AG116" i="6"/>
  <c r="AG138" i="6"/>
  <c r="AH94" i="6"/>
  <c r="AH127" i="6"/>
  <c r="AI105" i="6"/>
  <c r="AH149" i="6"/>
  <c r="AG144" i="6"/>
  <c r="AH100" i="6"/>
  <c r="AG122" i="6"/>
  <c r="AI132" i="6"/>
  <c r="AJ110" i="6"/>
  <c r="AI154" i="6"/>
  <c r="AH119" i="6"/>
  <c r="AI97" i="6"/>
  <c r="AH141" i="6"/>
  <c r="AF165" i="6"/>
  <c r="AH145" i="6"/>
  <c r="AH123" i="6"/>
  <c r="AI101" i="6"/>
  <c r="AH131" i="6"/>
  <c r="AI109" i="6"/>
  <c r="AH153" i="6"/>
  <c r="AH121" i="6"/>
  <c r="AH143" i="6"/>
  <c r="AI99" i="6"/>
  <c r="AD41" i="11"/>
  <c r="AD42" i="11" s="1"/>
  <c r="AD45" i="11" s="1"/>
  <c r="AE157" i="6"/>
  <c r="AF163" i="6"/>
  <c r="AF155" i="6"/>
  <c r="AG140" i="6"/>
  <c r="AG118" i="6"/>
  <c r="AH96" i="6"/>
  <c r="AH130" i="6"/>
  <c r="AI108" i="6"/>
  <c r="AH152" i="6"/>
  <c r="AH125" i="6"/>
  <c r="AI103" i="6"/>
  <c r="AH147" i="6"/>
  <c r="AG124" i="6"/>
  <c r="AH102" i="6"/>
  <c r="AG146" i="6"/>
  <c r="AI139" i="6"/>
  <c r="AI117" i="6"/>
  <c r="AJ95" i="6"/>
  <c r="AG120" i="6"/>
  <c r="AH98" i="6"/>
  <c r="AG142" i="6"/>
  <c r="AH175" i="6"/>
  <c r="AI31" i="7"/>
  <c r="AL47" i="8"/>
  <c r="AL97" i="8" s="1"/>
  <c r="AJ113" i="6"/>
  <c r="AJ135" i="6"/>
  <c r="AK91" i="6"/>
  <c r="AJ21" i="7"/>
  <c r="AJ25" i="10"/>
  <c r="AJ27" i="7"/>
  <c r="AK28" i="7"/>
  <c r="AK29" i="7" s="1"/>
  <c r="AI150" i="6"/>
  <c r="AI128" i="6"/>
  <c r="AJ106" i="6"/>
  <c r="AI30" i="7"/>
  <c r="AJ29" i="10"/>
  <c r="AJ25" i="7"/>
  <c r="AI160" i="6"/>
  <c r="AK91" i="8"/>
  <c r="AK92" i="8"/>
  <c r="AK93" i="8"/>
  <c r="AK26" i="7"/>
  <c r="BP90" i="8"/>
  <c r="AG161" i="6" l="1"/>
  <c r="AI179" i="6"/>
  <c r="AG162" i="6"/>
  <c r="AH114" i="6"/>
  <c r="AH136" i="6"/>
  <c r="AI92" i="6"/>
  <c r="AG171" i="6"/>
  <c r="AH172" i="6"/>
  <c r="AH178" i="6"/>
  <c r="AH174" i="6"/>
  <c r="AG167" i="6"/>
  <c r="AH177" i="6"/>
  <c r="AH166" i="6"/>
  <c r="AH115" i="6"/>
  <c r="AI93" i="6"/>
  <c r="AH137" i="6"/>
  <c r="Z26" i="11"/>
  <c r="AA23" i="11" s="1"/>
  <c r="Z28" i="11"/>
  <c r="Z23" i="12" s="1"/>
  <c r="AH24" i="11"/>
  <c r="AE26" i="12"/>
  <c r="AE39" i="10"/>
  <c r="AP48" i="12"/>
  <c r="AJ173" i="6"/>
  <c r="AH22" i="12"/>
  <c r="AK126" i="6"/>
  <c r="AL104" i="6"/>
  <c r="AK148" i="6"/>
  <c r="X25" i="12"/>
  <c r="AI32" i="7"/>
  <c r="AI20" i="11" s="1"/>
  <c r="AI21" i="11" s="1"/>
  <c r="AH170" i="6"/>
  <c r="AH176" i="6"/>
  <c r="AH120" i="6"/>
  <c r="AI98" i="6"/>
  <c r="AH142" i="6"/>
  <c r="AH167" i="6" s="1"/>
  <c r="AJ139" i="6"/>
  <c r="AJ117" i="6"/>
  <c r="AK95" i="6"/>
  <c r="AH124" i="6"/>
  <c r="AI102" i="6"/>
  <c r="AH146" i="6"/>
  <c r="AI152" i="6"/>
  <c r="AI130" i="6"/>
  <c r="AJ108" i="6"/>
  <c r="AH118" i="6"/>
  <c r="AH140" i="6"/>
  <c r="AI96" i="6"/>
  <c r="AF180" i="6"/>
  <c r="AF184" i="6" s="1"/>
  <c r="AI119" i="6"/>
  <c r="AI141" i="6"/>
  <c r="AJ97" i="6"/>
  <c r="AH144" i="6"/>
  <c r="AH122" i="6"/>
  <c r="AI100" i="6"/>
  <c r="AG163" i="6"/>
  <c r="AG155" i="6"/>
  <c r="AI151" i="6"/>
  <c r="AI129" i="6"/>
  <c r="AJ107" i="6"/>
  <c r="AI164" i="6"/>
  <c r="AG165" i="6"/>
  <c r="AH168" i="6"/>
  <c r="AI125" i="6"/>
  <c r="AJ103" i="6"/>
  <c r="AI147" i="6"/>
  <c r="AE41" i="11"/>
  <c r="AE42" i="11" s="1"/>
  <c r="AE45" i="11" s="1"/>
  <c r="AF157" i="6"/>
  <c r="AI121" i="6"/>
  <c r="AJ99" i="6"/>
  <c r="AI143" i="6"/>
  <c r="AI168" i="6" s="1"/>
  <c r="AI153" i="6"/>
  <c r="AI131" i="6"/>
  <c r="AJ109" i="6"/>
  <c r="AI145" i="6"/>
  <c r="AI123" i="6"/>
  <c r="AJ101" i="6"/>
  <c r="AJ154" i="6"/>
  <c r="AJ132" i="6"/>
  <c r="AK110" i="6"/>
  <c r="AI127" i="6"/>
  <c r="AJ105" i="6"/>
  <c r="AI149" i="6"/>
  <c r="AI174" i="6" s="1"/>
  <c r="AH116" i="6"/>
  <c r="AI94" i="6"/>
  <c r="AH138" i="6"/>
  <c r="AG169" i="6"/>
  <c r="AJ31" i="7"/>
  <c r="AI175" i="6"/>
  <c r="AK27" i="7"/>
  <c r="AK21" i="7"/>
  <c r="AK25" i="10"/>
  <c r="AK113" i="6"/>
  <c r="AK135" i="6"/>
  <c r="AL91" i="6"/>
  <c r="AM47" i="8"/>
  <c r="AM97" i="8" s="1"/>
  <c r="AJ30" i="7"/>
  <c r="AL26" i="7"/>
  <c r="AL93" i="8"/>
  <c r="AL92" i="8"/>
  <c r="AL91" i="8"/>
  <c r="AJ150" i="6"/>
  <c r="AJ128" i="6"/>
  <c r="AK106" i="6"/>
  <c r="AL28" i="7"/>
  <c r="AL29" i="7" s="1"/>
  <c r="AJ160" i="6"/>
  <c r="AK25" i="7"/>
  <c r="AK29" i="10"/>
  <c r="BQ90" i="8"/>
  <c r="AH161" i="6" l="1"/>
  <c r="AJ92" i="6"/>
  <c r="AI136" i="6"/>
  <c r="AI114" i="6"/>
  <c r="AI161" i="6" s="1"/>
  <c r="AI172" i="6"/>
  <c r="AH171" i="6"/>
  <c r="AK173" i="6"/>
  <c r="AH162" i="6"/>
  <c r="AI115" i="6"/>
  <c r="AJ93" i="6"/>
  <c r="AI137" i="6"/>
  <c r="AI162" i="6" s="1"/>
  <c r="X27" i="12"/>
  <c r="AA25" i="11"/>
  <c r="AA28" i="11" s="1"/>
  <c r="AA23" i="12" s="1"/>
  <c r="AI24" i="11"/>
  <c r="AF39" i="10"/>
  <c r="AF26" i="12"/>
  <c r="AQ48" i="12"/>
  <c r="AL126" i="6"/>
  <c r="AM104" i="6"/>
  <c r="AL148" i="6"/>
  <c r="AI22" i="12"/>
  <c r="AJ32" i="7"/>
  <c r="AJ20" i="11" s="1"/>
  <c r="AJ21" i="11" s="1"/>
  <c r="AJ179" i="6"/>
  <c r="AI178" i="6"/>
  <c r="AI176" i="6"/>
  <c r="AH165" i="6"/>
  <c r="AI177" i="6"/>
  <c r="AJ164" i="6"/>
  <c r="Y31" i="10"/>
  <c r="Y37" i="10" s="1"/>
  <c r="Y24" i="12"/>
  <c r="Y47" i="11"/>
  <c r="Z44" i="11" s="1"/>
  <c r="Z46" i="11" s="1"/>
  <c r="AI116" i="6"/>
  <c r="AJ94" i="6"/>
  <c r="AI138" i="6"/>
  <c r="AJ145" i="6"/>
  <c r="AJ123" i="6"/>
  <c r="AK101" i="6"/>
  <c r="AJ125" i="6"/>
  <c r="AK103" i="6"/>
  <c r="AJ147" i="6"/>
  <c r="AG157" i="6"/>
  <c r="AF41" i="11"/>
  <c r="AF42" i="11" s="1"/>
  <c r="AF45" i="11" s="1"/>
  <c r="AI144" i="6"/>
  <c r="AI122" i="6"/>
  <c r="AJ100" i="6"/>
  <c r="AI118" i="6"/>
  <c r="AI140" i="6"/>
  <c r="AJ96" i="6"/>
  <c r="AI170" i="6"/>
  <c r="AH169" i="6"/>
  <c r="AI166" i="6"/>
  <c r="AH155" i="6"/>
  <c r="AH163" i="6"/>
  <c r="AJ127" i="6"/>
  <c r="AK105" i="6"/>
  <c r="AJ149" i="6"/>
  <c r="AK154" i="6"/>
  <c r="AK132" i="6"/>
  <c r="AL110" i="6"/>
  <c r="AJ131" i="6"/>
  <c r="AK109" i="6"/>
  <c r="AJ153" i="6"/>
  <c r="AJ121" i="6"/>
  <c r="AK99" i="6"/>
  <c r="AJ143" i="6"/>
  <c r="AJ151" i="6"/>
  <c r="AJ129" i="6"/>
  <c r="AK107" i="6"/>
  <c r="AG180" i="6"/>
  <c r="AG184" i="6" s="1"/>
  <c r="AJ119" i="6"/>
  <c r="AK97" i="6"/>
  <c r="AJ141" i="6"/>
  <c r="AJ130" i="6"/>
  <c r="AK108" i="6"/>
  <c r="AJ152" i="6"/>
  <c r="AJ177" i="6" s="1"/>
  <c r="AI124" i="6"/>
  <c r="AJ102" i="6"/>
  <c r="AI146" i="6"/>
  <c r="AI171" i="6" s="1"/>
  <c r="AK117" i="6"/>
  <c r="AK139" i="6"/>
  <c r="AL95" i="6"/>
  <c r="AI120" i="6"/>
  <c r="AJ98" i="6"/>
  <c r="AI142" i="6"/>
  <c r="AK31" i="7"/>
  <c r="AJ175" i="6"/>
  <c r="AM91" i="8"/>
  <c r="AM92" i="8"/>
  <c r="AM93" i="8"/>
  <c r="AM26" i="7"/>
  <c r="AL25" i="7"/>
  <c r="AL29" i="10"/>
  <c r="AL113" i="6"/>
  <c r="AL135" i="6"/>
  <c r="AM91" i="6"/>
  <c r="AK30" i="7"/>
  <c r="AM28" i="7"/>
  <c r="AM29" i="7" s="1"/>
  <c r="AK150" i="6"/>
  <c r="AK128" i="6"/>
  <c r="AL106" i="6"/>
  <c r="AL25" i="10"/>
  <c r="AL21" i="7"/>
  <c r="AL27" i="7"/>
  <c r="AN47" i="8"/>
  <c r="AN97" i="8" s="1"/>
  <c r="AK160" i="6"/>
  <c r="BR90" i="8"/>
  <c r="AJ178" i="6" l="1"/>
  <c r="AL173" i="6"/>
  <c r="AK92" i="6"/>
  <c r="AJ114" i="6"/>
  <c r="AJ136" i="6"/>
  <c r="AI167" i="6"/>
  <c r="AJ166" i="6"/>
  <c r="AJ174" i="6"/>
  <c r="AJ172" i="6"/>
  <c r="AJ168" i="6"/>
  <c r="AJ115" i="6"/>
  <c r="AK93" i="6"/>
  <c r="AJ137" i="6"/>
  <c r="AA26" i="11"/>
  <c r="AB23" i="11" s="1"/>
  <c r="AB25" i="11" s="1"/>
  <c r="AB28" i="11" s="1"/>
  <c r="AB23" i="12" s="1"/>
  <c r="AJ24" i="11"/>
  <c r="AG26" i="12"/>
  <c r="AG39" i="10"/>
  <c r="AR48" i="12"/>
  <c r="AM148" i="6"/>
  <c r="AN104" i="6"/>
  <c r="AM126" i="6"/>
  <c r="AJ22" i="12"/>
  <c r="Y25" i="12"/>
  <c r="AK164" i="6"/>
  <c r="AK179" i="6"/>
  <c r="AI165" i="6"/>
  <c r="AI169" i="6"/>
  <c r="AK32" i="7"/>
  <c r="AK20" i="11" s="1"/>
  <c r="AK21" i="11" s="1"/>
  <c r="AJ170" i="6"/>
  <c r="Z47" i="11"/>
  <c r="AA44" i="11" s="1"/>
  <c r="AA46" i="11" s="1"/>
  <c r="Z24" i="12"/>
  <c r="Z31" i="10"/>
  <c r="Z37" i="10" s="1"/>
  <c r="AJ120" i="6"/>
  <c r="AK98" i="6"/>
  <c r="AJ142" i="6"/>
  <c r="AL117" i="6"/>
  <c r="AM95" i="6"/>
  <c r="AL139" i="6"/>
  <c r="AJ146" i="6"/>
  <c r="AJ124" i="6"/>
  <c r="AK102" i="6"/>
  <c r="AK141" i="6"/>
  <c r="AK119" i="6"/>
  <c r="AL97" i="6"/>
  <c r="AK151" i="6"/>
  <c r="AL107" i="6"/>
  <c r="AK129" i="6"/>
  <c r="AK121" i="6"/>
  <c r="AL99" i="6"/>
  <c r="AK143" i="6"/>
  <c r="AG41" i="11"/>
  <c r="AG42" i="11" s="1"/>
  <c r="AG45" i="11" s="1"/>
  <c r="AH157" i="6"/>
  <c r="AJ140" i="6"/>
  <c r="AJ118" i="6"/>
  <c r="AK96" i="6"/>
  <c r="AI155" i="6"/>
  <c r="AI163" i="6"/>
  <c r="AJ176" i="6"/>
  <c r="AK130" i="6"/>
  <c r="AL108" i="6"/>
  <c r="AK152" i="6"/>
  <c r="AK153" i="6"/>
  <c r="AK131" i="6"/>
  <c r="AL109" i="6"/>
  <c r="AL154" i="6"/>
  <c r="AL132" i="6"/>
  <c r="AM110" i="6"/>
  <c r="AK127" i="6"/>
  <c r="AL105" i="6"/>
  <c r="AK149" i="6"/>
  <c r="AK174" i="6" s="1"/>
  <c r="AH180" i="6"/>
  <c r="AH184" i="6" s="1"/>
  <c r="AJ122" i="6"/>
  <c r="AK100" i="6"/>
  <c r="AJ144" i="6"/>
  <c r="AK147" i="6"/>
  <c r="AK125" i="6"/>
  <c r="AL103" i="6"/>
  <c r="AK145" i="6"/>
  <c r="AK123" i="6"/>
  <c r="AL101" i="6"/>
  <c r="AJ138" i="6"/>
  <c r="AK94" i="6"/>
  <c r="AJ116" i="6"/>
  <c r="AL30" i="7"/>
  <c r="AK175" i="6"/>
  <c r="AL31" i="7"/>
  <c r="AM29" i="10"/>
  <c r="AM25" i="7"/>
  <c r="AN28" i="7"/>
  <c r="AN29" i="7" s="1"/>
  <c r="AL160" i="6"/>
  <c r="AM27" i="7"/>
  <c r="AN93" i="8"/>
  <c r="AN92" i="8"/>
  <c r="AN91" i="8"/>
  <c r="AO47" i="8"/>
  <c r="AO97" i="8" s="1"/>
  <c r="AL128" i="6"/>
  <c r="AL150" i="6"/>
  <c r="AM106" i="6"/>
  <c r="AM113" i="6"/>
  <c r="AM135" i="6"/>
  <c r="AN91" i="6"/>
  <c r="AN26" i="7"/>
  <c r="AM21" i="7"/>
  <c r="AM25" i="10"/>
  <c r="BS90" i="8"/>
  <c r="AJ161" i="6" l="1"/>
  <c r="AK136" i="6"/>
  <c r="AL92" i="6"/>
  <c r="AK114" i="6"/>
  <c r="AK161" i="6" s="1"/>
  <c r="AK177" i="6"/>
  <c r="AJ162" i="6"/>
  <c r="AJ167" i="6"/>
  <c r="AK168" i="6"/>
  <c r="AL164" i="6"/>
  <c r="AK115" i="6"/>
  <c r="AL93" i="6"/>
  <c r="AK137" i="6"/>
  <c r="AK162" i="6" s="1"/>
  <c r="AJ169" i="6"/>
  <c r="Y27" i="12"/>
  <c r="AB26" i="11"/>
  <c r="AC23" i="11" s="1"/>
  <c r="AC25" i="11" s="1"/>
  <c r="AC28" i="11" s="1"/>
  <c r="AC23" i="12" s="1"/>
  <c r="AK24" i="11"/>
  <c r="AH39" i="10"/>
  <c r="AH26" i="12"/>
  <c r="M13" i="13"/>
  <c r="AS48" i="12"/>
  <c r="AK22" i="12"/>
  <c r="AN126" i="6"/>
  <c r="AO104" i="6"/>
  <c r="AN148" i="6"/>
  <c r="AN173" i="6" s="1"/>
  <c r="AM173" i="6"/>
  <c r="Z25" i="12"/>
  <c r="AL32" i="7"/>
  <c r="AL20" i="11" s="1"/>
  <c r="AL21" i="11" s="1"/>
  <c r="AK170" i="6"/>
  <c r="AL179" i="6"/>
  <c r="AJ165" i="6"/>
  <c r="AJ171" i="6"/>
  <c r="AK166" i="6"/>
  <c r="AK138" i="6"/>
  <c r="AK116" i="6"/>
  <c r="AL94" i="6"/>
  <c r="AL123" i="6"/>
  <c r="AM101" i="6"/>
  <c r="AL145" i="6"/>
  <c r="AL149" i="6"/>
  <c r="AL127" i="6"/>
  <c r="AM105" i="6"/>
  <c r="AM154" i="6"/>
  <c r="AM132" i="6"/>
  <c r="AN110" i="6"/>
  <c r="AI180" i="6"/>
  <c r="AI184" i="6" s="1"/>
  <c r="AK118" i="6"/>
  <c r="AL96" i="6"/>
  <c r="AK140" i="6"/>
  <c r="AK165" i="6" s="1"/>
  <c r="AL143" i="6"/>
  <c r="AM99" i="6"/>
  <c r="AL121" i="6"/>
  <c r="AK124" i="6"/>
  <c r="AL102" i="6"/>
  <c r="AK146" i="6"/>
  <c r="AM117" i="6"/>
  <c r="AM139" i="6"/>
  <c r="AN95" i="6"/>
  <c r="AK176" i="6"/>
  <c r="AJ163" i="6"/>
  <c r="AJ155" i="6"/>
  <c r="AL147" i="6"/>
  <c r="AL125" i="6"/>
  <c r="AM103" i="6"/>
  <c r="AK122" i="6"/>
  <c r="AK144" i="6"/>
  <c r="AL100" i="6"/>
  <c r="AL153" i="6"/>
  <c r="AL131" i="6"/>
  <c r="AM109" i="6"/>
  <c r="AL152" i="6"/>
  <c r="AL130" i="6"/>
  <c r="AM108" i="6"/>
  <c r="AH41" i="11"/>
  <c r="AI157" i="6"/>
  <c r="AL151" i="6"/>
  <c r="AL129" i="6"/>
  <c r="AM107" i="6"/>
  <c r="AL119" i="6"/>
  <c r="AL141" i="6"/>
  <c r="AM97" i="6"/>
  <c r="AK142" i="6"/>
  <c r="AK120" i="6"/>
  <c r="AL98" i="6"/>
  <c r="AK172" i="6"/>
  <c r="AK178" i="6"/>
  <c r="AM30" i="7"/>
  <c r="AL175" i="6"/>
  <c r="AN27" i="7"/>
  <c r="AN113" i="6"/>
  <c r="AN135" i="6"/>
  <c r="AO91" i="6"/>
  <c r="AP47" i="8"/>
  <c r="AP97" i="8" s="1"/>
  <c r="AO91" i="8"/>
  <c r="AO92" i="8"/>
  <c r="AO93" i="8"/>
  <c r="AO26" i="7"/>
  <c r="AM160" i="6"/>
  <c r="AM150" i="6"/>
  <c r="AM128" i="6"/>
  <c r="AN106" i="6"/>
  <c r="AN29" i="10"/>
  <c r="AN25" i="7"/>
  <c r="AN21" i="7"/>
  <c r="AN25" i="10"/>
  <c r="AO28" i="7"/>
  <c r="AO29" i="7" s="1"/>
  <c r="AM31" i="7"/>
  <c r="BT90" i="8"/>
  <c r="AM92" i="6" l="1"/>
  <c r="AL136" i="6"/>
  <c r="AL114" i="6"/>
  <c r="AL161" i="6" s="1"/>
  <c r="AK171" i="6"/>
  <c r="AL170" i="6"/>
  <c r="AL137" i="6"/>
  <c r="AM93" i="6"/>
  <c r="AL115" i="6"/>
  <c r="Z27" i="12"/>
  <c r="AC26" i="11"/>
  <c r="AD23" i="11" s="1"/>
  <c r="AD25" i="11" s="1"/>
  <c r="AD28" i="11" s="1"/>
  <c r="AD23" i="12" s="1"/>
  <c r="AL24" i="11"/>
  <c r="AI26" i="12"/>
  <c r="AI39" i="10"/>
  <c r="AT48" i="12"/>
  <c r="AK167" i="6"/>
  <c r="AL166" i="6"/>
  <c r="AL176" i="6"/>
  <c r="AL178" i="6"/>
  <c r="AK169" i="6"/>
  <c r="AL172" i="6"/>
  <c r="AM179" i="6"/>
  <c r="AO126" i="6"/>
  <c r="AO148" i="6"/>
  <c r="AP104" i="6"/>
  <c r="AL22" i="12"/>
  <c r="AM32" i="7"/>
  <c r="AM20" i="11" s="1"/>
  <c r="AM21" i="11" s="1"/>
  <c r="AM164" i="6"/>
  <c r="AA31" i="10"/>
  <c r="AA37" i="10" s="1"/>
  <c r="AA24" i="12"/>
  <c r="AA47" i="11"/>
  <c r="AB44" i="11" s="1"/>
  <c r="AB46" i="11" s="1"/>
  <c r="AM119" i="6"/>
  <c r="AN97" i="6"/>
  <c r="AM141" i="6"/>
  <c r="AM130" i="6"/>
  <c r="AN108" i="6"/>
  <c r="AM152" i="6"/>
  <c r="AL122" i="6"/>
  <c r="AL144" i="6"/>
  <c r="AM100" i="6"/>
  <c r="AI41" i="11"/>
  <c r="AI42" i="11" s="1"/>
  <c r="AI45" i="11" s="1"/>
  <c r="AJ157" i="6"/>
  <c r="AM143" i="6"/>
  <c r="AM121" i="6"/>
  <c r="AN99" i="6"/>
  <c r="AM127" i="6"/>
  <c r="AN105" i="6"/>
  <c r="AM149" i="6"/>
  <c r="AM174" i="6" s="1"/>
  <c r="AM145" i="6"/>
  <c r="AM123" i="6"/>
  <c r="AN101" i="6"/>
  <c r="AL116" i="6"/>
  <c r="AM94" i="6"/>
  <c r="AL138" i="6"/>
  <c r="AK163" i="6"/>
  <c r="AK155" i="6"/>
  <c r="AL177" i="6"/>
  <c r="AL174" i="6"/>
  <c r="AL142" i="6"/>
  <c r="AL120" i="6"/>
  <c r="AM98" i="6"/>
  <c r="AM151" i="6"/>
  <c r="AN107" i="6"/>
  <c r="AM129" i="6"/>
  <c r="AH42" i="11"/>
  <c r="AH45" i="11" s="1"/>
  <c r="AM131" i="6"/>
  <c r="AN109" i="6"/>
  <c r="AM153" i="6"/>
  <c r="AM147" i="6"/>
  <c r="AM125" i="6"/>
  <c r="AN103" i="6"/>
  <c r="AJ180" i="6"/>
  <c r="AJ184" i="6" s="1"/>
  <c r="AO95" i="6"/>
  <c r="AN139" i="6"/>
  <c r="AN117" i="6"/>
  <c r="AL124" i="6"/>
  <c r="AM102" i="6"/>
  <c r="AL146" i="6"/>
  <c r="AL118" i="6"/>
  <c r="AL140" i="6"/>
  <c r="AM96" i="6"/>
  <c r="AN154" i="6"/>
  <c r="AN132" i="6"/>
  <c r="AO110" i="6"/>
  <c r="AL168" i="6"/>
  <c r="AN30" i="7"/>
  <c r="AP28" i="7"/>
  <c r="AP29" i="7" s="1"/>
  <c r="AN150" i="6"/>
  <c r="AN128" i="6"/>
  <c r="AO106" i="6"/>
  <c r="AP26" i="7"/>
  <c r="AO21" i="7"/>
  <c r="AO25" i="10"/>
  <c r="AO29" i="10"/>
  <c r="AO25" i="7"/>
  <c r="AN160" i="6"/>
  <c r="AM175" i="6"/>
  <c r="AO27" i="7"/>
  <c r="AP93" i="8"/>
  <c r="AP92" i="8"/>
  <c r="AP91" i="8"/>
  <c r="AQ47" i="8"/>
  <c r="AQ97" i="8" s="1"/>
  <c r="AO113" i="6"/>
  <c r="AO135" i="6"/>
  <c r="AP91" i="6"/>
  <c r="AN31" i="7"/>
  <c r="BU90" i="8"/>
  <c r="AM178" i="6" l="1"/>
  <c r="AM114" i="6"/>
  <c r="AM136" i="6"/>
  <c r="AN92" i="6"/>
  <c r="AL171" i="6"/>
  <c r="AM166" i="6"/>
  <c r="AM177" i="6"/>
  <c r="AL162" i="6"/>
  <c r="AM115" i="6"/>
  <c r="AN93" i="6"/>
  <c r="AM137" i="6"/>
  <c r="AM162" i="6" s="1"/>
  <c r="AD26" i="11"/>
  <c r="AE23" i="11" s="1"/>
  <c r="AE25" i="11" s="1"/>
  <c r="AE28" i="11" s="1"/>
  <c r="AE23" i="12" s="1"/>
  <c r="AM24" i="11"/>
  <c r="AJ39" i="10"/>
  <c r="AJ26" i="12"/>
  <c r="AU48" i="12"/>
  <c r="AP126" i="6"/>
  <c r="AQ104" i="6"/>
  <c r="AP148" i="6"/>
  <c r="AM22" i="12"/>
  <c r="AO173" i="6"/>
  <c r="AA25" i="12"/>
  <c r="AL167" i="6"/>
  <c r="AM170" i="6"/>
  <c r="AM168" i="6"/>
  <c r="AN32" i="7"/>
  <c r="AN20" i="11" s="1"/>
  <c r="AN21" i="11" s="1"/>
  <c r="AL169" i="6"/>
  <c r="AN179" i="6"/>
  <c r="AO132" i="6"/>
  <c r="AO154" i="6"/>
  <c r="AP110" i="6"/>
  <c r="AN147" i="6"/>
  <c r="AN125" i="6"/>
  <c r="AO103" i="6"/>
  <c r="AN131" i="6"/>
  <c r="AO109" i="6"/>
  <c r="AN153" i="6"/>
  <c r="AK157" i="6"/>
  <c r="AJ41" i="11"/>
  <c r="AL155" i="6"/>
  <c r="AK41" i="11" s="1"/>
  <c r="AL163" i="6"/>
  <c r="AM144" i="6"/>
  <c r="AN100" i="6"/>
  <c r="AM122" i="6"/>
  <c r="AN130" i="6"/>
  <c r="AO108" i="6"/>
  <c r="AN152" i="6"/>
  <c r="AN177" i="6" s="1"/>
  <c r="AL165" i="6"/>
  <c r="AN164" i="6"/>
  <c r="AM172" i="6"/>
  <c r="AM176" i="6"/>
  <c r="AM118" i="6"/>
  <c r="AM140" i="6"/>
  <c r="AN96" i="6"/>
  <c r="AM146" i="6"/>
  <c r="AM124" i="6"/>
  <c r="AN102" i="6"/>
  <c r="AO117" i="6"/>
  <c r="AP95" i="6"/>
  <c r="AO139" i="6"/>
  <c r="AN129" i="6"/>
  <c r="AO107" i="6"/>
  <c r="AN151" i="6"/>
  <c r="AN176" i="6" s="1"/>
  <c r="AM120" i="6"/>
  <c r="AN98" i="6"/>
  <c r="AM142" i="6"/>
  <c r="AM167" i="6" s="1"/>
  <c r="AK180" i="6"/>
  <c r="AK184" i="6" s="1"/>
  <c r="AM116" i="6"/>
  <c r="AM138" i="6"/>
  <c r="AN94" i="6"/>
  <c r="AN123" i="6"/>
  <c r="AO101" i="6"/>
  <c r="AN145" i="6"/>
  <c r="AN149" i="6"/>
  <c r="AN127" i="6"/>
  <c r="AO105" i="6"/>
  <c r="AN143" i="6"/>
  <c r="AN121" i="6"/>
  <c r="AO99" i="6"/>
  <c r="AN141" i="6"/>
  <c r="AN119" i="6"/>
  <c r="AO97" i="6"/>
  <c r="AO31" i="7"/>
  <c r="AO30" i="7"/>
  <c r="AO160" i="6"/>
  <c r="AR47" i="8"/>
  <c r="AR97" i="8" s="1"/>
  <c r="AP21" i="7"/>
  <c r="AP25" i="10"/>
  <c r="AP27" i="7"/>
  <c r="AO128" i="6"/>
  <c r="AO150" i="6"/>
  <c r="AP106" i="6"/>
  <c r="AQ28" i="7"/>
  <c r="AQ29" i="7" s="1"/>
  <c r="AN175" i="6"/>
  <c r="AP113" i="6"/>
  <c r="AP135" i="6"/>
  <c r="AQ91" i="6"/>
  <c r="AP25" i="7"/>
  <c r="AP29" i="10"/>
  <c r="AQ91" i="8"/>
  <c r="AQ92" i="8"/>
  <c r="AQ93" i="8"/>
  <c r="AQ26" i="7"/>
  <c r="BV90" i="8"/>
  <c r="AO92" i="6" l="1"/>
  <c r="AN114" i="6"/>
  <c r="AN136" i="6"/>
  <c r="AM161" i="6"/>
  <c r="AP173" i="6"/>
  <c r="AO164" i="6"/>
  <c r="AN170" i="6"/>
  <c r="AN178" i="6"/>
  <c r="AN115" i="6"/>
  <c r="AN137" i="6"/>
  <c r="AO93" i="6"/>
  <c r="AA27" i="12"/>
  <c r="AE26" i="11"/>
  <c r="AF23" i="11" s="1"/>
  <c r="AF25" i="11" s="1"/>
  <c r="AN24" i="11"/>
  <c r="AK26" i="12"/>
  <c r="AK39" i="10"/>
  <c r="AV48" i="12"/>
  <c r="AN172" i="6"/>
  <c r="AO179" i="6"/>
  <c r="AR104" i="6"/>
  <c r="AQ148" i="6"/>
  <c r="AQ126" i="6"/>
  <c r="AN22" i="12"/>
  <c r="AO32" i="7"/>
  <c r="AO20" i="11" s="1"/>
  <c r="AO21" i="11" s="1"/>
  <c r="AN166" i="6"/>
  <c r="AN174" i="6"/>
  <c r="AM171" i="6"/>
  <c r="AM165" i="6"/>
  <c r="AB31" i="10"/>
  <c r="AB37" i="10" s="1"/>
  <c r="AB24" i="12"/>
  <c r="AB47" i="11"/>
  <c r="AC44" i="11" s="1"/>
  <c r="AC46" i="11" s="1"/>
  <c r="AO121" i="6"/>
  <c r="AO143" i="6"/>
  <c r="AP99" i="6"/>
  <c r="AM163" i="6"/>
  <c r="AM155" i="6"/>
  <c r="AP107" i="6"/>
  <c r="AO129" i="6"/>
  <c r="AO151" i="6"/>
  <c r="AN140" i="6"/>
  <c r="AN118" i="6"/>
  <c r="AO96" i="6"/>
  <c r="AP108" i="6"/>
  <c r="AO130" i="6"/>
  <c r="AO152" i="6"/>
  <c r="AQ110" i="6"/>
  <c r="AP132" i="6"/>
  <c r="AP154" i="6"/>
  <c r="AN168" i="6"/>
  <c r="AM169" i="6"/>
  <c r="AL157" i="6"/>
  <c r="AO141" i="6"/>
  <c r="AP97" i="6"/>
  <c r="AO119" i="6"/>
  <c r="AO149" i="6"/>
  <c r="AO127" i="6"/>
  <c r="AP105" i="6"/>
  <c r="AO145" i="6"/>
  <c r="AO123" i="6"/>
  <c r="AP101" i="6"/>
  <c r="AN116" i="6"/>
  <c r="AO94" i="6"/>
  <c r="AN138" i="6"/>
  <c r="AN120" i="6"/>
  <c r="AO98" i="6"/>
  <c r="AN142" i="6"/>
  <c r="AP117" i="6"/>
  <c r="AQ95" i="6"/>
  <c r="AP139" i="6"/>
  <c r="AP164" i="6" s="1"/>
  <c r="AN146" i="6"/>
  <c r="AN124" i="6"/>
  <c r="AO102" i="6"/>
  <c r="AN122" i="6"/>
  <c r="AO100" i="6"/>
  <c r="AN144" i="6"/>
  <c r="AL180" i="6"/>
  <c r="AL184" i="6" s="1"/>
  <c r="AJ42" i="11"/>
  <c r="AJ45" i="11" s="1"/>
  <c r="AK42" i="11"/>
  <c r="AK45" i="11" s="1"/>
  <c r="AO131" i="6"/>
  <c r="AP109" i="6"/>
  <c r="AO153" i="6"/>
  <c r="AO178" i="6" s="1"/>
  <c r="AO125" i="6"/>
  <c r="AO147" i="6"/>
  <c r="AP103" i="6"/>
  <c r="AP31" i="7"/>
  <c r="AQ27" i="7"/>
  <c r="AQ25" i="10"/>
  <c r="AQ21" i="7"/>
  <c r="AQ113" i="6"/>
  <c r="AR91" i="6"/>
  <c r="AQ135" i="6"/>
  <c r="AQ25" i="7"/>
  <c r="AQ29" i="10"/>
  <c r="AO175" i="6"/>
  <c r="AR26" i="7"/>
  <c r="AR27" i="7" s="1"/>
  <c r="AR93" i="8"/>
  <c r="AR92" i="8"/>
  <c r="AR91" i="8"/>
  <c r="AP160" i="6"/>
  <c r="AR28" i="7"/>
  <c r="AR29" i="7" s="1"/>
  <c r="AP150" i="6"/>
  <c r="AP128" i="6"/>
  <c r="AQ106" i="6"/>
  <c r="AS47" i="8"/>
  <c r="AS97" i="8" s="1"/>
  <c r="AP30" i="7"/>
  <c r="BW90" i="8"/>
  <c r="AN161" i="6" l="1"/>
  <c r="AO114" i="6"/>
  <c r="AP92" i="6"/>
  <c r="AO136" i="6"/>
  <c r="AN169" i="6"/>
  <c r="AN167" i="6"/>
  <c r="AN162" i="6"/>
  <c r="AO137" i="6"/>
  <c r="AO115" i="6"/>
  <c r="AP93" i="6"/>
  <c r="AF26" i="11"/>
  <c r="AG23" i="11" s="1"/>
  <c r="AF28" i="11"/>
  <c r="AF23" i="12" s="1"/>
  <c r="AO24" i="11"/>
  <c r="AL39" i="10"/>
  <c r="AL26" i="12"/>
  <c r="AW48" i="12"/>
  <c r="N13" i="13"/>
  <c r="AR126" i="6"/>
  <c r="AR148" i="6"/>
  <c r="AS104" i="6"/>
  <c r="AO22" i="12"/>
  <c r="AQ173" i="6"/>
  <c r="AB25" i="12"/>
  <c r="AP32" i="7"/>
  <c r="AP20" i="11" s="1"/>
  <c r="AP21" i="11" s="1"/>
  <c r="AO172" i="6"/>
  <c r="AN171" i="6"/>
  <c r="AO174" i="6"/>
  <c r="AO177" i="6"/>
  <c r="AO176" i="6"/>
  <c r="AO168" i="6"/>
  <c r="AC47" i="11"/>
  <c r="AD44" i="11" s="1"/>
  <c r="AD46" i="11" s="1"/>
  <c r="AC24" i="12"/>
  <c r="AC31" i="10"/>
  <c r="AC37" i="10" s="1"/>
  <c r="AO122" i="6"/>
  <c r="AP100" i="6"/>
  <c r="AO144" i="6"/>
  <c r="AO169" i="6" s="1"/>
  <c r="AO124" i="6"/>
  <c r="AP102" i="6"/>
  <c r="AO146" i="6"/>
  <c r="AQ117" i="6"/>
  <c r="AQ139" i="6"/>
  <c r="AR95" i="6"/>
  <c r="AO116" i="6"/>
  <c r="AO138" i="6"/>
  <c r="AP94" i="6"/>
  <c r="AQ101" i="6"/>
  <c r="AP123" i="6"/>
  <c r="AP145" i="6"/>
  <c r="AR110" i="6"/>
  <c r="AQ132" i="6"/>
  <c r="AQ154" i="6"/>
  <c r="AO118" i="6"/>
  <c r="AO140" i="6"/>
  <c r="AP96" i="6"/>
  <c r="AM157" i="6"/>
  <c r="AL41" i="11"/>
  <c r="AL42" i="11" s="1"/>
  <c r="AL45" i="11" s="1"/>
  <c r="AP121" i="6"/>
  <c r="AQ99" i="6"/>
  <c r="AP143" i="6"/>
  <c r="AO170" i="6"/>
  <c r="AO166" i="6"/>
  <c r="AP179" i="6"/>
  <c r="AN165" i="6"/>
  <c r="AQ103" i="6"/>
  <c r="AP125" i="6"/>
  <c r="AP147" i="6"/>
  <c r="AQ109" i="6"/>
  <c r="AP131" i="6"/>
  <c r="AP153" i="6"/>
  <c r="AO120" i="6"/>
  <c r="AP98" i="6"/>
  <c r="AO142" i="6"/>
  <c r="AO167" i="6" s="1"/>
  <c r="AN155" i="6"/>
  <c r="AN163" i="6"/>
  <c r="AP127" i="6"/>
  <c r="AQ105" i="6"/>
  <c r="AP149" i="6"/>
  <c r="AP174" i="6" s="1"/>
  <c r="AQ97" i="6"/>
  <c r="AP141" i="6"/>
  <c r="AP119" i="6"/>
  <c r="AP130" i="6"/>
  <c r="AP152" i="6"/>
  <c r="AQ108" i="6"/>
  <c r="AP151" i="6"/>
  <c r="AP129" i="6"/>
  <c r="AQ107" i="6"/>
  <c r="AM180" i="6"/>
  <c r="AM184" i="6" s="1"/>
  <c r="AQ30" i="7"/>
  <c r="AT47" i="8"/>
  <c r="AT97" i="8" s="1"/>
  <c r="AQ128" i="6"/>
  <c r="AR106" i="6"/>
  <c r="AQ150" i="6"/>
  <c r="AQ175" i="6" s="1"/>
  <c r="AR21" i="7"/>
  <c r="AR25" i="10"/>
  <c r="AQ160" i="6"/>
  <c r="AP175" i="6"/>
  <c r="AR29" i="10"/>
  <c r="AR25" i="7"/>
  <c r="AS28" i="7"/>
  <c r="AS29" i="7" s="1"/>
  <c r="AS91" i="8"/>
  <c r="AS92" i="8"/>
  <c r="AS93" i="8"/>
  <c r="AS26" i="7"/>
  <c r="AR113" i="6"/>
  <c r="AS91" i="6"/>
  <c r="AR135" i="6"/>
  <c r="AQ31" i="7"/>
  <c r="BX90" i="8"/>
  <c r="AP136" i="6" l="1"/>
  <c r="AP114" i="6"/>
  <c r="AP161" i="6" s="1"/>
  <c r="AQ92" i="6"/>
  <c r="AO161" i="6"/>
  <c r="AP168" i="6"/>
  <c r="AO171" i="6"/>
  <c r="AO162" i="6"/>
  <c r="AP137" i="6"/>
  <c r="AQ93" i="6"/>
  <c r="AP115" i="6"/>
  <c r="AB27" i="12"/>
  <c r="AG25" i="11"/>
  <c r="AG28" i="11" s="1"/>
  <c r="AG23" i="12" s="1"/>
  <c r="AP24" i="11"/>
  <c r="AM26" i="12"/>
  <c r="AM39" i="10"/>
  <c r="AY48" i="12"/>
  <c r="AX48" i="12"/>
  <c r="AP22" i="12"/>
  <c r="AT104" i="6"/>
  <c r="AS126" i="6"/>
  <c r="AS148" i="6"/>
  <c r="AR173" i="6"/>
  <c r="AC25" i="12"/>
  <c r="AQ32" i="7"/>
  <c r="AQ20" i="11" s="1"/>
  <c r="AQ21" i="11" s="1"/>
  <c r="AP166" i="6"/>
  <c r="AP178" i="6"/>
  <c r="AO165" i="6"/>
  <c r="AQ179" i="6"/>
  <c r="AQ164" i="6"/>
  <c r="AP170" i="6"/>
  <c r="AD47" i="11"/>
  <c r="AE44" i="11" s="1"/>
  <c r="AE46" i="11" s="1"/>
  <c r="AQ151" i="6"/>
  <c r="AQ129" i="6"/>
  <c r="AR107" i="6"/>
  <c r="AQ119" i="6"/>
  <c r="AQ141" i="6"/>
  <c r="AR97" i="6"/>
  <c r="AQ127" i="6"/>
  <c r="AR105" i="6"/>
  <c r="AQ149" i="6"/>
  <c r="AQ174" i="6" s="1"/>
  <c r="AN180" i="6"/>
  <c r="AN184" i="6" s="1"/>
  <c r="AR103" i="6"/>
  <c r="AQ125" i="6"/>
  <c r="AQ147" i="6"/>
  <c r="AR99" i="6"/>
  <c r="AQ121" i="6"/>
  <c r="AQ143" i="6"/>
  <c r="AQ96" i="6"/>
  <c r="AP118" i="6"/>
  <c r="AP140" i="6"/>
  <c r="AQ145" i="6"/>
  <c r="AQ123" i="6"/>
  <c r="AR101" i="6"/>
  <c r="AO163" i="6"/>
  <c r="AO155" i="6"/>
  <c r="AR117" i="6"/>
  <c r="AS95" i="6"/>
  <c r="AR139" i="6"/>
  <c r="AQ102" i="6"/>
  <c r="AP124" i="6"/>
  <c r="AP146" i="6"/>
  <c r="AP176" i="6"/>
  <c r="AP177" i="6"/>
  <c r="AP172" i="6"/>
  <c r="AQ130" i="6"/>
  <c r="AQ152" i="6"/>
  <c r="AR108" i="6"/>
  <c r="AM41" i="11"/>
  <c r="AM42" i="11" s="1"/>
  <c r="AM45" i="11" s="1"/>
  <c r="AN157" i="6"/>
  <c r="AP120" i="6"/>
  <c r="AQ98" i="6"/>
  <c r="AP142" i="6"/>
  <c r="AP167" i="6" s="1"/>
  <c r="AQ131" i="6"/>
  <c r="AQ153" i="6"/>
  <c r="AR109" i="6"/>
  <c r="AR154" i="6"/>
  <c r="AR132" i="6"/>
  <c r="AS110" i="6"/>
  <c r="AP138" i="6"/>
  <c r="AQ94" i="6"/>
  <c r="AP116" i="6"/>
  <c r="AP122" i="6"/>
  <c r="AP144" i="6"/>
  <c r="AQ100" i="6"/>
  <c r="AR31" i="7"/>
  <c r="AR160" i="6"/>
  <c r="AT26" i="7"/>
  <c r="AS21" i="7"/>
  <c r="AS25" i="10"/>
  <c r="AT28" i="7"/>
  <c r="AT29" i="7" s="1"/>
  <c r="AR150" i="6"/>
  <c r="AR128" i="6"/>
  <c r="AS106" i="6"/>
  <c r="AS25" i="7"/>
  <c r="AS29" i="10"/>
  <c r="AR30" i="7"/>
  <c r="AS113" i="6"/>
  <c r="AS135" i="6"/>
  <c r="AT91" i="6"/>
  <c r="AS27" i="7"/>
  <c r="AT93" i="8"/>
  <c r="AT92" i="8"/>
  <c r="AT91" i="8"/>
  <c r="AU47" i="8"/>
  <c r="AU97" i="8" s="1"/>
  <c r="BY90" i="8"/>
  <c r="AQ114" i="6" l="1"/>
  <c r="AQ136" i="6"/>
  <c r="AR92" i="6"/>
  <c r="AR164" i="6"/>
  <c r="AP162" i="6"/>
  <c r="AQ137" i="6"/>
  <c r="AQ115" i="6"/>
  <c r="AR93" i="6"/>
  <c r="AC27" i="12"/>
  <c r="AG26" i="11"/>
  <c r="AH23" i="11" s="1"/>
  <c r="AH25" i="11" s="1"/>
  <c r="AQ24" i="11"/>
  <c r="AN39" i="10"/>
  <c r="AN26" i="12"/>
  <c r="AS173" i="6"/>
  <c r="AU104" i="6"/>
  <c r="AT126" i="6"/>
  <c r="AT148" i="6"/>
  <c r="AQ22" i="12"/>
  <c r="AR32" i="7"/>
  <c r="AR20" i="11" s="1"/>
  <c r="AR21" i="11" s="1"/>
  <c r="AP171" i="6"/>
  <c r="AQ170" i="6"/>
  <c r="AQ168" i="6"/>
  <c r="AR179" i="6"/>
  <c r="AQ178" i="6"/>
  <c r="AQ166" i="6"/>
  <c r="AQ176" i="6"/>
  <c r="AD31" i="10"/>
  <c r="AD37" i="10" s="1"/>
  <c r="AD24" i="12"/>
  <c r="AP163" i="6"/>
  <c r="AP155" i="6"/>
  <c r="AR153" i="6"/>
  <c r="AR131" i="6"/>
  <c r="AS109" i="6"/>
  <c r="AQ120" i="6"/>
  <c r="AR98" i="6"/>
  <c r="AQ142" i="6"/>
  <c r="AR130" i="6"/>
  <c r="AR152" i="6"/>
  <c r="AS108" i="6"/>
  <c r="AQ124" i="6"/>
  <c r="AR102" i="6"/>
  <c r="AQ146" i="6"/>
  <c r="AQ171" i="6" s="1"/>
  <c r="AS117" i="6"/>
  <c r="AT95" i="6"/>
  <c r="AS139" i="6"/>
  <c r="AO157" i="6"/>
  <c r="AN41" i="11"/>
  <c r="AN42" i="11" s="1"/>
  <c r="AN45" i="11" s="1"/>
  <c r="AR123" i="6"/>
  <c r="AR145" i="6"/>
  <c r="AS101" i="6"/>
  <c r="AS99" i="6"/>
  <c r="AR143" i="6"/>
  <c r="AR121" i="6"/>
  <c r="AS107" i="6"/>
  <c r="AR129" i="6"/>
  <c r="AR151" i="6"/>
  <c r="AP169" i="6"/>
  <c r="AQ144" i="6"/>
  <c r="AR100" i="6"/>
  <c r="AQ122" i="6"/>
  <c r="AQ138" i="6"/>
  <c r="AQ116" i="6"/>
  <c r="AR94" i="6"/>
  <c r="AT110" i="6"/>
  <c r="AS132" i="6"/>
  <c r="AS154" i="6"/>
  <c r="AO180" i="6"/>
  <c r="AO184" i="6" s="1"/>
  <c r="AQ140" i="6"/>
  <c r="AR96" i="6"/>
  <c r="AQ118" i="6"/>
  <c r="AS103" i="6"/>
  <c r="AR125" i="6"/>
  <c r="AR147" i="6"/>
  <c r="AR149" i="6"/>
  <c r="AR127" i="6"/>
  <c r="AS105" i="6"/>
  <c r="AR141" i="6"/>
  <c r="AS97" i="6"/>
  <c r="AR119" i="6"/>
  <c r="AQ177" i="6"/>
  <c r="AP165" i="6"/>
  <c r="AQ172" i="6"/>
  <c r="AS31" i="7"/>
  <c r="AR175" i="6"/>
  <c r="AV47" i="8"/>
  <c r="AV97" i="8" s="1"/>
  <c r="AT29" i="10"/>
  <c r="AT25" i="7"/>
  <c r="AT25" i="10"/>
  <c r="AT21" i="7"/>
  <c r="AT113" i="6"/>
  <c r="AT135" i="6"/>
  <c r="AU91" i="6"/>
  <c r="AU28" i="7"/>
  <c r="AU29" i="7" s="1"/>
  <c r="AT27" i="7"/>
  <c r="AS30" i="7"/>
  <c r="AU91" i="8"/>
  <c r="AU92" i="8"/>
  <c r="AU93" i="8"/>
  <c r="AS160" i="6"/>
  <c r="AS128" i="6"/>
  <c r="AT106" i="6"/>
  <c r="AS150" i="6"/>
  <c r="AS175" i="6" s="1"/>
  <c r="AU26" i="7"/>
  <c r="BZ90" i="8"/>
  <c r="AR114" i="6" l="1"/>
  <c r="AR136" i="6"/>
  <c r="AS92" i="6"/>
  <c r="AQ161" i="6"/>
  <c r="AS164" i="6"/>
  <c r="AQ167" i="6"/>
  <c r="AQ162" i="6"/>
  <c r="AS93" i="6"/>
  <c r="AR137" i="6"/>
  <c r="AR115" i="6"/>
  <c r="AH26" i="11"/>
  <c r="AI23" i="11" s="1"/>
  <c r="AH28" i="11"/>
  <c r="AH23" i="12" s="1"/>
  <c r="AR24" i="11"/>
  <c r="AO26" i="12"/>
  <c r="AO39" i="10"/>
  <c r="AR22" i="12"/>
  <c r="AT30" i="7"/>
  <c r="AZ48" i="12"/>
  <c r="AT173" i="6"/>
  <c r="AV104" i="6"/>
  <c r="AU126" i="6"/>
  <c r="AU148" i="6"/>
  <c r="AD25" i="12"/>
  <c r="AR170" i="6"/>
  <c r="AR178" i="6"/>
  <c r="AS32" i="7"/>
  <c r="AS20" i="11" s="1"/>
  <c r="AS21" i="11" s="1"/>
  <c r="AR172" i="6"/>
  <c r="AS179" i="6"/>
  <c r="AR176" i="6"/>
  <c r="AR168" i="6"/>
  <c r="AR177" i="6"/>
  <c r="AE31" i="10"/>
  <c r="AE37" i="10" s="1"/>
  <c r="AE24" i="12"/>
  <c r="AE47" i="11"/>
  <c r="AF44" i="11" s="1"/>
  <c r="AF46" i="11" s="1"/>
  <c r="AS141" i="6"/>
  <c r="AS119" i="6"/>
  <c r="AT97" i="6"/>
  <c r="AS127" i="6"/>
  <c r="AS149" i="6"/>
  <c r="AT105" i="6"/>
  <c r="AS94" i="6"/>
  <c r="AR138" i="6"/>
  <c r="AR116" i="6"/>
  <c r="AQ155" i="6"/>
  <c r="AQ163" i="6"/>
  <c r="AS100" i="6"/>
  <c r="AR122" i="6"/>
  <c r="AR144" i="6"/>
  <c r="AT99" i="6"/>
  <c r="AS121" i="6"/>
  <c r="AS143" i="6"/>
  <c r="AS102" i="6"/>
  <c r="AR124" i="6"/>
  <c r="AR146" i="6"/>
  <c r="AS152" i="6"/>
  <c r="AS130" i="6"/>
  <c r="AT108" i="6"/>
  <c r="AR120" i="6"/>
  <c r="AR142" i="6"/>
  <c r="AS98" i="6"/>
  <c r="AS153" i="6"/>
  <c r="AS131" i="6"/>
  <c r="AT109" i="6"/>
  <c r="AP180" i="6"/>
  <c r="AP184" i="6" s="1"/>
  <c r="AR174" i="6"/>
  <c r="AQ165" i="6"/>
  <c r="AS125" i="6"/>
  <c r="AS147" i="6"/>
  <c r="AT103" i="6"/>
  <c r="AR140" i="6"/>
  <c r="AS96" i="6"/>
  <c r="AR118" i="6"/>
  <c r="AT154" i="6"/>
  <c r="AT132" i="6"/>
  <c r="AU110" i="6"/>
  <c r="AS129" i="6"/>
  <c r="AS151" i="6"/>
  <c r="AT107" i="6"/>
  <c r="AS145" i="6"/>
  <c r="AS123" i="6"/>
  <c r="AT101" i="6"/>
  <c r="AT139" i="6"/>
  <c r="AT117" i="6"/>
  <c r="AU95" i="6"/>
  <c r="AP157" i="6"/>
  <c r="AO41" i="11"/>
  <c r="AR166" i="6"/>
  <c r="AQ169" i="6"/>
  <c r="AT31" i="7"/>
  <c r="AV26" i="7"/>
  <c r="AV93" i="8"/>
  <c r="AV92" i="8"/>
  <c r="AV91" i="8"/>
  <c r="AT160" i="6"/>
  <c r="AU29" i="10"/>
  <c r="AU25" i="7"/>
  <c r="AU27" i="7"/>
  <c r="AT128" i="6"/>
  <c r="AT150" i="6"/>
  <c r="AU106" i="6"/>
  <c r="AU25" i="10"/>
  <c r="AU21" i="7"/>
  <c r="AV28" i="7"/>
  <c r="AV29" i="7" s="1"/>
  <c r="AU113" i="6"/>
  <c r="AV91" i="6"/>
  <c r="AU135" i="6"/>
  <c r="AW47" i="8"/>
  <c r="AW97" i="8" s="1"/>
  <c r="CA90" i="8"/>
  <c r="AS114" i="6" l="1"/>
  <c r="AS136" i="6"/>
  <c r="AT92" i="6"/>
  <c r="AR161" i="6"/>
  <c r="AR162" i="6"/>
  <c r="AT93" i="6"/>
  <c r="AS137" i="6"/>
  <c r="AS115" i="6"/>
  <c r="AD27" i="12"/>
  <c r="AI25" i="11"/>
  <c r="AI28" i="11" s="1"/>
  <c r="AI23" i="12" s="1"/>
  <c r="AS24" i="11"/>
  <c r="AP39" i="10"/>
  <c r="AP26" i="12"/>
  <c r="AU173" i="6"/>
  <c r="O13" i="13"/>
  <c r="BA48" i="12"/>
  <c r="AV148" i="6"/>
  <c r="AW104" i="6"/>
  <c r="AV126" i="6"/>
  <c r="AE25" i="12"/>
  <c r="AU30" i="7"/>
  <c r="AT32" i="7"/>
  <c r="AT22" i="12" s="1"/>
  <c r="AR171" i="6"/>
  <c r="AR169" i="6"/>
  <c r="AS22" i="12"/>
  <c r="AT175" i="6"/>
  <c r="AT164" i="6"/>
  <c r="AS172" i="6"/>
  <c r="AS178" i="6"/>
  <c r="AR167" i="6"/>
  <c r="AS177" i="6"/>
  <c r="AS168" i="6"/>
  <c r="AS174" i="6"/>
  <c r="AS166" i="6"/>
  <c r="AO42" i="11"/>
  <c r="AO45" i="11" s="1"/>
  <c r="AU139" i="6"/>
  <c r="AU117" i="6"/>
  <c r="AV95" i="6"/>
  <c r="AT151" i="6"/>
  <c r="AU107" i="6"/>
  <c r="AT129" i="6"/>
  <c r="AU109" i="6"/>
  <c r="AT131" i="6"/>
  <c r="AT153" i="6"/>
  <c r="AU108" i="6"/>
  <c r="AT130" i="6"/>
  <c r="AT152" i="6"/>
  <c r="AU99" i="6"/>
  <c r="AT121" i="6"/>
  <c r="AT143" i="6"/>
  <c r="AQ180" i="6"/>
  <c r="AQ184" i="6" s="1"/>
  <c r="AT94" i="6"/>
  <c r="AS138" i="6"/>
  <c r="AS116" i="6"/>
  <c r="AU97" i="6"/>
  <c r="AT119" i="6"/>
  <c r="AT141" i="6"/>
  <c r="AR165" i="6"/>
  <c r="AT123" i="6"/>
  <c r="AU101" i="6"/>
  <c r="AT145" i="6"/>
  <c r="AU132" i="6"/>
  <c r="AU154" i="6"/>
  <c r="AV110" i="6"/>
  <c r="AT96" i="6"/>
  <c r="AS118" i="6"/>
  <c r="AS140" i="6"/>
  <c r="AT147" i="6"/>
  <c r="AT125" i="6"/>
  <c r="AU103" i="6"/>
  <c r="AS120" i="6"/>
  <c r="AS142" i="6"/>
  <c r="AT98" i="6"/>
  <c r="AS124" i="6"/>
  <c r="AS146" i="6"/>
  <c r="AT102" i="6"/>
  <c r="AS122" i="6"/>
  <c r="AT100" i="6"/>
  <c r="AS144" i="6"/>
  <c r="AP41" i="11"/>
  <c r="AP42" i="11" s="1"/>
  <c r="AP45" i="11" s="1"/>
  <c r="AQ157" i="6"/>
  <c r="AR163" i="6"/>
  <c r="AR155" i="6"/>
  <c r="AT149" i="6"/>
  <c r="AT127" i="6"/>
  <c r="AU105" i="6"/>
  <c r="AS170" i="6"/>
  <c r="AS176" i="6"/>
  <c r="AT179" i="6"/>
  <c r="AU31" i="7"/>
  <c r="AX47" i="8"/>
  <c r="AX97" i="8" s="1"/>
  <c r="AV113" i="6"/>
  <c r="AV135" i="6"/>
  <c r="AW91" i="6"/>
  <c r="AW28" i="7"/>
  <c r="AW29" i="7" s="1"/>
  <c r="AU150" i="6"/>
  <c r="AU128" i="6"/>
  <c r="AV106" i="6"/>
  <c r="AW91" i="8"/>
  <c r="AW92" i="8"/>
  <c r="AW93" i="8"/>
  <c r="AV27" i="7"/>
  <c r="AV29" i="10"/>
  <c r="AV25" i="7"/>
  <c r="AU160" i="6"/>
  <c r="AV21" i="7"/>
  <c r="AV25" i="10"/>
  <c r="AW26" i="7"/>
  <c r="CB90" i="8"/>
  <c r="AT114" i="6" l="1"/>
  <c r="AT136" i="6"/>
  <c r="AU92" i="6"/>
  <c r="AS169" i="6"/>
  <c r="AS161" i="6"/>
  <c r="AT170" i="6"/>
  <c r="AS162" i="6"/>
  <c r="AU93" i="6"/>
  <c r="AT137" i="6"/>
  <c r="AT115" i="6"/>
  <c r="AE27" i="12"/>
  <c r="AI26" i="11"/>
  <c r="AJ23" i="11" s="1"/>
  <c r="AQ26" i="12"/>
  <c r="AQ39" i="10"/>
  <c r="BC48" i="12"/>
  <c r="BB48" i="12"/>
  <c r="AW126" i="6"/>
  <c r="AW148" i="6"/>
  <c r="AX104" i="6"/>
  <c r="AV173" i="6"/>
  <c r="AS171" i="6"/>
  <c r="AS165" i="6"/>
  <c r="AU179" i="6"/>
  <c r="AT166" i="6"/>
  <c r="AT168" i="6"/>
  <c r="AT178" i="6"/>
  <c r="AU164" i="6"/>
  <c r="AU32" i="7"/>
  <c r="AU20" i="11" s="1"/>
  <c r="AU21" i="11" s="1"/>
  <c r="AT20" i="11"/>
  <c r="AT21" i="11" s="1"/>
  <c r="AT177" i="6"/>
  <c r="AF31" i="10"/>
  <c r="AF37" i="10" s="1"/>
  <c r="AF24" i="12"/>
  <c r="AF47" i="11"/>
  <c r="AG44" i="11" s="1"/>
  <c r="AG46" i="11" s="1"/>
  <c r="AQ41" i="11"/>
  <c r="AQ42" i="11" s="1"/>
  <c r="AQ45" i="11" s="1"/>
  <c r="AR157" i="6"/>
  <c r="AT120" i="6"/>
  <c r="AU98" i="6"/>
  <c r="AT142" i="6"/>
  <c r="AT140" i="6"/>
  <c r="AT118" i="6"/>
  <c r="AU96" i="6"/>
  <c r="AV97" i="6"/>
  <c r="AU119" i="6"/>
  <c r="AU141" i="6"/>
  <c r="AS163" i="6"/>
  <c r="AS155" i="6"/>
  <c r="AU143" i="6"/>
  <c r="AV99" i="6"/>
  <c r="AU121" i="6"/>
  <c r="AU153" i="6"/>
  <c r="AU131" i="6"/>
  <c r="AV109" i="6"/>
  <c r="AU129" i="6"/>
  <c r="AV107" i="6"/>
  <c r="AU151" i="6"/>
  <c r="AV117" i="6"/>
  <c r="AW95" i="6"/>
  <c r="AV139" i="6"/>
  <c r="AV105" i="6"/>
  <c r="AU127" i="6"/>
  <c r="AU149" i="6"/>
  <c r="AR180" i="6"/>
  <c r="AR184" i="6" s="1"/>
  <c r="AT122" i="6"/>
  <c r="AU100" i="6"/>
  <c r="AT144" i="6"/>
  <c r="AT169" i="6" s="1"/>
  <c r="AT124" i="6"/>
  <c r="AU102" i="6"/>
  <c r="AT146" i="6"/>
  <c r="AU125" i="6"/>
  <c r="AV103" i="6"/>
  <c r="AU147" i="6"/>
  <c r="AU172" i="6" s="1"/>
  <c r="AV132" i="6"/>
  <c r="AV154" i="6"/>
  <c r="AW110" i="6"/>
  <c r="AU123" i="6"/>
  <c r="AV101" i="6"/>
  <c r="AU145" i="6"/>
  <c r="AU170" i="6" s="1"/>
  <c r="AT116" i="6"/>
  <c r="AU94" i="6"/>
  <c r="AT138" i="6"/>
  <c r="AU130" i="6"/>
  <c r="AV108" i="6"/>
  <c r="AU152" i="6"/>
  <c r="AT174" i="6"/>
  <c r="AS167" i="6"/>
  <c r="AT172" i="6"/>
  <c r="AT176" i="6"/>
  <c r="AV30" i="7"/>
  <c r="AU175" i="6"/>
  <c r="AX26" i="7"/>
  <c r="AX93" i="8"/>
  <c r="AX92" i="8"/>
  <c r="AX91" i="8"/>
  <c r="AW106" i="6"/>
  <c r="AV128" i="6"/>
  <c r="AV150" i="6"/>
  <c r="AX28" i="7"/>
  <c r="AX29" i="7" s="1"/>
  <c r="AV160" i="6"/>
  <c r="AY47" i="8"/>
  <c r="AY97" i="8" s="1"/>
  <c r="AV31" i="7"/>
  <c r="AW27" i="7"/>
  <c r="AW21" i="7"/>
  <c r="AW25" i="10"/>
  <c r="AW113" i="6"/>
  <c r="AX91" i="6"/>
  <c r="AW135" i="6"/>
  <c r="AW25" i="7"/>
  <c r="AW29" i="10"/>
  <c r="CC90" i="8"/>
  <c r="AU114" i="6" l="1"/>
  <c r="AV92" i="6"/>
  <c r="AU136" i="6"/>
  <c r="AU161" i="6" s="1"/>
  <c r="AT171" i="6"/>
  <c r="AU176" i="6"/>
  <c r="AT161" i="6"/>
  <c r="AU177" i="6"/>
  <c r="AV164" i="6"/>
  <c r="AT167" i="6"/>
  <c r="AT162" i="6"/>
  <c r="AV93" i="6"/>
  <c r="AU115" i="6"/>
  <c r="AU137" i="6"/>
  <c r="AJ25" i="11"/>
  <c r="AJ28" i="11" s="1"/>
  <c r="AJ23" i="12" s="1"/>
  <c r="AT24" i="11"/>
  <c r="AU24" i="11"/>
  <c r="AR39" i="10"/>
  <c r="AR26" i="12"/>
  <c r="AV179" i="6"/>
  <c r="AU178" i="6"/>
  <c r="AU166" i="6"/>
  <c r="AU22" i="12"/>
  <c r="AX126" i="6"/>
  <c r="AX148" i="6"/>
  <c r="AY104" i="6"/>
  <c r="AW173" i="6"/>
  <c r="AF25" i="12"/>
  <c r="AV32" i="7"/>
  <c r="AV20" i="11" s="1"/>
  <c r="AV21" i="11" s="1"/>
  <c r="AU174" i="6"/>
  <c r="AT165" i="6"/>
  <c r="AU116" i="6"/>
  <c r="AU138" i="6"/>
  <c r="AV94" i="6"/>
  <c r="AU124" i="6"/>
  <c r="AU146" i="6"/>
  <c r="AV102" i="6"/>
  <c r="AV129" i="6"/>
  <c r="AV151" i="6"/>
  <c r="AW107" i="6"/>
  <c r="AV153" i="6"/>
  <c r="AV131" i="6"/>
  <c r="AW109" i="6"/>
  <c r="AV143" i="6"/>
  <c r="AV121" i="6"/>
  <c r="AW99" i="6"/>
  <c r="AR41" i="11"/>
  <c r="AR42" i="11" s="1"/>
  <c r="AR45" i="11" s="1"/>
  <c r="AS157" i="6"/>
  <c r="AV141" i="6"/>
  <c r="AW97" i="6"/>
  <c r="AV119" i="6"/>
  <c r="AW108" i="6"/>
  <c r="AV130" i="6"/>
  <c r="AV152" i="6"/>
  <c r="AT163" i="6"/>
  <c r="AT155" i="6"/>
  <c r="AV123" i="6"/>
  <c r="AW101" i="6"/>
  <c r="AV145" i="6"/>
  <c r="AW132" i="6"/>
  <c r="AW154" i="6"/>
  <c r="AX110" i="6"/>
  <c r="AW103" i="6"/>
  <c r="AV125" i="6"/>
  <c r="AV147" i="6"/>
  <c r="AU122" i="6"/>
  <c r="AU144" i="6"/>
  <c r="AV100" i="6"/>
  <c r="AV127" i="6"/>
  <c r="AV149" i="6"/>
  <c r="AW105" i="6"/>
  <c r="AW117" i="6"/>
  <c r="AW139" i="6"/>
  <c r="AX95" i="6"/>
  <c r="AS180" i="6"/>
  <c r="AS184" i="6" s="1"/>
  <c r="AU118" i="6"/>
  <c r="AU140" i="6"/>
  <c r="AV96" i="6"/>
  <c r="AV98" i="6"/>
  <c r="AU120" i="6"/>
  <c r="AU142" i="6"/>
  <c r="AU168" i="6"/>
  <c r="AV175" i="6"/>
  <c r="AW31" i="7"/>
  <c r="AW30" i="7"/>
  <c r="AW160" i="6"/>
  <c r="AZ47" i="8"/>
  <c r="AZ97" i="8" s="1"/>
  <c r="AX21" i="7"/>
  <c r="AX25" i="10"/>
  <c r="AY26" i="7"/>
  <c r="AX113" i="6"/>
  <c r="AY91" i="6"/>
  <c r="AX135" i="6"/>
  <c r="AX29" i="10"/>
  <c r="AX25" i="7"/>
  <c r="AY28" i="7"/>
  <c r="AY29" i="7" s="1"/>
  <c r="AW128" i="6"/>
  <c r="AX106" i="6"/>
  <c r="AW150" i="6"/>
  <c r="AW175" i="6" s="1"/>
  <c r="AY91" i="8"/>
  <c r="AY92" i="8"/>
  <c r="AY93" i="8"/>
  <c r="AX27" i="7"/>
  <c r="CD90" i="8"/>
  <c r="AV114" i="6" l="1"/>
  <c r="AW92" i="6"/>
  <c r="AV136" i="6"/>
  <c r="AU162" i="6"/>
  <c r="AW93" i="6"/>
  <c r="AV115" i="6"/>
  <c r="AV137" i="6"/>
  <c r="AV170" i="6"/>
  <c r="AF27" i="12"/>
  <c r="AJ26" i="11"/>
  <c r="AK23" i="11" s="1"/>
  <c r="AV24" i="11"/>
  <c r="AS26" i="12"/>
  <c r="AS39" i="10"/>
  <c r="BD48" i="12"/>
  <c r="AZ104" i="6"/>
  <c r="AY126" i="6"/>
  <c r="AY148" i="6"/>
  <c r="AV22" i="12"/>
  <c r="AX173" i="6"/>
  <c r="AX31" i="7"/>
  <c r="AX32" i="7" s="1"/>
  <c r="AX20" i="11" s="1"/>
  <c r="AX21" i="11" s="1"/>
  <c r="AW164" i="6"/>
  <c r="AU169" i="6"/>
  <c r="AV172" i="6"/>
  <c r="AW179" i="6"/>
  <c r="AV178" i="6"/>
  <c r="AV176" i="6"/>
  <c r="AW32" i="7"/>
  <c r="AW22" i="12" s="1"/>
  <c r="AU171" i="6"/>
  <c r="AG31" i="10"/>
  <c r="AG37" i="10" s="1"/>
  <c r="AG24" i="12"/>
  <c r="AG47" i="11"/>
  <c r="AH44" i="11" s="1"/>
  <c r="AH46" i="11" s="1"/>
  <c r="AV142" i="6"/>
  <c r="AV120" i="6"/>
  <c r="AW98" i="6"/>
  <c r="AY95" i="6"/>
  <c r="AX117" i="6"/>
  <c r="AX139" i="6"/>
  <c r="AW100" i="6"/>
  <c r="AV144" i="6"/>
  <c r="AV122" i="6"/>
  <c r="AX132" i="6"/>
  <c r="AX154" i="6"/>
  <c r="AY110" i="6"/>
  <c r="AW123" i="6"/>
  <c r="AX101" i="6"/>
  <c r="AW145" i="6"/>
  <c r="AS41" i="11"/>
  <c r="AT157" i="6"/>
  <c r="AW152" i="6"/>
  <c r="AW130" i="6"/>
  <c r="AX108" i="6"/>
  <c r="AW141" i="6"/>
  <c r="AW119" i="6"/>
  <c r="AX97" i="6"/>
  <c r="AW143" i="6"/>
  <c r="AW121" i="6"/>
  <c r="AX99" i="6"/>
  <c r="AX107" i="6"/>
  <c r="AW129" i="6"/>
  <c r="AW151" i="6"/>
  <c r="AV138" i="6"/>
  <c r="AW94" i="6"/>
  <c r="AV116" i="6"/>
  <c r="AU167" i="6"/>
  <c r="AU165" i="6"/>
  <c r="AV174" i="6"/>
  <c r="AV177" i="6"/>
  <c r="AV168" i="6"/>
  <c r="AV118" i="6"/>
  <c r="AV140" i="6"/>
  <c r="AW96" i="6"/>
  <c r="AW149" i="6"/>
  <c r="AW127" i="6"/>
  <c r="AX105" i="6"/>
  <c r="AX103" i="6"/>
  <c r="AW125" i="6"/>
  <c r="AW147" i="6"/>
  <c r="AT180" i="6"/>
  <c r="AT184" i="6" s="1"/>
  <c r="AW153" i="6"/>
  <c r="AW131" i="6"/>
  <c r="AX109" i="6"/>
  <c r="AW102" i="6"/>
  <c r="AV124" i="6"/>
  <c r="AV146" i="6"/>
  <c r="AU155" i="6"/>
  <c r="AU163" i="6"/>
  <c r="AV166" i="6"/>
  <c r="AZ93" i="8"/>
  <c r="AZ92" i="8"/>
  <c r="AZ91" i="8"/>
  <c r="AX128" i="6"/>
  <c r="AY106" i="6"/>
  <c r="AX150" i="6"/>
  <c r="AY113" i="6"/>
  <c r="AZ91" i="6"/>
  <c r="AY135" i="6"/>
  <c r="AZ26" i="7"/>
  <c r="AY29" i="10"/>
  <c r="AY25" i="7"/>
  <c r="AX30" i="7"/>
  <c r="AY25" i="10"/>
  <c r="AY21" i="7"/>
  <c r="AZ28" i="7"/>
  <c r="AZ29" i="7" s="1"/>
  <c r="AX160" i="6"/>
  <c r="AY27" i="7"/>
  <c r="BA47" i="8"/>
  <c r="BA97" i="8" s="1"/>
  <c r="CE90" i="8"/>
  <c r="AX92" i="6" l="1"/>
  <c r="AW114" i="6"/>
  <c r="AW136" i="6"/>
  <c r="AV161" i="6"/>
  <c r="AW170" i="6"/>
  <c r="AX175" i="6"/>
  <c r="AV162" i="6"/>
  <c r="AW115" i="6"/>
  <c r="AX93" i="6"/>
  <c r="AW137" i="6"/>
  <c r="AW162" i="6" s="1"/>
  <c r="AK25" i="11"/>
  <c r="AK28" i="11" s="1"/>
  <c r="AK23" i="12" s="1"/>
  <c r="AX24" i="11"/>
  <c r="AT39" i="10"/>
  <c r="AT26" i="12"/>
  <c r="BE48" i="12"/>
  <c r="AY173" i="6"/>
  <c r="AZ126" i="6"/>
  <c r="BA104" i="6"/>
  <c r="AZ148" i="6"/>
  <c r="AG25" i="12"/>
  <c r="AX22" i="12"/>
  <c r="AW178" i="6"/>
  <c r="AW174" i="6"/>
  <c r="AW20" i="11"/>
  <c r="AW21" i="11" s="1"/>
  <c r="AW168" i="6"/>
  <c r="AW177" i="6"/>
  <c r="AV169" i="6"/>
  <c r="AX164" i="6"/>
  <c r="AV165" i="6"/>
  <c r="AW176" i="6"/>
  <c r="AV167" i="6"/>
  <c r="AU157" i="6"/>
  <c r="AT41" i="11"/>
  <c r="AT42" i="11" s="1"/>
  <c r="AT45" i="11" s="1"/>
  <c r="AX131" i="6"/>
  <c r="AX153" i="6"/>
  <c r="AY109" i="6"/>
  <c r="AX149" i="6"/>
  <c r="AX127" i="6"/>
  <c r="AY105" i="6"/>
  <c r="AW138" i="6"/>
  <c r="AW116" i="6"/>
  <c r="AX94" i="6"/>
  <c r="AY107" i="6"/>
  <c r="AX129" i="6"/>
  <c r="AX151" i="6"/>
  <c r="AX119" i="6"/>
  <c r="AY97" i="6"/>
  <c r="AX141" i="6"/>
  <c r="AW122" i="6"/>
  <c r="AW144" i="6"/>
  <c r="AX100" i="6"/>
  <c r="AW120" i="6"/>
  <c r="AX98" i="6"/>
  <c r="AW142" i="6"/>
  <c r="AW166" i="6"/>
  <c r="AX179" i="6"/>
  <c r="AU180" i="6"/>
  <c r="AU184" i="6" s="1"/>
  <c r="AW146" i="6"/>
  <c r="AW124" i="6"/>
  <c r="AX102" i="6"/>
  <c r="AY103" i="6"/>
  <c r="AX125" i="6"/>
  <c r="AX147" i="6"/>
  <c r="AW140" i="6"/>
  <c r="AW118" i="6"/>
  <c r="AX96" i="6"/>
  <c r="AV163" i="6"/>
  <c r="AV155" i="6"/>
  <c r="AX121" i="6"/>
  <c r="AX143" i="6"/>
  <c r="AY99" i="6"/>
  <c r="AY108" i="6"/>
  <c r="AX130" i="6"/>
  <c r="AX152" i="6"/>
  <c r="AS42" i="11"/>
  <c r="AS45" i="11" s="1"/>
  <c r="AX145" i="6"/>
  <c r="AX123" i="6"/>
  <c r="AY101" i="6"/>
  <c r="AZ110" i="6"/>
  <c r="AY132" i="6"/>
  <c r="AY154" i="6"/>
  <c r="AY117" i="6"/>
  <c r="AY139" i="6"/>
  <c r="AZ95" i="6"/>
  <c r="AV171" i="6"/>
  <c r="AW172" i="6"/>
  <c r="AY30" i="7"/>
  <c r="AY31" i="7"/>
  <c r="AZ29" i="10"/>
  <c r="AZ25" i="7"/>
  <c r="AZ27" i="7"/>
  <c r="AY160" i="6"/>
  <c r="AY150" i="6"/>
  <c r="AY128" i="6"/>
  <c r="AZ106" i="6"/>
  <c r="AZ21" i="7"/>
  <c r="AZ25" i="10"/>
  <c r="BB47" i="8"/>
  <c r="BB97" i="8" s="1"/>
  <c r="BA28" i="7"/>
  <c r="BA29" i="7" s="1"/>
  <c r="BA26" i="7"/>
  <c r="AZ113" i="6"/>
  <c r="BA91" i="6"/>
  <c r="AZ135" i="6"/>
  <c r="BA91" i="8"/>
  <c r="BA92" i="8"/>
  <c r="BA93" i="8"/>
  <c r="CF90" i="8"/>
  <c r="AZ173" i="6" l="1"/>
  <c r="AW161" i="6"/>
  <c r="AW167" i="6"/>
  <c r="AX114" i="6"/>
  <c r="AX136" i="6"/>
  <c r="AY92" i="6"/>
  <c r="AX166" i="6"/>
  <c r="AX115" i="6"/>
  <c r="AX137" i="6"/>
  <c r="AY93" i="6"/>
  <c r="AG27" i="12"/>
  <c r="AK26" i="11"/>
  <c r="AL23" i="11" s="1"/>
  <c r="AL25" i="11" s="1"/>
  <c r="AW24" i="11"/>
  <c r="AU26" i="12"/>
  <c r="AU39" i="10"/>
  <c r="BF48" i="12"/>
  <c r="BA148" i="6"/>
  <c r="BA126" i="6"/>
  <c r="BB104" i="6"/>
  <c r="AY32" i="7"/>
  <c r="AY20" i="11" s="1"/>
  <c r="AY21" i="11" s="1"/>
  <c r="AY164" i="6"/>
  <c r="AY179" i="6"/>
  <c r="AX177" i="6"/>
  <c r="AX168" i="6"/>
  <c r="AW165" i="6"/>
  <c r="AW171" i="6"/>
  <c r="AX176" i="6"/>
  <c r="AX174" i="6"/>
  <c r="AX178" i="6"/>
  <c r="AH31" i="10"/>
  <c r="AH37" i="10" s="1"/>
  <c r="AH24" i="12"/>
  <c r="AH47" i="11"/>
  <c r="AI44" i="11" s="1"/>
  <c r="AI46" i="11" s="1"/>
  <c r="BA95" i="6"/>
  <c r="AZ117" i="6"/>
  <c r="AZ139" i="6"/>
  <c r="AZ101" i="6"/>
  <c r="AY123" i="6"/>
  <c r="AY145" i="6"/>
  <c r="AY121" i="6"/>
  <c r="AY143" i="6"/>
  <c r="AZ99" i="6"/>
  <c r="AV180" i="6"/>
  <c r="AV184" i="6" s="1"/>
  <c r="AY125" i="6"/>
  <c r="AZ103" i="6"/>
  <c r="AY147" i="6"/>
  <c r="AY172" i="6" s="1"/>
  <c r="AX116" i="6"/>
  <c r="AX138" i="6"/>
  <c r="AY94" i="6"/>
  <c r="AW163" i="6"/>
  <c r="AW155" i="6"/>
  <c r="AY131" i="6"/>
  <c r="AZ109" i="6"/>
  <c r="AY153" i="6"/>
  <c r="AY178" i="6" s="1"/>
  <c r="AX170" i="6"/>
  <c r="AX172" i="6"/>
  <c r="AW169" i="6"/>
  <c r="AZ154" i="6"/>
  <c r="AZ132" i="6"/>
  <c r="BA110" i="6"/>
  <c r="AZ108" i="6"/>
  <c r="AY130" i="6"/>
  <c r="AY152" i="6"/>
  <c r="AV157" i="6"/>
  <c r="AU41" i="11"/>
  <c r="AU42" i="11" s="1"/>
  <c r="AU45" i="11" s="1"/>
  <c r="AX118" i="6"/>
  <c r="AY96" i="6"/>
  <c r="AX140" i="6"/>
  <c r="AX124" i="6"/>
  <c r="AX146" i="6"/>
  <c r="AY102" i="6"/>
  <c r="AX142" i="6"/>
  <c r="AX120" i="6"/>
  <c r="AY98" i="6"/>
  <c r="AX144" i="6"/>
  <c r="AX122" i="6"/>
  <c r="AY100" i="6"/>
  <c r="AZ97" i="6"/>
  <c r="AY119" i="6"/>
  <c r="AY141" i="6"/>
  <c r="AY129" i="6"/>
  <c r="AZ107" i="6"/>
  <c r="AY151" i="6"/>
  <c r="AY149" i="6"/>
  <c r="AY127" i="6"/>
  <c r="AZ105" i="6"/>
  <c r="AZ31" i="7"/>
  <c r="AZ30" i="7"/>
  <c r="BB93" i="8"/>
  <c r="BA25" i="10"/>
  <c r="BA21" i="7"/>
  <c r="AZ160" i="6"/>
  <c r="BA27" i="7"/>
  <c r="BB28" i="7"/>
  <c r="BB29" i="7" s="1"/>
  <c r="BC47" i="8"/>
  <c r="BC97" i="8" s="1"/>
  <c r="AZ128" i="6"/>
  <c r="BA106" i="6"/>
  <c r="AZ150" i="6"/>
  <c r="AZ175" i="6" s="1"/>
  <c r="AY175" i="6"/>
  <c r="BB92" i="8"/>
  <c r="BB91" i="8"/>
  <c r="BA113" i="6"/>
  <c r="BB91" i="6"/>
  <c r="BA135" i="6"/>
  <c r="BB26" i="7"/>
  <c r="BA25" i="7"/>
  <c r="BA29" i="10"/>
  <c r="CG90" i="8"/>
  <c r="AX161" i="6" l="1"/>
  <c r="AZ92" i="6"/>
  <c r="AY136" i="6"/>
  <c r="AY114" i="6"/>
  <c r="AY161" i="6" s="1"/>
  <c r="AY176" i="6"/>
  <c r="AX165" i="6"/>
  <c r="AX162" i="6"/>
  <c r="AY137" i="6"/>
  <c r="AZ93" i="6"/>
  <c r="AY115" i="6"/>
  <c r="AL26" i="11"/>
  <c r="AM23" i="11" s="1"/>
  <c r="AL28" i="11"/>
  <c r="AL23" i="12" s="1"/>
  <c r="AY24" i="11"/>
  <c r="AV39" i="10"/>
  <c r="AV26" i="12"/>
  <c r="BG48" i="12"/>
  <c r="BA173" i="6"/>
  <c r="AY22" i="12"/>
  <c r="BB148" i="6"/>
  <c r="BC104" i="6"/>
  <c r="BB126" i="6"/>
  <c r="AY174" i="6"/>
  <c r="AY166" i="6"/>
  <c r="AX167" i="6"/>
  <c r="AX171" i="6"/>
  <c r="AZ179" i="6"/>
  <c r="AH25" i="12"/>
  <c r="AZ32" i="7"/>
  <c r="AZ22" i="12" s="1"/>
  <c r="AZ164" i="6"/>
  <c r="AY168" i="6"/>
  <c r="AY170" i="6"/>
  <c r="AI47" i="11"/>
  <c r="AJ44" i="11" s="1"/>
  <c r="AJ46" i="11" s="1"/>
  <c r="AI24" i="12"/>
  <c r="AI31" i="10"/>
  <c r="AI37" i="10" s="1"/>
  <c r="AY122" i="6"/>
  <c r="AY144" i="6"/>
  <c r="AZ100" i="6"/>
  <c r="AY124" i="6"/>
  <c r="AY146" i="6"/>
  <c r="AZ102" i="6"/>
  <c r="AY140" i="6"/>
  <c r="AZ96" i="6"/>
  <c r="AY118" i="6"/>
  <c r="BA108" i="6"/>
  <c r="AZ130" i="6"/>
  <c r="AZ152" i="6"/>
  <c r="AZ153" i="6"/>
  <c r="AZ131" i="6"/>
  <c r="BA109" i="6"/>
  <c r="AW157" i="6"/>
  <c r="AV41" i="11"/>
  <c r="AV42" i="11" s="1"/>
  <c r="AV45" i="11" s="1"/>
  <c r="AY138" i="6"/>
  <c r="AZ94" i="6"/>
  <c r="AY116" i="6"/>
  <c r="AZ125" i="6"/>
  <c r="AZ147" i="6"/>
  <c r="BA103" i="6"/>
  <c r="AZ121" i="6"/>
  <c r="AZ143" i="6"/>
  <c r="BA99" i="6"/>
  <c r="BA139" i="6"/>
  <c r="BB95" i="6"/>
  <c r="BA117" i="6"/>
  <c r="AX169" i="6"/>
  <c r="AY177" i="6"/>
  <c r="AZ127" i="6"/>
  <c r="AZ149" i="6"/>
  <c r="BA105" i="6"/>
  <c r="BA107" i="6"/>
  <c r="AZ129" i="6"/>
  <c r="AZ151" i="6"/>
  <c r="BA97" i="6"/>
  <c r="AZ141" i="6"/>
  <c r="AZ119" i="6"/>
  <c r="AY142" i="6"/>
  <c r="AY120" i="6"/>
  <c r="AZ98" i="6"/>
  <c r="BA132" i="6"/>
  <c r="BB110" i="6"/>
  <c r="BA154" i="6"/>
  <c r="AW180" i="6"/>
  <c r="AW184" i="6" s="1"/>
  <c r="AX163" i="6"/>
  <c r="AX155" i="6"/>
  <c r="AZ145" i="6"/>
  <c r="AZ123" i="6"/>
  <c r="BA101" i="6"/>
  <c r="BA31" i="7"/>
  <c r="BB27" i="7"/>
  <c r="BA160" i="6"/>
  <c r="BB21" i="7"/>
  <c r="BB25" i="10"/>
  <c r="BA128" i="6"/>
  <c r="BA150" i="6"/>
  <c r="BB106" i="6"/>
  <c r="BB25" i="7"/>
  <c r="BB29" i="10"/>
  <c r="BC28" i="7"/>
  <c r="BC29" i="7" s="1"/>
  <c r="BC93" i="8"/>
  <c r="BC26" i="7"/>
  <c r="BB113" i="6"/>
  <c r="BB135" i="6"/>
  <c r="BC91" i="6"/>
  <c r="BC91" i="8"/>
  <c r="BC92" i="8"/>
  <c r="BD47" i="8"/>
  <c r="BD97" i="8" s="1"/>
  <c r="BA30" i="7"/>
  <c r="CH90" i="8"/>
  <c r="BA179" i="6" l="1"/>
  <c r="BA92" i="6"/>
  <c r="AZ114" i="6"/>
  <c r="AZ136" i="6"/>
  <c r="AY162" i="6"/>
  <c r="AZ115" i="6"/>
  <c r="AZ137" i="6"/>
  <c r="BA93" i="6"/>
  <c r="AH27" i="12"/>
  <c r="AM25" i="11"/>
  <c r="AM28" i="11" s="1"/>
  <c r="AM23" i="12" s="1"/>
  <c r="AW26" i="12"/>
  <c r="AW39" i="10"/>
  <c r="BH48" i="12"/>
  <c r="BD104" i="6"/>
  <c r="BC126" i="6"/>
  <c r="BC148" i="6"/>
  <c r="BB173" i="6"/>
  <c r="AZ170" i="6"/>
  <c r="AY167" i="6"/>
  <c r="AZ166" i="6"/>
  <c r="AZ176" i="6"/>
  <c r="AZ174" i="6"/>
  <c r="AZ168" i="6"/>
  <c r="AZ178" i="6"/>
  <c r="AI25" i="12"/>
  <c r="BA32" i="7"/>
  <c r="BA20" i="11" s="1"/>
  <c r="BA21" i="11" s="1"/>
  <c r="AZ20" i="11"/>
  <c r="AZ21" i="11" s="1"/>
  <c r="AZ172" i="6"/>
  <c r="AZ177" i="6"/>
  <c r="AY169" i="6"/>
  <c r="BA145" i="6"/>
  <c r="BA123" i="6"/>
  <c r="BB101" i="6"/>
  <c r="AX180" i="6"/>
  <c r="AX184" i="6" s="1"/>
  <c r="BB154" i="6"/>
  <c r="BB132" i="6"/>
  <c r="BC110" i="6"/>
  <c r="AZ120" i="6"/>
  <c r="BA98" i="6"/>
  <c r="AZ142" i="6"/>
  <c r="BA129" i="6"/>
  <c r="BB107" i="6"/>
  <c r="BA151" i="6"/>
  <c r="BA125" i="6"/>
  <c r="BA147" i="6"/>
  <c r="BB103" i="6"/>
  <c r="BA94" i="6"/>
  <c r="AZ116" i="6"/>
  <c r="AZ138" i="6"/>
  <c r="BA153" i="6"/>
  <c r="BA131" i="6"/>
  <c r="BB109" i="6"/>
  <c r="BA100" i="6"/>
  <c r="AZ122" i="6"/>
  <c r="AZ144" i="6"/>
  <c r="BA164" i="6"/>
  <c r="AY165" i="6"/>
  <c r="AY171" i="6"/>
  <c r="AW41" i="11"/>
  <c r="AW42" i="11" s="1"/>
  <c r="AW45" i="11" s="1"/>
  <c r="AX157" i="6"/>
  <c r="BA119" i="6"/>
  <c r="BB97" i="6"/>
  <c r="BA141" i="6"/>
  <c r="BA166" i="6" s="1"/>
  <c r="BB105" i="6"/>
  <c r="BA127" i="6"/>
  <c r="BA149" i="6"/>
  <c r="BC95" i="6"/>
  <c r="BB117" i="6"/>
  <c r="BB139" i="6"/>
  <c r="BA143" i="6"/>
  <c r="BA121" i="6"/>
  <c r="BB99" i="6"/>
  <c r="AY163" i="6"/>
  <c r="AY155" i="6"/>
  <c r="BB108" i="6"/>
  <c r="BA130" i="6"/>
  <c r="BA152" i="6"/>
  <c r="AZ118" i="6"/>
  <c r="AZ140" i="6"/>
  <c r="BA96" i="6"/>
  <c r="BA102" i="6"/>
  <c r="AZ124" i="6"/>
  <c r="AZ146" i="6"/>
  <c r="BA175" i="6"/>
  <c r="BB31" i="7"/>
  <c r="BC25" i="7"/>
  <c r="BC29" i="10"/>
  <c r="BC25" i="10"/>
  <c r="BC21" i="7"/>
  <c r="BB160" i="6"/>
  <c r="BC27" i="7"/>
  <c r="BD28" i="7"/>
  <c r="BD29" i="7" s="1"/>
  <c r="BB30" i="7"/>
  <c r="BE47" i="8"/>
  <c r="BE97" i="8" s="1"/>
  <c r="BD92" i="8"/>
  <c r="BD91" i="8"/>
  <c r="BC113" i="6"/>
  <c r="BD91" i="6"/>
  <c r="BC135" i="6"/>
  <c r="BD26" i="7"/>
  <c r="BD93" i="8"/>
  <c r="BB150" i="6"/>
  <c r="BB128" i="6"/>
  <c r="BC106" i="6"/>
  <c r="CI90" i="8"/>
  <c r="AZ161" i="6" l="1"/>
  <c r="BA114" i="6"/>
  <c r="BA136" i="6"/>
  <c r="BB92" i="6"/>
  <c r="BA176" i="6"/>
  <c r="AZ167" i="6"/>
  <c r="AZ162" i="6"/>
  <c r="BA115" i="6"/>
  <c r="BB93" i="6"/>
  <c r="BA137" i="6"/>
  <c r="BA162" i="6" s="1"/>
  <c r="AI27" i="12"/>
  <c r="AM26" i="11"/>
  <c r="AN23" i="11" s="1"/>
  <c r="AN25" i="11" s="1"/>
  <c r="AN28" i="11" s="1"/>
  <c r="AN23" i="12" s="1"/>
  <c r="BA24" i="11"/>
  <c r="AZ24" i="11"/>
  <c r="AX39" i="10"/>
  <c r="AX26" i="12"/>
  <c r="Q13" i="13"/>
  <c r="BI48" i="12"/>
  <c r="BC173" i="6"/>
  <c r="BA22" i="12"/>
  <c r="BE104" i="6"/>
  <c r="BD126" i="6"/>
  <c r="BD148" i="6"/>
  <c r="BC31" i="7"/>
  <c r="BC32" i="7" s="1"/>
  <c r="BC20" i="11" s="1"/>
  <c r="BC21" i="11" s="1"/>
  <c r="BC30" i="7"/>
  <c r="AZ171" i="6"/>
  <c r="AZ165" i="6"/>
  <c r="BA177" i="6"/>
  <c r="BB164" i="6"/>
  <c r="AZ169" i="6"/>
  <c r="BA172" i="6"/>
  <c r="BB179" i="6"/>
  <c r="BB32" i="7"/>
  <c r="BB20" i="11" s="1"/>
  <c r="BB21" i="11" s="1"/>
  <c r="BA170" i="6"/>
  <c r="AJ31" i="10"/>
  <c r="AJ37" i="10" s="1"/>
  <c r="AJ24" i="12"/>
  <c r="AJ47" i="11"/>
  <c r="AK44" i="11" s="1"/>
  <c r="AK46" i="11" s="1"/>
  <c r="BA140" i="6"/>
  <c r="BA118" i="6"/>
  <c r="BB96" i="6"/>
  <c r="AY157" i="6"/>
  <c r="AX41" i="11"/>
  <c r="AX42" i="11" s="1"/>
  <c r="AX45" i="11" s="1"/>
  <c r="BB143" i="6"/>
  <c r="BB121" i="6"/>
  <c r="BC99" i="6"/>
  <c r="BB149" i="6"/>
  <c r="BB127" i="6"/>
  <c r="BC105" i="6"/>
  <c r="BB141" i="6"/>
  <c r="BC97" i="6"/>
  <c r="BB119" i="6"/>
  <c r="BC109" i="6"/>
  <c r="BB131" i="6"/>
  <c r="BB153" i="6"/>
  <c r="BC103" i="6"/>
  <c r="BB125" i="6"/>
  <c r="BB147" i="6"/>
  <c r="BB151" i="6"/>
  <c r="BC107" i="6"/>
  <c r="BB129" i="6"/>
  <c r="BB145" i="6"/>
  <c r="BB123" i="6"/>
  <c r="BC101" i="6"/>
  <c r="BA168" i="6"/>
  <c r="BA174" i="6"/>
  <c r="BA178" i="6"/>
  <c r="BA124" i="6"/>
  <c r="BB102" i="6"/>
  <c r="BA146" i="6"/>
  <c r="BA171" i="6" s="1"/>
  <c r="BB130" i="6"/>
  <c r="BC108" i="6"/>
  <c r="BB152" i="6"/>
  <c r="BB177" i="6" s="1"/>
  <c r="AY180" i="6"/>
  <c r="AY184" i="6" s="1"/>
  <c r="BC139" i="6"/>
  <c r="BC117" i="6"/>
  <c r="BD95" i="6"/>
  <c r="BA122" i="6"/>
  <c r="BB100" i="6"/>
  <c r="BA144" i="6"/>
  <c r="AZ163" i="6"/>
  <c r="AZ155" i="6"/>
  <c r="BA116" i="6"/>
  <c r="BA138" i="6"/>
  <c r="BB94" i="6"/>
  <c r="BA142" i="6"/>
  <c r="BA120" i="6"/>
  <c r="BB98" i="6"/>
  <c r="BD110" i="6"/>
  <c r="BC132" i="6"/>
  <c r="BC154" i="6"/>
  <c r="BD106" i="6"/>
  <c r="BC128" i="6"/>
  <c r="BC150" i="6"/>
  <c r="BD27" i="7"/>
  <c r="BD113" i="6"/>
  <c r="BD135" i="6"/>
  <c r="BE91" i="6"/>
  <c r="BD25" i="10"/>
  <c r="BD21" i="7"/>
  <c r="BF47" i="8"/>
  <c r="BF97" i="8" s="1"/>
  <c r="BE28" i="7"/>
  <c r="BE29" i="7" s="1"/>
  <c r="BB175" i="6"/>
  <c r="BE93" i="8"/>
  <c r="BE26" i="7"/>
  <c r="BC160" i="6"/>
  <c r="BE91" i="8"/>
  <c r="BE92" i="8"/>
  <c r="BD29" i="10"/>
  <c r="BD25" i="7"/>
  <c r="CJ90" i="8"/>
  <c r="BB136" i="6" l="1"/>
  <c r="BB114" i="6"/>
  <c r="BB161" i="6" s="1"/>
  <c r="BC92" i="6"/>
  <c r="BA161" i="6"/>
  <c r="BA169" i="6"/>
  <c r="BB115" i="6"/>
  <c r="BC93" i="6"/>
  <c r="BB137" i="6"/>
  <c r="AN26" i="11"/>
  <c r="AO23" i="11" s="1"/>
  <c r="AO25" i="11" s="1"/>
  <c r="AO28" i="11" s="1"/>
  <c r="AO23" i="12" s="1"/>
  <c r="BC24" i="11"/>
  <c r="BB24" i="11"/>
  <c r="AY26" i="12"/>
  <c r="AY39" i="10"/>
  <c r="BJ48" i="12"/>
  <c r="BD173" i="6"/>
  <c r="BB22" i="12"/>
  <c r="BC22" i="12"/>
  <c r="BF104" i="6"/>
  <c r="BE148" i="6"/>
  <c r="BE126" i="6"/>
  <c r="AJ25" i="12"/>
  <c r="BA167" i="6"/>
  <c r="BB178" i="6"/>
  <c r="BB174" i="6"/>
  <c r="BA165" i="6"/>
  <c r="BC179" i="6"/>
  <c r="BC164" i="6"/>
  <c r="AK47" i="11"/>
  <c r="AL44" i="11" s="1"/>
  <c r="AL46" i="11" s="1"/>
  <c r="BD132" i="6"/>
  <c r="BE110" i="6"/>
  <c r="BD154" i="6"/>
  <c r="BB116" i="6"/>
  <c r="BC94" i="6"/>
  <c r="BB138" i="6"/>
  <c r="BB122" i="6"/>
  <c r="BC100" i="6"/>
  <c r="BB144" i="6"/>
  <c r="BD117" i="6"/>
  <c r="BE95" i="6"/>
  <c r="BD139" i="6"/>
  <c r="BD164" i="6" s="1"/>
  <c r="BC130" i="6"/>
  <c r="BC152" i="6"/>
  <c r="BD108" i="6"/>
  <c r="BC131" i="6"/>
  <c r="BD109" i="6"/>
  <c r="BC153" i="6"/>
  <c r="BD97" i="6"/>
  <c r="BC119" i="6"/>
  <c r="BC141" i="6"/>
  <c r="BC149" i="6"/>
  <c r="BC127" i="6"/>
  <c r="BD105" i="6"/>
  <c r="BB140" i="6"/>
  <c r="BB118" i="6"/>
  <c r="BC96" i="6"/>
  <c r="BB176" i="6"/>
  <c r="BB120" i="6"/>
  <c r="BC98" i="6"/>
  <c r="BB142" i="6"/>
  <c r="BB167" i="6" s="1"/>
  <c r="BA163" i="6"/>
  <c r="BA155" i="6"/>
  <c r="AZ157" i="6"/>
  <c r="AY41" i="11"/>
  <c r="AY42" i="11" s="1"/>
  <c r="AY45" i="11" s="1"/>
  <c r="BC102" i="6"/>
  <c r="BB124" i="6"/>
  <c r="BB146" i="6"/>
  <c r="BC123" i="6"/>
  <c r="BC145" i="6"/>
  <c r="BD101" i="6"/>
  <c r="BC129" i="6"/>
  <c r="BC151" i="6"/>
  <c r="BD107" i="6"/>
  <c r="BC125" i="6"/>
  <c r="BC147" i="6"/>
  <c r="BD103" i="6"/>
  <c r="BC143" i="6"/>
  <c r="BC121" i="6"/>
  <c r="BD99" i="6"/>
  <c r="AZ180" i="6"/>
  <c r="AZ184" i="6" s="1"/>
  <c r="BB170" i="6"/>
  <c r="BB172" i="6"/>
  <c r="BB166" i="6"/>
  <c r="BB168" i="6"/>
  <c r="BD31" i="7"/>
  <c r="BF92" i="8"/>
  <c r="BF91" i="8"/>
  <c r="BF26" i="7"/>
  <c r="BF93" i="8"/>
  <c r="BF28" i="7"/>
  <c r="BF29" i="7" s="1"/>
  <c r="BG47" i="8"/>
  <c r="BG97" i="8" s="1"/>
  <c r="BE113" i="6"/>
  <c r="BF91" i="6"/>
  <c r="BE135" i="6"/>
  <c r="BD30" i="7"/>
  <c r="BE25" i="10"/>
  <c r="BE21" i="7"/>
  <c r="BE27" i="7"/>
  <c r="BE25" i="7"/>
  <c r="BE29" i="10"/>
  <c r="BD160" i="6"/>
  <c r="BE106" i="6"/>
  <c r="BD150" i="6"/>
  <c r="BD128" i="6"/>
  <c r="BC175" i="6"/>
  <c r="CK90" i="8"/>
  <c r="BC114" i="6" l="1"/>
  <c r="BC136" i="6"/>
  <c r="BD92" i="6"/>
  <c r="BB162" i="6"/>
  <c r="BD179" i="6"/>
  <c r="BC178" i="6"/>
  <c r="BE160" i="6"/>
  <c r="BB169" i="6"/>
  <c r="BC115" i="6"/>
  <c r="BD93" i="6"/>
  <c r="BC137" i="6"/>
  <c r="BC162" i="6" s="1"/>
  <c r="AJ27" i="12"/>
  <c r="AO26" i="11"/>
  <c r="AP23" i="11" s="1"/>
  <c r="AP25" i="11" s="1"/>
  <c r="AP28" i="11" s="1"/>
  <c r="AP23" i="12" s="1"/>
  <c r="AZ39" i="10"/>
  <c r="AZ26" i="12"/>
  <c r="BK48" i="12"/>
  <c r="BF126" i="6"/>
  <c r="BF148" i="6"/>
  <c r="BG104" i="6"/>
  <c r="BE173" i="6"/>
  <c r="BD32" i="7"/>
  <c r="BD20" i="11" s="1"/>
  <c r="BD21" i="11" s="1"/>
  <c r="BC168" i="6"/>
  <c r="BC172" i="6"/>
  <c r="BC170" i="6"/>
  <c r="BB171" i="6"/>
  <c r="BC174" i="6"/>
  <c r="BC177" i="6"/>
  <c r="AK24" i="12"/>
  <c r="AK31" i="10"/>
  <c r="AK37" i="10" s="1"/>
  <c r="BD147" i="6"/>
  <c r="BD125" i="6"/>
  <c r="BE103" i="6"/>
  <c r="BD123" i="6"/>
  <c r="BD145" i="6"/>
  <c r="BE101" i="6"/>
  <c r="AZ41" i="11"/>
  <c r="AZ42" i="11" s="1"/>
  <c r="AZ45" i="11" s="1"/>
  <c r="BA157" i="6"/>
  <c r="BC140" i="6"/>
  <c r="BC118" i="6"/>
  <c r="BD96" i="6"/>
  <c r="BD119" i="6"/>
  <c r="BE97" i="6"/>
  <c r="BD141" i="6"/>
  <c r="BD131" i="6"/>
  <c r="BD153" i="6"/>
  <c r="BE109" i="6"/>
  <c r="BD130" i="6"/>
  <c r="BE108" i="6"/>
  <c r="BD152" i="6"/>
  <c r="BE117" i="6"/>
  <c r="BE139" i="6"/>
  <c r="BF95" i="6"/>
  <c r="BD94" i="6"/>
  <c r="BC116" i="6"/>
  <c r="BC138" i="6"/>
  <c r="BC176" i="6"/>
  <c r="BB165" i="6"/>
  <c r="BC166" i="6"/>
  <c r="BD121" i="6"/>
  <c r="BE99" i="6"/>
  <c r="BD143" i="6"/>
  <c r="BD129" i="6"/>
  <c r="BD151" i="6"/>
  <c r="BE107" i="6"/>
  <c r="BD102" i="6"/>
  <c r="BC124" i="6"/>
  <c r="BC146" i="6"/>
  <c r="BA180" i="6"/>
  <c r="BA184" i="6" s="1"/>
  <c r="BC120" i="6"/>
  <c r="BD98" i="6"/>
  <c r="BC142" i="6"/>
  <c r="BD149" i="6"/>
  <c r="BD127" i="6"/>
  <c r="BE105" i="6"/>
  <c r="BD100" i="6"/>
  <c r="BC144" i="6"/>
  <c r="BC122" i="6"/>
  <c r="BB163" i="6"/>
  <c r="BB155" i="6"/>
  <c r="BE132" i="6"/>
  <c r="BF110" i="6"/>
  <c r="BE154" i="6"/>
  <c r="BE31" i="7"/>
  <c r="BF106" i="6"/>
  <c r="BE150" i="6"/>
  <c r="BE128" i="6"/>
  <c r="BF25" i="7"/>
  <c r="BF29" i="10"/>
  <c r="BG28" i="7"/>
  <c r="BG29" i="7" s="1"/>
  <c r="BG93" i="8"/>
  <c r="BG26" i="7"/>
  <c r="BG91" i="8"/>
  <c r="BG92" i="8"/>
  <c r="BE30" i="7"/>
  <c r="BF113" i="6"/>
  <c r="BG91" i="6"/>
  <c r="BF135" i="6"/>
  <c r="BH47" i="8"/>
  <c r="BH97" i="8" s="1"/>
  <c r="BF27" i="7"/>
  <c r="BF25" i="10"/>
  <c r="BF21" i="7"/>
  <c r="BD175" i="6"/>
  <c r="CL90" i="8"/>
  <c r="BD114" i="6" l="1"/>
  <c r="BD136" i="6"/>
  <c r="BD161" i="6" s="1"/>
  <c r="BE92" i="6"/>
  <c r="BD168" i="6"/>
  <c r="BD177" i="6"/>
  <c r="BC161" i="6"/>
  <c r="BC167" i="6"/>
  <c r="BE179" i="6"/>
  <c r="BD166" i="6"/>
  <c r="BD115" i="6"/>
  <c r="BE93" i="6"/>
  <c r="BD137" i="6"/>
  <c r="BD162" i="6" s="1"/>
  <c r="AP26" i="11"/>
  <c r="AQ23" i="11" s="1"/>
  <c r="AQ25" i="11" s="1"/>
  <c r="BD24" i="11"/>
  <c r="BA26" i="12"/>
  <c r="BA39" i="10"/>
  <c r="BL48" i="12"/>
  <c r="BC165" i="6"/>
  <c r="BD170" i="6"/>
  <c r="BD22" i="12"/>
  <c r="BG148" i="6"/>
  <c r="BG126" i="6"/>
  <c r="BH104" i="6"/>
  <c r="BF173" i="6"/>
  <c r="AK25" i="12"/>
  <c r="BC169" i="6"/>
  <c r="BE32" i="7"/>
  <c r="BE20" i="11" s="1"/>
  <c r="BE21" i="11" s="1"/>
  <c r="BD174" i="6"/>
  <c r="BC171" i="6"/>
  <c r="BD176" i="6"/>
  <c r="BD172" i="6"/>
  <c r="BE164" i="6"/>
  <c r="AL24" i="12"/>
  <c r="AL31" i="10"/>
  <c r="AL37" i="10" s="1"/>
  <c r="AL47" i="11"/>
  <c r="AM44" i="11" s="1"/>
  <c r="AM46" i="11" s="1"/>
  <c r="BF154" i="6"/>
  <c r="BF132" i="6"/>
  <c r="BG110" i="6"/>
  <c r="BB157" i="6"/>
  <c r="BA41" i="11"/>
  <c r="BD122" i="6"/>
  <c r="BE100" i="6"/>
  <c r="BD144" i="6"/>
  <c r="BE129" i="6"/>
  <c r="BF107" i="6"/>
  <c r="BE151" i="6"/>
  <c r="BE121" i="6"/>
  <c r="BF99" i="6"/>
  <c r="BE143" i="6"/>
  <c r="BF117" i="6"/>
  <c r="BG95" i="6"/>
  <c r="BF139" i="6"/>
  <c r="BF164" i="6" s="1"/>
  <c r="BF108" i="6"/>
  <c r="BE130" i="6"/>
  <c r="BE152" i="6"/>
  <c r="BE131" i="6"/>
  <c r="BF109" i="6"/>
  <c r="BE153" i="6"/>
  <c r="BF97" i="6"/>
  <c r="BE119" i="6"/>
  <c r="BE141" i="6"/>
  <c r="BD140" i="6"/>
  <c r="BE96" i="6"/>
  <c r="BD118" i="6"/>
  <c r="BF103" i="6"/>
  <c r="BE125" i="6"/>
  <c r="BE147" i="6"/>
  <c r="BB180" i="6"/>
  <c r="BB184" i="6" s="1"/>
  <c r="BF105" i="6"/>
  <c r="BE127" i="6"/>
  <c r="BE149" i="6"/>
  <c r="BD120" i="6"/>
  <c r="BD142" i="6"/>
  <c r="BE98" i="6"/>
  <c r="BD146" i="6"/>
  <c r="BD124" i="6"/>
  <c r="BE102" i="6"/>
  <c r="BC155" i="6"/>
  <c r="BC163" i="6"/>
  <c r="BD116" i="6"/>
  <c r="BE94" i="6"/>
  <c r="BD138" i="6"/>
  <c r="BF101" i="6"/>
  <c r="BE123" i="6"/>
  <c r="BE145" i="6"/>
  <c r="BD178" i="6"/>
  <c r="BF30" i="7"/>
  <c r="BF31" i="7"/>
  <c r="BI47" i="8"/>
  <c r="BI97" i="8" s="1"/>
  <c r="BF160" i="6"/>
  <c r="BG21" i="7"/>
  <c r="BG25" i="10"/>
  <c r="BH26" i="7"/>
  <c r="BH93" i="8"/>
  <c r="BF128" i="6"/>
  <c r="BF150" i="6"/>
  <c r="BG106" i="6"/>
  <c r="BE175" i="6"/>
  <c r="BG25" i="7"/>
  <c r="BG29" i="10"/>
  <c r="BG113" i="6"/>
  <c r="BG135" i="6"/>
  <c r="BH91" i="6"/>
  <c r="BH92" i="8"/>
  <c r="BH91" i="8"/>
  <c r="BG27" i="7"/>
  <c r="BG31" i="7" s="1"/>
  <c r="BH28" i="7"/>
  <c r="BH29" i="7" s="1"/>
  <c r="CM90" i="8"/>
  <c r="BE136" i="6" l="1"/>
  <c r="BF92" i="6"/>
  <c r="BE114" i="6"/>
  <c r="BE161" i="6" s="1"/>
  <c r="BD169" i="6"/>
  <c r="BE178" i="6"/>
  <c r="BE176" i="6"/>
  <c r="BE168" i="6"/>
  <c r="BF93" i="6"/>
  <c r="BE137" i="6"/>
  <c r="BE115" i="6"/>
  <c r="AK27" i="12"/>
  <c r="AQ28" i="11"/>
  <c r="AQ23" i="12" s="1"/>
  <c r="AQ26" i="11"/>
  <c r="AR23" i="11" s="1"/>
  <c r="AR25" i="11" s="1"/>
  <c r="AR28" i="11" s="1"/>
  <c r="AR23" i="12" s="1"/>
  <c r="BE24" i="11"/>
  <c r="BB39" i="10"/>
  <c r="BB26" i="12"/>
  <c r="BE22" i="12"/>
  <c r="R13" i="13"/>
  <c r="BM48" i="12"/>
  <c r="BG173" i="6"/>
  <c r="BH126" i="6"/>
  <c r="BH148" i="6"/>
  <c r="BI104" i="6"/>
  <c r="BE170" i="6"/>
  <c r="BD171" i="6"/>
  <c r="BD167" i="6"/>
  <c r="BE174" i="6"/>
  <c r="BF179" i="6"/>
  <c r="AL25" i="12"/>
  <c r="BG32" i="7"/>
  <c r="BG20" i="11" s="1"/>
  <c r="BG21" i="11" s="1"/>
  <c r="BF32" i="7"/>
  <c r="BF22" i="12" s="1"/>
  <c r="BE172" i="6"/>
  <c r="BE166" i="6"/>
  <c r="BE177" i="6"/>
  <c r="BD163" i="6"/>
  <c r="BD155" i="6"/>
  <c r="BB41" i="11"/>
  <c r="BB42" i="11" s="1"/>
  <c r="BB45" i="11" s="1"/>
  <c r="BC157" i="6"/>
  <c r="BF98" i="6"/>
  <c r="BE120" i="6"/>
  <c r="BE142" i="6"/>
  <c r="BF121" i="6"/>
  <c r="BG99" i="6"/>
  <c r="BF143" i="6"/>
  <c r="BE122" i="6"/>
  <c r="BF100" i="6"/>
  <c r="BE144" i="6"/>
  <c r="BE169" i="6" s="1"/>
  <c r="BA42" i="11"/>
  <c r="BA45" i="11" s="1"/>
  <c r="BG132" i="6"/>
  <c r="BH110" i="6"/>
  <c r="BG154" i="6"/>
  <c r="BD165" i="6"/>
  <c r="BF123" i="6"/>
  <c r="BG101" i="6"/>
  <c r="BF145" i="6"/>
  <c r="BE116" i="6"/>
  <c r="BF94" i="6"/>
  <c r="BE138" i="6"/>
  <c r="BC180" i="6"/>
  <c r="BC184" i="6" s="1"/>
  <c r="BE124" i="6"/>
  <c r="BF102" i="6"/>
  <c r="BE146" i="6"/>
  <c r="BF127" i="6"/>
  <c r="BF149" i="6"/>
  <c r="BG105" i="6"/>
  <c r="BG103" i="6"/>
  <c r="BF125" i="6"/>
  <c r="BF147" i="6"/>
  <c r="BF96" i="6"/>
  <c r="BE140" i="6"/>
  <c r="BE118" i="6"/>
  <c r="BF119" i="6"/>
  <c r="BG97" i="6"/>
  <c r="BF141" i="6"/>
  <c r="BF153" i="6"/>
  <c r="BF131" i="6"/>
  <c r="BG109" i="6"/>
  <c r="BG108" i="6"/>
  <c r="BF130" i="6"/>
  <c r="BF152" i="6"/>
  <c r="BG117" i="6"/>
  <c r="BH95" i="6"/>
  <c r="BG139" i="6"/>
  <c r="BG164" i="6" s="1"/>
  <c r="BF129" i="6"/>
  <c r="BF151" i="6"/>
  <c r="BG107" i="6"/>
  <c r="BH25" i="10"/>
  <c r="BH21" i="7"/>
  <c r="BH113" i="6"/>
  <c r="BI91" i="6"/>
  <c r="BH135" i="6"/>
  <c r="BH27" i="7"/>
  <c r="BJ47" i="8"/>
  <c r="BJ97" i="8" s="1"/>
  <c r="BF175" i="6"/>
  <c r="BG30" i="7"/>
  <c r="BI28" i="7"/>
  <c r="BI29" i="7" s="1"/>
  <c r="BI91" i="8"/>
  <c r="BI92" i="8"/>
  <c r="BG160" i="6"/>
  <c r="BG128" i="6"/>
  <c r="BG150" i="6"/>
  <c r="BH106" i="6"/>
  <c r="BI93" i="8"/>
  <c r="BI26" i="7"/>
  <c r="BH29" i="10"/>
  <c r="BH25" i="7"/>
  <c r="CN90" i="8"/>
  <c r="BG179" i="6" l="1"/>
  <c r="BF166" i="6"/>
  <c r="BE171" i="6"/>
  <c r="BF114" i="6"/>
  <c r="BF136" i="6"/>
  <c r="BG92" i="6"/>
  <c r="BF170" i="6"/>
  <c r="BF168" i="6"/>
  <c r="BE162" i="6"/>
  <c r="BF115" i="6"/>
  <c r="BG93" i="6"/>
  <c r="BF137" i="6"/>
  <c r="BF162" i="6" s="1"/>
  <c r="AR26" i="11"/>
  <c r="AS23" i="11" s="1"/>
  <c r="AL27" i="12"/>
  <c r="AS25" i="11"/>
  <c r="AS28" i="11" s="1"/>
  <c r="AS23" i="12" s="1"/>
  <c r="BG24" i="11"/>
  <c r="BC26" i="12"/>
  <c r="BC39" i="10"/>
  <c r="BG22" i="12"/>
  <c r="BN48" i="12"/>
  <c r="BE167" i="6"/>
  <c r="BI126" i="6"/>
  <c r="BI148" i="6"/>
  <c r="BJ104" i="6"/>
  <c r="BH173" i="6"/>
  <c r="BF20" i="11"/>
  <c r="BF21" i="11" s="1"/>
  <c r="BF177" i="6"/>
  <c r="BE165" i="6"/>
  <c r="BF172" i="6"/>
  <c r="BF174" i="6"/>
  <c r="AM31" i="10"/>
  <c r="AM37" i="10" s="1"/>
  <c r="AM24" i="12"/>
  <c r="AM47" i="11"/>
  <c r="AN44" i="11" s="1"/>
  <c r="AN46" i="11" s="1"/>
  <c r="BH109" i="6"/>
  <c r="BG131" i="6"/>
  <c r="BG153" i="6"/>
  <c r="BG141" i="6"/>
  <c r="BH97" i="6"/>
  <c r="BG119" i="6"/>
  <c r="BF118" i="6"/>
  <c r="BF140" i="6"/>
  <c r="BG96" i="6"/>
  <c r="BG127" i="6"/>
  <c r="BG149" i="6"/>
  <c r="BH105" i="6"/>
  <c r="BF124" i="6"/>
  <c r="BG102" i="6"/>
  <c r="BF146" i="6"/>
  <c r="BF171" i="6" s="1"/>
  <c r="BE155" i="6"/>
  <c r="BE163" i="6"/>
  <c r="BG145" i="6"/>
  <c r="BG123" i="6"/>
  <c r="BH101" i="6"/>
  <c r="BH132" i="6"/>
  <c r="BH154" i="6"/>
  <c r="BI110" i="6"/>
  <c r="BH99" i="6"/>
  <c r="BG143" i="6"/>
  <c r="BG121" i="6"/>
  <c r="BG98" i="6"/>
  <c r="BF120" i="6"/>
  <c r="BF142" i="6"/>
  <c r="BD180" i="6"/>
  <c r="BD184" i="6" s="1"/>
  <c r="BF176" i="6"/>
  <c r="BF178" i="6"/>
  <c r="BH107" i="6"/>
  <c r="BG151" i="6"/>
  <c r="BG129" i="6"/>
  <c r="BI95" i="6"/>
  <c r="BH139" i="6"/>
  <c r="BH117" i="6"/>
  <c r="BG152" i="6"/>
  <c r="BG130" i="6"/>
  <c r="BH108" i="6"/>
  <c r="BG147" i="6"/>
  <c r="BG125" i="6"/>
  <c r="BH103" i="6"/>
  <c r="BF138" i="6"/>
  <c r="BF116" i="6"/>
  <c r="BG94" i="6"/>
  <c r="BF122" i="6"/>
  <c r="BG100" i="6"/>
  <c r="BF144" i="6"/>
  <c r="BF169" i="6" s="1"/>
  <c r="BC41" i="11"/>
  <c r="BC42" i="11" s="1"/>
  <c r="BC45" i="11" s="1"/>
  <c r="BD157" i="6"/>
  <c r="BH31" i="7"/>
  <c r="BG175" i="6"/>
  <c r="BI27" i="7"/>
  <c r="BH128" i="6"/>
  <c r="BI106" i="6"/>
  <c r="BH150" i="6"/>
  <c r="BI25" i="10"/>
  <c r="BI21" i="7"/>
  <c r="BK47" i="8"/>
  <c r="BK97" i="8" s="1"/>
  <c r="BI113" i="6"/>
  <c r="BI135" i="6"/>
  <c r="BJ91" i="6"/>
  <c r="BJ26" i="7"/>
  <c r="BJ93" i="8"/>
  <c r="BJ92" i="8"/>
  <c r="BJ91" i="8"/>
  <c r="BJ28" i="7"/>
  <c r="BJ29" i="7" s="1"/>
  <c r="BI29" i="10"/>
  <c r="BI25" i="7"/>
  <c r="BH160" i="6"/>
  <c r="BH30" i="7"/>
  <c r="CO90" i="8"/>
  <c r="BF161" i="6" l="1"/>
  <c r="BG136" i="6"/>
  <c r="BH92" i="6"/>
  <c r="BG114" i="6"/>
  <c r="BG161" i="6" s="1"/>
  <c r="BG115" i="6"/>
  <c r="BH93" i="6"/>
  <c r="BG137" i="6"/>
  <c r="AS26" i="11"/>
  <c r="AT23" i="11" s="1"/>
  <c r="AT25" i="11" s="1"/>
  <c r="BF24" i="11"/>
  <c r="BD39" i="10"/>
  <c r="BD26" i="12"/>
  <c r="BO48" i="12"/>
  <c r="BJ148" i="6"/>
  <c r="BJ126" i="6"/>
  <c r="BK104" i="6"/>
  <c r="BI173" i="6"/>
  <c r="AM25" i="12"/>
  <c r="BH32" i="7"/>
  <c r="BH20" i="11" s="1"/>
  <c r="BH21" i="11" s="1"/>
  <c r="BG172" i="6"/>
  <c r="BG176" i="6"/>
  <c r="BF167" i="6"/>
  <c r="BG168" i="6"/>
  <c r="BG174" i="6"/>
  <c r="BG178" i="6"/>
  <c r="AN47" i="11"/>
  <c r="AO44" i="11" s="1"/>
  <c r="AO46" i="11" s="1"/>
  <c r="BH125" i="6"/>
  <c r="BI103" i="6"/>
  <c r="BH147" i="6"/>
  <c r="BH172" i="6" s="1"/>
  <c r="BI117" i="6"/>
  <c r="BI139" i="6"/>
  <c r="BJ95" i="6"/>
  <c r="BG120" i="6"/>
  <c r="BG142" i="6"/>
  <c r="BH98" i="6"/>
  <c r="BI132" i="6"/>
  <c r="BI154" i="6"/>
  <c r="BJ110" i="6"/>
  <c r="BE180" i="6"/>
  <c r="BE184" i="6" s="1"/>
  <c r="BG118" i="6"/>
  <c r="BG140" i="6"/>
  <c r="BH96" i="6"/>
  <c r="BH141" i="6"/>
  <c r="BH119" i="6"/>
  <c r="BI97" i="6"/>
  <c r="BI109" i="6"/>
  <c r="BH131" i="6"/>
  <c r="BH153" i="6"/>
  <c r="BG122" i="6"/>
  <c r="BH100" i="6"/>
  <c r="BG144" i="6"/>
  <c r="BG138" i="6"/>
  <c r="BH94" i="6"/>
  <c r="BG116" i="6"/>
  <c r="BF155" i="6"/>
  <c r="BF163" i="6"/>
  <c r="BH130" i="6"/>
  <c r="BI108" i="6"/>
  <c r="BH152" i="6"/>
  <c r="BH177" i="6" s="1"/>
  <c r="BH129" i="6"/>
  <c r="BI107" i="6"/>
  <c r="BH151" i="6"/>
  <c r="BI99" i="6"/>
  <c r="BH143" i="6"/>
  <c r="BH121" i="6"/>
  <c r="BH123" i="6"/>
  <c r="BI101" i="6"/>
  <c r="BH145" i="6"/>
  <c r="BD41" i="11"/>
  <c r="BD42" i="11" s="1"/>
  <c r="BD45" i="11" s="1"/>
  <c r="BE157" i="6"/>
  <c r="BH102" i="6"/>
  <c r="BG124" i="6"/>
  <c r="BG146" i="6"/>
  <c r="BH127" i="6"/>
  <c r="BI105" i="6"/>
  <c r="BH149" i="6"/>
  <c r="BH174" i="6" s="1"/>
  <c r="BG177" i="6"/>
  <c r="BH164" i="6"/>
  <c r="BH179" i="6"/>
  <c r="BG170" i="6"/>
  <c r="BF165" i="6"/>
  <c r="BG166" i="6"/>
  <c r="BI31" i="7"/>
  <c r="BJ25" i="10"/>
  <c r="BJ21" i="7"/>
  <c r="BJ27" i="7"/>
  <c r="BI160" i="6"/>
  <c r="BJ29" i="10"/>
  <c r="BJ25" i="7"/>
  <c r="BH175" i="6"/>
  <c r="BK28" i="7"/>
  <c r="BK29" i="7" s="1"/>
  <c r="BK91" i="8"/>
  <c r="BK92" i="8"/>
  <c r="BK93" i="8"/>
  <c r="BK26" i="7"/>
  <c r="BJ113" i="6"/>
  <c r="BJ135" i="6"/>
  <c r="BK91" i="6"/>
  <c r="BL47" i="8"/>
  <c r="BL97" i="8" s="1"/>
  <c r="BI150" i="6"/>
  <c r="BJ106" i="6"/>
  <c r="BI128" i="6"/>
  <c r="BI30" i="7"/>
  <c r="CP90" i="8"/>
  <c r="BH114" i="6" l="1"/>
  <c r="BI92" i="6"/>
  <c r="BH136" i="6"/>
  <c r="BG169" i="6"/>
  <c r="BH170" i="6"/>
  <c r="BG162" i="6"/>
  <c r="BH176" i="6"/>
  <c r="BH115" i="6"/>
  <c r="BH137" i="6"/>
  <c r="BI93" i="6"/>
  <c r="AM27" i="12"/>
  <c r="AT28" i="11"/>
  <c r="AT23" i="12" s="1"/>
  <c r="AT26" i="11"/>
  <c r="AU23" i="11" s="1"/>
  <c r="AU25" i="11" s="1"/>
  <c r="AU26" i="11" s="1"/>
  <c r="AV23" i="11" s="1"/>
  <c r="AV25" i="11" s="1"/>
  <c r="BH24" i="11"/>
  <c r="BE26" i="12"/>
  <c r="BE39" i="10"/>
  <c r="BP48" i="12"/>
  <c r="BH22" i="12"/>
  <c r="BJ173" i="6"/>
  <c r="BH168" i="6"/>
  <c r="BH178" i="6"/>
  <c r="BI179" i="6"/>
  <c r="BI164" i="6"/>
  <c r="BK148" i="6"/>
  <c r="BK126" i="6"/>
  <c r="BL104" i="6"/>
  <c r="BI32" i="7"/>
  <c r="BI20" i="11" s="1"/>
  <c r="BI21" i="11" s="1"/>
  <c r="BH166" i="6"/>
  <c r="AN31" i="10"/>
  <c r="AN37" i="10" s="1"/>
  <c r="AN24" i="12"/>
  <c r="AO47" i="11"/>
  <c r="AP44" i="11" s="1"/>
  <c r="AP46" i="11" s="1"/>
  <c r="BI130" i="6"/>
  <c r="BJ108" i="6"/>
  <c r="BI152" i="6"/>
  <c r="BI177" i="6" s="1"/>
  <c r="BF180" i="6"/>
  <c r="BF184" i="6" s="1"/>
  <c r="BG155" i="6"/>
  <c r="BG163" i="6"/>
  <c r="BH122" i="6"/>
  <c r="BH144" i="6"/>
  <c r="BI100" i="6"/>
  <c r="BI131" i="6"/>
  <c r="BJ109" i="6"/>
  <c r="BI153" i="6"/>
  <c r="BI96" i="6"/>
  <c r="BH118" i="6"/>
  <c r="BH140" i="6"/>
  <c r="BH142" i="6"/>
  <c r="BH120" i="6"/>
  <c r="BI98" i="6"/>
  <c r="BI149" i="6"/>
  <c r="BI127" i="6"/>
  <c r="BJ105" i="6"/>
  <c r="BH124" i="6"/>
  <c r="BI102" i="6"/>
  <c r="BH146" i="6"/>
  <c r="BI123" i="6"/>
  <c r="BI145" i="6"/>
  <c r="BJ101" i="6"/>
  <c r="BJ99" i="6"/>
  <c r="BI121" i="6"/>
  <c r="BI143" i="6"/>
  <c r="BI129" i="6"/>
  <c r="BI151" i="6"/>
  <c r="BJ107" i="6"/>
  <c r="BF157" i="6"/>
  <c r="BE41" i="11"/>
  <c r="BE42" i="11" s="1"/>
  <c r="BE45" i="11" s="1"/>
  <c r="BH138" i="6"/>
  <c r="BH116" i="6"/>
  <c r="BI94" i="6"/>
  <c r="BI119" i="6"/>
  <c r="BJ97" i="6"/>
  <c r="BI141" i="6"/>
  <c r="BJ154" i="6"/>
  <c r="BJ132" i="6"/>
  <c r="BK110" i="6"/>
  <c r="BJ117" i="6"/>
  <c r="BK95" i="6"/>
  <c r="BJ139" i="6"/>
  <c r="BJ164" i="6" s="1"/>
  <c r="BJ103" i="6"/>
  <c r="BI125" i="6"/>
  <c r="BI147" i="6"/>
  <c r="BG171" i="6"/>
  <c r="BG165" i="6"/>
  <c r="BG167" i="6"/>
  <c r="BI175" i="6"/>
  <c r="BJ31" i="7"/>
  <c r="BM47" i="8"/>
  <c r="BM97" i="8" s="1"/>
  <c r="BJ160" i="6"/>
  <c r="BL26" i="7"/>
  <c r="BL93" i="8"/>
  <c r="BL92" i="8"/>
  <c r="BL91" i="8"/>
  <c r="BL28" i="7"/>
  <c r="BL29" i="7" s="1"/>
  <c r="BJ30" i="7"/>
  <c r="BJ150" i="6"/>
  <c r="BJ128" i="6"/>
  <c r="BK106" i="6"/>
  <c r="BK25" i="7"/>
  <c r="BK29" i="10"/>
  <c r="BK113" i="6"/>
  <c r="BL91" i="6"/>
  <c r="BK135" i="6"/>
  <c r="BK27" i="7"/>
  <c r="BK21" i="7"/>
  <c r="BK25" i="10"/>
  <c r="CQ90" i="8"/>
  <c r="BI114" i="6" l="1"/>
  <c r="BI136" i="6"/>
  <c r="BJ92" i="6"/>
  <c r="BH171" i="6"/>
  <c r="BI178" i="6"/>
  <c r="BH161" i="6"/>
  <c r="BI166" i="6"/>
  <c r="BH162" i="6"/>
  <c r="BJ93" i="6"/>
  <c r="BI115" i="6"/>
  <c r="BI137" i="6"/>
  <c r="AU28" i="11"/>
  <c r="AU23" i="12" s="1"/>
  <c r="AV26" i="11"/>
  <c r="AW23" i="11" s="1"/>
  <c r="AV28" i="11"/>
  <c r="AV23" i="12" s="1"/>
  <c r="BI24" i="11"/>
  <c r="BF39" i="10"/>
  <c r="BF26" i="12"/>
  <c r="S13" i="13"/>
  <c r="BQ48" i="12"/>
  <c r="BK173" i="6"/>
  <c r="BL126" i="6"/>
  <c r="BM104" i="6"/>
  <c r="BL148" i="6"/>
  <c r="BL173" i="6" s="1"/>
  <c r="BI172" i="6"/>
  <c r="BJ179" i="6"/>
  <c r="BI176" i="6"/>
  <c r="BI168" i="6"/>
  <c r="BI170" i="6"/>
  <c r="BH167" i="6"/>
  <c r="BH169" i="6"/>
  <c r="AN25" i="12"/>
  <c r="BI22" i="12"/>
  <c r="BJ32" i="7"/>
  <c r="BJ20" i="11" s="1"/>
  <c r="BJ21" i="11" s="1"/>
  <c r="BK30" i="7"/>
  <c r="AO31" i="10"/>
  <c r="AO37" i="10" s="1"/>
  <c r="AO24" i="12"/>
  <c r="BJ125" i="6"/>
  <c r="BK103" i="6"/>
  <c r="BJ147" i="6"/>
  <c r="BK117" i="6"/>
  <c r="BL95" i="6"/>
  <c r="BK139" i="6"/>
  <c r="BK164" i="6" s="1"/>
  <c r="BL110" i="6"/>
  <c r="BK132" i="6"/>
  <c r="BK154" i="6"/>
  <c r="BJ141" i="6"/>
  <c r="BJ119" i="6"/>
  <c r="BK97" i="6"/>
  <c r="BJ94" i="6"/>
  <c r="BI116" i="6"/>
  <c r="BI138" i="6"/>
  <c r="BH163" i="6"/>
  <c r="BH155" i="6"/>
  <c r="BJ121" i="6"/>
  <c r="BJ143" i="6"/>
  <c r="BK99" i="6"/>
  <c r="BI120" i="6"/>
  <c r="BJ98" i="6"/>
  <c r="BI142" i="6"/>
  <c r="BI167" i="6" s="1"/>
  <c r="BG180" i="6"/>
  <c r="BG184" i="6" s="1"/>
  <c r="BJ129" i="6"/>
  <c r="BJ151" i="6"/>
  <c r="BK107" i="6"/>
  <c r="BJ123" i="6"/>
  <c r="BJ145" i="6"/>
  <c r="BK101" i="6"/>
  <c r="BI146" i="6"/>
  <c r="BI124" i="6"/>
  <c r="BJ102" i="6"/>
  <c r="BJ149" i="6"/>
  <c r="BJ127" i="6"/>
  <c r="BK105" i="6"/>
  <c r="BI140" i="6"/>
  <c r="BJ96" i="6"/>
  <c r="BI118" i="6"/>
  <c r="BK109" i="6"/>
  <c r="BJ131" i="6"/>
  <c r="BJ153" i="6"/>
  <c r="BI144" i="6"/>
  <c r="BJ100" i="6"/>
  <c r="BI122" i="6"/>
  <c r="BG157" i="6"/>
  <c r="BF41" i="11"/>
  <c r="BF42" i="11" s="1"/>
  <c r="BF45" i="11" s="1"/>
  <c r="BJ152" i="6"/>
  <c r="BJ130" i="6"/>
  <c r="BK108" i="6"/>
  <c r="BI174" i="6"/>
  <c r="BH165" i="6"/>
  <c r="BK31" i="7"/>
  <c r="BL113" i="6"/>
  <c r="BL135" i="6"/>
  <c r="BM91" i="6"/>
  <c r="BK150" i="6"/>
  <c r="BK128" i="6"/>
  <c r="BL106" i="6"/>
  <c r="BM28" i="7"/>
  <c r="BM29" i="7" s="1"/>
  <c r="BL25" i="10"/>
  <c r="BL21" i="7"/>
  <c r="BM26" i="7"/>
  <c r="BL29" i="10"/>
  <c r="BL25" i="7"/>
  <c r="BJ175" i="6"/>
  <c r="BK160" i="6"/>
  <c r="BM91" i="8"/>
  <c r="BM92" i="8"/>
  <c r="BM93" i="8"/>
  <c r="BL27" i="7"/>
  <c r="BN47" i="8"/>
  <c r="BN97" i="8" s="1"/>
  <c r="CR90" i="8"/>
  <c r="BJ136" i="6" l="1"/>
  <c r="BJ114" i="6"/>
  <c r="BJ161" i="6" s="1"/>
  <c r="BK92" i="6"/>
  <c r="BI161" i="6"/>
  <c r="BJ172" i="6"/>
  <c r="BI162" i="6"/>
  <c r="BJ115" i="6"/>
  <c r="BK93" i="6"/>
  <c r="BJ137" i="6"/>
  <c r="BJ162" i="6" s="1"/>
  <c r="AN27" i="12"/>
  <c r="AW25" i="11"/>
  <c r="AW28" i="11" s="1"/>
  <c r="AW23" i="12" s="1"/>
  <c r="BJ24" i="11"/>
  <c r="BG26" i="12"/>
  <c r="BG39" i="10"/>
  <c r="BR48" i="12"/>
  <c r="BM126" i="6"/>
  <c r="BN104" i="6"/>
  <c r="BM148" i="6"/>
  <c r="BM173" i="6" s="1"/>
  <c r="BJ22" i="12"/>
  <c r="BJ177" i="6"/>
  <c r="BJ178" i="6"/>
  <c r="BJ174" i="6"/>
  <c r="BJ176" i="6"/>
  <c r="BJ168" i="6"/>
  <c r="BK179" i="6"/>
  <c r="AO25" i="12"/>
  <c r="BK32" i="7"/>
  <c r="BK20" i="11" s="1"/>
  <c r="BK21" i="11" s="1"/>
  <c r="BJ166" i="6"/>
  <c r="AP24" i="12"/>
  <c r="AP31" i="10"/>
  <c r="AP37" i="10" s="1"/>
  <c r="AP47" i="11"/>
  <c r="AQ44" i="11" s="1"/>
  <c r="AQ46" i="11" s="1"/>
  <c r="BK130" i="6"/>
  <c r="BK152" i="6"/>
  <c r="BL108" i="6"/>
  <c r="BJ144" i="6"/>
  <c r="BK100" i="6"/>
  <c r="BJ122" i="6"/>
  <c r="BK131" i="6"/>
  <c r="BL109" i="6"/>
  <c r="BK153" i="6"/>
  <c r="BK178" i="6" s="1"/>
  <c r="BJ118" i="6"/>
  <c r="BK96" i="6"/>
  <c r="BJ140" i="6"/>
  <c r="BK127" i="6"/>
  <c r="BK149" i="6"/>
  <c r="BL105" i="6"/>
  <c r="BK123" i="6"/>
  <c r="BK145" i="6"/>
  <c r="BL101" i="6"/>
  <c r="BH157" i="6"/>
  <c r="BG41" i="11"/>
  <c r="BG42" i="11" s="1"/>
  <c r="BG45" i="11" s="1"/>
  <c r="BI163" i="6"/>
  <c r="BI155" i="6"/>
  <c r="BJ138" i="6"/>
  <c r="BJ116" i="6"/>
  <c r="BK94" i="6"/>
  <c r="BM110" i="6"/>
  <c r="BL132" i="6"/>
  <c r="BL154" i="6"/>
  <c r="BM95" i="6"/>
  <c r="BL139" i="6"/>
  <c r="BL117" i="6"/>
  <c r="BJ146" i="6"/>
  <c r="BJ124" i="6"/>
  <c r="BK102" i="6"/>
  <c r="BK129" i="6"/>
  <c r="BL107" i="6"/>
  <c r="BK151" i="6"/>
  <c r="BJ120" i="6"/>
  <c r="BK98" i="6"/>
  <c r="BJ142" i="6"/>
  <c r="BL99" i="6"/>
  <c r="BK143" i="6"/>
  <c r="BK121" i="6"/>
  <c r="BH180" i="6"/>
  <c r="BH184" i="6" s="1"/>
  <c r="BK141" i="6"/>
  <c r="BK119" i="6"/>
  <c r="BL97" i="6"/>
  <c r="BK125" i="6"/>
  <c r="BL103" i="6"/>
  <c r="BK147" i="6"/>
  <c r="BI169" i="6"/>
  <c r="BI165" i="6"/>
  <c r="BI171" i="6"/>
  <c r="BJ170" i="6"/>
  <c r="BK175" i="6"/>
  <c r="BL31" i="7"/>
  <c r="BL30" i="7"/>
  <c r="BO47" i="8"/>
  <c r="BO97" i="8" s="1"/>
  <c r="BN93" i="8"/>
  <c r="BM21" i="7"/>
  <c r="BM25" i="10"/>
  <c r="BM27" i="7"/>
  <c r="BL160" i="6"/>
  <c r="BM25" i="7"/>
  <c r="BM29" i="10"/>
  <c r="BN92" i="8"/>
  <c r="BN91" i="8"/>
  <c r="BN26" i="7"/>
  <c r="BN28" i="7"/>
  <c r="BN29" i="7" s="1"/>
  <c r="BM106" i="6"/>
  <c r="BL128" i="6"/>
  <c r="BL150" i="6"/>
  <c r="BM113" i="6"/>
  <c r="BN91" i="6"/>
  <c r="BM135" i="6"/>
  <c r="CS90" i="8"/>
  <c r="BJ167" i="6" l="1"/>
  <c r="BK114" i="6"/>
  <c r="BK136" i="6"/>
  <c r="BL92" i="6"/>
  <c r="BK176" i="6"/>
  <c r="BJ165" i="6"/>
  <c r="BK172" i="6"/>
  <c r="BL93" i="6"/>
  <c r="BK115" i="6"/>
  <c r="BK137" i="6"/>
  <c r="AO27" i="12"/>
  <c r="AW26" i="11"/>
  <c r="AX23" i="11" s="1"/>
  <c r="AX25" i="11" s="1"/>
  <c r="AX28" i="11" s="1"/>
  <c r="AX23" i="12" s="1"/>
  <c r="BK24" i="11"/>
  <c r="BH39" i="10"/>
  <c r="BH26" i="12"/>
  <c r="BK22" i="12"/>
  <c r="BS48" i="12"/>
  <c r="BO104" i="6"/>
  <c r="BN148" i="6"/>
  <c r="BN126" i="6"/>
  <c r="AP25" i="12"/>
  <c r="BL32" i="7"/>
  <c r="BL20" i="11" s="1"/>
  <c r="BL21" i="11" s="1"/>
  <c r="BK166" i="6"/>
  <c r="BK168" i="6"/>
  <c r="BJ171" i="6"/>
  <c r="BL164" i="6"/>
  <c r="BL179" i="6"/>
  <c r="BK174" i="6"/>
  <c r="BK177" i="6"/>
  <c r="AQ47" i="11"/>
  <c r="AR44" i="11" s="1"/>
  <c r="AR46" i="11" s="1"/>
  <c r="AQ24" i="12"/>
  <c r="AQ31" i="10"/>
  <c r="AQ37" i="10" s="1"/>
  <c r="BM99" i="6"/>
  <c r="BL121" i="6"/>
  <c r="BL143" i="6"/>
  <c r="BK120" i="6"/>
  <c r="BK142" i="6"/>
  <c r="BL98" i="6"/>
  <c r="BM117" i="6"/>
  <c r="BN95" i="6"/>
  <c r="BM139" i="6"/>
  <c r="BM164" i="6" s="1"/>
  <c r="BK138" i="6"/>
  <c r="BL94" i="6"/>
  <c r="BK116" i="6"/>
  <c r="BJ163" i="6"/>
  <c r="BJ155" i="6"/>
  <c r="BI180" i="6"/>
  <c r="BI184" i="6" s="1"/>
  <c r="BM105" i="6"/>
  <c r="BL127" i="6"/>
  <c r="BL149" i="6"/>
  <c r="BK140" i="6"/>
  <c r="BL96" i="6"/>
  <c r="BK118" i="6"/>
  <c r="BL100" i="6"/>
  <c r="BK144" i="6"/>
  <c r="BK122" i="6"/>
  <c r="BL152" i="6"/>
  <c r="BL130" i="6"/>
  <c r="BM108" i="6"/>
  <c r="BK170" i="6"/>
  <c r="BL147" i="6"/>
  <c r="BL125" i="6"/>
  <c r="BM103" i="6"/>
  <c r="BL119" i="6"/>
  <c r="BL141" i="6"/>
  <c r="BM97" i="6"/>
  <c r="BL151" i="6"/>
  <c r="BL129" i="6"/>
  <c r="BM107" i="6"/>
  <c r="BK124" i="6"/>
  <c r="BK146" i="6"/>
  <c r="BL102" i="6"/>
  <c r="BM154" i="6"/>
  <c r="BM132" i="6"/>
  <c r="BN110" i="6"/>
  <c r="BI157" i="6"/>
  <c r="BH41" i="11"/>
  <c r="BL123" i="6"/>
  <c r="BL145" i="6"/>
  <c r="BM101" i="6"/>
  <c r="BL131" i="6"/>
  <c r="BL153" i="6"/>
  <c r="BM109" i="6"/>
  <c r="BJ169" i="6"/>
  <c r="BM31" i="7"/>
  <c r="BN113" i="6"/>
  <c r="BN135" i="6"/>
  <c r="BO91" i="6"/>
  <c r="BO28" i="7"/>
  <c r="BO29" i="7" s="1"/>
  <c r="BN27" i="7"/>
  <c r="BN21" i="7"/>
  <c r="BN25" i="10"/>
  <c r="BO93" i="8"/>
  <c r="BP47" i="8"/>
  <c r="BP97" i="8" s="1"/>
  <c r="BM30" i="7"/>
  <c r="BM160" i="6"/>
  <c r="BM150" i="6"/>
  <c r="BN106" i="6"/>
  <c r="BM128" i="6"/>
  <c r="BO26" i="7"/>
  <c r="BO91" i="8"/>
  <c r="BO92" i="8"/>
  <c r="BN25" i="7"/>
  <c r="BN29" i="10"/>
  <c r="BL175" i="6"/>
  <c r="CT90" i="8"/>
  <c r="BL114" i="6" l="1"/>
  <c r="BL136" i="6"/>
  <c r="BM92" i="6"/>
  <c r="BK161" i="6"/>
  <c r="BK162" i="6"/>
  <c r="BM93" i="6"/>
  <c r="BL137" i="6"/>
  <c r="BL115" i="6"/>
  <c r="AP27" i="12"/>
  <c r="AX26" i="11"/>
  <c r="AY23" i="11" s="1"/>
  <c r="AY25" i="11" s="1"/>
  <c r="BL24" i="11"/>
  <c r="BI26" i="12"/>
  <c r="BI39" i="10"/>
  <c r="BU48" i="12"/>
  <c r="BT48" i="12"/>
  <c r="BO126" i="6"/>
  <c r="BO148" i="6"/>
  <c r="BP104" i="6"/>
  <c r="BL174" i="6"/>
  <c r="BK167" i="6"/>
  <c r="BL168" i="6"/>
  <c r="BN173" i="6"/>
  <c r="AQ25" i="12"/>
  <c r="BM32" i="7"/>
  <c r="BM20" i="11" s="1"/>
  <c r="BM21" i="11" s="1"/>
  <c r="BL22" i="12"/>
  <c r="BL170" i="6"/>
  <c r="BM179" i="6"/>
  <c r="BK171" i="6"/>
  <c r="BL176" i="6"/>
  <c r="BL166" i="6"/>
  <c r="BL172" i="6"/>
  <c r="AR47" i="11"/>
  <c r="AS44" i="11" s="1"/>
  <c r="AS46" i="11" s="1"/>
  <c r="BM123" i="6"/>
  <c r="BM145" i="6"/>
  <c r="BN101" i="6"/>
  <c r="BL124" i="6"/>
  <c r="BL146" i="6"/>
  <c r="BM102" i="6"/>
  <c r="BN97" i="6"/>
  <c r="BM119" i="6"/>
  <c r="BM141" i="6"/>
  <c r="BL122" i="6"/>
  <c r="BM100" i="6"/>
  <c r="BL144" i="6"/>
  <c r="BL118" i="6"/>
  <c r="BL140" i="6"/>
  <c r="BM96" i="6"/>
  <c r="BM127" i="6"/>
  <c r="BM149" i="6"/>
  <c r="BN105" i="6"/>
  <c r="BJ180" i="6"/>
  <c r="BJ184" i="6" s="1"/>
  <c r="BL116" i="6"/>
  <c r="BL138" i="6"/>
  <c r="BM94" i="6"/>
  <c r="BN99" i="6"/>
  <c r="BM121" i="6"/>
  <c r="BM143" i="6"/>
  <c r="BL178" i="6"/>
  <c r="BN109" i="6"/>
  <c r="BM131" i="6"/>
  <c r="BM153" i="6"/>
  <c r="BH42" i="11"/>
  <c r="BH45" i="11" s="1"/>
  <c r="BN132" i="6"/>
  <c r="BO110" i="6"/>
  <c r="BN154" i="6"/>
  <c r="BN179" i="6" s="1"/>
  <c r="BM151" i="6"/>
  <c r="BN107" i="6"/>
  <c r="BM129" i="6"/>
  <c r="BM125" i="6"/>
  <c r="BM147" i="6"/>
  <c r="BN103" i="6"/>
  <c r="BM130" i="6"/>
  <c r="BN108" i="6"/>
  <c r="BM152" i="6"/>
  <c r="BJ157" i="6"/>
  <c r="BI41" i="11"/>
  <c r="BK155" i="6"/>
  <c r="BK163" i="6"/>
  <c r="BN117" i="6"/>
  <c r="BN139" i="6"/>
  <c r="BO95" i="6"/>
  <c r="BL120" i="6"/>
  <c r="BM98" i="6"/>
  <c r="BL142" i="6"/>
  <c r="BL177" i="6"/>
  <c r="BK169" i="6"/>
  <c r="BK165" i="6"/>
  <c r="BN31" i="7"/>
  <c r="BP92" i="8"/>
  <c r="BP91" i="8"/>
  <c r="BO27" i="7"/>
  <c r="BO106" i="6"/>
  <c r="BN128" i="6"/>
  <c r="BN150" i="6"/>
  <c r="BO25" i="7"/>
  <c r="BO29" i="10"/>
  <c r="BP93" i="8"/>
  <c r="BN30" i="7"/>
  <c r="BN160" i="6"/>
  <c r="BO25" i="10"/>
  <c r="BO21" i="7"/>
  <c r="BP26" i="7"/>
  <c r="BQ47" i="8"/>
  <c r="BQ97" i="8" s="1"/>
  <c r="BP28" i="7"/>
  <c r="BP29" i="7" s="1"/>
  <c r="BO113" i="6"/>
  <c r="BO135" i="6"/>
  <c r="BP91" i="6"/>
  <c r="BM175" i="6"/>
  <c r="CU90" i="8"/>
  <c r="BM114" i="6" l="1"/>
  <c r="BN92" i="6"/>
  <c r="BM136" i="6"/>
  <c r="BM161" i="6" s="1"/>
  <c r="BM177" i="6"/>
  <c r="BL169" i="6"/>
  <c r="BL161" i="6"/>
  <c r="BL167" i="6"/>
  <c r="BL162" i="6"/>
  <c r="BM137" i="6"/>
  <c r="BN93" i="6"/>
  <c r="BM115" i="6"/>
  <c r="AQ27" i="12"/>
  <c r="AY28" i="11"/>
  <c r="AY23" i="12" s="1"/>
  <c r="AY26" i="11"/>
  <c r="AZ23" i="11" s="1"/>
  <c r="AZ25" i="11" s="1"/>
  <c r="AZ28" i="11" s="1"/>
  <c r="AZ23" i="12" s="1"/>
  <c r="BM24" i="11"/>
  <c r="BJ39" i="10"/>
  <c r="BJ26" i="12"/>
  <c r="T13" i="13"/>
  <c r="BP126" i="6"/>
  <c r="BQ104" i="6"/>
  <c r="BP148" i="6"/>
  <c r="BP173" i="6" s="1"/>
  <c r="BM22" i="12"/>
  <c r="BO173" i="6"/>
  <c r="BN32" i="7"/>
  <c r="BN20" i="11" s="1"/>
  <c r="BN21" i="11" s="1"/>
  <c r="BN164" i="6"/>
  <c r="BM172" i="6"/>
  <c r="BM166" i="6"/>
  <c r="BM178" i="6"/>
  <c r="BM168" i="6"/>
  <c r="BL165" i="6"/>
  <c r="BM170" i="6"/>
  <c r="AR31" i="10"/>
  <c r="AR37" i="10" s="1"/>
  <c r="AR24" i="12"/>
  <c r="AS47" i="11"/>
  <c r="AT44" i="11" s="1"/>
  <c r="AT46" i="11" s="1"/>
  <c r="BM120" i="6"/>
  <c r="BN98" i="6"/>
  <c r="BM142" i="6"/>
  <c r="BP95" i="6"/>
  <c r="BO139" i="6"/>
  <c r="BO117" i="6"/>
  <c r="BJ41" i="11"/>
  <c r="BJ42" i="11" s="1"/>
  <c r="BJ45" i="11" s="1"/>
  <c r="BK157" i="6"/>
  <c r="BN130" i="6"/>
  <c r="BO108" i="6"/>
  <c r="BN152" i="6"/>
  <c r="BN177" i="6" s="1"/>
  <c r="BO103" i="6"/>
  <c r="BN125" i="6"/>
  <c r="BN147" i="6"/>
  <c r="BN129" i="6"/>
  <c r="BN151" i="6"/>
  <c r="BO107" i="6"/>
  <c r="BM116" i="6"/>
  <c r="BM138" i="6"/>
  <c r="BN94" i="6"/>
  <c r="BM118" i="6"/>
  <c r="BN96" i="6"/>
  <c r="BM140" i="6"/>
  <c r="BM165" i="6" s="1"/>
  <c r="BN100" i="6"/>
  <c r="BM122" i="6"/>
  <c r="BM144" i="6"/>
  <c r="BN119" i="6"/>
  <c r="BO97" i="6"/>
  <c r="BN141" i="6"/>
  <c r="BO101" i="6"/>
  <c r="BN123" i="6"/>
  <c r="BN145" i="6"/>
  <c r="BM174" i="6"/>
  <c r="BL171" i="6"/>
  <c r="BK180" i="6"/>
  <c r="BK184" i="6" s="1"/>
  <c r="BO132" i="6"/>
  <c r="BO154" i="6"/>
  <c r="BP110" i="6"/>
  <c r="BO109" i="6"/>
  <c r="BN131" i="6"/>
  <c r="BN153" i="6"/>
  <c r="BN121" i="6"/>
  <c r="BO99" i="6"/>
  <c r="BN143" i="6"/>
  <c r="BN168" i="6" s="1"/>
  <c r="BL163" i="6"/>
  <c r="BL155" i="6"/>
  <c r="BN127" i="6"/>
  <c r="BN149" i="6"/>
  <c r="BO105" i="6"/>
  <c r="BM146" i="6"/>
  <c r="BM124" i="6"/>
  <c r="BN102" i="6"/>
  <c r="BM176" i="6"/>
  <c r="BI42" i="11"/>
  <c r="BI45" i="11" s="1"/>
  <c r="BO30" i="7"/>
  <c r="BN175" i="6"/>
  <c r="BO160" i="6"/>
  <c r="BR47" i="8"/>
  <c r="BR97" i="8" s="1"/>
  <c r="BP27" i="7"/>
  <c r="BQ93" i="8"/>
  <c r="BQ91" i="8"/>
  <c r="BQ92" i="8"/>
  <c r="BO31" i="7"/>
  <c r="BP113" i="6"/>
  <c r="BQ91" i="6"/>
  <c r="BP135" i="6"/>
  <c r="BQ28" i="7"/>
  <c r="BQ29" i="7" s="1"/>
  <c r="BP25" i="7"/>
  <c r="BP29" i="10"/>
  <c r="BQ26" i="7"/>
  <c r="BP106" i="6"/>
  <c r="BO150" i="6"/>
  <c r="BO128" i="6"/>
  <c r="BP25" i="10"/>
  <c r="BP21" i="7"/>
  <c r="CV90" i="8"/>
  <c r="BO92" i="6" l="1"/>
  <c r="BN136" i="6"/>
  <c r="BN114" i="6"/>
  <c r="BN161" i="6" s="1"/>
  <c r="BM167" i="6"/>
  <c r="BN166" i="6"/>
  <c r="BM162" i="6"/>
  <c r="BN137" i="6"/>
  <c r="BO93" i="6"/>
  <c r="BN115" i="6"/>
  <c r="AZ26" i="11"/>
  <c r="BA23" i="11" s="1"/>
  <c r="BA25" i="11" s="1"/>
  <c r="BA28" i="11" s="1"/>
  <c r="BA23" i="12" s="1"/>
  <c r="BN24" i="11"/>
  <c r="BK26" i="12"/>
  <c r="BK39" i="10"/>
  <c r="BV48" i="12"/>
  <c r="BQ126" i="6"/>
  <c r="BQ148" i="6"/>
  <c r="BR104" i="6"/>
  <c r="BO164" i="6"/>
  <c r="AR25" i="12"/>
  <c r="BN178" i="6"/>
  <c r="BO32" i="7"/>
  <c r="BO20" i="11" s="1"/>
  <c r="BO21" i="11" s="1"/>
  <c r="BN22" i="12"/>
  <c r="BO179" i="6"/>
  <c r="BN170" i="6"/>
  <c r="BM169" i="6"/>
  <c r="BN176" i="6"/>
  <c r="AS31" i="10"/>
  <c r="AS37" i="10" s="1"/>
  <c r="AS24" i="12"/>
  <c r="AT47" i="11"/>
  <c r="AU44" i="11" s="1"/>
  <c r="AU46" i="11" s="1"/>
  <c r="BN124" i="6"/>
  <c r="BN146" i="6"/>
  <c r="BO102" i="6"/>
  <c r="BK41" i="11"/>
  <c r="BK42" i="11" s="1"/>
  <c r="BK45" i="11" s="1"/>
  <c r="BL157" i="6"/>
  <c r="BP132" i="6"/>
  <c r="BQ110" i="6"/>
  <c r="BP154" i="6"/>
  <c r="BM163" i="6"/>
  <c r="BM155" i="6"/>
  <c r="BO129" i="6"/>
  <c r="BP107" i="6"/>
  <c r="BO151" i="6"/>
  <c r="BO176" i="6" s="1"/>
  <c r="BM171" i="6"/>
  <c r="BN174" i="6"/>
  <c r="BO149" i="6"/>
  <c r="BO127" i="6"/>
  <c r="BP105" i="6"/>
  <c r="BL180" i="6"/>
  <c r="BL184" i="6" s="1"/>
  <c r="BP99" i="6"/>
  <c r="BO121" i="6"/>
  <c r="BO143" i="6"/>
  <c r="BO153" i="6"/>
  <c r="BO131" i="6"/>
  <c r="BP109" i="6"/>
  <c r="BP101" i="6"/>
  <c r="BO123" i="6"/>
  <c r="BO145" i="6"/>
  <c r="BO119" i="6"/>
  <c r="BO141" i="6"/>
  <c r="BP97" i="6"/>
  <c r="BN144" i="6"/>
  <c r="BO100" i="6"/>
  <c r="BN122" i="6"/>
  <c r="BN140" i="6"/>
  <c r="BO96" i="6"/>
  <c r="BN118" i="6"/>
  <c r="BO94" i="6"/>
  <c r="BN116" i="6"/>
  <c r="BN138" i="6"/>
  <c r="BP103" i="6"/>
  <c r="BO125" i="6"/>
  <c r="BO147" i="6"/>
  <c r="BO130" i="6"/>
  <c r="BO152" i="6"/>
  <c r="BP108" i="6"/>
  <c r="BP139" i="6"/>
  <c r="BQ95" i="6"/>
  <c r="BP117" i="6"/>
  <c r="BN120" i="6"/>
  <c r="BO98" i="6"/>
  <c r="BN142" i="6"/>
  <c r="BN167" i="6" s="1"/>
  <c r="BN172" i="6"/>
  <c r="BP30" i="7"/>
  <c r="BP150" i="6"/>
  <c r="BQ106" i="6"/>
  <c r="BP128" i="6"/>
  <c r="BR26" i="7"/>
  <c r="BQ113" i="6"/>
  <c r="BR91" i="6"/>
  <c r="BQ135" i="6"/>
  <c r="BR92" i="8"/>
  <c r="BR91" i="8"/>
  <c r="BR93" i="8"/>
  <c r="BQ25" i="7"/>
  <c r="BQ29" i="10"/>
  <c r="BQ27" i="7"/>
  <c r="BR28" i="7"/>
  <c r="BR29" i="7" s="1"/>
  <c r="BP160" i="6"/>
  <c r="BQ25" i="10"/>
  <c r="BQ21" i="7"/>
  <c r="BS47" i="8"/>
  <c r="BS97" i="8" s="1"/>
  <c r="BO175" i="6"/>
  <c r="BP31" i="7"/>
  <c r="CW90" i="8"/>
  <c r="BP179" i="6" l="1"/>
  <c r="BO136" i="6"/>
  <c r="BO114" i="6"/>
  <c r="BO161" i="6" s="1"/>
  <c r="BP92" i="6"/>
  <c r="BO137" i="6"/>
  <c r="BO115" i="6"/>
  <c r="BP93" i="6"/>
  <c r="BN162" i="6"/>
  <c r="AR27" i="12"/>
  <c r="BA26" i="11"/>
  <c r="BB23" i="11" s="1"/>
  <c r="BB25" i="11" s="1"/>
  <c r="BB28" i="11" s="1"/>
  <c r="BB23" i="12" s="1"/>
  <c r="BO24" i="11"/>
  <c r="BL39" i="10"/>
  <c r="BL26" i="12"/>
  <c r="BW48" i="12"/>
  <c r="BO22" i="12"/>
  <c r="BR126" i="6"/>
  <c r="BS104" i="6"/>
  <c r="BR148" i="6"/>
  <c r="BR173" i="6" s="1"/>
  <c r="BQ173" i="6"/>
  <c r="AS25" i="12"/>
  <c r="BP32" i="7"/>
  <c r="BP20" i="11" s="1"/>
  <c r="BP21" i="11" s="1"/>
  <c r="BO177" i="6"/>
  <c r="BO172" i="6"/>
  <c r="BO178" i="6"/>
  <c r="BO174" i="6"/>
  <c r="BN171" i="6"/>
  <c r="AT24" i="12"/>
  <c r="AT31" i="10"/>
  <c r="AT37" i="10" s="1"/>
  <c r="AU47" i="11"/>
  <c r="AV44" i="11" s="1"/>
  <c r="AV46" i="11" s="1"/>
  <c r="BQ139" i="6"/>
  <c r="BQ117" i="6"/>
  <c r="BR95" i="6"/>
  <c r="BP130" i="6"/>
  <c r="BP152" i="6"/>
  <c r="BQ108" i="6"/>
  <c r="BN155" i="6"/>
  <c r="BN163" i="6"/>
  <c r="BO138" i="6"/>
  <c r="BO116" i="6"/>
  <c r="BP94" i="6"/>
  <c r="BO140" i="6"/>
  <c r="BO118" i="6"/>
  <c r="BP96" i="6"/>
  <c r="BQ101" i="6"/>
  <c r="BP123" i="6"/>
  <c r="BP145" i="6"/>
  <c r="BP121" i="6"/>
  <c r="BP143" i="6"/>
  <c r="BQ99" i="6"/>
  <c r="BM180" i="6"/>
  <c r="BM184" i="6" s="1"/>
  <c r="BQ154" i="6"/>
  <c r="BQ132" i="6"/>
  <c r="BR110" i="6"/>
  <c r="BO124" i="6"/>
  <c r="BP102" i="6"/>
  <c r="BO146" i="6"/>
  <c r="BN169" i="6"/>
  <c r="BO166" i="6"/>
  <c r="BO170" i="6"/>
  <c r="BO168" i="6"/>
  <c r="BP98" i="6"/>
  <c r="BO120" i="6"/>
  <c r="BO142" i="6"/>
  <c r="BQ103" i="6"/>
  <c r="BP125" i="6"/>
  <c r="BP147" i="6"/>
  <c r="BO122" i="6"/>
  <c r="BP100" i="6"/>
  <c r="BO144" i="6"/>
  <c r="BO169" i="6" s="1"/>
  <c r="BP141" i="6"/>
  <c r="BQ97" i="6"/>
  <c r="BP119" i="6"/>
  <c r="BQ109" i="6"/>
  <c r="BP131" i="6"/>
  <c r="BP153" i="6"/>
  <c r="BP149" i="6"/>
  <c r="BP127" i="6"/>
  <c r="BQ105" i="6"/>
  <c r="BP129" i="6"/>
  <c r="BP151" i="6"/>
  <c r="BQ107" i="6"/>
  <c r="BL41" i="11"/>
  <c r="BM157" i="6"/>
  <c r="BP164" i="6"/>
  <c r="BN165" i="6"/>
  <c r="BQ30" i="7"/>
  <c r="BQ31" i="7"/>
  <c r="BT47" i="8"/>
  <c r="BT97" i="8" s="1"/>
  <c r="BS93" i="8"/>
  <c r="BR21" i="7"/>
  <c r="BR25" i="10"/>
  <c r="BQ160" i="6"/>
  <c r="BR27" i="7"/>
  <c r="BR106" i="6"/>
  <c r="BQ128" i="6"/>
  <c r="BQ150" i="6"/>
  <c r="BP22" i="12"/>
  <c r="BR25" i="7"/>
  <c r="BR29" i="10"/>
  <c r="BS28" i="7"/>
  <c r="BS29" i="7" s="1"/>
  <c r="BS91" i="8"/>
  <c r="BS92" i="8"/>
  <c r="BR113" i="6"/>
  <c r="BR135" i="6"/>
  <c r="BS91" i="6"/>
  <c r="BS26" i="7"/>
  <c r="BP175" i="6"/>
  <c r="CX90" i="8"/>
  <c r="BP114" i="6" l="1"/>
  <c r="BQ92" i="6"/>
  <c r="BP136" i="6"/>
  <c r="BO171" i="6"/>
  <c r="BO162" i="6"/>
  <c r="BQ93" i="6"/>
  <c r="BP115" i="6"/>
  <c r="BP137" i="6"/>
  <c r="AS27" i="12"/>
  <c r="BB26" i="11"/>
  <c r="BC23" i="11" s="1"/>
  <c r="BC25" i="11" s="1"/>
  <c r="BC28" i="11" s="1"/>
  <c r="BC23" i="12" s="1"/>
  <c r="BP24" i="11"/>
  <c r="BM26" i="12"/>
  <c r="BM39" i="10"/>
  <c r="BX48" i="12"/>
  <c r="BP178" i="6"/>
  <c r="BO167" i="6"/>
  <c r="BQ179" i="6"/>
  <c r="BP168" i="6"/>
  <c r="BT104" i="6"/>
  <c r="BS126" i="6"/>
  <c r="BS148" i="6"/>
  <c r="AT25" i="12"/>
  <c r="BQ32" i="7"/>
  <c r="BQ20" i="11" s="1"/>
  <c r="BQ21" i="11" s="1"/>
  <c r="BP170" i="6"/>
  <c r="BP177" i="6"/>
  <c r="BQ164" i="6"/>
  <c r="AU24" i="12"/>
  <c r="AU31" i="10"/>
  <c r="AU37" i="10" s="1"/>
  <c r="AV47" i="11"/>
  <c r="AW44" i="11" s="1"/>
  <c r="AW46" i="11" s="1"/>
  <c r="AV31" i="10"/>
  <c r="AV37" i="10" s="1"/>
  <c r="AV24" i="12"/>
  <c r="BR107" i="6"/>
  <c r="BQ151" i="6"/>
  <c r="BQ129" i="6"/>
  <c r="BQ153" i="6"/>
  <c r="BQ131" i="6"/>
  <c r="BR109" i="6"/>
  <c r="BQ141" i="6"/>
  <c r="BQ119" i="6"/>
  <c r="BR97" i="6"/>
  <c r="BP142" i="6"/>
  <c r="BP120" i="6"/>
  <c r="BQ98" i="6"/>
  <c r="BP146" i="6"/>
  <c r="BP124" i="6"/>
  <c r="BQ102" i="6"/>
  <c r="BR132" i="6"/>
  <c r="BR154" i="6"/>
  <c r="BS110" i="6"/>
  <c r="BQ123" i="6"/>
  <c r="BQ145" i="6"/>
  <c r="BR101" i="6"/>
  <c r="BQ94" i="6"/>
  <c r="BP138" i="6"/>
  <c r="BP116" i="6"/>
  <c r="BO163" i="6"/>
  <c r="BO155" i="6"/>
  <c r="BM41" i="11"/>
  <c r="BM42" i="11" s="1"/>
  <c r="BM45" i="11" s="1"/>
  <c r="BN157" i="6"/>
  <c r="BR117" i="6"/>
  <c r="BS95" i="6"/>
  <c r="BR139" i="6"/>
  <c r="BL42" i="11"/>
  <c r="BL45" i="11" s="1"/>
  <c r="BQ127" i="6"/>
  <c r="BQ149" i="6"/>
  <c r="BR105" i="6"/>
  <c r="BP144" i="6"/>
  <c r="BP122" i="6"/>
  <c r="BQ100" i="6"/>
  <c r="BR103" i="6"/>
  <c r="BQ125" i="6"/>
  <c r="BQ147" i="6"/>
  <c r="BQ121" i="6"/>
  <c r="BR99" i="6"/>
  <c r="BQ143" i="6"/>
  <c r="BP140" i="6"/>
  <c r="BP118" i="6"/>
  <c r="BQ96" i="6"/>
  <c r="BN180" i="6"/>
  <c r="BN184" i="6" s="1"/>
  <c r="BQ130" i="6"/>
  <c r="BR108" i="6"/>
  <c r="BQ152" i="6"/>
  <c r="BQ177" i="6" s="1"/>
  <c r="BP176" i="6"/>
  <c r="BP174" i="6"/>
  <c r="BP166" i="6"/>
  <c r="BP172" i="6"/>
  <c r="BO165" i="6"/>
  <c r="BR31" i="7"/>
  <c r="BT26" i="7"/>
  <c r="BS113" i="6"/>
  <c r="BT91" i="6"/>
  <c r="BS135" i="6"/>
  <c r="BS25" i="10"/>
  <c r="BS21" i="7"/>
  <c r="BT28" i="7"/>
  <c r="BT29" i="7" s="1"/>
  <c r="BR128" i="6"/>
  <c r="BS106" i="6"/>
  <c r="BR150" i="6"/>
  <c r="BT93" i="8"/>
  <c r="BU47" i="8"/>
  <c r="BU97" i="8" s="1"/>
  <c r="BQ175" i="6"/>
  <c r="BS27" i="7"/>
  <c r="BR160" i="6"/>
  <c r="BT92" i="8"/>
  <c r="BT91" i="8"/>
  <c r="BS25" i="7"/>
  <c r="BS29" i="10"/>
  <c r="BR30" i="7"/>
  <c r="CY90" i="8"/>
  <c r="BR175" i="6" l="1"/>
  <c r="BR164" i="6"/>
  <c r="BQ114" i="6"/>
  <c r="BR92" i="6"/>
  <c r="BQ136" i="6"/>
  <c r="BP161" i="6"/>
  <c r="BQ168" i="6"/>
  <c r="BP162" i="6"/>
  <c r="BQ137" i="6"/>
  <c r="BR93" i="6"/>
  <c r="BQ115" i="6"/>
  <c r="AT27" i="12"/>
  <c r="BC26" i="11"/>
  <c r="BD23" i="11" s="1"/>
  <c r="BD25" i="11" s="1"/>
  <c r="BD28" i="11" s="1"/>
  <c r="BD23" i="12" s="1"/>
  <c r="BQ24" i="11"/>
  <c r="BN39" i="10"/>
  <c r="BN26" i="12"/>
  <c r="BY48" i="12"/>
  <c r="U13" i="13"/>
  <c r="BS173" i="6"/>
  <c r="BT126" i="6"/>
  <c r="BT148" i="6"/>
  <c r="BU104" i="6"/>
  <c r="BQ22" i="12"/>
  <c r="AV25" i="12"/>
  <c r="AU25" i="12"/>
  <c r="BP169" i="6"/>
  <c r="BQ174" i="6"/>
  <c r="BR32" i="7"/>
  <c r="BR20" i="11" s="1"/>
  <c r="BR21" i="11" s="1"/>
  <c r="BP165" i="6"/>
  <c r="BQ172" i="6"/>
  <c r="BQ170" i="6"/>
  <c r="BP167" i="6"/>
  <c r="BQ178" i="6"/>
  <c r="BQ176" i="6"/>
  <c r="AW47" i="11"/>
  <c r="AX44" i="11" s="1"/>
  <c r="AX46" i="11" s="1"/>
  <c r="BR100" i="6"/>
  <c r="BQ122" i="6"/>
  <c r="BQ144" i="6"/>
  <c r="BO180" i="6"/>
  <c r="BO184" i="6" s="1"/>
  <c r="BP155" i="6"/>
  <c r="BP163" i="6"/>
  <c r="BR145" i="6"/>
  <c r="BR123" i="6"/>
  <c r="BS101" i="6"/>
  <c r="BQ124" i="6"/>
  <c r="BQ146" i="6"/>
  <c r="BR102" i="6"/>
  <c r="BR119" i="6"/>
  <c r="BS97" i="6"/>
  <c r="BR141" i="6"/>
  <c r="BR129" i="6"/>
  <c r="BS107" i="6"/>
  <c r="BR151" i="6"/>
  <c r="BR176" i="6" s="1"/>
  <c r="BR179" i="6"/>
  <c r="BP171" i="6"/>
  <c r="BQ166" i="6"/>
  <c r="BR130" i="6"/>
  <c r="BR152" i="6"/>
  <c r="BS108" i="6"/>
  <c r="BR96" i="6"/>
  <c r="BQ118" i="6"/>
  <c r="BQ140" i="6"/>
  <c r="BR121" i="6"/>
  <c r="BR143" i="6"/>
  <c r="BS99" i="6"/>
  <c r="BR125" i="6"/>
  <c r="BR147" i="6"/>
  <c r="BS103" i="6"/>
  <c r="BR149" i="6"/>
  <c r="BR127" i="6"/>
  <c r="BS105" i="6"/>
  <c r="BS117" i="6"/>
  <c r="BS139" i="6"/>
  <c r="BT95" i="6"/>
  <c r="BN41" i="11"/>
  <c r="BO157" i="6"/>
  <c r="BR94" i="6"/>
  <c r="BQ116" i="6"/>
  <c r="BQ138" i="6"/>
  <c r="BT110" i="6"/>
  <c r="BS132" i="6"/>
  <c r="BS154" i="6"/>
  <c r="BQ142" i="6"/>
  <c r="BQ120" i="6"/>
  <c r="BR98" i="6"/>
  <c r="BR153" i="6"/>
  <c r="BR131" i="6"/>
  <c r="BS109" i="6"/>
  <c r="BS31" i="7"/>
  <c r="BT21" i="7"/>
  <c r="BT25" i="10"/>
  <c r="BT25" i="7"/>
  <c r="BT29" i="10"/>
  <c r="BU93" i="8"/>
  <c r="BT106" i="6"/>
  <c r="BS128" i="6"/>
  <c r="BS150" i="6"/>
  <c r="BU28" i="7"/>
  <c r="BU29" i="7" s="1"/>
  <c r="BT113" i="6"/>
  <c r="BU91" i="6"/>
  <c r="BT135" i="6"/>
  <c r="BT160" i="6" s="1"/>
  <c r="BT27" i="7"/>
  <c r="BU91" i="8"/>
  <c r="BU92" i="8"/>
  <c r="BV47" i="8"/>
  <c r="BV97" i="8" s="1"/>
  <c r="BS160" i="6"/>
  <c r="BU26" i="7"/>
  <c r="BS30" i="7"/>
  <c r="CZ90" i="8"/>
  <c r="BS92" i="6" l="1"/>
  <c r="BR114" i="6"/>
  <c r="BR136" i="6"/>
  <c r="BQ161" i="6"/>
  <c r="BR166" i="6"/>
  <c r="BQ162" i="6"/>
  <c r="BS93" i="6"/>
  <c r="BR137" i="6"/>
  <c r="BR115" i="6"/>
  <c r="AU27" i="12"/>
  <c r="AV27" i="12"/>
  <c r="BD26" i="11"/>
  <c r="BE23" i="11" s="1"/>
  <c r="BE25" i="11" s="1"/>
  <c r="BR24" i="11"/>
  <c r="BO26" i="12"/>
  <c r="BO39" i="10"/>
  <c r="BZ48" i="12"/>
  <c r="BV104" i="6"/>
  <c r="BU148" i="6"/>
  <c r="BU126" i="6"/>
  <c r="BR178" i="6"/>
  <c r="BS179" i="6"/>
  <c r="BR168" i="6"/>
  <c r="BQ165" i="6"/>
  <c r="BR177" i="6"/>
  <c r="BQ171" i="6"/>
  <c r="BR170" i="6"/>
  <c r="BT173" i="6"/>
  <c r="BR22" i="12"/>
  <c r="BS32" i="7"/>
  <c r="BS20" i="11" s="1"/>
  <c r="BS21" i="11" s="1"/>
  <c r="BQ169" i="6"/>
  <c r="AW31" i="10"/>
  <c r="AW37" i="10" s="1"/>
  <c r="AW24" i="12"/>
  <c r="BR120" i="6"/>
  <c r="BR142" i="6"/>
  <c r="BS98" i="6"/>
  <c r="BQ163" i="6"/>
  <c r="BQ155" i="6"/>
  <c r="BR138" i="6"/>
  <c r="BR116" i="6"/>
  <c r="BS94" i="6"/>
  <c r="BN42" i="11"/>
  <c r="BN45" i="11" s="1"/>
  <c r="BS127" i="6"/>
  <c r="BT105" i="6"/>
  <c r="BS149" i="6"/>
  <c r="BT99" i="6"/>
  <c r="BS121" i="6"/>
  <c r="BS143" i="6"/>
  <c r="BS152" i="6"/>
  <c r="BS130" i="6"/>
  <c r="BT108" i="6"/>
  <c r="BS119" i="6"/>
  <c r="BT97" i="6"/>
  <c r="BS141" i="6"/>
  <c r="BS166" i="6" s="1"/>
  <c r="BS102" i="6"/>
  <c r="BR124" i="6"/>
  <c r="BR146" i="6"/>
  <c r="BP180" i="6"/>
  <c r="BP184" i="6" s="1"/>
  <c r="BR122" i="6"/>
  <c r="BS100" i="6"/>
  <c r="BR144" i="6"/>
  <c r="BR169" i="6" s="1"/>
  <c r="BQ167" i="6"/>
  <c r="BS164" i="6"/>
  <c r="BR174" i="6"/>
  <c r="BR172" i="6"/>
  <c r="BS131" i="6"/>
  <c r="BS153" i="6"/>
  <c r="BT109" i="6"/>
  <c r="BU110" i="6"/>
  <c r="BT132" i="6"/>
  <c r="BT154" i="6"/>
  <c r="BT117" i="6"/>
  <c r="BU95" i="6"/>
  <c r="BT139" i="6"/>
  <c r="BS125" i="6"/>
  <c r="BT103" i="6"/>
  <c r="BS147" i="6"/>
  <c r="BS172" i="6" s="1"/>
  <c r="BR118" i="6"/>
  <c r="BS96" i="6"/>
  <c r="BR140" i="6"/>
  <c r="BS129" i="6"/>
  <c r="BS151" i="6"/>
  <c r="BT107" i="6"/>
  <c r="BS123" i="6"/>
  <c r="BT101" i="6"/>
  <c r="BS145" i="6"/>
  <c r="BO41" i="11"/>
  <c r="BO42" i="11" s="1"/>
  <c r="BO45" i="11" s="1"/>
  <c r="BP157" i="6"/>
  <c r="BT31" i="7"/>
  <c r="BV26" i="7"/>
  <c r="BW47" i="8"/>
  <c r="BW97" i="8" s="1"/>
  <c r="BV92" i="8"/>
  <c r="BV91" i="8"/>
  <c r="BV93" i="8"/>
  <c r="BU27" i="7"/>
  <c r="BU29" i="10"/>
  <c r="BU25" i="7"/>
  <c r="BU21" i="7"/>
  <c r="BU25" i="10"/>
  <c r="BU113" i="6"/>
  <c r="BV91" i="6"/>
  <c r="BU135" i="6"/>
  <c r="BV28" i="7"/>
  <c r="BV29" i="7" s="1"/>
  <c r="BT128" i="6"/>
  <c r="BT150" i="6"/>
  <c r="BU106" i="6"/>
  <c r="BS175" i="6"/>
  <c r="BT30" i="7"/>
  <c r="DA90" i="8"/>
  <c r="BS174" i="6" l="1"/>
  <c r="BR161" i="6"/>
  <c r="BS170" i="6"/>
  <c r="BT164" i="6"/>
  <c r="BS114" i="6"/>
  <c r="BT92" i="6"/>
  <c r="BS136" i="6"/>
  <c r="BR165" i="6"/>
  <c r="BR162" i="6"/>
  <c r="BS115" i="6"/>
  <c r="BS137" i="6"/>
  <c r="BT93" i="6"/>
  <c r="BE28" i="11"/>
  <c r="BE23" i="12" s="1"/>
  <c r="BE26" i="11"/>
  <c r="BF23" i="11" s="1"/>
  <c r="BF25" i="11" s="1"/>
  <c r="BF28" i="11" s="1"/>
  <c r="BF23" i="12" s="1"/>
  <c r="BS24" i="11"/>
  <c r="BP39" i="10"/>
  <c r="BP26" i="12"/>
  <c r="CA48" i="12"/>
  <c r="BV126" i="6"/>
  <c r="BV148" i="6"/>
  <c r="BW104" i="6"/>
  <c r="BS22" i="12"/>
  <c r="BU173" i="6"/>
  <c r="AW25" i="12"/>
  <c r="BT179" i="6"/>
  <c r="BT32" i="7"/>
  <c r="BT20" i="11" s="1"/>
  <c r="BT21" i="11" s="1"/>
  <c r="BS178" i="6"/>
  <c r="BS168" i="6"/>
  <c r="BR167" i="6"/>
  <c r="AX24" i="12"/>
  <c r="AX31" i="10"/>
  <c r="AX37" i="10" s="1"/>
  <c r="AX47" i="11"/>
  <c r="AY44" i="11" s="1"/>
  <c r="AY46" i="11" s="1"/>
  <c r="BU103" i="6"/>
  <c r="BT125" i="6"/>
  <c r="BT147" i="6"/>
  <c r="BU109" i="6"/>
  <c r="BT131" i="6"/>
  <c r="BT153" i="6"/>
  <c r="BS144" i="6"/>
  <c r="BS122" i="6"/>
  <c r="BT100" i="6"/>
  <c r="BS124" i="6"/>
  <c r="BT102" i="6"/>
  <c r="BS146" i="6"/>
  <c r="BU97" i="6"/>
  <c r="BT119" i="6"/>
  <c r="BT141" i="6"/>
  <c r="BT130" i="6"/>
  <c r="BU108" i="6"/>
  <c r="BT152" i="6"/>
  <c r="BQ157" i="6"/>
  <c r="BP41" i="11"/>
  <c r="BP42" i="11" s="1"/>
  <c r="BP45" i="11" s="1"/>
  <c r="BT98" i="6"/>
  <c r="BS120" i="6"/>
  <c r="BS142" i="6"/>
  <c r="BS176" i="6"/>
  <c r="BR171" i="6"/>
  <c r="BS177" i="6"/>
  <c r="BT123" i="6"/>
  <c r="BT145" i="6"/>
  <c r="BU101" i="6"/>
  <c r="BT151" i="6"/>
  <c r="BU107" i="6"/>
  <c r="BT129" i="6"/>
  <c r="BS118" i="6"/>
  <c r="BS140" i="6"/>
  <c r="BT96" i="6"/>
  <c r="BV95" i="6"/>
  <c r="BU139" i="6"/>
  <c r="BU117" i="6"/>
  <c r="BV110" i="6"/>
  <c r="BU132" i="6"/>
  <c r="BU154" i="6"/>
  <c r="BU99" i="6"/>
  <c r="BT143" i="6"/>
  <c r="BT121" i="6"/>
  <c r="BU105" i="6"/>
  <c r="BT127" i="6"/>
  <c r="BT149" i="6"/>
  <c r="BS116" i="6"/>
  <c r="BS138" i="6"/>
  <c r="BT94" i="6"/>
  <c r="BR163" i="6"/>
  <c r="BR155" i="6"/>
  <c r="BQ180" i="6"/>
  <c r="BQ184" i="6" s="1"/>
  <c r="BU30" i="7"/>
  <c r="BU31" i="7"/>
  <c r="BU160" i="6"/>
  <c r="BW91" i="8"/>
  <c r="BW92" i="8"/>
  <c r="BV29" i="10"/>
  <c r="BV25" i="7"/>
  <c r="BV27" i="7"/>
  <c r="BT175" i="6"/>
  <c r="BU128" i="6"/>
  <c r="BV106" i="6"/>
  <c r="BU150" i="6"/>
  <c r="BW28" i="7"/>
  <c r="BW29" i="7" s="1"/>
  <c r="BV113" i="6"/>
  <c r="BV135" i="6"/>
  <c r="BW91" i="6"/>
  <c r="BW93" i="8"/>
  <c r="BV21" i="7"/>
  <c r="BV30" i="7" s="1"/>
  <c r="BV25" i="10"/>
  <c r="BX47" i="8"/>
  <c r="BX97" i="8" s="1"/>
  <c r="BW26" i="7"/>
  <c r="DB90" i="8"/>
  <c r="BT136" i="6" l="1"/>
  <c r="BU92" i="6"/>
  <c r="BT114" i="6"/>
  <c r="BT161" i="6" s="1"/>
  <c r="BT177" i="6"/>
  <c r="BS161" i="6"/>
  <c r="BU175" i="6"/>
  <c r="BS171" i="6"/>
  <c r="BS162" i="6"/>
  <c r="BT115" i="6"/>
  <c r="BU93" i="6"/>
  <c r="BT137" i="6"/>
  <c r="BT162" i="6" s="1"/>
  <c r="AW27" i="12"/>
  <c r="BF26" i="11"/>
  <c r="BG23" i="11" s="1"/>
  <c r="BG25" i="11" s="1"/>
  <c r="BG28" i="11" s="1"/>
  <c r="BG23" i="12" s="1"/>
  <c r="BT24" i="11"/>
  <c r="BQ26" i="12"/>
  <c r="BQ39" i="10"/>
  <c r="BT22" i="12"/>
  <c r="V13" i="13"/>
  <c r="CB48" i="12"/>
  <c r="BS165" i="6"/>
  <c r="BW126" i="6"/>
  <c r="BW148" i="6"/>
  <c r="BX104" i="6"/>
  <c r="BV173" i="6"/>
  <c r="AX25" i="12"/>
  <c r="BU32" i="7"/>
  <c r="BU20" i="11" s="1"/>
  <c r="BU21" i="11" s="1"/>
  <c r="BT174" i="6"/>
  <c r="BT168" i="6"/>
  <c r="BU179" i="6"/>
  <c r="BS167" i="6"/>
  <c r="BT166" i="6"/>
  <c r="BS169" i="6"/>
  <c r="BT172" i="6"/>
  <c r="BT170" i="6"/>
  <c r="BT178" i="6"/>
  <c r="AY47" i="11"/>
  <c r="AZ44" i="11" s="1"/>
  <c r="AZ46" i="11" s="1"/>
  <c r="BR180" i="6"/>
  <c r="BR184" i="6" s="1"/>
  <c r="BS163" i="6"/>
  <c r="BS155" i="6"/>
  <c r="BR41" i="11" s="1"/>
  <c r="BV105" i="6"/>
  <c r="BU127" i="6"/>
  <c r="BU149" i="6"/>
  <c r="BV154" i="6"/>
  <c r="BV132" i="6"/>
  <c r="BW110" i="6"/>
  <c r="BT118" i="6"/>
  <c r="BU96" i="6"/>
  <c r="BT140" i="6"/>
  <c r="BU129" i="6"/>
  <c r="BV107" i="6"/>
  <c r="BU151" i="6"/>
  <c r="BU176" i="6" s="1"/>
  <c r="BV101" i="6"/>
  <c r="BU123" i="6"/>
  <c r="BU145" i="6"/>
  <c r="BU98" i="6"/>
  <c r="BT120" i="6"/>
  <c r="BT142" i="6"/>
  <c r="BU130" i="6"/>
  <c r="BU152" i="6"/>
  <c r="BV108" i="6"/>
  <c r="BU119" i="6"/>
  <c r="BV97" i="6"/>
  <c r="BU141" i="6"/>
  <c r="BU166" i="6" s="1"/>
  <c r="BT124" i="6"/>
  <c r="BU102" i="6"/>
  <c r="BT146" i="6"/>
  <c r="BT171" i="6" s="1"/>
  <c r="BU100" i="6"/>
  <c r="BT144" i="6"/>
  <c r="BT122" i="6"/>
  <c r="BU147" i="6"/>
  <c r="BU125" i="6"/>
  <c r="BV103" i="6"/>
  <c r="BU164" i="6"/>
  <c r="BR157" i="6"/>
  <c r="BQ41" i="11"/>
  <c r="BT116" i="6"/>
  <c r="BT138" i="6"/>
  <c r="BU94" i="6"/>
  <c r="BU143" i="6"/>
  <c r="BV99" i="6"/>
  <c r="BU121" i="6"/>
  <c r="BV117" i="6"/>
  <c r="BW95" i="6"/>
  <c r="BV139" i="6"/>
  <c r="BV109" i="6"/>
  <c r="BU131" i="6"/>
  <c r="BU153" i="6"/>
  <c r="BT176" i="6"/>
  <c r="BX26" i="7"/>
  <c r="BW29" i="10"/>
  <c r="BW25" i="7"/>
  <c r="BX28" i="7"/>
  <c r="BX29" i="7" s="1"/>
  <c r="BW25" i="10"/>
  <c r="BW21" i="7"/>
  <c r="BV160" i="6"/>
  <c r="BW27" i="7"/>
  <c r="BY47" i="8"/>
  <c r="BY97" i="8" s="1"/>
  <c r="BX93" i="8"/>
  <c r="BW113" i="6"/>
  <c r="BW135" i="6"/>
  <c r="BX91" i="6"/>
  <c r="BV150" i="6"/>
  <c r="BV128" i="6"/>
  <c r="BW106" i="6"/>
  <c r="BX92" i="8"/>
  <c r="BX91" i="8"/>
  <c r="BV31" i="7"/>
  <c r="DC90" i="8"/>
  <c r="BV92" i="6" l="1"/>
  <c r="BU114" i="6"/>
  <c r="BU136" i="6"/>
  <c r="BV164" i="6"/>
  <c r="BT165" i="6"/>
  <c r="BU137" i="6"/>
  <c r="BV93" i="6"/>
  <c r="BU115" i="6"/>
  <c r="AX27" i="12"/>
  <c r="BG26" i="11"/>
  <c r="BH23" i="11" s="1"/>
  <c r="BH25" i="11" s="1"/>
  <c r="BH28" i="11" s="1"/>
  <c r="BH23" i="12" s="1"/>
  <c r="BU24" i="11"/>
  <c r="BR39" i="10"/>
  <c r="BR26" i="12"/>
  <c r="BU22" i="12"/>
  <c r="CC48" i="12"/>
  <c r="BU178" i="6"/>
  <c r="BS157" i="6"/>
  <c r="BU172" i="6"/>
  <c r="BU170" i="6"/>
  <c r="BU174" i="6"/>
  <c r="BX148" i="6"/>
  <c r="BY104" i="6"/>
  <c r="BX126" i="6"/>
  <c r="BW173" i="6"/>
  <c r="BW30" i="7"/>
  <c r="BV32" i="7"/>
  <c r="BV20" i="11" s="1"/>
  <c r="BV21" i="11" s="1"/>
  <c r="BU177" i="6"/>
  <c r="BT167" i="6"/>
  <c r="AY24" i="12"/>
  <c r="AY31" i="10"/>
  <c r="AY37" i="10" s="1"/>
  <c r="BV131" i="6"/>
  <c r="BV153" i="6"/>
  <c r="BW109" i="6"/>
  <c r="BW117" i="6"/>
  <c r="BW139" i="6"/>
  <c r="BX95" i="6"/>
  <c r="BT155" i="6"/>
  <c r="BT163" i="6"/>
  <c r="BV147" i="6"/>
  <c r="BV125" i="6"/>
  <c r="BW103" i="6"/>
  <c r="BW97" i="6"/>
  <c r="BV141" i="6"/>
  <c r="BV119" i="6"/>
  <c r="BV130" i="6"/>
  <c r="BV152" i="6"/>
  <c r="BW108" i="6"/>
  <c r="BV145" i="6"/>
  <c r="BV123" i="6"/>
  <c r="BW101" i="6"/>
  <c r="BW107" i="6"/>
  <c r="BV151" i="6"/>
  <c r="BV129" i="6"/>
  <c r="BW105" i="6"/>
  <c r="BV127" i="6"/>
  <c r="BV149" i="6"/>
  <c r="BS180" i="6"/>
  <c r="BS184" i="6" s="1"/>
  <c r="BU168" i="6"/>
  <c r="BT169" i="6"/>
  <c r="BW99" i="6"/>
  <c r="BV143" i="6"/>
  <c r="BV121" i="6"/>
  <c r="BU138" i="6"/>
  <c r="BV94" i="6"/>
  <c r="BU116" i="6"/>
  <c r="BQ42" i="11"/>
  <c r="BQ45" i="11" s="1"/>
  <c r="BR42" i="11"/>
  <c r="BR45" i="11" s="1"/>
  <c r="BU122" i="6"/>
  <c r="BV100" i="6"/>
  <c r="BU144" i="6"/>
  <c r="BU169" i="6" s="1"/>
  <c r="BV102" i="6"/>
  <c r="BU124" i="6"/>
  <c r="BU146" i="6"/>
  <c r="BV98" i="6"/>
  <c r="BU120" i="6"/>
  <c r="BU142" i="6"/>
  <c r="BU118" i="6"/>
  <c r="BU140" i="6"/>
  <c r="BV96" i="6"/>
  <c r="BW132" i="6"/>
  <c r="BW154" i="6"/>
  <c r="BX110" i="6"/>
  <c r="BV179" i="6"/>
  <c r="BW31" i="7"/>
  <c r="BY91" i="8"/>
  <c r="BY92" i="8"/>
  <c r="BX113" i="6"/>
  <c r="BY91" i="6"/>
  <c r="BX135" i="6"/>
  <c r="BY93" i="8"/>
  <c r="BZ47" i="8"/>
  <c r="BZ97" i="8" s="1"/>
  <c r="BY26" i="7"/>
  <c r="BX25" i="10"/>
  <c r="BX21" i="7"/>
  <c r="BW128" i="6"/>
  <c r="BX106" i="6"/>
  <c r="BW150" i="6"/>
  <c r="BW160" i="6"/>
  <c r="BX25" i="7"/>
  <c r="BX29" i="10"/>
  <c r="BY28" i="7"/>
  <c r="BY29" i="7" s="1"/>
  <c r="BX27" i="7"/>
  <c r="BV175" i="6"/>
  <c r="F13" i="13"/>
  <c r="P13" i="13"/>
  <c r="DD90" i="8"/>
  <c r="BU161" i="6" l="1"/>
  <c r="BW92" i="6"/>
  <c r="BV136" i="6"/>
  <c r="BV114" i="6"/>
  <c r="BV161" i="6" s="1"/>
  <c r="BW175" i="6"/>
  <c r="BU162" i="6"/>
  <c r="BV137" i="6"/>
  <c r="BW93" i="6"/>
  <c r="BV115" i="6"/>
  <c r="BH26" i="11"/>
  <c r="BI23" i="11" s="1"/>
  <c r="BI25" i="11" s="1"/>
  <c r="BI28" i="11" s="1"/>
  <c r="BI23" i="12" s="1"/>
  <c r="BV24" i="11"/>
  <c r="BS26" i="12"/>
  <c r="BS39" i="10"/>
  <c r="CD48" i="12"/>
  <c r="BY126" i="6"/>
  <c r="BZ104" i="6"/>
  <c r="BY148" i="6"/>
  <c r="BX173" i="6"/>
  <c r="BW179" i="6"/>
  <c r="BU171" i="6"/>
  <c r="BV168" i="6"/>
  <c r="BV174" i="6"/>
  <c r="BV176" i="6"/>
  <c r="BV170" i="6"/>
  <c r="BV178" i="6"/>
  <c r="AY25" i="12"/>
  <c r="BW32" i="7"/>
  <c r="BW20" i="11" s="1"/>
  <c r="BW21" i="11" s="1"/>
  <c r="BV22" i="12"/>
  <c r="BV166" i="6"/>
  <c r="BV172" i="6"/>
  <c r="AZ31" i="10"/>
  <c r="AZ37" i="10" s="1"/>
  <c r="AZ24" i="12"/>
  <c r="AZ47" i="11"/>
  <c r="BA44" i="11" s="1"/>
  <c r="BA46" i="11" s="1"/>
  <c r="BX132" i="6"/>
  <c r="BY110" i="6"/>
  <c r="BX154" i="6"/>
  <c r="BX179" i="6" s="1"/>
  <c r="BV120" i="6"/>
  <c r="BV142" i="6"/>
  <c r="BW98" i="6"/>
  <c r="BV116" i="6"/>
  <c r="BW94" i="6"/>
  <c r="BV138" i="6"/>
  <c r="BW121" i="6"/>
  <c r="BX99" i="6"/>
  <c r="BW143" i="6"/>
  <c r="BW151" i="6"/>
  <c r="BW129" i="6"/>
  <c r="BX107" i="6"/>
  <c r="BX108" i="6"/>
  <c r="BW130" i="6"/>
  <c r="BW152" i="6"/>
  <c r="BW147" i="6"/>
  <c r="BW125" i="6"/>
  <c r="BX103" i="6"/>
  <c r="BS41" i="11"/>
  <c r="BS42" i="11" s="1"/>
  <c r="BS45" i="11" s="1"/>
  <c r="BT157" i="6"/>
  <c r="BW131" i="6"/>
  <c r="BW153" i="6"/>
  <c r="BX109" i="6"/>
  <c r="BU165" i="6"/>
  <c r="BU167" i="6"/>
  <c r="BW164" i="6"/>
  <c r="BV140" i="6"/>
  <c r="BW96" i="6"/>
  <c r="BV118" i="6"/>
  <c r="BV146" i="6"/>
  <c r="BV124" i="6"/>
  <c r="BW102" i="6"/>
  <c r="BV144" i="6"/>
  <c r="BV122" i="6"/>
  <c r="BW100" i="6"/>
  <c r="BU155" i="6"/>
  <c r="BU163" i="6"/>
  <c r="BW127" i="6"/>
  <c r="BW149" i="6"/>
  <c r="BX105" i="6"/>
  <c r="BW145" i="6"/>
  <c r="BW123" i="6"/>
  <c r="BX101" i="6"/>
  <c r="BW141" i="6"/>
  <c r="BW119" i="6"/>
  <c r="BX97" i="6"/>
  <c r="BT180" i="6"/>
  <c r="BT184" i="6" s="1"/>
  <c r="BX139" i="6"/>
  <c r="BY95" i="6"/>
  <c r="BX117" i="6"/>
  <c r="BV177" i="6"/>
  <c r="BX31" i="7"/>
  <c r="BZ26" i="7"/>
  <c r="BY29" i="10"/>
  <c r="BY25" i="7"/>
  <c r="BZ93" i="8"/>
  <c r="BX160" i="6"/>
  <c r="BZ92" i="8"/>
  <c r="BZ91" i="8"/>
  <c r="BZ28" i="7"/>
  <c r="BZ29" i="7" s="1"/>
  <c r="BY106" i="6"/>
  <c r="BX128" i="6"/>
  <c r="BX150" i="6"/>
  <c r="BY27" i="7"/>
  <c r="CA47" i="8"/>
  <c r="CA97" i="8" s="1"/>
  <c r="BY113" i="6"/>
  <c r="BZ91" i="6"/>
  <c r="BY135" i="6"/>
  <c r="BY25" i="10"/>
  <c r="BY21" i="7"/>
  <c r="BX30" i="7"/>
  <c r="DE90" i="8"/>
  <c r="BX92" i="6" l="1"/>
  <c r="BW114" i="6"/>
  <c r="BW136" i="6"/>
  <c r="BW168" i="6"/>
  <c r="BY173" i="6"/>
  <c r="BW115" i="6"/>
  <c r="BX93" i="6"/>
  <c r="BW137" i="6"/>
  <c r="BV162" i="6"/>
  <c r="AY27" i="12"/>
  <c r="BI26" i="11"/>
  <c r="BJ23" i="11" s="1"/>
  <c r="BJ25" i="11" s="1"/>
  <c r="BJ28" i="11" s="1"/>
  <c r="BJ23" i="12" s="1"/>
  <c r="BW24" i="11"/>
  <c r="BT39" i="10"/>
  <c r="BT26" i="12"/>
  <c r="CE48" i="12"/>
  <c r="BW22" i="12"/>
  <c r="BZ126" i="6"/>
  <c r="BZ148" i="6"/>
  <c r="CA104" i="6"/>
  <c r="BW166" i="6"/>
  <c r="BV171" i="6"/>
  <c r="BW178" i="6"/>
  <c r="BW172" i="6"/>
  <c r="BW176" i="6"/>
  <c r="BV167" i="6"/>
  <c r="AZ25" i="12"/>
  <c r="BX32" i="7"/>
  <c r="BX20" i="11" s="1"/>
  <c r="BX21" i="11" s="1"/>
  <c r="BA47" i="11"/>
  <c r="BB44" i="11" s="1"/>
  <c r="BB46" i="11" s="1"/>
  <c r="BY117" i="6"/>
  <c r="BZ95" i="6"/>
  <c r="BY139" i="6"/>
  <c r="BX141" i="6"/>
  <c r="BX119" i="6"/>
  <c r="BY97" i="6"/>
  <c r="BX127" i="6"/>
  <c r="BX149" i="6"/>
  <c r="BY105" i="6"/>
  <c r="BU157" i="6"/>
  <c r="BT41" i="11"/>
  <c r="BT42" i="11" s="1"/>
  <c r="BT45" i="11" s="1"/>
  <c r="BW146" i="6"/>
  <c r="BW124" i="6"/>
  <c r="BX102" i="6"/>
  <c r="BW118" i="6"/>
  <c r="BW140" i="6"/>
  <c r="BX96" i="6"/>
  <c r="BX125" i="6"/>
  <c r="BY103" i="6"/>
  <c r="BX147" i="6"/>
  <c r="BX172" i="6" s="1"/>
  <c r="BX129" i="6"/>
  <c r="BX151" i="6"/>
  <c r="BY107" i="6"/>
  <c r="BX143" i="6"/>
  <c r="BX121" i="6"/>
  <c r="BY99" i="6"/>
  <c r="BV163" i="6"/>
  <c r="BV155" i="6"/>
  <c r="BY101" i="6"/>
  <c r="BX123" i="6"/>
  <c r="BX145" i="6"/>
  <c r="BU180" i="6"/>
  <c r="BU184" i="6" s="1"/>
  <c r="BW144" i="6"/>
  <c r="BW122" i="6"/>
  <c r="BX100" i="6"/>
  <c r="BX153" i="6"/>
  <c r="BX131" i="6"/>
  <c r="BY109" i="6"/>
  <c r="BX130" i="6"/>
  <c r="BY108" i="6"/>
  <c r="BX152" i="6"/>
  <c r="BX94" i="6"/>
  <c r="BW138" i="6"/>
  <c r="BW116" i="6"/>
  <c r="BW120" i="6"/>
  <c r="BX98" i="6"/>
  <c r="BW142" i="6"/>
  <c r="BW167" i="6" s="1"/>
  <c r="BY132" i="6"/>
  <c r="BZ110" i="6"/>
  <c r="BY154" i="6"/>
  <c r="BX164" i="6"/>
  <c r="BW170" i="6"/>
  <c r="BW174" i="6"/>
  <c r="BV169" i="6"/>
  <c r="BV165" i="6"/>
  <c r="BW177" i="6"/>
  <c r="BY30" i="7"/>
  <c r="BY31" i="7"/>
  <c r="BX175" i="6"/>
  <c r="BZ113" i="6"/>
  <c r="BZ135" i="6"/>
  <c r="CA91" i="6"/>
  <c r="BZ29" i="10"/>
  <c r="BZ25" i="7"/>
  <c r="BZ25" i="10"/>
  <c r="BZ21" i="7"/>
  <c r="BZ27" i="7"/>
  <c r="BY160" i="6"/>
  <c r="CB47" i="8"/>
  <c r="CB97" i="8" s="1"/>
  <c r="BY128" i="6"/>
  <c r="BY150" i="6"/>
  <c r="BZ106" i="6"/>
  <c r="CA28" i="7"/>
  <c r="CA29" i="7" s="1"/>
  <c r="CA91" i="8"/>
  <c r="CA92" i="8"/>
  <c r="CA93" i="8"/>
  <c r="CA26" i="7"/>
  <c r="DF90" i="8"/>
  <c r="BW162" i="6" l="1"/>
  <c r="BW161" i="6"/>
  <c r="BY164" i="6"/>
  <c r="BY92" i="6"/>
  <c r="BX136" i="6"/>
  <c r="BX114" i="6"/>
  <c r="BX161" i="6" s="1"/>
  <c r="BY179" i="6"/>
  <c r="BX177" i="6"/>
  <c r="BX115" i="6"/>
  <c r="BY93" i="6"/>
  <c r="BX137" i="6"/>
  <c r="BX162" i="6" s="1"/>
  <c r="AZ27" i="12"/>
  <c r="BJ26" i="11"/>
  <c r="BK23" i="11" s="1"/>
  <c r="BK25" i="11" s="1"/>
  <c r="BK28" i="11" s="1"/>
  <c r="BK23" i="12" s="1"/>
  <c r="BX24" i="11"/>
  <c r="BU26" i="12"/>
  <c r="BU39" i="10"/>
  <c r="CG48" i="12"/>
  <c r="CF48" i="12"/>
  <c r="CA126" i="6"/>
  <c r="CA148" i="6"/>
  <c r="CB104" i="6"/>
  <c r="BW169" i="6"/>
  <c r="BX168" i="6"/>
  <c r="BX176" i="6"/>
  <c r="BW165" i="6"/>
  <c r="BW171" i="6"/>
  <c r="BX174" i="6"/>
  <c r="BX166" i="6"/>
  <c r="BZ173" i="6"/>
  <c r="BX22" i="12"/>
  <c r="BY32" i="7"/>
  <c r="BY20" i="11" s="1"/>
  <c r="BY21" i="11" s="1"/>
  <c r="BA24" i="12"/>
  <c r="BA31" i="10"/>
  <c r="BA37" i="10" s="1"/>
  <c r="BX142" i="6"/>
  <c r="BX120" i="6"/>
  <c r="BY98" i="6"/>
  <c r="BY94" i="6"/>
  <c r="BX138" i="6"/>
  <c r="BX116" i="6"/>
  <c r="BY130" i="6"/>
  <c r="BY152" i="6"/>
  <c r="BZ108" i="6"/>
  <c r="BZ109" i="6"/>
  <c r="BY131" i="6"/>
  <c r="BY153" i="6"/>
  <c r="BZ101" i="6"/>
  <c r="BY123" i="6"/>
  <c r="BY145" i="6"/>
  <c r="BV180" i="6"/>
  <c r="BV184" i="6" s="1"/>
  <c r="BZ107" i="6"/>
  <c r="BY151" i="6"/>
  <c r="BY129" i="6"/>
  <c r="BY147" i="6"/>
  <c r="BY125" i="6"/>
  <c r="BZ103" i="6"/>
  <c r="BX118" i="6"/>
  <c r="BY96" i="6"/>
  <c r="BX140" i="6"/>
  <c r="BX165" i="6" s="1"/>
  <c r="BY127" i="6"/>
  <c r="BZ105" i="6"/>
  <c r="BY149" i="6"/>
  <c r="BX178" i="6"/>
  <c r="BX170" i="6"/>
  <c r="BZ154" i="6"/>
  <c r="BZ132" i="6"/>
  <c r="CA110" i="6"/>
  <c r="BW163" i="6"/>
  <c r="BW155" i="6"/>
  <c r="BV41" i="11" s="1"/>
  <c r="BX122" i="6"/>
  <c r="BY100" i="6"/>
  <c r="BX144" i="6"/>
  <c r="BV157" i="6"/>
  <c r="BU41" i="11"/>
  <c r="BY121" i="6"/>
  <c r="BZ99" i="6"/>
  <c r="BY143" i="6"/>
  <c r="BX124" i="6"/>
  <c r="BY102" i="6"/>
  <c r="BX146" i="6"/>
  <c r="BY141" i="6"/>
  <c r="BY119" i="6"/>
  <c r="BZ97" i="6"/>
  <c r="BZ139" i="6"/>
  <c r="BZ117" i="6"/>
  <c r="CA95" i="6"/>
  <c r="BZ31" i="7"/>
  <c r="BZ30" i="7"/>
  <c r="CA27" i="7"/>
  <c r="CB93" i="8"/>
  <c r="CB92" i="8"/>
  <c r="CB91" i="8"/>
  <c r="BZ128" i="6"/>
  <c r="BZ150" i="6"/>
  <c r="CA106" i="6"/>
  <c r="CC47" i="8"/>
  <c r="CC97" i="8" s="1"/>
  <c r="CA113" i="6"/>
  <c r="CA135" i="6"/>
  <c r="CB91" i="6"/>
  <c r="CB26" i="7"/>
  <c r="CB27" i="7" s="1"/>
  <c r="CA21" i="7"/>
  <c r="CA25" i="10"/>
  <c r="CB28" i="7"/>
  <c r="CB29" i="7" s="1"/>
  <c r="CA25" i="7"/>
  <c r="CA29" i="10"/>
  <c r="BZ160" i="6"/>
  <c r="BY175" i="6"/>
  <c r="DG90" i="8"/>
  <c r="BY114" i="6" l="1"/>
  <c r="BZ92" i="6"/>
  <c r="BY136" i="6"/>
  <c r="BX171" i="6"/>
  <c r="BY174" i="6"/>
  <c r="BY168" i="6"/>
  <c r="BX169" i="6"/>
  <c r="BY137" i="6"/>
  <c r="BY115" i="6"/>
  <c r="BZ93" i="6"/>
  <c r="BK26" i="11"/>
  <c r="BL23" i="11" s="1"/>
  <c r="BL25" i="11" s="1"/>
  <c r="BL28" i="11" s="1"/>
  <c r="BL23" i="12" s="1"/>
  <c r="BY24" i="11"/>
  <c r="BV39" i="10"/>
  <c r="BV26" i="12"/>
  <c r="W13" i="13"/>
  <c r="BY172" i="6"/>
  <c r="BY166" i="6"/>
  <c r="BW157" i="6"/>
  <c r="BY176" i="6"/>
  <c r="BY170" i="6"/>
  <c r="BX167" i="6"/>
  <c r="CC104" i="6"/>
  <c r="CB148" i="6"/>
  <c r="CB126" i="6"/>
  <c r="BY22" i="12"/>
  <c r="CA173" i="6"/>
  <c r="BA25" i="12"/>
  <c r="BZ32" i="7"/>
  <c r="BZ20" i="11" s="1"/>
  <c r="BZ21" i="11" s="1"/>
  <c r="BY178" i="6"/>
  <c r="BB31" i="10"/>
  <c r="BB37" i="10" s="1"/>
  <c r="BB24" i="12"/>
  <c r="BB47" i="11"/>
  <c r="BC44" i="11" s="1"/>
  <c r="BC46" i="11" s="1"/>
  <c r="BZ141" i="6"/>
  <c r="CA97" i="6"/>
  <c r="BZ119" i="6"/>
  <c r="BY124" i="6"/>
  <c r="BY146" i="6"/>
  <c r="BZ102" i="6"/>
  <c r="BW180" i="6"/>
  <c r="BW184" i="6" s="1"/>
  <c r="BY118" i="6"/>
  <c r="BZ96" i="6"/>
  <c r="BY140" i="6"/>
  <c r="BZ147" i="6"/>
  <c r="BZ125" i="6"/>
  <c r="CA103" i="6"/>
  <c r="BZ123" i="6"/>
  <c r="BZ145" i="6"/>
  <c r="CA101" i="6"/>
  <c r="CA108" i="6"/>
  <c r="BZ130" i="6"/>
  <c r="BZ152" i="6"/>
  <c r="BX163" i="6"/>
  <c r="BX155" i="6"/>
  <c r="BY142" i="6"/>
  <c r="BY120" i="6"/>
  <c r="BZ98" i="6"/>
  <c r="CB95" i="6"/>
  <c r="CA117" i="6"/>
  <c r="CA139" i="6"/>
  <c r="BZ121" i="6"/>
  <c r="CA99" i="6"/>
  <c r="BZ143" i="6"/>
  <c r="BU42" i="11"/>
  <c r="BU45" i="11" s="1"/>
  <c r="BV42" i="11"/>
  <c r="BV45" i="11" s="1"/>
  <c r="BY122" i="6"/>
  <c r="BY144" i="6"/>
  <c r="BZ100" i="6"/>
  <c r="CA132" i="6"/>
  <c r="CA154" i="6"/>
  <c r="CB110" i="6"/>
  <c r="CA105" i="6"/>
  <c r="BZ127" i="6"/>
  <c r="BZ149" i="6"/>
  <c r="BZ129" i="6"/>
  <c r="BZ151" i="6"/>
  <c r="CA107" i="6"/>
  <c r="BZ131" i="6"/>
  <c r="BZ153" i="6"/>
  <c r="CA109" i="6"/>
  <c r="BY116" i="6"/>
  <c r="BZ94" i="6"/>
  <c r="BY138" i="6"/>
  <c r="BZ164" i="6"/>
  <c r="BZ179" i="6"/>
  <c r="BY177" i="6"/>
  <c r="CA31" i="7"/>
  <c r="CA30" i="7"/>
  <c r="CB29" i="10"/>
  <c r="CB25" i="7"/>
  <c r="CA150" i="6"/>
  <c r="CA128" i="6"/>
  <c r="CB106" i="6"/>
  <c r="CC91" i="8"/>
  <c r="CC92" i="8"/>
  <c r="CC93" i="8"/>
  <c r="CA160" i="6"/>
  <c r="CC28" i="7"/>
  <c r="CC29" i="7" s="1"/>
  <c r="CC26" i="7"/>
  <c r="CB113" i="6"/>
  <c r="CC91" i="6"/>
  <c r="CB135" i="6"/>
  <c r="CD47" i="8"/>
  <c r="CD97" i="8" s="1"/>
  <c r="CB25" i="10"/>
  <c r="CB21" i="7"/>
  <c r="BZ175" i="6"/>
  <c r="DH90" i="8"/>
  <c r="BZ114" i="6" l="1"/>
  <c r="BZ136" i="6"/>
  <c r="CA92" i="6"/>
  <c r="BY161" i="6"/>
  <c r="BZ168" i="6"/>
  <c r="BY165" i="6"/>
  <c r="BY162" i="6"/>
  <c r="CB30" i="7"/>
  <c r="BZ115" i="6"/>
  <c r="CA93" i="6"/>
  <c r="BZ137" i="6"/>
  <c r="BZ162" i="6" s="1"/>
  <c r="BA27" i="12"/>
  <c r="BL26" i="11"/>
  <c r="BM23" i="11" s="1"/>
  <c r="BZ24" i="11"/>
  <c r="BW26" i="12"/>
  <c r="BW39" i="10"/>
  <c r="CH48" i="12"/>
  <c r="CC148" i="6"/>
  <c r="CC126" i="6"/>
  <c r="CD104" i="6"/>
  <c r="BZ176" i="6"/>
  <c r="BZ174" i="6"/>
  <c r="CA179" i="6"/>
  <c r="CA164" i="6"/>
  <c r="BZ177" i="6"/>
  <c r="CB173" i="6"/>
  <c r="BB25" i="12"/>
  <c r="BZ22" i="12"/>
  <c r="BY169" i="6"/>
  <c r="BY171" i="6"/>
  <c r="CA32" i="7"/>
  <c r="CA20" i="11" s="1"/>
  <c r="CA21" i="11" s="1"/>
  <c r="BY167" i="6"/>
  <c r="BY163" i="6"/>
  <c r="BY155" i="6"/>
  <c r="BX41" i="11" s="1"/>
  <c r="CA151" i="6"/>
  <c r="CA129" i="6"/>
  <c r="CB107" i="6"/>
  <c r="CB132" i="6"/>
  <c r="CC110" i="6"/>
  <c r="CB154" i="6"/>
  <c r="CB179" i="6" s="1"/>
  <c r="BZ120" i="6"/>
  <c r="CA98" i="6"/>
  <c r="BZ142" i="6"/>
  <c r="BX180" i="6"/>
  <c r="BX184" i="6" s="1"/>
  <c r="CB101" i="6"/>
  <c r="CA123" i="6"/>
  <c r="CA145" i="6"/>
  <c r="BZ178" i="6"/>
  <c r="BZ166" i="6"/>
  <c r="CA94" i="6"/>
  <c r="BZ116" i="6"/>
  <c r="BZ138" i="6"/>
  <c r="CA153" i="6"/>
  <c r="CA131" i="6"/>
  <c r="CB109" i="6"/>
  <c r="CA149" i="6"/>
  <c r="CA127" i="6"/>
  <c r="CB105" i="6"/>
  <c r="CA100" i="6"/>
  <c r="BZ144" i="6"/>
  <c r="BZ122" i="6"/>
  <c r="CA143" i="6"/>
  <c r="CA121" i="6"/>
  <c r="CB99" i="6"/>
  <c r="CC95" i="6"/>
  <c r="CB117" i="6"/>
  <c r="CB139" i="6"/>
  <c r="BX157" i="6"/>
  <c r="BW41" i="11"/>
  <c r="CA152" i="6"/>
  <c r="CA130" i="6"/>
  <c r="CB108" i="6"/>
  <c r="CA125" i="6"/>
  <c r="CB103" i="6"/>
  <c r="CA147" i="6"/>
  <c r="BZ118" i="6"/>
  <c r="CA96" i="6"/>
  <c r="BZ140" i="6"/>
  <c r="BZ124" i="6"/>
  <c r="CA102" i="6"/>
  <c r="BZ146" i="6"/>
  <c r="CA119" i="6"/>
  <c r="CA141" i="6"/>
  <c r="CB97" i="6"/>
  <c r="BZ170" i="6"/>
  <c r="BZ172" i="6"/>
  <c r="CA175" i="6"/>
  <c r="CC29" i="10"/>
  <c r="CC25" i="7"/>
  <c r="CB160" i="6"/>
  <c r="CD26" i="7"/>
  <c r="CD28" i="7"/>
  <c r="CD29" i="7" s="1"/>
  <c r="CD93" i="8"/>
  <c r="CD92" i="8"/>
  <c r="CD91" i="8"/>
  <c r="CE47" i="8"/>
  <c r="CE97" i="8" s="1"/>
  <c r="CC113" i="6"/>
  <c r="CD91" i="6"/>
  <c r="CC135" i="6"/>
  <c r="CC27" i="7"/>
  <c r="CC25" i="10"/>
  <c r="CC21" i="7"/>
  <c r="CB128" i="6"/>
  <c r="CB150" i="6"/>
  <c r="CC106" i="6"/>
  <c r="CB31" i="7"/>
  <c r="DI90" i="8"/>
  <c r="DJ90" i="8"/>
  <c r="CA172" i="6" l="1"/>
  <c r="CA114" i="6"/>
  <c r="CA136" i="6"/>
  <c r="CB92" i="6"/>
  <c r="BZ167" i="6"/>
  <c r="BZ161" i="6"/>
  <c r="BZ165" i="6"/>
  <c r="BZ171" i="6"/>
  <c r="BY157" i="6"/>
  <c r="CA137" i="6"/>
  <c r="CA115" i="6"/>
  <c r="CB93" i="6"/>
  <c r="BB27" i="12"/>
  <c r="BM25" i="11"/>
  <c r="BM28" i="11" s="1"/>
  <c r="BM23" i="12" s="1"/>
  <c r="CA24" i="11"/>
  <c r="BX39" i="10"/>
  <c r="BX26" i="12"/>
  <c r="CI48" i="12"/>
  <c r="CC173" i="6"/>
  <c r="CD148" i="6"/>
  <c r="CD126" i="6"/>
  <c r="CE104" i="6"/>
  <c r="CA166" i="6"/>
  <c r="CA168" i="6"/>
  <c r="BZ169" i="6"/>
  <c r="CA174" i="6"/>
  <c r="CA176" i="6"/>
  <c r="CB32" i="7"/>
  <c r="CB20" i="11" s="1"/>
  <c r="CB21" i="11" s="1"/>
  <c r="CA22" i="12"/>
  <c r="CA178" i="6"/>
  <c r="CA170" i="6"/>
  <c r="BC31" i="10"/>
  <c r="BC37" i="10" s="1"/>
  <c r="BC24" i="12"/>
  <c r="BC47" i="11"/>
  <c r="BD44" i="11" s="1"/>
  <c r="BD46" i="11" s="1"/>
  <c r="CA140" i="6"/>
  <c r="CA118" i="6"/>
  <c r="CB96" i="6"/>
  <c r="BW42" i="11"/>
  <c r="BW45" i="11" s="1"/>
  <c r="BX42" i="11"/>
  <c r="BX45" i="11" s="1"/>
  <c r="CB143" i="6"/>
  <c r="CC99" i="6"/>
  <c r="CB121" i="6"/>
  <c r="CB127" i="6"/>
  <c r="CB149" i="6"/>
  <c r="CC105" i="6"/>
  <c r="BZ163" i="6"/>
  <c r="BZ155" i="6"/>
  <c r="CB94" i="6"/>
  <c r="CA116" i="6"/>
  <c r="CA138" i="6"/>
  <c r="CD110" i="6"/>
  <c r="CC132" i="6"/>
  <c r="CC154" i="6"/>
  <c r="CB129" i="6"/>
  <c r="CB151" i="6"/>
  <c r="CC107" i="6"/>
  <c r="BY180" i="6"/>
  <c r="BY184" i="6" s="1"/>
  <c r="CB141" i="6"/>
  <c r="CC97" i="6"/>
  <c r="CB119" i="6"/>
  <c r="CA124" i="6"/>
  <c r="CA146" i="6"/>
  <c r="CB102" i="6"/>
  <c r="CB125" i="6"/>
  <c r="CB147" i="6"/>
  <c r="CC103" i="6"/>
  <c r="CC108" i="6"/>
  <c r="CB130" i="6"/>
  <c r="CB152" i="6"/>
  <c r="CC117" i="6"/>
  <c r="CC139" i="6"/>
  <c r="CD95" i="6"/>
  <c r="CB100" i="6"/>
  <c r="CA122" i="6"/>
  <c r="CA144" i="6"/>
  <c r="CB153" i="6"/>
  <c r="CB131" i="6"/>
  <c r="CC109" i="6"/>
  <c r="CB123" i="6"/>
  <c r="CC101" i="6"/>
  <c r="CB145" i="6"/>
  <c r="CB170" i="6" s="1"/>
  <c r="CA142" i="6"/>
  <c r="CA120" i="6"/>
  <c r="CB98" i="6"/>
  <c r="CA177" i="6"/>
  <c r="CB164" i="6"/>
  <c r="CC30" i="7"/>
  <c r="CD113" i="6"/>
  <c r="CE91" i="6"/>
  <c r="CD135" i="6"/>
  <c r="CD29" i="10"/>
  <c r="CD25" i="7"/>
  <c r="CE91" i="8"/>
  <c r="CE92" i="8"/>
  <c r="CE93" i="8"/>
  <c r="CE28" i="7"/>
  <c r="CE29" i="7" s="1"/>
  <c r="CD27" i="7"/>
  <c r="CB175" i="6"/>
  <c r="CC128" i="6"/>
  <c r="CC150" i="6"/>
  <c r="CD106" i="6"/>
  <c r="CC160" i="6"/>
  <c r="CF47" i="8"/>
  <c r="CF97" i="8" s="1"/>
  <c r="CD21" i="7"/>
  <c r="CD25" i="10"/>
  <c r="CE26" i="7"/>
  <c r="CC31" i="7"/>
  <c r="CC92" i="6" l="1"/>
  <c r="CB136" i="6"/>
  <c r="CB114" i="6"/>
  <c r="CB161" i="6" s="1"/>
  <c r="CA161" i="6"/>
  <c r="CA162" i="6"/>
  <c r="CB137" i="6"/>
  <c r="CC93" i="6"/>
  <c r="CB115" i="6"/>
  <c r="BM26" i="11"/>
  <c r="BN23" i="11" s="1"/>
  <c r="BN25" i="11" s="1"/>
  <c r="CB24" i="11"/>
  <c r="BY26" i="12"/>
  <c r="BY39" i="10"/>
  <c r="CB22" i="12"/>
  <c r="CJ48" i="12"/>
  <c r="CD173" i="6"/>
  <c r="CE148" i="6"/>
  <c r="CF104" i="6"/>
  <c r="CE126" i="6"/>
  <c r="CA171" i="6"/>
  <c r="CA165" i="6"/>
  <c r="BC25" i="12"/>
  <c r="CC32" i="7"/>
  <c r="CC20" i="11" s="1"/>
  <c r="CC21" i="11" s="1"/>
  <c r="CA169" i="6"/>
  <c r="CC164" i="6"/>
  <c r="CB177" i="6"/>
  <c r="CB174" i="6"/>
  <c r="CB120" i="6"/>
  <c r="CC98" i="6"/>
  <c r="CB142" i="6"/>
  <c r="CB167" i="6" s="1"/>
  <c r="CC123" i="6"/>
  <c r="CD101" i="6"/>
  <c r="CC145" i="6"/>
  <c r="CC153" i="6"/>
  <c r="CC131" i="6"/>
  <c r="CD109" i="6"/>
  <c r="CD117" i="6"/>
  <c r="CE95" i="6"/>
  <c r="CD139" i="6"/>
  <c r="CC147" i="6"/>
  <c r="CC125" i="6"/>
  <c r="CD103" i="6"/>
  <c r="CD154" i="6"/>
  <c r="CD132" i="6"/>
  <c r="CE110" i="6"/>
  <c r="BY41" i="11"/>
  <c r="BZ157" i="6"/>
  <c r="CC127" i="6"/>
  <c r="CC149" i="6"/>
  <c r="CD105" i="6"/>
  <c r="CC143" i="6"/>
  <c r="CD99" i="6"/>
  <c r="CC121" i="6"/>
  <c r="CB140" i="6"/>
  <c r="CB118" i="6"/>
  <c r="CC96" i="6"/>
  <c r="CA167" i="6"/>
  <c r="CB178" i="6"/>
  <c r="CB166" i="6"/>
  <c r="CB176" i="6"/>
  <c r="CC179" i="6"/>
  <c r="CC100" i="6"/>
  <c r="CB122" i="6"/>
  <c r="CB144" i="6"/>
  <c r="CC130" i="6"/>
  <c r="CC152" i="6"/>
  <c r="CD108" i="6"/>
  <c r="CB124" i="6"/>
  <c r="CC102" i="6"/>
  <c r="CB146" i="6"/>
  <c r="CB171" i="6" s="1"/>
  <c r="CD97" i="6"/>
  <c r="CC141" i="6"/>
  <c r="CC119" i="6"/>
  <c r="CD107" i="6"/>
  <c r="CC151" i="6"/>
  <c r="CC129" i="6"/>
  <c r="CA163" i="6"/>
  <c r="CA155" i="6"/>
  <c r="CB138" i="6"/>
  <c r="CC94" i="6"/>
  <c r="CB116" i="6"/>
  <c r="BZ180" i="6"/>
  <c r="BZ184" i="6" s="1"/>
  <c r="CB172" i="6"/>
  <c r="CB168" i="6"/>
  <c r="CD30" i="7"/>
  <c r="CC175" i="6"/>
  <c r="CD31" i="7"/>
  <c r="CF26" i="7"/>
  <c r="CE27" i="7"/>
  <c r="CE29" i="10"/>
  <c r="CE25" i="7"/>
  <c r="CD150" i="6"/>
  <c r="CD128" i="6"/>
  <c r="CE106" i="6"/>
  <c r="CE25" i="10"/>
  <c r="CE21" i="7"/>
  <c r="CE113" i="6"/>
  <c r="CF91" i="6"/>
  <c r="CE135" i="6"/>
  <c r="CG47" i="8"/>
  <c r="CG97" i="8" s="1"/>
  <c r="CF28" i="7"/>
  <c r="CF29" i="7" s="1"/>
  <c r="CF93" i="8"/>
  <c r="CF92" i="8"/>
  <c r="CF91" i="8"/>
  <c r="CD160" i="6"/>
  <c r="CD164" i="6" l="1"/>
  <c r="CC170" i="6"/>
  <c r="CD92" i="6"/>
  <c r="CC114" i="6"/>
  <c r="CC136" i="6"/>
  <c r="CC161" i="6" s="1"/>
  <c r="CB162" i="6"/>
  <c r="CC115" i="6"/>
  <c r="CC137" i="6"/>
  <c r="CD93" i="6"/>
  <c r="BC27" i="12"/>
  <c r="BN26" i="11"/>
  <c r="BO23" i="11" s="1"/>
  <c r="BN28" i="11"/>
  <c r="BN23" i="12" s="1"/>
  <c r="CC24" i="11"/>
  <c r="BZ39" i="10"/>
  <c r="BZ26" i="12"/>
  <c r="X13" i="13"/>
  <c r="CK48" i="12"/>
  <c r="CC22" i="12"/>
  <c r="CC166" i="6"/>
  <c r="CC177" i="6"/>
  <c r="CC172" i="6"/>
  <c r="CC178" i="6"/>
  <c r="CF148" i="6"/>
  <c r="CG104" i="6"/>
  <c r="CF126" i="6"/>
  <c r="CE173" i="6"/>
  <c r="CD32" i="7"/>
  <c r="CD20" i="11" s="1"/>
  <c r="CD21" i="11" s="1"/>
  <c r="CC174" i="6"/>
  <c r="BD24" i="12"/>
  <c r="BD31" i="10"/>
  <c r="BD37" i="10" s="1"/>
  <c r="BD47" i="11"/>
  <c r="BE44" i="11" s="1"/>
  <c r="BE46" i="11" s="1"/>
  <c r="CC116" i="6"/>
  <c r="CD94" i="6"/>
  <c r="CC138" i="6"/>
  <c r="BZ41" i="11"/>
  <c r="CA157" i="6"/>
  <c r="CD151" i="6"/>
  <c r="CD129" i="6"/>
  <c r="CE107" i="6"/>
  <c r="CC122" i="6"/>
  <c r="CD100" i="6"/>
  <c r="CC144" i="6"/>
  <c r="CC118" i="6"/>
  <c r="CC140" i="6"/>
  <c r="CD96" i="6"/>
  <c r="CD121" i="6"/>
  <c r="CD143" i="6"/>
  <c r="CE99" i="6"/>
  <c r="CD127" i="6"/>
  <c r="CD149" i="6"/>
  <c r="CE105" i="6"/>
  <c r="BY42" i="11"/>
  <c r="BY45" i="11" s="1"/>
  <c r="BZ42" i="11"/>
  <c r="BZ45" i="11" s="1"/>
  <c r="CE103" i="6"/>
  <c r="CD125" i="6"/>
  <c r="CD147" i="6"/>
  <c r="CE117" i="6"/>
  <c r="CF95" i="6"/>
  <c r="CE139" i="6"/>
  <c r="CE164" i="6" s="1"/>
  <c r="CD153" i="6"/>
  <c r="CD131" i="6"/>
  <c r="CE109" i="6"/>
  <c r="CD123" i="6"/>
  <c r="CD145" i="6"/>
  <c r="CE101" i="6"/>
  <c r="CB169" i="6"/>
  <c r="CB165" i="6"/>
  <c r="CB155" i="6"/>
  <c r="CB163" i="6"/>
  <c r="CA180" i="6"/>
  <c r="CA184" i="6" s="1"/>
  <c r="CE97" i="6"/>
  <c r="CD141" i="6"/>
  <c r="CD119" i="6"/>
  <c r="CC124" i="6"/>
  <c r="CC146" i="6"/>
  <c r="CD102" i="6"/>
  <c r="CD130" i="6"/>
  <c r="CD152" i="6"/>
  <c r="CE108" i="6"/>
  <c r="CE132" i="6"/>
  <c r="CF110" i="6"/>
  <c r="CE154" i="6"/>
  <c r="CC142" i="6"/>
  <c r="CC120" i="6"/>
  <c r="CD98" i="6"/>
  <c r="CC176" i="6"/>
  <c r="CC168" i="6"/>
  <c r="CD179" i="6"/>
  <c r="CE30" i="7"/>
  <c r="CE31" i="7"/>
  <c r="CF21" i="7"/>
  <c r="CF25" i="10"/>
  <c r="CG28" i="7"/>
  <c r="CG29" i="7" s="1"/>
  <c r="CH47" i="8"/>
  <c r="CH97" i="8" s="1"/>
  <c r="CE160" i="6"/>
  <c r="CG26" i="7"/>
  <c r="CG91" i="8"/>
  <c r="CG92" i="8"/>
  <c r="CG93" i="8"/>
  <c r="CF29" i="10"/>
  <c r="CF25" i="7"/>
  <c r="CF113" i="6"/>
  <c r="CF135" i="6"/>
  <c r="CG91" i="6"/>
  <c r="CE128" i="6"/>
  <c r="CF106" i="6"/>
  <c r="CE150" i="6"/>
  <c r="CF27" i="7"/>
  <c r="CD175" i="6"/>
  <c r="CD114" i="6" l="1"/>
  <c r="CD136" i="6"/>
  <c r="CE92" i="6"/>
  <c r="CE175" i="6"/>
  <c r="CE179" i="6"/>
  <c r="CC169" i="6"/>
  <c r="CC162" i="6"/>
  <c r="CD115" i="6"/>
  <c r="CE93" i="6"/>
  <c r="CD137" i="6"/>
  <c r="CD162" i="6" s="1"/>
  <c r="BO25" i="11"/>
  <c r="BO28" i="11" s="1"/>
  <c r="BO23" i="12" s="1"/>
  <c r="CD24" i="11"/>
  <c r="CA26" i="12"/>
  <c r="CA39" i="10"/>
  <c r="CL48" i="12"/>
  <c r="CD22" i="12"/>
  <c r="CG126" i="6"/>
  <c r="CH104" i="6"/>
  <c r="CG148" i="6"/>
  <c r="CF173" i="6"/>
  <c r="CC171" i="6"/>
  <c r="BD25" i="12"/>
  <c r="CC167" i="6"/>
  <c r="CD170" i="6"/>
  <c r="CD178" i="6"/>
  <c r="CD172" i="6"/>
  <c r="CD174" i="6"/>
  <c r="CC165" i="6"/>
  <c r="CE32" i="7"/>
  <c r="CE20" i="11" s="1"/>
  <c r="CE21" i="11" s="1"/>
  <c r="CD168" i="6"/>
  <c r="CD176" i="6"/>
  <c r="CD120" i="6"/>
  <c r="CE98" i="6"/>
  <c r="CD142" i="6"/>
  <c r="CD167" i="6" s="1"/>
  <c r="CF132" i="6"/>
  <c r="CG110" i="6"/>
  <c r="CF154" i="6"/>
  <c r="CE130" i="6"/>
  <c r="CE152" i="6"/>
  <c r="CF108" i="6"/>
  <c r="CF97" i="6"/>
  <c r="CE119" i="6"/>
  <c r="CE141" i="6"/>
  <c r="CA41" i="11"/>
  <c r="CB157" i="6"/>
  <c r="CE131" i="6"/>
  <c r="CF109" i="6"/>
  <c r="CE153" i="6"/>
  <c r="CF117" i="6"/>
  <c r="CG95" i="6"/>
  <c r="CF139" i="6"/>
  <c r="CF164" i="6" s="1"/>
  <c r="CF103" i="6"/>
  <c r="CE125" i="6"/>
  <c r="CE147" i="6"/>
  <c r="CE121" i="6"/>
  <c r="CF99" i="6"/>
  <c r="CE143" i="6"/>
  <c r="CC155" i="6"/>
  <c r="CB41" i="11" s="1"/>
  <c r="CC163" i="6"/>
  <c r="CE102" i="6"/>
  <c r="CD124" i="6"/>
  <c r="CD146" i="6"/>
  <c r="CB180" i="6"/>
  <c r="CB184" i="6" s="1"/>
  <c r="CE123" i="6"/>
  <c r="CE145" i="6"/>
  <c r="CF101" i="6"/>
  <c r="CE149" i="6"/>
  <c r="CE127" i="6"/>
  <c r="CF105" i="6"/>
  <c r="CD118" i="6"/>
  <c r="CD140" i="6"/>
  <c r="CE96" i="6"/>
  <c r="CE100" i="6"/>
  <c r="CD144" i="6"/>
  <c r="CD122" i="6"/>
  <c r="CE151" i="6"/>
  <c r="CE129" i="6"/>
  <c r="CF107" i="6"/>
  <c r="CD138" i="6"/>
  <c r="CD116" i="6"/>
  <c r="CE94" i="6"/>
  <c r="CD177" i="6"/>
  <c r="CD166" i="6"/>
  <c r="CF31" i="7"/>
  <c r="CF160" i="6"/>
  <c r="CH93" i="8"/>
  <c r="CH92" i="8"/>
  <c r="CH91" i="8"/>
  <c r="CG27" i="7"/>
  <c r="CG25" i="7"/>
  <c r="CG29" i="10"/>
  <c r="CH28" i="7"/>
  <c r="CH29" i="7" s="1"/>
  <c r="CF30" i="7"/>
  <c r="CF128" i="6"/>
  <c r="CF150" i="6"/>
  <c r="CG106" i="6"/>
  <c r="CG113" i="6"/>
  <c r="CH91" i="6"/>
  <c r="CG135" i="6"/>
  <c r="CG21" i="7"/>
  <c r="CG25" i="10"/>
  <c r="CH26" i="7"/>
  <c r="CI47" i="8"/>
  <c r="CI97" i="8" s="1"/>
  <c r="CE136" i="6" l="1"/>
  <c r="CF92" i="6"/>
  <c r="CE114" i="6"/>
  <c r="CE161" i="6" s="1"/>
  <c r="CG173" i="6"/>
  <c r="CD161" i="6"/>
  <c r="CE168" i="6"/>
  <c r="CE178" i="6"/>
  <c r="CE137" i="6"/>
  <c r="CE115" i="6"/>
  <c r="CF93" i="6"/>
  <c r="CF179" i="6"/>
  <c r="BD27" i="12"/>
  <c r="BO26" i="11"/>
  <c r="BP23" i="11" s="1"/>
  <c r="CE24" i="11"/>
  <c r="CB39" i="10"/>
  <c r="CB26" i="12"/>
  <c r="CM48" i="12"/>
  <c r="CH126" i="6"/>
  <c r="CH148" i="6"/>
  <c r="CI104" i="6"/>
  <c r="CE166" i="6"/>
  <c r="CE177" i="6"/>
  <c r="CE22" i="12"/>
  <c r="CF32" i="7"/>
  <c r="CF20" i="11" s="1"/>
  <c r="CF21" i="11" s="1"/>
  <c r="CD165" i="6"/>
  <c r="CE174" i="6"/>
  <c r="CE170" i="6"/>
  <c r="CD171" i="6"/>
  <c r="CE172" i="6"/>
  <c r="BE31" i="10"/>
  <c r="BE37" i="10" s="1"/>
  <c r="BE24" i="12"/>
  <c r="BE47" i="11"/>
  <c r="BF44" i="11" s="1"/>
  <c r="BF46" i="11" s="1"/>
  <c r="CF151" i="6"/>
  <c r="CG107" i="6"/>
  <c r="CF129" i="6"/>
  <c r="CE118" i="6"/>
  <c r="CF96" i="6"/>
  <c r="CE140" i="6"/>
  <c r="CF123" i="6"/>
  <c r="CF145" i="6"/>
  <c r="CG101" i="6"/>
  <c r="CC180" i="6"/>
  <c r="CC184" i="6" s="1"/>
  <c r="CF131" i="6"/>
  <c r="CG109" i="6"/>
  <c r="CF153" i="6"/>
  <c r="CF178" i="6" s="1"/>
  <c r="CA42" i="11"/>
  <c r="CA45" i="11" s="1"/>
  <c r="CB42" i="11"/>
  <c r="CB45" i="11" s="1"/>
  <c r="CF130" i="6"/>
  <c r="CF152" i="6"/>
  <c r="CG108" i="6"/>
  <c r="CG132" i="6"/>
  <c r="CG154" i="6"/>
  <c r="CH110" i="6"/>
  <c r="CE176" i="6"/>
  <c r="CD169" i="6"/>
  <c r="CC157" i="6"/>
  <c r="CE116" i="6"/>
  <c r="CF94" i="6"/>
  <c r="CE138" i="6"/>
  <c r="CD163" i="6"/>
  <c r="CD155" i="6"/>
  <c r="CF100" i="6"/>
  <c r="CE144" i="6"/>
  <c r="CE122" i="6"/>
  <c r="CF149" i="6"/>
  <c r="CF127" i="6"/>
  <c r="CG105" i="6"/>
  <c r="CF102" i="6"/>
  <c r="CE124" i="6"/>
  <c r="CE146" i="6"/>
  <c r="CF143" i="6"/>
  <c r="CF121" i="6"/>
  <c r="CG99" i="6"/>
  <c r="CG103" i="6"/>
  <c r="CF125" i="6"/>
  <c r="CF147" i="6"/>
  <c r="CH95" i="6"/>
  <c r="CG139" i="6"/>
  <c r="CG117" i="6"/>
  <c r="CG97" i="6"/>
  <c r="CF141" i="6"/>
  <c r="CF119" i="6"/>
  <c r="CE120" i="6"/>
  <c r="CE142" i="6"/>
  <c r="CF98" i="6"/>
  <c r="CG30" i="7"/>
  <c r="CF175" i="6"/>
  <c r="CH29" i="10"/>
  <c r="CH25" i="7"/>
  <c r="CJ47" i="8"/>
  <c r="CJ97" i="8" s="1"/>
  <c r="CH27" i="7"/>
  <c r="CH113" i="6"/>
  <c r="CI91" i="6"/>
  <c r="CH135" i="6"/>
  <c r="CG128" i="6"/>
  <c r="CG150" i="6"/>
  <c r="CH106" i="6"/>
  <c r="CI28" i="7"/>
  <c r="CI29" i="7" s="1"/>
  <c r="CH21" i="7"/>
  <c r="CH25" i="10"/>
  <c r="CI26" i="7"/>
  <c r="CG160" i="6"/>
  <c r="CI91" i="8"/>
  <c r="CI92" i="8"/>
  <c r="CI93" i="8"/>
  <c r="CG31" i="7"/>
  <c r="CF136" i="6" l="1"/>
  <c r="CF114" i="6"/>
  <c r="CF161" i="6" s="1"/>
  <c r="CG92" i="6"/>
  <c r="CE165" i="6"/>
  <c r="CE162" i="6"/>
  <c r="CF137" i="6"/>
  <c r="CF115" i="6"/>
  <c r="CG93" i="6"/>
  <c r="BP25" i="11"/>
  <c r="BP28" i="11" s="1"/>
  <c r="BP23" i="12" s="1"/>
  <c r="CF24" i="11"/>
  <c r="CC26" i="12"/>
  <c r="CC39" i="10"/>
  <c r="CN48" i="12"/>
  <c r="CH30" i="7"/>
  <c r="CI126" i="6"/>
  <c r="CI148" i="6"/>
  <c r="CJ104" i="6"/>
  <c r="CF22" i="12"/>
  <c r="CF166" i="6"/>
  <c r="CF168" i="6"/>
  <c r="CF174" i="6"/>
  <c r="CH173" i="6"/>
  <c r="BE25" i="12"/>
  <c r="CE169" i="6"/>
  <c r="CF177" i="6"/>
  <c r="CF170" i="6"/>
  <c r="CG32" i="7"/>
  <c r="CG20" i="11" s="1"/>
  <c r="CG21" i="11" s="1"/>
  <c r="CG141" i="6"/>
  <c r="CG119" i="6"/>
  <c r="CH97" i="6"/>
  <c r="CG125" i="6"/>
  <c r="CH103" i="6"/>
  <c r="CG147" i="6"/>
  <c r="CG172" i="6" s="1"/>
  <c r="CG102" i="6"/>
  <c r="CF124" i="6"/>
  <c r="CF146" i="6"/>
  <c r="CF144" i="6"/>
  <c r="CG100" i="6"/>
  <c r="CF122" i="6"/>
  <c r="CD180" i="6"/>
  <c r="CD184" i="6" s="1"/>
  <c r="CF138" i="6"/>
  <c r="CF116" i="6"/>
  <c r="CG94" i="6"/>
  <c r="CG130" i="6"/>
  <c r="CG152" i="6"/>
  <c r="CH108" i="6"/>
  <c r="CG131" i="6"/>
  <c r="CG153" i="6"/>
  <c r="CH109" i="6"/>
  <c r="CG123" i="6"/>
  <c r="CH101" i="6"/>
  <c r="CG145" i="6"/>
  <c r="CG170" i="6" s="1"/>
  <c r="CF118" i="6"/>
  <c r="CF140" i="6"/>
  <c r="CG96" i="6"/>
  <c r="CE167" i="6"/>
  <c r="CG164" i="6"/>
  <c r="CF172" i="6"/>
  <c r="CE171" i="6"/>
  <c r="CG179" i="6"/>
  <c r="CF176" i="6"/>
  <c r="CG98" i="6"/>
  <c r="CF120" i="6"/>
  <c r="CF142" i="6"/>
  <c r="CH139" i="6"/>
  <c r="CI95" i="6"/>
  <c r="CH117" i="6"/>
  <c r="CG143" i="6"/>
  <c r="CG121" i="6"/>
  <c r="CH99" i="6"/>
  <c r="CG149" i="6"/>
  <c r="CG127" i="6"/>
  <c r="CH105" i="6"/>
  <c r="CC41" i="11"/>
  <c r="CC42" i="11" s="1"/>
  <c r="CC45" i="11" s="1"/>
  <c r="CD157" i="6"/>
  <c r="CE163" i="6"/>
  <c r="CE155" i="6"/>
  <c r="CH154" i="6"/>
  <c r="CI110" i="6"/>
  <c r="CH132" i="6"/>
  <c r="CG129" i="6"/>
  <c r="CG151" i="6"/>
  <c r="CH107" i="6"/>
  <c r="CG175" i="6"/>
  <c r="CH31" i="7"/>
  <c r="CJ93" i="8"/>
  <c r="CJ91" i="8"/>
  <c r="CI27" i="7"/>
  <c r="CJ28" i="7"/>
  <c r="CJ29" i="7" s="1"/>
  <c r="CH160" i="6"/>
  <c r="CK47" i="8"/>
  <c r="CK97" i="8" s="1"/>
  <c r="CJ92" i="8"/>
  <c r="CI25" i="10"/>
  <c r="CI21" i="7"/>
  <c r="CJ26" i="7"/>
  <c r="CJ27" i="7" s="1"/>
  <c r="CI106" i="6"/>
  <c r="CH128" i="6"/>
  <c r="CH150" i="6"/>
  <c r="CI113" i="6"/>
  <c r="CJ91" i="6"/>
  <c r="CI135" i="6"/>
  <c r="CI29" i="10"/>
  <c r="CI25" i="7"/>
  <c r="CG114" i="6" l="1"/>
  <c r="CH92" i="6"/>
  <c r="CG136" i="6"/>
  <c r="CF162" i="6"/>
  <c r="CH93" i="6"/>
  <c r="CG137" i="6"/>
  <c r="CG115" i="6"/>
  <c r="BE27" i="12"/>
  <c r="BP26" i="11"/>
  <c r="BQ23" i="11" s="1"/>
  <c r="CG24" i="11"/>
  <c r="CD39" i="10"/>
  <c r="CD26" i="12"/>
  <c r="Y13" i="13"/>
  <c r="CO48" i="12"/>
  <c r="CG176" i="6"/>
  <c r="CJ126" i="6"/>
  <c r="CK104" i="6"/>
  <c r="CJ148" i="6"/>
  <c r="CJ173" i="6" s="1"/>
  <c r="CG22" i="12"/>
  <c r="CI173" i="6"/>
  <c r="CG168" i="6"/>
  <c r="CF167" i="6"/>
  <c r="CF165" i="6"/>
  <c r="CH32" i="7"/>
  <c r="CH22" i="12" s="1"/>
  <c r="CG177" i="6"/>
  <c r="CF171" i="6"/>
  <c r="CG166" i="6"/>
  <c r="BF31" i="10"/>
  <c r="BF37" i="10" s="1"/>
  <c r="BF24" i="12"/>
  <c r="BF47" i="11"/>
  <c r="BG44" i="11" s="1"/>
  <c r="BG46" i="11" s="1"/>
  <c r="CI107" i="6"/>
  <c r="CH151" i="6"/>
  <c r="CH129" i="6"/>
  <c r="CI132" i="6"/>
  <c r="CJ110" i="6"/>
  <c r="CI154" i="6"/>
  <c r="CD41" i="11"/>
  <c r="CE157" i="6"/>
  <c r="CH149" i="6"/>
  <c r="CH127" i="6"/>
  <c r="CI105" i="6"/>
  <c r="CG118" i="6"/>
  <c r="CH96" i="6"/>
  <c r="CG140" i="6"/>
  <c r="CI101" i="6"/>
  <c r="CH123" i="6"/>
  <c r="CH145" i="6"/>
  <c r="CH153" i="6"/>
  <c r="CH131" i="6"/>
  <c r="CI109" i="6"/>
  <c r="CG116" i="6"/>
  <c r="CH94" i="6"/>
  <c r="CG138" i="6"/>
  <c r="CF163" i="6"/>
  <c r="CF155" i="6"/>
  <c r="CG144" i="6"/>
  <c r="CG122" i="6"/>
  <c r="CH100" i="6"/>
  <c r="CG124" i="6"/>
  <c r="CG146" i="6"/>
  <c r="CH102" i="6"/>
  <c r="CH125" i="6"/>
  <c r="CI103" i="6"/>
  <c r="CH147" i="6"/>
  <c r="CI97" i="6"/>
  <c r="CH119" i="6"/>
  <c r="CH141" i="6"/>
  <c r="CG174" i="6"/>
  <c r="CH164" i="6"/>
  <c r="CE180" i="6"/>
  <c r="CE184" i="6" s="1"/>
  <c r="CI99" i="6"/>
  <c r="CH121" i="6"/>
  <c r="CH143" i="6"/>
  <c r="CJ95" i="6"/>
  <c r="CI139" i="6"/>
  <c r="CI117" i="6"/>
  <c r="CG120" i="6"/>
  <c r="CH98" i="6"/>
  <c r="CG142" i="6"/>
  <c r="CH130" i="6"/>
  <c r="CH152" i="6"/>
  <c r="CI108" i="6"/>
  <c r="CH179" i="6"/>
  <c r="CG178" i="6"/>
  <c r="CF169" i="6"/>
  <c r="CH175" i="6"/>
  <c r="CI160" i="6"/>
  <c r="CK26" i="7"/>
  <c r="CK92" i="8"/>
  <c r="CJ29" i="10"/>
  <c r="CJ25" i="7"/>
  <c r="CK91" i="8"/>
  <c r="CK93" i="8"/>
  <c r="CI30" i="7"/>
  <c r="CI31" i="7"/>
  <c r="CJ113" i="6"/>
  <c r="CK91" i="6"/>
  <c r="CJ135" i="6"/>
  <c r="CJ106" i="6"/>
  <c r="CI128" i="6"/>
  <c r="CI150" i="6"/>
  <c r="CL47" i="8"/>
  <c r="CL97" i="8" s="1"/>
  <c r="CK28" i="7"/>
  <c r="CK29" i="7" s="1"/>
  <c r="CJ25" i="10"/>
  <c r="CJ21" i="7"/>
  <c r="CH172" i="6" l="1"/>
  <c r="CG165" i="6"/>
  <c r="CH136" i="6"/>
  <c r="CI92" i="6"/>
  <c r="CH114" i="6"/>
  <c r="CH161" i="6" s="1"/>
  <c r="CG161" i="6"/>
  <c r="CJ160" i="6"/>
  <c r="CG167" i="6"/>
  <c r="CI179" i="6"/>
  <c r="CG162" i="6"/>
  <c r="CI93" i="6"/>
  <c r="CH137" i="6"/>
  <c r="CH115" i="6"/>
  <c r="BQ25" i="11"/>
  <c r="BQ28" i="11" s="1"/>
  <c r="BQ23" i="12" s="1"/>
  <c r="CE26" i="12"/>
  <c r="CE39" i="10"/>
  <c r="CP48" i="12"/>
  <c r="CJ30" i="7"/>
  <c r="CH177" i="6"/>
  <c r="CH168" i="6"/>
  <c r="CG171" i="6"/>
  <c r="CG169" i="6"/>
  <c r="CH178" i="6"/>
  <c r="CH176" i="6"/>
  <c r="CI164" i="6"/>
  <c r="CK148" i="6"/>
  <c r="CK126" i="6"/>
  <c r="CL104" i="6"/>
  <c r="BF25" i="12"/>
  <c r="CI32" i="7"/>
  <c r="CI20" i="11" s="1"/>
  <c r="CI21" i="11" s="1"/>
  <c r="CH20" i="11"/>
  <c r="CH21" i="11" s="1"/>
  <c r="CI152" i="6"/>
  <c r="CI130" i="6"/>
  <c r="CJ108" i="6"/>
  <c r="CH142" i="6"/>
  <c r="CH120" i="6"/>
  <c r="CI98" i="6"/>
  <c r="CJ117" i="6"/>
  <c r="CJ139" i="6"/>
  <c r="CK95" i="6"/>
  <c r="CI119" i="6"/>
  <c r="CI141" i="6"/>
  <c r="CJ97" i="6"/>
  <c r="CI125" i="6"/>
  <c r="CJ103" i="6"/>
  <c r="CI147" i="6"/>
  <c r="CI172" i="6" s="1"/>
  <c r="CH124" i="6"/>
  <c r="CH146" i="6"/>
  <c r="CI102" i="6"/>
  <c r="CF157" i="6"/>
  <c r="CE41" i="11"/>
  <c r="CE42" i="11" s="1"/>
  <c r="CE45" i="11" s="1"/>
  <c r="CG163" i="6"/>
  <c r="CG155" i="6"/>
  <c r="CI145" i="6"/>
  <c r="CI123" i="6"/>
  <c r="CJ101" i="6"/>
  <c r="CH118" i="6"/>
  <c r="CI96" i="6"/>
  <c r="CH140" i="6"/>
  <c r="CH165" i="6" s="1"/>
  <c r="CI149" i="6"/>
  <c r="CI127" i="6"/>
  <c r="CJ105" i="6"/>
  <c r="CD42" i="11"/>
  <c r="CD45" i="11" s="1"/>
  <c r="CJ154" i="6"/>
  <c r="CJ132" i="6"/>
  <c r="CK110" i="6"/>
  <c r="CJ107" i="6"/>
  <c r="CI151" i="6"/>
  <c r="CI129" i="6"/>
  <c r="CH166" i="6"/>
  <c r="CH170" i="6"/>
  <c r="CH174" i="6"/>
  <c r="CJ99" i="6"/>
  <c r="CI121" i="6"/>
  <c r="CI143" i="6"/>
  <c r="CH122" i="6"/>
  <c r="CI100" i="6"/>
  <c r="CH144" i="6"/>
  <c r="CH169" i="6" s="1"/>
  <c r="CF180" i="6"/>
  <c r="CF184" i="6" s="1"/>
  <c r="CH116" i="6"/>
  <c r="CI94" i="6"/>
  <c r="CH138" i="6"/>
  <c r="CI131" i="6"/>
  <c r="CJ109" i="6"/>
  <c r="CI153" i="6"/>
  <c r="CL28" i="7"/>
  <c r="CL29" i="7" s="1"/>
  <c r="CM47" i="8"/>
  <c r="CM97" i="8" s="1"/>
  <c r="CK25" i="10"/>
  <c r="CK21" i="7"/>
  <c r="CK27" i="7"/>
  <c r="CK25" i="7"/>
  <c r="CK29" i="10"/>
  <c r="CK106" i="6"/>
  <c r="CJ128" i="6"/>
  <c r="CJ150" i="6"/>
  <c r="CK113" i="6"/>
  <c r="CL91" i="6"/>
  <c r="CK135" i="6"/>
  <c r="CL93" i="8"/>
  <c r="CL91" i="8"/>
  <c r="CL92" i="8"/>
  <c r="CL26" i="7"/>
  <c r="CJ31" i="7"/>
  <c r="CI175" i="6"/>
  <c r="CI114" i="6" l="1"/>
  <c r="CI136" i="6"/>
  <c r="CJ92" i="6"/>
  <c r="CI178" i="6"/>
  <c r="CH162" i="6"/>
  <c r="CI137" i="6"/>
  <c r="CJ93" i="6"/>
  <c r="CI115" i="6"/>
  <c r="BF27" i="12"/>
  <c r="CI22" i="12"/>
  <c r="BQ26" i="11"/>
  <c r="BR23" i="11" s="1"/>
  <c r="BR25" i="11" s="1"/>
  <c r="BR28" i="11" s="1"/>
  <c r="BR23" i="12" s="1"/>
  <c r="CH24" i="11"/>
  <c r="CI24" i="11"/>
  <c r="CF39" i="10"/>
  <c r="CF26" i="12"/>
  <c r="CQ48" i="12"/>
  <c r="CK173" i="6"/>
  <c r="CJ164" i="6"/>
  <c r="CH167" i="6"/>
  <c r="CL126" i="6"/>
  <c r="CM104" i="6"/>
  <c r="CL148" i="6"/>
  <c r="CL173" i="6" s="1"/>
  <c r="CJ32" i="7"/>
  <c r="CJ20" i="11" s="1"/>
  <c r="CJ21" i="11" s="1"/>
  <c r="CI168" i="6"/>
  <c r="CI174" i="6"/>
  <c r="CI170" i="6"/>
  <c r="CH171" i="6"/>
  <c r="CI177" i="6"/>
  <c r="BG24" i="12"/>
  <c r="BG31" i="10"/>
  <c r="BG37" i="10" s="1"/>
  <c r="BG47" i="11"/>
  <c r="BH44" i="11" s="1"/>
  <c r="BH46" i="11" s="1"/>
  <c r="CK109" i="6"/>
  <c r="CJ131" i="6"/>
  <c r="CJ153" i="6"/>
  <c r="CH163" i="6"/>
  <c r="CH155" i="6"/>
  <c r="CJ100" i="6"/>
  <c r="CI144" i="6"/>
  <c r="CI122" i="6"/>
  <c r="CJ121" i="6"/>
  <c r="CK99" i="6"/>
  <c r="CJ143" i="6"/>
  <c r="CJ129" i="6"/>
  <c r="CK107" i="6"/>
  <c r="CJ151" i="6"/>
  <c r="CK105" i="6"/>
  <c r="CJ127" i="6"/>
  <c r="CJ149" i="6"/>
  <c r="CI118" i="6"/>
  <c r="CJ96" i="6"/>
  <c r="CI140" i="6"/>
  <c r="CI165" i="6" s="1"/>
  <c r="CJ145" i="6"/>
  <c r="CJ123" i="6"/>
  <c r="CK101" i="6"/>
  <c r="CG180" i="6"/>
  <c r="CG184" i="6" s="1"/>
  <c r="CK117" i="6"/>
  <c r="CK139" i="6"/>
  <c r="CL95" i="6"/>
  <c r="CJ130" i="6"/>
  <c r="CJ152" i="6"/>
  <c r="CK108" i="6"/>
  <c r="CI166" i="6"/>
  <c r="CI116" i="6"/>
  <c r="CJ94" i="6"/>
  <c r="CI138" i="6"/>
  <c r="CL110" i="6"/>
  <c r="CK132" i="6"/>
  <c r="CK154" i="6"/>
  <c r="CG157" i="6"/>
  <c r="CF41" i="11"/>
  <c r="CI124" i="6"/>
  <c r="CJ102" i="6"/>
  <c r="CI146" i="6"/>
  <c r="CJ125" i="6"/>
  <c r="CK103" i="6"/>
  <c r="CJ147" i="6"/>
  <c r="CJ141" i="6"/>
  <c r="CJ119" i="6"/>
  <c r="CK97" i="6"/>
  <c r="CJ98" i="6"/>
  <c r="CI120" i="6"/>
  <c r="CI142" i="6"/>
  <c r="CI176" i="6"/>
  <c r="CJ179" i="6"/>
  <c r="CJ175" i="6"/>
  <c r="CK31" i="7"/>
  <c r="CM26" i="7"/>
  <c r="CL25" i="10"/>
  <c r="CL21" i="7"/>
  <c r="CL113" i="6"/>
  <c r="CM91" i="6"/>
  <c r="CL135" i="6"/>
  <c r="CK128" i="6"/>
  <c r="CL106" i="6"/>
  <c r="CK150" i="6"/>
  <c r="CN47" i="8"/>
  <c r="CN97" i="8" s="1"/>
  <c r="CM28" i="7"/>
  <c r="CM29" i="7" s="1"/>
  <c r="CK30" i="7"/>
  <c r="CL27" i="7"/>
  <c r="CM92" i="8"/>
  <c r="CM91" i="8"/>
  <c r="CM93" i="8"/>
  <c r="CK160" i="6"/>
  <c r="CL25" i="7"/>
  <c r="CL29" i="10"/>
  <c r="CJ114" i="6" l="1"/>
  <c r="CJ136" i="6"/>
  <c r="CK92" i="6"/>
  <c r="CI171" i="6"/>
  <c r="CJ168" i="6"/>
  <c r="CI161" i="6"/>
  <c r="CJ176" i="6"/>
  <c r="CJ172" i="6"/>
  <c r="CK175" i="6"/>
  <c r="CI162" i="6"/>
  <c r="CJ115" i="6"/>
  <c r="CJ137" i="6"/>
  <c r="CK93" i="6"/>
  <c r="BR26" i="11"/>
  <c r="BS23" i="11" s="1"/>
  <c r="BS25" i="11" s="1"/>
  <c r="BS28" i="11" s="1"/>
  <c r="BS23" i="12" s="1"/>
  <c r="CJ24" i="11"/>
  <c r="CG26" i="12"/>
  <c r="CG39" i="10"/>
  <c r="CJ22" i="12"/>
  <c r="Z13" i="13"/>
  <c r="CR48" i="12"/>
  <c r="CM126" i="6"/>
  <c r="CM148" i="6"/>
  <c r="CN104" i="6"/>
  <c r="CJ166" i="6"/>
  <c r="CK164" i="6"/>
  <c r="BG25" i="12"/>
  <c r="CK32" i="7"/>
  <c r="CK20" i="11" s="1"/>
  <c r="CK21" i="11" s="1"/>
  <c r="CJ170" i="6"/>
  <c r="CJ174" i="6"/>
  <c r="CI169" i="6"/>
  <c r="CJ178" i="6"/>
  <c r="CK141" i="6"/>
  <c r="CK119" i="6"/>
  <c r="CL97" i="6"/>
  <c r="CK125" i="6"/>
  <c r="CK147" i="6"/>
  <c r="CL103" i="6"/>
  <c r="CI155" i="6"/>
  <c r="CI163" i="6"/>
  <c r="CK130" i="6"/>
  <c r="CK152" i="6"/>
  <c r="CL108" i="6"/>
  <c r="CL101" i="6"/>
  <c r="CK123" i="6"/>
  <c r="CK145" i="6"/>
  <c r="CK96" i="6"/>
  <c r="CJ118" i="6"/>
  <c r="CJ140" i="6"/>
  <c r="CK127" i="6"/>
  <c r="CL105" i="6"/>
  <c r="CK149" i="6"/>
  <c r="CK174" i="6" s="1"/>
  <c r="CL107" i="6"/>
  <c r="CK151" i="6"/>
  <c r="CK129" i="6"/>
  <c r="CG41" i="11"/>
  <c r="CG42" i="11" s="1"/>
  <c r="CG45" i="11" s="1"/>
  <c r="CH157" i="6"/>
  <c r="CK131" i="6"/>
  <c r="CL109" i="6"/>
  <c r="CK153" i="6"/>
  <c r="CK178" i="6" s="1"/>
  <c r="CJ120" i="6"/>
  <c r="CK98" i="6"/>
  <c r="CJ142" i="6"/>
  <c r="CJ146" i="6"/>
  <c r="CJ124" i="6"/>
  <c r="CK102" i="6"/>
  <c r="CF42" i="11"/>
  <c r="CF45" i="11" s="1"/>
  <c r="CM110" i="6"/>
  <c r="CL132" i="6"/>
  <c r="CL154" i="6"/>
  <c r="CJ116" i="6"/>
  <c r="CJ138" i="6"/>
  <c r="CK94" i="6"/>
  <c r="CM95" i="6"/>
  <c r="CL139" i="6"/>
  <c r="CL117" i="6"/>
  <c r="CK121" i="6"/>
  <c r="CK143" i="6"/>
  <c r="CL99" i="6"/>
  <c r="CK100" i="6"/>
  <c r="CJ122" i="6"/>
  <c r="CJ144" i="6"/>
  <c r="CH180" i="6"/>
  <c r="CH184" i="6" s="1"/>
  <c r="CI167" i="6"/>
  <c r="CK179" i="6"/>
  <c r="CJ177" i="6"/>
  <c r="CL31" i="7"/>
  <c r="CN91" i="8"/>
  <c r="CN28" i="7"/>
  <c r="CN29" i="7" s="1"/>
  <c r="CO47" i="8"/>
  <c r="CO97" i="8" s="1"/>
  <c r="CM113" i="6"/>
  <c r="CM135" i="6"/>
  <c r="CN91" i="6"/>
  <c r="CM27" i="7"/>
  <c r="CN93" i="8"/>
  <c r="CM25" i="10"/>
  <c r="CM21" i="7"/>
  <c r="CN92" i="8"/>
  <c r="CM29" i="10"/>
  <c r="CM25" i="7"/>
  <c r="CL150" i="6"/>
  <c r="CM106" i="6"/>
  <c r="CL128" i="6"/>
  <c r="CL160" i="6"/>
  <c r="CN26" i="7"/>
  <c r="CL30" i="7"/>
  <c r="CK114" i="6" l="1"/>
  <c r="CK136" i="6"/>
  <c r="CL92" i="6"/>
  <c r="CJ167" i="6"/>
  <c r="CJ161" i="6"/>
  <c r="CJ162" i="6"/>
  <c r="CK137" i="6"/>
  <c r="CL93" i="6"/>
  <c r="CK115" i="6"/>
  <c r="BG27" i="12"/>
  <c r="BS26" i="11"/>
  <c r="BT23" i="11" s="1"/>
  <c r="BT25" i="11" s="1"/>
  <c r="BT28" i="11" s="1"/>
  <c r="BT23" i="12" s="1"/>
  <c r="CK24" i="11"/>
  <c r="CH39" i="10"/>
  <c r="CH26" i="12"/>
  <c r="CS48" i="12"/>
  <c r="CK22" i="12"/>
  <c r="CN126" i="6"/>
  <c r="CN148" i="6"/>
  <c r="CO104" i="6"/>
  <c r="CJ171" i="6"/>
  <c r="CK176" i="6"/>
  <c r="CK170" i="6"/>
  <c r="CM173" i="6"/>
  <c r="CL164" i="6"/>
  <c r="CL32" i="7"/>
  <c r="CL20" i="11" s="1"/>
  <c r="CL21" i="11" s="1"/>
  <c r="CJ165" i="6"/>
  <c r="CK172" i="6"/>
  <c r="CK166" i="6"/>
  <c r="CJ169" i="6"/>
  <c r="BH24" i="12"/>
  <c r="BH31" i="10"/>
  <c r="BH37" i="10" s="1"/>
  <c r="BH47" i="11"/>
  <c r="BI44" i="11" s="1"/>
  <c r="BI46" i="11" s="1"/>
  <c r="CK122" i="6"/>
  <c r="CK144" i="6"/>
  <c r="CL100" i="6"/>
  <c r="CM117" i="6"/>
  <c r="CM139" i="6"/>
  <c r="CN95" i="6"/>
  <c r="CJ163" i="6"/>
  <c r="CJ155" i="6"/>
  <c r="CM154" i="6"/>
  <c r="CM132" i="6"/>
  <c r="CN110" i="6"/>
  <c r="CL131" i="6"/>
  <c r="CL153" i="6"/>
  <c r="CM109" i="6"/>
  <c r="CL129" i="6"/>
  <c r="CL151" i="6"/>
  <c r="CM107" i="6"/>
  <c r="CL127" i="6"/>
  <c r="CL149" i="6"/>
  <c r="CM105" i="6"/>
  <c r="CK118" i="6"/>
  <c r="CL96" i="6"/>
  <c r="CK140" i="6"/>
  <c r="CL152" i="6"/>
  <c r="CL130" i="6"/>
  <c r="CM108" i="6"/>
  <c r="CI157" i="6"/>
  <c r="CH41" i="11"/>
  <c r="CM97" i="6"/>
  <c r="CL119" i="6"/>
  <c r="CL141" i="6"/>
  <c r="CK168" i="6"/>
  <c r="CL179" i="6"/>
  <c r="CM99" i="6"/>
  <c r="CL121" i="6"/>
  <c r="CL143" i="6"/>
  <c r="CL94" i="6"/>
  <c r="CK116" i="6"/>
  <c r="CK138" i="6"/>
  <c r="CL102" i="6"/>
  <c r="CK146" i="6"/>
  <c r="CK124" i="6"/>
  <c r="CK120" i="6"/>
  <c r="CK142" i="6"/>
  <c r="CL98" i="6"/>
  <c r="CM101" i="6"/>
  <c r="CL123" i="6"/>
  <c r="CL145" i="6"/>
  <c r="CI180" i="6"/>
  <c r="CI184" i="6" s="1"/>
  <c r="CL125" i="6"/>
  <c r="CL147" i="6"/>
  <c r="CM103" i="6"/>
  <c r="CK177" i="6"/>
  <c r="CM31" i="7"/>
  <c r="CO26" i="7"/>
  <c r="CN27" i="7"/>
  <c r="CM160" i="6"/>
  <c r="CN29" i="10"/>
  <c r="CN25" i="7"/>
  <c r="CO28" i="7"/>
  <c r="CO29" i="7" s="1"/>
  <c r="CO91" i="8"/>
  <c r="CL175" i="6"/>
  <c r="CM30" i="7"/>
  <c r="CN106" i="6"/>
  <c r="CM128" i="6"/>
  <c r="CM150" i="6"/>
  <c r="CO92" i="8"/>
  <c r="CO93" i="8"/>
  <c r="CN113" i="6"/>
  <c r="CN135" i="6"/>
  <c r="CO91" i="6"/>
  <c r="CP47" i="8"/>
  <c r="CP97" i="8" s="1"/>
  <c r="CN25" i="10"/>
  <c r="CN21" i="7"/>
  <c r="CM92" i="6" l="1"/>
  <c r="CL136" i="6"/>
  <c r="CL114" i="6"/>
  <c r="CL161" i="6" s="1"/>
  <c r="CK161" i="6"/>
  <c r="CK165" i="6"/>
  <c r="CK162" i="6"/>
  <c r="CL137" i="6"/>
  <c r="CM93" i="6"/>
  <c r="CL115" i="6"/>
  <c r="BT26" i="11"/>
  <c r="BU23" i="11" s="1"/>
  <c r="BU25" i="11" s="1"/>
  <c r="BU28" i="11" s="1"/>
  <c r="BU23" i="12" s="1"/>
  <c r="CL24" i="11"/>
  <c r="CI26" i="12"/>
  <c r="CI39" i="10"/>
  <c r="CL22" i="12"/>
  <c r="CT48" i="12"/>
  <c r="CL172" i="6"/>
  <c r="CK169" i="6"/>
  <c r="CP104" i="6"/>
  <c r="CO126" i="6"/>
  <c r="CO148" i="6"/>
  <c r="CK171" i="6"/>
  <c r="CN173" i="6"/>
  <c r="BH25" i="12"/>
  <c r="CM32" i="7"/>
  <c r="CM20" i="11" s="1"/>
  <c r="CM21" i="11" s="1"/>
  <c r="CL166" i="6"/>
  <c r="CL174" i="6"/>
  <c r="CL178" i="6"/>
  <c r="CM179" i="6"/>
  <c r="CN103" i="6"/>
  <c r="CM125" i="6"/>
  <c r="CM147" i="6"/>
  <c r="CM98" i="6"/>
  <c r="CL120" i="6"/>
  <c r="CL142" i="6"/>
  <c r="CK163" i="6"/>
  <c r="CK155" i="6"/>
  <c r="CM94" i="6"/>
  <c r="CL116" i="6"/>
  <c r="CL138" i="6"/>
  <c r="CM119" i="6"/>
  <c r="CM141" i="6"/>
  <c r="CN97" i="6"/>
  <c r="CM129" i="6"/>
  <c r="CN107" i="6"/>
  <c r="CM151" i="6"/>
  <c r="CN154" i="6"/>
  <c r="CN132" i="6"/>
  <c r="CO110" i="6"/>
  <c r="CJ180" i="6"/>
  <c r="CJ184" i="6" s="1"/>
  <c r="CL122" i="6"/>
  <c r="CM100" i="6"/>
  <c r="CL144" i="6"/>
  <c r="CL169" i="6" s="1"/>
  <c r="CM164" i="6"/>
  <c r="CM123" i="6"/>
  <c r="CM145" i="6"/>
  <c r="CN101" i="6"/>
  <c r="CL124" i="6"/>
  <c r="CL146" i="6"/>
  <c r="CM102" i="6"/>
  <c r="CM143" i="6"/>
  <c r="CM121" i="6"/>
  <c r="CN99" i="6"/>
  <c r="CH42" i="11"/>
  <c r="CH45" i="11" s="1"/>
  <c r="CM152" i="6"/>
  <c r="CM130" i="6"/>
  <c r="CN108" i="6"/>
  <c r="CL118" i="6"/>
  <c r="CM96" i="6"/>
  <c r="CL140" i="6"/>
  <c r="CM149" i="6"/>
  <c r="CM127" i="6"/>
  <c r="CN105" i="6"/>
  <c r="CN109" i="6"/>
  <c r="CM131" i="6"/>
  <c r="CM153" i="6"/>
  <c r="CI41" i="11"/>
  <c r="CI42" i="11" s="1"/>
  <c r="CI45" i="11" s="1"/>
  <c r="CJ157" i="6"/>
  <c r="CN117" i="6"/>
  <c r="CN139" i="6"/>
  <c r="CO95" i="6"/>
  <c r="CL170" i="6"/>
  <c r="CK167" i="6"/>
  <c r="CL168" i="6"/>
  <c r="CL177" i="6"/>
  <c r="CL176" i="6"/>
  <c r="CN30" i="7"/>
  <c r="CN31" i="7"/>
  <c r="CQ47" i="8"/>
  <c r="CQ97" i="8" s="1"/>
  <c r="CO113" i="6"/>
  <c r="CO135" i="6"/>
  <c r="CP91" i="6"/>
  <c r="CO25" i="10"/>
  <c r="CO21" i="7"/>
  <c r="CP28" i="7"/>
  <c r="CP29" i="7" s="1"/>
  <c r="CP26" i="7"/>
  <c r="CP93" i="8"/>
  <c r="CO29" i="10"/>
  <c r="CO25" i="7"/>
  <c r="CN160" i="6"/>
  <c r="CP92" i="8"/>
  <c r="CN150" i="6"/>
  <c r="CN128" i="6"/>
  <c r="CO106" i="6"/>
  <c r="CP91" i="8"/>
  <c r="CO27" i="7"/>
  <c r="CM175" i="6"/>
  <c r="CM114" i="6" l="1"/>
  <c r="CM136" i="6"/>
  <c r="CN92" i="6"/>
  <c r="CL165" i="6"/>
  <c r="CM176" i="6"/>
  <c r="CN93" i="6"/>
  <c r="CM137" i="6"/>
  <c r="CM115" i="6"/>
  <c r="CL162" i="6"/>
  <c r="BH27" i="12"/>
  <c r="BU26" i="11"/>
  <c r="BV23" i="11" s="1"/>
  <c r="BV25" i="11" s="1"/>
  <c r="BV26" i="11" s="1"/>
  <c r="BW23" i="11" s="1"/>
  <c r="BW25" i="11" s="1"/>
  <c r="CM24" i="11"/>
  <c r="CJ39" i="10"/>
  <c r="CJ26" i="12"/>
  <c r="CU48" i="12"/>
  <c r="CM22" i="12"/>
  <c r="CO173" i="6"/>
  <c r="CP126" i="6"/>
  <c r="CQ104" i="6"/>
  <c r="CP148" i="6"/>
  <c r="CM170" i="6"/>
  <c r="CL167" i="6"/>
  <c r="CM174" i="6"/>
  <c r="CM177" i="6"/>
  <c r="CN32" i="7"/>
  <c r="CN20" i="11" s="1"/>
  <c r="CN21" i="11" s="1"/>
  <c r="CM166" i="6"/>
  <c r="CM172" i="6"/>
  <c r="CN164" i="6"/>
  <c r="BI31" i="10"/>
  <c r="BI37" i="10" s="1"/>
  <c r="BI24" i="12"/>
  <c r="BI47" i="11"/>
  <c r="BJ44" i="11" s="1"/>
  <c r="BJ46" i="11" s="1"/>
  <c r="CO117" i="6"/>
  <c r="CO139" i="6"/>
  <c r="CP95" i="6"/>
  <c r="CO105" i="6"/>
  <c r="CN127" i="6"/>
  <c r="CN149" i="6"/>
  <c r="CM118" i="6"/>
  <c r="CN96" i="6"/>
  <c r="CM140" i="6"/>
  <c r="CM165" i="6" s="1"/>
  <c r="CN130" i="6"/>
  <c r="CN152" i="6"/>
  <c r="CO108" i="6"/>
  <c r="CN102" i="6"/>
  <c r="CM124" i="6"/>
  <c r="CM146" i="6"/>
  <c r="CL163" i="6"/>
  <c r="CL155" i="6"/>
  <c r="CM116" i="6"/>
  <c r="CN94" i="6"/>
  <c r="CM138" i="6"/>
  <c r="CK180" i="6"/>
  <c r="CK184" i="6" s="1"/>
  <c r="CN147" i="6"/>
  <c r="CN125" i="6"/>
  <c r="CO103" i="6"/>
  <c r="CN131" i="6"/>
  <c r="CN153" i="6"/>
  <c r="CO109" i="6"/>
  <c r="CN143" i="6"/>
  <c r="CN121" i="6"/>
  <c r="CO99" i="6"/>
  <c r="CN123" i="6"/>
  <c r="CO101" i="6"/>
  <c r="CN145" i="6"/>
  <c r="CN170" i="6" s="1"/>
  <c r="CM122" i="6"/>
  <c r="CN100" i="6"/>
  <c r="CM144" i="6"/>
  <c r="CP110" i="6"/>
  <c r="CO132" i="6"/>
  <c r="CO154" i="6"/>
  <c r="CN129" i="6"/>
  <c r="CO107" i="6"/>
  <c r="CN151" i="6"/>
  <c r="CN141" i="6"/>
  <c r="CN119" i="6"/>
  <c r="CO97" i="6"/>
  <c r="CJ41" i="11"/>
  <c r="CJ42" i="11" s="1"/>
  <c r="CJ45" i="11" s="1"/>
  <c r="CK157" i="6"/>
  <c r="CM120" i="6"/>
  <c r="CM142" i="6"/>
  <c r="CN98" i="6"/>
  <c r="CM178" i="6"/>
  <c r="CM168" i="6"/>
  <c r="CL171" i="6"/>
  <c r="CN179" i="6"/>
  <c r="CO31" i="7"/>
  <c r="CN175" i="6"/>
  <c r="CQ91" i="8"/>
  <c r="CP106" i="6"/>
  <c r="CO128" i="6"/>
  <c r="CO150" i="6"/>
  <c r="CQ92" i="8"/>
  <c r="CQ93" i="8"/>
  <c r="CP27" i="7"/>
  <c r="CQ28" i="7"/>
  <c r="CQ29" i="7" s="1"/>
  <c r="CO160" i="6"/>
  <c r="CP29" i="10"/>
  <c r="CP25" i="7"/>
  <c r="CP21" i="7"/>
  <c r="CP25" i="10"/>
  <c r="CQ26" i="7"/>
  <c r="CP113" i="6"/>
  <c r="CQ91" i="6"/>
  <c r="CP135" i="6"/>
  <c r="CR47" i="8"/>
  <c r="CR97" i="8" s="1"/>
  <c r="CO30" i="7"/>
  <c r="CN114" i="6" l="1"/>
  <c r="CO92" i="6"/>
  <c r="CN136" i="6"/>
  <c r="CP173" i="6"/>
  <c r="CN176" i="6"/>
  <c r="CM169" i="6"/>
  <c r="CM161" i="6"/>
  <c r="CM162" i="6"/>
  <c r="CN137" i="6"/>
  <c r="CO93" i="6"/>
  <c r="CN115" i="6"/>
  <c r="BV28" i="11"/>
  <c r="BV23" i="12" s="1"/>
  <c r="BW26" i="11"/>
  <c r="BX23" i="11" s="1"/>
  <c r="BX25" i="11" s="1"/>
  <c r="BW28" i="11"/>
  <c r="BW23" i="12" s="1"/>
  <c r="CN24" i="11"/>
  <c r="CK26" i="12"/>
  <c r="CK39" i="10"/>
  <c r="CV48" i="12"/>
  <c r="CN22" i="12"/>
  <c r="CQ126" i="6"/>
  <c r="CR104" i="6"/>
  <c r="CQ148" i="6"/>
  <c r="CQ173" i="6" s="1"/>
  <c r="CN168" i="6"/>
  <c r="BI25" i="12"/>
  <c r="CO32" i="7"/>
  <c r="CO20" i="11" s="1"/>
  <c r="CO21" i="11" s="1"/>
  <c r="CN174" i="6"/>
  <c r="CO164" i="6"/>
  <c r="CM167" i="6"/>
  <c r="CN178" i="6"/>
  <c r="CN172" i="6"/>
  <c r="CM171" i="6"/>
  <c r="BJ47" i="11"/>
  <c r="BK44" i="11" s="1"/>
  <c r="BK46" i="11" s="1"/>
  <c r="CO98" i="6"/>
  <c r="CN120" i="6"/>
  <c r="CN142" i="6"/>
  <c r="CO145" i="6"/>
  <c r="CO123" i="6"/>
  <c r="CP101" i="6"/>
  <c r="CO121" i="6"/>
  <c r="CO143" i="6"/>
  <c r="CP99" i="6"/>
  <c r="CO125" i="6"/>
  <c r="CO147" i="6"/>
  <c r="CP103" i="6"/>
  <c r="CN138" i="6"/>
  <c r="CN116" i="6"/>
  <c r="CO94" i="6"/>
  <c r="CL157" i="6"/>
  <c r="CK41" i="11"/>
  <c r="CO102" i="6"/>
  <c r="CN124" i="6"/>
  <c r="CN146" i="6"/>
  <c r="CP117" i="6"/>
  <c r="CQ95" i="6"/>
  <c r="CP139" i="6"/>
  <c r="CN177" i="6"/>
  <c r="CO119" i="6"/>
  <c r="CP97" i="6"/>
  <c r="CO141" i="6"/>
  <c r="CO166" i="6" s="1"/>
  <c r="CO129" i="6"/>
  <c r="CO151" i="6"/>
  <c r="CP107" i="6"/>
  <c r="CP154" i="6"/>
  <c r="CP132" i="6"/>
  <c r="CQ110" i="6"/>
  <c r="CO100" i="6"/>
  <c r="CN144" i="6"/>
  <c r="CN122" i="6"/>
  <c r="CO153" i="6"/>
  <c r="CO131" i="6"/>
  <c r="CP109" i="6"/>
  <c r="CM163" i="6"/>
  <c r="CM155" i="6"/>
  <c r="CL180" i="6"/>
  <c r="CL184" i="6" s="1"/>
  <c r="CO130" i="6"/>
  <c r="CP108" i="6"/>
  <c r="CO152" i="6"/>
  <c r="CO177" i="6" s="1"/>
  <c r="CN118" i="6"/>
  <c r="CN140" i="6"/>
  <c r="CO96" i="6"/>
  <c r="CP105" i="6"/>
  <c r="CO127" i="6"/>
  <c r="CO149" i="6"/>
  <c r="CN166" i="6"/>
  <c r="CO179" i="6"/>
  <c r="CO175" i="6"/>
  <c r="CP30" i="7"/>
  <c r="CQ113" i="6"/>
  <c r="CR91" i="6"/>
  <c r="CQ135" i="6"/>
  <c r="CS47" i="8"/>
  <c r="CS97" i="8" s="1"/>
  <c r="CP160" i="6"/>
  <c r="CR26" i="7"/>
  <c r="CR92" i="8"/>
  <c r="CR91" i="8"/>
  <c r="CQ25" i="7"/>
  <c r="CQ29" i="10"/>
  <c r="CQ27" i="7"/>
  <c r="CR28" i="7"/>
  <c r="CR29" i="7" s="1"/>
  <c r="CR93" i="8"/>
  <c r="CP150" i="6"/>
  <c r="CQ106" i="6"/>
  <c r="CP128" i="6"/>
  <c r="CQ21" i="7"/>
  <c r="CQ25" i="10"/>
  <c r="CP31" i="7"/>
  <c r="CO114" i="6" l="1"/>
  <c r="CO136" i="6"/>
  <c r="CP92" i="6"/>
  <c r="CN161" i="6"/>
  <c r="CP164" i="6"/>
  <c r="CN162" i="6"/>
  <c r="CO115" i="6"/>
  <c r="CO137" i="6"/>
  <c r="CP93" i="6"/>
  <c r="BI27" i="12"/>
  <c r="BX26" i="11"/>
  <c r="BY23" i="11" s="1"/>
  <c r="BY25" i="11" s="1"/>
  <c r="BX28" i="11"/>
  <c r="BX23" i="12" s="1"/>
  <c r="CO24" i="11"/>
  <c r="CL39" i="10"/>
  <c r="CL26" i="12"/>
  <c r="CW48" i="12"/>
  <c r="AA13" i="13"/>
  <c r="CS104" i="6"/>
  <c r="CR126" i="6"/>
  <c r="CR148" i="6"/>
  <c r="CN171" i="6"/>
  <c r="CO168" i="6"/>
  <c r="CO170" i="6"/>
  <c r="CO22" i="12"/>
  <c r="CP32" i="7"/>
  <c r="CP20" i="11" s="1"/>
  <c r="CP21" i="11" s="1"/>
  <c r="CO178" i="6"/>
  <c r="CN169" i="6"/>
  <c r="CP179" i="6"/>
  <c r="CO176" i="6"/>
  <c r="CN167" i="6"/>
  <c r="BJ24" i="12"/>
  <c r="BJ31" i="10"/>
  <c r="BJ37" i="10" s="1"/>
  <c r="BK47" i="11"/>
  <c r="BL44" i="11" s="1"/>
  <c r="BL46" i="11" s="1"/>
  <c r="CO118" i="6"/>
  <c r="CP96" i="6"/>
  <c r="CO140" i="6"/>
  <c r="CO165" i="6" s="1"/>
  <c r="CP130" i="6"/>
  <c r="CP152" i="6"/>
  <c r="CQ108" i="6"/>
  <c r="CL41" i="11"/>
  <c r="CL42" i="11" s="1"/>
  <c r="CL45" i="11" s="1"/>
  <c r="CM157" i="6"/>
  <c r="CQ109" i="6"/>
  <c r="CP131" i="6"/>
  <c r="CP153" i="6"/>
  <c r="CQ132" i="6"/>
  <c r="CQ154" i="6"/>
  <c r="CR110" i="6"/>
  <c r="CK42" i="11"/>
  <c r="CK45" i="11" s="1"/>
  <c r="CO138" i="6"/>
  <c r="CO116" i="6"/>
  <c r="CP94" i="6"/>
  <c r="CN163" i="6"/>
  <c r="CN155" i="6"/>
  <c r="CP143" i="6"/>
  <c r="CP121" i="6"/>
  <c r="CQ99" i="6"/>
  <c r="CO120" i="6"/>
  <c r="CP98" i="6"/>
  <c r="CO142" i="6"/>
  <c r="CO172" i="6"/>
  <c r="CP127" i="6"/>
  <c r="CQ105" i="6"/>
  <c r="CP149" i="6"/>
  <c r="CM180" i="6"/>
  <c r="CM184" i="6" s="1"/>
  <c r="CO144" i="6"/>
  <c r="CO122" i="6"/>
  <c r="CP100" i="6"/>
  <c r="CP151" i="6"/>
  <c r="CP129" i="6"/>
  <c r="CQ107" i="6"/>
  <c r="CP119" i="6"/>
  <c r="CQ97" i="6"/>
  <c r="CP141" i="6"/>
  <c r="CQ139" i="6"/>
  <c r="CQ117" i="6"/>
  <c r="CR95" i="6"/>
  <c r="CO146" i="6"/>
  <c r="CO124" i="6"/>
  <c r="CP102" i="6"/>
  <c r="CP147" i="6"/>
  <c r="CP125" i="6"/>
  <c r="CQ103" i="6"/>
  <c r="CQ101" i="6"/>
  <c r="CP123" i="6"/>
  <c r="CP145" i="6"/>
  <c r="CO174" i="6"/>
  <c r="CN165" i="6"/>
  <c r="CQ30" i="7"/>
  <c r="CQ128" i="6"/>
  <c r="CR106" i="6"/>
  <c r="CQ150" i="6"/>
  <c r="CS28" i="7"/>
  <c r="CS29" i="7" s="1"/>
  <c r="CS91" i="8"/>
  <c r="CR27" i="7"/>
  <c r="CT47" i="8"/>
  <c r="CT97" i="8" s="1"/>
  <c r="CQ160" i="6"/>
  <c r="CQ31" i="7"/>
  <c r="CS93" i="8"/>
  <c r="CR25" i="10"/>
  <c r="CR21" i="7"/>
  <c r="CS92" i="8"/>
  <c r="CS26" i="7"/>
  <c r="CR25" i="7"/>
  <c r="CR29" i="10"/>
  <c r="CR113" i="6"/>
  <c r="CS91" i="6"/>
  <c r="CR135" i="6"/>
  <c r="CP175" i="6"/>
  <c r="CP136" i="6" l="1"/>
  <c r="CP161" i="6" s="1"/>
  <c r="CP114" i="6"/>
  <c r="CQ92" i="6"/>
  <c r="CP166" i="6"/>
  <c r="CO161" i="6"/>
  <c r="CQ175" i="6"/>
  <c r="CP174" i="6"/>
  <c r="CO167" i="6"/>
  <c r="CO162" i="6"/>
  <c r="CP137" i="6"/>
  <c r="CQ93" i="6"/>
  <c r="CP115" i="6"/>
  <c r="BY26" i="11"/>
  <c r="BZ23" i="11" s="1"/>
  <c r="BZ25" i="11" s="1"/>
  <c r="BY28" i="11"/>
  <c r="BY23" i="12" s="1"/>
  <c r="CP24" i="11"/>
  <c r="CM26" i="12"/>
  <c r="CM39" i="10"/>
  <c r="CP22" i="12"/>
  <c r="CX48" i="12"/>
  <c r="CR173" i="6"/>
  <c r="CT104" i="6"/>
  <c r="CS126" i="6"/>
  <c r="CS148" i="6"/>
  <c r="CQ179" i="6"/>
  <c r="CP178" i="6"/>
  <c r="CP177" i="6"/>
  <c r="BJ25" i="12"/>
  <c r="CQ32" i="7"/>
  <c r="CQ20" i="11" s="1"/>
  <c r="CQ21" i="11" s="1"/>
  <c r="CP172" i="6"/>
  <c r="CQ164" i="6"/>
  <c r="CP176" i="6"/>
  <c r="BK31" i="10"/>
  <c r="BK37" i="10" s="1"/>
  <c r="BK24" i="12"/>
  <c r="BL47" i="11"/>
  <c r="BM44" i="11" s="1"/>
  <c r="BM46" i="11" s="1"/>
  <c r="CQ125" i="6"/>
  <c r="CQ147" i="6"/>
  <c r="CR103" i="6"/>
  <c r="CS95" i="6"/>
  <c r="CR117" i="6"/>
  <c r="CR139" i="6"/>
  <c r="CQ119" i="6"/>
  <c r="CR97" i="6"/>
  <c r="CQ141" i="6"/>
  <c r="CQ129" i="6"/>
  <c r="CR107" i="6"/>
  <c r="CQ151" i="6"/>
  <c r="CM41" i="11"/>
  <c r="CM42" i="11" s="1"/>
  <c r="CM45" i="11" s="1"/>
  <c r="CN157" i="6"/>
  <c r="CP116" i="6"/>
  <c r="CQ94" i="6"/>
  <c r="CP138" i="6"/>
  <c r="CO163" i="6"/>
  <c r="CO155" i="6"/>
  <c r="CQ131" i="6"/>
  <c r="CR109" i="6"/>
  <c r="CQ153" i="6"/>
  <c r="CQ123" i="6"/>
  <c r="CQ145" i="6"/>
  <c r="CR101" i="6"/>
  <c r="CP124" i="6"/>
  <c r="CQ102" i="6"/>
  <c r="CP146" i="6"/>
  <c r="CP122" i="6"/>
  <c r="CQ100" i="6"/>
  <c r="CP144" i="6"/>
  <c r="CR105" i="6"/>
  <c r="CQ127" i="6"/>
  <c r="CQ149" i="6"/>
  <c r="CP120" i="6"/>
  <c r="CP142" i="6"/>
  <c r="CQ98" i="6"/>
  <c r="CQ121" i="6"/>
  <c r="CR99" i="6"/>
  <c r="CQ143" i="6"/>
  <c r="CN180" i="6"/>
  <c r="CN184" i="6" s="1"/>
  <c r="CR154" i="6"/>
  <c r="CR132" i="6"/>
  <c r="CS110" i="6"/>
  <c r="CQ130" i="6"/>
  <c r="CQ152" i="6"/>
  <c r="CR108" i="6"/>
  <c r="CP118" i="6"/>
  <c r="CP140" i="6"/>
  <c r="CQ96" i="6"/>
  <c r="CP170" i="6"/>
  <c r="CO171" i="6"/>
  <c r="CO169" i="6"/>
  <c r="CP168" i="6"/>
  <c r="CR31" i="7"/>
  <c r="CT26" i="7"/>
  <c r="CT92" i="8"/>
  <c r="CT93" i="8"/>
  <c r="CS25" i="7"/>
  <c r="CS29" i="10"/>
  <c r="CS25" i="10"/>
  <c r="CS21" i="7"/>
  <c r="CT28" i="7"/>
  <c r="CT29" i="7" s="1"/>
  <c r="CR160" i="6"/>
  <c r="CS113" i="6"/>
  <c r="CS135" i="6"/>
  <c r="CT91" i="6"/>
  <c r="CS27" i="7"/>
  <c r="CU47" i="8"/>
  <c r="CU97" i="8" s="1"/>
  <c r="CT91" i="8"/>
  <c r="CS106" i="6"/>
  <c r="CR128" i="6"/>
  <c r="CR150" i="6"/>
  <c r="CR30" i="7"/>
  <c r="CR92" i="6" l="1"/>
  <c r="CQ114" i="6"/>
  <c r="CQ136" i="6"/>
  <c r="CQ178" i="6"/>
  <c r="CQ166" i="6"/>
  <c r="CP169" i="6"/>
  <c r="CQ168" i="6"/>
  <c r="CP171" i="6"/>
  <c r="CQ176" i="6"/>
  <c r="CP162" i="6"/>
  <c r="CQ115" i="6"/>
  <c r="CR93" i="6"/>
  <c r="CQ137" i="6"/>
  <c r="BJ27" i="12"/>
  <c r="BZ26" i="11"/>
  <c r="CA23" i="11" s="1"/>
  <c r="CA25" i="11" s="1"/>
  <c r="BZ28" i="11"/>
  <c r="BZ23" i="12" s="1"/>
  <c r="CQ24" i="11"/>
  <c r="CN39" i="10"/>
  <c r="CN26" i="12"/>
  <c r="CQ22" i="12"/>
  <c r="CY48" i="12"/>
  <c r="CS173" i="6"/>
  <c r="CU104" i="6"/>
  <c r="CT126" i="6"/>
  <c r="CT148" i="6"/>
  <c r="BK25" i="12"/>
  <c r="CR32" i="7"/>
  <c r="CR20" i="11" s="1"/>
  <c r="CR21" i="11" s="1"/>
  <c r="CP165" i="6"/>
  <c r="CP167" i="6"/>
  <c r="CQ174" i="6"/>
  <c r="CQ170" i="6"/>
  <c r="CR164" i="6"/>
  <c r="CQ172" i="6"/>
  <c r="BL31" i="10"/>
  <c r="BL37" i="10" s="1"/>
  <c r="BL24" i="12"/>
  <c r="BM47" i="11"/>
  <c r="BN44" i="11" s="1"/>
  <c r="BN46" i="11" s="1"/>
  <c r="CR96" i="6"/>
  <c r="CQ140" i="6"/>
  <c r="CQ118" i="6"/>
  <c r="CS154" i="6"/>
  <c r="CS132" i="6"/>
  <c r="CT110" i="6"/>
  <c r="CS99" i="6"/>
  <c r="CR121" i="6"/>
  <c r="CR143" i="6"/>
  <c r="CR98" i="6"/>
  <c r="CQ120" i="6"/>
  <c r="CQ142" i="6"/>
  <c r="CQ124" i="6"/>
  <c r="CR102" i="6"/>
  <c r="CQ146" i="6"/>
  <c r="CQ171" i="6" s="1"/>
  <c r="CR123" i="6"/>
  <c r="CR145" i="6"/>
  <c r="CS101" i="6"/>
  <c r="CR131" i="6"/>
  <c r="CR153" i="6"/>
  <c r="CS109" i="6"/>
  <c r="CN41" i="11"/>
  <c r="CN42" i="11" s="1"/>
  <c r="CN45" i="11" s="1"/>
  <c r="CO157" i="6"/>
  <c r="CP155" i="6"/>
  <c r="CP163" i="6"/>
  <c r="CS107" i="6"/>
  <c r="CR129" i="6"/>
  <c r="CR151" i="6"/>
  <c r="CR125" i="6"/>
  <c r="CR147" i="6"/>
  <c r="CS103" i="6"/>
  <c r="CQ177" i="6"/>
  <c r="CR179" i="6"/>
  <c r="CR130" i="6"/>
  <c r="CR152" i="6"/>
  <c r="CS108" i="6"/>
  <c r="CR149" i="6"/>
  <c r="CR127" i="6"/>
  <c r="CS105" i="6"/>
  <c r="CQ122" i="6"/>
  <c r="CR100" i="6"/>
  <c r="CQ144" i="6"/>
  <c r="CO180" i="6"/>
  <c r="CO184" i="6" s="1"/>
  <c r="CQ116" i="6"/>
  <c r="CR94" i="6"/>
  <c r="CQ138" i="6"/>
  <c r="CR141" i="6"/>
  <c r="CS97" i="6"/>
  <c r="CR119" i="6"/>
  <c r="CS117" i="6"/>
  <c r="CS139" i="6"/>
  <c r="CT95" i="6"/>
  <c r="CS30" i="7"/>
  <c r="CS31" i="7"/>
  <c r="CV47" i="8"/>
  <c r="CV97" i="8" s="1"/>
  <c r="CS160" i="6"/>
  <c r="CU26" i="7"/>
  <c r="CU91" i="8"/>
  <c r="CT106" i="6"/>
  <c r="CS128" i="6"/>
  <c r="CS150" i="6"/>
  <c r="CT21" i="7"/>
  <c r="CT25" i="10"/>
  <c r="CT25" i="7"/>
  <c r="CT29" i="10"/>
  <c r="CT113" i="6"/>
  <c r="CU91" i="6"/>
  <c r="CT135" i="6"/>
  <c r="CU28" i="7"/>
  <c r="CU29" i="7" s="1"/>
  <c r="CU93" i="8"/>
  <c r="CU92" i="8"/>
  <c r="CT27" i="7"/>
  <c r="CR175" i="6"/>
  <c r="CQ162" i="6" l="1"/>
  <c r="CQ161" i="6"/>
  <c r="CS92" i="6"/>
  <c r="CR114" i="6"/>
  <c r="CR136" i="6"/>
  <c r="CQ169" i="6"/>
  <c r="CS93" i="6"/>
  <c r="CR115" i="6"/>
  <c r="CR137" i="6"/>
  <c r="BK27" i="12"/>
  <c r="CA26" i="11"/>
  <c r="CB23" i="11" s="1"/>
  <c r="CB25" i="11" s="1"/>
  <c r="CA28" i="11"/>
  <c r="CA23" i="12" s="1"/>
  <c r="CR24" i="11"/>
  <c r="CO26" i="12"/>
  <c r="CO39" i="10"/>
  <c r="CZ48" i="12"/>
  <c r="CT173" i="6"/>
  <c r="CU148" i="6"/>
  <c r="CV104" i="6"/>
  <c r="CU126" i="6"/>
  <c r="CT31" i="7"/>
  <c r="CT32" i="7" s="1"/>
  <c r="CT20" i="11" s="1"/>
  <c r="CT21" i="11" s="1"/>
  <c r="CR22" i="12"/>
  <c r="CS164" i="6"/>
  <c r="CR172" i="6"/>
  <c r="CR176" i="6"/>
  <c r="CR178" i="6"/>
  <c r="CQ167" i="6"/>
  <c r="CS179" i="6"/>
  <c r="CQ165" i="6"/>
  <c r="BL25" i="12"/>
  <c r="CS32" i="7"/>
  <c r="CS20" i="11" s="1"/>
  <c r="CS21" i="11" s="1"/>
  <c r="BN47" i="11"/>
  <c r="BO44" i="11" s="1"/>
  <c r="BO46" i="11" s="1"/>
  <c r="BN24" i="12"/>
  <c r="BN31" i="10"/>
  <c r="BN37" i="10" s="1"/>
  <c r="BM31" i="10"/>
  <c r="BM37" i="10" s="1"/>
  <c r="BM24" i="12"/>
  <c r="CU95" i="6"/>
  <c r="CT139" i="6"/>
  <c r="CT117" i="6"/>
  <c r="CT97" i="6"/>
  <c r="CS119" i="6"/>
  <c r="CS141" i="6"/>
  <c r="CQ155" i="6"/>
  <c r="CQ163" i="6"/>
  <c r="CS100" i="6"/>
  <c r="CR144" i="6"/>
  <c r="CR122" i="6"/>
  <c r="CT105" i="6"/>
  <c r="CS127" i="6"/>
  <c r="CS149" i="6"/>
  <c r="CS147" i="6"/>
  <c r="CS125" i="6"/>
  <c r="CT103" i="6"/>
  <c r="CP180" i="6"/>
  <c r="CP184" i="6" s="1"/>
  <c r="CS153" i="6"/>
  <c r="CS131" i="6"/>
  <c r="CT109" i="6"/>
  <c r="CS143" i="6"/>
  <c r="CS121" i="6"/>
  <c r="CT99" i="6"/>
  <c r="CR140" i="6"/>
  <c r="CR118" i="6"/>
  <c r="CS96" i="6"/>
  <c r="CR174" i="6"/>
  <c r="CR177" i="6"/>
  <c r="CR170" i="6"/>
  <c r="CR168" i="6"/>
  <c r="CR138" i="6"/>
  <c r="CS94" i="6"/>
  <c r="CR116" i="6"/>
  <c r="CT108" i="6"/>
  <c r="CS130" i="6"/>
  <c r="CS152" i="6"/>
  <c r="CT107" i="6"/>
  <c r="CS129" i="6"/>
  <c r="CS151" i="6"/>
  <c r="CO41" i="11"/>
  <c r="CP157" i="6"/>
  <c r="CT101" i="6"/>
  <c r="CS123" i="6"/>
  <c r="CS145" i="6"/>
  <c r="CS102" i="6"/>
  <c r="CR124" i="6"/>
  <c r="CR146" i="6"/>
  <c r="CS98" i="6"/>
  <c r="CR120" i="6"/>
  <c r="CR142" i="6"/>
  <c r="CU110" i="6"/>
  <c r="CT132" i="6"/>
  <c r="CT154" i="6"/>
  <c r="CR166" i="6"/>
  <c r="CV92" i="8"/>
  <c r="CV93" i="8"/>
  <c r="CV28" i="7"/>
  <c r="CV29" i="7" s="1"/>
  <c r="CT160" i="6"/>
  <c r="CU25" i="10"/>
  <c r="CU21" i="7"/>
  <c r="CU27" i="7"/>
  <c r="CW47" i="8"/>
  <c r="CW97" i="8" s="1"/>
  <c r="CT30" i="7"/>
  <c r="CU113" i="6"/>
  <c r="CV91" i="6"/>
  <c r="CU135" i="6"/>
  <c r="CU106" i="6"/>
  <c r="CT128" i="6"/>
  <c r="CT150" i="6"/>
  <c r="CV91" i="8"/>
  <c r="CV26" i="7"/>
  <c r="CU29" i="10"/>
  <c r="CU25" i="7"/>
  <c r="CS175" i="6"/>
  <c r="CR161" i="6" l="1"/>
  <c r="CT92" i="6"/>
  <c r="CS136" i="6"/>
  <c r="CS114" i="6"/>
  <c r="CR162" i="6"/>
  <c r="CT93" i="6"/>
  <c r="CS137" i="6"/>
  <c r="CS115" i="6"/>
  <c r="BL27" i="12"/>
  <c r="CB26" i="11"/>
  <c r="CC23" i="11" s="1"/>
  <c r="CC25" i="11" s="1"/>
  <c r="CB28" i="11"/>
  <c r="CB23" i="12" s="1"/>
  <c r="CS24" i="11"/>
  <c r="CT24" i="11"/>
  <c r="CP39" i="10"/>
  <c r="CP26" i="12"/>
  <c r="CS178" i="6"/>
  <c r="CS174" i="6"/>
  <c r="DA48" i="12"/>
  <c r="AB13" i="13"/>
  <c r="CT22" i="12"/>
  <c r="CR165" i="6"/>
  <c r="CV148" i="6"/>
  <c r="CW104" i="6"/>
  <c r="CV126" i="6"/>
  <c r="CU173" i="6"/>
  <c r="CS22" i="12"/>
  <c r="BN25" i="12"/>
  <c r="BM25" i="12"/>
  <c r="CR169" i="6"/>
  <c r="CS166" i="6"/>
  <c r="CT164" i="6"/>
  <c r="CT179" i="6"/>
  <c r="CR171" i="6"/>
  <c r="CS176" i="6"/>
  <c r="BO47" i="11"/>
  <c r="BP44" i="11" s="1"/>
  <c r="BP46" i="11" s="1"/>
  <c r="CS142" i="6"/>
  <c r="CS120" i="6"/>
  <c r="CT98" i="6"/>
  <c r="CT123" i="6"/>
  <c r="CT145" i="6"/>
  <c r="CU101" i="6"/>
  <c r="CO42" i="11"/>
  <c r="CO45" i="11" s="1"/>
  <c r="CT130" i="6"/>
  <c r="CT152" i="6"/>
  <c r="CU108" i="6"/>
  <c r="CS116" i="6"/>
  <c r="CT94" i="6"/>
  <c r="CS138" i="6"/>
  <c r="CU99" i="6"/>
  <c r="CT143" i="6"/>
  <c r="CT121" i="6"/>
  <c r="CT125" i="6"/>
  <c r="CT147" i="6"/>
  <c r="CU103" i="6"/>
  <c r="CS122" i="6"/>
  <c r="CT100" i="6"/>
  <c r="CS144" i="6"/>
  <c r="CP41" i="11"/>
  <c r="CP42" i="11" s="1"/>
  <c r="CP45" i="11" s="1"/>
  <c r="CQ157" i="6"/>
  <c r="CU117" i="6"/>
  <c r="CV95" i="6"/>
  <c r="CU139" i="6"/>
  <c r="CR167" i="6"/>
  <c r="CS170" i="6"/>
  <c r="CS177" i="6"/>
  <c r="CS168" i="6"/>
  <c r="CS172" i="6"/>
  <c r="CU154" i="6"/>
  <c r="CU132" i="6"/>
  <c r="CV110" i="6"/>
  <c r="CS124" i="6"/>
  <c r="CT102" i="6"/>
  <c r="CS146" i="6"/>
  <c r="CT129" i="6"/>
  <c r="CU107" i="6"/>
  <c r="CT151" i="6"/>
  <c r="CT176" i="6" s="1"/>
  <c r="CR155" i="6"/>
  <c r="CR163" i="6"/>
  <c r="CS118" i="6"/>
  <c r="CT96" i="6"/>
  <c r="CS140" i="6"/>
  <c r="CT131" i="6"/>
  <c r="CT153" i="6"/>
  <c r="CU109" i="6"/>
  <c r="CT149" i="6"/>
  <c r="CT127" i="6"/>
  <c r="CU105" i="6"/>
  <c r="CQ180" i="6"/>
  <c r="CQ184" i="6" s="1"/>
  <c r="CU97" i="6"/>
  <c r="CT141" i="6"/>
  <c r="CT119" i="6"/>
  <c r="CU31" i="7"/>
  <c r="CT175" i="6"/>
  <c r="CW26" i="7"/>
  <c r="CV25" i="10"/>
  <c r="CV21" i="7"/>
  <c r="CU128" i="6"/>
  <c r="CU150" i="6"/>
  <c r="CV106" i="6"/>
  <c r="CU160" i="6"/>
  <c r="CX47" i="8"/>
  <c r="CX97" i="8" s="1"/>
  <c r="CV27" i="7"/>
  <c r="CW91" i="8"/>
  <c r="CV113" i="6"/>
  <c r="CW91" i="6"/>
  <c r="CV135" i="6"/>
  <c r="CV25" i="7"/>
  <c r="CV29" i="10"/>
  <c r="CW28" i="7"/>
  <c r="CW29" i="7" s="1"/>
  <c r="CW93" i="8"/>
  <c r="CW92" i="8"/>
  <c r="CU30" i="7"/>
  <c r="CS161" i="6" l="1"/>
  <c r="CT136" i="6"/>
  <c r="CT161" i="6" s="1"/>
  <c r="CT114" i="6"/>
  <c r="CU92" i="6"/>
  <c r="CU164" i="6"/>
  <c r="CS165" i="6"/>
  <c r="CS171" i="6"/>
  <c r="CS169" i="6"/>
  <c r="CS162" i="6"/>
  <c r="CU93" i="6"/>
  <c r="CT137" i="6"/>
  <c r="CT115" i="6"/>
  <c r="BM27" i="12"/>
  <c r="BN27" i="12"/>
  <c r="CC26" i="11"/>
  <c r="CD23" i="11" s="1"/>
  <c r="CD25" i="11" s="1"/>
  <c r="CC28" i="11"/>
  <c r="CC23" i="12" s="1"/>
  <c r="CQ26" i="12"/>
  <c r="CQ39" i="10"/>
  <c r="DB48" i="12"/>
  <c r="CW148" i="6"/>
  <c r="CW126" i="6"/>
  <c r="CX104" i="6"/>
  <c r="CV173" i="6"/>
  <c r="CU179" i="6"/>
  <c r="CT168" i="6"/>
  <c r="CU32" i="7"/>
  <c r="CU20" i="11" s="1"/>
  <c r="CU21" i="11" s="1"/>
  <c r="CT166" i="6"/>
  <c r="CT174" i="6"/>
  <c r="CT178" i="6"/>
  <c r="CT172" i="6"/>
  <c r="CT170" i="6"/>
  <c r="CS167" i="6"/>
  <c r="BO24" i="12"/>
  <c r="BO31" i="10"/>
  <c r="BO37" i="10" s="1"/>
  <c r="CU127" i="6"/>
  <c r="CV105" i="6"/>
  <c r="CU149" i="6"/>
  <c r="CR157" i="6"/>
  <c r="CQ41" i="11"/>
  <c r="CQ42" i="11" s="1"/>
  <c r="CQ45" i="11" s="1"/>
  <c r="CU129" i="6"/>
  <c r="CV107" i="6"/>
  <c r="CU151" i="6"/>
  <c r="CW95" i="6"/>
  <c r="CV139" i="6"/>
  <c r="CV117" i="6"/>
  <c r="CU143" i="6"/>
  <c r="CU121" i="6"/>
  <c r="CV99" i="6"/>
  <c r="CT116" i="6"/>
  <c r="CT138" i="6"/>
  <c r="CU94" i="6"/>
  <c r="CU152" i="6"/>
  <c r="CU130" i="6"/>
  <c r="CV108" i="6"/>
  <c r="CU98" i="6"/>
  <c r="CT120" i="6"/>
  <c r="CT142" i="6"/>
  <c r="CU141" i="6"/>
  <c r="CV97" i="6"/>
  <c r="CU119" i="6"/>
  <c r="CV109" i="6"/>
  <c r="CU131" i="6"/>
  <c r="CU153" i="6"/>
  <c r="CT140" i="6"/>
  <c r="CT118" i="6"/>
  <c r="CU96" i="6"/>
  <c r="CR180" i="6"/>
  <c r="CR184" i="6" s="1"/>
  <c r="CT124" i="6"/>
  <c r="CU102" i="6"/>
  <c r="CT146" i="6"/>
  <c r="CT171" i="6" s="1"/>
  <c r="CV154" i="6"/>
  <c r="CV132" i="6"/>
  <c r="CW110" i="6"/>
  <c r="CT122" i="6"/>
  <c r="CU100" i="6"/>
  <c r="CT144" i="6"/>
  <c r="CT169" i="6" s="1"/>
  <c r="CV103" i="6"/>
  <c r="CU125" i="6"/>
  <c r="CU147" i="6"/>
  <c r="CS155" i="6"/>
  <c r="CS163" i="6"/>
  <c r="CU123" i="6"/>
  <c r="CU145" i="6"/>
  <c r="CV101" i="6"/>
  <c r="CT177" i="6"/>
  <c r="CV31" i="7"/>
  <c r="CU175" i="6"/>
  <c r="CV160" i="6"/>
  <c r="CW21" i="7"/>
  <c r="CW25" i="10"/>
  <c r="CW29" i="10"/>
  <c r="CW25" i="7"/>
  <c r="CX26" i="7"/>
  <c r="CV30" i="7"/>
  <c r="CX92" i="8"/>
  <c r="CX93" i="8"/>
  <c r="CX28" i="7"/>
  <c r="CX29" i="7" s="1"/>
  <c r="CW113" i="6"/>
  <c r="CW135" i="6"/>
  <c r="CX91" i="6"/>
  <c r="CX91" i="8"/>
  <c r="CY47" i="8"/>
  <c r="CY97" i="8" s="1"/>
  <c r="CV128" i="6"/>
  <c r="CV150" i="6"/>
  <c r="CW106" i="6"/>
  <c r="CW27" i="7"/>
  <c r="CU136" i="6" l="1"/>
  <c r="CU114" i="6"/>
  <c r="CU161" i="6" s="1"/>
  <c r="CV92" i="6"/>
  <c r="CU176" i="6"/>
  <c r="CU174" i="6"/>
  <c r="CT162" i="6"/>
  <c r="CV93" i="6"/>
  <c r="CU115" i="6"/>
  <c r="CU137" i="6"/>
  <c r="CD26" i="11"/>
  <c r="CE23" i="11" s="1"/>
  <c r="CE25" i="11" s="1"/>
  <c r="CD28" i="11"/>
  <c r="CD23" i="12" s="1"/>
  <c r="CU24" i="11"/>
  <c r="CR39" i="10"/>
  <c r="CR26" i="12"/>
  <c r="DC48" i="12"/>
  <c r="CW173" i="6"/>
  <c r="CU22" i="12"/>
  <c r="CX126" i="6"/>
  <c r="CY104" i="6"/>
  <c r="CX148" i="6"/>
  <c r="CU170" i="6"/>
  <c r="CU172" i="6"/>
  <c r="CV179" i="6"/>
  <c r="CT165" i="6"/>
  <c r="CU177" i="6"/>
  <c r="BO25" i="12"/>
  <c r="CV32" i="7"/>
  <c r="CV20" i="11" s="1"/>
  <c r="CV21" i="11" s="1"/>
  <c r="CU168" i="6"/>
  <c r="CV164" i="6"/>
  <c r="BP31" i="10"/>
  <c r="BP37" i="10" s="1"/>
  <c r="BP24" i="12"/>
  <c r="BP47" i="11"/>
  <c r="BQ44" i="11" s="1"/>
  <c r="BQ46" i="11" s="1"/>
  <c r="CW101" i="6"/>
  <c r="CV123" i="6"/>
  <c r="CV145" i="6"/>
  <c r="CR41" i="11"/>
  <c r="CR42" i="11" s="1"/>
  <c r="CR45" i="11" s="1"/>
  <c r="CS157" i="6"/>
  <c r="CV153" i="6"/>
  <c r="CV131" i="6"/>
  <c r="CW109" i="6"/>
  <c r="CV119" i="6"/>
  <c r="CW97" i="6"/>
  <c r="CV141" i="6"/>
  <c r="CU142" i="6"/>
  <c r="CU120" i="6"/>
  <c r="CV98" i="6"/>
  <c r="CU116" i="6"/>
  <c r="CU138" i="6"/>
  <c r="CV94" i="6"/>
  <c r="CW117" i="6"/>
  <c r="CW139" i="6"/>
  <c r="CX95" i="6"/>
  <c r="CV129" i="6"/>
  <c r="CW107" i="6"/>
  <c r="CV151" i="6"/>
  <c r="CU178" i="6"/>
  <c r="CT167" i="6"/>
  <c r="CS180" i="6"/>
  <c r="CS184" i="6" s="1"/>
  <c r="CW103" i="6"/>
  <c r="CV125" i="6"/>
  <c r="CV147" i="6"/>
  <c r="CU144" i="6"/>
  <c r="CV100" i="6"/>
  <c r="CU122" i="6"/>
  <c r="CW132" i="6"/>
  <c r="CX110" i="6"/>
  <c r="CW154" i="6"/>
  <c r="CW179" i="6" s="1"/>
  <c r="CU124" i="6"/>
  <c r="CU146" i="6"/>
  <c r="CV102" i="6"/>
  <c r="CU140" i="6"/>
  <c r="CU118" i="6"/>
  <c r="CV96" i="6"/>
  <c r="CV130" i="6"/>
  <c r="CV152" i="6"/>
  <c r="CW108" i="6"/>
  <c r="CT163" i="6"/>
  <c r="CT155" i="6"/>
  <c r="CV121" i="6"/>
  <c r="CV143" i="6"/>
  <c r="CW99" i="6"/>
  <c r="CV127" i="6"/>
  <c r="CW105" i="6"/>
  <c r="CV149" i="6"/>
  <c r="CV174" i="6" s="1"/>
  <c r="CU166" i="6"/>
  <c r="CW31" i="7"/>
  <c r="CV175" i="6"/>
  <c r="CX25" i="7"/>
  <c r="CX29" i="10"/>
  <c r="CY91" i="8"/>
  <c r="CX113" i="6"/>
  <c r="CY91" i="6"/>
  <c r="CX135" i="6"/>
  <c r="CX27" i="7"/>
  <c r="CW30" i="7"/>
  <c r="CW128" i="6"/>
  <c r="CX106" i="6"/>
  <c r="CW150" i="6"/>
  <c r="CW175" i="6" s="1"/>
  <c r="CZ47" i="8"/>
  <c r="CZ97" i="8" s="1"/>
  <c r="CX21" i="7"/>
  <c r="CX25" i="10"/>
  <c r="CW160" i="6"/>
  <c r="CY28" i="7"/>
  <c r="CY29" i="7" s="1"/>
  <c r="CY93" i="8"/>
  <c r="CY92" i="8"/>
  <c r="CY26" i="7"/>
  <c r="CV136" i="6" l="1"/>
  <c r="CV114" i="6"/>
  <c r="CV161" i="6" s="1"/>
  <c r="CW92" i="6"/>
  <c r="CV176" i="6"/>
  <c r="CV166" i="6"/>
  <c r="CX173" i="6"/>
  <c r="CU162" i="6"/>
  <c r="CV115" i="6"/>
  <c r="CW93" i="6"/>
  <c r="CV137" i="6"/>
  <c r="CV162" i="6" s="1"/>
  <c r="BO27" i="12"/>
  <c r="CE26" i="11"/>
  <c r="CF23" i="11" s="1"/>
  <c r="CF25" i="11" s="1"/>
  <c r="CE28" i="11"/>
  <c r="CE23" i="12" s="1"/>
  <c r="CV24" i="11"/>
  <c r="CS26" i="12"/>
  <c r="CS39" i="10"/>
  <c r="DD48" i="12"/>
  <c r="CV22" i="12"/>
  <c r="CY126" i="6"/>
  <c r="CZ104" i="6"/>
  <c r="CY148" i="6"/>
  <c r="CY173" i="6" s="1"/>
  <c r="CV177" i="6"/>
  <c r="CU165" i="6"/>
  <c r="CU171" i="6"/>
  <c r="CV172" i="6"/>
  <c r="CU167" i="6"/>
  <c r="BP25" i="12"/>
  <c r="CW32" i="7"/>
  <c r="CW20" i="11" s="1"/>
  <c r="CW21" i="11" s="1"/>
  <c r="CV178" i="6"/>
  <c r="CV170" i="6"/>
  <c r="BQ47" i="11"/>
  <c r="BR44" i="11" s="1"/>
  <c r="BR46" i="11" s="1"/>
  <c r="CT157" i="6"/>
  <c r="CS41" i="11"/>
  <c r="CS42" i="11" s="1"/>
  <c r="CS45" i="11" s="1"/>
  <c r="CW152" i="6"/>
  <c r="CW130" i="6"/>
  <c r="CX108" i="6"/>
  <c r="CV124" i="6"/>
  <c r="CV146" i="6"/>
  <c r="CW102" i="6"/>
  <c r="CX154" i="6"/>
  <c r="CX132" i="6"/>
  <c r="CY110" i="6"/>
  <c r="CW94" i="6"/>
  <c r="CV116" i="6"/>
  <c r="CV138" i="6"/>
  <c r="CW145" i="6"/>
  <c r="CW123" i="6"/>
  <c r="CX101" i="6"/>
  <c r="CV168" i="6"/>
  <c r="CU169" i="6"/>
  <c r="CW164" i="6"/>
  <c r="CW127" i="6"/>
  <c r="CW149" i="6"/>
  <c r="CX105" i="6"/>
  <c r="CW143" i="6"/>
  <c r="CX99" i="6"/>
  <c r="CW121" i="6"/>
  <c r="CT180" i="6"/>
  <c r="CT184" i="6" s="1"/>
  <c r="CV140" i="6"/>
  <c r="CV118" i="6"/>
  <c r="CW96" i="6"/>
  <c r="CV144" i="6"/>
  <c r="CV122" i="6"/>
  <c r="CW100" i="6"/>
  <c r="CW125" i="6"/>
  <c r="CW147" i="6"/>
  <c r="CX103" i="6"/>
  <c r="CW151" i="6"/>
  <c r="CX107" i="6"/>
  <c r="CW129" i="6"/>
  <c r="CY95" i="6"/>
  <c r="CX117" i="6"/>
  <c r="CX139" i="6"/>
  <c r="CU163" i="6"/>
  <c r="CU155" i="6"/>
  <c r="CV120" i="6"/>
  <c r="CW98" i="6"/>
  <c r="CV142" i="6"/>
  <c r="CW141" i="6"/>
  <c r="CW119" i="6"/>
  <c r="CX97" i="6"/>
  <c r="CW131" i="6"/>
  <c r="CX109" i="6"/>
  <c r="CW153" i="6"/>
  <c r="CX30" i="7"/>
  <c r="CZ26" i="7"/>
  <c r="CZ92" i="8"/>
  <c r="CZ93" i="8"/>
  <c r="CZ28" i="7"/>
  <c r="CZ29" i="7" s="1"/>
  <c r="DA47" i="8"/>
  <c r="DA97" i="8" s="1"/>
  <c r="CX128" i="6"/>
  <c r="CY106" i="6"/>
  <c r="CX150" i="6"/>
  <c r="CX175" i="6" s="1"/>
  <c r="CX160" i="6"/>
  <c r="CY25" i="10"/>
  <c r="CY21" i="7"/>
  <c r="CX31" i="7"/>
  <c r="CY27" i="7"/>
  <c r="CY29" i="10"/>
  <c r="CY25" i="7"/>
  <c r="CY113" i="6"/>
  <c r="CZ91" i="6"/>
  <c r="CY135" i="6"/>
  <c r="CZ91" i="8"/>
  <c r="CX92" i="6" l="1"/>
  <c r="CW136" i="6"/>
  <c r="CW114" i="6"/>
  <c r="CW161" i="6" s="1"/>
  <c r="CV167" i="6"/>
  <c r="CW178" i="6"/>
  <c r="CW22" i="12"/>
  <c r="CW115" i="6"/>
  <c r="CX93" i="6"/>
  <c r="CW137" i="6"/>
  <c r="BP27" i="12"/>
  <c r="CF26" i="11"/>
  <c r="CG23" i="11" s="1"/>
  <c r="CG25" i="11" s="1"/>
  <c r="CF28" i="11"/>
  <c r="CF23" i="12" s="1"/>
  <c r="CW24" i="11"/>
  <c r="CT39" i="10"/>
  <c r="CT26" i="12"/>
  <c r="AC13" i="13"/>
  <c r="D13" i="13" s="1"/>
  <c r="DE48" i="12"/>
  <c r="CZ126" i="6"/>
  <c r="DA104" i="6"/>
  <c r="CZ148" i="6"/>
  <c r="CZ173" i="6" s="1"/>
  <c r="CW166" i="6"/>
  <c r="CX164" i="6"/>
  <c r="CV165" i="6"/>
  <c r="CX32" i="7"/>
  <c r="CX20" i="11" s="1"/>
  <c r="CX21" i="11" s="1"/>
  <c r="BQ24" i="12"/>
  <c r="BQ31" i="10"/>
  <c r="BQ37" i="10" s="1"/>
  <c r="CX153" i="6"/>
  <c r="CX131" i="6"/>
  <c r="CY109" i="6"/>
  <c r="CX141" i="6"/>
  <c r="CX119" i="6"/>
  <c r="CY97" i="6"/>
  <c r="CW142" i="6"/>
  <c r="CW120" i="6"/>
  <c r="CX98" i="6"/>
  <c r="CU157" i="6"/>
  <c r="CT41" i="11"/>
  <c r="CT42" i="11" s="1"/>
  <c r="CT45" i="11" s="1"/>
  <c r="CY117" i="6"/>
  <c r="CY139" i="6"/>
  <c r="CZ95" i="6"/>
  <c r="CX151" i="6"/>
  <c r="CX129" i="6"/>
  <c r="CY107" i="6"/>
  <c r="CX147" i="6"/>
  <c r="CX125" i="6"/>
  <c r="CY103" i="6"/>
  <c r="CW118" i="6"/>
  <c r="CW140" i="6"/>
  <c r="CX96" i="6"/>
  <c r="CY99" i="6"/>
  <c r="CX121" i="6"/>
  <c r="CX143" i="6"/>
  <c r="CX149" i="6"/>
  <c r="CX127" i="6"/>
  <c r="CY105" i="6"/>
  <c r="CV163" i="6"/>
  <c r="CV155" i="6"/>
  <c r="CW116" i="6"/>
  <c r="CW138" i="6"/>
  <c r="CX94" i="6"/>
  <c r="CW124" i="6"/>
  <c r="CW146" i="6"/>
  <c r="CX102" i="6"/>
  <c r="CU180" i="6"/>
  <c r="CU184" i="6" s="1"/>
  <c r="CW144" i="6"/>
  <c r="CX100" i="6"/>
  <c r="CW122" i="6"/>
  <c r="CX123" i="6"/>
  <c r="CX145" i="6"/>
  <c r="CY101" i="6"/>
  <c r="CY132" i="6"/>
  <c r="CZ110" i="6"/>
  <c r="CY154" i="6"/>
  <c r="CX152" i="6"/>
  <c r="CX130" i="6"/>
  <c r="CY108" i="6"/>
  <c r="CW176" i="6"/>
  <c r="CW172" i="6"/>
  <c r="CV169" i="6"/>
  <c r="CW168" i="6"/>
  <c r="CW174" i="6"/>
  <c r="CW170" i="6"/>
  <c r="CX179" i="6"/>
  <c r="CV171" i="6"/>
  <c r="CW177" i="6"/>
  <c r="CY31" i="7"/>
  <c r="DA91" i="8"/>
  <c r="CY160" i="6"/>
  <c r="CY128" i="6"/>
  <c r="CY150" i="6"/>
  <c r="CZ106" i="6"/>
  <c r="CZ29" i="10"/>
  <c r="CZ25" i="7"/>
  <c r="DA28" i="7"/>
  <c r="DA29" i="7" s="1"/>
  <c r="DA93" i="8"/>
  <c r="DA92" i="8"/>
  <c r="CZ27" i="7"/>
  <c r="CY30" i="7"/>
  <c r="CZ25" i="10"/>
  <c r="CZ21" i="7"/>
  <c r="CZ113" i="6"/>
  <c r="DA91" i="6"/>
  <c r="CZ135" i="6"/>
  <c r="DB47" i="8"/>
  <c r="DB97" i="8" s="1"/>
  <c r="DA26" i="7"/>
  <c r="CX114" i="6" l="1"/>
  <c r="CY92" i="6"/>
  <c r="CX136" i="6"/>
  <c r="CY179" i="6"/>
  <c r="CW162" i="6"/>
  <c r="CX115" i="6"/>
  <c r="CY93" i="6"/>
  <c r="CX137" i="6"/>
  <c r="CG26" i="11"/>
  <c r="CH23" i="11" s="1"/>
  <c r="CH25" i="11" s="1"/>
  <c r="CG28" i="11"/>
  <c r="CG23" i="12" s="1"/>
  <c r="CX24" i="11"/>
  <c r="CU26" i="12"/>
  <c r="CU39" i="10"/>
  <c r="CX22" i="12"/>
  <c r="DF48" i="12"/>
  <c r="DA126" i="6"/>
  <c r="DA148" i="6"/>
  <c r="DB104" i="6"/>
  <c r="BQ25" i="12"/>
  <c r="CX176" i="6"/>
  <c r="CY164" i="6"/>
  <c r="CW167" i="6"/>
  <c r="CX178" i="6"/>
  <c r="CY32" i="7"/>
  <c r="CY20" i="11" s="1"/>
  <c r="CY21" i="11" s="1"/>
  <c r="CX170" i="6"/>
  <c r="CW171" i="6"/>
  <c r="CX168" i="6"/>
  <c r="CW165" i="6"/>
  <c r="CX166" i="6"/>
  <c r="BR24" i="12"/>
  <c r="BR31" i="10"/>
  <c r="BR37" i="10" s="1"/>
  <c r="BR47" i="11"/>
  <c r="BS44" i="11" s="1"/>
  <c r="BS46" i="11" s="1"/>
  <c r="CY152" i="6"/>
  <c r="CY130" i="6"/>
  <c r="CZ108" i="6"/>
  <c r="CZ132" i="6"/>
  <c r="CZ154" i="6"/>
  <c r="DA110" i="6"/>
  <c r="CY123" i="6"/>
  <c r="CZ101" i="6"/>
  <c r="CY145" i="6"/>
  <c r="CY170" i="6" s="1"/>
  <c r="CX144" i="6"/>
  <c r="CY100" i="6"/>
  <c r="CX122" i="6"/>
  <c r="CY102" i="6"/>
  <c r="CX124" i="6"/>
  <c r="CX146" i="6"/>
  <c r="CW163" i="6"/>
  <c r="CW155" i="6"/>
  <c r="CU41" i="11"/>
  <c r="CU42" i="11" s="1"/>
  <c r="CU45" i="11" s="1"/>
  <c r="CV157" i="6"/>
  <c r="CZ105" i="6"/>
  <c r="CY127" i="6"/>
  <c r="CY149" i="6"/>
  <c r="CY96" i="6"/>
  <c r="CX140" i="6"/>
  <c r="CX118" i="6"/>
  <c r="CZ107" i="6"/>
  <c r="CY129" i="6"/>
  <c r="CY151" i="6"/>
  <c r="CY98" i="6"/>
  <c r="CX120" i="6"/>
  <c r="CX142" i="6"/>
  <c r="CY131" i="6"/>
  <c r="CY153" i="6"/>
  <c r="CZ109" i="6"/>
  <c r="CX177" i="6"/>
  <c r="CX174" i="6"/>
  <c r="CY94" i="6"/>
  <c r="CX116" i="6"/>
  <c r="CX138" i="6"/>
  <c r="CV180" i="6"/>
  <c r="CV184" i="6" s="1"/>
  <c r="CZ99" i="6"/>
  <c r="CY143" i="6"/>
  <c r="CY121" i="6"/>
  <c r="CY125" i="6"/>
  <c r="CY147" i="6"/>
  <c r="CZ103" i="6"/>
  <c r="DA95" i="6"/>
  <c r="CZ139" i="6"/>
  <c r="CZ117" i="6"/>
  <c r="CY119" i="6"/>
  <c r="CZ97" i="6"/>
  <c r="CY141" i="6"/>
  <c r="CY166" i="6" s="1"/>
  <c r="CW169" i="6"/>
  <c r="CX172" i="6"/>
  <c r="CZ30" i="7"/>
  <c r="CY175" i="6"/>
  <c r="CZ31" i="7"/>
  <c r="DA27" i="7"/>
  <c r="DC47" i="8"/>
  <c r="DC97" i="8" s="1"/>
  <c r="DA113" i="6"/>
  <c r="DB91" i="6"/>
  <c r="DA135" i="6"/>
  <c r="DB91" i="8"/>
  <c r="DB26" i="7"/>
  <c r="DA29" i="10"/>
  <c r="DA25" i="7"/>
  <c r="CZ160" i="6"/>
  <c r="DB92" i="8"/>
  <c r="DB93" i="8"/>
  <c r="DB28" i="7"/>
  <c r="DB29" i="7" s="1"/>
  <c r="DA106" i="6"/>
  <c r="CZ128" i="6"/>
  <c r="CZ150" i="6"/>
  <c r="DA21" i="7"/>
  <c r="DA25" i="10"/>
  <c r="CX162" i="6" l="1"/>
  <c r="CY114" i="6"/>
  <c r="CY136" i="6"/>
  <c r="CZ92" i="6"/>
  <c r="CX161" i="6"/>
  <c r="CY137" i="6"/>
  <c r="CZ93" i="6"/>
  <c r="CY115" i="6"/>
  <c r="BQ27" i="12"/>
  <c r="CH26" i="11"/>
  <c r="CI23" i="11" s="1"/>
  <c r="CI25" i="11" s="1"/>
  <c r="CH28" i="11"/>
  <c r="CH23" i="12" s="1"/>
  <c r="CY24" i="11"/>
  <c r="CV39" i="10"/>
  <c r="CV26" i="12"/>
  <c r="I82" i="9"/>
  <c r="I76" i="9"/>
  <c r="I78" i="9"/>
  <c r="I75" i="9"/>
  <c r="I72" i="9"/>
  <c r="DG48" i="12"/>
  <c r="I74" i="9"/>
  <c r="I80" i="9"/>
  <c r="CY178" i="6"/>
  <c r="CX171" i="6"/>
  <c r="CY172" i="6"/>
  <c r="DC104" i="6"/>
  <c r="DB148" i="6"/>
  <c r="DB126" i="6"/>
  <c r="CY22" i="12"/>
  <c r="DA173" i="6"/>
  <c r="BR25" i="12"/>
  <c r="CX167" i="6"/>
  <c r="CZ179" i="6"/>
  <c r="CZ32" i="7"/>
  <c r="CZ20" i="11" s="1"/>
  <c r="CZ21" i="11" s="1"/>
  <c r="CY177" i="6"/>
  <c r="BS47" i="11"/>
  <c r="BT44" i="11" s="1"/>
  <c r="BT46" i="11" s="1"/>
  <c r="CZ119" i="6"/>
  <c r="CZ141" i="6"/>
  <c r="DA97" i="6"/>
  <c r="DA139" i="6"/>
  <c r="DB95" i="6"/>
  <c r="DA117" i="6"/>
  <c r="CZ121" i="6"/>
  <c r="DA99" i="6"/>
  <c r="CZ143" i="6"/>
  <c r="CZ168" i="6" s="1"/>
  <c r="CZ98" i="6"/>
  <c r="CY120" i="6"/>
  <c r="CY142" i="6"/>
  <c r="CZ96" i="6"/>
  <c r="CY118" i="6"/>
  <c r="CY140" i="6"/>
  <c r="CV41" i="11"/>
  <c r="CW157" i="6"/>
  <c r="CY124" i="6"/>
  <c r="CY146" i="6"/>
  <c r="CZ102" i="6"/>
  <c r="CY122" i="6"/>
  <c r="CZ100" i="6"/>
  <c r="CY144" i="6"/>
  <c r="DA108" i="6"/>
  <c r="CZ130" i="6"/>
  <c r="CZ152" i="6"/>
  <c r="CZ147" i="6"/>
  <c r="CZ125" i="6"/>
  <c r="DA103" i="6"/>
  <c r="CX155" i="6"/>
  <c r="CX163" i="6"/>
  <c r="CZ94" i="6"/>
  <c r="CY138" i="6"/>
  <c r="CY116" i="6"/>
  <c r="CZ131" i="6"/>
  <c r="DA109" i="6"/>
  <c r="CZ153" i="6"/>
  <c r="CZ151" i="6"/>
  <c r="CZ129" i="6"/>
  <c r="DA107" i="6"/>
  <c r="CZ127" i="6"/>
  <c r="DA105" i="6"/>
  <c r="CZ149" i="6"/>
  <c r="CW180" i="6"/>
  <c r="CW184" i="6" s="1"/>
  <c r="DA101" i="6"/>
  <c r="CZ123" i="6"/>
  <c r="CZ145" i="6"/>
  <c r="DA132" i="6"/>
  <c r="DB110" i="6"/>
  <c r="DA154" i="6"/>
  <c r="CZ164" i="6"/>
  <c r="CY168" i="6"/>
  <c r="CY176" i="6"/>
  <c r="CX165" i="6"/>
  <c r="CY174" i="6"/>
  <c r="CX169" i="6"/>
  <c r="DA30" i="7"/>
  <c r="CZ175" i="6"/>
  <c r="DB106" i="6"/>
  <c r="DA128" i="6"/>
  <c r="DA150" i="6"/>
  <c r="DC93" i="8"/>
  <c r="DC92" i="8"/>
  <c r="DB27" i="7"/>
  <c r="DC91" i="8"/>
  <c r="DA160" i="6"/>
  <c r="DB25" i="7"/>
  <c r="DB29" i="10"/>
  <c r="DA31" i="7"/>
  <c r="DC28" i="7"/>
  <c r="DC29" i="7" s="1"/>
  <c r="DC26" i="7"/>
  <c r="DB21" i="7"/>
  <c r="DB25" i="10"/>
  <c r="DB113" i="6"/>
  <c r="DB135" i="6"/>
  <c r="DC91" i="6"/>
  <c r="DD47" i="8"/>
  <c r="DD97" i="8" s="1"/>
  <c r="CY169" i="6" l="1"/>
  <c r="CZ136" i="6"/>
  <c r="CZ161" i="6" s="1"/>
  <c r="DA92" i="6"/>
  <c r="CZ114" i="6"/>
  <c r="DA179" i="6"/>
  <c r="CY161" i="6"/>
  <c r="CZ174" i="6"/>
  <c r="CZ178" i="6"/>
  <c r="DB30" i="7"/>
  <c r="CY162" i="6"/>
  <c r="CZ137" i="6"/>
  <c r="CZ115" i="6"/>
  <c r="DA93" i="6"/>
  <c r="BR27" i="12"/>
  <c r="CI26" i="11"/>
  <c r="CJ23" i="11" s="1"/>
  <c r="CJ25" i="11" s="1"/>
  <c r="CI28" i="11"/>
  <c r="CI23" i="12" s="1"/>
  <c r="CZ24" i="11"/>
  <c r="CW26" i="12"/>
  <c r="CW39" i="10"/>
  <c r="I79" i="9"/>
  <c r="I81" i="9"/>
  <c r="I77" i="9"/>
  <c r="I73" i="9"/>
  <c r="DH48" i="12"/>
  <c r="DD104" i="6"/>
  <c r="DC148" i="6"/>
  <c r="DC126" i="6"/>
  <c r="CZ22" i="12"/>
  <c r="DB173" i="6"/>
  <c r="DA32" i="7"/>
  <c r="DA20" i="11" s="1"/>
  <c r="DA21" i="11" s="1"/>
  <c r="CZ177" i="6"/>
  <c r="CY167" i="6"/>
  <c r="CZ166" i="6"/>
  <c r="CZ172" i="6"/>
  <c r="CY171" i="6"/>
  <c r="BS24" i="12"/>
  <c r="BS31" i="10"/>
  <c r="BS37" i="10" s="1"/>
  <c r="BT47" i="11"/>
  <c r="BU44" i="11" s="1"/>
  <c r="BU46" i="11" s="1"/>
  <c r="CY163" i="6"/>
  <c r="CY155" i="6"/>
  <c r="CX180" i="6"/>
  <c r="CX184" i="6" s="1"/>
  <c r="DB103" i="6"/>
  <c r="DA125" i="6"/>
  <c r="DA147" i="6"/>
  <c r="DA96" i="6"/>
  <c r="CZ140" i="6"/>
  <c r="CZ118" i="6"/>
  <c r="DB117" i="6"/>
  <c r="DC95" i="6"/>
  <c r="DB139" i="6"/>
  <c r="DB97" i="6"/>
  <c r="DA141" i="6"/>
  <c r="DA119" i="6"/>
  <c r="CY165" i="6"/>
  <c r="DB154" i="6"/>
  <c r="DB132" i="6"/>
  <c r="DC110" i="6"/>
  <c r="DB101" i="6"/>
  <c r="DA123" i="6"/>
  <c r="DA145" i="6"/>
  <c r="DA127" i="6"/>
  <c r="DA149" i="6"/>
  <c r="DB105" i="6"/>
  <c r="DB107" i="6"/>
  <c r="DA129" i="6"/>
  <c r="DA151" i="6"/>
  <c r="DA131" i="6"/>
  <c r="DB109" i="6"/>
  <c r="DA153" i="6"/>
  <c r="CZ138" i="6"/>
  <c r="CZ116" i="6"/>
  <c r="DA94" i="6"/>
  <c r="CW41" i="11"/>
  <c r="CX157" i="6"/>
  <c r="DA152" i="6"/>
  <c r="DA130" i="6"/>
  <c r="DB108" i="6"/>
  <c r="CZ122" i="6"/>
  <c r="DA100" i="6"/>
  <c r="CZ144" i="6"/>
  <c r="CZ124" i="6"/>
  <c r="DA102" i="6"/>
  <c r="CZ146" i="6"/>
  <c r="CZ171" i="6" s="1"/>
  <c r="CV42" i="11"/>
  <c r="CV45" i="11" s="1"/>
  <c r="CW42" i="11"/>
  <c r="CW45" i="11" s="1"/>
  <c r="CZ120" i="6"/>
  <c r="CZ142" i="6"/>
  <c r="DA98" i="6"/>
  <c r="DB99" i="6"/>
  <c r="DA143" i="6"/>
  <c r="DA121" i="6"/>
  <c r="CZ170" i="6"/>
  <c r="CZ176" i="6"/>
  <c r="DA164" i="6"/>
  <c r="DE47" i="8"/>
  <c r="DE97" i="8" s="1"/>
  <c r="DB160" i="6"/>
  <c r="DD26" i="7"/>
  <c r="DC25" i="10"/>
  <c r="DC21" i="7"/>
  <c r="DD92" i="8"/>
  <c r="DD93" i="8"/>
  <c r="DB31" i="7"/>
  <c r="DC29" i="10"/>
  <c r="DC25" i="7"/>
  <c r="DC113" i="6"/>
  <c r="DD91" i="6"/>
  <c r="DC135" i="6"/>
  <c r="DC27" i="7"/>
  <c r="DD28" i="7"/>
  <c r="DD29" i="7" s="1"/>
  <c r="DD91" i="8"/>
  <c r="DC106" i="6"/>
  <c r="DB128" i="6"/>
  <c r="DB150" i="6"/>
  <c r="DA175" i="6"/>
  <c r="DB92" i="6" l="1"/>
  <c r="DA114" i="6"/>
  <c r="DA136" i="6"/>
  <c r="DB164" i="6"/>
  <c r="CZ169" i="6"/>
  <c r="DA178" i="6"/>
  <c r="CZ162" i="6"/>
  <c r="DB93" i="6"/>
  <c r="DA115" i="6"/>
  <c r="DA137" i="6"/>
  <c r="DA168" i="6"/>
  <c r="DA176" i="6"/>
  <c r="CJ26" i="11"/>
  <c r="CK23" i="11" s="1"/>
  <c r="CJ28" i="11"/>
  <c r="CJ23" i="12" s="1"/>
  <c r="DA24" i="11"/>
  <c r="CX39" i="10"/>
  <c r="CX26" i="12"/>
  <c r="DA174" i="6"/>
  <c r="DA170" i="6"/>
  <c r="DA166" i="6"/>
  <c r="AD13" i="13"/>
  <c r="I87" i="9"/>
  <c r="DI48" i="12"/>
  <c r="DJ48" i="12"/>
  <c r="DA22" i="12"/>
  <c r="DD126" i="6"/>
  <c r="DD148" i="6"/>
  <c r="DE104" i="6"/>
  <c r="DC173" i="6"/>
  <c r="BS25" i="12"/>
  <c r="DB32" i="7"/>
  <c r="DB20" i="11" s="1"/>
  <c r="DB21" i="11" s="1"/>
  <c r="CZ165" i="6"/>
  <c r="DA172" i="6"/>
  <c r="BT31" i="10"/>
  <c r="BT37" i="10" s="1"/>
  <c r="BT24" i="12"/>
  <c r="BU47" i="11"/>
  <c r="BV44" i="11" s="1"/>
  <c r="BV46" i="11" s="1"/>
  <c r="DA142" i="6"/>
  <c r="DA120" i="6"/>
  <c r="DB98" i="6"/>
  <c r="DA124" i="6"/>
  <c r="DA146" i="6"/>
  <c r="DB102" i="6"/>
  <c r="DB94" i="6"/>
  <c r="DA138" i="6"/>
  <c r="DA116" i="6"/>
  <c r="CZ155" i="6"/>
  <c r="CZ163" i="6"/>
  <c r="DB131" i="6"/>
  <c r="DC109" i="6"/>
  <c r="DB153" i="6"/>
  <c r="DB178" i="6" s="1"/>
  <c r="DB151" i="6"/>
  <c r="DB129" i="6"/>
  <c r="DC107" i="6"/>
  <c r="DB123" i="6"/>
  <c r="DC101" i="6"/>
  <c r="DB145" i="6"/>
  <c r="DC103" i="6"/>
  <c r="DB147" i="6"/>
  <c r="DB125" i="6"/>
  <c r="CY180" i="6"/>
  <c r="CY184" i="6" s="1"/>
  <c r="DC99" i="6"/>
  <c r="DB143" i="6"/>
  <c r="DB121" i="6"/>
  <c r="DA144" i="6"/>
  <c r="DB100" i="6"/>
  <c r="DA122" i="6"/>
  <c r="DB130" i="6"/>
  <c r="DB152" i="6"/>
  <c r="DC108" i="6"/>
  <c r="DC105" i="6"/>
  <c r="DB127" i="6"/>
  <c r="DB149" i="6"/>
  <c r="DC154" i="6"/>
  <c r="DC132" i="6"/>
  <c r="DD110" i="6"/>
  <c r="DC97" i="6"/>
  <c r="DB141" i="6"/>
  <c r="DB119" i="6"/>
  <c r="DC117" i="6"/>
  <c r="DD95" i="6"/>
  <c r="DC139" i="6"/>
  <c r="DC164" i="6" s="1"/>
  <c r="DB96" i="6"/>
  <c r="DA118" i="6"/>
  <c r="DA140" i="6"/>
  <c r="CX41" i="11"/>
  <c r="CX42" i="11" s="1"/>
  <c r="CX45" i="11" s="1"/>
  <c r="CY157" i="6"/>
  <c r="CZ167" i="6"/>
  <c r="DA177" i="6"/>
  <c r="DB179" i="6"/>
  <c r="DC31" i="7"/>
  <c r="DB22" i="12"/>
  <c r="DB175" i="6"/>
  <c r="DD106" i="6"/>
  <c r="DC128" i="6"/>
  <c r="DC150" i="6"/>
  <c r="DD21" i="7"/>
  <c r="DD25" i="10"/>
  <c r="DE91" i="8"/>
  <c r="DE28" i="7"/>
  <c r="DE29" i="7" s="1"/>
  <c r="DD113" i="6"/>
  <c r="DE91" i="6"/>
  <c r="DD135" i="6"/>
  <c r="DE26" i="7"/>
  <c r="DD29" i="10"/>
  <c r="DD25" i="7"/>
  <c r="DC30" i="7"/>
  <c r="DC160" i="6"/>
  <c r="DE93" i="8"/>
  <c r="DE92" i="8"/>
  <c r="DD27" i="7"/>
  <c r="DF47" i="8"/>
  <c r="DF97" i="8" s="1"/>
  <c r="DA161" i="6" l="1"/>
  <c r="DB114" i="6"/>
  <c r="DC92" i="6"/>
  <c r="DB136" i="6"/>
  <c r="DB170" i="6"/>
  <c r="DA162" i="6"/>
  <c r="DB137" i="6"/>
  <c r="DB115" i="6"/>
  <c r="DC93" i="6"/>
  <c r="BS27" i="12"/>
  <c r="CK25" i="11"/>
  <c r="CK28" i="11" s="1"/>
  <c r="CK23" i="12" s="1"/>
  <c r="DB24" i="11"/>
  <c r="CY26" i="12"/>
  <c r="CY39" i="10"/>
  <c r="I48" i="12"/>
  <c r="AD19" i="13"/>
  <c r="DA165" i="6"/>
  <c r="DB174" i="6"/>
  <c r="DB177" i="6"/>
  <c r="DB176" i="6"/>
  <c r="DA171" i="6"/>
  <c r="DA167" i="6"/>
  <c r="DF104" i="6"/>
  <c r="DE148" i="6"/>
  <c r="DE126" i="6"/>
  <c r="DD173" i="6"/>
  <c r="BT25" i="12"/>
  <c r="DC32" i="7"/>
  <c r="DC20" i="11" s="1"/>
  <c r="DC21" i="11" s="1"/>
  <c r="DB172" i="6"/>
  <c r="BU24" i="12"/>
  <c r="BU31" i="10"/>
  <c r="BU37" i="10" s="1"/>
  <c r="BV47" i="11"/>
  <c r="BW44" i="11" s="1"/>
  <c r="BW46" i="11" s="1"/>
  <c r="BV24" i="12"/>
  <c r="BV31" i="10"/>
  <c r="BV37" i="10" s="1"/>
  <c r="DB140" i="6"/>
  <c r="DB118" i="6"/>
  <c r="DC96" i="6"/>
  <c r="DD139" i="6"/>
  <c r="DE95" i="6"/>
  <c r="DD117" i="6"/>
  <c r="DD97" i="6"/>
  <c r="DC119" i="6"/>
  <c r="DC141" i="6"/>
  <c r="DC127" i="6"/>
  <c r="DC149" i="6"/>
  <c r="DD105" i="6"/>
  <c r="DC125" i="6"/>
  <c r="DC147" i="6"/>
  <c r="DD103" i="6"/>
  <c r="DC123" i="6"/>
  <c r="DC145" i="6"/>
  <c r="DD101" i="6"/>
  <c r="DC129" i="6"/>
  <c r="DC151" i="6"/>
  <c r="DD107" i="6"/>
  <c r="DC131" i="6"/>
  <c r="DD109" i="6"/>
  <c r="DC153" i="6"/>
  <c r="DC178" i="6" s="1"/>
  <c r="CZ180" i="6"/>
  <c r="CZ184" i="6" s="1"/>
  <c r="DB116" i="6"/>
  <c r="DB138" i="6"/>
  <c r="DC94" i="6"/>
  <c r="DB120" i="6"/>
  <c r="DB142" i="6"/>
  <c r="DC98" i="6"/>
  <c r="DA169" i="6"/>
  <c r="DB168" i="6"/>
  <c r="DD132" i="6"/>
  <c r="DD154" i="6"/>
  <c r="DE110" i="6"/>
  <c r="DC130" i="6"/>
  <c r="DC152" i="6"/>
  <c r="DD108" i="6"/>
  <c r="DB122" i="6"/>
  <c r="DB144" i="6"/>
  <c r="DC100" i="6"/>
  <c r="DD99" i="6"/>
  <c r="DC121" i="6"/>
  <c r="DC143" i="6"/>
  <c r="CY41" i="11"/>
  <c r="CZ157" i="6"/>
  <c r="DA163" i="6"/>
  <c r="DA155" i="6"/>
  <c r="DB124" i="6"/>
  <c r="DC102" i="6"/>
  <c r="DB146" i="6"/>
  <c r="DB166" i="6"/>
  <c r="DC179" i="6"/>
  <c r="DD31" i="7"/>
  <c r="DC22" i="12"/>
  <c r="DC175" i="6"/>
  <c r="DE25" i="7"/>
  <c r="DE29" i="10"/>
  <c r="DF26" i="7"/>
  <c r="DD160" i="6"/>
  <c r="DF28" i="7"/>
  <c r="DF29" i="7" s="1"/>
  <c r="DE21" i="7"/>
  <c r="DE25" i="10"/>
  <c r="DD30" i="7"/>
  <c r="DG47" i="8"/>
  <c r="DG97" i="8" s="1"/>
  <c r="DF92" i="8"/>
  <c r="DF93" i="8"/>
  <c r="DE27" i="7"/>
  <c r="DE113" i="6"/>
  <c r="DF91" i="6"/>
  <c r="DE135" i="6"/>
  <c r="DF91" i="8"/>
  <c r="DD150" i="6"/>
  <c r="DD128" i="6"/>
  <c r="DE106" i="6"/>
  <c r="DC114" i="6" l="1"/>
  <c r="DD92" i="6"/>
  <c r="DC136" i="6"/>
  <c r="DB171" i="6"/>
  <c r="DB161" i="6"/>
  <c r="DB162" i="6"/>
  <c r="DC115" i="6"/>
  <c r="DD93" i="6"/>
  <c r="DC137" i="6"/>
  <c r="BT27" i="12"/>
  <c r="CK26" i="11"/>
  <c r="CL23" i="11" s="1"/>
  <c r="CL25" i="11" s="1"/>
  <c r="CL28" i="11" s="1"/>
  <c r="CL23" i="12" s="1"/>
  <c r="DC24" i="11"/>
  <c r="CZ39" i="10"/>
  <c r="CZ26" i="12"/>
  <c r="DC168" i="6"/>
  <c r="DB169" i="6"/>
  <c r="DD179" i="6"/>
  <c r="DF148" i="6"/>
  <c r="DF126" i="6"/>
  <c r="DG104" i="6"/>
  <c r="DE173" i="6"/>
  <c r="BU25" i="12"/>
  <c r="BV25" i="12"/>
  <c r="DD32" i="7"/>
  <c r="DD20" i="11" s="1"/>
  <c r="DD21" i="11" s="1"/>
  <c r="DB167" i="6"/>
  <c r="DC170" i="6"/>
  <c r="DC174" i="6"/>
  <c r="DC166" i="6"/>
  <c r="DB165" i="6"/>
  <c r="DA180" i="6"/>
  <c r="DA184" i="6" s="1"/>
  <c r="CY42" i="11"/>
  <c r="CY45" i="11" s="1"/>
  <c r="DC122" i="6"/>
  <c r="DD100" i="6"/>
  <c r="DC144" i="6"/>
  <c r="DC169" i="6" s="1"/>
  <c r="DE132" i="6"/>
  <c r="DE154" i="6"/>
  <c r="DF110" i="6"/>
  <c r="DD94" i="6"/>
  <c r="DC116" i="6"/>
  <c r="DC138" i="6"/>
  <c r="DE109" i="6"/>
  <c r="DD131" i="6"/>
  <c r="DD153" i="6"/>
  <c r="DD129" i="6"/>
  <c r="DD151" i="6"/>
  <c r="DE107" i="6"/>
  <c r="DD147" i="6"/>
  <c r="DD125" i="6"/>
  <c r="DE103" i="6"/>
  <c r="DD119" i="6"/>
  <c r="DE97" i="6"/>
  <c r="DD141" i="6"/>
  <c r="DD166" i="6" s="1"/>
  <c r="DE139" i="6"/>
  <c r="DE117" i="6"/>
  <c r="DF95" i="6"/>
  <c r="DC140" i="6"/>
  <c r="DD96" i="6"/>
  <c r="DC118" i="6"/>
  <c r="DC177" i="6"/>
  <c r="DC124" i="6"/>
  <c r="DC146" i="6"/>
  <c r="DD102" i="6"/>
  <c r="CZ41" i="11"/>
  <c r="CZ42" i="11" s="1"/>
  <c r="CZ45" i="11" s="1"/>
  <c r="DA157" i="6"/>
  <c r="DD121" i="6"/>
  <c r="DD143" i="6"/>
  <c r="DE99" i="6"/>
  <c r="DD152" i="6"/>
  <c r="DD130" i="6"/>
  <c r="DE108" i="6"/>
  <c r="DD98" i="6"/>
  <c r="DC120" i="6"/>
  <c r="DC142" i="6"/>
  <c r="DB155" i="6"/>
  <c r="DB163" i="6"/>
  <c r="DE101" i="6"/>
  <c r="DD123" i="6"/>
  <c r="DD145" i="6"/>
  <c r="DD149" i="6"/>
  <c r="DD127" i="6"/>
  <c r="DE105" i="6"/>
  <c r="DC176" i="6"/>
  <c r="DC172" i="6"/>
  <c r="DD164" i="6"/>
  <c r="DE31" i="7"/>
  <c r="DE30" i="7"/>
  <c r="DG91" i="8"/>
  <c r="DE160" i="6"/>
  <c r="DF29" i="10"/>
  <c r="DF25" i="7"/>
  <c r="DF27" i="7"/>
  <c r="DF106" i="6"/>
  <c r="DE150" i="6"/>
  <c r="DE128" i="6"/>
  <c r="DF25" i="10"/>
  <c r="DF21" i="7"/>
  <c r="DF113" i="6"/>
  <c r="DG91" i="6"/>
  <c r="DF135" i="6"/>
  <c r="DG93" i="8"/>
  <c r="DG92" i="8"/>
  <c r="DH47" i="8"/>
  <c r="DH97" i="8" s="1"/>
  <c r="DG28" i="7"/>
  <c r="DG29" i="7" s="1"/>
  <c r="DG26" i="7"/>
  <c r="DG27" i="7" s="1"/>
  <c r="DD175" i="6"/>
  <c r="DD136" i="6" l="1"/>
  <c r="DD114" i="6"/>
  <c r="DD161" i="6" s="1"/>
  <c r="DE92" i="6"/>
  <c r="DC161" i="6"/>
  <c r="DC162" i="6"/>
  <c r="DE93" i="6"/>
  <c r="DD137" i="6"/>
  <c r="DD115" i="6"/>
  <c r="BV27" i="12"/>
  <c r="BU27" i="12"/>
  <c r="CL26" i="11"/>
  <c r="CM23" i="11" s="1"/>
  <c r="CM25" i="11" s="1"/>
  <c r="CM28" i="11" s="1"/>
  <c r="CM23" i="12" s="1"/>
  <c r="DD24" i="11"/>
  <c r="DA26" i="12"/>
  <c r="DA39" i="10"/>
  <c r="DF173" i="6"/>
  <c r="DF30" i="7"/>
  <c r="DD22" i="12"/>
  <c r="DD174" i="6"/>
  <c r="DC167" i="6"/>
  <c r="DC171" i="6"/>
  <c r="DE164" i="6"/>
  <c r="DD172" i="6"/>
  <c r="DD176" i="6"/>
  <c r="DG148" i="6"/>
  <c r="DG126" i="6"/>
  <c r="DH104" i="6"/>
  <c r="DE32" i="7"/>
  <c r="DE22" i="12" s="1"/>
  <c r="DD170" i="6"/>
  <c r="DD177" i="6"/>
  <c r="DE179" i="6"/>
  <c r="BW31" i="10"/>
  <c r="BW37" i="10" s="1"/>
  <c r="BW24" i="12"/>
  <c r="BW47" i="11"/>
  <c r="BX44" i="11" s="1"/>
  <c r="BX46" i="11" s="1"/>
  <c r="DE123" i="6"/>
  <c r="DE145" i="6"/>
  <c r="DF101" i="6"/>
  <c r="DA41" i="11"/>
  <c r="DB157" i="6"/>
  <c r="DF108" i="6"/>
  <c r="DE130" i="6"/>
  <c r="DE152" i="6"/>
  <c r="DE102" i="6"/>
  <c r="DD124" i="6"/>
  <c r="DD146" i="6"/>
  <c r="DE151" i="6"/>
  <c r="DE129" i="6"/>
  <c r="DF107" i="6"/>
  <c r="DC163" i="6"/>
  <c r="DC155" i="6"/>
  <c r="DD138" i="6"/>
  <c r="DE94" i="6"/>
  <c r="DD116" i="6"/>
  <c r="DD168" i="6"/>
  <c r="DC165" i="6"/>
  <c r="DE149" i="6"/>
  <c r="DE127" i="6"/>
  <c r="DF105" i="6"/>
  <c r="DB180" i="6"/>
  <c r="DB184" i="6" s="1"/>
  <c r="DD120" i="6"/>
  <c r="DD142" i="6"/>
  <c r="DE98" i="6"/>
  <c r="DE121" i="6"/>
  <c r="DF99" i="6"/>
  <c r="DE143" i="6"/>
  <c r="DE168" i="6" s="1"/>
  <c r="DE96" i="6"/>
  <c r="DD118" i="6"/>
  <c r="DD140" i="6"/>
  <c r="DF117" i="6"/>
  <c r="DG95" i="6"/>
  <c r="DF139" i="6"/>
  <c r="DE119" i="6"/>
  <c r="DF97" i="6"/>
  <c r="DE141" i="6"/>
  <c r="DE125" i="6"/>
  <c r="DF103" i="6"/>
  <c r="DE147" i="6"/>
  <c r="DE172" i="6" s="1"/>
  <c r="DE131" i="6"/>
  <c r="DE153" i="6"/>
  <c r="DF109" i="6"/>
  <c r="DF154" i="6"/>
  <c r="DF132" i="6"/>
  <c r="DG110" i="6"/>
  <c r="DD122" i="6"/>
  <c r="DE100" i="6"/>
  <c r="DD144" i="6"/>
  <c r="DD178" i="6"/>
  <c r="DF31" i="7"/>
  <c r="DH28" i="7"/>
  <c r="DH29" i="7" s="1"/>
  <c r="DI47" i="8"/>
  <c r="DI97" i="8" s="1"/>
  <c r="DG113" i="6"/>
  <c r="DG135" i="6"/>
  <c r="DH91" i="6"/>
  <c r="DH91" i="8"/>
  <c r="DE175" i="6"/>
  <c r="DH26" i="7"/>
  <c r="DH27" i="7" s="1"/>
  <c r="DG25" i="7"/>
  <c r="DG29" i="10"/>
  <c r="DH92" i="8"/>
  <c r="DH93" i="8"/>
  <c r="DF160" i="6"/>
  <c r="DF150" i="6"/>
  <c r="DF128" i="6"/>
  <c r="DG106" i="6"/>
  <c r="DG21" i="7"/>
  <c r="DG25" i="10"/>
  <c r="DE114" i="6" l="1"/>
  <c r="DF92" i="6"/>
  <c r="DE136" i="6"/>
  <c r="DF164" i="6"/>
  <c r="DD169" i="6"/>
  <c r="DE166" i="6"/>
  <c r="DD162" i="6"/>
  <c r="DF93" i="6"/>
  <c r="DE115" i="6"/>
  <c r="DE137" i="6"/>
  <c r="CM26" i="11"/>
  <c r="CN23" i="11" s="1"/>
  <c r="CN25" i="11" s="1"/>
  <c r="CN28" i="11" s="1"/>
  <c r="CN23" i="12" s="1"/>
  <c r="DB39" i="10"/>
  <c r="DB26" i="12"/>
  <c r="DG173" i="6"/>
  <c r="DH148" i="6"/>
  <c r="DI104" i="6"/>
  <c r="DH126" i="6"/>
  <c r="DF179" i="6"/>
  <c r="DE178" i="6"/>
  <c r="BW25" i="12"/>
  <c r="DE20" i="11"/>
  <c r="DE21" i="11" s="1"/>
  <c r="DF32" i="7"/>
  <c r="DF22" i="12" s="1"/>
  <c r="DD167" i="6"/>
  <c r="DE174" i="6"/>
  <c r="DE176" i="6"/>
  <c r="DE177" i="6"/>
  <c r="DE170" i="6"/>
  <c r="DG109" i="6"/>
  <c r="DF131" i="6"/>
  <c r="DF153" i="6"/>
  <c r="DG103" i="6"/>
  <c r="DF125" i="6"/>
  <c r="DF147" i="6"/>
  <c r="DG139" i="6"/>
  <c r="DH95" i="6"/>
  <c r="DG117" i="6"/>
  <c r="DE140" i="6"/>
  <c r="DF96" i="6"/>
  <c r="DE118" i="6"/>
  <c r="DF121" i="6"/>
  <c r="DF143" i="6"/>
  <c r="DG99" i="6"/>
  <c r="DE120" i="6"/>
  <c r="DE142" i="6"/>
  <c r="DF98" i="6"/>
  <c r="DD163" i="6"/>
  <c r="DD155" i="6"/>
  <c r="DC180" i="6"/>
  <c r="DC184" i="6" s="1"/>
  <c r="DE146" i="6"/>
  <c r="DE124" i="6"/>
  <c r="DF102" i="6"/>
  <c r="DF145" i="6"/>
  <c r="DF123" i="6"/>
  <c r="DG101" i="6"/>
  <c r="DD165" i="6"/>
  <c r="DD171" i="6"/>
  <c r="DE122" i="6"/>
  <c r="DE144" i="6"/>
  <c r="DF100" i="6"/>
  <c r="DG132" i="6"/>
  <c r="DG154" i="6"/>
  <c r="DH110" i="6"/>
  <c r="DF119" i="6"/>
  <c r="DG97" i="6"/>
  <c r="DF141" i="6"/>
  <c r="DF166" i="6" s="1"/>
  <c r="DF127" i="6"/>
  <c r="DG105" i="6"/>
  <c r="DF149" i="6"/>
  <c r="DE116" i="6"/>
  <c r="DE138" i="6"/>
  <c r="DF94" i="6"/>
  <c r="DB41" i="11"/>
  <c r="DB42" i="11" s="1"/>
  <c r="DB45" i="11" s="1"/>
  <c r="DC157" i="6"/>
  <c r="DF151" i="6"/>
  <c r="DG107" i="6"/>
  <c r="DF129" i="6"/>
  <c r="DF152" i="6"/>
  <c r="DF130" i="6"/>
  <c r="DG108" i="6"/>
  <c r="DA42" i="11"/>
  <c r="DA45" i="11" s="1"/>
  <c r="DG30" i="7"/>
  <c r="DG128" i="6"/>
  <c r="DH106" i="6"/>
  <c r="DG150" i="6"/>
  <c r="DJ93" i="8"/>
  <c r="DI93" i="8"/>
  <c r="DJ92" i="8"/>
  <c r="DI92" i="8"/>
  <c r="DI26" i="7"/>
  <c r="DJ26" i="7"/>
  <c r="DH21" i="7"/>
  <c r="DH25" i="10"/>
  <c r="DH113" i="6"/>
  <c r="DH135" i="6"/>
  <c r="DI91" i="6"/>
  <c r="DJ47" i="8"/>
  <c r="DJ97" i="8" s="1"/>
  <c r="DJ28" i="7"/>
  <c r="DJ29" i="7" s="1"/>
  <c r="DI28" i="7"/>
  <c r="DI29" i="7" s="1"/>
  <c r="DF175" i="6"/>
  <c r="DG31" i="7"/>
  <c r="DJ91" i="8"/>
  <c r="DI91" i="8"/>
  <c r="DG160" i="6"/>
  <c r="DH29" i="10"/>
  <c r="DH25" i="7"/>
  <c r="DF136" i="6" l="1"/>
  <c r="DF161" i="6" s="1"/>
  <c r="DF114" i="6"/>
  <c r="DG92" i="6"/>
  <c r="DE161" i="6"/>
  <c r="DG175" i="6"/>
  <c r="DF174" i="6"/>
  <c r="DE162" i="6"/>
  <c r="DF115" i="6"/>
  <c r="DG93" i="6"/>
  <c r="DF137" i="6"/>
  <c r="DF162" i="6" s="1"/>
  <c r="BW27" i="12"/>
  <c r="CN26" i="11"/>
  <c r="CO23" i="11" s="1"/>
  <c r="CO25" i="11" s="1"/>
  <c r="CO28" i="11" s="1"/>
  <c r="CO23" i="12" s="1"/>
  <c r="DE24" i="11"/>
  <c r="DC26" i="12"/>
  <c r="DC39" i="10"/>
  <c r="DI148" i="6"/>
  <c r="DJ104" i="6"/>
  <c r="DI126" i="6"/>
  <c r="DH173" i="6"/>
  <c r="DE171" i="6"/>
  <c r="DF178" i="6"/>
  <c r="DG32" i="7"/>
  <c r="DG20" i="11" s="1"/>
  <c r="DG21" i="11" s="1"/>
  <c r="DF20" i="11"/>
  <c r="DF21" i="11" s="1"/>
  <c r="DE169" i="6"/>
  <c r="DF170" i="6"/>
  <c r="DF168" i="6"/>
  <c r="DF172" i="6"/>
  <c r="BX31" i="10"/>
  <c r="BX37" i="10" s="1"/>
  <c r="BX24" i="12"/>
  <c r="BX47" i="11"/>
  <c r="BY44" i="11" s="1"/>
  <c r="BY46" i="11" s="1"/>
  <c r="DG130" i="6"/>
  <c r="DG152" i="6"/>
  <c r="DH108" i="6"/>
  <c r="DH107" i="6"/>
  <c r="DG129" i="6"/>
  <c r="DG151" i="6"/>
  <c r="DF116" i="6"/>
  <c r="DF138" i="6"/>
  <c r="DG94" i="6"/>
  <c r="DH105" i="6"/>
  <c r="DG127" i="6"/>
  <c r="DG149" i="6"/>
  <c r="DG100" i="6"/>
  <c r="DF144" i="6"/>
  <c r="DF122" i="6"/>
  <c r="DF124" i="6"/>
  <c r="DG102" i="6"/>
  <c r="DF146" i="6"/>
  <c r="DF171" i="6" s="1"/>
  <c r="DD180" i="6"/>
  <c r="DD184" i="6" s="1"/>
  <c r="DG143" i="6"/>
  <c r="DH99" i="6"/>
  <c r="DG121" i="6"/>
  <c r="DF140" i="6"/>
  <c r="DG96" i="6"/>
  <c r="DF118" i="6"/>
  <c r="DG153" i="6"/>
  <c r="DG131" i="6"/>
  <c r="DH109" i="6"/>
  <c r="DF177" i="6"/>
  <c r="DG179" i="6"/>
  <c r="DE167" i="6"/>
  <c r="DG164" i="6"/>
  <c r="DE163" i="6"/>
  <c r="DE155" i="6"/>
  <c r="DD41" i="11" s="1"/>
  <c r="DH97" i="6"/>
  <c r="DG141" i="6"/>
  <c r="DG119" i="6"/>
  <c r="DH132" i="6"/>
  <c r="DH154" i="6"/>
  <c r="DI110" i="6"/>
  <c r="DH101" i="6"/>
  <c r="DG123" i="6"/>
  <c r="DG145" i="6"/>
  <c r="DD157" i="6"/>
  <c r="DC41" i="11"/>
  <c r="DF120" i="6"/>
  <c r="DG98" i="6"/>
  <c r="DF142" i="6"/>
  <c r="DF167" i="6" s="1"/>
  <c r="DI95" i="6"/>
  <c r="DH117" i="6"/>
  <c r="DH139" i="6"/>
  <c r="DG125" i="6"/>
  <c r="DH103" i="6"/>
  <c r="DG147" i="6"/>
  <c r="DF176" i="6"/>
  <c r="DE165" i="6"/>
  <c r="DH31" i="7"/>
  <c r="DI21" i="7"/>
  <c r="DI25" i="10"/>
  <c r="DJ29" i="10"/>
  <c r="DJ25" i="7"/>
  <c r="DH160" i="6"/>
  <c r="DJ27" i="7"/>
  <c r="DJ25" i="10"/>
  <c r="DJ21" i="7"/>
  <c r="DI25" i="7"/>
  <c r="DI29" i="10"/>
  <c r="DI113" i="6"/>
  <c r="DJ91" i="6"/>
  <c r="DI135" i="6"/>
  <c r="DI27" i="7"/>
  <c r="DH128" i="6"/>
  <c r="DI106" i="6"/>
  <c r="DH150" i="6"/>
  <c r="DH30" i="7"/>
  <c r="DH92" i="6" l="1"/>
  <c r="DG136" i="6"/>
  <c r="DG114" i="6"/>
  <c r="DG161" i="6" s="1"/>
  <c r="DG172" i="6"/>
  <c r="DG137" i="6"/>
  <c r="DH93" i="6"/>
  <c r="DG115" i="6"/>
  <c r="CO26" i="11"/>
  <c r="CP23" i="11" s="1"/>
  <c r="CP25" i="11" s="1"/>
  <c r="CP28" i="11" s="1"/>
  <c r="CP23" i="12" s="1"/>
  <c r="DG24" i="11"/>
  <c r="DF24" i="11"/>
  <c r="DD39" i="10"/>
  <c r="DD26" i="12"/>
  <c r="DJ30" i="7"/>
  <c r="DG22" i="12"/>
  <c r="DJ126" i="6"/>
  <c r="DJ148" i="6"/>
  <c r="DI173" i="6"/>
  <c r="DI31" i="7"/>
  <c r="DI32" i="7" s="1"/>
  <c r="DI20" i="11" s="1"/>
  <c r="DI21" i="11" s="1"/>
  <c r="BX25" i="12"/>
  <c r="DH32" i="7"/>
  <c r="DH20" i="11" s="1"/>
  <c r="DH21" i="11" s="1"/>
  <c r="DH175" i="6"/>
  <c r="DE157" i="6"/>
  <c r="DG170" i="6"/>
  <c r="DH179" i="6"/>
  <c r="DF169" i="6"/>
  <c r="DG174" i="6"/>
  <c r="DG176" i="6"/>
  <c r="DG177" i="6"/>
  <c r="BY47" i="11"/>
  <c r="BZ44" i="11" s="1"/>
  <c r="BZ46" i="11" s="1"/>
  <c r="DH125" i="6"/>
  <c r="DI103" i="6"/>
  <c r="DH147" i="6"/>
  <c r="DH172" i="6" s="1"/>
  <c r="DJ95" i="6"/>
  <c r="DI139" i="6"/>
  <c r="DI117" i="6"/>
  <c r="DG120" i="6"/>
  <c r="DG142" i="6"/>
  <c r="DH98" i="6"/>
  <c r="DC42" i="11"/>
  <c r="DC45" i="11" s="1"/>
  <c r="DD42" i="11"/>
  <c r="DD45" i="11" s="1"/>
  <c r="DI154" i="6"/>
  <c r="DI132" i="6"/>
  <c r="DJ110" i="6"/>
  <c r="DI109" i="6"/>
  <c r="DH153" i="6"/>
  <c r="DH131" i="6"/>
  <c r="DG140" i="6"/>
  <c r="DG118" i="6"/>
  <c r="DH96" i="6"/>
  <c r="DG124" i="6"/>
  <c r="DG146" i="6"/>
  <c r="DH102" i="6"/>
  <c r="DG144" i="6"/>
  <c r="DG122" i="6"/>
  <c r="DH100" i="6"/>
  <c r="DH94" i="6"/>
  <c r="DG116" i="6"/>
  <c r="DG138" i="6"/>
  <c r="DH130" i="6"/>
  <c r="DI108" i="6"/>
  <c r="DH152" i="6"/>
  <c r="DH164" i="6"/>
  <c r="DG166" i="6"/>
  <c r="DG178" i="6"/>
  <c r="DG168" i="6"/>
  <c r="DH123" i="6"/>
  <c r="DI101" i="6"/>
  <c r="DH145" i="6"/>
  <c r="DH170" i="6" s="1"/>
  <c r="DH141" i="6"/>
  <c r="DI97" i="6"/>
  <c r="DH119" i="6"/>
  <c r="DE180" i="6"/>
  <c r="DE184" i="6" s="1"/>
  <c r="DH143" i="6"/>
  <c r="DH121" i="6"/>
  <c r="DI99" i="6"/>
  <c r="DH149" i="6"/>
  <c r="DH127" i="6"/>
  <c r="DI105" i="6"/>
  <c r="DF163" i="6"/>
  <c r="DF155" i="6"/>
  <c r="DH129" i="6"/>
  <c r="DI107" i="6"/>
  <c r="DH151" i="6"/>
  <c r="DF165" i="6"/>
  <c r="DJ113" i="6"/>
  <c r="DJ135" i="6"/>
  <c r="DI128" i="6"/>
  <c r="DI150" i="6"/>
  <c r="DJ106" i="6"/>
  <c r="DI160" i="6"/>
  <c r="DJ31" i="7"/>
  <c r="DI30" i="7"/>
  <c r="DH177" i="6" l="1"/>
  <c r="DI92" i="6"/>
  <c r="DH114" i="6"/>
  <c r="DH136" i="6"/>
  <c r="DH176" i="6"/>
  <c r="DG162" i="6"/>
  <c r="DH137" i="6"/>
  <c r="DI93" i="6"/>
  <c r="DH115" i="6"/>
  <c r="BX27" i="12"/>
  <c r="DI22" i="12"/>
  <c r="CP26" i="11"/>
  <c r="CQ23" i="11" s="1"/>
  <c r="CQ25" i="11" s="1"/>
  <c r="CQ28" i="11" s="1"/>
  <c r="CQ23" i="12" s="1"/>
  <c r="DH24" i="11"/>
  <c r="DI24" i="11"/>
  <c r="DE26" i="12"/>
  <c r="DE39" i="10"/>
  <c r="DH22" i="12"/>
  <c r="DI164" i="6"/>
  <c r="DJ173" i="6"/>
  <c r="I173" i="6" s="1"/>
  <c r="DJ32" i="7"/>
  <c r="DJ20" i="11" s="1"/>
  <c r="DJ21" i="11" s="1"/>
  <c r="DH174" i="6"/>
  <c r="DG169" i="6"/>
  <c r="DG171" i="6"/>
  <c r="DG165" i="6"/>
  <c r="DH178" i="6"/>
  <c r="DI179" i="6"/>
  <c r="BY31" i="10"/>
  <c r="BY37" i="10" s="1"/>
  <c r="BY24" i="12"/>
  <c r="BZ47" i="11"/>
  <c r="CA44" i="11" s="1"/>
  <c r="CA46" i="11" s="1"/>
  <c r="DF180" i="6"/>
  <c r="DF184" i="6" s="1"/>
  <c r="DJ99" i="6"/>
  <c r="DI143" i="6"/>
  <c r="DI121" i="6"/>
  <c r="DJ97" i="6"/>
  <c r="DI141" i="6"/>
  <c r="DI119" i="6"/>
  <c r="DI130" i="6"/>
  <c r="DI152" i="6"/>
  <c r="DJ108" i="6"/>
  <c r="DG163" i="6"/>
  <c r="DG155" i="6"/>
  <c r="DI94" i="6"/>
  <c r="DH116" i="6"/>
  <c r="DH138" i="6"/>
  <c r="DH124" i="6"/>
  <c r="DH146" i="6"/>
  <c r="DI102" i="6"/>
  <c r="DI131" i="6"/>
  <c r="DJ109" i="6"/>
  <c r="DI153" i="6"/>
  <c r="DH120" i="6"/>
  <c r="DH142" i="6"/>
  <c r="DI98" i="6"/>
  <c r="DH168" i="6"/>
  <c r="DI129" i="6"/>
  <c r="DJ107" i="6"/>
  <c r="DI151" i="6"/>
  <c r="DE41" i="11"/>
  <c r="DF157" i="6"/>
  <c r="DI127" i="6"/>
  <c r="DJ105" i="6"/>
  <c r="DI149" i="6"/>
  <c r="DJ101" i="6"/>
  <c r="DI123" i="6"/>
  <c r="DI145" i="6"/>
  <c r="DH144" i="6"/>
  <c r="DH122" i="6"/>
  <c r="DI100" i="6"/>
  <c r="DH118" i="6"/>
  <c r="DH140" i="6"/>
  <c r="DI96" i="6"/>
  <c r="DJ132" i="6"/>
  <c r="DJ154" i="6"/>
  <c r="DJ139" i="6"/>
  <c r="DJ117" i="6"/>
  <c r="DI125" i="6"/>
  <c r="DJ103" i="6"/>
  <c r="DI147" i="6"/>
  <c r="DI172" i="6" s="1"/>
  <c r="DH166" i="6"/>
  <c r="DG167" i="6"/>
  <c r="DI175" i="6"/>
  <c r="DJ128" i="6"/>
  <c r="DJ150" i="6"/>
  <c r="DJ160" i="6"/>
  <c r="DH161" i="6" l="1"/>
  <c r="DI136" i="6"/>
  <c r="DI114" i="6"/>
  <c r="DI161" i="6" s="1"/>
  <c r="DJ92" i="6"/>
  <c r="DI174" i="6"/>
  <c r="DI178" i="6"/>
  <c r="DI176" i="6"/>
  <c r="DI115" i="6"/>
  <c r="DJ93" i="6"/>
  <c r="DI137" i="6"/>
  <c r="DI162" i="6" s="1"/>
  <c r="DH162" i="6"/>
  <c r="CQ26" i="11"/>
  <c r="CR23" i="11" s="1"/>
  <c r="CR25" i="11" s="1"/>
  <c r="CR28" i="11" s="1"/>
  <c r="CR23" i="12" s="1"/>
  <c r="DJ24" i="11"/>
  <c r="DF39" i="10"/>
  <c r="DF26" i="12"/>
  <c r="DJ22" i="12"/>
  <c r="DH167" i="6"/>
  <c r="BY25" i="12"/>
  <c r="DH171" i="6"/>
  <c r="DI177" i="6"/>
  <c r="DI168" i="6"/>
  <c r="DJ179" i="6"/>
  <c r="I179" i="6" s="1"/>
  <c r="DI170" i="6"/>
  <c r="BZ24" i="12"/>
  <c r="BZ31" i="10"/>
  <c r="BZ37" i="10" s="1"/>
  <c r="DJ100" i="6"/>
  <c r="DI122" i="6"/>
  <c r="DI144" i="6"/>
  <c r="DE42" i="11"/>
  <c r="DE45" i="11" s="1"/>
  <c r="DJ129" i="6"/>
  <c r="DJ151" i="6"/>
  <c r="DI120" i="6"/>
  <c r="DI142" i="6"/>
  <c r="DJ98" i="6"/>
  <c r="DJ153" i="6"/>
  <c r="DJ131" i="6"/>
  <c r="DI124" i="6"/>
  <c r="DJ102" i="6"/>
  <c r="DI146" i="6"/>
  <c r="DI171" i="6" s="1"/>
  <c r="DF41" i="11"/>
  <c r="DF42" i="11" s="1"/>
  <c r="DF45" i="11" s="1"/>
  <c r="DG157" i="6"/>
  <c r="DJ152" i="6"/>
  <c r="DJ130" i="6"/>
  <c r="DJ121" i="6"/>
  <c r="DJ143" i="6"/>
  <c r="DJ164" i="6"/>
  <c r="I164" i="6" s="1"/>
  <c r="DH165" i="6"/>
  <c r="DH169" i="6"/>
  <c r="DI166" i="6"/>
  <c r="DJ147" i="6"/>
  <c r="DJ125" i="6"/>
  <c r="DI118" i="6"/>
  <c r="DJ96" i="6"/>
  <c r="DI140" i="6"/>
  <c r="DI165" i="6" s="1"/>
  <c r="DJ145" i="6"/>
  <c r="DJ123" i="6"/>
  <c r="DJ149" i="6"/>
  <c r="DJ127" i="6"/>
  <c r="DH163" i="6"/>
  <c r="DH155" i="6"/>
  <c r="DI116" i="6"/>
  <c r="DJ94" i="6"/>
  <c r="DI138" i="6"/>
  <c r="DG180" i="6"/>
  <c r="DG184" i="6" s="1"/>
  <c r="DJ119" i="6"/>
  <c r="DJ141" i="6"/>
  <c r="DJ175" i="6"/>
  <c r="I175" i="6" s="1"/>
  <c r="I22" i="12"/>
  <c r="I160" i="6"/>
  <c r="DJ114" i="6" l="1"/>
  <c r="DJ136" i="6"/>
  <c r="DJ137" i="6"/>
  <c r="DJ115" i="6"/>
  <c r="BY27" i="12"/>
  <c r="CR26" i="11"/>
  <c r="CS23" i="11" s="1"/>
  <c r="CS25" i="11" s="1"/>
  <c r="CS28" i="11" s="1"/>
  <c r="CS23" i="12" s="1"/>
  <c r="DG26" i="12"/>
  <c r="DG39" i="10"/>
  <c r="DI169" i="6"/>
  <c r="DJ166" i="6"/>
  <c r="I166" i="6" s="1"/>
  <c r="DJ174" i="6"/>
  <c r="I174" i="6" s="1"/>
  <c r="DJ168" i="6"/>
  <c r="I168" i="6" s="1"/>
  <c r="BZ25" i="12"/>
  <c r="DJ170" i="6"/>
  <c r="I170" i="6" s="1"/>
  <c r="DJ178" i="6"/>
  <c r="I178" i="6" s="1"/>
  <c r="DI167" i="6"/>
  <c r="DJ176" i="6"/>
  <c r="I176" i="6" s="1"/>
  <c r="CA24" i="12"/>
  <c r="CA31" i="10"/>
  <c r="CA37" i="10" s="1"/>
  <c r="CA47" i="11"/>
  <c r="CB44" i="11" s="1"/>
  <c r="CB46" i="11" s="1"/>
  <c r="DI163" i="6"/>
  <c r="DI155" i="6"/>
  <c r="DH180" i="6"/>
  <c r="DH184" i="6" s="1"/>
  <c r="DJ140" i="6"/>
  <c r="DJ118" i="6"/>
  <c r="DJ144" i="6"/>
  <c r="DJ122" i="6"/>
  <c r="DJ116" i="6"/>
  <c r="DJ138" i="6"/>
  <c r="DH157" i="6"/>
  <c r="DG41" i="11"/>
  <c r="DG42" i="11" s="1"/>
  <c r="DG45" i="11" s="1"/>
  <c r="DJ124" i="6"/>
  <c r="DJ146" i="6"/>
  <c r="DJ120" i="6"/>
  <c r="DJ142" i="6"/>
  <c r="DJ172" i="6"/>
  <c r="I172" i="6" s="1"/>
  <c r="DJ177" i="6"/>
  <c r="I177" i="6" s="1"/>
  <c r="DJ161" i="6" l="1"/>
  <c r="I161" i="6" s="1"/>
  <c r="DJ162" i="6"/>
  <c r="I162" i="6" s="1"/>
  <c r="BZ27" i="12"/>
  <c r="CS26" i="11"/>
  <c r="CT23" i="11" s="1"/>
  <c r="CT25" i="11" s="1"/>
  <c r="DH39" i="10"/>
  <c r="DH26" i="12"/>
  <c r="DJ169" i="6"/>
  <c r="I169" i="6" s="1"/>
  <c r="DJ165" i="6"/>
  <c r="I165" i="6" s="1"/>
  <c r="CA25" i="12"/>
  <c r="CB47" i="11"/>
  <c r="CC44" i="11" s="1"/>
  <c r="CC46" i="11" s="1"/>
  <c r="DI180" i="6"/>
  <c r="DI184" i="6" s="1"/>
  <c r="DJ155" i="6"/>
  <c r="DJ163" i="6"/>
  <c r="DI157" i="6"/>
  <c r="DH41" i="11"/>
  <c r="DJ167" i="6"/>
  <c r="I167" i="6" s="1"/>
  <c r="DJ171" i="6"/>
  <c r="I171" i="6" s="1"/>
  <c r="CA27" i="12" l="1"/>
  <c r="CT26" i="11"/>
  <c r="CU23" i="11" s="1"/>
  <c r="CT28" i="11"/>
  <c r="CT23" i="12" s="1"/>
  <c r="DI26" i="12"/>
  <c r="DI39" i="10"/>
  <c r="CB24" i="12"/>
  <c r="CB31" i="10"/>
  <c r="CB37" i="10" s="1"/>
  <c r="DI41" i="11"/>
  <c r="DJ42" i="11" s="1"/>
  <c r="DJ45" i="11" s="1"/>
  <c r="DJ157" i="6"/>
  <c r="I157" i="6" s="1"/>
  <c r="DH42" i="11"/>
  <c r="DH45" i="11" s="1"/>
  <c r="I163" i="6"/>
  <c r="DJ180" i="6"/>
  <c r="DJ184" i="6" s="1"/>
  <c r="CU25" i="11" l="1"/>
  <c r="CU28" i="11" s="1"/>
  <c r="CU23" i="12" s="1"/>
  <c r="DJ39" i="10"/>
  <c r="DJ26" i="12"/>
  <c r="I184" i="6"/>
  <c r="CB25" i="12"/>
  <c r="DI42" i="11"/>
  <c r="DI45" i="11" s="1"/>
  <c r="I26" i="12"/>
  <c r="I180" i="6"/>
  <c r="CC31" i="10"/>
  <c r="CC37" i="10" s="1"/>
  <c r="CC24" i="12"/>
  <c r="CC47" i="11"/>
  <c r="CD44" i="11" s="1"/>
  <c r="CD46" i="11" s="1"/>
  <c r="CB27" i="12" l="1"/>
  <c r="CU26" i="11"/>
  <c r="CV23" i="11" s="1"/>
  <c r="CV25" i="11" s="1"/>
  <c r="CV28" i="11" s="1"/>
  <c r="CV23" i="12" s="1"/>
  <c r="CC25" i="12"/>
  <c r="CC27" i="12" l="1"/>
  <c r="CV26" i="11"/>
  <c r="CW23" i="11" s="1"/>
  <c r="CW25" i="11" s="1"/>
  <c r="CW28" i="11" s="1"/>
  <c r="CW23" i="12" s="1"/>
  <c r="CD24" i="12"/>
  <c r="CD31" i="10"/>
  <c r="CD37" i="10" s="1"/>
  <c r="CD47" i="11"/>
  <c r="CE44" i="11" s="1"/>
  <c r="CE46" i="11" s="1"/>
  <c r="CW26" i="11" l="1"/>
  <c r="CX23" i="11" s="1"/>
  <c r="CX25" i="11" s="1"/>
  <c r="CX28" i="11" s="1"/>
  <c r="CX23" i="12" s="1"/>
  <c r="CD25" i="12"/>
  <c r="CD27" i="12" l="1"/>
  <c r="CX26" i="11"/>
  <c r="CY23" i="11" s="1"/>
  <c r="CY25" i="11" s="1"/>
  <c r="CY28" i="11" s="1"/>
  <c r="CY23" i="12" s="1"/>
  <c r="AD16" i="13"/>
  <c r="CE31" i="10"/>
  <c r="CE37" i="10" s="1"/>
  <c r="CE24" i="12"/>
  <c r="CE47" i="11"/>
  <c r="CF44" i="11" s="1"/>
  <c r="CF46" i="11" s="1"/>
  <c r="CY26" i="11" l="1"/>
  <c r="CZ23" i="11" s="1"/>
  <c r="CE25" i="12"/>
  <c r="CE27" i="12" l="1"/>
  <c r="CZ25" i="11"/>
  <c r="CZ28" i="11" s="1"/>
  <c r="CZ23" i="12" s="1"/>
  <c r="CF31" i="10"/>
  <c r="CF37" i="10" s="1"/>
  <c r="CF24" i="12"/>
  <c r="CF25" i="12" s="1"/>
  <c r="CF47" i="11"/>
  <c r="CG44" i="11" s="1"/>
  <c r="CG46" i="11" s="1"/>
  <c r="CZ26" i="11" l="1"/>
  <c r="DA23" i="11" s="1"/>
  <c r="CF27" i="12"/>
  <c r="DA25" i="11" l="1"/>
  <c r="DA28" i="11" s="1"/>
  <c r="DA23" i="12" s="1"/>
  <c r="CG24" i="12"/>
  <c r="CG25" i="12" s="1"/>
  <c r="CG31" i="10"/>
  <c r="CG37" i="10" s="1"/>
  <c r="CG47" i="11"/>
  <c r="CH44" i="11" s="1"/>
  <c r="CH46" i="11" s="1"/>
  <c r="DA26" i="11" l="1"/>
  <c r="DB23" i="11" s="1"/>
  <c r="DB25" i="11" s="1"/>
  <c r="DB28" i="11" s="1"/>
  <c r="DB23" i="12" s="1"/>
  <c r="CG27" i="12"/>
  <c r="DB26" i="11" l="1"/>
  <c r="DC23" i="11" s="1"/>
  <c r="DC25" i="11" s="1"/>
  <c r="DC28" i="11" s="1"/>
  <c r="DC23" i="12" s="1"/>
  <c r="CH24" i="12"/>
  <c r="CH25" i="12" s="1"/>
  <c r="CH31" i="10"/>
  <c r="CH37" i="10" s="1"/>
  <c r="CH47" i="11"/>
  <c r="CI44" i="11" s="1"/>
  <c r="CI46" i="11" s="1"/>
  <c r="DC26" i="11" l="1"/>
  <c r="DD23" i="11" s="1"/>
  <c r="DD25" i="11" s="1"/>
  <c r="DD28" i="11" s="1"/>
  <c r="DD23" i="12" s="1"/>
  <c r="CH27" i="12"/>
  <c r="DD26" i="11" l="1"/>
  <c r="DE23" i="11" s="1"/>
  <c r="DE25" i="11" s="1"/>
  <c r="DE28" i="11" s="1"/>
  <c r="DE23" i="12" s="1"/>
  <c r="CI24" i="12"/>
  <c r="CI25" i="12" s="1"/>
  <c r="CI31" i="10"/>
  <c r="CI37" i="10" s="1"/>
  <c r="CI47" i="11"/>
  <c r="CJ44" i="11" s="1"/>
  <c r="CJ46" i="11" s="1"/>
  <c r="DE26" i="11" l="1"/>
  <c r="DF23" i="11" s="1"/>
  <c r="DF25" i="11" s="1"/>
  <c r="CI27" i="12"/>
  <c r="DF26" i="11" l="1"/>
  <c r="DG23" i="11" s="1"/>
  <c r="DF28" i="11"/>
  <c r="DF23" i="12" s="1"/>
  <c r="CJ24" i="12"/>
  <c r="CJ25" i="12" s="1"/>
  <c r="CJ31" i="10"/>
  <c r="CJ37" i="10" s="1"/>
  <c r="CJ47" i="11"/>
  <c r="CK44" i="11" s="1"/>
  <c r="CK46" i="11" s="1"/>
  <c r="DG25" i="11" l="1"/>
  <c r="DG28" i="11" s="1"/>
  <c r="DG23" i="12" s="1"/>
  <c r="CJ27" i="12"/>
  <c r="DG26" i="11" l="1"/>
  <c r="DH23" i="11" s="1"/>
  <c r="DH25" i="11" s="1"/>
  <c r="DH28" i="11" s="1"/>
  <c r="DH23" i="12" s="1"/>
  <c r="CK24" i="12"/>
  <c r="CK31" i="10"/>
  <c r="CK37" i="10" s="1"/>
  <c r="CK47" i="11"/>
  <c r="CL44" i="11" s="1"/>
  <c r="CL46" i="11" s="1"/>
  <c r="DH26" i="11" l="1"/>
  <c r="DI23" i="11" s="1"/>
  <c r="DI25" i="11" s="1"/>
  <c r="DI28" i="11" s="1"/>
  <c r="DI23" i="12" s="1"/>
  <c r="CK25" i="12"/>
  <c r="CK27" i="12" l="1"/>
  <c r="DI26" i="11"/>
  <c r="DJ23" i="11" s="1"/>
  <c r="DJ25" i="11" s="1"/>
  <c r="DJ28" i="11" s="1"/>
  <c r="CL24" i="12"/>
  <c r="CL31" i="10"/>
  <c r="CL37" i="10" s="1"/>
  <c r="CL47" i="11"/>
  <c r="CM44" i="11" s="1"/>
  <c r="CM46" i="11" s="1"/>
  <c r="I28" i="11" l="1"/>
  <c r="DJ23" i="12"/>
  <c r="I23" i="12" s="1"/>
  <c r="DJ26" i="11"/>
  <c r="CL25" i="12"/>
  <c r="CM47" i="11"/>
  <c r="CN44" i="11" s="1"/>
  <c r="CN46" i="11" s="1"/>
  <c r="CL27" i="12" l="1"/>
  <c r="CM31" i="10"/>
  <c r="CM37" i="10" s="1"/>
  <c r="CM24" i="12"/>
  <c r="CN47" i="11"/>
  <c r="CO44" i="11" s="1"/>
  <c r="CO46" i="11" s="1"/>
  <c r="CM25" i="12" l="1"/>
  <c r="CN24" i="12"/>
  <c r="CN31" i="10"/>
  <c r="CN37" i="10" s="1"/>
  <c r="CM27" i="12" l="1"/>
  <c r="CN25" i="12"/>
  <c r="CO24" i="12"/>
  <c r="CO31" i="10"/>
  <c r="CO37" i="10" s="1"/>
  <c r="CO47" i="11"/>
  <c r="CP44" i="11" s="1"/>
  <c r="CP46" i="11" s="1"/>
  <c r="CN27" i="12" l="1"/>
  <c r="CO25" i="12"/>
  <c r="CP47" i="11"/>
  <c r="CQ44" i="11" s="1"/>
  <c r="CQ46" i="11" s="1"/>
  <c r="CP24" i="12"/>
  <c r="CP31" i="10"/>
  <c r="CP37" i="10" s="1"/>
  <c r="CO27" i="12" l="1"/>
  <c r="AD14" i="13"/>
  <c r="CP25" i="12"/>
  <c r="CQ47" i="11"/>
  <c r="CR44" i="11" s="1"/>
  <c r="CR46" i="11" s="1"/>
  <c r="CP27" i="12" l="1"/>
  <c r="AD20" i="13"/>
  <c r="CQ31" i="10"/>
  <c r="CQ37" i="10" s="1"/>
  <c r="CQ24" i="12"/>
  <c r="CQ25" i="12" l="1"/>
  <c r="CR24" i="12"/>
  <c r="CR31" i="10"/>
  <c r="CR37" i="10" s="1"/>
  <c r="CR47" i="11"/>
  <c r="CS44" i="11" s="1"/>
  <c r="CS46" i="11" s="1"/>
  <c r="CQ27" i="12" l="1"/>
  <c r="CR25" i="12"/>
  <c r="CS47" i="11"/>
  <c r="CT44" i="11" s="1"/>
  <c r="CT46" i="11" s="1"/>
  <c r="CS31" i="10"/>
  <c r="CS37" i="10" s="1"/>
  <c r="CS24" i="12"/>
  <c r="CR27" i="12" l="1"/>
  <c r="CS25" i="12"/>
  <c r="CS27" i="12" l="1"/>
  <c r="CT24" i="12"/>
  <c r="CT31" i="10"/>
  <c r="CT37" i="10" s="1"/>
  <c r="CT47" i="11"/>
  <c r="CU44" i="11" s="1"/>
  <c r="CU46" i="11" s="1"/>
  <c r="CT25" i="12" l="1"/>
  <c r="CT27" i="12" l="1"/>
  <c r="CU31" i="10"/>
  <c r="CU37" i="10" s="1"/>
  <c r="CU24" i="12"/>
  <c r="CU47" i="11"/>
  <c r="CV44" i="11" s="1"/>
  <c r="CV46" i="11" s="1"/>
  <c r="CU25" i="12" l="1"/>
  <c r="CV47" i="11"/>
  <c r="CW44" i="11" s="1"/>
  <c r="CW46" i="11" s="1"/>
  <c r="CU27" i="12" l="1"/>
  <c r="CV24" i="12"/>
  <c r="CV31" i="10"/>
  <c r="CV37" i="10" s="1"/>
  <c r="CW47" i="11"/>
  <c r="CX44" i="11" s="1"/>
  <c r="CX46" i="11" s="1"/>
  <c r="CV25" i="12" l="1"/>
  <c r="CX47" i="11"/>
  <c r="CY44" i="11" s="1"/>
  <c r="CY46" i="11" s="1"/>
  <c r="CW24" i="12"/>
  <c r="CW31" i="10"/>
  <c r="CW37" i="10" s="1"/>
  <c r="CV27" i="12" l="1"/>
  <c r="CW25" i="12"/>
  <c r="CX24" i="12"/>
  <c r="CX31" i="10"/>
  <c r="CX37" i="10" s="1"/>
  <c r="CY47" i="11"/>
  <c r="CZ44" i="11" s="1"/>
  <c r="CZ46" i="11" s="1"/>
  <c r="CW27" i="12" l="1"/>
  <c r="CX25" i="12"/>
  <c r="CZ47" i="11"/>
  <c r="DA44" i="11" s="1"/>
  <c r="DA46" i="11" s="1"/>
  <c r="CY31" i="10"/>
  <c r="CY37" i="10" s="1"/>
  <c r="CY24" i="12"/>
  <c r="CX27" i="12" l="1"/>
  <c r="CY25" i="12"/>
  <c r="CZ31" i="10"/>
  <c r="CZ37" i="10" s="1"/>
  <c r="CZ24" i="12"/>
  <c r="DA47" i="11"/>
  <c r="DB44" i="11" s="1"/>
  <c r="DB46" i="11" s="1"/>
  <c r="CY27" i="12" l="1"/>
  <c r="CZ25" i="12"/>
  <c r="DB47" i="11"/>
  <c r="DC44" i="11" s="1"/>
  <c r="DC46" i="11" s="1"/>
  <c r="DA31" i="10"/>
  <c r="DA37" i="10" s="1"/>
  <c r="DA24" i="12"/>
  <c r="CZ27" i="12" l="1"/>
  <c r="DA25" i="12"/>
  <c r="DB31" i="10"/>
  <c r="DB37" i="10" s="1"/>
  <c r="DB24" i="12"/>
  <c r="DC47" i="11"/>
  <c r="DD44" i="11" s="1"/>
  <c r="DD46" i="11" s="1"/>
  <c r="DA27" i="12" l="1"/>
  <c r="DB25" i="12"/>
  <c r="DD47" i="11"/>
  <c r="DE44" i="11" s="1"/>
  <c r="DE46" i="11" s="1"/>
  <c r="DD31" i="10"/>
  <c r="DD37" i="10" s="1"/>
  <c r="DD24" i="12"/>
  <c r="DC24" i="12"/>
  <c r="DC31" i="10"/>
  <c r="DC37" i="10" s="1"/>
  <c r="DB27" i="12" l="1"/>
  <c r="DC25" i="12"/>
  <c r="DD25" i="12"/>
  <c r="DC27" i="12" l="1"/>
  <c r="DD27" i="12"/>
  <c r="DE24" i="12"/>
  <c r="DE31" i="10"/>
  <c r="DE37" i="10" s="1"/>
  <c r="DE47" i="11"/>
  <c r="DF44" i="11" s="1"/>
  <c r="DF46" i="11" s="1"/>
  <c r="DE25" i="12" l="1"/>
  <c r="DF47" i="11"/>
  <c r="DG44" i="11" s="1"/>
  <c r="DG46" i="11" s="1"/>
  <c r="DE27" i="12" l="1"/>
  <c r="DF31" i="10"/>
  <c r="DF37" i="10" s="1"/>
  <c r="DF24" i="12"/>
  <c r="DF25" i="12" l="1"/>
  <c r="DG31" i="10"/>
  <c r="DG37" i="10" s="1"/>
  <c r="DG24" i="12"/>
  <c r="DG47" i="11"/>
  <c r="DH44" i="11" s="1"/>
  <c r="DH46" i="11" s="1"/>
  <c r="DF27" i="12" l="1"/>
  <c r="DG25" i="12"/>
  <c r="DH47" i="11"/>
  <c r="DI44" i="11" s="1"/>
  <c r="DI46" i="11" s="1"/>
  <c r="DG27" i="12" l="1"/>
  <c r="DH31" i="10"/>
  <c r="DH37" i="10" s="1"/>
  <c r="DH24" i="12"/>
  <c r="DI47" i="11"/>
  <c r="DJ44" i="11" s="1"/>
  <c r="DJ46" i="11" s="1"/>
  <c r="DH25" i="12" l="1"/>
  <c r="DI31" i="10"/>
  <c r="DI37" i="10" s="1"/>
  <c r="DI24" i="12"/>
  <c r="DJ47" i="11"/>
  <c r="DH27" i="12" l="1"/>
  <c r="DI25" i="12"/>
  <c r="DJ31" i="10"/>
  <c r="DJ37" i="10" s="1"/>
  <c r="DJ24" i="12"/>
  <c r="DJ25" i="12" s="1"/>
  <c r="DI27" i="12" l="1"/>
  <c r="I24" i="12"/>
  <c r="AD21" i="13" l="1"/>
  <c r="I25" i="12"/>
  <c r="DJ27" i="12"/>
  <c r="I27" i="12" l="1"/>
  <c r="AA19" i="13" l="1"/>
  <c r="AB19" i="13"/>
  <c r="AC19" i="13"/>
  <c r="Z16" i="13" l="1"/>
  <c r="Z14" i="13" l="1"/>
  <c r="Z20" i="13"/>
  <c r="AA16" i="13" l="1"/>
  <c r="AA14" i="13"/>
  <c r="AA20" i="13"/>
  <c r="AB16" i="13" l="1"/>
  <c r="AB14" i="13" l="1"/>
  <c r="AC16" i="13" l="1"/>
  <c r="AC14" i="13" l="1"/>
  <c r="AC18" i="13" l="1"/>
  <c r="AB18" i="13"/>
  <c r="AA18" i="13"/>
  <c r="AA21" i="13" s="1"/>
  <c r="Z18" i="13"/>
  <c r="AC20" i="13" l="1"/>
  <c r="AC21" i="13" s="1"/>
  <c r="Z19" i="13"/>
  <c r="Z21" i="13" s="1"/>
  <c r="AB20" i="13"/>
  <c r="AB21" i="13" s="1"/>
  <c r="H62" i="4"/>
  <c r="L68" i="4" s="1"/>
  <c r="J23" i="9"/>
  <c r="J20" i="9" l="1"/>
  <c r="I20" i="9" s="1"/>
  <c r="J28" i="9"/>
  <c r="I23" i="9"/>
  <c r="I31" i="9" l="1"/>
  <c r="J51" i="9"/>
  <c r="J88" i="9" s="1"/>
  <c r="I33" i="9"/>
  <c r="J100" i="9"/>
  <c r="I29" i="9"/>
  <c r="J32" i="11"/>
  <c r="J33" i="11" s="1"/>
  <c r="J34" i="11" s="1"/>
  <c r="L35" i="11" s="1"/>
  <c r="J39" i="9"/>
  <c r="L74" i="4"/>
  <c r="F136" i="4" s="1"/>
  <c r="I30" i="9"/>
  <c r="J43" i="9"/>
  <c r="I32" i="9"/>
  <c r="J93" i="9"/>
  <c r="J37" i="9"/>
  <c r="I28" i="9"/>
  <c r="L40" i="12" l="1"/>
  <c r="L41" i="12" s="1"/>
  <c r="I35" i="11"/>
  <c r="H136" i="4"/>
  <c r="I37" i="9"/>
  <c r="J44" i="12"/>
  <c r="I85" i="12"/>
  <c r="F132" i="4"/>
  <c r="H132" i="4" s="1"/>
  <c r="F134" i="4"/>
  <c r="F133" i="4"/>
  <c r="I34" i="9"/>
  <c r="H30" i="9" s="1"/>
  <c r="I93" i="9"/>
  <c r="J105" i="9"/>
  <c r="I43" i="9"/>
  <c r="I39" i="9"/>
  <c r="J39" i="12"/>
  <c r="J41" i="12" s="1"/>
  <c r="F135" i="4"/>
  <c r="F131" i="4"/>
  <c r="H131" i="4" s="1"/>
  <c r="I100" i="9"/>
  <c r="E12" i="13"/>
  <c r="D12" i="13" s="1"/>
  <c r="I51" i="9"/>
  <c r="J52" i="9"/>
  <c r="I18" i="14" s="1"/>
  <c r="J47" i="12"/>
  <c r="H29" i="9" l="1"/>
  <c r="J101" i="9"/>
  <c r="J102" i="9" s="1"/>
  <c r="K101" i="9"/>
  <c r="L101" i="9"/>
  <c r="M101" i="9"/>
  <c r="N101" i="9"/>
  <c r="O101" i="9"/>
  <c r="P101" i="9"/>
  <c r="Q101" i="9"/>
  <c r="R101" i="9"/>
  <c r="S101" i="9"/>
  <c r="T101" i="9"/>
  <c r="U101" i="9"/>
  <c r="V101" i="9"/>
  <c r="W101" i="9"/>
  <c r="X101" i="9"/>
  <c r="Y101" i="9"/>
  <c r="Z101" i="9"/>
  <c r="AA101" i="9"/>
  <c r="AB101" i="9"/>
  <c r="AC101" i="9"/>
  <c r="AD101" i="9"/>
  <c r="AE101" i="9"/>
  <c r="AF101" i="9"/>
  <c r="AG101" i="9"/>
  <c r="AH101" i="9"/>
  <c r="AI101" i="9"/>
  <c r="AJ101" i="9"/>
  <c r="AK101" i="9"/>
  <c r="AL101" i="9"/>
  <c r="AM101" i="9"/>
  <c r="AN101" i="9"/>
  <c r="AO101" i="9"/>
  <c r="AP101" i="9"/>
  <c r="AQ101" i="9"/>
  <c r="AR101" i="9"/>
  <c r="AS101" i="9"/>
  <c r="AT101" i="9"/>
  <c r="AU101" i="9"/>
  <c r="AV101" i="9"/>
  <c r="AW101" i="9"/>
  <c r="AX101" i="9"/>
  <c r="AY101" i="9"/>
  <c r="AZ101" i="9"/>
  <c r="BA101" i="9"/>
  <c r="BB101" i="9"/>
  <c r="BC101" i="9"/>
  <c r="BD101" i="9"/>
  <c r="BE101" i="9"/>
  <c r="BF101" i="9"/>
  <c r="BG101" i="9"/>
  <c r="BH101" i="9"/>
  <c r="BI101" i="9"/>
  <c r="BJ101" i="9"/>
  <c r="BK101" i="9"/>
  <c r="BL101" i="9"/>
  <c r="BM101" i="9"/>
  <c r="BN101" i="9"/>
  <c r="BO101" i="9"/>
  <c r="BP101" i="9"/>
  <c r="BQ101" i="9"/>
  <c r="BR101" i="9"/>
  <c r="BS101" i="9"/>
  <c r="BT101" i="9"/>
  <c r="BU101" i="9"/>
  <c r="BV101" i="9"/>
  <c r="BW101" i="9"/>
  <c r="BX101" i="9"/>
  <c r="BY101" i="9"/>
  <c r="BZ101" i="9"/>
  <c r="CA101" i="9"/>
  <c r="CB101" i="9"/>
  <c r="CC101" i="9"/>
  <c r="CD101" i="9"/>
  <c r="CE101" i="9"/>
  <c r="CF101" i="9"/>
  <c r="CG101" i="9"/>
  <c r="CH101" i="9"/>
  <c r="CI101" i="9"/>
  <c r="CJ101" i="9"/>
  <c r="CK101" i="9"/>
  <c r="CL101" i="9"/>
  <c r="CM101" i="9"/>
  <c r="CN101" i="9"/>
  <c r="CO101" i="9"/>
  <c r="CP101" i="9"/>
  <c r="CQ101" i="9"/>
  <c r="CR101" i="9"/>
  <c r="CS101" i="9"/>
  <c r="CT101" i="9"/>
  <c r="CU101" i="9"/>
  <c r="CV101" i="9"/>
  <c r="CW101" i="9"/>
  <c r="CX101" i="9"/>
  <c r="CY101" i="9"/>
  <c r="CZ101" i="9"/>
  <c r="DA101" i="9"/>
  <c r="DB101" i="9"/>
  <c r="DC101" i="9"/>
  <c r="DD101" i="9"/>
  <c r="DE101" i="9"/>
  <c r="DF101" i="9"/>
  <c r="DG101" i="9"/>
  <c r="DH101" i="9"/>
  <c r="DI101" i="9"/>
  <c r="DJ101" i="9"/>
  <c r="J44" i="9"/>
  <c r="J45" i="9" s="1"/>
  <c r="K44" i="9"/>
  <c r="L44" i="9"/>
  <c r="M44" i="9"/>
  <c r="N44" i="9"/>
  <c r="O44" i="9"/>
  <c r="P44" i="9"/>
  <c r="Q44" i="9"/>
  <c r="R44" i="9"/>
  <c r="S44" i="9"/>
  <c r="T44" i="9"/>
  <c r="U44" i="9"/>
  <c r="V44" i="9"/>
  <c r="W44" i="9"/>
  <c r="X44" i="9"/>
  <c r="Y44" i="9"/>
  <c r="Z44" i="9"/>
  <c r="AA44" i="9"/>
  <c r="AB44" i="9"/>
  <c r="AC44" i="9"/>
  <c r="AD44" i="9"/>
  <c r="AE44" i="9"/>
  <c r="AF44" i="9"/>
  <c r="AG44" i="9"/>
  <c r="AH44" i="9"/>
  <c r="AI44" i="9"/>
  <c r="AJ44" i="9"/>
  <c r="AK44" i="9"/>
  <c r="AL44" i="9"/>
  <c r="AM44" i="9"/>
  <c r="AN44" i="9"/>
  <c r="AO44" i="9"/>
  <c r="AP44" i="9"/>
  <c r="AQ44" i="9"/>
  <c r="AR44" i="9"/>
  <c r="AS44" i="9"/>
  <c r="AT44" i="9"/>
  <c r="AU44" i="9"/>
  <c r="AV44" i="9"/>
  <c r="AW44" i="9"/>
  <c r="AX44" i="9"/>
  <c r="AY44" i="9"/>
  <c r="AZ44" i="9"/>
  <c r="BA44" i="9"/>
  <c r="BB44" i="9"/>
  <c r="BC44" i="9"/>
  <c r="BD44" i="9"/>
  <c r="BE44" i="9"/>
  <c r="BF44" i="9"/>
  <c r="BG44" i="9"/>
  <c r="BH44" i="9"/>
  <c r="BI44" i="9"/>
  <c r="BJ44" i="9"/>
  <c r="BK44" i="9"/>
  <c r="BL44" i="9"/>
  <c r="BM44" i="9"/>
  <c r="BN44" i="9"/>
  <c r="BO44" i="9"/>
  <c r="BP44" i="9"/>
  <c r="BQ44" i="9"/>
  <c r="BR44" i="9"/>
  <c r="BS44" i="9"/>
  <c r="BT44" i="9"/>
  <c r="BU44" i="9"/>
  <c r="BV44" i="9"/>
  <c r="BW44" i="9"/>
  <c r="BX44" i="9"/>
  <c r="BY44" i="9"/>
  <c r="BZ44" i="9"/>
  <c r="CA44" i="9"/>
  <c r="CB44" i="9"/>
  <c r="CC44" i="9"/>
  <c r="CD44" i="9"/>
  <c r="CE44" i="9"/>
  <c r="CF44" i="9"/>
  <c r="CG44" i="9"/>
  <c r="CH44" i="9"/>
  <c r="CI44" i="9"/>
  <c r="CJ44" i="9"/>
  <c r="CK44" i="9"/>
  <c r="CL44" i="9"/>
  <c r="CM44" i="9"/>
  <c r="CN44" i="9"/>
  <c r="CO44" i="9"/>
  <c r="CP44" i="9"/>
  <c r="CQ44" i="9"/>
  <c r="CR44" i="9"/>
  <c r="CS44" i="9"/>
  <c r="CT44" i="9"/>
  <c r="CU44" i="9"/>
  <c r="CV44" i="9"/>
  <c r="CW44" i="9"/>
  <c r="CX44" i="9"/>
  <c r="CY44" i="9"/>
  <c r="CZ44" i="9"/>
  <c r="DA44" i="9"/>
  <c r="DB44" i="9"/>
  <c r="DC44" i="9"/>
  <c r="DD44" i="9"/>
  <c r="DE44" i="9"/>
  <c r="DF44" i="9"/>
  <c r="DG44" i="9"/>
  <c r="DH44" i="9"/>
  <c r="DI44" i="9"/>
  <c r="DJ44" i="9"/>
  <c r="DI94" i="9"/>
  <c r="DG94" i="9"/>
  <c r="DE94" i="9"/>
  <c r="DC94" i="9"/>
  <c r="DA94" i="9"/>
  <c r="CY94" i="9"/>
  <c r="CW94" i="9"/>
  <c r="CU94" i="9"/>
  <c r="CS94" i="9"/>
  <c r="CQ94" i="9"/>
  <c r="CO94" i="9"/>
  <c r="CM94" i="9"/>
  <c r="CK94" i="9"/>
  <c r="CI94" i="9"/>
  <c r="CG94" i="9"/>
  <c r="CE94" i="9"/>
  <c r="CC94" i="9"/>
  <c r="CA94" i="9"/>
  <c r="BY94" i="9"/>
  <c r="BW94" i="9"/>
  <c r="BU94" i="9"/>
  <c r="BS94" i="9"/>
  <c r="BQ94" i="9"/>
  <c r="BO94" i="9"/>
  <c r="BM94" i="9"/>
  <c r="BK94" i="9"/>
  <c r="BI94" i="9"/>
  <c r="BG94" i="9"/>
  <c r="BE94" i="9"/>
  <c r="BC94" i="9"/>
  <c r="BA94" i="9"/>
  <c r="AY94" i="9"/>
  <c r="AW94" i="9"/>
  <c r="AU94" i="9"/>
  <c r="AS94" i="9"/>
  <c r="AQ94" i="9"/>
  <c r="AO94" i="9"/>
  <c r="AM94" i="9"/>
  <c r="AK94" i="9"/>
  <c r="AI94" i="9"/>
  <c r="AG94" i="9"/>
  <c r="AE94" i="9"/>
  <c r="AC94" i="9"/>
  <c r="AA94" i="9"/>
  <c r="Y94" i="9"/>
  <c r="W94" i="9"/>
  <c r="U94" i="9"/>
  <c r="S94" i="9"/>
  <c r="Q94" i="9"/>
  <c r="O94" i="9"/>
  <c r="M94" i="9"/>
  <c r="K94" i="9"/>
  <c r="DJ94" i="9"/>
  <c r="DH94" i="9"/>
  <c r="DF94" i="9"/>
  <c r="DD94" i="9"/>
  <c r="DB94" i="9"/>
  <c r="CZ94" i="9"/>
  <c r="CX94" i="9"/>
  <c r="CV94" i="9"/>
  <c r="CT94" i="9"/>
  <c r="CR94" i="9"/>
  <c r="CP94" i="9"/>
  <c r="CN94" i="9"/>
  <c r="CL94" i="9"/>
  <c r="CJ94" i="9"/>
  <c r="CH94" i="9"/>
  <c r="CF94" i="9"/>
  <c r="CD94" i="9"/>
  <c r="CB94" i="9"/>
  <c r="BZ94" i="9"/>
  <c r="BX94" i="9"/>
  <c r="BV94" i="9"/>
  <c r="BT94" i="9"/>
  <c r="BR94" i="9"/>
  <c r="BP94" i="9"/>
  <c r="BN94" i="9"/>
  <c r="BL94" i="9"/>
  <c r="BJ94" i="9"/>
  <c r="BH94" i="9"/>
  <c r="BF94" i="9"/>
  <c r="BD94" i="9"/>
  <c r="BB94" i="9"/>
  <c r="AZ94" i="9"/>
  <c r="AX94" i="9"/>
  <c r="AV94" i="9"/>
  <c r="AT94" i="9"/>
  <c r="AR94" i="9"/>
  <c r="AP94" i="9"/>
  <c r="AN94" i="9"/>
  <c r="AL94" i="9"/>
  <c r="AJ94" i="9"/>
  <c r="AH94" i="9"/>
  <c r="AF94" i="9"/>
  <c r="AD94" i="9"/>
  <c r="AB94" i="9"/>
  <c r="Z94" i="9"/>
  <c r="X94" i="9"/>
  <c r="V94" i="9"/>
  <c r="T94" i="9"/>
  <c r="R94" i="9"/>
  <c r="P94" i="9"/>
  <c r="N94" i="9"/>
  <c r="L94" i="9"/>
  <c r="J94" i="9"/>
  <c r="J95" i="9" s="1"/>
  <c r="H31" i="9"/>
  <c r="I40" i="12"/>
  <c r="H33" i="9"/>
  <c r="H32" i="9"/>
  <c r="H28" i="9"/>
  <c r="H133" i="4"/>
  <c r="J133" i="4"/>
  <c r="CK85" i="12"/>
  <c r="BR85" i="12"/>
  <c r="M85" i="12"/>
  <c r="K85" i="12"/>
  <c r="CL85" i="12"/>
  <c r="BV85" i="12"/>
  <c r="Q85" i="12"/>
  <c r="N85" i="12"/>
  <c r="DJ85" i="12"/>
  <c r="DF85" i="12"/>
  <c r="AG85" i="12"/>
  <c r="AB85" i="12"/>
  <c r="BU85" i="12"/>
  <c r="DH85" i="12"/>
  <c r="CO85" i="12"/>
  <c r="BG85" i="12"/>
  <c r="V85" i="12"/>
  <c r="BY85" i="12"/>
  <c r="O85" i="12"/>
  <c r="DE85" i="12"/>
  <c r="AF85" i="12"/>
  <c r="BC85" i="12"/>
  <c r="BF85" i="12"/>
  <c r="CA85" i="12"/>
  <c r="BP85" i="12"/>
  <c r="CN85" i="12"/>
  <c r="AX85" i="12"/>
  <c r="CU85" i="12"/>
  <c r="AO85" i="12"/>
  <c r="BJ85" i="12"/>
  <c r="DA85" i="12"/>
  <c r="BI85" i="12"/>
  <c r="AA85" i="12"/>
  <c r="BM85" i="12"/>
  <c r="CW85" i="12"/>
  <c r="CZ85" i="12"/>
  <c r="AD85" i="12"/>
  <c r="BE85" i="12"/>
  <c r="BB85" i="12"/>
  <c r="BA85" i="12"/>
  <c r="CF85" i="12"/>
  <c r="CI85" i="12"/>
  <c r="CE85" i="12"/>
  <c r="AY85" i="12"/>
  <c r="AQ85" i="12"/>
  <c r="AZ85" i="12"/>
  <c r="CJ85" i="12"/>
  <c r="AW85" i="12"/>
  <c r="AS85" i="12"/>
  <c r="AV85" i="12"/>
  <c r="CY85" i="12"/>
  <c r="CD85" i="12"/>
  <c r="S85" i="12"/>
  <c r="L85" i="12"/>
  <c r="AT85" i="12"/>
  <c r="BD85" i="12"/>
  <c r="CH85" i="12"/>
  <c r="R85" i="12"/>
  <c r="Y85" i="12"/>
  <c r="DG85" i="12"/>
  <c r="CQ85" i="12"/>
  <c r="CM85" i="12"/>
  <c r="AK85" i="12"/>
  <c r="BH85" i="12"/>
  <c r="BQ85" i="12"/>
  <c r="DB85" i="12"/>
  <c r="BZ85" i="12"/>
  <c r="CC85" i="12"/>
  <c r="CX85" i="12"/>
  <c r="P85" i="12"/>
  <c r="DI85" i="12"/>
  <c r="AR85" i="12"/>
  <c r="AC85" i="12"/>
  <c r="AJ85" i="12"/>
  <c r="CT85" i="12"/>
  <c r="AE85" i="12"/>
  <c r="CS85" i="12"/>
  <c r="BW85" i="12"/>
  <c r="AL85" i="12"/>
  <c r="AP85" i="12"/>
  <c r="AH85" i="12"/>
  <c r="DC85" i="12"/>
  <c r="CB85" i="12"/>
  <c r="BO85" i="12"/>
  <c r="BS85" i="12"/>
  <c r="BX85" i="12"/>
  <c r="Z85" i="12"/>
  <c r="AM85" i="12"/>
  <c r="T85" i="12"/>
  <c r="X85" i="12"/>
  <c r="BN85" i="12"/>
  <c r="AU85" i="12"/>
  <c r="BT85" i="12"/>
  <c r="DD85" i="12"/>
  <c r="CR85" i="12"/>
  <c r="U85" i="12"/>
  <c r="W85" i="12"/>
  <c r="CP85" i="12"/>
  <c r="CV85" i="12"/>
  <c r="BL85" i="12"/>
  <c r="CG85" i="12"/>
  <c r="AN85" i="12"/>
  <c r="AI85" i="12"/>
  <c r="BK85" i="12"/>
  <c r="J85" i="12"/>
  <c r="J86" i="12" s="1"/>
  <c r="J136" i="4"/>
  <c r="I47" i="12"/>
  <c r="J89" i="9"/>
  <c r="K50" i="9"/>
  <c r="K88" i="9" s="1"/>
  <c r="J135" i="4"/>
  <c r="H135" i="4"/>
  <c r="I39" i="12"/>
  <c r="I41" i="12"/>
  <c r="J50" i="12"/>
  <c r="I50" i="12" s="1"/>
  <c r="I105" i="9"/>
  <c r="J134" i="4"/>
  <c r="I13" i="14"/>
  <c r="H134" i="4"/>
  <c r="I44" i="12"/>
  <c r="H137" i="4" l="1"/>
  <c r="H138" i="4" s="1"/>
  <c r="K86" i="12"/>
  <c r="L86" i="12" s="1"/>
  <c r="M86" i="12" s="1"/>
  <c r="N86" i="12" s="1"/>
  <c r="O86" i="12" s="1"/>
  <c r="P86" i="12" s="1"/>
  <c r="Q86" i="12" s="1"/>
  <c r="R86" i="12" s="1"/>
  <c r="S86" i="12" s="1"/>
  <c r="T86" i="12" s="1"/>
  <c r="U86" i="12" s="1"/>
  <c r="V86" i="12" s="1"/>
  <c r="W86" i="12" s="1"/>
  <c r="X86" i="12" s="1"/>
  <c r="Y86" i="12" s="1"/>
  <c r="Z86" i="12" s="1"/>
  <c r="AA86" i="12" s="1"/>
  <c r="AB86" i="12" s="1"/>
  <c r="AC86" i="12" s="1"/>
  <c r="AD86" i="12" s="1"/>
  <c r="AE86" i="12" s="1"/>
  <c r="AF86" i="12" s="1"/>
  <c r="AG86" i="12" s="1"/>
  <c r="AH86" i="12" s="1"/>
  <c r="AI86" i="12" s="1"/>
  <c r="AJ86" i="12" s="1"/>
  <c r="AK86" i="12" s="1"/>
  <c r="AL86" i="12" s="1"/>
  <c r="AM86" i="12" s="1"/>
  <c r="AN86" i="12" s="1"/>
  <c r="AO86" i="12" s="1"/>
  <c r="AP86" i="12" s="1"/>
  <c r="AQ86" i="12" s="1"/>
  <c r="AR86" i="12" s="1"/>
  <c r="AS86" i="12" s="1"/>
  <c r="AT86" i="12" s="1"/>
  <c r="AU86" i="12" s="1"/>
  <c r="AV86" i="12" s="1"/>
  <c r="AW86" i="12" s="1"/>
  <c r="AX86" i="12" s="1"/>
  <c r="AY86" i="12" s="1"/>
  <c r="AZ86" i="12" s="1"/>
  <c r="BA86" i="12" s="1"/>
  <c r="BB86" i="12" s="1"/>
  <c r="BC86" i="12" s="1"/>
  <c r="BD86" i="12" s="1"/>
  <c r="BE86" i="12" s="1"/>
  <c r="BF86" i="12" s="1"/>
  <c r="BG86" i="12" s="1"/>
  <c r="BH86" i="12" s="1"/>
  <c r="BI86" i="12" s="1"/>
  <c r="BJ86" i="12" s="1"/>
  <c r="BK86" i="12" s="1"/>
  <c r="BL86" i="12" s="1"/>
  <c r="BM86" i="12" s="1"/>
  <c r="BN86" i="12" s="1"/>
  <c r="BO86" i="12" s="1"/>
  <c r="BP86" i="12" s="1"/>
  <c r="BQ86" i="12" s="1"/>
  <c r="BR86" i="12" s="1"/>
  <c r="BS86" i="12" s="1"/>
  <c r="BT86" i="12" s="1"/>
  <c r="BU86" i="12" s="1"/>
  <c r="BV86" i="12" s="1"/>
  <c r="BW86" i="12" s="1"/>
  <c r="BX86" i="12" s="1"/>
  <c r="BY86" i="12" s="1"/>
  <c r="BZ86" i="12" s="1"/>
  <c r="CA86" i="12" s="1"/>
  <c r="CB86" i="12" s="1"/>
  <c r="CC86" i="12" s="1"/>
  <c r="CD86" i="12" s="1"/>
  <c r="CE86" i="12" s="1"/>
  <c r="CF86" i="12" s="1"/>
  <c r="CG86" i="12" s="1"/>
  <c r="CH86" i="12" s="1"/>
  <c r="CI86" i="12" s="1"/>
  <c r="CJ86" i="12" s="1"/>
  <c r="CK86" i="12" s="1"/>
  <c r="CL86" i="12" s="1"/>
  <c r="CM86" i="12" s="1"/>
  <c r="CN86" i="12" s="1"/>
  <c r="CO86" i="12" s="1"/>
  <c r="CP86" i="12" s="1"/>
  <c r="CQ86" i="12" s="1"/>
  <c r="CR86" i="12" s="1"/>
  <c r="CS86" i="12" s="1"/>
  <c r="CT86" i="12" s="1"/>
  <c r="CU86" i="12" s="1"/>
  <c r="CV86" i="12" s="1"/>
  <c r="CW86" i="12" s="1"/>
  <c r="CX86" i="12" s="1"/>
  <c r="CY86" i="12" s="1"/>
  <c r="CZ86" i="12" s="1"/>
  <c r="DA86" i="12" s="1"/>
  <c r="DB86" i="12" s="1"/>
  <c r="DC86" i="12" s="1"/>
  <c r="DD86" i="12" s="1"/>
  <c r="DE86" i="12" s="1"/>
  <c r="DF86" i="12" s="1"/>
  <c r="DG86" i="12" s="1"/>
  <c r="DH86" i="12" s="1"/>
  <c r="DI86" i="12" s="1"/>
  <c r="DJ86" i="12" s="1"/>
  <c r="H34" i="9"/>
  <c r="I26" i="14" s="1"/>
  <c r="L50" i="9"/>
  <c r="L88" i="9" s="1"/>
  <c r="I101" i="9"/>
  <c r="I44" i="9"/>
  <c r="J106" i="9"/>
  <c r="J137" i="4"/>
  <c r="J138" i="4" s="1"/>
  <c r="DA106" i="9"/>
  <c r="CM106" i="9"/>
  <c r="BS106" i="9"/>
  <c r="AS106" i="9"/>
  <c r="DE106" i="9"/>
  <c r="BP106" i="9"/>
  <c r="DJ106" i="9"/>
  <c r="BG106" i="9"/>
  <c r="AZ106" i="9"/>
  <c r="CA106" i="9"/>
  <c r="BH106" i="9"/>
  <c r="DB106" i="9"/>
  <c r="CP106" i="9"/>
  <c r="CW106" i="9"/>
  <c r="BC106" i="9"/>
  <c r="BE106" i="9"/>
  <c r="DD106" i="9"/>
  <c r="K106" i="9"/>
  <c r="AN106" i="9"/>
  <c r="CL106" i="9"/>
  <c r="CB106" i="9"/>
  <c r="CK106" i="9"/>
  <c r="AD106" i="9"/>
  <c r="BM106" i="9"/>
  <c r="BQ106" i="9"/>
  <c r="DC106" i="9"/>
  <c r="V106" i="9"/>
  <c r="DG106" i="9"/>
  <c r="CJ106" i="9"/>
  <c r="BR106" i="9"/>
  <c r="CO106" i="9"/>
  <c r="W106" i="9"/>
  <c r="BZ106" i="9"/>
  <c r="AL106" i="9"/>
  <c r="CR106" i="9"/>
  <c r="BD106" i="9"/>
  <c r="BN106" i="9"/>
  <c r="BT106" i="9"/>
  <c r="AA106" i="9"/>
  <c r="AI106" i="9"/>
  <c r="BW106" i="9"/>
  <c r="AY106" i="9"/>
  <c r="Y106" i="9"/>
  <c r="AX106" i="9"/>
  <c r="L106" i="9"/>
  <c r="AU106" i="9"/>
  <c r="CD106" i="9"/>
  <c r="AW106" i="9"/>
  <c r="BJ106" i="9"/>
  <c r="AG106" i="9"/>
  <c r="BK106" i="9"/>
  <c r="P106" i="9"/>
  <c r="I94" i="9"/>
  <c r="BY106" i="9"/>
  <c r="U106" i="9"/>
  <c r="BX106" i="9"/>
  <c r="DF106" i="9"/>
  <c r="CE106" i="9"/>
  <c r="BU106" i="9"/>
  <c r="M106" i="9"/>
  <c r="AM106" i="9"/>
  <c r="DH106" i="9"/>
  <c r="BI106" i="9"/>
  <c r="Q106" i="9"/>
  <c r="AO106" i="9"/>
  <c r="DI106" i="9"/>
  <c r="CQ106" i="9"/>
  <c r="CG106" i="9"/>
  <c r="AR106" i="9"/>
  <c r="AV106" i="9"/>
  <c r="CN106" i="9"/>
  <c r="CV106" i="9"/>
  <c r="BA106" i="9"/>
  <c r="AQ106" i="9"/>
  <c r="CY106" i="9"/>
  <c r="BV106" i="9"/>
  <c r="CH106" i="9"/>
  <c r="X106" i="9"/>
  <c r="S106" i="9"/>
  <c r="Z106" i="9"/>
  <c r="CX106" i="9"/>
  <c r="CS106" i="9"/>
  <c r="BB106" i="9"/>
  <c r="BF106" i="9"/>
  <c r="CU106" i="9"/>
  <c r="N106" i="9"/>
  <c r="AP106" i="9"/>
  <c r="CC106" i="9"/>
  <c r="CF106" i="9"/>
  <c r="AE106" i="9"/>
  <c r="R106" i="9"/>
  <c r="AC106" i="9"/>
  <c r="CZ106" i="9"/>
  <c r="AH106" i="9"/>
  <c r="AF106" i="9"/>
  <c r="BL106" i="9"/>
  <c r="AK106" i="9"/>
  <c r="BO106" i="9"/>
  <c r="O106" i="9"/>
  <c r="CI106" i="9"/>
  <c r="CT106" i="9"/>
  <c r="AJ106" i="9"/>
  <c r="AT106" i="9"/>
  <c r="T106" i="9"/>
  <c r="AB106" i="9"/>
  <c r="Y19" i="13" l="1"/>
  <c r="H35" i="9"/>
  <c r="AJ51" i="12"/>
  <c r="AJ52" i="12" s="1"/>
  <c r="BO51" i="12"/>
  <c r="BO52" i="12" s="1"/>
  <c r="AC51" i="12"/>
  <c r="AC52" i="12" s="1"/>
  <c r="AB51" i="12"/>
  <c r="AB52" i="12" s="1"/>
  <c r="N19" i="13"/>
  <c r="AT51" i="12"/>
  <c r="AT52" i="12" s="1"/>
  <c r="CT51" i="12"/>
  <c r="CT52" i="12" s="1"/>
  <c r="O51" i="12"/>
  <c r="O52" i="12" s="1"/>
  <c r="AK51" i="12"/>
  <c r="AK52" i="12" s="1"/>
  <c r="AF51" i="12"/>
  <c r="AF52" i="12" s="1"/>
  <c r="CZ51" i="12"/>
  <c r="CZ52" i="12" s="1"/>
  <c r="G19" i="13"/>
  <c r="R51" i="12"/>
  <c r="R52" i="12" s="1"/>
  <c r="CF51" i="12"/>
  <c r="CF52" i="12" s="1"/>
  <c r="M19" i="13"/>
  <c r="AP51" i="12"/>
  <c r="AP52" i="12" s="1"/>
  <c r="CU51" i="12"/>
  <c r="CU52" i="12" s="1"/>
  <c r="P19" i="13"/>
  <c r="BB51" i="12"/>
  <c r="BB52" i="12" s="1"/>
  <c r="CX51" i="12"/>
  <c r="CX52" i="12" s="1"/>
  <c r="S51" i="12"/>
  <c r="S52" i="12" s="1"/>
  <c r="X19" i="13"/>
  <c r="CH51" i="12"/>
  <c r="CH52" i="12" s="1"/>
  <c r="CY51" i="12"/>
  <c r="CY52" i="12" s="1"/>
  <c r="BA51" i="12"/>
  <c r="BA52" i="12" s="1"/>
  <c r="CN51" i="12"/>
  <c r="CN52" i="12" s="1"/>
  <c r="AR51" i="12"/>
  <c r="AR52" i="12" s="1"/>
  <c r="CQ51" i="12"/>
  <c r="CQ52" i="12" s="1"/>
  <c r="AO51" i="12"/>
  <c r="AO52" i="12" s="1"/>
  <c r="BI51" i="12"/>
  <c r="BI52" i="12" s="1"/>
  <c r="AM51" i="12"/>
  <c r="AM52" i="12" s="1"/>
  <c r="BU51" i="12"/>
  <c r="BU52" i="12" s="1"/>
  <c r="DF51" i="12"/>
  <c r="DF52" i="12" s="1"/>
  <c r="U51" i="12"/>
  <c r="U52" i="12" s="1"/>
  <c r="BK51" i="12"/>
  <c r="BK52" i="12" s="1"/>
  <c r="R19" i="13"/>
  <c r="BJ51" i="12"/>
  <c r="BJ52" i="12" s="1"/>
  <c r="W19" i="13"/>
  <c r="CD51" i="12"/>
  <c r="CD52" i="12" s="1"/>
  <c r="L51" i="12"/>
  <c r="L52" i="12" s="1"/>
  <c r="Y51" i="12"/>
  <c r="Y52" i="12" s="1"/>
  <c r="BW51" i="12"/>
  <c r="BW52" i="12" s="1"/>
  <c r="AA51" i="12"/>
  <c r="AA52" i="12" s="1"/>
  <c r="S19" i="13"/>
  <c r="BN51" i="12"/>
  <c r="BN52" i="12" s="1"/>
  <c r="CR51" i="12"/>
  <c r="CR52" i="12" s="1"/>
  <c r="BZ51" i="12"/>
  <c r="BZ52" i="12" s="1"/>
  <c r="V19" i="13"/>
  <c r="CO51" i="12"/>
  <c r="CO52" i="12" s="1"/>
  <c r="CJ51" i="12"/>
  <c r="CJ52" i="12" s="1"/>
  <c r="H19" i="13"/>
  <c r="V51" i="12"/>
  <c r="V52" i="12" s="1"/>
  <c r="BQ51" i="12"/>
  <c r="BQ52" i="12" s="1"/>
  <c r="J19" i="13"/>
  <c r="AD51" i="12"/>
  <c r="AD52" i="12" s="1"/>
  <c r="CB51" i="12"/>
  <c r="CB52" i="12" s="1"/>
  <c r="AN51" i="12"/>
  <c r="AN52" i="12" s="1"/>
  <c r="DD51" i="12"/>
  <c r="DD52" i="12" s="1"/>
  <c r="BC51" i="12"/>
  <c r="BC52" i="12" s="1"/>
  <c r="CP51" i="12"/>
  <c r="CP52" i="12" s="1"/>
  <c r="BH51" i="12"/>
  <c r="BH52" i="12" s="1"/>
  <c r="AZ51" i="12"/>
  <c r="AZ52" i="12" s="1"/>
  <c r="DJ51" i="12"/>
  <c r="DJ52" i="12" s="1"/>
  <c r="DE51" i="12"/>
  <c r="DE52" i="12" s="1"/>
  <c r="BS51" i="12"/>
  <c r="BS52" i="12" s="1"/>
  <c r="DA51" i="12"/>
  <c r="DA52" i="12" s="1"/>
  <c r="J46" i="9"/>
  <c r="K42" i="9"/>
  <c r="K45" i="9" s="1"/>
  <c r="K89" i="9"/>
  <c r="T51" i="12"/>
  <c r="T52" i="12" s="1"/>
  <c r="CI51" i="12"/>
  <c r="CI52" i="12" s="1"/>
  <c r="BL51" i="12"/>
  <c r="BL52" i="12" s="1"/>
  <c r="K19" i="13"/>
  <c r="AH51" i="12"/>
  <c r="AH52" i="12" s="1"/>
  <c r="AE51" i="12"/>
  <c r="AE52" i="12" s="1"/>
  <c r="CC51" i="12"/>
  <c r="CC52" i="12" s="1"/>
  <c r="F19" i="13"/>
  <c r="N51" i="12"/>
  <c r="N52" i="12" s="1"/>
  <c r="Q19" i="13"/>
  <c r="BF51" i="12"/>
  <c r="BF52" i="12" s="1"/>
  <c r="CS51" i="12"/>
  <c r="CS52" i="12" s="1"/>
  <c r="I19" i="13"/>
  <c r="Z51" i="12"/>
  <c r="Z52" i="12" s="1"/>
  <c r="X51" i="12"/>
  <c r="X52" i="12" s="1"/>
  <c r="BV51" i="12"/>
  <c r="BV52" i="12" s="1"/>
  <c r="U19" i="13"/>
  <c r="AQ51" i="12"/>
  <c r="AQ52" i="12" s="1"/>
  <c r="CV51" i="12"/>
  <c r="CV52" i="12" s="1"/>
  <c r="AV51" i="12"/>
  <c r="AV52" i="12" s="1"/>
  <c r="CG51" i="12"/>
  <c r="CG52" i="12" s="1"/>
  <c r="DI51" i="12"/>
  <c r="DI52" i="12" s="1"/>
  <c r="Q51" i="12"/>
  <c r="Q52" i="12" s="1"/>
  <c r="DH51" i="12"/>
  <c r="DH52" i="12" s="1"/>
  <c r="M51" i="12"/>
  <c r="M52" i="12" s="1"/>
  <c r="CE51" i="12"/>
  <c r="CE52" i="12" s="1"/>
  <c r="BX51" i="12"/>
  <c r="BX52" i="12" s="1"/>
  <c r="BY51" i="12"/>
  <c r="BY52" i="12" s="1"/>
  <c r="J96" i="9"/>
  <c r="K92" i="9"/>
  <c r="K95" i="9" s="1"/>
  <c r="P51" i="12"/>
  <c r="P52" i="12" s="1"/>
  <c r="AG51" i="12"/>
  <c r="AG52" i="12" s="1"/>
  <c r="AW51" i="12"/>
  <c r="AW52" i="12" s="1"/>
  <c r="AU51" i="12"/>
  <c r="AU52" i="12" s="1"/>
  <c r="AX51" i="12"/>
  <c r="AX52" i="12" s="1"/>
  <c r="O19" i="13"/>
  <c r="AY51" i="12"/>
  <c r="AY52" i="12" s="1"/>
  <c r="AI51" i="12"/>
  <c r="AI52" i="12" s="1"/>
  <c r="BT51" i="12"/>
  <c r="BT52" i="12" s="1"/>
  <c r="BD51" i="12"/>
  <c r="BD52" i="12" s="1"/>
  <c r="L19" i="13"/>
  <c r="AL51" i="12"/>
  <c r="AL52" i="12" s="1"/>
  <c r="W51" i="12"/>
  <c r="W52" i="12" s="1"/>
  <c r="T19" i="13"/>
  <c r="BR51" i="12"/>
  <c r="BR52" i="12" s="1"/>
  <c r="DG51" i="12"/>
  <c r="DG52" i="12" s="1"/>
  <c r="DC51" i="12"/>
  <c r="DC52" i="12" s="1"/>
  <c r="BM51" i="12"/>
  <c r="BM52" i="12" s="1"/>
  <c r="CK51" i="12"/>
  <c r="CK52" i="12" s="1"/>
  <c r="CL51" i="12"/>
  <c r="CL52" i="12" s="1"/>
  <c r="K51" i="12"/>
  <c r="K52" i="12" s="1"/>
  <c r="BE51" i="12"/>
  <c r="BE52" i="12" s="1"/>
  <c r="CW51" i="12"/>
  <c r="CW52" i="12" s="1"/>
  <c r="DB51" i="12"/>
  <c r="DB52" i="12" s="1"/>
  <c r="CA51" i="12"/>
  <c r="CA52" i="12" s="1"/>
  <c r="BG51" i="12"/>
  <c r="BG52" i="12" s="1"/>
  <c r="BP51" i="12"/>
  <c r="BP52" i="12" s="1"/>
  <c r="AS51" i="12"/>
  <c r="AS52" i="12" s="1"/>
  <c r="CM51" i="12"/>
  <c r="CM52" i="12" s="1"/>
  <c r="E19" i="13"/>
  <c r="I106" i="9"/>
  <c r="J51" i="12"/>
  <c r="J103" i="9"/>
  <c r="K99" i="9"/>
  <c r="K102" i="9" s="1"/>
  <c r="M50" i="9"/>
  <c r="M88" i="9" s="1"/>
  <c r="DH35" i="9" l="1"/>
  <c r="DH56" i="12" s="1"/>
  <c r="DD35" i="9"/>
  <c r="DD56" i="12" s="1"/>
  <c r="CZ35" i="9"/>
  <c r="CZ56" i="12" s="1"/>
  <c r="CV35" i="9"/>
  <c r="CV56" i="12" s="1"/>
  <c r="CR35" i="9"/>
  <c r="CR56" i="12" s="1"/>
  <c r="CN35" i="9"/>
  <c r="CN56" i="12" s="1"/>
  <c r="CJ35" i="9"/>
  <c r="CJ56" i="12" s="1"/>
  <c r="CF35" i="9"/>
  <c r="CF56" i="12" s="1"/>
  <c r="CB35" i="9"/>
  <c r="CB56" i="12" s="1"/>
  <c r="BX35" i="9"/>
  <c r="BX56" i="12" s="1"/>
  <c r="BT35" i="9"/>
  <c r="BT56" i="12" s="1"/>
  <c r="BP35" i="9"/>
  <c r="BP56" i="12" s="1"/>
  <c r="BL35" i="9"/>
  <c r="BL56" i="12" s="1"/>
  <c r="BH35" i="9"/>
  <c r="BH56" i="12" s="1"/>
  <c r="BD35" i="9"/>
  <c r="BD56" i="12" s="1"/>
  <c r="AZ35" i="9"/>
  <c r="AZ56" i="12" s="1"/>
  <c r="AV35" i="9"/>
  <c r="AV56" i="12" s="1"/>
  <c r="AR35" i="9"/>
  <c r="AR56" i="12" s="1"/>
  <c r="AN35" i="9"/>
  <c r="AN56" i="12" s="1"/>
  <c r="AJ35" i="9"/>
  <c r="AJ56" i="12" s="1"/>
  <c r="AF35" i="9"/>
  <c r="AF56" i="12" s="1"/>
  <c r="AB35" i="9"/>
  <c r="AB56" i="12" s="1"/>
  <c r="X35" i="9"/>
  <c r="X56" i="12" s="1"/>
  <c r="T35" i="9"/>
  <c r="T56" i="12" s="1"/>
  <c r="P35" i="9"/>
  <c r="P56" i="12" s="1"/>
  <c r="L35" i="9"/>
  <c r="L56" i="12" s="1"/>
  <c r="DI35" i="9"/>
  <c r="DI56" i="12" s="1"/>
  <c r="DE35" i="9"/>
  <c r="DE56" i="12" s="1"/>
  <c r="DA35" i="9"/>
  <c r="DA56" i="12" s="1"/>
  <c r="CW35" i="9"/>
  <c r="CW56" i="12" s="1"/>
  <c r="CS35" i="9"/>
  <c r="CS56" i="12" s="1"/>
  <c r="CO35" i="9"/>
  <c r="CO56" i="12" s="1"/>
  <c r="CK35" i="9"/>
  <c r="CK56" i="12" s="1"/>
  <c r="CG35" i="9"/>
  <c r="CG56" i="12" s="1"/>
  <c r="CC35" i="9"/>
  <c r="CC56" i="12" s="1"/>
  <c r="BY35" i="9"/>
  <c r="BY56" i="12" s="1"/>
  <c r="BU35" i="9"/>
  <c r="BU56" i="12" s="1"/>
  <c r="BQ35" i="9"/>
  <c r="BQ56" i="12" s="1"/>
  <c r="BM35" i="9"/>
  <c r="BM56" i="12" s="1"/>
  <c r="BI35" i="9"/>
  <c r="BI56" i="12" s="1"/>
  <c r="BE35" i="9"/>
  <c r="BE56" i="12" s="1"/>
  <c r="BA35" i="9"/>
  <c r="BA56" i="12" s="1"/>
  <c r="AW35" i="9"/>
  <c r="AW56" i="12" s="1"/>
  <c r="AS35" i="9"/>
  <c r="AS56" i="12" s="1"/>
  <c r="AO35" i="9"/>
  <c r="AO56" i="12" s="1"/>
  <c r="AK35" i="9"/>
  <c r="AK56" i="12" s="1"/>
  <c r="AG35" i="9"/>
  <c r="AG56" i="12" s="1"/>
  <c r="AC35" i="9"/>
  <c r="AC56" i="12" s="1"/>
  <c r="Y35" i="9"/>
  <c r="Y56" i="12" s="1"/>
  <c r="U35" i="9"/>
  <c r="U56" i="12" s="1"/>
  <c r="Q35" i="9"/>
  <c r="Q56" i="12" s="1"/>
  <c r="M35" i="9"/>
  <c r="M56" i="12" s="1"/>
  <c r="DJ35" i="9"/>
  <c r="DJ56" i="12" s="1"/>
  <c r="DF35" i="9"/>
  <c r="DF56" i="12" s="1"/>
  <c r="DB35" i="9"/>
  <c r="DB56" i="12" s="1"/>
  <c r="CX35" i="9"/>
  <c r="CX56" i="12" s="1"/>
  <c r="CT35" i="9"/>
  <c r="CT56" i="12" s="1"/>
  <c r="CP35" i="9"/>
  <c r="CP56" i="12" s="1"/>
  <c r="CL35" i="9"/>
  <c r="CL56" i="12" s="1"/>
  <c r="CH35" i="9"/>
  <c r="CH56" i="12" s="1"/>
  <c r="CD35" i="9"/>
  <c r="CD56" i="12" s="1"/>
  <c r="BZ35" i="9"/>
  <c r="BZ56" i="12" s="1"/>
  <c r="BV35" i="9"/>
  <c r="BV56" i="12" s="1"/>
  <c r="BR35" i="9"/>
  <c r="BR56" i="12" s="1"/>
  <c r="BN35" i="9"/>
  <c r="BN56" i="12" s="1"/>
  <c r="BJ35" i="9"/>
  <c r="BJ56" i="12" s="1"/>
  <c r="BF35" i="9"/>
  <c r="BF56" i="12" s="1"/>
  <c r="BB35" i="9"/>
  <c r="BB56" i="12" s="1"/>
  <c r="AX35" i="9"/>
  <c r="AX56" i="12" s="1"/>
  <c r="AT35" i="9"/>
  <c r="AT56" i="12" s="1"/>
  <c r="AP35" i="9"/>
  <c r="AP56" i="12" s="1"/>
  <c r="AL35" i="9"/>
  <c r="AL56" i="12" s="1"/>
  <c r="AH35" i="9"/>
  <c r="AH56" i="12" s="1"/>
  <c r="AD35" i="9"/>
  <c r="AD56" i="12" s="1"/>
  <c r="Z35" i="9"/>
  <c r="Z56" i="12" s="1"/>
  <c r="V35" i="9"/>
  <c r="V56" i="12" s="1"/>
  <c r="R35" i="9"/>
  <c r="R56" i="12" s="1"/>
  <c r="N35" i="9"/>
  <c r="N56" i="12" s="1"/>
  <c r="J35" i="9"/>
  <c r="J56" i="12" s="1"/>
  <c r="J57" i="12" s="1"/>
  <c r="DG35" i="9"/>
  <c r="DG56" i="12" s="1"/>
  <c r="DC35" i="9"/>
  <c r="DC56" i="12" s="1"/>
  <c r="CY35" i="9"/>
  <c r="CY56" i="12" s="1"/>
  <c r="CU35" i="9"/>
  <c r="CU56" i="12" s="1"/>
  <c r="CQ35" i="9"/>
  <c r="CQ56" i="12" s="1"/>
  <c r="CM35" i="9"/>
  <c r="CM56" i="12" s="1"/>
  <c r="CI35" i="9"/>
  <c r="CI56" i="12" s="1"/>
  <c r="CE35" i="9"/>
  <c r="CE56" i="12" s="1"/>
  <c r="CA35" i="9"/>
  <c r="CA56" i="12" s="1"/>
  <c r="BW35" i="9"/>
  <c r="BW56" i="12" s="1"/>
  <c r="BS35" i="9"/>
  <c r="BS56" i="12" s="1"/>
  <c r="BO35" i="9"/>
  <c r="BO56" i="12" s="1"/>
  <c r="BK35" i="9"/>
  <c r="BK56" i="12" s="1"/>
  <c r="BG35" i="9"/>
  <c r="BG56" i="12" s="1"/>
  <c r="BC35" i="9"/>
  <c r="BC56" i="12" s="1"/>
  <c r="AY35" i="9"/>
  <c r="AY56" i="12" s="1"/>
  <c r="AU35" i="9"/>
  <c r="AU56" i="12" s="1"/>
  <c r="AQ35" i="9"/>
  <c r="AQ56" i="12" s="1"/>
  <c r="AM35" i="9"/>
  <c r="AM56" i="12" s="1"/>
  <c r="AI35" i="9"/>
  <c r="AI56" i="12" s="1"/>
  <c r="AE35" i="9"/>
  <c r="AE56" i="12" s="1"/>
  <c r="AA35" i="9"/>
  <c r="AA56" i="12" s="1"/>
  <c r="W35" i="9"/>
  <c r="W56" i="12" s="1"/>
  <c r="S35" i="9"/>
  <c r="S56" i="12" s="1"/>
  <c r="O35" i="9"/>
  <c r="O56" i="12" s="1"/>
  <c r="K35" i="9"/>
  <c r="K56" i="12" s="1"/>
  <c r="L89" i="9"/>
  <c r="M89" i="9"/>
  <c r="L99" i="9"/>
  <c r="L102" i="9" s="1"/>
  <c r="I51" i="12"/>
  <c r="I89" i="12" s="1"/>
  <c r="J52" i="12"/>
  <c r="J89" i="12"/>
  <c r="L92" i="9"/>
  <c r="L95" i="9" s="1"/>
  <c r="K57" i="12"/>
  <c r="D19" i="13"/>
  <c r="J107" i="9"/>
  <c r="J42" i="10" s="1"/>
  <c r="J40" i="10" s="1"/>
  <c r="L57" i="12" l="1"/>
  <c r="M57" i="12" s="1"/>
  <c r="N57" i="12" s="1"/>
  <c r="O57" i="12" s="1"/>
  <c r="P57" i="12" s="1"/>
  <c r="Q57" i="12" s="1"/>
  <c r="R57" i="12" s="1"/>
  <c r="S57" i="12" s="1"/>
  <c r="T57" i="12" s="1"/>
  <c r="U57" i="12" s="1"/>
  <c r="V57" i="12" s="1"/>
  <c r="W57" i="12" s="1"/>
  <c r="X57" i="12" s="1"/>
  <c r="Y57" i="12" s="1"/>
  <c r="Z57" i="12" s="1"/>
  <c r="AA57" i="12" s="1"/>
  <c r="AB57" i="12" s="1"/>
  <c r="AC57" i="12" s="1"/>
  <c r="AD57" i="12" s="1"/>
  <c r="AE57" i="12" s="1"/>
  <c r="AF57" i="12" s="1"/>
  <c r="AG57" i="12" s="1"/>
  <c r="AH57" i="12" s="1"/>
  <c r="AI57" i="12" s="1"/>
  <c r="AJ57" i="12" s="1"/>
  <c r="AK57" i="12" s="1"/>
  <c r="AL57" i="12" s="1"/>
  <c r="AM57" i="12" s="1"/>
  <c r="AN57" i="12" s="1"/>
  <c r="AO57" i="12" s="1"/>
  <c r="AP57" i="12" s="1"/>
  <c r="AQ57" i="12" s="1"/>
  <c r="AR57" i="12" s="1"/>
  <c r="AS57" i="12" s="1"/>
  <c r="AT57" i="12" s="1"/>
  <c r="AU57" i="12" s="1"/>
  <c r="AV57" i="12" s="1"/>
  <c r="AW57" i="12" s="1"/>
  <c r="AX57" i="12" s="1"/>
  <c r="AY57" i="12" s="1"/>
  <c r="AZ57" i="12" s="1"/>
  <c r="BA57" i="12" s="1"/>
  <c r="BB57" i="12" s="1"/>
  <c r="BC57" i="12" s="1"/>
  <c r="BD57" i="12" s="1"/>
  <c r="BE57" i="12" s="1"/>
  <c r="BF57" i="12" s="1"/>
  <c r="BG57" i="12" s="1"/>
  <c r="BH57" i="12" s="1"/>
  <c r="BI57" i="12" s="1"/>
  <c r="BJ57" i="12" s="1"/>
  <c r="BK57" i="12" s="1"/>
  <c r="BL57" i="12" s="1"/>
  <c r="BM57" i="12" s="1"/>
  <c r="BN57" i="12" s="1"/>
  <c r="BO57" i="12" s="1"/>
  <c r="BP57" i="12" s="1"/>
  <c r="BQ57" i="12" s="1"/>
  <c r="BR57" i="12" s="1"/>
  <c r="BS57" i="12" s="1"/>
  <c r="BT57" i="12" s="1"/>
  <c r="BU57" i="12" s="1"/>
  <c r="BV57" i="12" s="1"/>
  <c r="BW57" i="12" s="1"/>
  <c r="BX57" i="12" s="1"/>
  <c r="BY57" i="12" s="1"/>
  <c r="BZ57" i="12" s="1"/>
  <c r="CA57" i="12" s="1"/>
  <c r="CB57" i="12" s="1"/>
  <c r="CC57" i="12" s="1"/>
  <c r="CD57" i="12" s="1"/>
  <c r="CE57" i="12" s="1"/>
  <c r="CF57" i="12" s="1"/>
  <c r="CG57" i="12" s="1"/>
  <c r="CH57" i="12" s="1"/>
  <c r="CI57" i="12" s="1"/>
  <c r="CJ57" i="12" s="1"/>
  <c r="CK57" i="12" s="1"/>
  <c r="CL57" i="12" s="1"/>
  <c r="CM57" i="12" s="1"/>
  <c r="CN57" i="12" s="1"/>
  <c r="CO57" i="12" s="1"/>
  <c r="CP57" i="12" s="1"/>
  <c r="CQ57" i="12" s="1"/>
  <c r="CR57" i="12" s="1"/>
  <c r="CS57" i="12" s="1"/>
  <c r="CT57" i="12" s="1"/>
  <c r="CU57" i="12" s="1"/>
  <c r="CV57" i="12" s="1"/>
  <c r="CW57" i="12" s="1"/>
  <c r="CX57" i="12" s="1"/>
  <c r="CY57" i="12" s="1"/>
  <c r="CZ57" i="12" s="1"/>
  <c r="DA57" i="12" s="1"/>
  <c r="DB57" i="12" s="1"/>
  <c r="DC57" i="12" s="1"/>
  <c r="DD57" i="12" s="1"/>
  <c r="DE57" i="12" s="1"/>
  <c r="DF57" i="12" s="1"/>
  <c r="DG57" i="12" s="1"/>
  <c r="DH57" i="12" s="1"/>
  <c r="DI57" i="12" s="1"/>
  <c r="DJ57" i="12" s="1"/>
  <c r="L42" i="9"/>
  <c r="L45" i="9" s="1"/>
  <c r="E14" i="13"/>
  <c r="K103" i="9"/>
  <c r="J28" i="12"/>
  <c r="J30" i="12" s="1"/>
  <c r="J45" i="10"/>
  <c r="M92" i="9"/>
  <c r="M95" i="9" s="1"/>
  <c r="J90" i="12"/>
  <c r="K89" i="12"/>
  <c r="M99" i="9"/>
  <c r="M102" i="9" s="1"/>
  <c r="E16" i="13"/>
  <c r="N50" i="9"/>
  <c r="N88" i="9" s="1"/>
  <c r="K46" i="9"/>
  <c r="K96" i="9"/>
  <c r="M42" i="9" l="1"/>
  <c r="L103" i="9"/>
  <c r="O50" i="9"/>
  <c r="O88" i="9" s="1"/>
  <c r="N99" i="9"/>
  <c r="N102" i="9" s="1"/>
  <c r="J53" i="11"/>
  <c r="J71" i="12"/>
  <c r="J72" i="12" s="1"/>
  <c r="L96" i="9"/>
  <c r="L46" i="9"/>
  <c r="K107" i="9"/>
  <c r="K42" i="10" s="1"/>
  <c r="K40" i="10" s="1"/>
  <c r="L89" i="12"/>
  <c r="N92" i="9"/>
  <c r="N95" i="9" s="1"/>
  <c r="J46" i="10"/>
  <c r="K32" i="10" s="1"/>
  <c r="M45" i="9" l="1"/>
  <c r="N42" i="9" s="1"/>
  <c r="N45" i="9" s="1"/>
  <c r="O42" i="9" s="1"/>
  <c r="O45" i="9" s="1"/>
  <c r="L107" i="9"/>
  <c r="L42" i="10" s="1"/>
  <c r="L40" i="10" s="1"/>
  <c r="J58" i="11"/>
  <c r="J54" i="11"/>
  <c r="J63" i="11"/>
  <c r="M103" i="9"/>
  <c r="N89" i="9"/>
  <c r="M89" i="12"/>
  <c r="O92" i="9"/>
  <c r="O95" i="9" s="1"/>
  <c r="K38" i="10"/>
  <c r="K30" i="10"/>
  <c r="K33" i="10" s="1"/>
  <c r="K28" i="12"/>
  <c r="K30" i="12" s="1"/>
  <c r="O99" i="9"/>
  <c r="O102" i="9" s="1"/>
  <c r="P50" i="9"/>
  <c r="P88" i="9" s="1"/>
  <c r="M96" i="9"/>
  <c r="K36" i="10" l="1"/>
  <c r="M46" i="9"/>
  <c r="L28" i="12"/>
  <c r="L30" i="12" s="1"/>
  <c r="N96" i="9"/>
  <c r="J59" i="11"/>
  <c r="J60" i="11" s="1"/>
  <c r="K57" i="11" s="1"/>
  <c r="Q50" i="9"/>
  <c r="Q88" i="9" s="1"/>
  <c r="P99" i="9"/>
  <c r="P102" i="9" s="1"/>
  <c r="M107" i="9"/>
  <c r="M42" i="10" s="1"/>
  <c r="M40" i="10" s="1"/>
  <c r="K71" i="12"/>
  <c r="K53" i="11"/>
  <c r="L71" i="12"/>
  <c r="P42" i="9"/>
  <c r="P45" i="9" s="1"/>
  <c r="O89" i="9"/>
  <c r="N103" i="9"/>
  <c r="K44" i="10"/>
  <c r="K45" i="10" s="1"/>
  <c r="P92" i="9"/>
  <c r="P95" i="9" s="1"/>
  <c r="N89" i="12"/>
  <c r="N46" i="9"/>
  <c r="O96" i="9" l="1"/>
  <c r="O103" i="9"/>
  <c r="L53" i="11"/>
  <c r="J64" i="11"/>
  <c r="K54" i="11"/>
  <c r="K58" i="11"/>
  <c r="K63" i="11"/>
  <c r="P89" i="9"/>
  <c r="N107" i="9"/>
  <c r="N42" i="10" s="1"/>
  <c r="N40" i="10" s="1"/>
  <c r="K46" i="10"/>
  <c r="L32" i="10" s="1"/>
  <c r="M28" i="12"/>
  <c r="M30" i="12" s="1"/>
  <c r="E20" i="13"/>
  <c r="O89" i="12"/>
  <c r="Q92" i="9"/>
  <c r="Q95" i="9" s="1"/>
  <c r="Q99" i="9"/>
  <c r="Q102" i="9" s="1"/>
  <c r="O46" i="9"/>
  <c r="N28" i="12" l="1"/>
  <c r="N30" i="12" s="1"/>
  <c r="O107" i="9"/>
  <c r="P96" i="9"/>
  <c r="Q42" i="9"/>
  <c r="Q45" i="9" s="1"/>
  <c r="J65" i="11"/>
  <c r="K59" i="11"/>
  <c r="K60" i="11" s="1"/>
  <c r="L54" i="11"/>
  <c r="L58" i="11"/>
  <c r="L63" i="11"/>
  <c r="P46" i="9"/>
  <c r="M53" i="11"/>
  <c r="M71" i="12"/>
  <c r="L38" i="10"/>
  <c r="L30" i="10"/>
  <c r="L33" i="10" s="1"/>
  <c r="F16" i="13"/>
  <c r="R50" i="9"/>
  <c r="R88" i="9" s="1"/>
  <c r="R99" i="9"/>
  <c r="R102" i="9" s="1"/>
  <c r="R92" i="9"/>
  <c r="R95" i="9" s="1"/>
  <c r="P89" i="12"/>
  <c r="Q89" i="9"/>
  <c r="P103" i="9"/>
  <c r="N71" i="12" l="1"/>
  <c r="O28" i="12"/>
  <c r="O30" i="12" s="1"/>
  <c r="O42" i="10"/>
  <c r="O40" i="10" s="1"/>
  <c r="P107" i="9"/>
  <c r="L36" i="10"/>
  <c r="R42" i="9"/>
  <c r="R45" i="9" s="1"/>
  <c r="K64" i="11"/>
  <c r="J66" i="11"/>
  <c r="L57" i="11"/>
  <c r="N53" i="11"/>
  <c r="M54" i="11"/>
  <c r="M58" i="11"/>
  <c r="M63" i="11"/>
  <c r="Q96" i="9"/>
  <c r="F14" i="13"/>
  <c r="Q89" i="12"/>
  <c r="S92" i="9"/>
  <c r="S95" i="9" s="1"/>
  <c r="O71" i="12"/>
  <c r="Q46" i="9"/>
  <c r="Q103" i="9"/>
  <c r="S99" i="9"/>
  <c r="S102" i="9" s="1"/>
  <c r="S50" i="9"/>
  <c r="S88" i="9" s="1"/>
  <c r="L44" i="10"/>
  <c r="L45" i="10" s="1"/>
  <c r="P28" i="12" l="1"/>
  <c r="P30" i="12" s="1"/>
  <c r="P53" i="11" s="1"/>
  <c r="P42" i="10"/>
  <c r="P40" i="10" s="1"/>
  <c r="R103" i="9"/>
  <c r="R96" i="9"/>
  <c r="Q107" i="9"/>
  <c r="F20" i="13" s="1"/>
  <c r="S42" i="9"/>
  <c r="S45" i="9" s="1"/>
  <c r="O53" i="11"/>
  <c r="N58" i="11"/>
  <c r="N54" i="11"/>
  <c r="N63" i="11"/>
  <c r="L59" i="11"/>
  <c r="L60" i="11" s="1"/>
  <c r="J31" i="12"/>
  <c r="J33" i="12" s="1"/>
  <c r="K65" i="11"/>
  <c r="R89" i="9"/>
  <c r="L46" i="10"/>
  <c r="M32" i="10" s="1"/>
  <c r="T50" i="9"/>
  <c r="T88" i="9" s="1"/>
  <c r="T99" i="9"/>
  <c r="T102" i="9" s="1"/>
  <c r="T92" i="9"/>
  <c r="T95" i="9" s="1"/>
  <c r="R89" i="12"/>
  <c r="R46" i="9"/>
  <c r="P71" i="12" l="1"/>
  <c r="R107" i="9"/>
  <c r="R42" i="10" s="1"/>
  <c r="R40" i="10" s="1"/>
  <c r="Q28" i="12"/>
  <c r="Q30" i="12" s="1"/>
  <c r="Q42" i="10"/>
  <c r="Q40" i="10" s="1"/>
  <c r="T42" i="9"/>
  <c r="T45" i="9" s="1"/>
  <c r="M57" i="11"/>
  <c r="P54" i="11"/>
  <c r="P58" i="11"/>
  <c r="P63" i="11"/>
  <c r="K66" i="11"/>
  <c r="J70" i="12"/>
  <c r="J55" i="12"/>
  <c r="L64" i="11"/>
  <c r="O54" i="11"/>
  <c r="O58" i="11"/>
  <c r="O63" i="11"/>
  <c r="S96" i="9"/>
  <c r="S103" i="9"/>
  <c r="S89" i="9"/>
  <c r="R28" i="12"/>
  <c r="R30" i="12" s="1"/>
  <c r="M38" i="10"/>
  <c r="M30" i="10"/>
  <c r="M33" i="10" s="1"/>
  <c r="S89" i="12"/>
  <c r="U92" i="9"/>
  <c r="U95" i="9" s="1"/>
  <c r="U99" i="9"/>
  <c r="U102" i="9" s="1"/>
  <c r="U50" i="9"/>
  <c r="U88" i="9" s="1"/>
  <c r="Q71" i="12"/>
  <c r="S46" i="9"/>
  <c r="S107" i="9" l="1"/>
  <c r="S42" i="10" s="1"/>
  <c r="S40" i="10" s="1"/>
  <c r="T89" i="9"/>
  <c r="T103" i="9"/>
  <c r="T96" i="9"/>
  <c r="M36" i="10"/>
  <c r="M44" i="10" s="1"/>
  <c r="M45" i="10" s="1"/>
  <c r="U42" i="9"/>
  <c r="U45" i="9" s="1"/>
  <c r="M59" i="11"/>
  <c r="M64" i="11" s="1"/>
  <c r="M65" i="11" s="1"/>
  <c r="M66" i="11" s="1"/>
  <c r="M31" i="12" s="1"/>
  <c r="M33" i="12" s="1"/>
  <c r="Q53" i="11"/>
  <c r="J60" i="12"/>
  <c r="J61" i="12" s="1"/>
  <c r="J58" i="12"/>
  <c r="L65" i="11"/>
  <c r="J74" i="12"/>
  <c r="J80" i="12" s="1"/>
  <c r="J92" i="12" s="1"/>
  <c r="J87" i="12"/>
  <c r="K31" i="12"/>
  <c r="K33" i="12" s="1"/>
  <c r="T89" i="12"/>
  <c r="V99" i="9"/>
  <c r="V102" i="9" s="1"/>
  <c r="V92" i="9"/>
  <c r="V95" i="9" s="1"/>
  <c r="R71" i="12"/>
  <c r="T46" i="9"/>
  <c r="S28" i="12" l="1"/>
  <c r="S30" i="12" s="1"/>
  <c r="T107" i="9"/>
  <c r="V42" i="9"/>
  <c r="V45" i="9" s="1"/>
  <c r="M60" i="11"/>
  <c r="N57" i="11" s="1"/>
  <c r="N59" i="11" s="1"/>
  <c r="N64" i="11" s="1"/>
  <c r="M55" i="12"/>
  <c r="M70" i="12"/>
  <c r="K55" i="12"/>
  <c r="K70" i="12"/>
  <c r="K72" i="12" s="1"/>
  <c r="L66" i="11"/>
  <c r="R53" i="11"/>
  <c r="Q54" i="11"/>
  <c r="Q58" i="11"/>
  <c r="Q63" i="11"/>
  <c r="U46" i="9"/>
  <c r="M46" i="10"/>
  <c r="N32" i="10" s="1"/>
  <c r="W92" i="9"/>
  <c r="W95" i="9" s="1"/>
  <c r="U89" i="12"/>
  <c r="W99" i="9"/>
  <c r="W102" i="9" s="1"/>
  <c r="G16" i="13"/>
  <c r="V50" i="9"/>
  <c r="V88" i="9" s="1"/>
  <c r="S71" i="12"/>
  <c r="U96" i="9"/>
  <c r="U103" i="9"/>
  <c r="U89" i="9"/>
  <c r="G14" i="13" s="1"/>
  <c r="T28" i="12" l="1"/>
  <c r="T30" i="12" s="1"/>
  <c r="T42" i="10"/>
  <c r="T40" i="10" s="1"/>
  <c r="N60" i="11"/>
  <c r="O57" i="11" s="1"/>
  <c r="O59" i="11" s="1"/>
  <c r="O60" i="11" s="1"/>
  <c r="P57" i="11" s="1"/>
  <c r="V46" i="9"/>
  <c r="U107" i="9"/>
  <c r="U42" i="10" s="1"/>
  <c r="U40" i="10" s="1"/>
  <c r="M58" i="12"/>
  <c r="W42" i="9"/>
  <c r="W45" i="9" s="1"/>
  <c r="M74" i="12"/>
  <c r="M72" i="12"/>
  <c r="M87" i="12"/>
  <c r="N65" i="11"/>
  <c r="L31" i="12"/>
  <c r="L33" i="12" s="1"/>
  <c r="K60" i="12"/>
  <c r="K58" i="12"/>
  <c r="S53" i="11"/>
  <c r="R58" i="11"/>
  <c r="R54" i="11"/>
  <c r="R63" i="11"/>
  <c r="K74" i="12"/>
  <c r="K87" i="12"/>
  <c r="V103" i="9"/>
  <c r="V89" i="12"/>
  <c r="W96" i="9"/>
  <c r="X92" i="9"/>
  <c r="X95" i="9" s="1"/>
  <c r="N38" i="10"/>
  <c r="N30" i="10"/>
  <c r="N33" i="10" s="1"/>
  <c r="W50" i="9"/>
  <c r="W88" i="9" s="1"/>
  <c r="W103" i="9"/>
  <c r="X99" i="9"/>
  <c r="X102" i="9" s="1"/>
  <c r="V96" i="9"/>
  <c r="T71" i="12" l="1"/>
  <c r="U28" i="12"/>
  <c r="U30" i="12" s="1"/>
  <c r="G20" i="13"/>
  <c r="V89" i="9"/>
  <c r="V107" i="9" s="1"/>
  <c r="V42" i="10" s="1"/>
  <c r="V40" i="10" s="1"/>
  <c r="O64" i="11"/>
  <c r="O65" i="11" s="1"/>
  <c r="O66" i="11" s="1"/>
  <c r="O31" i="12" s="1"/>
  <c r="N36" i="10"/>
  <c r="N44" i="10" s="1"/>
  <c r="N45" i="10" s="1"/>
  <c r="X42" i="9"/>
  <c r="X45" i="9" s="1"/>
  <c r="W46" i="9"/>
  <c r="T53" i="11"/>
  <c r="S54" i="11"/>
  <c r="S58" i="11"/>
  <c r="S63" i="11"/>
  <c r="K61" i="12"/>
  <c r="L70" i="12"/>
  <c r="L72" i="12" s="1"/>
  <c r="L55" i="12"/>
  <c r="N66" i="11"/>
  <c r="P59" i="11"/>
  <c r="P64" i="11" s="1"/>
  <c r="U71" i="12"/>
  <c r="Y99" i="9"/>
  <c r="Y102" i="9" s="1"/>
  <c r="X50" i="9"/>
  <c r="X88" i="9" s="1"/>
  <c r="Y92" i="9"/>
  <c r="Y95" i="9" s="1"/>
  <c r="W89" i="12"/>
  <c r="O33" i="12" l="1"/>
  <c r="O70" i="12" s="1"/>
  <c r="V28" i="12"/>
  <c r="V30" i="12" s="1"/>
  <c r="L58" i="12"/>
  <c r="Y42" i="9"/>
  <c r="Y45" i="9" s="1"/>
  <c r="P60" i="11"/>
  <c r="Q57" i="11" s="1"/>
  <c r="U53" i="11"/>
  <c r="L60" i="12"/>
  <c r="P65" i="11"/>
  <c r="N31" i="12"/>
  <c r="N33" i="12" s="1"/>
  <c r="L74" i="12"/>
  <c r="L87" i="12"/>
  <c r="T54" i="11"/>
  <c r="T58" i="11"/>
  <c r="T63" i="11"/>
  <c r="X96" i="9"/>
  <c r="N46" i="10"/>
  <c r="O32" i="10" s="1"/>
  <c r="W89" i="9"/>
  <c r="X103" i="9"/>
  <c r="X89" i="12"/>
  <c r="Z92" i="9"/>
  <c r="Z95" i="9" s="1"/>
  <c r="Y50" i="9"/>
  <c r="Y88" i="9" s="1"/>
  <c r="Z99" i="9"/>
  <c r="Z102" i="9" s="1"/>
  <c r="X46" i="9"/>
  <c r="O87" i="12" l="1"/>
  <c r="O72" i="12"/>
  <c r="O74" i="12"/>
  <c r="O55" i="12"/>
  <c r="O58" i="12" s="1"/>
  <c r="V71" i="12"/>
  <c r="Z42" i="9"/>
  <c r="Z45" i="9" s="1"/>
  <c r="N55" i="12"/>
  <c r="N70" i="12"/>
  <c r="P66" i="11"/>
  <c r="Q59" i="11"/>
  <c r="Q64" i="11" s="1"/>
  <c r="Q65" i="11" s="1"/>
  <c r="Q66" i="11" s="1"/>
  <c r="Q31" i="12" s="1"/>
  <c r="Q33" i="12" s="1"/>
  <c r="V53" i="11"/>
  <c r="L61" i="12"/>
  <c r="M60" i="12"/>
  <c r="U54" i="11"/>
  <c r="U58" i="11"/>
  <c r="U63" i="11"/>
  <c r="O38" i="10"/>
  <c r="O30" i="10"/>
  <c r="O33" i="10" s="1"/>
  <c r="AA99" i="9"/>
  <c r="AA102" i="9" s="1"/>
  <c r="AA92" i="9"/>
  <c r="AA95" i="9" s="1"/>
  <c r="Y89" i="12"/>
  <c r="W107" i="9"/>
  <c r="W42" i="10" s="1"/>
  <c r="W40" i="10" s="1"/>
  <c r="Y103" i="9"/>
  <c r="X89" i="9"/>
  <c r="Y96" i="9"/>
  <c r="Y46" i="9"/>
  <c r="O36" i="10" l="1"/>
  <c r="O44" i="10" s="1"/>
  <c r="O45" i="10" s="1"/>
  <c r="O46" i="10" s="1"/>
  <c r="P32" i="10" s="1"/>
  <c r="N58" i="12"/>
  <c r="AA42" i="9"/>
  <c r="AA45" i="9" s="1"/>
  <c r="Q60" i="11"/>
  <c r="R57" i="11" s="1"/>
  <c r="R59" i="11" s="1"/>
  <c r="R64" i="11" s="1"/>
  <c r="R65" i="11" s="1"/>
  <c r="R66" i="11" s="1"/>
  <c r="R31" i="12" s="1"/>
  <c r="R33" i="12" s="1"/>
  <c r="Q70" i="12"/>
  <c r="Q55" i="12"/>
  <c r="P31" i="12"/>
  <c r="P33" i="12" s="1"/>
  <c r="N60" i="12"/>
  <c r="M61" i="12"/>
  <c r="V58" i="11"/>
  <c r="V54" i="11"/>
  <c r="V63" i="11"/>
  <c r="N72" i="12"/>
  <c r="N74" i="12"/>
  <c r="N87" i="12"/>
  <c r="W28" i="12"/>
  <c r="W30" i="12" s="1"/>
  <c r="Z89" i="12"/>
  <c r="AB92" i="9"/>
  <c r="AB95" i="9" s="1"/>
  <c r="H16" i="13"/>
  <c r="Z50" i="9"/>
  <c r="Z88" i="9" s="1"/>
  <c r="AB99" i="9"/>
  <c r="AB102" i="9" s="1"/>
  <c r="X107" i="9"/>
  <c r="X42" i="10" s="1"/>
  <c r="X40" i="10" s="1"/>
  <c r="Z96" i="9"/>
  <c r="Y89" i="9"/>
  <c r="Y107" i="9" s="1"/>
  <c r="Y42" i="10" s="1"/>
  <c r="Y40" i="10" s="1"/>
  <c r="Z103" i="9"/>
  <c r="Z46" i="9"/>
  <c r="AA103" i="9" l="1"/>
  <c r="Q58" i="12"/>
  <c r="AB42" i="9"/>
  <c r="AB45" i="9" s="1"/>
  <c r="R60" i="11"/>
  <c r="S57" i="11" s="1"/>
  <c r="R70" i="12"/>
  <c r="R55" i="12"/>
  <c r="P70" i="12"/>
  <c r="P55" i="12"/>
  <c r="Q72" i="12"/>
  <c r="Q74" i="12"/>
  <c r="Q87" i="12"/>
  <c r="O60" i="12"/>
  <c r="N61" i="12"/>
  <c r="AA46" i="9"/>
  <c r="P38" i="10"/>
  <c r="P30" i="10"/>
  <c r="P33" i="10" s="1"/>
  <c r="X28" i="12"/>
  <c r="X30" i="12" s="1"/>
  <c r="AC99" i="9"/>
  <c r="AC102" i="9" s="1"/>
  <c r="AA50" i="9"/>
  <c r="AA88" i="9" s="1"/>
  <c r="AC92" i="9"/>
  <c r="AC95" i="9" s="1"/>
  <c r="AA89" i="12"/>
  <c r="W71" i="12"/>
  <c r="H20" i="13"/>
  <c r="Y28" i="12"/>
  <c r="Y30" i="12" s="1"/>
  <c r="AA96" i="9"/>
  <c r="P36" i="10" l="1"/>
  <c r="P44" i="10" s="1"/>
  <c r="P45" i="10" s="1"/>
  <c r="P46" i="10" s="1"/>
  <c r="Q32" i="10" s="1"/>
  <c r="P58" i="12"/>
  <c r="R58" i="12"/>
  <c r="AC42" i="9"/>
  <c r="AC45" i="9" s="1"/>
  <c r="P74" i="12"/>
  <c r="P72" i="12"/>
  <c r="P87" i="12"/>
  <c r="R74" i="12"/>
  <c r="R87" i="12"/>
  <c r="R72" i="12"/>
  <c r="W53" i="11"/>
  <c r="S59" i="11"/>
  <c r="S64" i="11" s="1"/>
  <c r="S65" i="11" s="1"/>
  <c r="S66" i="11" s="1"/>
  <c r="S31" i="12" s="1"/>
  <c r="S33" i="12" s="1"/>
  <c r="O61" i="12"/>
  <c r="P60" i="12"/>
  <c r="AB96" i="9"/>
  <c r="Z89" i="9"/>
  <c r="Z107" i="9" s="1"/>
  <c r="AB103" i="9"/>
  <c r="Y53" i="11"/>
  <c r="Y71" i="12"/>
  <c r="AB89" i="12"/>
  <c r="AD92" i="9"/>
  <c r="AD95" i="9" s="1"/>
  <c r="AB50" i="9"/>
  <c r="AB88" i="9" s="1"/>
  <c r="AD99" i="9"/>
  <c r="AD102" i="9" s="1"/>
  <c r="X71" i="12"/>
  <c r="AB46" i="9"/>
  <c r="Z28" i="12" l="1"/>
  <c r="Z30" i="12" s="1"/>
  <c r="Z42" i="10"/>
  <c r="Z40" i="10" s="1"/>
  <c r="AC103" i="9"/>
  <c r="AA89" i="9"/>
  <c r="AA107" i="9" s="1"/>
  <c r="AA42" i="10" s="1"/>
  <c r="AA40" i="10" s="1"/>
  <c r="AC96" i="9"/>
  <c r="AD42" i="9"/>
  <c r="AD45" i="9" s="1"/>
  <c r="S60" i="11"/>
  <c r="Y54" i="11"/>
  <c r="Y58" i="11"/>
  <c r="Y63" i="11"/>
  <c r="T57" i="11"/>
  <c r="X53" i="11"/>
  <c r="Q60" i="12"/>
  <c r="P61" i="12"/>
  <c r="S55" i="12"/>
  <c r="S70" i="12"/>
  <c r="W54" i="11"/>
  <c r="W58" i="11"/>
  <c r="W63" i="11"/>
  <c r="Q38" i="10"/>
  <c r="Q30" i="10"/>
  <c r="Q33" i="10" s="1"/>
  <c r="Z53" i="11"/>
  <c r="AC46" i="9"/>
  <c r="AE99" i="9"/>
  <c r="AE102" i="9" s="1"/>
  <c r="AC50" i="9"/>
  <c r="AC88" i="9" s="1"/>
  <c r="AE92" i="9"/>
  <c r="AE95" i="9" s="1"/>
  <c r="AC89" i="12"/>
  <c r="AA28" i="12" l="1"/>
  <c r="AA30" i="12" s="1"/>
  <c r="Z71" i="12"/>
  <c r="S58" i="12"/>
  <c r="AE42" i="9"/>
  <c r="AE45" i="9" s="1"/>
  <c r="Z58" i="11"/>
  <c r="Z54" i="11"/>
  <c r="Z63" i="11"/>
  <c r="S72" i="12"/>
  <c r="S87" i="12"/>
  <c r="S74" i="12"/>
  <c r="X54" i="11"/>
  <c r="X58" i="11"/>
  <c r="X63" i="11"/>
  <c r="T59" i="11"/>
  <c r="T64" i="11" s="1"/>
  <c r="T65" i="11" s="1"/>
  <c r="T66" i="11" s="1"/>
  <c r="T31" i="12" s="1"/>
  <c r="T33" i="12" s="1"/>
  <c r="Q61" i="12"/>
  <c r="R60" i="12"/>
  <c r="Q36" i="10"/>
  <c r="Q44" i="10" s="1"/>
  <c r="Q45" i="10" s="1"/>
  <c r="Q46" i="10" s="1"/>
  <c r="R32" i="10" s="1"/>
  <c r="AD89" i="12"/>
  <c r="AF92" i="9"/>
  <c r="AF95" i="9" s="1"/>
  <c r="AC89" i="9"/>
  <c r="AC107" i="9" s="1"/>
  <c r="AC42" i="10" s="1"/>
  <c r="AC40" i="10" s="1"/>
  <c r="AF99" i="9"/>
  <c r="AF102" i="9" s="1"/>
  <c r="AA71" i="12"/>
  <c r="AD46" i="9"/>
  <c r="AD96" i="9"/>
  <c r="AB89" i="9"/>
  <c r="AD103" i="9"/>
  <c r="AF42" i="9" l="1"/>
  <c r="AF45" i="9" s="1"/>
  <c r="T60" i="11"/>
  <c r="U57" i="11" s="1"/>
  <c r="AA53" i="11"/>
  <c r="T70" i="12"/>
  <c r="T55" i="12"/>
  <c r="R61" i="12"/>
  <c r="S60" i="12"/>
  <c r="AE103" i="9"/>
  <c r="R38" i="10"/>
  <c r="R30" i="10"/>
  <c r="R33" i="10" s="1"/>
  <c r="AC28" i="12"/>
  <c r="AC30" i="12" s="1"/>
  <c r="AE96" i="9"/>
  <c r="I14" i="13"/>
  <c r="AB107" i="9"/>
  <c r="AB42" i="10" s="1"/>
  <c r="AB40" i="10" s="1"/>
  <c r="AG99" i="9"/>
  <c r="AG102" i="9" s="1"/>
  <c r="I16" i="13"/>
  <c r="AD50" i="9"/>
  <c r="AD88" i="9" s="1"/>
  <c r="AG92" i="9"/>
  <c r="AG95" i="9" s="1"/>
  <c r="AE89" i="12"/>
  <c r="AE46" i="9"/>
  <c r="R36" i="10" l="1"/>
  <c r="AF96" i="9"/>
  <c r="T58" i="12"/>
  <c r="AG42" i="9"/>
  <c r="AG45" i="9" s="1"/>
  <c r="U59" i="11"/>
  <c r="U64" i="11" s="1"/>
  <c r="U65" i="11" s="1"/>
  <c r="U66" i="11" s="1"/>
  <c r="U31" i="12" s="1"/>
  <c r="U33" i="12" s="1"/>
  <c r="T74" i="12"/>
  <c r="T72" i="12"/>
  <c r="T87" i="12"/>
  <c r="S61" i="12"/>
  <c r="T60" i="12"/>
  <c r="AA54" i="11"/>
  <c r="AA58" i="11"/>
  <c r="AA63" i="11"/>
  <c r="AF103" i="9"/>
  <c r="AF89" i="12"/>
  <c r="AB28" i="12"/>
  <c r="AB30" i="12" s="1"/>
  <c r="I20" i="13"/>
  <c r="AH92" i="9"/>
  <c r="AH95" i="9" s="1"/>
  <c r="AE50" i="9"/>
  <c r="AE88" i="9" s="1"/>
  <c r="AH99" i="9"/>
  <c r="AH102" i="9" s="1"/>
  <c r="AC71" i="12"/>
  <c r="AF46" i="9"/>
  <c r="R44" i="10"/>
  <c r="R45" i="10" s="1"/>
  <c r="R46" i="10" s="1"/>
  <c r="S32" i="10" s="1"/>
  <c r="AH42" i="9" l="1"/>
  <c r="AH45" i="9" s="1"/>
  <c r="U60" i="11"/>
  <c r="V57" i="11" s="1"/>
  <c r="T61" i="12"/>
  <c r="V59" i="11"/>
  <c r="V64" i="11" s="1"/>
  <c r="V65" i="11" s="1"/>
  <c r="V66" i="11" s="1"/>
  <c r="V31" i="12" s="1"/>
  <c r="V33" i="12" s="1"/>
  <c r="AC53" i="11"/>
  <c r="U55" i="12"/>
  <c r="U70" i="12"/>
  <c r="S38" i="10"/>
  <c r="S30" i="10"/>
  <c r="S33" i="10" s="1"/>
  <c r="AB71" i="12"/>
  <c r="AI99" i="9"/>
  <c r="AI102" i="9" s="1"/>
  <c r="AF50" i="9"/>
  <c r="AF88" i="9" s="1"/>
  <c r="AI92" i="9"/>
  <c r="AI95" i="9" s="1"/>
  <c r="AG89" i="12"/>
  <c r="AG46" i="9"/>
  <c r="AG103" i="9"/>
  <c r="AD89" i="9"/>
  <c r="AG96" i="9"/>
  <c r="U58" i="12" l="1"/>
  <c r="AI42" i="9"/>
  <c r="AI45" i="9" s="1"/>
  <c r="V60" i="11"/>
  <c r="AB53" i="11"/>
  <c r="V55" i="12"/>
  <c r="V70" i="12"/>
  <c r="U72" i="12"/>
  <c r="U74" i="12"/>
  <c r="U87" i="12"/>
  <c r="AC54" i="11"/>
  <c r="AC58" i="11"/>
  <c r="AC63" i="11"/>
  <c r="U60" i="12"/>
  <c r="S36" i="10"/>
  <c r="S44" i="10" s="1"/>
  <c r="S45" i="10" s="1"/>
  <c r="S46" i="10" s="1"/>
  <c r="T32" i="10" s="1"/>
  <c r="W57" i="11"/>
  <c r="AH89" i="12"/>
  <c r="AJ92" i="9"/>
  <c r="AJ95" i="9" s="1"/>
  <c r="AG50" i="9"/>
  <c r="AG88" i="9" s="1"/>
  <c r="AJ99" i="9"/>
  <c r="AJ102" i="9" s="1"/>
  <c r="AD107" i="9"/>
  <c r="AD42" i="10" s="1"/>
  <c r="AD40" i="10" s="1"/>
  <c r="AH96" i="9"/>
  <c r="AE89" i="9"/>
  <c r="AE107" i="9" s="1"/>
  <c r="AE42" i="10" s="1"/>
  <c r="AE40" i="10" s="1"/>
  <c r="AH103" i="9"/>
  <c r="AH46" i="9"/>
  <c r="V58" i="12" l="1"/>
  <c r="AJ42" i="9"/>
  <c r="AJ45" i="9" s="1"/>
  <c r="W59" i="11"/>
  <c r="W64" i="11" s="1"/>
  <c r="W65" i="11" s="1"/>
  <c r="W66" i="11" s="1"/>
  <c r="W31" i="12" s="1"/>
  <c r="W33" i="12" s="1"/>
  <c r="U61" i="12"/>
  <c r="V60" i="12"/>
  <c r="V72" i="12"/>
  <c r="V74" i="12"/>
  <c r="V87" i="12"/>
  <c r="AB54" i="11"/>
  <c r="AB58" i="11"/>
  <c r="AB63" i="11"/>
  <c r="AI103" i="9"/>
  <c r="AF89" i="9"/>
  <c r="AF107" i="9" s="1"/>
  <c r="AF42" i="10" s="1"/>
  <c r="AF40" i="10" s="1"/>
  <c r="AI96" i="9"/>
  <c r="T38" i="10"/>
  <c r="T30" i="10"/>
  <c r="T33" i="10" s="1"/>
  <c r="AE28" i="12"/>
  <c r="AE30" i="12" s="1"/>
  <c r="AD28" i="12"/>
  <c r="AD30" i="12" s="1"/>
  <c r="AK99" i="9"/>
  <c r="AK102" i="9" s="1"/>
  <c r="AG89" i="9"/>
  <c r="AG107" i="9" s="1"/>
  <c r="AG42" i="10" s="1"/>
  <c r="AG40" i="10" s="1"/>
  <c r="AK92" i="9"/>
  <c r="AK95" i="9" s="1"/>
  <c r="AI89" i="12"/>
  <c r="AI46" i="9"/>
  <c r="AF28" i="12" l="1"/>
  <c r="AF30" i="12" s="1"/>
  <c r="AJ96" i="9"/>
  <c r="AJ103" i="9"/>
  <c r="AK42" i="9"/>
  <c r="AK45" i="9" s="1"/>
  <c r="W60" i="11"/>
  <c r="X57" i="11" s="1"/>
  <c r="V61" i="12"/>
  <c r="W70" i="12"/>
  <c r="W55" i="12"/>
  <c r="T36" i="10"/>
  <c r="T44" i="10" s="1"/>
  <c r="T45" i="10" s="1"/>
  <c r="T46" i="10" s="1"/>
  <c r="U32" i="10" s="1"/>
  <c r="J14" i="13"/>
  <c r="AJ89" i="12"/>
  <c r="AG28" i="12"/>
  <c r="AG30" i="12" s="1"/>
  <c r="AD71" i="12"/>
  <c r="AL92" i="9"/>
  <c r="AL95" i="9" s="1"/>
  <c r="J16" i="13"/>
  <c r="AH50" i="9"/>
  <c r="AH88" i="9" s="1"/>
  <c r="AL99" i="9"/>
  <c r="AL102" i="9" s="1"/>
  <c r="AE71" i="12"/>
  <c r="J20" i="13"/>
  <c r="AJ46" i="9"/>
  <c r="AF71" i="12" l="1"/>
  <c r="AK103" i="9"/>
  <c r="W58" i="12"/>
  <c r="AL42" i="9"/>
  <c r="AL45" i="9" s="1"/>
  <c r="X59" i="11"/>
  <c r="X64" i="11" s="1"/>
  <c r="X65" i="11" s="1"/>
  <c r="X66" i="11" s="1"/>
  <c r="X31" i="12" s="1"/>
  <c r="AE53" i="11"/>
  <c r="AD53" i="11"/>
  <c r="W87" i="12"/>
  <c r="W74" i="12"/>
  <c r="W72" i="12"/>
  <c r="W60" i="12"/>
  <c r="AF53" i="11"/>
  <c r="AK96" i="9"/>
  <c r="U38" i="10"/>
  <c r="U30" i="10"/>
  <c r="U33" i="10" s="1"/>
  <c r="AM99" i="9"/>
  <c r="AM102" i="9" s="1"/>
  <c r="AI50" i="9"/>
  <c r="AI88" i="9" s="1"/>
  <c r="AM92" i="9"/>
  <c r="AM95" i="9" s="1"/>
  <c r="AG71" i="12"/>
  <c r="AK46" i="9"/>
  <c r="AK89" i="12"/>
  <c r="X33" i="12" l="1"/>
  <c r="X55" i="12" s="1"/>
  <c r="X58" i="12" s="1"/>
  <c r="AM42" i="9"/>
  <c r="AM45" i="9" s="1"/>
  <c r="X60" i="11"/>
  <c r="Y57" i="11" s="1"/>
  <c r="Y59" i="11" s="1"/>
  <c r="Y64" i="11" s="1"/>
  <c r="Y65" i="11" s="1"/>
  <c r="Y66" i="11" s="1"/>
  <c r="Y31" i="12" s="1"/>
  <c r="Y33" i="12" s="1"/>
  <c r="AG53" i="11"/>
  <c r="AF54" i="11"/>
  <c r="AF58" i="11"/>
  <c r="AF63" i="11"/>
  <c r="W61" i="12"/>
  <c r="AD58" i="11"/>
  <c r="AD54" i="11"/>
  <c r="AD63" i="11"/>
  <c r="AE54" i="11"/>
  <c r="AE58" i="11"/>
  <c r="AE63" i="11"/>
  <c r="U36" i="10"/>
  <c r="U44" i="10" s="1"/>
  <c r="U45" i="10" s="1"/>
  <c r="AL89" i="12"/>
  <c r="AL96" i="9"/>
  <c r="AH89" i="9"/>
  <c r="AL103" i="9"/>
  <c r="AL46" i="9"/>
  <c r="AN92" i="9"/>
  <c r="AN95" i="9" s="1"/>
  <c r="AJ50" i="9"/>
  <c r="AJ88" i="9" s="1"/>
  <c r="AN99" i="9"/>
  <c r="AN102" i="9" s="1"/>
  <c r="X60" i="12" l="1"/>
  <c r="X70" i="12"/>
  <c r="AN42" i="9"/>
  <c r="AN45" i="9" s="1"/>
  <c r="Y60" i="11"/>
  <c r="Z57" i="11" s="1"/>
  <c r="X61" i="12"/>
  <c r="AG54" i="11"/>
  <c r="AG58" i="11"/>
  <c r="AG63" i="11"/>
  <c r="Y55" i="12"/>
  <c r="Y70" i="12"/>
  <c r="AM46" i="9"/>
  <c r="AM103" i="9"/>
  <c r="AI89" i="9"/>
  <c r="AI107" i="9" s="1"/>
  <c r="AI42" i="10" s="1"/>
  <c r="AI40" i="10" s="1"/>
  <c r="AM96" i="9"/>
  <c r="U46" i="10"/>
  <c r="V32" i="10" s="1"/>
  <c r="D23" i="15"/>
  <c r="D17" i="15"/>
  <c r="AO99" i="9"/>
  <c r="AO102" i="9" s="1"/>
  <c r="AK50" i="9"/>
  <c r="AK88" i="9" s="1"/>
  <c r="AO92" i="9"/>
  <c r="AO95" i="9" s="1"/>
  <c r="AH107" i="9"/>
  <c r="AH42" i="10" s="1"/>
  <c r="AH40" i="10" s="1"/>
  <c r="AM89" i="12"/>
  <c r="X74" i="12" l="1"/>
  <c r="X72" i="12"/>
  <c r="X87" i="12"/>
  <c r="AN46" i="9"/>
  <c r="Y58" i="12"/>
  <c r="AO42" i="9"/>
  <c r="AO45" i="9" s="1"/>
  <c r="Z59" i="11"/>
  <c r="Z64" i="11" s="1"/>
  <c r="Z65" i="11" s="1"/>
  <c r="Z66" i="11" s="1"/>
  <c r="Z31" i="12" s="1"/>
  <c r="Z33" i="12" s="1"/>
  <c r="Y72" i="12"/>
  <c r="Y74" i="12"/>
  <c r="Y87" i="12"/>
  <c r="Y60" i="12"/>
  <c r="AH28" i="12"/>
  <c r="AH30" i="12" s="1"/>
  <c r="AP92" i="9"/>
  <c r="AP95" i="9" s="1"/>
  <c r="AK89" i="9"/>
  <c r="AK107" i="9" s="1"/>
  <c r="AK42" i="10" s="1"/>
  <c r="AK40" i="10" s="1"/>
  <c r="AP99" i="9"/>
  <c r="AP102" i="9" s="1"/>
  <c r="V38" i="10"/>
  <c r="V30" i="10"/>
  <c r="V33" i="10" s="1"/>
  <c r="AI28" i="12"/>
  <c r="AI30" i="12" s="1"/>
  <c r="AN89" i="12"/>
  <c r="AN96" i="9"/>
  <c r="AJ89" i="9"/>
  <c r="AN103" i="9"/>
  <c r="AO46" i="9" l="1"/>
  <c r="V36" i="10"/>
  <c r="V44" i="10" s="1"/>
  <c r="V45" i="10" s="1"/>
  <c r="V46" i="10" s="1"/>
  <c r="W32" i="10" s="1"/>
  <c r="AP42" i="9"/>
  <c r="AP45" i="9" s="1"/>
  <c r="Z60" i="11"/>
  <c r="AA57" i="11" s="1"/>
  <c r="Z70" i="12"/>
  <c r="Z55" i="12"/>
  <c r="Z60" i="12" s="1"/>
  <c r="Y61" i="12"/>
  <c r="AK28" i="12"/>
  <c r="AK30" i="12" s="1"/>
  <c r="AJ107" i="9"/>
  <c r="AJ42" i="10" s="1"/>
  <c r="AJ40" i="10" s="1"/>
  <c r="K14" i="13"/>
  <c r="AQ99" i="9"/>
  <c r="AQ102" i="9" s="1"/>
  <c r="AO89" i="12"/>
  <c r="AI71" i="12"/>
  <c r="AH71" i="12"/>
  <c r="AO103" i="9"/>
  <c r="AO96" i="9"/>
  <c r="K16" i="13"/>
  <c r="AL50" i="9"/>
  <c r="AL88" i="9" s="1"/>
  <c r="AQ92" i="9"/>
  <c r="AQ95" i="9" s="1"/>
  <c r="AP96" i="9" l="1"/>
  <c r="Z58" i="12"/>
  <c r="AQ42" i="9"/>
  <c r="AQ45" i="9" s="1"/>
  <c r="AH53" i="11"/>
  <c r="AI53" i="11"/>
  <c r="AA59" i="11"/>
  <c r="AA64" i="11" s="1"/>
  <c r="AA65" i="11" s="1"/>
  <c r="AA66" i="11" s="1"/>
  <c r="AA31" i="12" s="1"/>
  <c r="AA33" i="12" s="1"/>
  <c r="Z72" i="12"/>
  <c r="Z87" i="12"/>
  <c r="Z74" i="12"/>
  <c r="Z61" i="12"/>
  <c r="AP46" i="9"/>
  <c r="W38" i="10"/>
  <c r="W30" i="10"/>
  <c r="W33" i="10" s="1"/>
  <c r="AP89" i="12"/>
  <c r="AR99" i="9"/>
  <c r="AR102" i="9" s="1"/>
  <c r="AR92" i="9"/>
  <c r="AR95" i="9" s="1"/>
  <c r="AM50" i="9"/>
  <c r="AM88" i="9" s="1"/>
  <c r="AJ28" i="12"/>
  <c r="AJ30" i="12" s="1"/>
  <c r="K20" i="13"/>
  <c r="AK71" i="12"/>
  <c r="AP103" i="9"/>
  <c r="W36" i="10" l="1"/>
  <c r="W44" i="10" s="1"/>
  <c r="W45" i="10" s="1"/>
  <c r="W46" i="10" s="1"/>
  <c r="X32" i="10" s="1"/>
  <c r="AR42" i="9"/>
  <c r="AR45" i="9" s="1"/>
  <c r="AA60" i="11"/>
  <c r="AB57" i="11" s="1"/>
  <c r="AB59" i="11" s="1"/>
  <c r="AB64" i="11" s="1"/>
  <c r="AB65" i="11" s="1"/>
  <c r="AB66" i="11" s="1"/>
  <c r="AB31" i="12" s="1"/>
  <c r="AB33" i="12" s="1"/>
  <c r="AK53" i="11"/>
  <c r="AA55" i="12"/>
  <c r="AA70" i="12"/>
  <c r="AI54" i="11"/>
  <c r="AI58" i="11"/>
  <c r="AI63" i="11"/>
  <c r="AH58" i="11"/>
  <c r="AH54" i="11"/>
  <c r="AH63" i="11"/>
  <c r="AN50" i="9"/>
  <c r="AN88" i="9" s="1"/>
  <c r="AS92" i="9"/>
  <c r="AS95" i="9" s="1"/>
  <c r="AS99" i="9"/>
  <c r="AS102" i="9" s="1"/>
  <c r="AQ89" i="12"/>
  <c r="AJ71" i="12"/>
  <c r="AQ46" i="9"/>
  <c r="AL89" i="9"/>
  <c r="AQ96" i="9"/>
  <c r="AQ103" i="9"/>
  <c r="AR96" i="9" l="1"/>
  <c r="AR103" i="9"/>
  <c r="AS42" i="9"/>
  <c r="AS45" i="9" s="1"/>
  <c r="AB60" i="11"/>
  <c r="AC57" i="11" s="1"/>
  <c r="AB55" i="12"/>
  <c r="AB70" i="12"/>
  <c r="AA58" i="12"/>
  <c r="AA60" i="12"/>
  <c r="AJ53" i="11"/>
  <c r="AA72" i="12"/>
  <c r="AA74" i="12"/>
  <c r="AA87" i="12"/>
  <c r="AK54" i="11"/>
  <c r="AK58" i="11"/>
  <c r="AK63" i="11"/>
  <c r="X38" i="10"/>
  <c r="X30" i="10"/>
  <c r="X33" i="10" s="1"/>
  <c r="AR89" i="12"/>
  <c r="AM89" i="9"/>
  <c r="AM107" i="9" s="1"/>
  <c r="AM42" i="10" s="1"/>
  <c r="AM40" i="10" s="1"/>
  <c r="AR46" i="9"/>
  <c r="AL107" i="9"/>
  <c r="AL42" i="10" s="1"/>
  <c r="AL40" i="10" s="1"/>
  <c r="AT99" i="9"/>
  <c r="AT102" i="9" s="1"/>
  <c r="AT92" i="9"/>
  <c r="AT95" i="9" s="1"/>
  <c r="AO50" i="9"/>
  <c r="AO88" i="9" s="1"/>
  <c r="X36" i="10" l="1"/>
  <c r="X44" i="10" s="1"/>
  <c r="X45" i="10" s="1"/>
  <c r="X46" i="10" s="1"/>
  <c r="Y32" i="10" s="1"/>
  <c r="AB58" i="12"/>
  <c r="AT42" i="9"/>
  <c r="AT45" i="9" s="1"/>
  <c r="AC59" i="11"/>
  <c r="AC64" i="11" s="1"/>
  <c r="AC65" i="11" s="1"/>
  <c r="AC66" i="11" s="1"/>
  <c r="AC31" i="12" s="1"/>
  <c r="AC33" i="12" s="1"/>
  <c r="AJ54" i="11"/>
  <c r="AJ58" i="11"/>
  <c r="AJ63" i="11"/>
  <c r="AA61" i="12"/>
  <c r="AB60" i="12"/>
  <c r="AB72" i="12"/>
  <c r="AB74" i="12"/>
  <c r="AB87" i="12"/>
  <c r="AS46" i="9"/>
  <c r="AN89" i="9"/>
  <c r="AN107" i="9" s="1"/>
  <c r="AN42" i="10" s="1"/>
  <c r="AN40" i="10" s="1"/>
  <c r="AS96" i="9"/>
  <c r="AS103" i="9"/>
  <c r="AU92" i="9"/>
  <c r="AU95" i="9" s="1"/>
  <c r="AU99" i="9"/>
  <c r="AU102" i="9" s="1"/>
  <c r="AL28" i="12"/>
  <c r="AL30" i="12" s="1"/>
  <c r="AM28" i="12"/>
  <c r="AM30" i="12" s="1"/>
  <c r="AS89" i="12"/>
  <c r="AT46" i="9" l="1"/>
  <c r="AN28" i="12"/>
  <c r="AN30" i="12" s="1"/>
  <c r="AU42" i="9"/>
  <c r="AU45" i="9" s="1"/>
  <c r="AC60" i="11"/>
  <c r="AD57" i="11" s="1"/>
  <c r="AB61" i="12"/>
  <c r="AC70" i="12"/>
  <c r="AC55" i="12"/>
  <c r="Y38" i="10"/>
  <c r="Y30" i="10"/>
  <c r="Y33" i="10" s="1"/>
  <c r="AM53" i="11"/>
  <c r="AM71" i="12"/>
  <c r="AL71" i="12"/>
  <c r="AV99" i="9"/>
  <c r="AV102" i="9" s="1"/>
  <c r="AV92" i="9"/>
  <c r="AV95" i="9" s="1"/>
  <c r="L16" i="13"/>
  <c r="AP50" i="9"/>
  <c r="AP88" i="9" s="1"/>
  <c r="AT89" i="12"/>
  <c r="AT103" i="9"/>
  <c r="AT96" i="9"/>
  <c r="AO89" i="9"/>
  <c r="AN71" i="12" l="1"/>
  <c r="Y36" i="10"/>
  <c r="AC58" i="12"/>
  <c r="AV42" i="9"/>
  <c r="AV45" i="9" s="1"/>
  <c r="AD59" i="11"/>
  <c r="AD64" i="11" s="1"/>
  <c r="AD65" i="11" s="1"/>
  <c r="AD66" i="11" s="1"/>
  <c r="AD31" i="12" s="1"/>
  <c r="AD33" i="12" s="1"/>
  <c r="AL53" i="11"/>
  <c r="AN53" i="11"/>
  <c r="AM54" i="11"/>
  <c r="AM58" i="11"/>
  <c r="AM63" i="11"/>
  <c r="AC72" i="12"/>
  <c r="AC87" i="12"/>
  <c r="AC74" i="12"/>
  <c r="AC60" i="12"/>
  <c r="AU46" i="9"/>
  <c r="AU96" i="9"/>
  <c r="AU103" i="9"/>
  <c r="AO107" i="9"/>
  <c r="AO42" i="10" s="1"/>
  <c r="AO40" i="10" s="1"/>
  <c r="L14" i="13"/>
  <c r="AU89" i="12"/>
  <c r="AQ50" i="9"/>
  <c r="AQ88" i="9" s="1"/>
  <c r="AW92" i="9"/>
  <c r="AW95" i="9" s="1"/>
  <c r="AW99" i="9"/>
  <c r="AW102" i="9" s="1"/>
  <c r="Y44" i="10"/>
  <c r="Y45" i="10" s="1"/>
  <c r="Y46" i="10" s="1"/>
  <c r="Z32" i="10" s="1"/>
  <c r="AW42" i="9" l="1"/>
  <c r="AW45" i="9" s="1"/>
  <c r="AD60" i="11"/>
  <c r="AE57" i="11" s="1"/>
  <c r="AE59" i="11" s="1"/>
  <c r="AE64" i="11" s="1"/>
  <c r="AE65" i="11" s="1"/>
  <c r="AE66" i="11" s="1"/>
  <c r="AE31" i="12" s="1"/>
  <c r="AE33" i="12" s="1"/>
  <c r="AC61" i="12"/>
  <c r="AD70" i="12"/>
  <c r="AD55" i="12"/>
  <c r="AN54" i="11"/>
  <c r="AN58" i="11"/>
  <c r="AN63" i="11"/>
  <c r="AL58" i="11"/>
  <c r="AL54" i="11"/>
  <c r="AL63" i="11"/>
  <c r="AX99" i="9"/>
  <c r="AX102" i="9" s="1"/>
  <c r="AO28" i="12"/>
  <c r="AO30" i="12" s="1"/>
  <c r="L20" i="13"/>
  <c r="AV103" i="9"/>
  <c r="AV96" i="9"/>
  <c r="AP89" i="9"/>
  <c r="AV46" i="9"/>
  <c r="Z38" i="10"/>
  <c r="Z30" i="10"/>
  <c r="Z33" i="10" s="1"/>
  <c r="AX92" i="9"/>
  <c r="AX95" i="9" s="1"/>
  <c r="AR50" i="9"/>
  <c r="AR88" i="9" s="1"/>
  <c r="AV89" i="12"/>
  <c r="Z36" i="10" l="1"/>
  <c r="Z44" i="10" s="1"/>
  <c r="Z45" i="10" s="1"/>
  <c r="Z46" i="10" s="1"/>
  <c r="AA32" i="10" s="1"/>
  <c r="AD58" i="12"/>
  <c r="AX42" i="9"/>
  <c r="AX45" i="9" s="1"/>
  <c r="AE60" i="11"/>
  <c r="AF57" i="11" s="1"/>
  <c r="AE70" i="12"/>
  <c r="AE55" i="12"/>
  <c r="AD72" i="12"/>
  <c r="AD87" i="12"/>
  <c r="AD74" i="12"/>
  <c r="AD60" i="12"/>
  <c r="AW46" i="9"/>
  <c r="AQ89" i="9"/>
  <c r="AQ107" i="9" s="1"/>
  <c r="AQ42" i="10" s="1"/>
  <c r="AQ40" i="10" s="1"/>
  <c r="AW96" i="9"/>
  <c r="AW89" i="12"/>
  <c r="AS50" i="9"/>
  <c r="AS88" i="9" s="1"/>
  <c r="AX96" i="9"/>
  <c r="AY92" i="9"/>
  <c r="AY95" i="9" s="1"/>
  <c r="AP107" i="9"/>
  <c r="AP42" i="10" s="1"/>
  <c r="AP40" i="10" s="1"/>
  <c r="AO71" i="12"/>
  <c r="AW103" i="9"/>
  <c r="AY99" i="9"/>
  <c r="AY102" i="9" s="1"/>
  <c r="AQ28" i="12" l="1"/>
  <c r="AQ30" i="12" s="1"/>
  <c r="AR89" i="9"/>
  <c r="AR107" i="9" s="1"/>
  <c r="AX103" i="9"/>
  <c r="AE58" i="12"/>
  <c r="AY42" i="9"/>
  <c r="AY45" i="9" s="1"/>
  <c r="AO53" i="11"/>
  <c r="AD61" i="12"/>
  <c r="AE60" i="12"/>
  <c r="AE72" i="12"/>
  <c r="AE87" i="12"/>
  <c r="AE74" i="12"/>
  <c r="AF59" i="11"/>
  <c r="AF64" i="11" s="1"/>
  <c r="AF65" i="11" s="1"/>
  <c r="AF66" i="11" s="1"/>
  <c r="AF31" i="12" s="1"/>
  <c r="AF33" i="12" s="1"/>
  <c r="AA38" i="10"/>
  <c r="AA30" i="10"/>
  <c r="AA33" i="10" s="1"/>
  <c r="AQ71" i="12"/>
  <c r="AX46" i="9"/>
  <c r="AY103" i="9"/>
  <c r="AZ99" i="9"/>
  <c r="AZ102" i="9" s="1"/>
  <c r="AP28" i="12"/>
  <c r="AP30" i="12" s="1"/>
  <c r="AZ92" i="9"/>
  <c r="AZ95" i="9" s="1"/>
  <c r="AX89" i="12"/>
  <c r="AY46" i="9" l="1"/>
  <c r="AR28" i="12"/>
  <c r="AR30" i="12" s="1"/>
  <c r="AR42" i="10"/>
  <c r="AR40" i="10" s="1"/>
  <c r="AA36" i="10"/>
  <c r="AA44" i="10" s="1"/>
  <c r="AA45" i="10" s="1"/>
  <c r="AA46" i="10" s="1"/>
  <c r="AB32" i="10" s="1"/>
  <c r="AZ42" i="9"/>
  <c r="AZ45" i="9" s="1"/>
  <c r="AF60" i="11"/>
  <c r="AG57" i="11" s="1"/>
  <c r="AG59" i="11" s="1"/>
  <c r="AG64" i="11" s="1"/>
  <c r="AG65" i="11" s="1"/>
  <c r="AG66" i="11" s="1"/>
  <c r="AG31" i="12" s="1"/>
  <c r="AG33" i="12" s="1"/>
  <c r="AQ53" i="11"/>
  <c r="AF70" i="12"/>
  <c r="AF55" i="12"/>
  <c r="AE61" i="12"/>
  <c r="AO54" i="11"/>
  <c r="AO58" i="11"/>
  <c r="AO63" i="11"/>
  <c r="AY89" i="12"/>
  <c r="M16" i="13"/>
  <c r="AT50" i="9"/>
  <c r="AT88" i="9" s="1"/>
  <c r="BA92" i="9"/>
  <c r="BA95" i="9" s="1"/>
  <c r="AP71" i="12"/>
  <c r="BA99" i="9"/>
  <c r="BA102" i="9" s="1"/>
  <c r="AS89" i="9"/>
  <c r="AY96" i="9"/>
  <c r="AR71" i="12"/>
  <c r="AZ46" i="9" l="1"/>
  <c r="AZ96" i="9"/>
  <c r="AF58" i="12"/>
  <c r="AF60" i="12"/>
  <c r="AF61" i="12" s="1"/>
  <c r="BA42" i="9"/>
  <c r="BA45" i="9" s="1"/>
  <c r="AG60" i="11"/>
  <c r="AH57" i="11" s="1"/>
  <c r="AF72" i="12"/>
  <c r="AF74" i="12"/>
  <c r="AF87" i="12"/>
  <c r="AG55" i="12"/>
  <c r="AG70" i="12"/>
  <c r="AR53" i="11"/>
  <c r="AP53" i="11"/>
  <c r="AQ54" i="11"/>
  <c r="AQ58" i="11"/>
  <c r="AQ63" i="11"/>
  <c r="AS107" i="9"/>
  <c r="AS42" i="10" s="1"/>
  <c r="AS40" i="10" s="1"/>
  <c r="M14" i="13"/>
  <c r="BB99" i="9"/>
  <c r="BB102" i="9" s="1"/>
  <c r="AB38" i="10"/>
  <c r="AB30" i="10"/>
  <c r="AB33" i="10" s="1"/>
  <c r="BB92" i="9"/>
  <c r="BB95" i="9" s="1"/>
  <c r="AU50" i="9"/>
  <c r="AU88" i="9" s="1"/>
  <c r="AZ89" i="12"/>
  <c r="AZ103" i="9"/>
  <c r="AB36" i="10" l="1"/>
  <c r="AG60" i="12"/>
  <c r="AG61" i="12" s="1"/>
  <c r="AG58" i="12"/>
  <c r="BB42" i="9"/>
  <c r="BB45" i="9" s="1"/>
  <c r="AH59" i="11"/>
  <c r="AH64" i="11" s="1"/>
  <c r="AH65" i="11" s="1"/>
  <c r="AH66" i="11" s="1"/>
  <c r="AH31" i="12" s="1"/>
  <c r="AH33" i="12" s="1"/>
  <c r="AP58" i="11"/>
  <c r="AP54" i="11"/>
  <c r="AP63" i="11"/>
  <c r="AR54" i="11"/>
  <c r="AR58" i="11"/>
  <c r="AR63" i="11"/>
  <c r="AG72" i="12"/>
  <c r="AG87" i="12"/>
  <c r="AG74" i="12"/>
  <c r="BA89" i="12"/>
  <c r="AV50" i="9"/>
  <c r="AV88" i="9" s="1"/>
  <c r="BC92" i="9"/>
  <c r="BC95" i="9" s="1"/>
  <c r="BC99" i="9"/>
  <c r="BC102" i="9" s="1"/>
  <c r="AS28" i="12"/>
  <c r="AS30" i="12" s="1"/>
  <c r="M20" i="13"/>
  <c r="AT89" i="9"/>
  <c r="BA96" i="9"/>
  <c r="BA46" i="9"/>
  <c r="BA103" i="9"/>
  <c r="AB44" i="10"/>
  <c r="AB45" i="10" s="1"/>
  <c r="AB46" i="10" s="1"/>
  <c r="AC32" i="10" s="1"/>
  <c r="BC42" i="9" l="1"/>
  <c r="BC45" i="9" s="1"/>
  <c r="AH60" i="11"/>
  <c r="AI57" i="11" s="1"/>
  <c r="AI59" i="11" s="1"/>
  <c r="AI64" i="11" s="1"/>
  <c r="AI65" i="11" s="1"/>
  <c r="AI66" i="11" s="1"/>
  <c r="AI31" i="12" s="1"/>
  <c r="AI33" i="12" s="1"/>
  <c r="AH55" i="12"/>
  <c r="AH70" i="12"/>
  <c r="AC38" i="10"/>
  <c r="AC30" i="10"/>
  <c r="AC33" i="10" s="1"/>
  <c r="AT107" i="9"/>
  <c r="AT42" i="10" s="1"/>
  <c r="AT40" i="10" s="1"/>
  <c r="BD99" i="9"/>
  <c r="BD102" i="9" s="1"/>
  <c r="BB89" i="12"/>
  <c r="BB46" i="9"/>
  <c r="BB96" i="9"/>
  <c r="AU89" i="9"/>
  <c r="AU107" i="9" s="1"/>
  <c r="AU42" i="10" s="1"/>
  <c r="AU40" i="10" s="1"/>
  <c r="AS71" i="12"/>
  <c r="BD92" i="9"/>
  <c r="BD95" i="9" s="1"/>
  <c r="AW50" i="9"/>
  <c r="AW88" i="9" s="1"/>
  <c r="BB103" i="9"/>
  <c r="BC96" i="9" l="1"/>
  <c r="AV89" i="9"/>
  <c r="AV107" i="9" s="1"/>
  <c r="AC36" i="10"/>
  <c r="AC44" i="10" s="1"/>
  <c r="AC45" i="10" s="1"/>
  <c r="AC46" i="10" s="1"/>
  <c r="AD32" i="10" s="1"/>
  <c r="BD42" i="9"/>
  <c r="BD45" i="9" s="1"/>
  <c r="BC46" i="9"/>
  <c r="AI60" i="11"/>
  <c r="AJ57" i="11" s="1"/>
  <c r="AJ59" i="11" s="1"/>
  <c r="AJ64" i="11" s="1"/>
  <c r="AJ65" i="11" s="1"/>
  <c r="AJ66" i="11" s="1"/>
  <c r="AJ31" i="12" s="1"/>
  <c r="AJ33" i="12" s="1"/>
  <c r="AS53" i="11"/>
  <c r="AI70" i="12"/>
  <c r="AI55" i="12"/>
  <c r="AH58" i="12"/>
  <c r="AH60" i="12"/>
  <c r="AH72" i="12"/>
  <c r="AH87" i="12"/>
  <c r="AH74" i="12"/>
  <c r="BC89" i="12"/>
  <c r="AU28" i="12"/>
  <c r="AU30" i="12" s="1"/>
  <c r="BE99" i="9"/>
  <c r="BE102" i="9" s="1"/>
  <c r="AT28" i="12"/>
  <c r="AT30" i="12" s="1"/>
  <c r="AW89" i="9"/>
  <c r="BE92" i="9"/>
  <c r="BE95" i="9" s="1"/>
  <c r="BC103" i="9"/>
  <c r="AV28" i="12" l="1"/>
  <c r="AV30" i="12" s="1"/>
  <c r="AV42" i="10"/>
  <c r="AV40" i="10" s="1"/>
  <c r="AI58" i="12"/>
  <c r="BE42" i="9"/>
  <c r="BE45" i="9" s="1"/>
  <c r="AJ60" i="11"/>
  <c r="AK57" i="11" s="1"/>
  <c r="AK59" i="11" s="1"/>
  <c r="AK64" i="11" s="1"/>
  <c r="AK65" i="11" s="1"/>
  <c r="AK66" i="11" s="1"/>
  <c r="AK31" i="12" s="1"/>
  <c r="AK33" i="12" s="1"/>
  <c r="AJ55" i="12"/>
  <c r="AJ70" i="12"/>
  <c r="AI72" i="12"/>
  <c r="AI87" i="12"/>
  <c r="AI74" i="12"/>
  <c r="AH61" i="12"/>
  <c r="AI60" i="12"/>
  <c r="AS54" i="11"/>
  <c r="AS58" i="11"/>
  <c r="AS63" i="11"/>
  <c r="AW107" i="9"/>
  <c r="AW42" i="10" s="1"/>
  <c r="AW40" i="10" s="1"/>
  <c r="N14" i="13"/>
  <c r="AD38" i="10"/>
  <c r="AD30" i="10"/>
  <c r="AD33" i="10" s="1"/>
  <c r="AT53" i="11"/>
  <c r="AT71" i="12"/>
  <c r="BF99" i="9"/>
  <c r="BF102" i="9" s="1"/>
  <c r="BD46" i="9"/>
  <c r="BD96" i="9"/>
  <c r="BF92" i="9"/>
  <c r="BF95" i="9" s="1"/>
  <c r="N16" i="13"/>
  <c r="AX50" i="9"/>
  <c r="AX88" i="9" s="1"/>
  <c r="AU71" i="12"/>
  <c r="AV71" i="12"/>
  <c r="BD89" i="12"/>
  <c r="BD103" i="9"/>
  <c r="AD36" i="10" l="1"/>
  <c r="AD44" i="10" s="1"/>
  <c r="AD45" i="10" s="1"/>
  <c r="AD46" i="10" s="1"/>
  <c r="AE32" i="10" s="1"/>
  <c r="AJ58" i="12"/>
  <c r="BE103" i="9"/>
  <c r="BF42" i="9"/>
  <c r="BF45" i="9" s="1"/>
  <c r="AK60" i="11"/>
  <c r="AL57" i="11" s="1"/>
  <c r="AL59" i="11" s="1"/>
  <c r="AL64" i="11" s="1"/>
  <c r="AL65" i="11" s="1"/>
  <c r="AL66" i="11" s="1"/>
  <c r="AL31" i="12" s="1"/>
  <c r="AL33" i="12" s="1"/>
  <c r="AV53" i="11"/>
  <c r="AU53" i="11"/>
  <c r="AT58" i="11"/>
  <c r="AT54" i="11"/>
  <c r="AT63" i="11"/>
  <c r="AJ60" i="12"/>
  <c r="AI61" i="12"/>
  <c r="AK70" i="12"/>
  <c r="AK55" i="12"/>
  <c r="AJ87" i="12"/>
  <c r="AJ74" i="12"/>
  <c r="AJ72" i="12"/>
  <c r="BE46" i="9"/>
  <c r="BG99" i="9"/>
  <c r="BG102" i="9" s="1"/>
  <c r="AW28" i="12"/>
  <c r="AW30" i="12" s="1"/>
  <c r="N20" i="13"/>
  <c r="BE96" i="9"/>
  <c r="BE89" i="12"/>
  <c r="AY50" i="9"/>
  <c r="AY88" i="9" s="1"/>
  <c r="BG92" i="9"/>
  <c r="BG95" i="9" s="1"/>
  <c r="AK58" i="12" l="1"/>
  <c r="BG42" i="9"/>
  <c r="BG45" i="9" s="1"/>
  <c r="AL60" i="11"/>
  <c r="AM57" i="11" s="1"/>
  <c r="AK72" i="12"/>
  <c r="AK87" i="12"/>
  <c r="AK74" i="12"/>
  <c r="AL70" i="12"/>
  <c r="AL55" i="12"/>
  <c r="AK60" i="12"/>
  <c r="AJ61" i="12"/>
  <c r="AU54" i="11"/>
  <c r="AU58" i="11"/>
  <c r="AU63" i="11"/>
  <c r="AV54" i="11"/>
  <c r="AV58" i="11"/>
  <c r="AV63" i="11"/>
  <c r="BF89" i="12"/>
  <c r="BH99" i="9"/>
  <c r="BH102" i="9" s="1"/>
  <c r="BF96" i="9"/>
  <c r="AX89" i="9"/>
  <c r="AE38" i="10"/>
  <c r="AE30" i="10"/>
  <c r="AE33" i="10" s="1"/>
  <c r="BH92" i="9"/>
  <c r="BH95" i="9" s="1"/>
  <c r="AZ50" i="9"/>
  <c r="AZ88" i="9" s="1"/>
  <c r="AW71" i="12"/>
  <c r="BF103" i="9"/>
  <c r="BF46" i="9"/>
  <c r="AE36" i="10" l="1"/>
  <c r="AE44" i="10" s="1"/>
  <c r="AE45" i="10" s="1"/>
  <c r="AE46" i="10" s="1"/>
  <c r="AF32" i="10" s="1"/>
  <c r="AL58" i="12"/>
  <c r="BH42" i="9"/>
  <c r="BH45" i="9" s="1"/>
  <c r="AM59" i="11"/>
  <c r="AM64" i="11" s="1"/>
  <c r="AM65" i="11" s="1"/>
  <c r="AM66" i="11" s="1"/>
  <c r="AM31" i="12" s="1"/>
  <c r="AW53" i="11"/>
  <c r="AK61" i="12"/>
  <c r="AL60" i="12"/>
  <c r="AL72" i="12"/>
  <c r="AL87" i="12"/>
  <c r="AL74" i="12"/>
  <c r="BA50" i="9"/>
  <c r="BA88" i="9" s="1"/>
  <c r="BI92" i="9"/>
  <c r="BI95" i="9" s="1"/>
  <c r="AX107" i="9"/>
  <c r="AX42" i="10" s="1"/>
  <c r="AX40" i="10" s="1"/>
  <c r="BI99" i="9"/>
  <c r="BI102" i="9" s="1"/>
  <c r="AY89" i="9"/>
  <c r="AY107" i="9" s="1"/>
  <c r="AY42" i="10" s="1"/>
  <c r="AY40" i="10" s="1"/>
  <c r="BG96" i="9"/>
  <c r="BG89" i="12"/>
  <c r="BG46" i="9"/>
  <c r="BG103" i="9"/>
  <c r="AM33" i="12" l="1"/>
  <c r="AM70" i="12" s="1"/>
  <c r="BI42" i="9"/>
  <c r="BI45" i="9" s="1"/>
  <c r="AM60" i="11"/>
  <c r="AN57" i="11" s="1"/>
  <c r="AN59" i="11" s="1"/>
  <c r="AN64" i="11" s="1"/>
  <c r="AN65" i="11" s="1"/>
  <c r="AN66" i="11" s="1"/>
  <c r="AN31" i="12" s="1"/>
  <c r="AN33" i="12" s="1"/>
  <c r="AL61" i="12"/>
  <c r="AW54" i="11"/>
  <c r="AW58" i="11"/>
  <c r="AW63" i="11"/>
  <c r="BH103" i="9"/>
  <c r="BH46" i="9"/>
  <c r="AZ89" i="9"/>
  <c r="AZ107" i="9" s="1"/>
  <c r="AZ42" i="10" s="1"/>
  <c r="AZ40" i="10" s="1"/>
  <c r="AF38" i="10"/>
  <c r="AF30" i="10"/>
  <c r="AF33" i="10" s="1"/>
  <c r="BJ92" i="9"/>
  <c r="BJ95" i="9" s="1"/>
  <c r="BH89" i="12"/>
  <c r="AY28" i="12"/>
  <c r="AY30" i="12" s="1"/>
  <c r="BJ99" i="9"/>
  <c r="BJ102" i="9" s="1"/>
  <c r="AX28" i="12"/>
  <c r="AX30" i="12" s="1"/>
  <c r="BA89" i="9"/>
  <c r="BH96" i="9"/>
  <c r="AZ28" i="12" l="1"/>
  <c r="AZ30" i="12" s="1"/>
  <c r="AF36" i="10"/>
  <c r="AF44" i="10" s="1"/>
  <c r="AF45" i="10" s="1"/>
  <c r="AF46" i="10" s="1"/>
  <c r="AG32" i="10" s="1"/>
  <c r="AM74" i="12"/>
  <c r="AM72" i="12"/>
  <c r="AM87" i="12"/>
  <c r="AM55" i="12"/>
  <c r="AM58" i="12" s="1"/>
  <c r="BI103" i="9"/>
  <c r="BJ42" i="9"/>
  <c r="BJ45" i="9" s="1"/>
  <c r="AN60" i="11"/>
  <c r="AO57" i="11" s="1"/>
  <c r="AN70" i="12"/>
  <c r="AN55" i="12"/>
  <c r="BA107" i="9"/>
  <c r="BA42" i="10" s="1"/>
  <c r="BA40" i="10" s="1"/>
  <c r="O14" i="13"/>
  <c r="AX53" i="11"/>
  <c r="AX71" i="12"/>
  <c r="BI89" i="12"/>
  <c r="BK92" i="9"/>
  <c r="BK95" i="9" s="1"/>
  <c r="O16" i="13"/>
  <c r="BB50" i="9"/>
  <c r="BB88" i="9" s="1"/>
  <c r="BK99" i="9"/>
  <c r="BK102" i="9" s="1"/>
  <c r="AY53" i="11"/>
  <c r="AY71" i="12"/>
  <c r="AZ71" i="12"/>
  <c r="BI46" i="9"/>
  <c r="BI96" i="9"/>
  <c r="BJ46" i="9" l="1"/>
  <c r="AM60" i="12"/>
  <c r="AM61" i="12" s="1"/>
  <c r="BJ96" i="9"/>
  <c r="AN58" i="12"/>
  <c r="BJ103" i="9"/>
  <c r="BK42" i="9"/>
  <c r="BK45" i="9" s="1"/>
  <c r="AY54" i="11"/>
  <c r="AY58" i="11"/>
  <c r="AY63" i="11"/>
  <c r="AO59" i="11"/>
  <c r="AO64" i="11" s="1"/>
  <c r="AO65" i="11" s="1"/>
  <c r="AO66" i="11" s="1"/>
  <c r="AO31" i="12" s="1"/>
  <c r="AO33" i="12" s="1"/>
  <c r="AN87" i="12"/>
  <c r="AN72" i="12"/>
  <c r="AN74" i="12"/>
  <c r="AZ53" i="11"/>
  <c r="AX58" i="11"/>
  <c r="AX54" i="11"/>
  <c r="AX63" i="11"/>
  <c r="AG38" i="10"/>
  <c r="AG30" i="10"/>
  <c r="AG33" i="10" s="1"/>
  <c r="BL99" i="9"/>
  <c r="BL102" i="9" s="1"/>
  <c r="BC50" i="9"/>
  <c r="BC88" i="9" s="1"/>
  <c r="BL92" i="9"/>
  <c r="BL95" i="9" s="1"/>
  <c r="BJ89" i="12"/>
  <c r="BA28" i="12"/>
  <c r="BA30" i="12" s="1"/>
  <c r="O20" i="13"/>
  <c r="AN60" i="12" l="1"/>
  <c r="AN61" i="12" s="1"/>
  <c r="AG36" i="10"/>
  <c r="AG44" i="10" s="1"/>
  <c r="AG45" i="10" s="1"/>
  <c r="AG46" i="10" s="1"/>
  <c r="AH32" i="10" s="1"/>
  <c r="BL42" i="9"/>
  <c r="BL45" i="9" s="1"/>
  <c r="AO60" i="11"/>
  <c r="AP57" i="11" s="1"/>
  <c r="AZ54" i="11"/>
  <c r="AZ58" i="11"/>
  <c r="AZ63" i="11"/>
  <c r="AO55" i="12"/>
  <c r="AO70" i="12"/>
  <c r="BA71" i="12"/>
  <c r="BK46" i="9"/>
  <c r="BK96" i="9"/>
  <c r="BB89" i="9"/>
  <c r="BK103" i="9"/>
  <c r="BK89" i="12"/>
  <c r="BM92" i="9"/>
  <c r="BM95" i="9" s="1"/>
  <c r="BD50" i="9"/>
  <c r="BD88" i="9" s="1"/>
  <c r="BM99" i="9"/>
  <c r="BM102" i="9" s="1"/>
  <c r="BL46" i="9" l="1"/>
  <c r="AO58" i="12"/>
  <c r="AP59" i="11"/>
  <c r="AP64" i="11" s="1"/>
  <c r="AP65" i="11" s="1"/>
  <c r="AP66" i="11" s="1"/>
  <c r="AP31" i="12" s="1"/>
  <c r="AO72" i="12"/>
  <c r="AO87" i="12"/>
  <c r="AO74" i="12"/>
  <c r="AO60" i="12"/>
  <c r="BA53" i="11"/>
  <c r="BE50" i="9"/>
  <c r="BE88" i="9" s="1"/>
  <c r="BL89" i="12"/>
  <c r="BL103" i="9"/>
  <c r="BC89" i="9"/>
  <c r="BC107" i="9" s="1"/>
  <c r="BC42" i="10" s="1"/>
  <c r="BC40" i="10" s="1"/>
  <c r="BL96" i="9"/>
  <c r="AH38" i="10"/>
  <c r="AH30" i="10"/>
  <c r="AH33" i="10" s="1"/>
  <c r="BN99" i="9"/>
  <c r="BN102" i="9" s="1"/>
  <c r="BN92" i="9"/>
  <c r="BN95" i="9" s="1"/>
  <c r="BB107" i="9"/>
  <c r="BB42" i="10" s="1"/>
  <c r="BB40" i="10" s="1"/>
  <c r="AP33" i="12" l="1"/>
  <c r="AP70" i="12" s="1"/>
  <c r="AP74" i="12" s="1"/>
  <c r="BM42" i="9"/>
  <c r="BM45" i="9" s="1"/>
  <c r="BN42" i="9" s="1"/>
  <c r="BN45" i="9" s="1"/>
  <c r="AH36" i="10"/>
  <c r="AH44" i="10" s="1"/>
  <c r="AH45" i="10" s="1"/>
  <c r="AH46" i="10" s="1"/>
  <c r="AI32" i="10" s="1"/>
  <c r="AP60" i="11"/>
  <c r="AQ57" i="11" s="1"/>
  <c r="AQ59" i="11" s="1"/>
  <c r="AQ64" i="11" s="1"/>
  <c r="AQ65" i="11" s="1"/>
  <c r="AQ66" i="11" s="1"/>
  <c r="AQ31" i="12" s="1"/>
  <c r="AQ33" i="12" s="1"/>
  <c r="BA54" i="11"/>
  <c r="BA58" i="11"/>
  <c r="BA63" i="11"/>
  <c r="AO61" i="12"/>
  <c r="BD89" i="9"/>
  <c r="BD107" i="9" s="1"/>
  <c r="BD42" i="10" s="1"/>
  <c r="BD40" i="10" s="1"/>
  <c r="BM46" i="9"/>
  <c r="BB28" i="12"/>
  <c r="BB30" i="12" s="1"/>
  <c r="BO92" i="9"/>
  <c r="BO95" i="9" s="1"/>
  <c r="BO99" i="9"/>
  <c r="BO102" i="9" s="1"/>
  <c r="BC28" i="12"/>
  <c r="BC30" i="12" s="1"/>
  <c r="BM96" i="9"/>
  <c r="BM103" i="9"/>
  <c r="BM89" i="12"/>
  <c r="BE89" i="9"/>
  <c r="AP87" i="12" l="1"/>
  <c r="AP72" i="12"/>
  <c r="AP55" i="12"/>
  <c r="BD28" i="12"/>
  <c r="BD30" i="12" s="1"/>
  <c r="BD53" i="11" s="1"/>
  <c r="BO42" i="9"/>
  <c r="BO45" i="9" s="1"/>
  <c r="AQ60" i="11"/>
  <c r="AR57" i="11" s="1"/>
  <c r="AR59" i="11" s="1"/>
  <c r="AR64" i="11" s="1"/>
  <c r="AR65" i="11" s="1"/>
  <c r="AR66" i="11" s="1"/>
  <c r="AR31" i="12" s="1"/>
  <c r="AR33" i="12" s="1"/>
  <c r="AQ70" i="12"/>
  <c r="AQ55" i="12"/>
  <c r="BN46" i="9"/>
  <c r="AI38" i="10"/>
  <c r="AI30" i="10"/>
  <c r="AI33" i="10" s="1"/>
  <c r="BE107" i="9"/>
  <c r="BE42" i="10" s="1"/>
  <c r="BE40" i="10" s="1"/>
  <c r="P14" i="13"/>
  <c r="P16" i="13"/>
  <c r="BF50" i="9"/>
  <c r="BF88" i="9" s="1"/>
  <c r="BN89" i="12"/>
  <c r="BP99" i="9"/>
  <c r="BP102" i="9" s="1"/>
  <c r="BP92" i="9"/>
  <c r="BP95" i="9" s="1"/>
  <c r="BC71" i="12"/>
  <c r="BB71" i="12"/>
  <c r="BN103" i="9"/>
  <c r="BN96" i="9"/>
  <c r="AP58" i="12" l="1"/>
  <c r="AP60" i="12"/>
  <c r="AP61" i="12" s="1"/>
  <c r="BD71" i="12"/>
  <c r="AI36" i="10"/>
  <c r="AI44" i="10" s="1"/>
  <c r="AI45" i="10" s="1"/>
  <c r="AI46" i="10" s="1"/>
  <c r="AJ32" i="10" s="1"/>
  <c r="AQ58" i="12"/>
  <c r="BO103" i="9"/>
  <c r="BP42" i="9"/>
  <c r="BP45" i="9" s="1"/>
  <c r="AR60" i="11"/>
  <c r="AS57" i="11" s="1"/>
  <c r="AS59" i="11" s="1"/>
  <c r="AS64" i="11" s="1"/>
  <c r="AS65" i="11" s="1"/>
  <c r="AS66" i="11" s="1"/>
  <c r="AS31" i="12" s="1"/>
  <c r="AS33" i="12" s="1"/>
  <c r="AR55" i="12"/>
  <c r="AR70" i="12"/>
  <c r="AQ72" i="12"/>
  <c r="AQ87" i="12"/>
  <c r="AQ74" i="12"/>
  <c r="BB53" i="11"/>
  <c r="BC53" i="11"/>
  <c r="BD54" i="11"/>
  <c r="BD58" i="11"/>
  <c r="BD63" i="11"/>
  <c r="BQ92" i="9"/>
  <c r="BQ95" i="9" s="1"/>
  <c r="BG50" i="9"/>
  <c r="BG88" i="9" s="1"/>
  <c r="BQ99" i="9"/>
  <c r="BQ102" i="9" s="1"/>
  <c r="BE28" i="12"/>
  <c r="BE30" i="12" s="1"/>
  <c r="P20" i="13"/>
  <c r="BO96" i="9"/>
  <c r="BO46" i="9"/>
  <c r="BO89" i="12"/>
  <c r="AQ60" i="12" l="1"/>
  <c r="AQ61" i="12" s="1"/>
  <c r="BP96" i="9"/>
  <c r="AR58" i="12"/>
  <c r="BQ42" i="9"/>
  <c r="BQ45" i="9" s="1"/>
  <c r="AS60" i="11"/>
  <c r="AT57" i="11" s="1"/>
  <c r="AT59" i="11" s="1"/>
  <c r="AT64" i="11" s="1"/>
  <c r="AT65" i="11" s="1"/>
  <c r="AT66" i="11" s="1"/>
  <c r="AT31" i="12" s="1"/>
  <c r="AT33" i="12" s="1"/>
  <c r="AS55" i="12"/>
  <c r="AS70" i="12"/>
  <c r="BC54" i="11"/>
  <c r="BC58" i="11"/>
  <c r="BC63" i="11"/>
  <c r="BB58" i="11"/>
  <c r="BB54" i="11"/>
  <c r="BB63" i="11"/>
  <c r="AR72" i="12"/>
  <c r="AR87" i="12"/>
  <c r="AR74" i="12"/>
  <c r="BP103" i="9"/>
  <c r="BF89" i="9"/>
  <c r="BF107" i="9" s="1"/>
  <c r="BF42" i="10" s="1"/>
  <c r="BF40" i="10" s="1"/>
  <c r="AJ38" i="10"/>
  <c r="AJ30" i="10"/>
  <c r="AJ33" i="10" s="1"/>
  <c r="BP89" i="12"/>
  <c r="BE71" i="12"/>
  <c r="BR99" i="9"/>
  <c r="BR102" i="9" s="1"/>
  <c r="BH50" i="9"/>
  <c r="BH88" i="9" s="1"/>
  <c r="BR92" i="9"/>
  <c r="BR95" i="9" s="1"/>
  <c r="BP46" i="9"/>
  <c r="AR60" i="12" l="1"/>
  <c r="AR61" i="12" s="1"/>
  <c r="AJ36" i="10"/>
  <c r="BQ96" i="9"/>
  <c r="AS58" i="12"/>
  <c r="BR42" i="9"/>
  <c r="BR45" i="9" s="1"/>
  <c r="AT60" i="11"/>
  <c r="AU57" i="11" s="1"/>
  <c r="AU59" i="11" s="1"/>
  <c r="AU64" i="11" s="1"/>
  <c r="AU65" i="11" s="1"/>
  <c r="AU66" i="11" s="1"/>
  <c r="AU31" i="12" s="1"/>
  <c r="AU33" i="12" s="1"/>
  <c r="BE53" i="11"/>
  <c r="AT55" i="12"/>
  <c r="AT70" i="12"/>
  <c r="AS74" i="12"/>
  <c r="AS87" i="12"/>
  <c r="AS72" i="12"/>
  <c r="BI50" i="9"/>
  <c r="BI88" i="9" s="1"/>
  <c r="BS92" i="9"/>
  <c r="BS95" i="9" s="1"/>
  <c r="BG89" i="9"/>
  <c r="BQ103" i="9"/>
  <c r="BQ46" i="9"/>
  <c r="BS99" i="9"/>
  <c r="BS102" i="9" s="1"/>
  <c r="BF28" i="12"/>
  <c r="BF30" i="12" s="1"/>
  <c r="BQ89" i="12"/>
  <c r="AJ44" i="10"/>
  <c r="AJ45" i="10" s="1"/>
  <c r="AJ46" i="10" s="1"/>
  <c r="AK32" i="10" s="1"/>
  <c r="AS60" i="12" l="1"/>
  <c r="AS61" i="12" s="1"/>
  <c r="AT58" i="12"/>
  <c r="BS42" i="9"/>
  <c r="BS45" i="9" s="1"/>
  <c r="AU60" i="11"/>
  <c r="AV57" i="11" s="1"/>
  <c r="AV59" i="11" s="1"/>
  <c r="AV64" i="11" s="1"/>
  <c r="AV65" i="11" s="1"/>
  <c r="AV66" i="11" s="1"/>
  <c r="AV31" i="12" s="1"/>
  <c r="AV33" i="12" s="1"/>
  <c r="AU55" i="12"/>
  <c r="AU70" i="12"/>
  <c r="AT72" i="12"/>
  <c r="AT87" i="12"/>
  <c r="AT74" i="12"/>
  <c r="BE54" i="11"/>
  <c r="BE58" i="11"/>
  <c r="BE63" i="11"/>
  <c r="BT92" i="9"/>
  <c r="BT95" i="9" s="1"/>
  <c r="BI89" i="9"/>
  <c r="BI107" i="9" s="1"/>
  <c r="BI42" i="10" s="1"/>
  <c r="BI40" i="10" s="1"/>
  <c r="BR46" i="9"/>
  <c r="BR103" i="9"/>
  <c r="AK38" i="10"/>
  <c r="AK30" i="10"/>
  <c r="AK33" i="10" s="1"/>
  <c r="BR89" i="12"/>
  <c r="BF71" i="12"/>
  <c r="BS46" i="9"/>
  <c r="BT99" i="9"/>
  <c r="BT102" i="9" s="1"/>
  <c r="BG107" i="9"/>
  <c r="BG42" i="10" s="1"/>
  <c r="BG40" i="10" s="1"/>
  <c r="BR96" i="9"/>
  <c r="BH89" i="9"/>
  <c r="BH107" i="9" s="1"/>
  <c r="BH42" i="10" s="1"/>
  <c r="BH40" i="10" s="1"/>
  <c r="AT60" i="12" l="1"/>
  <c r="AT61" i="12" s="1"/>
  <c r="AK36" i="10"/>
  <c r="AK44" i="10" s="1"/>
  <c r="AK45" i="10" s="1"/>
  <c r="AK46" i="10" s="1"/>
  <c r="AL32" i="10" s="1"/>
  <c r="BS96" i="9"/>
  <c r="AU58" i="12"/>
  <c r="BT42" i="9"/>
  <c r="BT45" i="9" s="1"/>
  <c r="AV60" i="11"/>
  <c r="AW57" i="11" s="1"/>
  <c r="BF53" i="11"/>
  <c r="AV70" i="12"/>
  <c r="AV55" i="12"/>
  <c r="AU72" i="12"/>
  <c r="AU87" i="12"/>
  <c r="AU74" i="12"/>
  <c r="Q14" i="13"/>
  <c r="BS89" i="12"/>
  <c r="BH28" i="12"/>
  <c r="BH30" i="12" s="1"/>
  <c r="BG28" i="12"/>
  <c r="BG30" i="12" s="1"/>
  <c r="Q20" i="13"/>
  <c r="BI28" i="12"/>
  <c r="BI30" i="12" s="1"/>
  <c r="BS103" i="9"/>
  <c r="BU99" i="9"/>
  <c r="BU102" i="9" s="1"/>
  <c r="Q16" i="13"/>
  <c r="BJ50" i="9"/>
  <c r="BJ88" i="9" s="1"/>
  <c r="BU92" i="9"/>
  <c r="BU95" i="9" s="1"/>
  <c r="AU60" i="12" l="1"/>
  <c r="AU61" i="12" s="1"/>
  <c r="BT96" i="9"/>
  <c r="AV58" i="12"/>
  <c r="BU42" i="9"/>
  <c r="BU45" i="9" s="1"/>
  <c r="AW59" i="11"/>
  <c r="AW60" i="11" s="1"/>
  <c r="AX57" i="11" s="1"/>
  <c r="AX59" i="11" s="1"/>
  <c r="AX64" i="11" s="1"/>
  <c r="AX65" i="11" s="1"/>
  <c r="AX66" i="11" s="1"/>
  <c r="AX31" i="12" s="1"/>
  <c r="AX33" i="12" s="1"/>
  <c r="AV74" i="12"/>
  <c r="AV72" i="12"/>
  <c r="AV87" i="12"/>
  <c r="BF58" i="11"/>
  <c r="BF54" i="11"/>
  <c r="BF63" i="11"/>
  <c r="AL38" i="10"/>
  <c r="AL30" i="10"/>
  <c r="AL33" i="10" s="1"/>
  <c r="BG53" i="11"/>
  <c r="BG71" i="12"/>
  <c r="BH71" i="12"/>
  <c r="BV99" i="9"/>
  <c r="BV102" i="9" s="1"/>
  <c r="BU103" i="9"/>
  <c r="BV92" i="9"/>
  <c r="BV95" i="9" s="1"/>
  <c r="BK50" i="9"/>
  <c r="BK88" i="9" s="1"/>
  <c r="BI71" i="12"/>
  <c r="BT89" i="12"/>
  <c r="BT103" i="9"/>
  <c r="BT46" i="9"/>
  <c r="BU46" i="9" l="1"/>
  <c r="AV60" i="12"/>
  <c r="AV61" i="12" s="1"/>
  <c r="BU96" i="9"/>
  <c r="AL36" i="10"/>
  <c r="AL44" i="10" s="1"/>
  <c r="AL45" i="10" s="1"/>
  <c r="AL46" i="10" s="1"/>
  <c r="AM32" i="10" s="1"/>
  <c r="AW64" i="11"/>
  <c r="AW65" i="11" s="1"/>
  <c r="AW66" i="11" s="1"/>
  <c r="AW31" i="12" s="1"/>
  <c r="BV42" i="9"/>
  <c r="BV45" i="9" s="1"/>
  <c r="AX60" i="11"/>
  <c r="AY57" i="11" s="1"/>
  <c r="AY59" i="11" s="1"/>
  <c r="AY64" i="11" s="1"/>
  <c r="AY65" i="11" s="1"/>
  <c r="AY66" i="11" s="1"/>
  <c r="AY31" i="12" s="1"/>
  <c r="AY33" i="12" s="1"/>
  <c r="BI53" i="11"/>
  <c r="BH53" i="11"/>
  <c r="BG54" i="11"/>
  <c r="BG58" i="11"/>
  <c r="BG63" i="11"/>
  <c r="AX70" i="12"/>
  <c r="AX55" i="12"/>
  <c r="BU89" i="12"/>
  <c r="BW92" i="9"/>
  <c r="BW95" i="9" s="1"/>
  <c r="BW99" i="9"/>
  <c r="BW102" i="9" s="1"/>
  <c r="BJ89" i="9"/>
  <c r="BL50" i="9"/>
  <c r="BL88" i="9" s="1"/>
  <c r="AW33" i="12" l="1"/>
  <c r="AW70" i="12" s="1"/>
  <c r="AX58" i="12"/>
  <c r="AW55" i="12"/>
  <c r="BW42" i="9"/>
  <c r="BW45" i="9" s="1"/>
  <c r="AY60" i="11"/>
  <c r="AZ57" i="11" s="1"/>
  <c r="AZ59" i="11" s="1"/>
  <c r="AZ64" i="11" s="1"/>
  <c r="AZ65" i="11" s="1"/>
  <c r="AZ66" i="11" s="1"/>
  <c r="AZ31" i="12" s="1"/>
  <c r="AZ33" i="12" s="1"/>
  <c r="AX72" i="12"/>
  <c r="AX74" i="12"/>
  <c r="AX87" i="12"/>
  <c r="AY55" i="12"/>
  <c r="AY70" i="12"/>
  <c r="BH54" i="11"/>
  <c r="BH58" i="11"/>
  <c r="BH63" i="11"/>
  <c r="BI54" i="11"/>
  <c r="BI58" i="11"/>
  <c r="BI63" i="11"/>
  <c r="BK89" i="9"/>
  <c r="BK107" i="9" s="1"/>
  <c r="BV46" i="9"/>
  <c r="BV96" i="9"/>
  <c r="AM38" i="10"/>
  <c r="AM30" i="10"/>
  <c r="AM33" i="10" s="1"/>
  <c r="BM50" i="9"/>
  <c r="BM88" i="9" s="1"/>
  <c r="BX99" i="9"/>
  <c r="BX102" i="9" s="1"/>
  <c r="BJ107" i="9"/>
  <c r="BJ42" i="10" s="1"/>
  <c r="BJ40" i="10" s="1"/>
  <c r="BX92" i="9"/>
  <c r="BX95" i="9" s="1"/>
  <c r="BV89" i="12"/>
  <c r="BV103" i="9"/>
  <c r="AM36" i="10" l="1"/>
  <c r="BK28" i="12"/>
  <c r="BK30" i="12" s="1"/>
  <c r="BK42" i="10"/>
  <c r="BK40" i="10" s="1"/>
  <c r="AW74" i="12"/>
  <c r="AW72" i="12"/>
  <c r="AW87" i="12"/>
  <c r="AW58" i="12"/>
  <c r="AY58" i="12"/>
  <c r="AW60" i="12"/>
  <c r="BX42" i="9"/>
  <c r="BX45" i="9" s="1"/>
  <c r="AZ60" i="11"/>
  <c r="BA57" i="11" s="1"/>
  <c r="AY72" i="12"/>
  <c r="AY74" i="12"/>
  <c r="AY87" i="12"/>
  <c r="AZ55" i="12"/>
  <c r="AZ70" i="12"/>
  <c r="BW46" i="9"/>
  <c r="BY99" i="9"/>
  <c r="BY102" i="9" s="1"/>
  <c r="BM89" i="9"/>
  <c r="BM107" i="9" s="1"/>
  <c r="BM42" i="10" s="1"/>
  <c r="BM40" i="10" s="1"/>
  <c r="BJ28" i="12"/>
  <c r="BJ30" i="12" s="1"/>
  <c r="BW96" i="9"/>
  <c r="BW103" i="9"/>
  <c r="BL89" i="9"/>
  <c r="BW89" i="12"/>
  <c r="BY92" i="9"/>
  <c r="BY95" i="9" s="1"/>
  <c r="AM44" i="10"/>
  <c r="AM45" i="10" s="1"/>
  <c r="AM46" i="10" s="1"/>
  <c r="AN32" i="10" s="1"/>
  <c r="BX46" i="9" l="1"/>
  <c r="BK71" i="12"/>
  <c r="AZ58" i="12"/>
  <c r="AX60" i="12"/>
  <c r="AW61" i="12"/>
  <c r="BY42" i="9"/>
  <c r="BY45" i="9" s="1"/>
  <c r="BA59" i="11"/>
  <c r="BA64" i="11" s="1"/>
  <c r="BA65" i="11" s="1"/>
  <c r="BA66" i="11" s="1"/>
  <c r="BA31" i="12" s="1"/>
  <c r="BK53" i="11"/>
  <c r="AZ72" i="12"/>
  <c r="AZ74" i="12"/>
  <c r="AZ87" i="12"/>
  <c r="AN38" i="10"/>
  <c r="AN30" i="10"/>
  <c r="AN33" i="10" s="1"/>
  <c r="BL107" i="9"/>
  <c r="BL42" i="10" s="1"/>
  <c r="BL40" i="10" s="1"/>
  <c r="R14" i="13"/>
  <c r="R16" i="13"/>
  <c r="BN50" i="9"/>
  <c r="BN88" i="9" s="1"/>
  <c r="BX103" i="9"/>
  <c r="BZ92" i="9"/>
  <c r="BZ95" i="9" s="1"/>
  <c r="BX89" i="12"/>
  <c r="BJ71" i="12"/>
  <c r="BM28" i="12"/>
  <c r="BM30" i="12" s="1"/>
  <c r="BZ99" i="9"/>
  <c r="BZ102" i="9" s="1"/>
  <c r="BX96" i="9"/>
  <c r="BA33" i="12" l="1"/>
  <c r="BA70" i="12" s="1"/>
  <c r="AY60" i="12"/>
  <c r="AX61" i="12"/>
  <c r="BZ42" i="9"/>
  <c r="BZ45" i="9" s="1"/>
  <c r="BA60" i="11"/>
  <c r="BB57" i="11" s="1"/>
  <c r="BB59" i="11" s="1"/>
  <c r="BB64" i="11" s="1"/>
  <c r="BB65" i="11" s="1"/>
  <c r="BB66" i="11" s="1"/>
  <c r="BB31" i="12" s="1"/>
  <c r="BB33" i="12" s="1"/>
  <c r="BJ53" i="11"/>
  <c r="BK54" i="11"/>
  <c r="BK58" i="11"/>
  <c r="BK63" i="11"/>
  <c r="CA99" i="9"/>
  <c r="CA102" i="9" s="1"/>
  <c r="CA92" i="9"/>
  <c r="CA95" i="9" s="1"/>
  <c r="BL28" i="12"/>
  <c r="BL30" i="12" s="1"/>
  <c r="R20" i="13"/>
  <c r="BM71" i="12"/>
  <c r="BY89" i="12"/>
  <c r="BO50" i="9"/>
  <c r="BO88" i="9" s="1"/>
  <c r="BY103" i="9"/>
  <c r="BY96" i="9"/>
  <c r="BY46" i="9"/>
  <c r="AN36" i="10"/>
  <c r="BA72" i="12" l="1"/>
  <c r="BA87" i="12"/>
  <c r="BA74" i="12"/>
  <c r="BA55" i="12"/>
  <c r="BA58" i="12" s="1"/>
  <c r="BN89" i="9"/>
  <c r="BN107" i="9" s="1"/>
  <c r="BN42" i="10" s="1"/>
  <c r="BN40" i="10" s="1"/>
  <c r="AZ60" i="12"/>
  <c r="AY61" i="12"/>
  <c r="CA42" i="9"/>
  <c r="CA45" i="9" s="1"/>
  <c r="BB60" i="11"/>
  <c r="BC57" i="11" s="1"/>
  <c r="BM53" i="11"/>
  <c r="BB70" i="12"/>
  <c r="BB55" i="12"/>
  <c r="BJ58" i="11"/>
  <c r="BJ54" i="11"/>
  <c r="BJ63" i="11"/>
  <c r="BZ96" i="9"/>
  <c r="BZ89" i="12"/>
  <c r="AN44" i="10"/>
  <c r="AN45" i="10" s="1"/>
  <c r="AN46" i="10" s="1"/>
  <c r="AO32" i="10" s="1"/>
  <c r="BP50" i="9"/>
  <c r="BP88" i="9" s="1"/>
  <c r="BZ103" i="9"/>
  <c r="BL71" i="12"/>
  <c r="CB92" i="9"/>
  <c r="CB95" i="9" s="1"/>
  <c r="CB99" i="9"/>
  <c r="CB102" i="9" s="1"/>
  <c r="BZ46" i="9"/>
  <c r="CA46" i="9" l="1"/>
  <c r="BB58" i="12"/>
  <c r="AZ61" i="12"/>
  <c r="BA60" i="12"/>
  <c r="BA61" i="12" s="1"/>
  <c r="CB42" i="9"/>
  <c r="CB45" i="9" s="1"/>
  <c r="BC59" i="11"/>
  <c r="BC64" i="11" s="1"/>
  <c r="BC65" i="11" s="1"/>
  <c r="BC66" i="11" s="1"/>
  <c r="BC31" i="12" s="1"/>
  <c r="BC33" i="12" s="1"/>
  <c r="BL53" i="11"/>
  <c r="BB72" i="12"/>
  <c r="BB74" i="12"/>
  <c r="BB87" i="12"/>
  <c r="BM54" i="11"/>
  <c r="BM58" i="11"/>
  <c r="BM63" i="11"/>
  <c r="BO89" i="9"/>
  <c r="BO107" i="9" s="1"/>
  <c r="BO42" i="10" s="1"/>
  <c r="BO40" i="10" s="1"/>
  <c r="AO38" i="10"/>
  <c r="AO30" i="10"/>
  <c r="AO33" i="10" s="1"/>
  <c r="CC99" i="9"/>
  <c r="CC102" i="9" s="1"/>
  <c r="CB103" i="9"/>
  <c r="CC92" i="9"/>
  <c r="CC95" i="9" s="1"/>
  <c r="BQ50" i="9"/>
  <c r="BQ88" i="9" s="1"/>
  <c r="CA89" i="12"/>
  <c r="BN28" i="12"/>
  <c r="BN30" i="12" s="1"/>
  <c r="CA103" i="9"/>
  <c r="CA96" i="9"/>
  <c r="BB60" i="12" l="1"/>
  <c r="BB61" i="12" s="1"/>
  <c r="BO28" i="12"/>
  <c r="BO30" i="12" s="1"/>
  <c r="AO36" i="10"/>
  <c r="AO44" i="10" s="1"/>
  <c r="AO45" i="10" s="1"/>
  <c r="AO46" i="10" s="1"/>
  <c r="AP32" i="10" s="1"/>
  <c r="CC42" i="9"/>
  <c r="CC45" i="9" s="1"/>
  <c r="BC60" i="11"/>
  <c r="BD57" i="11" s="1"/>
  <c r="BD59" i="11" s="1"/>
  <c r="BD64" i="11" s="1"/>
  <c r="BD65" i="11" s="1"/>
  <c r="BD66" i="11" s="1"/>
  <c r="BD31" i="12" s="1"/>
  <c r="BD33" i="12" s="1"/>
  <c r="BC55" i="12"/>
  <c r="BC70" i="12"/>
  <c r="BL54" i="11"/>
  <c r="BL58" i="11"/>
  <c r="BL63" i="11"/>
  <c r="CB46" i="9"/>
  <c r="BO71" i="12"/>
  <c r="CB89" i="12"/>
  <c r="CD99" i="9"/>
  <c r="CD102" i="9" s="1"/>
  <c r="BP89" i="9"/>
  <c r="CB96" i="9"/>
  <c r="BN71" i="12"/>
  <c r="CD92" i="9"/>
  <c r="CD95" i="9" s="1"/>
  <c r="BC58" i="12" l="1"/>
  <c r="CD42" i="9"/>
  <c r="CD45" i="9" s="1"/>
  <c r="CC46" i="9"/>
  <c r="BD60" i="11"/>
  <c r="BE57" i="11" s="1"/>
  <c r="BO53" i="11"/>
  <c r="BC60" i="12"/>
  <c r="BN53" i="11"/>
  <c r="BD70" i="12"/>
  <c r="BD55" i="12"/>
  <c r="BC72" i="12"/>
  <c r="BC87" i="12"/>
  <c r="BC74" i="12"/>
  <c r="CC103" i="9"/>
  <c r="AP38" i="10"/>
  <c r="AP30" i="10"/>
  <c r="AP33" i="10" s="1"/>
  <c r="CE92" i="9"/>
  <c r="CE95" i="9" s="1"/>
  <c r="S16" i="13"/>
  <c r="BR50" i="9"/>
  <c r="BR88" i="9" s="1"/>
  <c r="BP107" i="9"/>
  <c r="BP42" i="10" s="1"/>
  <c r="BP40" i="10" s="1"/>
  <c r="CE99" i="9"/>
  <c r="CE102" i="9" s="1"/>
  <c r="CC89" i="12"/>
  <c r="CC96" i="9"/>
  <c r="BQ89" i="9"/>
  <c r="BQ107" i="9" s="1"/>
  <c r="BQ42" i="10" s="1"/>
  <c r="BQ40" i="10" s="1"/>
  <c r="AP36" i="10" l="1"/>
  <c r="AP44" i="10" s="1"/>
  <c r="AP45" i="10" s="1"/>
  <c r="AP46" i="10" s="1"/>
  <c r="AQ32" i="10" s="1"/>
  <c r="S14" i="13"/>
  <c r="BD58" i="12"/>
  <c r="CE42" i="9"/>
  <c r="CE45" i="9" s="1"/>
  <c r="BD72" i="12"/>
  <c r="BD74" i="12"/>
  <c r="BD87" i="12"/>
  <c r="BE59" i="11"/>
  <c r="BE64" i="11" s="1"/>
  <c r="BE65" i="11" s="1"/>
  <c r="BE66" i="11" s="1"/>
  <c r="BE31" i="12" s="1"/>
  <c r="BE33" i="12" s="1"/>
  <c r="BN58" i="11"/>
  <c r="BN54" i="11"/>
  <c r="BN63" i="11"/>
  <c r="BC61" i="12"/>
  <c r="BD60" i="12"/>
  <c r="BO54" i="11"/>
  <c r="BO58" i="11"/>
  <c r="BO63" i="11"/>
  <c r="CD89" i="12"/>
  <c r="BP28" i="12"/>
  <c r="BP30" i="12" s="1"/>
  <c r="S20" i="13"/>
  <c r="CD46" i="9"/>
  <c r="CD103" i="9"/>
  <c r="CD96" i="9"/>
  <c r="BQ28" i="12"/>
  <c r="BQ30" i="12" s="1"/>
  <c r="CE46" i="9"/>
  <c r="CF99" i="9"/>
  <c r="CF102" i="9" s="1"/>
  <c r="BS50" i="9"/>
  <c r="BS88" i="9" s="1"/>
  <c r="CF92" i="9"/>
  <c r="CF95" i="9" s="1"/>
  <c r="CF42" i="9" l="1"/>
  <c r="CF45" i="9" s="1"/>
  <c r="BE60" i="11"/>
  <c r="BF57" i="11" s="1"/>
  <c r="BD61" i="12"/>
  <c r="BE70" i="12"/>
  <c r="BE55" i="12"/>
  <c r="AQ38" i="10"/>
  <c r="AQ30" i="10"/>
  <c r="AQ33" i="10" s="1"/>
  <c r="CG92" i="9"/>
  <c r="CG95" i="9" s="1"/>
  <c r="CF96" i="9"/>
  <c r="BT50" i="9"/>
  <c r="BT88" i="9" s="1"/>
  <c r="BP71" i="12"/>
  <c r="CG99" i="9"/>
  <c r="CG102" i="9" s="1"/>
  <c r="BQ71" i="12"/>
  <c r="CE89" i="12"/>
  <c r="CE96" i="9"/>
  <c r="BR89" i="9"/>
  <c r="CE103" i="9"/>
  <c r="AQ36" i="10" l="1"/>
  <c r="BE58" i="12"/>
  <c r="CG42" i="9"/>
  <c r="CG45" i="9" s="1"/>
  <c r="BF59" i="11"/>
  <c r="BF64" i="11" s="1"/>
  <c r="BF65" i="11" s="1"/>
  <c r="BF66" i="11" s="1"/>
  <c r="BF31" i="12" s="1"/>
  <c r="BF33" i="12" s="1"/>
  <c r="BE60" i="12"/>
  <c r="BQ53" i="11"/>
  <c r="BP53" i="11"/>
  <c r="BE72" i="12"/>
  <c r="BE74" i="12"/>
  <c r="BE87" i="12"/>
  <c r="CF89" i="12"/>
  <c r="BU50" i="9"/>
  <c r="BU88" i="9" s="1"/>
  <c r="BR107" i="9"/>
  <c r="BR42" i="10" s="1"/>
  <c r="BR40" i="10" s="1"/>
  <c r="CH92" i="9"/>
  <c r="CH95" i="9" s="1"/>
  <c r="CF46" i="9"/>
  <c r="CF103" i="9"/>
  <c r="BS89" i="9"/>
  <c r="BS107" i="9" s="1"/>
  <c r="BS42" i="10" s="1"/>
  <c r="BS40" i="10" s="1"/>
  <c r="CH99" i="9"/>
  <c r="CH102" i="9" s="1"/>
  <c r="AQ44" i="10"/>
  <c r="AQ45" i="10" s="1"/>
  <c r="AQ46" i="10" s="1"/>
  <c r="AR32" i="10" s="1"/>
  <c r="CG103" i="9" l="1"/>
  <c r="CH42" i="9"/>
  <c r="CH45" i="9" s="1"/>
  <c r="BF60" i="11"/>
  <c r="BG57" i="11" s="1"/>
  <c r="BG59" i="11" s="1"/>
  <c r="BG64" i="11" s="1"/>
  <c r="BG65" i="11" s="1"/>
  <c r="BG66" i="11" s="1"/>
  <c r="BG31" i="12" s="1"/>
  <c r="BG33" i="12" s="1"/>
  <c r="BP54" i="11"/>
  <c r="BP58" i="11"/>
  <c r="BP63" i="11"/>
  <c r="BQ54" i="11"/>
  <c r="BQ58" i="11"/>
  <c r="BQ63" i="11"/>
  <c r="BE61" i="12"/>
  <c r="BF70" i="12"/>
  <c r="BF55" i="12"/>
  <c r="CG96" i="9"/>
  <c r="CG46" i="9"/>
  <c r="BT89" i="9"/>
  <c r="BT107" i="9" s="1"/>
  <c r="AR38" i="10"/>
  <c r="AR30" i="10"/>
  <c r="AR33" i="10" s="1"/>
  <c r="CI99" i="9"/>
  <c r="CI102" i="9" s="1"/>
  <c r="BS28" i="12"/>
  <c r="BS30" i="12" s="1"/>
  <c r="CI92" i="9"/>
  <c r="CI95" i="9" s="1"/>
  <c r="BR28" i="12"/>
  <c r="BR30" i="12" s="1"/>
  <c r="CG89" i="12"/>
  <c r="BT28" i="12" l="1"/>
  <c r="BT30" i="12" s="1"/>
  <c r="BT42" i="10"/>
  <c r="BT40" i="10" s="1"/>
  <c r="AR36" i="10"/>
  <c r="AR44" i="10" s="1"/>
  <c r="AR45" i="10" s="1"/>
  <c r="AR46" i="10" s="1"/>
  <c r="AS32" i="10" s="1"/>
  <c r="BF58" i="12"/>
  <c r="CI42" i="9"/>
  <c r="CI45" i="9" s="1"/>
  <c r="BG60" i="11"/>
  <c r="BH57" i="11" s="1"/>
  <c r="BG70" i="12"/>
  <c r="BG55" i="12"/>
  <c r="BF72" i="12"/>
  <c r="BF87" i="12"/>
  <c r="BF74" i="12"/>
  <c r="BH59" i="11"/>
  <c r="BH64" i="11" s="1"/>
  <c r="BH65" i="11" s="1"/>
  <c r="BH66" i="11" s="1"/>
  <c r="BH31" i="12" s="1"/>
  <c r="BH33" i="12" s="1"/>
  <c r="BF60" i="12"/>
  <c r="CH46" i="9"/>
  <c r="CH103" i="9"/>
  <c r="T16" i="13"/>
  <c r="BV50" i="9"/>
  <c r="BV88" i="9" s="1"/>
  <c r="CH89" i="12"/>
  <c r="BR71" i="12"/>
  <c r="CJ99" i="9"/>
  <c r="CJ102" i="9" s="1"/>
  <c r="BT71" i="12"/>
  <c r="BU89" i="9"/>
  <c r="CH96" i="9"/>
  <c r="CJ92" i="9"/>
  <c r="CJ95" i="9" s="1"/>
  <c r="BS71" i="12"/>
  <c r="CI96" i="9" l="1"/>
  <c r="BG58" i="12"/>
  <c r="CJ42" i="9"/>
  <c r="CJ45" i="9" s="1"/>
  <c r="BH60" i="11"/>
  <c r="BI57" i="11" s="1"/>
  <c r="BS53" i="11"/>
  <c r="BG72" i="12"/>
  <c r="BG87" i="12"/>
  <c r="BG74" i="12"/>
  <c r="BT53" i="11"/>
  <c r="BR53" i="11"/>
  <c r="BF61" i="12"/>
  <c r="BG60" i="12"/>
  <c r="BH70" i="12"/>
  <c r="BH55" i="12"/>
  <c r="CI103" i="9"/>
  <c r="AS38" i="10"/>
  <c r="AS30" i="10"/>
  <c r="AS33" i="10" s="1"/>
  <c r="CK92" i="9"/>
  <c r="CK95" i="9" s="1"/>
  <c r="BU107" i="9"/>
  <c r="BU42" i="10" s="1"/>
  <c r="BU40" i="10" s="1"/>
  <c r="T14" i="13"/>
  <c r="CK99" i="9"/>
  <c r="CK102" i="9" s="1"/>
  <c r="CI89" i="12"/>
  <c r="BW50" i="9"/>
  <c r="BW88" i="9" s="1"/>
  <c r="CI46" i="9"/>
  <c r="AS36" i="10" l="1"/>
  <c r="AS44" i="10" s="1"/>
  <c r="AS45" i="10" s="1"/>
  <c r="AS46" i="10" s="1"/>
  <c r="AT32" i="10" s="1"/>
  <c r="BH58" i="12"/>
  <c r="CK42" i="9"/>
  <c r="CK45" i="9" s="1"/>
  <c r="BH72" i="12"/>
  <c r="BH87" i="12"/>
  <c r="BH74" i="12"/>
  <c r="BG61" i="12"/>
  <c r="BH60" i="12"/>
  <c r="BR58" i="11"/>
  <c r="BR54" i="11"/>
  <c r="BR63" i="11"/>
  <c r="BT54" i="11"/>
  <c r="BT58" i="11"/>
  <c r="BT63" i="11"/>
  <c r="BI59" i="11"/>
  <c r="BI64" i="11" s="1"/>
  <c r="BI65" i="11" s="1"/>
  <c r="BI66" i="11" s="1"/>
  <c r="BI31" i="12" s="1"/>
  <c r="BI33" i="12" s="1"/>
  <c r="BS54" i="11"/>
  <c r="BS58" i="11"/>
  <c r="BS63" i="11"/>
  <c r="BV89" i="9"/>
  <c r="BV107" i="9" s="1"/>
  <c r="BV42" i="10" s="1"/>
  <c r="BV40" i="10" s="1"/>
  <c r="CJ96" i="9"/>
  <c r="CJ46" i="9"/>
  <c r="CL99" i="9"/>
  <c r="CL102" i="9" s="1"/>
  <c r="BU28" i="12"/>
  <c r="BU30" i="12" s="1"/>
  <c r="T20" i="13"/>
  <c r="BX50" i="9"/>
  <c r="BX88" i="9" s="1"/>
  <c r="CL92" i="9"/>
  <c r="CL95" i="9" s="1"/>
  <c r="CJ103" i="9"/>
  <c r="CJ89" i="12"/>
  <c r="CK103" i="9" l="1"/>
  <c r="CL42" i="9"/>
  <c r="CL45" i="9" s="1"/>
  <c r="BI60" i="11"/>
  <c r="BJ57" i="11" s="1"/>
  <c r="BH61" i="12"/>
  <c r="BI55" i="12"/>
  <c r="BI70" i="12"/>
  <c r="CK46" i="9"/>
  <c r="CK96" i="9"/>
  <c r="AT38" i="10"/>
  <c r="AT30" i="10"/>
  <c r="AT33" i="10" s="1"/>
  <c r="CK89" i="12"/>
  <c r="BY50" i="9"/>
  <c r="BY88" i="9" s="1"/>
  <c r="BU71" i="12"/>
  <c r="CM92" i="9"/>
  <c r="CM95" i="9" s="1"/>
  <c r="CM99" i="9"/>
  <c r="CM102" i="9" s="1"/>
  <c r="BV28" i="12"/>
  <c r="BV30" i="12" s="1"/>
  <c r="BW89" i="9"/>
  <c r="AT36" i="10" l="1"/>
  <c r="AT44" i="10" s="1"/>
  <c r="AT45" i="10" s="1"/>
  <c r="AT46" i="10" s="1"/>
  <c r="AU32" i="10" s="1"/>
  <c r="BI58" i="12"/>
  <c r="CM42" i="9"/>
  <c r="CM45" i="9" s="1"/>
  <c r="BJ59" i="11"/>
  <c r="BJ64" i="11" s="1"/>
  <c r="BJ65" i="11" s="1"/>
  <c r="BJ66" i="11" s="1"/>
  <c r="BJ31" i="12" s="1"/>
  <c r="BU53" i="11"/>
  <c r="BI72" i="12"/>
  <c r="BI74" i="12"/>
  <c r="BI87" i="12"/>
  <c r="BI60" i="12"/>
  <c r="CN99" i="9"/>
  <c r="CN102" i="9" s="1"/>
  <c r="BW107" i="9"/>
  <c r="BW42" i="10" s="1"/>
  <c r="BW40" i="10" s="1"/>
  <c r="CL89" i="12"/>
  <c r="CL103" i="9"/>
  <c r="CL96" i="9"/>
  <c r="CL46" i="9"/>
  <c r="BX89" i="9"/>
  <c r="BX107" i="9" s="1"/>
  <c r="BX42" i="10" s="1"/>
  <c r="BX40" i="10" s="1"/>
  <c r="BV71" i="12"/>
  <c r="CN92" i="9"/>
  <c r="CN95" i="9" s="1"/>
  <c r="BY89" i="9"/>
  <c r="BY107" i="9" s="1"/>
  <c r="BY42" i="10" s="1"/>
  <c r="BY40" i="10" s="1"/>
  <c r="BJ33" i="12" l="1"/>
  <c r="BJ55" i="12" s="1"/>
  <c r="CN42" i="9"/>
  <c r="CN45" i="9" s="1"/>
  <c r="BJ60" i="11"/>
  <c r="BK57" i="11" s="1"/>
  <c r="BK59" i="11" s="1"/>
  <c r="BK64" i="11" s="1"/>
  <c r="BK65" i="11" s="1"/>
  <c r="BK66" i="11" s="1"/>
  <c r="BK31" i="12" s="1"/>
  <c r="BK33" i="12" s="1"/>
  <c r="BV53" i="11"/>
  <c r="BI61" i="12"/>
  <c r="BU54" i="11"/>
  <c r="BU58" i="11"/>
  <c r="BU63" i="11"/>
  <c r="CM103" i="9"/>
  <c r="CM96" i="9"/>
  <c r="AU38" i="10"/>
  <c r="AU30" i="10"/>
  <c r="AU33" i="10" s="1"/>
  <c r="BY28" i="12"/>
  <c r="BY30" i="12" s="1"/>
  <c r="U16" i="13"/>
  <c r="BZ50" i="9"/>
  <c r="BZ88" i="9" s="1"/>
  <c r="CO92" i="9"/>
  <c r="CO95" i="9" s="1"/>
  <c r="CN96" i="9"/>
  <c r="BW28" i="12"/>
  <c r="BW30" i="12" s="1"/>
  <c r="U20" i="13"/>
  <c r="BX28" i="12"/>
  <c r="BX30" i="12" s="1"/>
  <c r="CM89" i="12"/>
  <c r="CO99" i="9"/>
  <c r="CO102" i="9" s="1"/>
  <c r="U14" i="13"/>
  <c r="CM46" i="9"/>
  <c r="BJ58" i="12" l="1"/>
  <c r="BJ60" i="12"/>
  <c r="BJ61" i="12" s="1"/>
  <c r="BJ70" i="12"/>
  <c r="BJ72" i="12" s="1"/>
  <c r="AU36" i="10"/>
  <c r="CO42" i="9"/>
  <c r="CO45" i="9" s="1"/>
  <c r="BK60" i="11"/>
  <c r="BL57" i="11" s="1"/>
  <c r="BL59" i="11" s="1"/>
  <c r="BL64" i="11" s="1"/>
  <c r="BL65" i="11" s="1"/>
  <c r="BL66" i="11" s="1"/>
  <c r="BL31" i="12" s="1"/>
  <c r="BL33" i="12" s="1"/>
  <c r="BK55" i="12"/>
  <c r="BK70" i="12"/>
  <c r="BV58" i="11"/>
  <c r="BV54" i="11"/>
  <c r="BV63" i="11"/>
  <c r="CN103" i="9"/>
  <c r="CP99" i="9"/>
  <c r="CP102" i="9" s="1"/>
  <c r="CN89" i="12"/>
  <c r="BW71" i="12"/>
  <c r="CP92" i="9"/>
  <c r="CP95" i="9" s="1"/>
  <c r="BY71" i="12"/>
  <c r="BX71" i="12"/>
  <c r="CA50" i="9"/>
  <c r="CA88" i="9" s="1"/>
  <c r="AU44" i="10"/>
  <c r="AU45" i="10" s="1"/>
  <c r="AU46" i="10" s="1"/>
  <c r="AV32" i="10" s="1"/>
  <c r="CN46" i="9"/>
  <c r="BJ87" i="12" l="1"/>
  <c r="BJ74" i="12"/>
  <c r="BK58" i="12"/>
  <c r="CP42" i="9"/>
  <c r="CP45" i="9" s="1"/>
  <c r="BK60" i="12"/>
  <c r="BK61" i="12" s="1"/>
  <c r="BL60" i="11"/>
  <c r="BM57" i="11" s="1"/>
  <c r="BM59" i="11" s="1"/>
  <c r="BM64" i="11" s="1"/>
  <c r="BM65" i="11" s="1"/>
  <c r="BM66" i="11" s="1"/>
  <c r="BM31" i="12" s="1"/>
  <c r="BM33" i="12" s="1"/>
  <c r="BX53" i="11"/>
  <c r="BY53" i="11"/>
  <c r="BL70" i="12"/>
  <c r="BL55" i="12"/>
  <c r="BW53" i="11"/>
  <c r="BK72" i="12"/>
  <c r="BK74" i="12"/>
  <c r="BK87" i="12"/>
  <c r="AV38" i="10"/>
  <c r="AV30" i="10"/>
  <c r="AV33" i="10" s="1"/>
  <c r="CQ92" i="9"/>
  <c r="CQ95" i="9" s="1"/>
  <c r="CQ99" i="9"/>
  <c r="CQ102" i="9" s="1"/>
  <c r="BZ89" i="9"/>
  <c r="CB50" i="9"/>
  <c r="CB88" i="9" s="1"/>
  <c r="CO89" i="12"/>
  <c r="CO96" i="9"/>
  <c r="CO46" i="9"/>
  <c r="CO103" i="9"/>
  <c r="CP96" i="9" l="1"/>
  <c r="AV36" i="10"/>
  <c r="AV44" i="10" s="1"/>
  <c r="AV45" i="10" s="1"/>
  <c r="AV46" i="10" s="1"/>
  <c r="AW32" i="10" s="1"/>
  <c r="BL58" i="12"/>
  <c r="CQ42" i="9"/>
  <c r="CQ45" i="9" s="1"/>
  <c r="BL60" i="12"/>
  <c r="BL61" i="12" s="1"/>
  <c r="BM60" i="11"/>
  <c r="BN57" i="11" s="1"/>
  <c r="BM70" i="12"/>
  <c r="BM55" i="12"/>
  <c r="BL72" i="12"/>
  <c r="BL74" i="12"/>
  <c r="BL87" i="12"/>
  <c r="BW54" i="11"/>
  <c r="BW58" i="11"/>
  <c r="BW63" i="11"/>
  <c r="BY54" i="11"/>
  <c r="BY58" i="11"/>
  <c r="BY63" i="11"/>
  <c r="BX54" i="11"/>
  <c r="BX58" i="11"/>
  <c r="BX63" i="11"/>
  <c r="CP103" i="9"/>
  <c r="CP89" i="12"/>
  <c r="CC50" i="9"/>
  <c r="CC88" i="9" s="1"/>
  <c r="BZ107" i="9"/>
  <c r="BZ42" i="10" s="1"/>
  <c r="BZ40" i="10" s="1"/>
  <c r="CR99" i="9"/>
  <c r="CR102" i="9" s="1"/>
  <c r="CR92" i="9"/>
  <c r="CR95" i="9" s="1"/>
  <c r="CA89" i="9"/>
  <c r="CA107" i="9" s="1"/>
  <c r="CA42" i="10" s="1"/>
  <c r="CA40" i="10" s="1"/>
  <c r="CP46" i="9"/>
  <c r="BM58" i="12" l="1"/>
  <c r="CR42" i="9"/>
  <c r="CR45" i="9" s="1"/>
  <c r="BM60" i="12"/>
  <c r="BM61" i="12" s="1"/>
  <c r="BN59" i="11"/>
  <c r="BN64" i="11" s="1"/>
  <c r="BN65" i="11" s="1"/>
  <c r="BN66" i="11" s="1"/>
  <c r="BN31" i="12" s="1"/>
  <c r="BN33" i="12" s="1"/>
  <c r="BM72" i="12"/>
  <c r="BM87" i="12"/>
  <c r="BM74" i="12"/>
  <c r="CQ96" i="9"/>
  <c r="CQ46" i="9"/>
  <c r="CA28" i="12"/>
  <c r="CA30" i="12" s="1"/>
  <c r="CS99" i="9"/>
  <c r="CS102" i="9" s="1"/>
  <c r="BZ28" i="12"/>
  <c r="BZ30" i="12" s="1"/>
  <c r="CC89" i="9"/>
  <c r="AW38" i="10"/>
  <c r="AW30" i="10"/>
  <c r="AW33" i="10" s="1"/>
  <c r="CS92" i="9"/>
  <c r="CS95" i="9" s="1"/>
  <c r="CR96" i="9"/>
  <c r="CQ89" i="12"/>
  <c r="CQ103" i="9"/>
  <c r="CB89" i="9"/>
  <c r="CB107" i="9" s="1"/>
  <c r="CB42" i="10" s="1"/>
  <c r="CB40" i="10" s="1"/>
  <c r="AW36" i="10" l="1"/>
  <c r="AW44" i="10" s="1"/>
  <c r="AW45" i="10" s="1"/>
  <c r="AW46" i="10" s="1"/>
  <c r="AX32" i="10" s="1"/>
  <c r="CS42" i="9"/>
  <c r="CS45" i="9" s="1"/>
  <c r="BN60" i="11"/>
  <c r="BO57" i="11" s="1"/>
  <c r="BN55" i="12"/>
  <c r="BN70" i="12"/>
  <c r="CC107" i="9"/>
  <c r="CC42" i="10" s="1"/>
  <c r="CC40" i="10" s="1"/>
  <c r="V14" i="13"/>
  <c r="CB28" i="12"/>
  <c r="CB30" i="12" s="1"/>
  <c r="CR89" i="12"/>
  <c r="CT92" i="9"/>
  <c r="CT95" i="9" s="1"/>
  <c r="BZ71" i="12"/>
  <c r="CT99" i="9"/>
  <c r="CT102" i="9" s="1"/>
  <c r="CR46" i="9"/>
  <c r="V16" i="13"/>
  <c r="CD50" i="9"/>
  <c r="CD88" i="9" s="1"/>
  <c r="CA71" i="12"/>
  <c r="CR103" i="9"/>
  <c r="V20" i="13" l="1"/>
  <c r="CT42" i="9"/>
  <c r="CT45" i="9" s="1"/>
  <c r="CA53" i="11"/>
  <c r="BZ53" i="11"/>
  <c r="BO59" i="11"/>
  <c r="BO64" i="11" s="1"/>
  <c r="BO65" i="11" s="1"/>
  <c r="BO66" i="11" s="1"/>
  <c r="BO31" i="12" s="1"/>
  <c r="BO33" i="12" s="1"/>
  <c r="BN58" i="12"/>
  <c r="BN60" i="12"/>
  <c r="BN72" i="12"/>
  <c r="BN87" i="12"/>
  <c r="BN74" i="12"/>
  <c r="CB71" i="12"/>
  <c r="CC28" i="12"/>
  <c r="CC30" i="12" s="1"/>
  <c r="CS46" i="9"/>
  <c r="CS103" i="9"/>
  <c r="CS96" i="9"/>
  <c r="CE50" i="9"/>
  <c r="CE88" i="9" s="1"/>
  <c r="CU99" i="9"/>
  <c r="CU102" i="9" s="1"/>
  <c r="CU92" i="9"/>
  <c r="CU95" i="9" s="1"/>
  <c r="CS89" i="12"/>
  <c r="AX38" i="10"/>
  <c r="AX30" i="10"/>
  <c r="AX33" i="10" s="1"/>
  <c r="AX36" i="10" l="1"/>
  <c r="AX44" i="10" s="1"/>
  <c r="AX45" i="10" s="1"/>
  <c r="AX46" i="10" s="1"/>
  <c r="AY32" i="10" s="1"/>
  <c r="CD89" i="9"/>
  <c r="CD107" i="9" s="1"/>
  <c r="CD42" i="10" s="1"/>
  <c r="CD40" i="10" s="1"/>
  <c r="CU42" i="9"/>
  <c r="CU45" i="9" s="1"/>
  <c r="BO60" i="11"/>
  <c r="BP57" i="11" s="1"/>
  <c r="BO70" i="12"/>
  <c r="BO55" i="12"/>
  <c r="CB53" i="11"/>
  <c r="BN61" i="12"/>
  <c r="BZ58" i="11"/>
  <c r="BZ54" i="11"/>
  <c r="BZ63" i="11"/>
  <c r="CA54" i="11"/>
  <c r="CA58" i="11"/>
  <c r="CA63" i="11"/>
  <c r="CT103" i="9"/>
  <c r="CT89" i="12"/>
  <c r="CV92" i="9"/>
  <c r="CV95" i="9" s="1"/>
  <c r="CV99" i="9"/>
  <c r="CV102" i="9" s="1"/>
  <c r="CF50" i="9"/>
  <c r="CF88" i="9" s="1"/>
  <c r="CC71" i="12"/>
  <c r="CT96" i="9"/>
  <c r="CT46" i="9"/>
  <c r="BO58" i="12" l="1"/>
  <c r="CV42" i="9"/>
  <c r="CV45" i="9" s="1"/>
  <c r="BO60" i="12"/>
  <c r="BO61" i="12" s="1"/>
  <c r="CC53" i="11"/>
  <c r="BP59" i="11"/>
  <c r="BP64" i="11" s="1"/>
  <c r="BP65" i="11" s="1"/>
  <c r="BP66" i="11" s="1"/>
  <c r="BP31" i="12" s="1"/>
  <c r="BP33" i="12" s="1"/>
  <c r="BO72" i="12"/>
  <c r="BO74" i="12"/>
  <c r="BO87" i="12"/>
  <c r="CB54" i="11"/>
  <c r="CB58" i="11"/>
  <c r="CB63" i="11"/>
  <c r="CE89" i="9"/>
  <c r="CE107" i="9" s="1"/>
  <c r="CE42" i="10" s="1"/>
  <c r="CE40" i="10" s="1"/>
  <c r="CU46" i="9"/>
  <c r="AY38" i="10"/>
  <c r="AY30" i="10"/>
  <c r="AY33" i="10" s="1"/>
  <c r="CW99" i="9"/>
  <c r="CW102" i="9" s="1"/>
  <c r="CW92" i="9"/>
  <c r="CW95" i="9" s="1"/>
  <c r="CG50" i="9"/>
  <c r="CG88" i="9" s="1"/>
  <c r="CD28" i="12"/>
  <c r="CD30" i="12" s="1"/>
  <c r="CU89" i="12"/>
  <c r="CU103" i="9"/>
  <c r="CU96" i="9"/>
  <c r="CE28" i="12" l="1"/>
  <c r="CE30" i="12" s="1"/>
  <c r="AY36" i="10"/>
  <c r="AY44" i="10" s="1"/>
  <c r="AY45" i="10" s="1"/>
  <c r="AY46" i="10" s="1"/>
  <c r="AZ32" i="10" s="1"/>
  <c r="CW42" i="9"/>
  <c r="CW45" i="9" s="1"/>
  <c r="BP60" i="11"/>
  <c r="BQ57" i="11" s="1"/>
  <c r="BP70" i="12"/>
  <c r="BP55" i="12"/>
  <c r="CC54" i="11"/>
  <c r="CC58" i="11"/>
  <c r="CC63" i="11"/>
  <c r="CF89" i="9"/>
  <c r="CF107" i="9" s="1"/>
  <c r="CF42" i="10" s="1"/>
  <c r="CF40" i="10" s="1"/>
  <c r="CX99" i="9"/>
  <c r="CX102" i="9" s="1"/>
  <c r="CV89" i="12"/>
  <c r="CD71" i="12"/>
  <c r="CG89" i="9"/>
  <c r="CV46" i="9"/>
  <c r="CV96" i="9"/>
  <c r="CV103" i="9"/>
  <c r="CX92" i="9"/>
  <c r="CX95" i="9" s="1"/>
  <c r="CE71" i="12" l="1"/>
  <c r="CF28" i="12"/>
  <c r="CF30" i="12" s="1"/>
  <c r="CX42" i="9"/>
  <c r="CX45" i="9" s="1"/>
  <c r="CE53" i="11"/>
  <c r="CD53" i="11"/>
  <c r="BQ59" i="11"/>
  <c r="BQ64" i="11" s="1"/>
  <c r="BQ65" i="11" s="1"/>
  <c r="BQ66" i="11" s="1"/>
  <c r="BQ31" i="12" s="1"/>
  <c r="BQ33" i="12" s="1"/>
  <c r="BP72" i="12"/>
  <c r="BP74" i="12"/>
  <c r="BP87" i="12"/>
  <c r="BP58" i="12"/>
  <c r="BP60" i="12"/>
  <c r="CG107" i="9"/>
  <c r="CG42" i="10" s="1"/>
  <c r="CG40" i="10" s="1"/>
  <c r="W14" i="13"/>
  <c r="AZ38" i="10"/>
  <c r="AZ30" i="10"/>
  <c r="AZ33" i="10" s="1"/>
  <c r="CW89" i="12"/>
  <c r="CY99" i="9"/>
  <c r="CY102" i="9" s="1"/>
  <c r="CY92" i="9"/>
  <c r="CY95" i="9" s="1"/>
  <c r="W16" i="13"/>
  <c r="CH50" i="9"/>
  <c r="CH88" i="9" s="1"/>
  <c r="CW96" i="9"/>
  <c r="CW103" i="9"/>
  <c r="CW46" i="9"/>
  <c r="CG28" i="12" l="1"/>
  <c r="CG30" i="12" s="1"/>
  <c r="CF71" i="12"/>
  <c r="W20" i="13"/>
  <c r="AZ36" i="10"/>
  <c r="AZ44" i="10" s="1"/>
  <c r="AZ45" i="10" s="1"/>
  <c r="AZ46" i="10" s="1"/>
  <c r="BA32" i="10" s="1"/>
  <c r="CY42" i="9"/>
  <c r="CY45" i="9" s="1"/>
  <c r="BQ60" i="11"/>
  <c r="BR57" i="11" s="1"/>
  <c r="BR59" i="11" s="1"/>
  <c r="BR64" i="11" s="1"/>
  <c r="BR65" i="11" s="1"/>
  <c r="BR66" i="11" s="1"/>
  <c r="BR31" i="12" s="1"/>
  <c r="BR33" i="12" s="1"/>
  <c r="CF53" i="11"/>
  <c r="BQ55" i="12"/>
  <c r="BQ70" i="12"/>
  <c r="BP61" i="12"/>
  <c r="CD58" i="11"/>
  <c r="CD54" i="11"/>
  <c r="CD63" i="11"/>
  <c r="CE54" i="11"/>
  <c r="CE58" i="11"/>
  <c r="CE63" i="11"/>
  <c r="CX96" i="9"/>
  <c r="CX46" i="9"/>
  <c r="CX103" i="9"/>
  <c r="CI50" i="9"/>
  <c r="CI88" i="9" s="1"/>
  <c r="CZ92" i="9"/>
  <c r="CZ95" i="9" s="1"/>
  <c r="CZ99" i="9"/>
  <c r="CZ102" i="9" s="1"/>
  <c r="CX89" i="12"/>
  <c r="CG71" i="12"/>
  <c r="CY96" i="9" l="1"/>
  <c r="BQ58" i="12"/>
  <c r="CZ42" i="9"/>
  <c r="CZ45" i="9" s="1"/>
  <c r="BQ60" i="12"/>
  <c r="BQ61" i="12" s="1"/>
  <c r="BR60" i="11"/>
  <c r="BS57" i="11" s="1"/>
  <c r="BS59" i="11" s="1"/>
  <c r="BS64" i="11" s="1"/>
  <c r="BS65" i="11" s="1"/>
  <c r="BS66" i="11" s="1"/>
  <c r="BS31" i="12" s="1"/>
  <c r="BS33" i="12" s="1"/>
  <c r="CG53" i="11"/>
  <c r="BR55" i="12"/>
  <c r="BR70" i="12"/>
  <c r="BQ72" i="12"/>
  <c r="BQ74" i="12"/>
  <c r="BQ87" i="12"/>
  <c r="CF54" i="11"/>
  <c r="CF58" i="11"/>
  <c r="CF63" i="11"/>
  <c r="CY103" i="9"/>
  <c r="CY46" i="9"/>
  <c r="CH89" i="9"/>
  <c r="CH107" i="9" s="1"/>
  <c r="CH42" i="10" s="1"/>
  <c r="CH40" i="10" s="1"/>
  <c r="BA38" i="10"/>
  <c r="BA30" i="10"/>
  <c r="BA33" i="10" s="1"/>
  <c r="CY89" i="12"/>
  <c r="DA99" i="9"/>
  <c r="DA102" i="9" s="1"/>
  <c r="DA92" i="9"/>
  <c r="DA95" i="9" s="1"/>
  <c r="CJ50" i="9"/>
  <c r="CJ88" i="9" s="1"/>
  <c r="BA36" i="10" l="1"/>
  <c r="BA44" i="10" s="1"/>
  <c r="BA45" i="10" s="1"/>
  <c r="BA46" i="10" s="1"/>
  <c r="BB32" i="10" s="1"/>
  <c r="BR58" i="12"/>
  <c r="CZ103" i="9"/>
  <c r="DA42" i="9"/>
  <c r="DA45" i="9" s="1"/>
  <c r="BR60" i="12"/>
  <c r="BR61" i="12" s="1"/>
  <c r="BS60" i="11"/>
  <c r="BT57" i="11" s="1"/>
  <c r="BT59" i="11" s="1"/>
  <c r="BT64" i="11" s="1"/>
  <c r="BT65" i="11" s="1"/>
  <c r="BT66" i="11" s="1"/>
  <c r="BT31" i="12" s="1"/>
  <c r="BT33" i="12" s="1"/>
  <c r="BS55" i="12"/>
  <c r="BS70" i="12"/>
  <c r="BR72" i="12"/>
  <c r="BR87" i="12"/>
  <c r="BR74" i="12"/>
  <c r="CG54" i="11"/>
  <c r="CG58" i="11"/>
  <c r="CG63" i="11"/>
  <c r="CI89" i="9"/>
  <c r="CI107" i="9" s="1"/>
  <c r="CI42" i="10" s="1"/>
  <c r="CI40" i="10" s="1"/>
  <c r="CZ96" i="9"/>
  <c r="CZ89" i="12"/>
  <c r="CK50" i="9"/>
  <c r="CK88" i="9" s="1"/>
  <c r="DB92" i="9"/>
  <c r="DB95" i="9" s="1"/>
  <c r="DB99" i="9"/>
  <c r="DB102" i="9" s="1"/>
  <c r="CH28" i="12"/>
  <c r="CH30" i="12" s="1"/>
  <c r="CZ46" i="9"/>
  <c r="CI28" i="12" l="1"/>
  <c r="CI30" i="12" s="1"/>
  <c r="BS58" i="12"/>
  <c r="DB42" i="9"/>
  <c r="DB45" i="9" s="1"/>
  <c r="BT60" i="11"/>
  <c r="BU57" i="11" s="1"/>
  <c r="BS60" i="12"/>
  <c r="BS72" i="12"/>
  <c r="BS74" i="12"/>
  <c r="BS87" i="12"/>
  <c r="BT55" i="12"/>
  <c r="BT70" i="12"/>
  <c r="CJ89" i="9"/>
  <c r="CJ107" i="9" s="1"/>
  <c r="DA103" i="9"/>
  <c r="DC92" i="9"/>
  <c r="DC95" i="9" s="1"/>
  <c r="CI71" i="12"/>
  <c r="BB38" i="10"/>
  <c r="BB30" i="10"/>
  <c r="BB33" i="10" s="1"/>
  <c r="CH71" i="12"/>
  <c r="DC99" i="9"/>
  <c r="DC102" i="9" s="1"/>
  <c r="CK89" i="9"/>
  <c r="DA89" i="12"/>
  <c r="DA46" i="9"/>
  <c r="DA96" i="9"/>
  <c r="CJ28" i="12" l="1"/>
  <c r="CJ30" i="12" s="1"/>
  <c r="CJ53" i="11" s="1"/>
  <c r="CJ42" i="10"/>
  <c r="CJ40" i="10" s="1"/>
  <c r="BB36" i="10"/>
  <c r="BB44" i="10" s="1"/>
  <c r="BB45" i="10" s="1"/>
  <c r="BB46" i="10" s="1"/>
  <c r="BC32" i="10" s="1"/>
  <c r="BT58" i="12"/>
  <c r="DC42" i="9"/>
  <c r="DC45" i="9" s="1"/>
  <c r="CH53" i="11"/>
  <c r="CI53" i="11"/>
  <c r="BT72" i="12"/>
  <c r="BT87" i="12"/>
  <c r="BT74" i="12"/>
  <c r="BT60" i="12"/>
  <c r="BS61" i="12"/>
  <c r="BU59" i="11"/>
  <c r="BU64" i="11" s="1"/>
  <c r="BU65" i="11" s="1"/>
  <c r="BU66" i="11" s="1"/>
  <c r="BU31" i="12" s="1"/>
  <c r="BU33" i="12" s="1"/>
  <c r="DB96" i="9"/>
  <c r="CK107" i="9"/>
  <c r="CK42" i="10" s="1"/>
  <c r="CK40" i="10" s="1"/>
  <c r="X14" i="13"/>
  <c r="DD99" i="9"/>
  <c r="DD102" i="9" s="1"/>
  <c r="DB89" i="12"/>
  <c r="X16" i="13"/>
  <c r="CL50" i="9"/>
  <c r="CL88" i="9" s="1"/>
  <c r="DD92" i="9"/>
  <c r="DD95" i="9" s="1"/>
  <c r="DB103" i="9"/>
  <c r="DB46" i="9"/>
  <c r="CJ71" i="12" l="1"/>
  <c r="DD42" i="9"/>
  <c r="DD45" i="9" s="1"/>
  <c r="BU60" i="11"/>
  <c r="BV57" i="11" s="1"/>
  <c r="BV59" i="11" s="1"/>
  <c r="BV64" i="11" s="1"/>
  <c r="BV65" i="11" s="1"/>
  <c r="BV66" i="11" s="1"/>
  <c r="BV31" i="12" s="1"/>
  <c r="BV33" i="12" s="1"/>
  <c r="CJ54" i="11"/>
  <c r="CJ58" i="11"/>
  <c r="CJ63" i="11"/>
  <c r="BU70" i="12"/>
  <c r="BU55" i="12"/>
  <c r="BT61" i="12"/>
  <c r="CI54" i="11"/>
  <c r="CI58" i="11"/>
  <c r="CI63" i="11"/>
  <c r="CH58" i="11"/>
  <c r="CH54" i="11"/>
  <c r="CH63" i="11"/>
  <c r="BC38" i="10"/>
  <c r="BC30" i="10"/>
  <c r="BC33" i="10" s="1"/>
  <c r="CM50" i="9"/>
  <c r="CM88" i="9" s="1"/>
  <c r="DC89" i="12"/>
  <c r="DE99" i="9"/>
  <c r="DE102" i="9" s="1"/>
  <c r="DE92" i="9"/>
  <c r="DE95" i="9" s="1"/>
  <c r="CK28" i="12"/>
  <c r="CK30" i="12" s="1"/>
  <c r="X20" i="13"/>
  <c r="DC96" i="9"/>
  <c r="DC46" i="9"/>
  <c r="DC103" i="9"/>
  <c r="BC36" i="10" l="1"/>
  <c r="DD96" i="9"/>
  <c r="BU58" i="12"/>
  <c r="DE42" i="9"/>
  <c r="DE45" i="9" s="1"/>
  <c r="BU60" i="12"/>
  <c r="BU61" i="12" s="1"/>
  <c r="BV60" i="11"/>
  <c r="BW57" i="11" s="1"/>
  <c r="BV55" i="12"/>
  <c r="BV70" i="12"/>
  <c r="BU72" i="12"/>
  <c r="BU87" i="12"/>
  <c r="BU74" i="12"/>
  <c r="DD103" i="9"/>
  <c r="DD46" i="9"/>
  <c r="CL89" i="9"/>
  <c r="DF92" i="9"/>
  <c r="DF95" i="9" s="1"/>
  <c r="DF99" i="9"/>
  <c r="DF102" i="9" s="1"/>
  <c r="DD89" i="12"/>
  <c r="CN50" i="9"/>
  <c r="CN88" i="9" s="1"/>
  <c r="CK71" i="12"/>
  <c r="BC44" i="10"/>
  <c r="BC45" i="10" s="1"/>
  <c r="BC46" i="10" s="1"/>
  <c r="BD32" i="10" s="1"/>
  <c r="CL107" i="9" l="1"/>
  <c r="CL28" i="12" s="1"/>
  <c r="CL30" i="12" s="1"/>
  <c r="BV58" i="12"/>
  <c r="DF42" i="9"/>
  <c r="DF45" i="9" s="1"/>
  <c r="DE46" i="9"/>
  <c r="CK53" i="11"/>
  <c r="BW59" i="11"/>
  <c r="BW64" i="11" s="1"/>
  <c r="BW65" i="11" s="1"/>
  <c r="BW66" i="11" s="1"/>
  <c r="BW31" i="12" s="1"/>
  <c r="BW33" i="12" s="1"/>
  <c r="BV72" i="12"/>
  <c r="BV74" i="12"/>
  <c r="BV87" i="12"/>
  <c r="BV60" i="12"/>
  <c r="BD38" i="10"/>
  <c r="BD30" i="10"/>
  <c r="BD33" i="10" s="1"/>
  <c r="DG92" i="9"/>
  <c r="DG95" i="9" s="1"/>
  <c r="CM89" i="9"/>
  <c r="CM107" i="9" s="1"/>
  <c r="CM42" i="10" s="1"/>
  <c r="CM40" i="10" s="1"/>
  <c r="DE103" i="9"/>
  <c r="CO50" i="9"/>
  <c r="CO88" i="9" s="1"/>
  <c r="Y16" i="13" s="1"/>
  <c r="DE89" i="12"/>
  <c r="DG99" i="9"/>
  <c r="DG102" i="9" s="1"/>
  <c r="DE96" i="9"/>
  <c r="BD36" i="10" l="1"/>
  <c r="BD44" i="10" s="1"/>
  <c r="BD45" i="10" s="1"/>
  <c r="BD46" i="10" s="1"/>
  <c r="BE32" i="10" s="1"/>
  <c r="CL42" i="10"/>
  <c r="CL40" i="10" s="1"/>
  <c r="CL71" i="12"/>
  <c r="DF96" i="9"/>
  <c r="DG42" i="9"/>
  <c r="DG45" i="9" s="1"/>
  <c r="DF46" i="9"/>
  <c r="BW60" i="11"/>
  <c r="BX57" i="11" s="1"/>
  <c r="BX59" i="11" s="1"/>
  <c r="BX64" i="11" s="1"/>
  <c r="BX65" i="11" s="1"/>
  <c r="BX66" i="11" s="1"/>
  <c r="BX31" i="12" s="1"/>
  <c r="BX33" i="12" s="1"/>
  <c r="CL53" i="11"/>
  <c r="BV61" i="12"/>
  <c r="BW55" i="12"/>
  <c r="BW70" i="12"/>
  <c r="CK54" i="11"/>
  <c r="CK58" i="11"/>
  <c r="CK63" i="11"/>
  <c r="CN89" i="9"/>
  <c r="CN107" i="9" s="1"/>
  <c r="DF89" i="12"/>
  <c r="CP50" i="9"/>
  <c r="CP88" i="9" s="1"/>
  <c r="CM28" i="12"/>
  <c r="CM30" i="12" s="1"/>
  <c r="DH92" i="9"/>
  <c r="DH95" i="9" s="1"/>
  <c r="DF103" i="9"/>
  <c r="DH99" i="9"/>
  <c r="DH102" i="9" s="1"/>
  <c r="CN28" i="12" l="1"/>
  <c r="CN30" i="12" s="1"/>
  <c r="CN42" i="10"/>
  <c r="CN40" i="10" s="1"/>
  <c r="BW58" i="12"/>
  <c r="DH42" i="9"/>
  <c r="DH45" i="9" s="1"/>
  <c r="BX60" i="11"/>
  <c r="BY57" i="11" s="1"/>
  <c r="BW72" i="12"/>
  <c r="BW74" i="12"/>
  <c r="BW87" i="12"/>
  <c r="BX55" i="12"/>
  <c r="BX70" i="12"/>
  <c r="CL58" i="11"/>
  <c r="CL54" i="11"/>
  <c r="CL63" i="11"/>
  <c r="BW60" i="12"/>
  <c r="CO89" i="9"/>
  <c r="CO107" i="9" s="1"/>
  <c r="Y20" i="13" s="1"/>
  <c r="D20" i="13" s="1"/>
  <c r="BE38" i="10"/>
  <c r="BE30" i="10"/>
  <c r="BE33" i="10" s="1"/>
  <c r="DI92" i="9"/>
  <c r="DI95" i="9" s="1"/>
  <c r="CM71" i="12"/>
  <c r="DI99" i="9"/>
  <c r="DI102" i="9" s="1"/>
  <c r="CQ50" i="9"/>
  <c r="CQ88" i="9" s="1"/>
  <c r="DG89" i="12"/>
  <c r="DG103" i="9"/>
  <c r="DG46" i="9"/>
  <c r="DG96" i="9"/>
  <c r="Y14" i="13" l="1"/>
  <c r="CN71" i="12"/>
  <c r="CO28" i="12"/>
  <c r="CO30" i="12" s="1"/>
  <c r="CO42" i="10"/>
  <c r="CO40" i="10" s="1"/>
  <c r="BE36" i="10"/>
  <c r="BE44" i="10" s="1"/>
  <c r="BE45" i="10" s="1"/>
  <c r="BE46" i="10" s="1"/>
  <c r="BF32" i="10" s="1"/>
  <c r="BX58" i="12"/>
  <c r="DI42" i="9"/>
  <c r="DI45" i="9" s="1"/>
  <c r="BX60" i="12"/>
  <c r="BW61" i="12"/>
  <c r="BX74" i="12"/>
  <c r="BX87" i="12"/>
  <c r="BX72" i="12"/>
  <c r="CN53" i="11"/>
  <c r="CM53" i="11"/>
  <c r="BY59" i="11"/>
  <c r="BY64" i="11" s="1"/>
  <c r="BY65" i="11" s="1"/>
  <c r="BY66" i="11" s="1"/>
  <c r="BY31" i="12" s="1"/>
  <c r="BY33" i="12" s="1"/>
  <c r="DH96" i="9"/>
  <c r="DH89" i="12"/>
  <c r="DJ92" i="9"/>
  <c r="DJ95" i="9" s="1"/>
  <c r="CP89" i="9"/>
  <c r="CP107" i="9" s="1"/>
  <c r="CP42" i="10" s="1"/>
  <c r="CP40" i="10" s="1"/>
  <c r="DH103" i="9"/>
  <c r="DH46" i="9"/>
  <c r="CR50" i="9"/>
  <c r="CR88" i="9" s="1"/>
  <c r="DJ99" i="9"/>
  <c r="DJ102" i="9" s="1"/>
  <c r="CO71" i="12" l="1"/>
  <c r="DI96" i="9"/>
  <c r="DJ42" i="9"/>
  <c r="DJ45" i="9" s="1"/>
  <c r="BY60" i="11"/>
  <c r="BZ57" i="11" s="1"/>
  <c r="CO53" i="11"/>
  <c r="BX61" i="12"/>
  <c r="BY70" i="12"/>
  <c r="BY55" i="12"/>
  <c r="CM54" i="11"/>
  <c r="CM58" i="11"/>
  <c r="CM63" i="11"/>
  <c r="CN54" i="11"/>
  <c r="CN58" i="11"/>
  <c r="CN63" i="11"/>
  <c r="BF38" i="10"/>
  <c r="BF30" i="10"/>
  <c r="BF33" i="10" s="1"/>
  <c r="CS50" i="9"/>
  <c r="CS88" i="9" s="1"/>
  <c r="DJ103" i="9"/>
  <c r="CP28" i="12"/>
  <c r="CP30" i="12" s="1"/>
  <c r="DJ96" i="9"/>
  <c r="DI89" i="12"/>
  <c r="DI103" i="9"/>
  <c r="CQ89" i="9"/>
  <c r="CQ107" i="9" s="1"/>
  <c r="CQ42" i="10" s="1"/>
  <c r="CQ40" i="10" s="1"/>
  <c r="DI46" i="9"/>
  <c r="BF36" i="10" l="1"/>
  <c r="I96" i="9"/>
  <c r="BY58" i="12"/>
  <c r="DJ46" i="9"/>
  <c r="I46" i="9" s="1"/>
  <c r="BZ59" i="11"/>
  <c r="BZ64" i="11" s="1"/>
  <c r="BZ65" i="11" s="1"/>
  <c r="BZ66" i="11" s="1"/>
  <c r="BZ31" i="12" s="1"/>
  <c r="BZ33" i="12" s="1"/>
  <c r="BY60" i="12"/>
  <c r="BY74" i="12"/>
  <c r="BY72" i="12"/>
  <c r="BY87" i="12"/>
  <c r="CO54" i="11"/>
  <c r="CO58" i="11"/>
  <c r="CO63" i="11"/>
  <c r="CP71" i="12"/>
  <c r="CT50" i="9"/>
  <c r="CT88" i="9" s="1"/>
  <c r="CQ28" i="12"/>
  <c r="CQ30" i="12" s="1"/>
  <c r="DJ89" i="12"/>
  <c r="I103" i="9"/>
  <c r="CR89" i="9"/>
  <c r="CR107" i="9" s="1"/>
  <c r="CR42" i="10" s="1"/>
  <c r="CR40" i="10" s="1"/>
  <c r="BF44" i="10"/>
  <c r="BF45" i="10" s="1"/>
  <c r="BF46" i="10" s="1"/>
  <c r="BG32" i="10" s="1"/>
  <c r="BZ60" i="11" l="1"/>
  <c r="CA57" i="11" s="1"/>
  <c r="CP53" i="11"/>
  <c r="BY61" i="12"/>
  <c r="BZ55" i="12"/>
  <c r="BZ70" i="12"/>
  <c r="BG38" i="10"/>
  <c r="BG30" i="10"/>
  <c r="BG33" i="10" s="1"/>
  <c r="CU50" i="9"/>
  <c r="CU88" i="9" s="1"/>
  <c r="CR28" i="12"/>
  <c r="CR30" i="12" s="1"/>
  <c r="CQ71" i="12"/>
  <c r="CS89" i="9"/>
  <c r="CS107" i="9" s="1"/>
  <c r="CS42" i="10" s="1"/>
  <c r="CS40" i="10" s="1"/>
  <c r="BG36" i="10" l="1"/>
  <c r="BG44" i="10" s="1"/>
  <c r="BG45" i="10" s="1"/>
  <c r="BG46" i="10" s="1"/>
  <c r="BH32" i="10" s="1"/>
  <c r="BZ58" i="12"/>
  <c r="CQ53" i="11"/>
  <c r="BZ72" i="12"/>
  <c r="BZ74" i="12"/>
  <c r="BZ87" i="12"/>
  <c r="CA59" i="11"/>
  <c r="CA64" i="11" s="1"/>
  <c r="CA65" i="11" s="1"/>
  <c r="CA66" i="11" s="1"/>
  <c r="CA31" i="12" s="1"/>
  <c r="CA33" i="12" s="1"/>
  <c r="CP58" i="11"/>
  <c r="CP54" i="11"/>
  <c r="CP63" i="11"/>
  <c r="BZ60" i="12"/>
  <c r="CS28" i="12"/>
  <c r="CS30" i="12" s="1"/>
  <c r="CV50" i="9"/>
  <c r="CV88" i="9" s="1"/>
  <c r="CR71" i="12"/>
  <c r="CT89" i="9"/>
  <c r="CT107" i="9" s="1"/>
  <c r="CT42" i="10" s="1"/>
  <c r="CT40" i="10" s="1"/>
  <c r="CA60" i="11" l="1"/>
  <c r="CB57" i="11" s="1"/>
  <c r="CR53" i="11"/>
  <c r="BZ61" i="12"/>
  <c r="CA55" i="12"/>
  <c r="CA70" i="12"/>
  <c r="CQ54" i="11"/>
  <c r="CQ58" i="11"/>
  <c r="CQ63" i="11"/>
  <c r="BH38" i="10"/>
  <c r="BH30" i="10"/>
  <c r="BH33" i="10" s="1"/>
  <c r="CS71" i="12"/>
  <c r="CU89" i="9"/>
  <c r="CU107" i="9" s="1"/>
  <c r="CU42" i="10" s="1"/>
  <c r="CU40" i="10" s="1"/>
  <c r="CT28" i="12"/>
  <c r="CT30" i="12" s="1"/>
  <c r="CW50" i="9"/>
  <c r="CW88" i="9" s="1"/>
  <c r="BH36" i="10" l="1"/>
  <c r="BH44" i="10" s="1"/>
  <c r="BH45" i="10" s="1"/>
  <c r="BH46" i="10" s="1"/>
  <c r="BI32" i="10" s="1"/>
  <c r="CA58" i="12"/>
  <c r="CB59" i="11"/>
  <c r="CB64" i="11" s="1"/>
  <c r="CB65" i="11" s="1"/>
  <c r="CB66" i="11" s="1"/>
  <c r="CB31" i="12" s="1"/>
  <c r="CA60" i="12"/>
  <c r="CS53" i="11"/>
  <c r="CA72" i="12"/>
  <c r="CA74" i="12"/>
  <c r="CA87" i="12"/>
  <c r="CR54" i="11"/>
  <c r="CR58" i="11"/>
  <c r="CR63" i="11"/>
  <c r="CU28" i="12"/>
  <c r="CU30" i="12" s="1"/>
  <c r="CV89" i="9"/>
  <c r="CV107" i="9" s="1"/>
  <c r="CV42" i="10" s="1"/>
  <c r="CV40" i="10" s="1"/>
  <c r="CX50" i="9"/>
  <c r="CX88" i="9" s="1"/>
  <c r="CT71" i="12"/>
  <c r="CB33" i="12" l="1"/>
  <c r="CB70" i="12" s="1"/>
  <c r="CB60" i="11"/>
  <c r="CC57" i="11" s="1"/>
  <c r="CT53" i="11"/>
  <c r="CC59" i="11"/>
  <c r="CC64" i="11" s="1"/>
  <c r="CC65" i="11" s="1"/>
  <c r="CC66" i="11" s="1"/>
  <c r="CC31" i="12" s="1"/>
  <c r="CC33" i="12" s="1"/>
  <c r="CS54" i="11"/>
  <c r="CS58" i="11"/>
  <c r="CS63" i="11"/>
  <c r="CA61" i="12"/>
  <c r="CW89" i="9"/>
  <c r="CW107" i="9" s="1"/>
  <c r="CW42" i="10" s="1"/>
  <c r="CW40" i="10" s="1"/>
  <c r="CY50" i="9"/>
  <c r="CY88" i="9" s="1"/>
  <c r="BI38" i="10"/>
  <c r="BI30" i="10"/>
  <c r="BI33" i="10" s="1"/>
  <c r="CV28" i="12"/>
  <c r="CV30" i="12" s="1"/>
  <c r="CU71" i="12"/>
  <c r="CW28" i="12" l="1"/>
  <c r="CW30" i="12" s="1"/>
  <c r="BI36" i="10"/>
  <c r="BI44" i="10" s="1"/>
  <c r="BI45" i="10" s="1"/>
  <c r="BI46" i="10" s="1"/>
  <c r="BJ32" i="10" s="1"/>
  <c r="CB72" i="12"/>
  <c r="CB87" i="12"/>
  <c r="CB74" i="12"/>
  <c r="CB55" i="12"/>
  <c r="CB58" i="12" s="1"/>
  <c r="CC60" i="11"/>
  <c r="CD57" i="11" s="1"/>
  <c r="CU53" i="11"/>
  <c r="CC55" i="12"/>
  <c r="CC70" i="12"/>
  <c r="CT58" i="11"/>
  <c r="CT54" i="11"/>
  <c r="CT63" i="11"/>
  <c r="CX89" i="9"/>
  <c r="CX107" i="9" s="1"/>
  <c r="CV71" i="12"/>
  <c r="CZ50" i="9"/>
  <c r="CZ88" i="9" s="1"/>
  <c r="CW71" i="12" l="1"/>
  <c r="CX28" i="12"/>
  <c r="CX30" i="12" s="1"/>
  <c r="CX42" i="10"/>
  <c r="CX40" i="10" s="1"/>
  <c r="CB60" i="12"/>
  <c r="CB61" i="12" s="1"/>
  <c r="CC58" i="12"/>
  <c r="CV53" i="11"/>
  <c r="CC72" i="12"/>
  <c r="CC87" i="12"/>
  <c r="CC74" i="12"/>
  <c r="CU54" i="11"/>
  <c r="CU58" i="11"/>
  <c r="CU63" i="11"/>
  <c r="CD59" i="11"/>
  <c r="CD64" i="11" s="1"/>
  <c r="CD65" i="11" s="1"/>
  <c r="CD66" i="11" s="1"/>
  <c r="CD31" i="12" s="1"/>
  <c r="CD33" i="12" s="1"/>
  <c r="CW53" i="11"/>
  <c r="BJ38" i="10"/>
  <c r="BJ30" i="10"/>
  <c r="BJ33" i="10" s="1"/>
  <c r="DA50" i="9"/>
  <c r="DA88" i="9" s="1"/>
  <c r="CY89" i="9"/>
  <c r="CY107" i="9" s="1"/>
  <c r="CY42" i="10" s="1"/>
  <c r="CY40" i="10" s="1"/>
  <c r="CC60" i="12" l="1"/>
  <c r="CC61" i="12" s="1"/>
  <c r="CX71" i="12"/>
  <c r="BJ36" i="10"/>
  <c r="CD60" i="11"/>
  <c r="CE57" i="11" s="1"/>
  <c r="CW54" i="11"/>
  <c r="CW58" i="11"/>
  <c r="CW63" i="11"/>
  <c r="CX53" i="11"/>
  <c r="CD55" i="12"/>
  <c r="CD70" i="12"/>
  <c r="CV54" i="11"/>
  <c r="CV58" i="11"/>
  <c r="CV63" i="11"/>
  <c r="CZ89" i="9"/>
  <c r="CZ107" i="9" s="1"/>
  <c r="DB50" i="9"/>
  <c r="DB88" i="9" s="1"/>
  <c r="CY28" i="12"/>
  <c r="CY30" i="12" s="1"/>
  <c r="BJ44" i="10"/>
  <c r="BJ45" i="10" s="1"/>
  <c r="BJ46" i="10" s="1"/>
  <c r="BK32" i="10" s="1"/>
  <c r="CZ28" i="12" l="1"/>
  <c r="CZ30" i="12" s="1"/>
  <c r="CZ42" i="10"/>
  <c r="CZ40" i="10" s="1"/>
  <c r="CD58" i="12"/>
  <c r="CD60" i="12"/>
  <c r="CD72" i="12"/>
  <c r="CD74" i="12"/>
  <c r="CD87" i="12"/>
  <c r="CX58" i="11"/>
  <c r="CX54" i="11"/>
  <c r="CX63" i="11"/>
  <c r="CE59" i="11"/>
  <c r="CE64" i="11" s="1"/>
  <c r="CE65" i="11" s="1"/>
  <c r="CE66" i="11" s="1"/>
  <c r="CE31" i="12" s="1"/>
  <c r="CE33" i="12" s="1"/>
  <c r="DA89" i="9"/>
  <c r="DA107" i="9" s="1"/>
  <c r="BK38" i="10"/>
  <c r="BK30" i="10"/>
  <c r="BK33" i="10" s="1"/>
  <c r="CZ71" i="12"/>
  <c r="CY71" i="12"/>
  <c r="DC50" i="9"/>
  <c r="DC88" i="9" s="1"/>
  <c r="BK36" i="10" l="1"/>
  <c r="BK44" i="10" s="1"/>
  <c r="BK45" i="10" s="1"/>
  <c r="BK46" i="10" s="1"/>
  <c r="BL32" i="10" s="1"/>
  <c r="DA28" i="12"/>
  <c r="DA30" i="12" s="1"/>
  <c r="DA42" i="10"/>
  <c r="DA40" i="10" s="1"/>
  <c r="CE60" i="11"/>
  <c r="CF57" i="11" s="1"/>
  <c r="CY53" i="11"/>
  <c r="CZ53" i="11"/>
  <c r="CE55" i="12"/>
  <c r="CE70" i="12"/>
  <c r="CD61" i="12"/>
  <c r="DD50" i="9"/>
  <c r="DD88" i="9" s="1"/>
  <c r="DB89" i="9"/>
  <c r="DB107" i="9" s="1"/>
  <c r="DB42" i="10" s="1"/>
  <c r="DB40" i="10" s="1"/>
  <c r="DA71" i="12" l="1"/>
  <c r="CE58" i="12"/>
  <c r="CE60" i="12"/>
  <c r="CE61" i="12" s="1"/>
  <c r="CE72" i="12"/>
  <c r="CE74" i="12"/>
  <c r="CE87" i="12"/>
  <c r="CF59" i="11"/>
  <c r="CF64" i="11" s="1"/>
  <c r="CF65" i="11" s="1"/>
  <c r="CF66" i="11" s="1"/>
  <c r="CF31" i="12" s="1"/>
  <c r="CF33" i="12" s="1"/>
  <c r="DA53" i="11"/>
  <c r="CZ54" i="11"/>
  <c r="CZ58" i="11"/>
  <c r="CZ63" i="11"/>
  <c r="CY54" i="11"/>
  <c r="CY58" i="11"/>
  <c r="CY63" i="11"/>
  <c r="BL38" i="10"/>
  <c r="BL30" i="10"/>
  <c r="BL33" i="10" s="1"/>
  <c r="DE50" i="9"/>
  <c r="DE88" i="9" s="1"/>
  <c r="DB28" i="12"/>
  <c r="DB30" i="12" s="1"/>
  <c r="DC89" i="9"/>
  <c r="DC107" i="9" s="1"/>
  <c r="DC42" i="10" s="1"/>
  <c r="DC40" i="10" s="1"/>
  <c r="BL36" i="10" l="1"/>
  <c r="CF60" i="11"/>
  <c r="DA54" i="11"/>
  <c r="DA58" i="11"/>
  <c r="DA63" i="11"/>
  <c r="CF70" i="12"/>
  <c r="CF55" i="12"/>
  <c r="CG57" i="11"/>
  <c r="DF50" i="9"/>
  <c r="DF88" i="9" s="1"/>
  <c r="DC28" i="12"/>
  <c r="DC30" i="12" s="1"/>
  <c r="DB71" i="12"/>
  <c r="DD89" i="9"/>
  <c r="DD107" i="9" s="1"/>
  <c r="DD42" i="10" s="1"/>
  <c r="DD40" i="10" s="1"/>
  <c r="BL44" i="10"/>
  <c r="BL45" i="10" s="1"/>
  <c r="BL46" i="10" s="1"/>
  <c r="BM32" i="10" s="1"/>
  <c r="DE89" i="9" l="1"/>
  <c r="DE107" i="9" s="1"/>
  <c r="DB53" i="11"/>
  <c r="CF58" i="12"/>
  <c r="CF60" i="12"/>
  <c r="CG59" i="11"/>
  <c r="CG64" i="11" s="1"/>
  <c r="CG65" i="11" s="1"/>
  <c r="CG66" i="11" s="1"/>
  <c r="CG31" i="12" s="1"/>
  <c r="CG33" i="12" s="1"/>
  <c r="CF72" i="12"/>
  <c r="CF74" i="12"/>
  <c r="CF87" i="12"/>
  <c r="DD28" i="12"/>
  <c r="DD30" i="12" s="1"/>
  <c r="DC71" i="12"/>
  <c r="DG50" i="9"/>
  <c r="DG88" i="9" s="1"/>
  <c r="BM38" i="10"/>
  <c r="BM30" i="10"/>
  <c r="BM33" i="10" s="1"/>
  <c r="DE28" i="12" l="1"/>
  <c r="DE30" i="12" s="1"/>
  <c r="DE42" i="10"/>
  <c r="DE40" i="10" s="1"/>
  <c r="BM36" i="10"/>
  <c r="BM44" i="10" s="1"/>
  <c r="BM45" i="10" s="1"/>
  <c r="BM46" i="10" s="1"/>
  <c r="BN32" i="10" s="1"/>
  <c r="CG60" i="11"/>
  <c r="CH57" i="11" s="1"/>
  <c r="CH59" i="11" s="1"/>
  <c r="CH64" i="11" s="1"/>
  <c r="CH65" i="11" s="1"/>
  <c r="CH66" i="11" s="1"/>
  <c r="CH31" i="12" s="1"/>
  <c r="CH33" i="12" s="1"/>
  <c r="DC53" i="11"/>
  <c r="CG55" i="12"/>
  <c r="CG70" i="12"/>
  <c r="CF61" i="12"/>
  <c r="DB58" i="11"/>
  <c r="DB54" i="11"/>
  <c r="DB63" i="11"/>
  <c r="DF89" i="9"/>
  <c r="DF107" i="9" s="1"/>
  <c r="DE71" i="12"/>
  <c r="DH50" i="9"/>
  <c r="DH88" i="9" s="1"/>
  <c r="DD71" i="12"/>
  <c r="DF28" i="12" l="1"/>
  <c r="DF30" i="12" s="1"/>
  <c r="DF42" i="10"/>
  <c r="DF40" i="10" s="1"/>
  <c r="CG58" i="12"/>
  <c r="CG60" i="12"/>
  <c r="CG61" i="12" s="1"/>
  <c r="CH60" i="11"/>
  <c r="CI57" i="11" s="1"/>
  <c r="DD53" i="11"/>
  <c r="DE53" i="11"/>
  <c r="CG74" i="12"/>
  <c r="CG72" i="12"/>
  <c r="CG87" i="12"/>
  <c r="CH55" i="12"/>
  <c r="CH70" i="12"/>
  <c r="DC54" i="11"/>
  <c r="DC58" i="11"/>
  <c r="DC63" i="11"/>
  <c r="DG89" i="9"/>
  <c r="DG107" i="9" s="1"/>
  <c r="BN38" i="10"/>
  <c r="BN30" i="10"/>
  <c r="BN33" i="10" s="1"/>
  <c r="DI50" i="9"/>
  <c r="DI88" i="9" s="1"/>
  <c r="DF71" i="12" l="1"/>
  <c r="DG28" i="12"/>
  <c r="DG30" i="12" s="1"/>
  <c r="DG42" i="10"/>
  <c r="DG40" i="10" s="1"/>
  <c r="BN36" i="10"/>
  <c r="BN44" i="10" s="1"/>
  <c r="BN45" i="10" s="1"/>
  <c r="BN46" i="10" s="1"/>
  <c r="BO32" i="10" s="1"/>
  <c r="CH58" i="12"/>
  <c r="DF53" i="11"/>
  <c r="DE54" i="11"/>
  <c r="DE58" i="11"/>
  <c r="DE63" i="11"/>
  <c r="DD54" i="11"/>
  <c r="DD58" i="11"/>
  <c r="DD63" i="11"/>
  <c r="CI59" i="11"/>
  <c r="CI64" i="11" s="1"/>
  <c r="CI65" i="11" s="1"/>
  <c r="CI66" i="11" s="1"/>
  <c r="CI31" i="12" s="1"/>
  <c r="CI33" i="12" s="1"/>
  <c r="CH87" i="12"/>
  <c r="CH74" i="12"/>
  <c r="CH72" i="12"/>
  <c r="CH60" i="12"/>
  <c r="DJ50" i="9"/>
  <c r="DJ88" i="9" s="1"/>
  <c r="DH89" i="9"/>
  <c r="DH107" i="9" s="1"/>
  <c r="DH42" i="10" s="1"/>
  <c r="DH40" i="10" s="1"/>
  <c r="DG71" i="12" l="1"/>
  <c r="CI60" i="11"/>
  <c r="DG53" i="11"/>
  <c r="CH61" i="12"/>
  <c r="CI55" i="12"/>
  <c r="CI70" i="12"/>
  <c r="DF58" i="11"/>
  <c r="DF54" i="11"/>
  <c r="DF63" i="11"/>
  <c r="CJ57" i="11"/>
  <c r="DI89" i="9"/>
  <c r="DI107" i="9" s="1"/>
  <c r="BO38" i="10"/>
  <c r="BO30" i="10"/>
  <c r="BO33" i="10" s="1"/>
  <c r="DH28" i="12"/>
  <c r="DH30" i="12" s="1"/>
  <c r="DJ89" i="9"/>
  <c r="DI28" i="12" l="1"/>
  <c r="DI30" i="12" s="1"/>
  <c r="DI42" i="10"/>
  <c r="DI40" i="10" s="1"/>
  <c r="CI58" i="12"/>
  <c r="CI60" i="12"/>
  <c r="CI61" i="12" s="1"/>
  <c r="CJ59" i="11"/>
  <c r="CJ64" i="11" s="1"/>
  <c r="CJ65" i="11" s="1"/>
  <c r="CJ66" i="11" s="1"/>
  <c r="CJ31" i="12" s="1"/>
  <c r="CJ33" i="12" s="1"/>
  <c r="CI72" i="12"/>
  <c r="CI87" i="12"/>
  <c r="CI74" i="12"/>
  <c r="DG54" i="11"/>
  <c r="DG58" i="11"/>
  <c r="DG63" i="11"/>
  <c r="BO36" i="10"/>
  <c r="BO44" i="10" s="1"/>
  <c r="BO45" i="10" s="1"/>
  <c r="BO46" i="10" s="1"/>
  <c r="BP32" i="10" s="1"/>
  <c r="I89" i="9"/>
  <c r="H14" i="13"/>
  <c r="D14" i="13" s="1"/>
  <c r="DJ107" i="9"/>
  <c r="DJ42" i="10" s="1"/>
  <c r="DJ40" i="10" s="1"/>
  <c r="DH71" i="12"/>
  <c r="DI71" i="12"/>
  <c r="CJ60" i="11" l="1"/>
  <c r="CK57" i="11" s="1"/>
  <c r="DI53" i="11"/>
  <c r="DH53" i="11"/>
  <c r="CJ70" i="12"/>
  <c r="CJ55" i="12"/>
  <c r="BP38" i="10"/>
  <c r="BP30" i="10"/>
  <c r="BP33" i="10" s="1"/>
  <c r="DJ28" i="12"/>
  <c r="DJ30" i="12" s="1"/>
  <c r="I107" i="9"/>
  <c r="CJ58" i="12" l="1"/>
  <c r="CJ60" i="12"/>
  <c r="DH54" i="11"/>
  <c r="DH58" i="11"/>
  <c r="DH63" i="11"/>
  <c r="DI54" i="11"/>
  <c r="DI58" i="11"/>
  <c r="DI63" i="11"/>
  <c r="CK59" i="11"/>
  <c r="CK64" i="11" s="1"/>
  <c r="CK65" i="11" s="1"/>
  <c r="CK66" i="11" s="1"/>
  <c r="CK31" i="12" s="1"/>
  <c r="CK33" i="12" s="1"/>
  <c r="CJ72" i="12"/>
  <c r="CJ87" i="12"/>
  <c r="CJ74" i="12"/>
  <c r="BP36" i="10"/>
  <c r="BP44" i="10" s="1"/>
  <c r="BP45" i="10" s="1"/>
  <c r="BP46" i="10" s="1"/>
  <c r="BQ32" i="10" s="1"/>
  <c r="DJ53" i="11"/>
  <c r="DJ71" i="12"/>
  <c r="I28" i="12"/>
  <c r="CK60" i="11" l="1"/>
  <c r="CK70" i="12"/>
  <c r="CK55" i="12"/>
  <c r="CK60" i="12" s="1"/>
  <c r="CJ61" i="12"/>
  <c r="DJ58" i="11"/>
  <c r="I58" i="11" s="1"/>
  <c r="DJ54" i="11"/>
  <c r="I54" i="11" s="1"/>
  <c r="DJ63" i="11"/>
  <c r="I53" i="11"/>
  <c r="CL57" i="11"/>
  <c r="BQ38" i="10"/>
  <c r="BQ30" i="10"/>
  <c r="BQ33" i="10" s="1"/>
  <c r="I30" i="12"/>
  <c r="CK58" i="12" l="1"/>
  <c r="CK61" i="12"/>
  <c r="CL59" i="11"/>
  <c r="CL64" i="11" s="1"/>
  <c r="CL65" i="11" s="1"/>
  <c r="CL66" i="11" s="1"/>
  <c r="CL31" i="12" s="1"/>
  <c r="CL33" i="12" s="1"/>
  <c r="I63" i="11"/>
  <c r="CK72" i="12"/>
  <c r="CK74" i="12"/>
  <c r="CK87" i="12"/>
  <c r="BQ36" i="10"/>
  <c r="BQ44" i="10" s="1"/>
  <c r="BQ45" i="10" s="1"/>
  <c r="BQ46" i="10" s="1"/>
  <c r="BR32" i="10" s="1"/>
  <c r="CL60" i="11" l="1"/>
  <c r="CM57" i="11" s="1"/>
  <c r="CL55" i="12"/>
  <c r="CL70" i="12"/>
  <c r="BR38" i="10"/>
  <c r="BR30" i="10"/>
  <c r="BR33" i="10" s="1"/>
  <c r="CL72" i="12" l="1"/>
  <c r="BR36" i="10"/>
  <c r="CM59" i="11"/>
  <c r="CM64" i="11" s="1"/>
  <c r="CM65" i="11" s="1"/>
  <c r="CM66" i="11" s="1"/>
  <c r="CM31" i="12" s="1"/>
  <c r="CM33" i="12" s="1"/>
  <c r="CL58" i="12"/>
  <c r="CL60" i="12"/>
  <c r="CL74" i="12"/>
  <c r="CL87" i="12"/>
  <c r="BR44" i="10"/>
  <c r="BR45" i="10" s="1"/>
  <c r="BR46" i="10" s="1"/>
  <c r="BS32" i="10" s="1"/>
  <c r="CM60" i="11" l="1"/>
  <c r="CN57" i="11" s="1"/>
  <c r="CL61" i="12"/>
  <c r="BS38" i="10"/>
  <c r="BS30" i="10"/>
  <c r="BS33" i="10" s="1"/>
  <c r="BS36" i="10" l="1"/>
  <c r="BS44" i="10" s="1"/>
  <c r="BS45" i="10" s="1"/>
  <c r="BS46" i="10" s="1"/>
  <c r="BT32" i="10" s="1"/>
  <c r="CN59" i="11"/>
  <c r="CN64" i="11" s="1"/>
  <c r="CN65" i="11" s="1"/>
  <c r="CN66" i="11" s="1"/>
  <c r="CN31" i="12" s="1"/>
  <c r="CM70" i="12"/>
  <c r="CM72" i="12" s="1"/>
  <c r="CM55" i="12"/>
  <c r="CN33" i="12" l="1"/>
  <c r="CN55" i="12" s="1"/>
  <c r="CN58" i="12" s="1"/>
  <c r="CN60" i="11"/>
  <c r="CO57" i="11" s="1"/>
  <c r="CO59" i="11" s="1"/>
  <c r="CO64" i="11" s="1"/>
  <c r="CO65" i="11" s="1"/>
  <c r="CO66" i="11" s="1"/>
  <c r="CO31" i="12" s="1"/>
  <c r="CO33" i="12" s="1"/>
  <c r="CM87" i="12"/>
  <c r="CM74" i="12"/>
  <c r="CM58" i="12"/>
  <c r="CM60" i="12"/>
  <c r="BT38" i="10"/>
  <c r="BT30" i="10"/>
  <c r="BT33" i="10" s="1"/>
  <c r="CN70" i="12" l="1"/>
  <c r="CN72" i="12" s="1"/>
  <c r="BT36" i="10"/>
  <c r="CO60" i="11"/>
  <c r="CP57" i="11" s="1"/>
  <c r="CM61" i="12"/>
  <c r="CN60" i="12"/>
  <c r="BT44" i="10"/>
  <c r="BT45" i="10" s="1"/>
  <c r="BT46" i="10" s="1"/>
  <c r="BU32" i="10" s="1"/>
  <c r="CN87" i="12" l="1"/>
  <c r="CN74" i="12"/>
  <c r="CO70" i="12"/>
  <c r="CO72" i="12" s="1"/>
  <c r="CO55" i="12"/>
  <c r="CP59" i="11"/>
  <c r="CP64" i="11" s="1"/>
  <c r="CP65" i="11" s="1"/>
  <c r="CP66" i="11" s="1"/>
  <c r="CP31" i="12" s="1"/>
  <c r="CP33" i="12" s="1"/>
  <c r="CN61" i="12"/>
  <c r="BU38" i="10"/>
  <c r="BU30" i="10"/>
  <c r="BU33" i="10" s="1"/>
  <c r="BU36" i="10" l="1"/>
  <c r="BU44" i="10" s="1"/>
  <c r="BU45" i="10" s="1"/>
  <c r="BU46" i="10" s="1"/>
  <c r="BV32" i="10" s="1"/>
  <c r="CO60" i="12"/>
  <c r="CO61" i="12" s="1"/>
  <c r="CP60" i="11"/>
  <c r="CQ57" i="11" s="1"/>
  <c r="CO74" i="12"/>
  <c r="CO87" i="12"/>
  <c r="CO58" i="12"/>
  <c r="CQ59" i="11" l="1"/>
  <c r="CQ64" i="11" s="1"/>
  <c r="CQ65" i="11" s="1"/>
  <c r="CQ66" i="11" s="1"/>
  <c r="CQ31" i="12" s="1"/>
  <c r="CP55" i="12"/>
  <c r="CP70" i="12"/>
  <c r="CP72" i="12" s="1"/>
  <c r="BV38" i="10"/>
  <c r="BV30" i="10"/>
  <c r="BV33" i="10" s="1"/>
  <c r="CQ33" i="12" l="1"/>
  <c r="CQ55" i="12" s="1"/>
  <c r="CQ58" i="12" s="1"/>
  <c r="BV36" i="10"/>
  <c r="CQ60" i="11"/>
  <c r="CR57" i="11" s="1"/>
  <c r="CP58" i="12"/>
  <c r="CP60" i="12"/>
  <c r="CP74" i="12"/>
  <c r="CP87" i="12"/>
  <c r="BV44" i="10"/>
  <c r="BV45" i="10" s="1"/>
  <c r="BV46" i="10" s="1"/>
  <c r="BW32" i="10" s="1"/>
  <c r="CQ70" i="12" l="1"/>
  <c r="CQ72" i="12" s="1"/>
  <c r="CR59" i="11"/>
  <c r="CR64" i="11" s="1"/>
  <c r="CR65" i="11" s="1"/>
  <c r="CR66" i="11" s="1"/>
  <c r="CR31" i="12" s="1"/>
  <c r="CP61" i="12"/>
  <c r="CQ60" i="12"/>
  <c r="BW38" i="10"/>
  <c r="BW30" i="10"/>
  <c r="BW33" i="10" s="1"/>
  <c r="CQ87" i="12" l="1"/>
  <c r="CQ74" i="12"/>
  <c r="CR33" i="12"/>
  <c r="CR55" i="12" s="1"/>
  <c r="CR60" i="11"/>
  <c r="CS57" i="11" s="1"/>
  <c r="CS59" i="11" s="1"/>
  <c r="CS64" i="11" s="1"/>
  <c r="CS65" i="11" s="1"/>
  <c r="CS66" i="11" s="1"/>
  <c r="CS31" i="12" s="1"/>
  <c r="CS33" i="12" s="1"/>
  <c r="CQ61" i="12"/>
  <c r="BW36" i="10"/>
  <c r="BW44" i="10" s="1"/>
  <c r="BW45" i="10" s="1"/>
  <c r="BW46" i="10" s="1"/>
  <c r="BX32" i="10" s="1"/>
  <c r="CR60" i="12" l="1"/>
  <c r="CR61" i="12" s="1"/>
  <c r="CR58" i="12"/>
  <c r="CR70" i="12"/>
  <c r="CR74" i="12" s="1"/>
  <c r="CS60" i="11"/>
  <c r="CT57" i="11" s="1"/>
  <c r="CS70" i="12"/>
  <c r="CS72" i="12" s="1"/>
  <c r="CS55" i="12"/>
  <c r="BX38" i="10"/>
  <c r="BX30" i="10"/>
  <c r="BX33" i="10" s="1"/>
  <c r="CR72" i="12" l="1"/>
  <c r="CR87" i="12"/>
  <c r="BX36" i="10"/>
  <c r="BX44" i="10" s="1"/>
  <c r="BX45" i="10" s="1"/>
  <c r="BX46" i="10" s="1"/>
  <c r="BY32" i="10" s="1"/>
  <c r="CS60" i="12"/>
  <c r="CS61" i="12" s="1"/>
  <c r="CT59" i="11"/>
  <c r="CT64" i="11" s="1"/>
  <c r="CT65" i="11" s="1"/>
  <c r="CT66" i="11" s="1"/>
  <c r="CT31" i="12" s="1"/>
  <c r="CT33" i="12" s="1"/>
  <c r="CS74" i="12"/>
  <c r="CS87" i="12"/>
  <c r="CS58" i="12"/>
  <c r="CT60" i="11" l="1"/>
  <c r="CU57" i="11" s="1"/>
  <c r="CT70" i="12"/>
  <c r="CT72" i="12" s="1"/>
  <c r="CT55" i="12"/>
  <c r="BY38" i="10"/>
  <c r="BY30" i="10"/>
  <c r="BY33" i="10" s="1"/>
  <c r="CT87" i="12" l="1"/>
  <c r="CT74" i="12"/>
  <c r="CU59" i="11"/>
  <c r="CU64" i="11" s="1"/>
  <c r="CU65" i="11" s="1"/>
  <c r="CU66" i="11" s="1"/>
  <c r="CU31" i="12" s="1"/>
  <c r="CU33" i="12" s="1"/>
  <c r="CT58" i="12"/>
  <c r="CT60" i="12"/>
  <c r="BY36" i="10"/>
  <c r="BY44" i="10" s="1"/>
  <c r="BY45" i="10" s="1"/>
  <c r="BY46" i="10" s="1"/>
  <c r="BZ32" i="10" s="1"/>
  <c r="CU60" i="11" l="1"/>
  <c r="CV57" i="11" s="1"/>
  <c r="CT61" i="12"/>
  <c r="CU55" i="12"/>
  <c r="CU70" i="12"/>
  <c r="CU72" i="12" s="1"/>
  <c r="BZ38" i="10"/>
  <c r="BZ30" i="10"/>
  <c r="BZ33" i="10" s="1"/>
  <c r="CU58" i="12" l="1"/>
  <c r="CV59" i="11"/>
  <c r="CV64" i="11" s="1"/>
  <c r="CV65" i="11" s="1"/>
  <c r="CV66" i="11" s="1"/>
  <c r="CV31" i="12" s="1"/>
  <c r="CU74" i="12"/>
  <c r="CU87" i="12"/>
  <c r="CU60" i="12"/>
  <c r="BZ36" i="10"/>
  <c r="BZ44" i="10" s="1"/>
  <c r="BZ45" i="10" s="1"/>
  <c r="BZ46" i="10" s="1"/>
  <c r="CA32" i="10" s="1"/>
  <c r="CV33" i="12" l="1"/>
  <c r="CV55" i="12" s="1"/>
  <c r="CV60" i="11"/>
  <c r="CW57" i="11" s="1"/>
  <c r="CU61" i="12"/>
  <c r="CA38" i="10"/>
  <c r="CA30" i="10"/>
  <c r="CA33" i="10" s="1"/>
  <c r="CV70" i="12" l="1"/>
  <c r="CV72" i="12" s="1"/>
  <c r="CV58" i="12"/>
  <c r="CV60" i="12"/>
  <c r="CV61" i="12" s="1"/>
  <c r="CA36" i="10"/>
  <c r="CA44" i="10" s="1"/>
  <c r="CA45" i="10" s="1"/>
  <c r="CA46" i="10" s="1"/>
  <c r="CB32" i="10" s="1"/>
  <c r="CW59" i="11"/>
  <c r="CW64" i="11" s="1"/>
  <c r="CW65" i="11" s="1"/>
  <c r="CW66" i="11" s="1"/>
  <c r="CW31" i="12" s="1"/>
  <c r="CW33" i="12" s="1"/>
  <c r="CV87" i="12" l="1"/>
  <c r="CV74" i="12"/>
  <c r="CW60" i="11"/>
  <c r="CX57" i="11" s="1"/>
  <c r="CX59" i="11" s="1"/>
  <c r="CX64" i="11" s="1"/>
  <c r="CX65" i="11" s="1"/>
  <c r="CX66" i="11" s="1"/>
  <c r="CX31" i="12" s="1"/>
  <c r="CW70" i="12"/>
  <c r="CW72" i="12" s="1"/>
  <c r="CW55" i="12"/>
  <c r="CB38" i="10"/>
  <c r="CB30" i="10"/>
  <c r="CB33" i="10" s="1"/>
  <c r="CX33" i="12" l="1"/>
  <c r="CX55" i="12" s="1"/>
  <c r="CX58" i="12" s="1"/>
  <c r="CX60" i="11"/>
  <c r="CY57" i="11" s="1"/>
  <c r="CY59" i="11" s="1"/>
  <c r="CY60" i="11" s="1"/>
  <c r="CZ57" i="11" s="1"/>
  <c r="CW87" i="12"/>
  <c r="CW74" i="12"/>
  <c r="CW58" i="12"/>
  <c r="CW60" i="12"/>
  <c r="CW61" i="12" s="1"/>
  <c r="CB36" i="10"/>
  <c r="CB44" i="10" s="1"/>
  <c r="CB45" i="10" s="1"/>
  <c r="CB46" i="10" s="1"/>
  <c r="CC32" i="10" s="1"/>
  <c r="CX70" i="12" l="1"/>
  <c r="CX72" i="12" s="1"/>
  <c r="CY64" i="11"/>
  <c r="CY65" i="11" s="1"/>
  <c r="CY66" i="11" s="1"/>
  <c r="CY31" i="12" s="1"/>
  <c r="CX60" i="12"/>
  <c r="CZ59" i="11"/>
  <c r="CZ64" i="11" s="1"/>
  <c r="CZ65" i="11" s="1"/>
  <c r="CZ66" i="11" s="1"/>
  <c r="CZ31" i="12" s="1"/>
  <c r="CC38" i="10"/>
  <c r="CC30" i="10"/>
  <c r="CC33" i="10" s="1"/>
  <c r="CZ33" i="12" l="1"/>
  <c r="CZ70" i="12" s="1"/>
  <c r="CY33" i="12"/>
  <c r="CY55" i="12" s="1"/>
  <c r="CX74" i="12"/>
  <c r="CX87" i="12"/>
  <c r="CC36" i="10"/>
  <c r="CC44" i="10" s="1"/>
  <c r="CC45" i="10" s="1"/>
  <c r="CC46" i="10" s="1"/>
  <c r="CD32" i="10" s="1"/>
  <c r="CZ60" i="11"/>
  <c r="DA57" i="11" s="1"/>
  <c r="DA59" i="11" s="1"/>
  <c r="DA60" i="11" s="1"/>
  <c r="DB57" i="11" s="1"/>
  <c r="CX61" i="12"/>
  <c r="CZ55" i="12" l="1"/>
  <c r="CZ58" i="12" s="1"/>
  <c r="CY70" i="12"/>
  <c r="CY87" i="12" s="1"/>
  <c r="CZ72" i="12"/>
  <c r="CZ87" i="12"/>
  <c r="CZ74" i="12"/>
  <c r="CY58" i="12"/>
  <c r="CY60" i="12"/>
  <c r="CY61" i="12" s="1"/>
  <c r="DA64" i="11"/>
  <c r="DA65" i="11" s="1"/>
  <c r="DA66" i="11" s="1"/>
  <c r="DA31" i="12" s="1"/>
  <c r="DB59" i="11"/>
  <c r="DB64" i="11" s="1"/>
  <c r="DB65" i="11" s="1"/>
  <c r="DB66" i="11" s="1"/>
  <c r="DB31" i="12" s="1"/>
  <c r="CD38" i="10"/>
  <c r="CD30" i="10"/>
  <c r="CD33" i="10" s="1"/>
  <c r="CY72" i="12" l="1"/>
  <c r="CZ60" i="12"/>
  <c r="CZ61" i="12" s="1"/>
  <c r="CY74" i="12"/>
  <c r="DA33" i="12"/>
  <c r="DA70" i="12" s="1"/>
  <c r="DB33" i="12"/>
  <c r="DB70" i="12" s="1"/>
  <c r="DB72" i="12" s="1"/>
  <c r="CD36" i="10"/>
  <c r="CD44" i="10" s="1"/>
  <c r="CD45" i="10" s="1"/>
  <c r="CD46" i="10" s="1"/>
  <c r="CE32" i="10" s="1"/>
  <c r="DB60" i="11"/>
  <c r="DC57" i="11" s="1"/>
  <c r="DC59" i="11" s="1"/>
  <c r="DC64" i="11" s="1"/>
  <c r="DC65" i="11" s="1"/>
  <c r="DC66" i="11" s="1"/>
  <c r="DC31" i="12" s="1"/>
  <c r="DC33" i="12" s="1"/>
  <c r="DA72" i="12" l="1"/>
  <c r="DA74" i="12"/>
  <c r="DA87" i="12"/>
  <c r="DB87" i="12"/>
  <c r="DB74" i="12"/>
  <c r="DA55" i="12"/>
  <c r="DA60" i="12" s="1"/>
  <c r="DA61" i="12" s="1"/>
  <c r="DB55" i="12"/>
  <c r="DB58" i="12" s="1"/>
  <c r="DC60" i="11"/>
  <c r="DD57" i="11" s="1"/>
  <c r="DC70" i="12"/>
  <c r="DC72" i="12" s="1"/>
  <c r="DC55" i="12"/>
  <c r="CE38" i="10"/>
  <c r="CE30" i="10"/>
  <c r="CE33" i="10" s="1"/>
  <c r="DA58" i="12" l="1"/>
  <c r="DC58" i="12"/>
  <c r="DB60" i="12"/>
  <c r="DB61" i="12" s="1"/>
  <c r="DD59" i="11"/>
  <c r="DD64" i="11" s="1"/>
  <c r="DD65" i="11" s="1"/>
  <c r="DD66" i="11" s="1"/>
  <c r="DD31" i="12" s="1"/>
  <c r="DC87" i="12"/>
  <c r="DC74" i="12"/>
  <c r="CE36" i="10"/>
  <c r="CE44" i="10" s="1"/>
  <c r="CE45" i="10" s="1"/>
  <c r="CE46" i="10" s="1"/>
  <c r="CF32" i="10" s="1"/>
  <c r="DD33" i="12" l="1"/>
  <c r="DD70" i="12" s="1"/>
  <c r="DC60" i="12"/>
  <c r="DC61" i="12" s="1"/>
  <c r="DD60" i="11"/>
  <c r="DE57" i="11" s="1"/>
  <c r="CF38" i="10"/>
  <c r="CF30" i="10"/>
  <c r="CF33" i="10" s="1"/>
  <c r="DD55" i="12" l="1"/>
  <c r="DD58" i="12" s="1"/>
  <c r="DD72" i="12"/>
  <c r="DD74" i="12"/>
  <c r="DD87" i="12"/>
  <c r="CF36" i="10"/>
  <c r="CF44" i="10" s="1"/>
  <c r="CF45" i="10" s="1"/>
  <c r="CF46" i="10" s="1"/>
  <c r="CG32" i="10" s="1"/>
  <c r="DE59" i="11"/>
  <c r="DE64" i="11" s="1"/>
  <c r="DE65" i="11" s="1"/>
  <c r="DE66" i="11" s="1"/>
  <c r="DE31" i="12" s="1"/>
  <c r="DE33" i="12" s="1"/>
  <c r="DD60" i="12" l="1"/>
  <c r="DD61" i="12" s="1"/>
  <c r="DE60" i="11"/>
  <c r="DF57" i="11" s="1"/>
  <c r="DE70" i="12"/>
  <c r="DE72" i="12" s="1"/>
  <c r="DE55" i="12"/>
  <c r="CG38" i="10"/>
  <c r="CG30" i="10"/>
  <c r="CG33" i="10" s="1"/>
  <c r="DE58" i="12" l="1"/>
  <c r="DE60" i="12"/>
  <c r="DF59" i="11"/>
  <c r="DF64" i="11" s="1"/>
  <c r="DF65" i="11" s="1"/>
  <c r="DF66" i="11" s="1"/>
  <c r="DF31" i="12" s="1"/>
  <c r="DF33" i="12" s="1"/>
  <c r="DE87" i="12"/>
  <c r="DE74" i="12"/>
  <c r="CG36" i="10"/>
  <c r="CG44" i="10" s="1"/>
  <c r="CG45" i="10" s="1"/>
  <c r="CG46" i="10" s="1"/>
  <c r="CH32" i="10" s="1"/>
  <c r="DF60" i="11" l="1"/>
  <c r="DG57" i="11" s="1"/>
  <c r="DG59" i="11" s="1"/>
  <c r="DG64" i="11" s="1"/>
  <c r="DG65" i="11" s="1"/>
  <c r="DG66" i="11" s="1"/>
  <c r="DG31" i="12" s="1"/>
  <c r="DG33" i="12" s="1"/>
  <c r="DF70" i="12"/>
  <c r="DF72" i="12" s="1"/>
  <c r="DF55" i="12"/>
  <c r="DE61" i="12"/>
  <c r="CH38" i="10"/>
  <c r="CH30" i="10"/>
  <c r="CH33" i="10" s="1"/>
  <c r="CH36" i="10" l="1"/>
  <c r="CH44" i="10" s="1"/>
  <c r="CH45" i="10" s="1"/>
  <c r="CH46" i="10" s="1"/>
  <c r="CI32" i="10" s="1"/>
  <c r="DF58" i="12"/>
  <c r="DF60" i="12"/>
  <c r="DF61" i="12" s="1"/>
  <c r="DF87" i="12"/>
  <c r="DF74" i="12"/>
  <c r="DG60" i="11"/>
  <c r="DH57" i="11" s="1"/>
  <c r="DG70" i="12"/>
  <c r="DG72" i="12" s="1"/>
  <c r="DG55" i="12"/>
  <c r="DG58" i="12" l="1"/>
  <c r="DH59" i="11"/>
  <c r="DH64" i="11" s="1"/>
  <c r="DH65" i="11" s="1"/>
  <c r="DH66" i="11" s="1"/>
  <c r="DH31" i="12" s="1"/>
  <c r="DH33" i="12" s="1"/>
  <c r="DG60" i="12"/>
  <c r="DG87" i="12"/>
  <c r="DG74" i="12"/>
  <c r="CI38" i="10"/>
  <c r="CI30" i="10"/>
  <c r="CI33" i="10" s="1"/>
  <c r="CI36" i="10" l="1"/>
  <c r="CI44" i="10" s="1"/>
  <c r="CI45" i="10" s="1"/>
  <c r="CI46" i="10" s="1"/>
  <c r="CJ32" i="10" s="1"/>
  <c r="DG61" i="12"/>
  <c r="DH60" i="11"/>
  <c r="DI57" i="11" s="1"/>
  <c r="DH55" i="12"/>
  <c r="DH70" i="12"/>
  <c r="DH72" i="12" s="1"/>
  <c r="DH58" i="12" l="1"/>
  <c r="DH74" i="12"/>
  <c r="DH87" i="12"/>
  <c r="DI59" i="11"/>
  <c r="DI60" i="11" s="1"/>
  <c r="DJ57" i="11" s="1"/>
  <c r="DH60" i="12"/>
  <c r="CJ38" i="10"/>
  <c r="CJ30" i="10"/>
  <c r="CJ33" i="10" s="1"/>
  <c r="CJ36" i="10" l="1"/>
  <c r="CJ44" i="10" s="1"/>
  <c r="CJ45" i="10" s="1"/>
  <c r="CJ46" i="10" s="1"/>
  <c r="CK32" i="10" s="1"/>
  <c r="DJ59" i="11"/>
  <c r="DJ64" i="11" s="1"/>
  <c r="DJ65" i="11" s="1"/>
  <c r="DJ66" i="11" s="1"/>
  <c r="DH61" i="12"/>
  <c r="DI64" i="11"/>
  <c r="I59" i="11" l="1"/>
  <c r="DI65" i="11"/>
  <c r="I64" i="11"/>
  <c r="DJ60" i="11"/>
  <c r="DJ31" i="12"/>
  <c r="DJ33" i="12" s="1"/>
  <c r="CK38" i="10"/>
  <c r="CK30" i="10"/>
  <c r="CK33" i="10" s="1"/>
  <c r="CK36" i="10" l="1"/>
  <c r="CK44" i="10" s="1"/>
  <c r="CK45" i="10" s="1"/>
  <c r="CK46" i="10" s="1"/>
  <c r="CL32" i="10" s="1"/>
  <c r="DI66" i="11"/>
  <c r="I65" i="11"/>
  <c r="DI31" i="12" l="1"/>
  <c r="DI33" i="12" s="1"/>
  <c r="I66" i="11"/>
  <c r="DJ70" i="12"/>
  <c r="DJ72" i="12" s="1"/>
  <c r="DJ55" i="12"/>
  <c r="CL38" i="10"/>
  <c r="CL30" i="10"/>
  <c r="CL33" i="10" s="1"/>
  <c r="CL36" i="10" l="1"/>
  <c r="CL44" i="10" s="1"/>
  <c r="CL45" i="10" s="1"/>
  <c r="CL46" i="10" s="1"/>
  <c r="CM32" i="10" s="1"/>
  <c r="I31" i="12"/>
  <c r="DJ79" i="12"/>
  <c r="DJ87" i="12"/>
  <c r="DJ74" i="12"/>
  <c r="DJ58" i="12"/>
  <c r="DI75" i="12" l="1"/>
  <c r="DI55" i="12"/>
  <c r="DI70" i="12"/>
  <c r="I33" i="12"/>
  <c r="DI88" i="12"/>
  <c r="DI90" i="12" s="1"/>
  <c r="DJ88" i="12"/>
  <c r="DJ90" i="12" s="1"/>
  <c r="CM38" i="10"/>
  <c r="CM30" i="10"/>
  <c r="CM33" i="10" s="1"/>
  <c r="CM36" i="10" l="1"/>
  <c r="CM44" i="10" s="1"/>
  <c r="CM45" i="10" s="1"/>
  <c r="CM46" i="10" s="1"/>
  <c r="CN32" i="10" s="1"/>
  <c r="DI79" i="12"/>
  <c r="DI72" i="12"/>
  <c r="DI58" i="12"/>
  <c r="I63" i="12" s="1"/>
  <c r="DI60" i="12"/>
  <c r="I66" i="12"/>
  <c r="DI87" i="12"/>
  <c r="DI74" i="12"/>
  <c r="DH75" i="12" s="1"/>
  <c r="H30" i="14" l="1"/>
  <c r="I30" i="14"/>
  <c r="DH79" i="12"/>
  <c r="DG75" i="12" s="1"/>
  <c r="DG79" i="12" s="1"/>
  <c r="DF75" i="12" s="1"/>
  <c r="DF79" i="12" s="1"/>
  <c r="DE75" i="12" s="1"/>
  <c r="D21" i="15"/>
  <c r="I25" i="14"/>
  <c r="I27" i="14" s="1"/>
  <c r="D15" i="15"/>
  <c r="D14" i="15"/>
  <c r="D20" i="15"/>
  <c r="I65" i="12"/>
  <c r="I24" i="14" s="1"/>
  <c r="BA88" i="12"/>
  <c r="BA90" i="12" s="1"/>
  <c r="R88" i="12"/>
  <c r="R90" i="12" s="1"/>
  <c r="BN88" i="12"/>
  <c r="BN90" i="12" s="1"/>
  <c r="Z88" i="12"/>
  <c r="Z90" i="12" s="1"/>
  <c r="BO88" i="12"/>
  <c r="BO90" i="12" s="1"/>
  <c r="L88" i="12"/>
  <c r="L90" i="12" s="1"/>
  <c r="BL88" i="12"/>
  <c r="BL90" i="12" s="1"/>
  <c r="V88" i="12"/>
  <c r="V90" i="12" s="1"/>
  <c r="BM88" i="12"/>
  <c r="BM90" i="12" s="1"/>
  <c r="AA88" i="12"/>
  <c r="AA90" i="12" s="1"/>
  <c r="BX88" i="12"/>
  <c r="BX90" i="12" s="1"/>
  <c r="AZ88" i="12"/>
  <c r="AZ90" i="12" s="1"/>
  <c r="Q88" i="12"/>
  <c r="Q90" i="12" s="1"/>
  <c r="BE88" i="12"/>
  <c r="BE90" i="12" s="1"/>
  <c r="U88" i="12"/>
  <c r="U90" i="12" s="1"/>
  <c r="BS88" i="12"/>
  <c r="BS90" i="12" s="1"/>
  <c r="M88" i="12"/>
  <c r="M90" i="12" s="1"/>
  <c r="BG88" i="12"/>
  <c r="BG90" i="12" s="1"/>
  <c r="O88" i="12"/>
  <c r="O90" i="12" s="1"/>
  <c r="BP88" i="12"/>
  <c r="BP90" i="12" s="1"/>
  <c r="AB88" i="12"/>
  <c r="AB90" i="12" s="1"/>
  <c r="CJ88" i="12"/>
  <c r="CJ90" i="12" s="1"/>
  <c r="AV88" i="12"/>
  <c r="AV90" i="12" s="1"/>
  <c r="P88" i="12"/>
  <c r="P90" i="12" s="1"/>
  <c r="BH88" i="12"/>
  <c r="BH90" i="12" s="1"/>
  <c r="X88" i="12"/>
  <c r="X90" i="12" s="1"/>
  <c r="AS88" i="12"/>
  <c r="AS90" i="12" s="1"/>
  <c r="I88" i="12"/>
  <c r="I90" i="12" s="1"/>
  <c r="BD88" i="12"/>
  <c r="BD90" i="12" s="1"/>
  <c r="S88" i="12"/>
  <c r="S90" i="12" s="1"/>
  <c r="BF88" i="12"/>
  <c r="BF90" i="12" s="1"/>
  <c r="AP88" i="12"/>
  <c r="AP90" i="12" s="1"/>
  <c r="CI88" i="12"/>
  <c r="CI90" i="12" s="1"/>
  <c r="AY88" i="12"/>
  <c r="AY90" i="12" s="1"/>
  <c r="K88" i="12"/>
  <c r="K90" i="12" s="1"/>
  <c r="BB88" i="12"/>
  <c r="BB90" i="12" s="1"/>
  <c r="BI88" i="12"/>
  <c r="BI90" i="12" s="1"/>
  <c r="Y88" i="12"/>
  <c r="Y90" i="12" s="1"/>
  <c r="BT88" i="12"/>
  <c r="BT90" i="12" s="1"/>
  <c r="AG88" i="12"/>
  <c r="AG90" i="12" s="1"/>
  <c r="BZ88" i="12"/>
  <c r="BZ90" i="12" s="1"/>
  <c r="CN88" i="12"/>
  <c r="CN90" i="12" s="1"/>
  <c r="CR88" i="12"/>
  <c r="CR90" i="12" s="1"/>
  <c r="CV88" i="12"/>
  <c r="CV90" i="12" s="1"/>
  <c r="CZ88" i="12"/>
  <c r="CZ90" i="12" s="1"/>
  <c r="DF88" i="12"/>
  <c r="DF90" i="12" s="1"/>
  <c r="CM88" i="12"/>
  <c r="CM90" i="12" s="1"/>
  <c r="AI88" i="12"/>
  <c r="AI90" i="12" s="1"/>
  <c r="CD88" i="12"/>
  <c r="CD90" i="12" s="1"/>
  <c r="AO88" i="12"/>
  <c r="AO90" i="12" s="1"/>
  <c r="CL88" i="12"/>
  <c r="CL90" i="12" s="1"/>
  <c r="BC88" i="12"/>
  <c r="BC90" i="12" s="1"/>
  <c r="CA88" i="12"/>
  <c r="CA90" i="12" s="1"/>
  <c r="AN88" i="12"/>
  <c r="AN90" i="12" s="1"/>
  <c r="CG88" i="12"/>
  <c r="CG90" i="12" s="1"/>
  <c r="AX88" i="12"/>
  <c r="AX90" i="12" s="1"/>
  <c r="J88" i="12"/>
  <c r="BQ88" i="12"/>
  <c r="BQ90" i="12" s="1"/>
  <c r="AH88" i="12"/>
  <c r="AH90" i="12" s="1"/>
  <c r="CB88" i="12"/>
  <c r="CB90" i="12" s="1"/>
  <c r="AQ88" i="12"/>
  <c r="AQ90" i="12" s="1"/>
  <c r="CF88" i="12"/>
  <c r="CF90" i="12" s="1"/>
  <c r="AF88" i="12"/>
  <c r="AF90" i="12" s="1"/>
  <c r="BV88" i="12"/>
  <c r="BV90" i="12" s="1"/>
  <c r="AK88" i="12"/>
  <c r="AK90" i="12" s="1"/>
  <c r="CC88" i="12"/>
  <c r="CC90" i="12" s="1"/>
  <c r="AU88" i="12"/>
  <c r="AU90" i="12" s="1"/>
  <c r="W88" i="12"/>
  <c r="W90" i="12" s="1"/>
  <c r="BR88" i="12"/>
  <c r="BR90" i="12" s="1"/>
  <c r="AD88" i="12"/>
  <c r="AD90" i="12" s="1"/>
  <c r="BW88" i="12"/>
  <c r="BW90" i="12" s="1"/>
  <c r="AL88" i="12"/>
  <c r="AL90" i="12" s="1"/>
  <c r="CH88" i="12"/>
  <c r="CH90" i="12" s="1"/>
  <c r="AC88" i="12"/>
  <c r="AC90" i="12" s="1"/>
  <c r="BU88" i="12"/>
  <c r="BU90" i="12" s="1"/>
  <c r="AJ88" i="12"/>
  <c r="AJ90" i="12" s="1"/>
  <c r="CE88" i="12"/>
  <c r="CE90" i="12" s="1"/>
  <c r="AR88" i="12"/>
  <c r="AR90" i="12" s="1"/>
  <c r="T88" i="12"/>
  <c r="T90" i="12" s="1"/>
  <c r="BK88" i="12"/>
  <c r="BK90" i="12" s="1"/>
  <c r="AE88" i="12"/>
  <c r="AE90" i="12" s="1"/>
  <c r="BY88" i="12"/>
  <c r="BY90" i="12" s="1"/>
  <c r="AM88" i="12"/>
  <c r="AM90" i="12" s="1"/>
  <c r="AT88" i="12"/>
  <c r="AT90" i="12" s="1"/>
  <c r="CK88" i="12"/>
  <c r="CK90" i="12" s="1"/>
  <c r="AW88" i="12"/>
  <c r="AW90" i="12" s="1"/>
  <c r="N88" i="12"/>
  <c r="N90" i="12" s="1"/>
  <c r="BJ88" i="12"/>
  <c r="BJ90" i="12" s="1"/>
  <c r="CP88" i="12"/>
  <c r="CP90" i="12" s="1"/>
  <c r="CQ88" i="12"/>
  <c r="CQ90" i="12" s="1"/>
  <c r="CS88" i="12"/>
  <c r="CS90" i="12" s="1"/>
  <c r="CU88" i="12"/>
  <c r="CU90" i="12" s="1"/>
  <c r="CX88" i="12"/>
  <c r="CX90" i="12" s="1"/>
  <c r="CW88" i="12"/>
  <c r="CW90" i="12" s="1"/>
  <c r="DA88" i="12"/>
  <c r="DA90" i="12" s="1"/>
  <c r="DG88" i="12"/>
  <c r="DG90" i="12" s="1"/>
  <c r="DH88" i="12"/>
  <c r="DH90" i="12" s="1"/>
  <c r="DE88" i="12"/>
  <c r="DE90" i="12" s="1"/>
  <c r="CO88" i="12"/>
  <c r="CO90" i="12" s="1"/>
  <c r="CT88" i="12"/>
  <c r="CT90" i="12" s="1"/>
  <c r="CY88" i="12"/>
  <c r="CY90" i="12" s="1"/>
  <c r="DC88" i="12"/>
  <c r="DC90" i="12" s="1"/>
  <c r="DD88" i="12"/>
  <c r="DD90" i="12" s="1"/>
  <c r="DB88" i="12"/>
  <c r="DB90" i="12" s="1"/>
  <c r="DI61" i="12"/>
  <c r="DJ60" i="12"/>
  <c r="DJ61" i="12" s="1"/>
  <c r="CN38" i="10"/>
  <c r="CN30" i="10"/>
  <c r="CN33" i="10" s="1"/>
  <c r="CN36" i="10" l="1"/>
  <c r="CN44" i="10" s="1"/>
  <c r="CN45" i="10" s="1"/>
  <c r="CN46" i="10" s="1"/>
  <c r="CO32" i="10" s="1"/>
  <c r="I67" i="12"/>
  <c r="I28" i="14" s="1"/>
  <c r="I32" i="14"/>
  <c r="H32" i="14"/>
  <c r="DE79" i="12"/>
  <c r="DD75" i="12" s="1"/>
  <c r="D22" i="15" l="1"/>
  <c r="D16" i="15"/>
  <c r="DD79" i="12"/>
  <c r="DC75" i="12" s="1"/>
  <c r="CO38" i="10"/>
  <c r="CO30" i="10"/>
  <c r="CO33" i="10" s="1"/>
  <c r="CO36" i="10" l="1"/>
  <c r="CO44" i="10" s="1"/>
  <c r="CO45" i="10" s="1"/>
  <c r="CO46" i="10" s="1"/>
  <c r="CP32" i="10" s="1"/>
  <c r="DC79" i="12"/>
  <c r="DB75" i="12" s="1"/>
  <c r="DB79" i="12" l="1"/>
  <c r="DA75" i="12" s="1"/>
  <c r="CP38" i="10"/>
  <c r="CP30" i="10"/>
  <c r="CP33" i="10" s="1"/>
  <c r="CP36" i="10" l="1"/>
  <c r="CP44" i="10" s="1"/>
  <c r="CP45" i="10" s="1"/>
  <c r="CP46" i="10" s="1"/>
  <c r="CQ32" i="10" s="1"/>
  <c r="DA79" i="12"/>
  <c r="CZ75" i="12" s="1"/>
  <c r="CZ79" i="12" l="1"/>
  <c r="CY75" i="12" s="1"/>
  <c r="CQ38" i="10"/>
  <c r="CQ30" i="10"/>
  <c r="CQ33" i="10" s="1"/>
  <c r="CQ36" i="10" l="1"/>
  <c r="CQ44" i="10" s="1"/>
  <c r="CQ45" i="10" s="1"/>
  <c r="CQ46" i="10" s="1"/>
  <c r="CR32" i="10" s="1"/>
  <c r="CY79" i="12"/>
  <c r="CX75" i="12" s="1"/>
  <c r="CX79" i="12" l="1"/>
  <c r="CW75" i="12" s="1"/>
  <c r="CR38" i="10"/>
  <c r="CR30" i="10"/>
  <c r="CR33" i="10" s="1"/>
  <c r="CR36" i="10" l="1"/>
  <c r="CR44" i="10" s="1"/>
  <c r="CR45" i="10" s="1"/>
  <c r="CR46" i="10" s="1"/>
  <c r="CS32" i="10" s="1"/>
  <c r="CW79" i="12"/>
  <c r="CV75" i="12" s="1"/>
  <c r="CV79" i="12" l="1"/>
  <c r="CU75" i="12" s="1"/>
  <c r="CS38" i="10"/>
  <c r="CS30" i="10"/>
  <c r="CS33" i="10" s="1"/>
  <c r="CS36" i="10" l="1"/>
  <c r="CS44" i="10" s="1"/>
  <c r="CS45" i="10" s="1"/>
  <c r="CS46" i="10" s="1"/>
  <c r="CT32" i="10" s="1"/>
  <c r="CU79" i="12"/>
  <c r="CT75" i="12" s="1"/>
  <c r="CT79" i="12" l="1"/>
  <c r="CS75" i="12" s="1"/>
  <c r="CT38" i="10"/>
  <c r="CT30" i="10"/>
  <c r="CT33" i="10" s="1"/>
  <c r="CT36" i="10" l="1"/>
  <c r="CT44" i="10" s="1"/>
  <c r="CT45" i="10" s="1"/>
  <c r="CT46" i="10" s="1"/>
  <c r="CU32" i="10" s="1"/>
  <c r="CS79" i="12"/>
  <c r="CR75" i="12" s="1"/>
  <c r="CR79" i="12" l="1"/>
  <c r="CQ75" i="12" s="1"/>
  <c r="CU38" i="10"/>
  <c r="CU30" i="10"/>
  <c r="CU33" i="10" s="1"/>
  <c r="CU36" i="10" l="1"/>
  <c r="CU44" i="10" s="1"/>
  <c r="CU45" i="10" s="1"/>
  <c r="CU46" i="10" s="1"/>
  <c r="CV32" i="10" s="1"/>
  <c r="CQ79" i="12"/>
  <c r="CP75" i="12" s="1"/>
  <c r="CP79" i="12" l="1"/>
  <c r="CO75" i="12" s="1"/>
  <c r="CV38" i="10"/>
  <c r="CV30" i="10"/>
  <c r="CV33" i="10" s="1"/>
  <c r="CV36" i="10" l="1"/>
  <c r="CV44" i="10" s="1"/>
  <c r="CV45" i="10" s="1"/>
  <c r="CV46" i="10" s="1"/>
  <c r="CW32" i="10" s="1"/>
  <c r="CO79" i="12"/>
  <c r="CN75" i="12" s="1"/>
  <c r="CN79" i="12" l="1"/>
  <c r="CM75" i="12" s="1"/>
  <c r="CW38" i="10"/>
  <c r="CW30" i="10"/>
  <c r="CW33" i="10" s="1"/>
  <c r="CW36" i="10" l="1"/>
  <c r="CW44" i="10" s="1"/>
  <c r="CW45" i="10" s="1"/>
  <c r="CW46" i="10" s="1"/>
  <c r="CX32" i="10" s="1"/>
  <c r="CM79" i="12"/>
  <c r="CL75" i="12" s="1"/>
  <c r="CL79" i="12" l="1"/>
  <c r="CX38" i="10"/>
  <c r="CX30" i="10"/>
  <c r="CX33" i="10" s="1"/>
  <c r="CK75" i="12" l="1"/>
  <c r="CK79" i="12" s="1"/>
  <c r="CJ75" i="12" s="1"/>
  <c r="CX36" i="10"/>
  <c r="CX44" i="10" s="1"/>
  <c r="CX45" i="10" s="1"/>
  <c r="CX46" i="10" s="1"/>
  <c r="CY32" i="10" s="1"/>
  <c r="CJ79" i="12" l="1"/>
  <c r="CI75" i="12" s="1"/>
  <c r="CY38" i="10"/>
  <c r="CY30" i="10"/>
  <c r="CY33" i="10" s="1"/>
  <c r="CY36" i="10" l="1"/>
  <c r="CY44" i="10" s="1"/>
  <c r="CY45" i="10" s="1"/>
  <c r="CY46" i="10" s="1"/>
  <c r="CZ32" i="10" s="1"/>
  <c r="CI79" i="12"/>
  <c r="CH75" i="12" s="1"/>
  <c r="CH79" i="12" l="1"/>
  <c r="CG75" i="12" s="1"/>
  <c r="CZ38" i="10"/>
  <c r="CZ30" i="10"/>
  <c r="CZ33" i="10" s="1"/>
  <c r="CZ36" i="10" l="1"/>
  <c r="CZ44" i="10" s="1"/>
  <c r="CZ45" i="10" s="1"/>
  <c r="CZ46" i="10" s="1"/>
  <c r="DA32" i="10" s="1"/>
  <c r="CG79" i="12"/>
  <c r="CF75" i="12" s="1"/>
  <c r="CF79" i="12" l="1"/>
  <c r="CE75" i="12" s="1"/>
  <c r="DA38" i="10"/>
  <c r="DA30" i="10"/>
  <c r="DA33" i="10" s="1"/>
  <c r="DA36" i="10" l="1"/>
  <c r="DA44" i="10" s="1"/>
  <c r="DA45" i="10" s="1"/>
  <c r="DA46" i="10" s="1"/>
  <c r="DB32" i="10" s="1"/>
  <c r="CE79" i="12"/>
  <c r="CD75" i="12" s="1"/>
  <c r="CD79" i="12" l="1"/>
  <c r="CC75" i="12" s="1"/>
  <c r="DB38" i="10"/>
  <c r="DB30" i="10"/>
  <c r="DB33" i="10" s="1"/>
  <c r="DB36" i="10" l="1"/>
  <c r="DB44" i="10" s="1"/>
  <c r="DB45" i="10" s="1"/>
  <c r="DB46" i="10" s="1"/>
  <c r="DC32" i="10" s="1"/>
  <c r="CC79" i="12"/>
  <c r="CB75" i="12" s="1"/>
  <c r="CB79" i="12" l="1"/>
  <c r="CA75" i="12" s="1"/>
  <c r="DC38" i="10"/>
  <c r="DC30" i="10"/>
  <c r="DC33" i="10" s="1"/>
  <c r="DC36" i="10" l="1"/>
  <c r="DC44" i="10" s="1"/>
  <c r="DC45" i="10" s="1"/>
  <c r="DC46" i="10" s="1"/>
  <c r="DD32" i="10" s="1"/>
  <c r="CA79" i="12"/>
  <c r="BZ75" i="12" s="1"/>
  <c r="BZ79" i="12" l="1"/>
  <c r="BY75" i="12" s="1"/>
  <c r="DD38" i="10"/>
  <c r="DD30" i="10"/>
  <c r="DD33" i="10" s="1"/>
  <c r="DD36" i="10" l="1"/>
  <c r="DD44" i="10" s="1"/>
  <c r="DD45" i="10" s="1"/>
  <c r="DD46" i="10" s="1"/>
  <c r="DE32" i="10" s="1"/>
  <c r="BY79" i="12"/>
  <c r="BX75" i="12" s="1"/>
  <c r="BX79" i="12" l="1"/>
  <c r="BW75" i="12" s="1"/>
  <c r="BW79" i="12" s="1"/>
  <c r="DE38" i="10"/>
  <c r="DE30" i="10"/>
  <c r="DE33" i="10" s="1"/>
  <c r="DE36" i="10" l="1"/>
  <c r="DE44" i="10" s="1"/>
  <c r="DE45" i="10" s="1"/>
  <c r="DE46" i="10" s="1"/>
  <c r="DF32" i="10" s="1"/>
  <c r="BV75" i="12"/>
  <c r="BV79" i="12" s="1"/>
  <c r="DF38" i="10" l="1"/>
  <c r="DF30" i="10"/>
  <c r="DF33" i="10" s="1"/>
  <c r="BU75" i="12"/>
  <c r="DF36" i="10" l="1"/>
  <c r="DF44" i="10" s="1"/>
  <c r="DF45" i="10" s="1"/>
  <c r="DF46" i="10" s="1"/>
  <c r="DG32" i="10" s="1"/>
  <c r="BU79" i="12"/>
  <c r="DG38" i="10" l="1"/>
  <c r="DG30" i="10"/>
  <c r="DG33" i="10" s="1"/>
  <c r="BT75" i="12"/>
  <c r="DG36" i="10" l="1"/>
  <c r="DG44" i="10" s="1"/>
  <c r="DG45" i="10" s="1"/>
  <c r="DG46" i="10" s="1"/>
  <c r="DH32" i="10" s="1"/>
  <c r="BT79" i="12"/>
  <c r="DH38" i="10" l="1"/>
  <c r="DH30" i="10"/>
  <c r="DH33" i="10" s="1"/>
  <c r="BS75" i="12"/>
  <c r="DH36" i="10" l="1"/>
  <c r="DH44" i="10" s="1"/>
  <c r="DH45" i="10" s="1"/>
  <c r="DH46" i="10" s="1"/>
  <c r="DI32" i="10" s="1"/>
  <c r="BS79" i="12"/>
  <c r="DI38" i="10" l="1"/>
  <c r="DI30" i="10"/>
  <c r="DI33" i="10" s="1"/>
  <c r="BR75" i="12"/>
  <c r="DI36" i="10" l="1"/>
  <c r="DI44" i="10" s="1"/>
  <c r="DI45" i="10" s="1"/>
  <c r="DI46" i="10" s="1"/>
  <c r="DJ32" i="10" s="1"/>
  <c r="BR79" i="12"/>
  <c r="DJ38" i="10" l="1"/>
  <c r="DJ30" i="10"/>
  <c r="DJ33" i="10" s="1"/>
  <c r="BQ75" i="12"/>
  <c r="DJ36" i="10" l="1"/>
  <c r="DJ44" i="10" s="1"/>
  <c r="DJ45" i="10" s="1"/>
  <c r="DJ46" i="10" s="1"/>
  <c r="BQ79" i="12"/>
  <c r="BP75" i="12" l="1"/>
  <c r="BP79" i="12" l="1"/>
  <c r="BO75" i="12" l="1"/>
  <c r="BO79" i="12" l="1"/>
  <c r="BN75" i="12" l="1"/>
  <c r="BN79" i="12" l="1"/>
  <c r="BM75" i="12" l="1"/>
  <c r="BM79" i="12" l="1"/>
  <c r="BL75" i="12" l="1"/>
  <c r="BL79" i="12" l="1"/>
  <c r="BK75" i="12" l="1"/>
  <c r="BK79" i="12" l="1"/>
  <c r="BJ75" i="12" l="1"/>
  <c r="BJ79" i="12" l="1"/>
  <c r="BI75" i="12" l="1"/>
  <c r="BI79" i="12" l="1"/>
  <c r="BH75" i="12" l="1"/>
  <c r="BH79" i="12" l="1"/>
  <c r="BG75" i="12" l="1"/>
  <c r="BG79" i="12" l="1"/>
  <c r="BF75" i="12" l="1"/>
  <c r="BF79" i="12" l="1"/>
  <c r="BE75" i="12" l="1"/>
  <c r="BE79" i="12" l="1"/>
  <c r="BD75" i="12" l="1"/>
  <c r="BD79" i="12" l="1"/>
  <c r="BC75" i="12" l="1"/>
  <c r="BC79" i="12" l="1"/>
  <c r="BB75" i="12" l="1"/>
  <c r="BB79" i="12" l="1"/>
  <c r="BA75" i="12" l="1"/>
  <c r="BA79" i="12" l="1"/>
  <c r="AZ75" i="12" l="1"/>
  <c r="AZ79" i="12" l="1"/>
  <c r="AY75" i="12" l="1"/>
  <c r="AY79" i="12" l="1"/>
  <c r="AX75" i="12" l="1"/>
  <c r="AX79" i="12" l="1"/>
  <c r="AW75" i="12" l="1"/>
  <c r="AW79" i="12" l="1"/>
  <c r="AV75" i="12" l="1"/>
  <c r="AV79" i="12" l="1"/>
  <c r="AU75" i="12" l="1"/>
  <c r="AU79" i="12" l="1"/>
  <c r="AT75" i="12" l="1"/>
  <c r="AT79" i="12" l="1"/>
  <c r="AS75" i="12" l="1"/>
  <c r="AS79" i="12" l="1"/>
  <c r="AR75" i="12" l="1"/>
  <c r="AR79" i="12" l="1"/>
  <c r="AQ75" i="12" l="1"/>
  <c r="AQ79" i="12" l="1"/>
  <c r="AP75" i="12" l="1"/>
  <c r="AP79" i="12" l="1"/>
  <c r="AO75" i="12" l="1"/>
  <c r="AO79" i="12" l="1"/>
  <c r="AN75" i="12" l="1"/>
  <c r="AN79" i="12" l="1"/>
  <c r="AM75" i="12" l="1"/>
  <c r="AM79" i="12" l="1"/>
  <c r="AL75" i="12" l="1"/>
  <c r="AL79" i="12" l="1"/>
  <c r="AK75" i="12" l="1"/>
  <c r="AK79" i="12" l="1"/>
  <c r="AJ75" i="12" l="1"/>
  <c r="AJ79" i="12" l="1"/>
  <c r="AI75" i="12" l="1"/>
  <c r="AI79" i="12" l="1"/>
  <c r="AH75" i="12" l="1"/>
  <c r="AH79" i="12" l="1"/>
  <c r="AG75" i="12" l="1"/>
  <c r="AG79" i="12" l="1"/>
  <c r="AF75" i="12" l="1"/>
  <c r="AF79" i="12" l="1"/>
  <c r="AE75" i="12" l="1"/>
  <c r="AE79" i="12" l="1"/>
  <c r="AD75" i="12" l="1"/>
  <c r="AD79" i="12" l="1"/>
  <c r="AC75" i="12" l="1"/>
  <c r="AC79" i="12" l="1"/>
  <c r="AB75" i="12" l="1"/>
  <c r="AB79" i="12" l="1"/>
  <c r="AA75" i="12" l="1"/>
  <c r="AA79" i="12" l="1"/>
  <c r="Z75" i="12" l="1"/>
  <c r="Z79" i="12" l="1"/>
  <c r="Y75" i="12" l="1"/>
  <c r="Y79" i="12" l="1"/>
  <c r="X75" i="12" l="1"/>
  <c r="X79" i="12" l="1"/>
  <c r="W75" i="12" l="1"/>
  <c r="W79" i="12" l="1"/>
  <c r="V75" i="12" l="1"/>
  <c r="V79" i="12" l="1"/>
  <c r="U75" i="12" l="1"/>
  <c r="U79" i="12" l="1"/>
  <c r="T75" i="12" l="1"/>
  <c r="T79" i="12" l="1"/>
  <c r="S75" i="12" l="1"/>
  <c r="S79" i="12" l="1"/>
  <c r="R75" i="12" l="1"/>
  <c r="R79" i="12" l="1"/>
  <c r="Q75" i="12" l="1"/>
  <c r="Q79" i="12" l="1"/>
  <c r="P75" i="12" l="1"/>
  <c r="P79" i="12" l="1"/>
  <c r="O75" i="12" l="1"/>
  <c r="O79" i="12" l="1"/>
  <c r="N75" i="12" l="1"/>
  <c r="N79" i="12" l="1"/>
  <c r="M75" i="12" l="1"/>
  <c r="M79" i="12" l="1"/>
  <c r="L75" i="12" l="1"/>
  <c r="L79" i="12" l="1"/>
  <c r="K75" i="12" l="1"/>
  <c r="K79" i="12" l="1"/>
  <c r="J75" i="12" l="1"/>
  <c r="J79" i="12" s="1"/>
  <c r="J81" i="12" l="1"/>
  <c r="J83" i="12"/>
  <c r="K78" i="12" l="1"/>
  <c r="K80" i="12" l="1"/>
  <c r="K92" i="12" s="1"/>
  <c r="K83" i="12" l="1"/>
  <c r="K81" i="12"/>
  <c r="L78" i="12" s="1"/>
  <c r="L80" i="12" l="1"/>
  <c r="L83" i="12" l="1"/>
  <c r="L92" i="12"/>
  <c r="L81" i="12"/>
  <c r="M78" i="12" s="1"/>
  <c r="M80" i="12" l="1"/>
  <c r="M83" i="12" l="1"/>
  <c r="M92" i="12"/>
  <c r="M81" i="12"/>
  <c r="N78" i="12" s="1"/>
  <c r="N80" i="12" l="1"/>
  <c r="N92" i="12" s="1"/>
  <c r="N83" i="12" l="1"/>
  <c r="N81" i="12"/>
  <c r="O78" i="12" s="1"/>
  <c r="O80" i="12" l="1"/>
  <c r="O83" i="12" l="1"/>
  <c r="O92" i="12"/>
  <c r="O81" i="12"/>
  <c r="P78" i="12" s="1"/>
  <c r="P80" i="12" l="1"/>
  <c r="P83" i="12" l="1"/>
  <c r="P92" i="12"/>
  <c r="P81" i="12"/>
  <c r="Q78" i="12" s="1"/>
  <c r="Q80" i="12" l="1"/>
  <c r="Q83" i="12" l="1"/>
  <c r="Q92" i="12"/>
  <c r="Q81" i="12"/>
  <c r="R78" i="12" s="1"/>
  <c r="R80" i="12" l="1"/>
  <c r="R92" i="12" s="1"/>
  <c r="R83" i="12" l="1"/>
  <c r="R81" i="12"/>
  <c r="S78" i="12" s="1"/>
  <c r="S80" i="12" l="1"/>
  <c r="S92" i="12" s="1"/>
  <c r="S83" i="12" l="1"/>
  <c r="S81" i="12"/>
  <c r="T78" i="12" s="1"/>
  <c r="T80" i="12" l="1"/>
  <c r="T83" i="12" l="1"/>
  <c r="T92" i="12"/>
  <c r="T81" i="12"/>
  <c r="U78" i="12" s="1"/>
  <c r="U80" i="12" l="1"/>
  <c r="U83" i="12" l="1"/>
  <c r="U92" i="12"/>
  <c r="U81" i="12"/>
  <c r="V78" i="12" s="1"/>
  <c r="V80" i="12" l="1"/>
  <c r="V92" i="12" s="1"/>
  <c r="V83" i="12" l="1"/>
  <c r="V81" i="12"/>
  <c r="W78" i="12" s="1"/>
  <c r="W80" i="12" l="1"/>
  <c r="W92" i="12" s="1"/>
  <c r="W83" i="12" l="1"/>
  <c r="W81" i="12"/>
  <c r="X78" i="12" s="1"/>
  <c r="X80" i="12" l="1"/>
  <c r="X83" i="12" l="1"/>
  <c r="X92" i="12"/>
  <c r="X81" i="12"/>
  <c r="Y78" i="12" s="1"/>
  <c r="Y80" i="12" l="1"/>
  <c r="Y83" i="12" l="1"/>
  <c r="Y92" i="12"/>
  <c r="Y81" i="12"/>
  <c r="Z78" i="12" s="1"/>
  <c r="Z80" i="12" l="1"/>
  <c r="Z83" i="12" l="1"/>
  <c r="Z92" i="12"/>
  <c r="Z81" i="12"/>
  <c r="AA78" i="12" s="1"/>
  <c r="AA80" i="12" l="1"/>
  <c r="AA83" i="12" l="1"/>
  <c r="AA92" i="12"/>
  <c r="AA81" i="12"/>
  <c r="AB78" i="12" s="1"/>
  <c r="AB80" i="12" l="1"/>
  <c r="AB83" i="12" l="1"/>
  <c r="AB92" i="12"/>
  <c r="AB81" i="12"/>
  <c r="AC78" i="12" s="1"/>
  <c r="AC80" i="12" l="1"/>
  <c r="AC83" i="12" l="1"/>
  <c r="AC92" i="12"/>
  <c r="AC81" i="12"/>
  <c r="AD78" i="12" s="1"/>
  <c r="AD80" i="12" l="1"/>
  <c r="AD92" i="12" s="1"/>
  <c r="AD83" i="12" l="1"/>
  <c r="AD81" i="12"/>
  <c r="AE78" i="12" s="1"/>
  <c r="AE80" i="12" l="1"/>
  <c r="AE92" i="12" s="1"/>
  <c r="AE83" i="12" l="1"/>
  <c r="AE81" i="12"/>
  <c r="AF78" i="12" s="1"/>
  <c r="AF80" i="12" l="1"/>
  <c r="AF92" i="12" s="1"/>
  <c r="AF83" i="12" l="1"/>
  <c r="AF81" i="12"/>
  <c r="AG78" i="12" s="1"/>
  <c r="AG80" i="12" l="1"/>
  <c r="AG83" i="12" l="1"/>
  <c r="AG92" i="12"/>
  <c r="AG81" i="12"/>
  <c r="AH78" i="12" s="1"/>
  <c r="AH80" i="12" l="1"/>
  <c r="AH92" i="12" s="1"/>
  <c r="AH83" i="12" l="1"/>
  <c r="AH81" i="12"/>
  <c r="AI78" i="12" s="1"/>
  <c r="AI80" i="12" l="1"/>
  <c r="AI92" i="12" s="1"/>
  <c r="AI83" i="12" l="1"/>
  <c r="AI81" i="12"/>
  <c r="AJ78" i="12" s="1"/>
  <c r="AJ80" i="12" l="1"/>
  <c r="AJ83" i="12" l="1"/>
  <c r="AJ92" i="12"/>
  <c r="AJ81" i="12"/>
  <c r="AK78" i="12" s="1"/>
  <c r="AK80" i="12" l="1"/>
  <c r="AK83" i="12" l="1"/>
  <c r="AK92" i="12"/>
  <c r="AK81" i="12"/>
  <c r="AL78" i="12" s="1"/>
  <c r="AL80" i="12" l="1"/>
  <c r="AL92" i="12" s="1"/>
  <c r="AL83" i="12" l="1"/>
  <c r="AL81" i="12"/>
  <c r="AM78" i="12" s="1"/>
  <c r="AM80" i="12" l="1"/>
  <c r="AM92" i="12" s="1"/>
  <c r="AM83" i="12" l="1"/>
  <c r="AM81" i="12"/>
  <c r="AN78" i="12" s="1"/>
  <c r="AN80" i="12" l="1"/>
  <c r="AN83" i="12" l="1"/>
  <c r="AN92" i="12"/>
  <c r="AN81" i="12"/>
  <c r="AO78" i="12" s="1"/>
  <c r="AO80" i="12" l="1"/>
  <c r="AO83" i="12" l="1"/>
  <c r="AO92" i="12"/>
  <c r="AO81" i="12"/>
  <c r="AP78" i="12" s="1"/>
  <c r="AP80" i="12" l="1"/>
  <c r="AP92" i="12" s="1"/>
  <c r="AP83" i="12" l="1"/>
  <c r="AP81" i="12"/>
  <c r="AQ78" i="12" s="1"/>
  <c r="AQ80" i="12" l="1"/>
  <c r="AQ92" i="12" s="1"/>
  <c r="AQ83" i="12" l="1"/>
  <c r="AQ81" i="12"/>
  <c r="AR78" i="12" s="1"/>
  <c r="AR80" i="12" l="1"/>
  <c r="AR83" i="12" l="1"/>
  <c r="AR92" i="12"/>
  <c r="AR81" i="12"/>
  <c r="AS78" i="12" s="1"/>
  <c r="AS80" i="12" l="1"/>
  <c r="AS83" i="12" l="1"/>
  <c r="AS92" i="12"/>
  <c r="AS81" i="12"/>
  <c r="AT78" i="12" s="1"/>
  <c r="AT80" i="12" l="1"/>
  <c r="AT92" i="12" s="1"/>
  <c r="AT83" i="12" l="1"/>
  <c r="AT81" i="12"/>
  <c r="AU78" i="12" s="1"/>
  <c r="AU80" i="12" l="1"/>
  <c r="AU92" i="12" s="1"/>
  <c r="AU83" i="12" l="1"/>
  <c r="AU81" i="12"/>
  <c r="AV78" i="12" s="1"/>
  <c r="AV80" i="12" l="1"/>
  <c r="AV83" i="12" l="1"/>
  <c r="AV92" i="12"/>
  <c r="AV81" i="12"/>
  <c r="AW78" i="12" s="1"/>
  <c r="AW80" i="12" l="1"/>
  <c r="AW83" i="12" l="1"/>
  <c r="AW92" i="12"/>
  <c r="AW81" i="12"/>
  <c r="AX78" i="12" s="1"/>
  <c r="AX80" i="12" l="1"/>
  <c r="AX92" i="12" s="1"/>
  <c r="AX83" i="12" l="1"/>
  <c r="AX81" i="12"/>
  <c r="AY78" i="12" s="1"/>
  <c r="AY80" i="12" l="1"/>
  <c r="AY92" i="12" s="1"/>
  <c r="AY83" i="12" l="1"/>
  <c r="AY81" i="12"/>
  <c r="AZ78" i="12" s="1"/>
  <c r="AZ80" i="12" l="1"/>
  <c r="AZ83" i="12" l="1"/>
  <c r="AZ92" i="12"/>
  <c r="AZ81" i="12"/>
  <c r="BA78" i="12" s="1"/>
  <c r="BA80" i="12" l="1"/>
  <c r="BA83" i="12" l="1"/>
  <c r="BA92" i="12"/>
  <c r="BA81" i="12"/>
  <c r="BB78" i="12" s="1"/>
  <c r="BB80" i="12" l="1"/>
  <c r="BB92" i="12" s="1"/>
  <c r="BB83" i="12" l="1"/>
  <c r="BB81" i="12"/>
  <c r="BC78" i="12" s="1"/>
  <c r="BC80" i="12" l="1"/>
  <c r="BC92" i="12" s="1"/>
  <c r="BC83" i="12" l="1"/>
  <c r="BC81" i="12"/>
  <c r="BD78" i="12" s="1"/>
  <c r="BD80" i="12" l="1"/>
  <c r="BD83" i="12" l="1"/>
  <c r="BD92" i="12"/>
  <c r="BD81" i="12"/>
  <c r="BE78" i="12" s="1"/>
  <c r="BE80" i="12" l="1"/>
  <c r="BE83" i="12" l="1"/>
  <c r="BE92" i="12"/>
  <c r="BE81" i="12"/>
  <c r="BF78" i="12" s="1"/>
  <c r="BF80" i="12" l="1"/>
  <c r="BF92" i="12" s="1"/>
  <c r="BF83" i="12" l="1"/>
  <c r="BF81" i="12"/>
  <c r="BG78" i="12" s="1"/>
  <c r="BG80" i="12" l="1"/>
  <c r="BG92" i="12" s="1"/>
  <c r="BG83" i="12" l="1"/>
  <c r="BG81" i="12"/>
  <c r="BH78" i="12" s="1"/>
  <c r="BH80" i="12" l="1"/>
  <c r="BH83" i="12" l="1"/>
  <c r="BH92" i="12"/>
  <c r="BH81" i="12"/>
  <c r="BI78" i="12" s="1"/>
  <c r="BI80" i="12" l="1"/>
  <c r="BI83" i="12" l="1"/>
  <c r="BI92" i="12"/>
  <c r="BI81" i="12"/>
  <c r="BJ78" i="12" s="1"/>
  <c r="BJ80" i="12" l="1"/>
  <c r="BJ92" i="12" s="1"/>
  <c r="BJ83" i="12" l="1"/>
  <c r="BJ81" i="12"/>
  <c r="BK78" i="12" s="1"/>
  <c r="BK80" i="12" l="1"/>
  <c r="BK92" i="12" s="1"/>
  <c r="BK83" i="12" l="1"/>
  <c r="BK81" i="12"/>
  <c r="BL78" i="12" s="1"/>
  <c r="BL80" i="12" l="1"/>
  <c r="BL83" i="12" l="1"/>
  <c r="BL92" i="12"/>
  <c r="BL81" i="12"/>
  <c r="BM78" i="12" s="1"/>
  <c r="BM80" i="12" l="1"/>
  <c r="BM83" i="12" l="1"/>
  <c r="BM92" i="12"/>
  <c r="BM81" i="12"/>
  <c r="BN78" i="12" s="1"/>
  <c r="BN80" i="12" l="1"/>
  <c r="BN92" i="12" s="1"/>
  <c r="BN83" i="12" l="1"/>
  <c r="BN81" i="12"/>
  <c r="BO78" i="12" s="1"/>
  <c r="BO80" i="12" l="1"/>
  <c r="BO92" i="12" s="1"/>
  <c r="BO83" i="12" l="1"/>
  <c r="BO81" i="12"/>
  <c r="BP78" i="12" s="1"/>
  <c r="BP80" i="12" l="1"/>
  <c r="BP83" i="12" l="1"/>
  <c r="BP92" i="12"/>
  <c r="BP81" i="12"/>
  <c r="BQ78" i="12" s="1"/>
  <c r="BQ80" i="12" l="1"/>
  <c r="BQ83" i="12" l="1"/>
  <c r="BQ92" i="12"/>
  <c r="BQ81" i="12"/>
  <c r="BR78" i="12" s="1"/>
  <c r="BR80" i="12" l="1"/>
  <c r="BR92" i="12" s="1"/>
  <c r="BR83" i="12" l="1"/>
  <c r="BR81" i="12"/>
  <c r="BS78" i="12" s="1"/>
  <c r="BS80" i="12" l="1"/>
  <c r="BS92" i="12" s="1"/>
  <c r="BS83" i="12" l="1"/>
  <c r="BS81" i="12"/>
  <c r="BT78" i="12" s="1"/>
  <c r="BT80" i="12" l="1"/>
  <c r="BT83" i="12" l="1"/>
  <c r="BT92" i="12"/>
  <c r="BT81" i="12"/>
  <c r="BU78" i="12" s="1"/>
  <c r="BU80" i="12" l="1"/>
  <c r="BU83" i="12" l="1"/>
  <c r="BU92" i="12"/>
  <c r="BU81" i="12"/>
  <c r="BV78" i="12" s="1"/>
  <c r="BV80" i="12" l="1"/>
  <c r="BV92" i="12" s="1"/>
  <c r="BV83" i="12" l="1"/>
  <c r="BV81" i="12"/>
  <c r="BW78" i="12" s="1"/>
  <c r="BW80" i="12" l="1"/>
  <c r="BW92" i="12" s="1"/>
  <c r="BW83" i="12" l="1"/>
  <c r="BW81" i="12"/>
  <c r="BX78" i="12" s="1"/>
  <c r="BX80" i="12" l="1"/>
  <c r="BX83" i="12" l="1"/>
  <c r="BX92" i="12"/>
  <c r="BX81" i="12"/>
  <c r="BY78" i="12" s="1"/>
  <c r="BY80" i="12" l="1"/>
  <c r="BY83" i="12" l="1"/>
  <c r="BY92" i="12"/>
  <c r="BY81" i="12"/>
  <c r="BZ78" i="12" s="1"/>
  <c r="BZ80" i="12" l="1"/>
  <c r="BZ92" i="12" s="1"/>
  <c r="BZ83" i="12" l="1"/>
  <c r="BZ81" i="12"/>
  <c r="CA78" i="12" s="1"/>
  <c r="CA80" i="12" l="1"/>
  <c r="CA92" i="12" s="1"/>
  <c r="CA83" i="12" l="1"/>
  <c r="CA81" i="12"/>
  <c r="CB78" i="12" s="1"/>
  <c r="CB80" i="12" l="1"/>
  <c r="CB83" i="12" l="1"/>
  <c r="CB92" i="12"/>
  <c r="CB81" i="12"/>
  <c r="CC78" i="12" s="1"/>
  <c r="CC80" i="12" l="1"/>
  <c r="CC83" i="12" l="1"/>
  <c r="CC92" i="12"/>
  <c r="CC81" i="12"/>
  <c r="CD78" i="12" s="1"/>
  <c r="CD80" i="12" l="1"/>
  <c r="CD92" i="12" s="1"/>
  <c r="CD83" i="12" l="1"/>
  <c r="CD81" i="12"/>
  <c r="CE78" i="12" s="1"/>
  <c r="CE80" i="12" l="1"/>
  <c r="CE92" i="12" s="1"/>
  <c r="CE83" i="12" l="1"/>
  <c r="CE81" i="12"/>
  <c r="CF78" i="12" s="1"/>
  <c r="CF80" i="12" l="1"/>
  <c r="CF83" i="12" l="1"/>
  <c r="CF92" i="12"/>
  <c r="CF81" i="12"/>
  <c r="CG78" i="12" s="1"/>
  <c r="CG80" i="12" l="1"/>
  <c r="CG83" i="12" l="1"/>
  <c r="CG92" i="12"/>
  <c r="CG81" i="12"/>
  <c r="CH78" i="12" s="1"/>
  <c r="CH80" i="12" l="1"/>
  <c r="CH92" i="12" s="1"/>
  <c r="CH83" i="12" l="1"/>
  <c r="CH81" i="12"/>
  <c r="CI78" i="12" s="1"/>
  <c r="CI80" i="12" l="1"/>
  <c r="CI83" i="12" l="1"/>
  <c r="CI92" i="12"/>
  <c r="CI81" i="12"/>
  <c r="CJ78" i="12" s="1"/>
  <c r="CJ80" i="12" l="1"/>
  <c r="CJ83" i="12" l="1"/>
  <c r="CJ92" i="12"/>
  <c r="CJ81" i="12"/>
  <c r="CK78" i="12" s="1"/>
  <c r="CK80" i="12" l="1"/>
  <c r="CK83" i="12" l="1"/>
  <c r="CK92" i="12"/>
  <c r="CK81" i="12"/>
  <c r="CL78" i="12" s="1"/>
  <c r="CL80" i="12" l="1"/>
  <c r="CL83" i="12" l="1"/>
  <c r="CL92" i="12"/>
  <c r="CL81" i="12"/>
  <c r="CM78" i="12" s="1"/>
  <c r="CM80" i="12" l="1"/>
  <c r="CM83" i="12" l="1"/>
  <c r="CM92" i="12"/>
  <c r="CM81" i="12"/>
  <c r="CN78" i="12" s="1"/>
  <c r="CN80" i="12" l="1"/>
  <c r="CN83" i="12" l="1"/>
  <c r="CN92" i="12"/>
  <c r="CN81" i="12"/>
  <c r="CO78" i="12" s="1"/>
  <c r="CO80" i="12" l="1"/>
  <c r="Y18" i="13" s="1"/>
  <c r="Y21" i="13" s="1"/>
  <c r="CO83" i="12" l="1"/>
  <c r="CO92" i="12"/>
  <c r="CO81" i="12"/>
  <c r="CP78" i="12" s="1"/>
  <c r="CP80" i="12" l="1"/>
  <c r="CP83" i="12" l="1"/>
  <c r="CP92" i="12"/>
  <c r="CP81" i="12"/>
  <c r="CQ78" i="12" s="1"/>
  <c r="CQ80" i="12" l="1"/>
  <c r="CQ83" i="12" l="1"/>
  <c r="CQ92" i="12"/>
  <c r="CQ81" i="12"/>
  <c r="CR78" i="12" s="1"/>
  <c r="CR80" i="12" l="1"/>
  <c r="CR83" i="12" l="1"/>
  <c r="CR92" i="12"/>
  <c r="CR81" i="12"/>
  <c r="CS78" i="12" s="1"/>
  <c r="CS80" i="12" l="1"/>
  <c r="CS83" i="12" l="1"/>
  <c r="CS92" i="12"/>
  <c r="CS81" i="12"/>
  <c r="CT78" i="12" s="1"/>
  <c r="CT80" i="12" l="1"/>
  <c r="CT83" i="12" l="1"/>
  <c r="CT92" i="12"/>
  <c r="CT81" i="12"/>
  <c r="CU78" i="12" s="1"/>
  <c r="CU80" i="12" l="1"/>
  <c r="CU83" i="12" l="1"/>
  <c r="CU92" i="12"/>
  <c r="CU81" i="12"/>
  <c r="CV78" i="12" s="1"/>
  <c r="CV80" i="12" l="1"/>
  <c r="CV83" i="12" l="1"/>
  <c r="CV92" i="12"/>
  <c r="CV81" i="12"/>
  <c r="CW78" i="12" s="1"/>
  <c r="CW80" i="12" l="1"/>
  <c r="CW83" i="12" l="1"/>
  <c r="CW92" i="12"/>
  <c r="CW81" i="12"/>
  <c r="CX78" i="12" s="1"/>
  <c r="CX80" i="12" l="1"/>
  <c r="CX83" i="12" l="1"/>
  <c r="CX92" i="12"/>
  <c r="CX81" i="12"/>
  <c r="CY78" i="12" s="1"/>
  <c r="CY80" i="12" l="1"/>
  <c r="CY83" i="12" l="1"/>
  <c r="CY92" i="12"/>
  <c r="CY81" i="12"/>
  <c r="CZ78" i="12" s="1"/>
  <c r="CZ80" i="12" l="1"/>
  <c r="CZ83" i="12" l="1"/>
  <c r="CZ92" i="12"/>
  <c r="CZ81" i="12"/>
  <c r="DA78" i="12" s="1"/>
  <c r="DA80" i="12" l="1"/>
  <c r="DA83" i="12" l="1"/>
  <c r="DA92" i="12"/>
  <c r="DA81" i="12"/>
  <c r="DB78" i="12" s="1"/>
  <c r="DB80" i="12" l="1"/>
  <c r="DB83" i="12" l="1"/>
  <c r="DB92" i="12"/>
  <c r="DB81" i="12"/>
  <c r="DC78" i="12" s="1"/>
  <c r="DC80" i="12" l="1"/>
  <c r="DC83" i="12" l="1"/>
  <c r="DC92" i="12"/>
  <c r="DC81" i="12"/>
  <c r="DD78" i="12" s="1"/>
  <c r="DD80" i="12" l="1"/>
  <c r="DD83" i="12" l="1"/>
  <c r="DD92" i="12"/>
  <c r="DD81" i="12"/>
  <c r="DE78" i="12" s="1"/>
  <c r="DE80" i="12" l="1"/>
  <c r="DE83" i="12" l="1"/>
  <c r="DE92" i="12"/>
  <c r="DE81" i="12"/>
  <c r="DF78" i="12" s="1"/>
  <c r="DF80" i="12" l="1"/>
  <c r="DF83" i="12" l="1"/>
  <c r="DF92" i="12"/>
  <c r="DF81" i="12"/>
  <c r="DG78" i="12" s="1"/>
  <c r="DG80" i="12" l="1"/>
  <c r="DG83" i="12" l="1"/>
  <c r="DG92" i="12"/>
  <c r="DG81" i="12"/>
  <c r="DH78" i="12" s="1"/>
  <c r="DH80" i="12" l="1"/>
  <c r="DH83" i="12" l="1"/>
  <c r="DH92" i="12"/>
  <c r="DH81" i="12"/>
  <c r="DI78" i="12" s="1"/>
  <c r="DI80" i="12" l="1"/>
  <c r="DI83" i="12" l="1"/>
  <c r="DI92" i="12"/>
  <c r="DI81" i="12"/>
  <c r="DJ78" i="12" s="1"/>
  <c r="DJ80" i="12" l="1"/>
  <c r="DJ81" i="12" l="1"/>
  <c r="DJ92" i="12"/>
  <c r="DJ83" i="12"/>
  <c r="I18" i="13"/>
  <c r="I21" i="13" s="1"/>
  <c r="E18" i="13"/>
  <c r="E21" i="13" s="1"/>
  <c r="F18" i="13"/>
  <c r="F21" i="13" s="1"/>
  <c r="G18" i="13"/>
  <c r="G21" i="13" s="1"/>
  <c r="H18" i="13"/>
  <c r="H21" i="13" s="1"/>
  <c r="J18" i="13"/>
  <c r="J21" i="13" s="1"/>
  <c r="K18" i="13"/>
  <c r="K21" i="13" s="1"/>
  <c r="L18" i="13"/>
  <c r="L21" i="13" s="1"/>
  <c r="M18" i="13"/>
  <c r="M21" i="13" s="1"/>
  <c r="N18" i="13"/>
  <c r="N21" i="13" s="1"/>
  <c r="O18" i="13"/>
  <c r="O21" i="13" s="1"/>
  <c r="P18" i="13"/>
  <c r="P21" i="13" s="1"/>
  <c r="Q18" i="13"/>
  <c r="Q21" i="13" s="1"/>
  <c r="R18" i="13"/>
  <c r="R21" i="13" s="1"/>
  <c r="S18" i="13"/>
  <c r="S21" i="13" s="1"/>
  <c r="T18" i="13"/>
  <c r="T21" i="13" s="1"/>
  <c r="U18" i="13"/>
  <c r="U21" i="13" s="1"/>
  <c r="V18" i="13"/>
  <c r="V21" i="13" s="1"/>
  <c r="W18" i="13"/>
  <c r="W21" i="13" s="1"/>
  <c r="X18" i="13"/>
  <c r="X21" i="13" s="1"/>
  <c r="H31" i="14" l="1"/>
  <c r="I31" i="14"/>
</calcChain>
</file>

<file path=xl/sharedStrings.xml><?xml version="1.0" encoding="utf-8"?>
<sst xmlns="http://schemas.openxmlformats.org/spreadsheetml/2006/main" count="1237" uniqueCount="560">
  <si>
    <t>Правила заполнения финансовой модели</t>
  </si>
  <si>
    <t>Лист "Ввод"</t>
  </si>
  <si>
    <t>Общие сведения</t>
  </si>
  <si>
    <t>Наименование проекта</t>
  </si>
  <si>
    <t>Указать наименование проекта, позволяющее однозначно его идентифицировать (номер, сфера реализации, регион реализации)</t>
  </si>
  <si>
    <t>Субъект РФ, в котором реализуется проект</t>
  </si>
  <si>
    <t>Указать субъект РФ, в котором реализуется проект</t>
  </si>
  <si>
    <t>Организация-заявитель</t>
  </si>
  <si>
    <t>Указать  организационно-правовую форму и полное наименование согласно Уставу организации</t>
  </si>
  <si>
    <t>Контактное лицо</t>
  </si>
  <si>
    <t>Указать ФИО, уполномоченного взаимодействовать по вопросам подготовки финансовой модели</t>
  </si>
  <si>
    <t>Контактная информация</t>
  </si>
  <si>
    <t>Указать телефон, e-mail ответственного сотрудника Заявителя по финансовой модели</t>
  </si>
  <si>
    <t>Временные предпосылки</t>
  </si>
  <si>
    <t>Временные рамки проекта</t>
  </si>
  <si>
    <t>Заполнение не требуется. Данные подставляются автоматически из графика капитальных затрат и параметров финансирования</t>
  </si>
  <si>
    <t>Временная шкала</t>
  </si>
  <si>
    <t>Заполнение не требуется. Данные подставляются автоматически из Временных рамок проекта</t>
  </si>
  <si>
    <t>Капитальные затраты</t>
  </si>
  <si>
    <t>Наименование</t>
  </si>
  <si>
    <t>Заполнить наименование объекта капитальных затрат (до 20 шт.) Неиспользуемые строки не менять</t>
  </si>
  <si>
    <t>Сумма</t>
  </si>
  <si>
    <t>Заполнить общую сумму капитальных затрат за весь период проекта по каждому объекту в ценах базового года без НДС. Неиспользуемые строки оставить пустыми</t>
  </si>
  <si>
    <t>Амортизация в год</t>
  </si>
  <si>
    <t>Заполнить величину амортизации в год в процентах. Определяется по формуле: 1/срок полезного использования. Неиспользуемые строки не менять или очистить. Нулевые значения не допускаются</t>
  </si>
  <si>
    <t>Начало строительства</t>
  </si>
  <si>
    <t>Заполнить дату начала квартала, в котором планируется строительство/реконструкция/модернизация объекта капитальных затрат, в формате "дд.мм.ггг". Неиспользуемые строки не менять или очистить. Нулевые значения не допускаются</t>
  </si>
  <si>
    <t>Ввод в эксплуатацию</t>
  </si>
  <si>
    <t>Заполнить дату начала квартала, в котором планируется ввод объекта капитальных затрат в эксплуатацию в формате "дд.мм.ггг". Не должна быть меньше или равна дате начала строительства. Неиспользуемые строки не менять или очистить. Нулевые значения не допускаются</t>
  </si>
  <si>
    <t>Примечание</t>
  </si>
  <si>
    <t>Строки начала строительства и ввода в эксплуатацию по каждому объекту должны быть одновременно или заполнены, или очищены</t>
  </si>
  <si>
    <t>Финансирование</t>
  </si>
  <si>
    <t>Структура финансирования</t>
  </si>
  <si>
    <t>Собственные средства</t>
  </si>
  <si>
    <t>Заполнить дату начала квартала, в котором планируется внесение собственных средств в проект, в формате "дд.мм.ггг". Не должна быть ранее первого периода моделирования</t>
  </si>
  <si>
    <t>Капитальный грант</t>
  </si>
  <si>
    <t>Заполнить дату начала квартала, в котором планируется привлечение капитального гранта в проект, в формате "дд.мм.ггг". Не должна быть ранее первого периода моделирования</t>
  </si>
  <si>
    <t>Займ Фонда ЖКХ</t>
  </si>
  <si>
    <t>Дата привлечения</t>
  </si>
  <si>
    <t>Заполнить дату начала квартала, в котором планируется привлечение займа Фонда ЖКХ в проект, в формате "дд.мм.ггг". Не должна быть ранее старта инвестиционной фазы</t>
  </si>
  <si>
    <t>Срок</t>
  </si>
  <si>
    <t>Заполнить срок в годах, на который планируется привлечь займ</t>
  </si>
  <si>
    <t>Отсрочка погашения тела</t>
  </si>
  <si>
    <t>Заполнить срок в годах, на который планируется отсрочка выплаты основного долга. Минимальное значение 0,25, максимальное 4</t>
  </si>
  <si>
    <t>Акционерный займ</t>
  </si>
  <si>
    <t>Заполнить дату начала квартала, в котором планируется привлечение займа в проект, в формате "дд.мм.ггг". Не должна быть ранее первого периода моделирования</t>
  </si>
  <si>
    <t>Заполнить срок в годах, на который планируется отсрочка выплаты основного долга. Минимальное значение 0,25</t>
  </si>
  <si>
    <t>Ставка процента</t>
  </si>
  <si>
    <t>Заполнить ставку процента по займу в годовых</t>
  </si>
  <si>
    <t>Кредит 1 и Кредит 2</t>
  </si>
  <si>
    <t>Заполнить дату начала квартала, в котором планируется привлечение кредита в проект, в формате "дд.мм.ггг". Не должна быть ранее первого периода моделирования</t>
  </si>
  <si>
    <t>Заполнить срок в годах, на который планируется привлечь кредит</t>
  </si>
  <si>
    <t>Заполнить ставку процента по кредиту в годовых</t>
  </si>
  <si>
    <t>Стоимость собственного капитала для расчета WACC</t>
  </si>
  <si>
    <t>Премия за размер компании, ликвидность и т.п.</t>
  </si>
  <si>
    <t>Заполнить размер премии в процентах. Заявители, чьи эмиссионные ценные бумаги включены в котировальный список российского организатора торгов (или Заявители - ДЗО таких компаний) заполняют строку в размере 0%, остальные - в размере 5%</t>
  </si>
  <si>
    <t>Стоимость источника "Капитальный грант"</t>
  </si>
  <si>
    <t>График реализации по кварталам</t>
  </si>
  <si>
    <t>Заполнить график реализации в размере доли для каждого квартала от реализации за год. По умолчанию используется значение 25% в каждом квартале. Сумма долей должна равняться 100%. Неиспользуемые строки не менять или очистить</t>
  </si>
  <si>
    <t>Параметры проекта</t>
  </si>
  <si>
    <t>Индекс эффективности операционных расходов</t>
  </si>
  <si>
    <t>Заполнить уровень эффективности операционных расходов в процентах. По умолчанию используется значение 1%</t>
  </si>
  <si>
    <t>Индекс количества активов</t>
  </si>
  <si>
    <t>Собираемость платежей - население</t>
  </si>
  <si>
    <t>Заполнить уровень собираемости платежей от населения. Определяется на основе исторических данных по формуле: общая сумма оплаченных населением счетов/общая сумма выставленных населению счетов за период не менее 1 года</t>
  </si>
  <si>
    <t>Собираемость платежей - прочие абоненты</t>
  </si>
  <si>
    <t>Заполнить уровень собираемости платежей от абонентов, кроме населения. Определяется на основе исторических данных по формуле: общая сумма оплаченных абонентами счетов/общая сумма выставленных абонентам счетов за период не менее 1 года</t>
  </si>
  <si>
    <t>Уровень предпринимательской прибыли</t>
  </si>
  <si>
    <t>Заполнить уровень предпринимательской прибыли в процентах</t>
  </si>
  <si>
    <t>Параметры доходов и расходов</t>
  </si>
  <si>
    <t>Переменные доходы и расходы</t>
  </si>
  <si>
    <t>Доходная часть</t>
  </si>
  <si>
    <t>Тариф для индексации - на 01.07. базисного года</t>
  </si>
  <si>
    <t>Заявитель самостоятельно выбирает сценарий ввода:
• уровень на 1 июля базисного года, будет проиндексирован в модели на индекс потребительских цен в соответствии с долгосрочным прогнозом экономического развития;
• ручной ввод за каждый период действия модели, индексироваться в модели не будет, Заявитель вносит данные с учетом индексации
Для выбора сценария ручного ввода данных следует отметить соответствующую позицию галочкой. Для выбора сценария индексации базисного года галочку следует снять.
Заполнить позицию в соответствии с выбранным сценарием</t>
  </si>
  <si>
    <t>Расходная часть</t>
  </si>
  <si>
    <t>Заявитель самостоятельно выбирает сценарий ввода:
• уровень на 1 июля базисного года, будет проиндексирован в модели на индекс цен по отраслям в соответствии с долгосрочным прогнозом экономического развития. Цена реагентов индексируется на индекс цен производителей
• ручной ввод за каждый период действия модели, индексироваться в модели не будет, Заявитель должен ввести данные с учетом индексации
Для выбора сценария ручного ввода данных следует отметить соответствующую позицию галочкой. Для выбора сценария индексации базисного года галочку следует снять</t>
  </si>
  <si>
    <t>Прочие переменные расходы</t>
  </si>
  <si>
    <t>Заполнить наименование расхода, единицу измерения, тариф/цену. Подготовить информацию об удельных расходах на единицу полезного отпуска</t>
  </si>
  <si>
    <t>Заполнение не требуется</t>
  </si>
  <si>
    <t>Постоянные доходы и расходы</t>
  </si>
  <si>
    <t>Плата за подключение</t>
  </si>
  <si>
    <t>Заявитель самостоятельно выбирает сценарий ввода: уровень базисного года или ручной ввод по периодам. Для выбора сценария ручного ввода данных следует отметить соответствующую позицию галочкой. Для выбора сценария индексации базисного года галочку следует снять  Заполнить значение дохода в соответствии в выбранным сценарием</t>
  </si>
  <si>
    <t>Прочие доходы</t>
  </si>
  <si>
    <t>Заявитель самостоятельно выбирает сценарий ввода: уровень базисного года или ручной ввод по периодам. Для выбора сценария ручного ввода данных следует отметить соответствующую позицию галочкой. Для выбора сценария индексации базисного года галочку следует снять Заполнить наименование позиции, суммы  в соответствии в выбранным сценарием</t>
  </si>
  <si>
    <t>Темп роста</t>
  </si>
  <si>
    <t>Используется для сценария базисного года. Заполнить рост дохода за период</t>
  </si>
  <si>
    <t>Плата концедента</t>
  </si>
  <si>
    <t>Используется сценарий ручного ввода по периодам</t>
  </si>
  <si>
    <t>Субсидия на покрытие выпадающих доходов</t>
  </si>
  <si>
    <t>Текущие расходы</t>
  </si>
  <si>
    <t>Операционные расходы</t>
  </si>
  <si>
    <t xml:space="preserve">Показатели базового года заполняются в обязательном порядке. Заявитель самостоятельно выбирает сценарий ввода: уровень базисного года или ручной ввод по периодам. Для выбора сценария ручного ввода данных следует отметить соответствующую позицию галочкой. Для выбора сценария индексации базисного года галочку следует снять. </t>
  </si>
  <si>
    <t>Неподконтрольные расходы</t>
  </si>
  <si>
    <t>Заявитель самостоятельно выбирает сценарий ввода: уровень базисного года или ручной ввод по периодам. Для выбора сценария ручного ввода данных следует отметить соответствующую позицию галочкой. Для выбора сценария индексации базисного года галочку следует снять. Заполнить позицию в соответствии в выбранным сценарием</t>
  </si>
  <si>
    <t>Облагается НДС?</t>
  </si>
  <si>
    <t>Заполнить признак налогообложения расхода НДС: 1 - облагается; 0 - не облагается</t>
  </si>
  <si>
    <t>Расходы по коллективным договорам</t>
  </si>
  <si>
    <t>Заполнить вручную по периодам</t>
  </si>
  <si>
    <t>Заявитель самостоятельно выбирает сценарий ввода: уровень базисного года или ручной ввод по периодам. Для выбора сценария ручного ввода данных следует отметить соответствующую позицию галочкой. Для выбора сценария использования базисного года галочку следует снять. Заполнить позицию в соответствии в выбранным сценарием</t>
  </si>
  <si>
    <t>Расход на объем реализации (удельный)</t>
  </si>
  <si>
    <t>Прочие удельные расходы</t>
  </si>
  <si>
    <t>Заполнить наименование расхода, единицу измерения, расход на объем полезного отпуска</t>
  </si>
  <si>
    <t>Для дополнительных расчетов</t>
  </si>
  <si>
    <t>Ячейки для дополнительных расчетов, необходимых заявителю для подготовки модели</t>
  </si>
  <si>
    <t>Лист долгосрочного прогноза экономического развития и налогов</t>
  </si>
  <si>
    <t>Налоги</t>
  </si>
  <si>
    <t>НДС</t>
  </si>
  <si>
    <t>Налог на прибыль</t>
  </si>
  <si>
    <t>Отчисления на социальные нужды</t>
  </si>
  <si>
    <t>Налог на имущество</t>
  </si>
  <si>
    <t>Налог на имущество - в квартал</t>
  </si>
  <si>
    <t>Макропараметры</t>
  </si>
  <si>
    <t>Годовые показатели</t>
  </si>
  <si>
    <t>ИПЦ</t>
  </si>
  <si>
    <t>Темп роста цен производителей</t>
  </si>
  <si>
    <t>Темп роста номинальных зарплат</t>
  </si>
  <si>
    <t>Темп роста тарифов на электроэнергию</t>
  </si>
  <si>
    <t>Темп роста цен на теплоэнергию</t>
  </si>
  <si>
    <t>Темп роста цен на водоснабжение и водоотведение</t>
  </si>
  <si>
    <t>Показатели за период</t>
  </si>
  <si>
    <t>Показатели с накоплением</t>
  </si>
  <si>
    <t>↓</t>
  </si>
  <si>
    <t>Реконструкция системы теплоснабжения г.[•]</t>
  </si>
  <si>
    <t>Заявитель</t>
  </si>
  <si>
    <t>Водоотведение</t>
  </si>
  <si>
    <t>Первый период моделирования</t>
  </si>
  <si>
    <t>Старт инвестиционной фазы</t>
  </si>
  <si>
    <t>Окончание инвестиционной фазы</t>
  </si>
  <si>
    <t>Старт эксплуатационной фазы</t>
  </si>
  <si>
    <t>Окончание эксплуатационной фазы</t>
  </si>
  <si>
    <t>Последний период моделирования</t>
  </si>
  <si>
    <r>
      <t>Базовый год</t>
    </r>
    <r>
      <rPr>
        <sz val="11"/>
        <color theme="1"/>
        <rFont val="Calibri"/>
        <family val="2"/>
        <charset val="204"/>
        <scheme val="minor"/>
      </rPr>
      <t>↓</t>
    </r>
  </si>
  <si>
    <t>Год</t>
  </si>
  <si>
    <t>Номер периода</t>
  </si>
  <si>
    <t>Начало периода</t>
  </si>
  <si>
    <t>Конец периода</t>
  </si>
  <si>
    <t>Номер квартала</t>
  </si>
  <si>
    <t>Создание / реконструкция объект №1</t>
  </si>
  <si>
    <t>тыс. руб.</t>
  </si>
  <si>
    <t>Создание / реконструкция объект №2</t>
  </si>
  <si>
    <t>Создание / реконструкция объект №3</t>
  </si>
  <si>
    <t>Создание / реконструкция объект №4</t>
  </si>
  <si>
    <t>Создание / реконструкция объект №5</t>
  </si>
  <si>
    <t>Создание / реконструкция объект №6</t>
  </si>
  <si>
    <t>Создание / реконструкция объект №7</t>
  </si>
  <si>
    <t>Создание / реконструкция объект №8</t>
  </si>
  <si>
    <t>Создание / реконструкция объект №9</t>
  </si>
  <si>
    <t>Создание / реконструкция объект №10</t>
  </si>
  <si>
    <t>Создание / реконструкция объект №11</t>
  </si>
  <si>
    <t>Создание / реконструкция объект №12</t>
  </si>
  <si>
    <t>Создание / реконструкция объект №13</t>
  </si>
  <si>
    <t>Создание / реконструкция объект №14</t>
  </si>
  <si>
    <t>Создание / реконструкция объект №15</t>
  </si>
  <si>
    <t>Создание / реконструкция объект №16</t>
  </si>
  <si>
    <t>Создание / реконструкция объект №17</t>
  </si>
  <si>
    <t>Создание / реконструкция объект №18</t>
  </si>
  <si>
    <t>Создание / реконструкция объект №19</t>
  </si>
  <si>
    <t>Создание / реконструкция объект №20</t>
  </si>
  <si>
    <t>Итого капитальные затраты без НДС в ценах базового года</t>
  </si>
  <si>
    <t>Итого капитальные затраты без НДС в ценах соответствующих лет</t>
  </si>
  <si>
    <t>НДС в капитальных затратах</t>
  </si>
  <si>
    <t>Итого капитальные затраты c НДС в ценах соответствующих лет</t>
  </si>
  <si>
    <t>Доля</t>
  </si>
  <si>
    <t>Займ фонда ЖКХ</t>
  </si>
  <si>
    <t>Кредит 1</t>
  </si>
  <si>
    <t>Кредит 2</t>
  </si>
  <si>
    <t>Итог</t>
  </si>
  <si>
    <t>дата</t>
  </si>
  <si>
    <t>лет</t>
  </si>
  <si>
    <t>Срок, лет</t>
  </si>
  <si>
    <t>← Не более 4</t>
  </si>
  <si>
    <t>Отсрочка первого погашения тела, лет</t>
  </si>
  <si>
    <t>Начало погашения тела</t>
  </si>
  <si>
    <t>Дата первого погашения тела</t>
  </si>
  <si>
    <t>Дата погашения</t>
  </si>
  <si>
    <t>Количество платежей в погашение тела</t>
  </si>
  <si>
    <t>кварталов</t>
  </si>
  <si>
    <t>%</t>
  </si>
  <si>
    <t>Премия</t>
  </si>
  <si>
    <t>Безрисковая ставка</t>
  </si>
  <si>
    <t>Премия за риск инвестирования в капитал</t>
  </si>
  <si>
    <t>Итого стоимость собственного капитала</t>
  </si>
  <si>
    <t>Расчет WACC</t>
  </si>
  <si>
    <t>Стоимость</t>
  </si>
  <si>
    <t>WACC, годовых</t>
  </si>
  <si>
    <t>WACC, за квартал</t>
  </si>
  <si>
    <r>
      <t>Базис</t>
    </r>
    <r>
      <rPr>
        <sz val="11"/>
        <color theme="1"/>
        <rFont val="Calibri"/>
        <family val="2"/>
        <charset val="204"/>
      </rPr>
      <t>↓</t>
    </r>
  </si>
  <si>
    <t>или</t>
  </si>
  <si>
    <r>
      <rPr>
        <sz val="11"/>
        <color theme="1"/>
        <rFont val="Calibri"/>
        <family val="2"/>
        <charset val="204"/>
      </rPr>
      <t>↓</t>
    </r>
    <r>
      <rPr>
        <sz val="11"/>
        <color theme="1"/>
        <rFont val="Calibri"/>
        <family val="2"/>
        <charset val="204"/>
        <scheme val="minor"/>
      </rPr>
      <t>Ручной ввод по периодам</t>
    </r>
  </si>
  <si>
    <t>руб. / м3</t>
  </si>
  <si>
    <t>Электроэнергия</t>
  </si>
  <si>
    <t>руб. / кВт*ч</t>
  </si>
  <si>
    <t>Цены на прочие переменные расходы</t>
  </si>
  <si>
    <t>руб. / кг</t>
  </si>
  <si>
    <t>↓Темп роста</t>
  </si>
  <si>
    <t>тыс. руб. / пер.</t>
  </si>
  <si>
    <t>Прочие доходы №1</t>
  </si>
  <si>
    <t>Прочие доходы №2</t>
  </si>
  <si>
    <t>Прочие доходы №3</t>
  </si>
  <si>
    <r>
      <rPr>
        <sz val="11"/>
        <color theme="1"/>
        <rFont val="Calibri"/>
        <family val="2"/>
        <charset val="204"/>
      </rPr>
      <t>↓</t>
    </r>
    <r>
      <rPr>
        <sz val="11"/>
        <color theme="1"/>
        <rFont val="Arial Narrow"/>
        <family val="2"/>
        <charset val="204"/>
      </rPr>
      <t>Облагается НДС? (1=да)</t>
    </r>
  </si>
  <si>
    <t>Работы и услуги, связанные с экспл-ей центр-х систем</t>
  </si>
  <si>
    <t>Общехозяйственные расходы</t>
  </si>
  <si>
    <t>Прочие производственные расходы</t>
  </si>
  <si>
    <t>Капитальный ремонт</t>
  </si>
  <si>
    <t>Текущий ремонт</t>
  </si>
  <si>
    <t>Административные расходы (кроме ФОТ)</t>
  </si>
  <si>
    <t>Прочие операционные расходы №1</t>
  </si>
  <si>
    <t>Прочие операционные расходы №2</t>
  </si>
  <si>
    <t>Прочие операционные расходы №3</t>
  </si>
  <si>
    <t>Аренда и лизинг</t>
  </si>
  <si>
    <t>Концессионная плата</t>
  </si>
  <si>
    <t>Земельный налог</t>
  </si>
  <si>
    <t>Транспортный налог</t>
  </si>
  <si>
    <t>Плата за загрязнение воздуха</t>
  </si>
  <si>
    <t>Плата за размещение твердых отходов</t>
  </si>
  <si>
    <t>Прочие неподконтрольные расходы №2</t>
  </si>
  <si>
    <t>Прочие неподконтрольные расходы №3</t>
  </si>
  <si>
    <t>Потери</t>
  </si>
  <si>
    <t>Собственное потребление</t>
  </si>
  <si>
    <t>Населению</t>
  </si>
  <si>
    <t>График распределения по кварталам</t>
  </si>
  <si>
    <t>Полезный отпуск</t>
  </si>
  <si>
    <t>Оплата населением</t>
  </si>
  <si>
    <t>Постоянные расходы</t>
  </si>
  <si>
    <t>Коэффициент эластичности</t>
  </si>
  <si>
    <t>Расходы по сомнительным долгам</t>
  </si>
  <si>
    <t>Теплоснабжение - население</t>
  </si>
  <si>
    <t>руб. / Гкал</t>
  </si>
  <si>
    <t>Теплоснабжение - прочие абоненты</t>
  </si>
  <si>
    <t>Теплоэнергия</t>
  </si>
  <si>
    <t>Природный газ</t>
  </si>
  <si>
    <t>руб. / тут</t>
  </si>
  <si>
    <t>Уголь</t>
  </si>
  <si>
    <t>Прочее топливо №1</t>
  </si>
  <si>
    <t>Прочее топливо №2</t>
  </si>
  <si>
    <t>Вода</t>
  </si>
  <si>
    <t>Водоотведние</t>
  </si>
  <si>
    <t>Реагенты</t>
  </si>
  <si>
    <t>Баланс теплоснабжения</t>
  </si>
  <si>
    <t>Выработка</t>
  </si>
  <si>
    <t>тыс. Гкал</t>
  </si>
  <si>
    <t>Покупка теплоэнергии</t>
  </si>
  <si>
    <t>Отпуск в сеть</t>
  </si>
  <si>
    <t>Прочим абонентам</t>
  </si>
  <si>
    <t>х</t>
  </si>
  <si>
    <t>кВт*ч / Гкал</t>
  </si>
  <si>
    <t>тут / Гкал</t>
  </si>
  <si>
    <t>м3 / Гкал</t>
  </si>
  <si>
    <t>кг / Гкал</t>
  </si>
  <si>
    <t>ххх / Гкал</t>
  </si>
  <si>
    <t>Лист расчета выручки</t>
  </si>
  <si>
    <t>Предельный рост тарифа</t>
  </si>
  <si>
    <t>Тарифы</t>
  </si>
  <si>
    <t>Объем реализации</t>
  </si>
  <si>
    <t>Население - по графику полезного отпуска</t>
  </si>
  <si>
    <t>↓Собираемость</t>
  </si>
  <si>
    <t>Население - по графику оплаты</t>
  </si>
  <si>
    <t>Тарифная выручка</t>
  </si>
  <si>
    <t>Итого выручка с НДС</t>
  </si>
  <si>
    <t>Итого выручка без НДС</t>
  </si>
  <si>
    <t>Субсидия на покрытие выпадающих доходов (межтарифная разница)</t>
  </si>
  <si>
    <t>Лист расчета капитальных затрат, основных средств, амортизации</t>
  </si>
  <si>
    <t>ИПЦ - за период</t>
  </si>
  <si>
    <t>Темп роста цен производителей - за период</t>
  </si>
  <si>
    <t>ИЦПр</t>
  </si>
  <si>
    <t>Налог на имущество - за период</t>
  </si>
  <si>
    <r>
      <rPr>
        <sz val="11"/>
        <color theme="0"/>
        <rFont val="Calibri"/>
        <family val="2"/>
        <charset val="204"/>
      </rPr>
      <t>↓</t>
    </r>
    <r>
      <rPr>
        <sz val="9.35"/>
        <color theme="0"/>
        <rFont val="Calibri"/>
        <family val="2"/>
        <charset val="204"/>
      </rPr>
      <t xml:space="preserve"> Чувствительность</t>
    </r>
  </si>
  <si>
    <t>↓Периодов до ввода в эксплуатацию</t>
  </si>
  <si>
    <t>флаг</t>
  </si>
  <si>
    <t>Лист расчета операционных раходов</t>
  </si>
  <si>
    <r>
      <rPr>
        <sz val="11"/>
        <color theme="0"/>
        <rFont val="Calibri"/>
        <family val="2"/>
        <charset val="204"/>
      </rPr>
      <t>↓</t>
    </r>
    <r>
      <rPr>
        <sz val="9.35"/>
        <color theme="0"/>
        <rFont val="Calibri"/>
        <family val="2"/>
        <charset val="204"/>
      </rPr>
      <t>Чувствительность</t>
    </r>
  </si>
  <si>
    <t>Покупка тепловой энергии</t>
  </si>
  <si>
    <t>Топливо</t>
  </si>
  <si>
    <t>Прочее</t>
  </si>
  <si>
    <t>в т.ч. не облагаемые НДС</t>
  </si>
  <si>
    <t>Неподконтронтрольные расходы</t>
  </si>
  <si>
    <t>Итого текущие расходы</t>
  </si>
  <si>
    <t>Итого расходы для расчета НДС</t>
  </si>
  <si>
    <t>НДС по расходам</t>
  </si>
  <si>
    <t>Лист расчета индексации тарифов и цен; распределения объемных показателей по кварталам</t>
  </si>
  <si>
    <t>ед. изм.</t>
  </si>
  <si>
    <t>Переменные доходы</t>
  </si>
  <si>
    <t>Расчет из базиса</t>
  </si>
  <si>
    <t>Переменные расходы</t>
  </si>
  <si>
    <t>Тарифы и цены</t>
  </si>
  <si>
    <t>Тепловая энергия</t>
  </si>
  <si>
    <t>Покупка тепла</t>
  </si>
  <si>
    <t>Удельные расходы</t>
  </si>
  <si>
    <t>Итого переменные расходы</t>
  </si>
  <si>
    <t>Постоянные доходы</t>
  </si>
  <si>
    <t>Лист расчета затрат на финансирование проекта</t>
  </si>
  <si>
    <t>Теплоснабжение</t>
  </si>
  <si>
    <t>Капитальные затраты в ценах соответствующих лет</t>
  </si>
  <si>
    <t>Общая потребность в финансировании</t>
  </si>
  <si>
    <t>Стоимость источника</t>
  </si>
  <si>
    <t>WACC, за период</t>
  </si>
  <si>
    <t>График привлечения собственных средств</t>
  </si>
  <si>
    <t>График привлечения капитального гранта</t>
  </si>
  <si>
    <t>Остаток долга на начало периода</t>
  </si>
  <si>
    <t>Привлечение</t>
  </si>
  <si>
    <t>Погашение</t>
  </si>
  <si>
    <t>Остаток долга на конец периода</t>
  </si>
  <si>
    <t>Проценты</t>
  </si>
  <si>
    <t>Отсрочка погашения основного долга до</t>
  </si>
  <si>
    <t>↓ Начало периода погашения по траншам</t>
  </si>
  <si>
    <t>Погашение основного долга - транш 1</t>
  </si>
  <si>
    <t>Погашение основного долга - транш 2</t>
  </si>
  <si>
    <t>Погашение основного долга - транш 3</t>
  </si>
  <si>
    <t>Погашение основного долга - транш 4</t>
  </si>
  <si>
    <t>Погашение основного долга - транш 5</t>
  </si>
  <si>
    <t>Погашение основного долга - транш 6</t>
  </si>
  <si>
    <t>Погашение основного долга - транш 7</t>
  </si>
  <si>
    <t>Погашение основного долга - транш 8</t>
  </si>
  <si>
    <t>Погашение основного долга - транш 9</t>
  </si>
  <si>
    <t>Погашение основного долга - транш 10</t>
  </si>
  <si>
    <t>Погашение основного долга - транш 11</t>
  </si>
  <si>
    <t>Погашение основного долга - транш 12</t>
  </si>
  <si>
    <t>Погашение основного долга за период</t>
  </si>
  <si>
    <t>Привлечение долга</t>
  </si>
  <si>
    <t>Погашение долга</t>
  </si>
  <si>
    <t>Лист расчета необходимой валовой выручки</t>
  </si>
  <si>
    <r>
      <t>Базовый уровень</t>
    </r>
    <r>
      <rPr>
        <sz val="11"/>
        <color theme="1"/>
        <rFont val="Calibri"/>
        <family val="2"/>
        <charset val="204"/>
      </rPr>
      <t>↓</t>
    </r>
  </si>
  <si>
    <t>Операционные расходы из базового уровня</t>
  </si>
  <si>
    <t>% / период</t>
  </si>
  <si>
    <t>НВВ</t>
  </si>
  <si>
    <t>Амортизация</t>
  </si>
  <si>
    <t>Нормативная прибыль, в т.ч.</t>
  </si>
  <si>
    <t>Обслуживание инвестиционных кредитов и займов</t>
  </si>
  <si>
    <t>Коллективные договора</t>
  </si>
  <si>
    <t>Предпринимательская прибыль</t>
  </si>
  <si>
    <t>Необходимая валовая выручка</t>
  </si>
  <si>
    <t>Лист расчета налогов</t>
  </si>
  <si>
    <t>Расчет НДС</t>
  </si>
  <si>
    <t>Операционная деятельность</t>
  </si>
  <si>
    <t>НДС в выручке</t>
  </si>
  <si>
    <t>НДС в текущих расходах</t>
  </si>
  <si>
    <t>Сальдо по операционной деятельности</t>
  </si>
  <si>
    <t>Уплата НДС</t>
  </si>
  <si>
    <t>Инвестиционная деятельность</t>
  </si>
  <si>
    <t>Корректировка за счет капитального гранта</t>
  </si>
  <si>
    <t>Сальдо по инвестиционной деятельности</t>
  </si>
  <si>
    <t>НДС к возмещению</t>
  </si>
  <si>
    <r>
      <t>Отсрочка возмещения НДС</t>
    </r>
    <r>
      <rPr>
        <sz val="11"/>
        <color theme="1"/>
        <rFont val="Calibri"/>
        <family val="2"/>
        <charset val="204"/>
      </rPr>
      <t>↓</t>
    </r>
  </si>
  <si>
    <t>Возмещение НДС</t>
  </si>
  <si>
    <t>Ставка налога за период</t>
  </si>
  <si>
    <t>Остаточная стоимость создаваемых основных средств</t>
  </si>
  <si>
    <t>Средняя остаточная стоимость за период</t>
  </si>
  <si>
    <t>Сальдо на начало периода</t>
  </si>
  <si>
    <t>Начисление налога на имущество</t>
  </si>
  <si>
    <t>Уплата налога на имущество</t>
  </si>
  <si>
    <t>Сальдо на конец периода</t>
  </si>
  <si>
    <t>Лист расчета денежных потоков и показателей проекта</t>
  </si>
  <si>
    <t>Операционные денежные потоки</t>
  </si>
  <si>
    <t>Выручка</t>
  </si>
  <si>
    <t>EBITDA</t>
  </si>
  <si>
    <t>EBIT</t>
  </si>
  <si>
    <t>Процентные расходы</t>
  </si>
  <si>
    <t>Налогооблагаемая прибыль</t>
  </si>
  <si>
    <t>Сальдо операционного денежного потока</t>
  </si>
  <si>
    <t>Инвестиционные денежные потоки</t>
  </si>
  <si>
    <t>Капитальные вложения</t>
  </si>
  <si>
    <t>НДС по капитальным вложениям</t>
  </si>
  <si>
    <t>Сальдо инвестиционного денежного потока</t>
  </si>
  <si>
    <t>Финансовые денежные потоки</t>
  </si>
  <si>
    <t>Внесение собственных средств</t>
  </si>
  <si>
    <t>Прочие кредиторы</t>
  </si>
  <si>
    <t>Сальдо финансового денежного потока</t>
  </si>
  <si>
    <t>Расчет коэффициента покрытия</t>
  </si>
  <si>
    <t>Денежный поток, доступный для обслуживания долга (CFADS)</t>
  </si>
  <si>
    <t>Обслуживание долга</t>
  </si>
  <si>
    <t>Коэффициент покрытия платежей по обслуживанию долга денежными потоками (DSCR)</t>
  </si>
  <si>
    <t xml:space="preserve">Расчет показателей доходности </t>
  </si>
  <si>
    <t>Свободный денежный поток (FCFF)</t>
  </si>
  <si>
    <t>Коэффициент дисконтирования за период</t>
  </si>
  <si>
    <t>Дисконт-фактор</t>
  </si>
  <si>
    <t>Приведенная стоимость денежных потоков</t>
  </si>
  <si>
    <t>Свободный денежный поток (FCFF), накопительно</t>
  </si>
  <si>
    <t>Флаг окупаемости</t>
  </si>
  <si>
    <t>Внутренняя норма доходности</t>
  </si>
  <si>
    <t>Простой срок окупаемости, лет</t>
  </si>
  <si>
    <t>Лист информации для графиков</t>
  </si>
  <si>
    <t>Выборка займа</t>
  </si>
  <si>
    <t>Погашение займа</t>
  </si>
  <si>
    <t>Остаток долга</t>
  </si>
  <si>
    <t>Поток, доступный для обслуживания долга (CFADS)</t>
  </si>
  <si>
    <t>Коэффициент покрытия (DSCR)</t>
  </si>
  <si>
    <t>DSCR - ковенант</t>
  </si>
  <si>
    <t>Итого</t>
  </si>
  <si>
    <t>Источники погашения займа</t>
  </si>
  <si>
    <t>Источники финансирования капитальных вложений</t>
  </si>
  <si>
    <t>Источники обслуживания долга</t>
  </si>
  <si>
    <t>Показатели проекта</t>
  </si>
  <si>
    <t>Значение</t>
  </si>
  <si>
    <t>Стоимость проекта</t>
  </si>
  <si>
    <t>Длительность инвестиционной фазы</t>
  </si>
  <si>
    <t>Доля Фонда ЖКХ в финансировании</t>
  </si>
  <si>
    <t>Срок погашения займа Фонда ЖКХ</t>
  </si>
  <si>
    <t>срок</t>
  </si>
  <si>
    <t>Показатели доходности</t>
  </si>
  <si>
    <t>NPV</t>
  </si>
  <si>
    <t>IRR</t>
  </si>
  <si>
    <t>WACC</t>
  </si>
  <si>
    <t>IRR / WACC</t>
  </si>
  <si>
    <t>Срок окупаемости</t>
  </si>
  <si>
    <t>Кредитные метрики</t>
  </si>
  <si>
    <t xml:space="preserve">мин. </t>
  </si>
  <si>
    <t>средн.</t>
  </si>
  <si>
    <t>DSCR</t>
  </si>
  <si>
    <t>Показатели достаточности финансовых ресурсов проекта</t>
  </si>
  <si>
    <t>Параметр</t>
  </si>
  <si>
    <t>Показатель</t>
  </si>
  <si>
    <t>Отклонение</t>
  </si>
  <si>
    <t>НВВ '22-24</t>
  </si>
  <si>
    <t>- погашение основного долга по всем источникам</t>
  </si>
  <si>
    <t>- погашение процентов</t>
  </si>
  <si>
    <t>- коэффициент покрытия долга денежным потоком (DSCR) - правая шкала</t>
  </si>
  <si>
    <t>Лист расчета показателей чувствительности</t>
  </si>
  <si>
    <t>Требует заполнения Заявителем</t>
  </si>
  <si>
    <t>Таблица чувствительности проекта Теплоснабжение</t>
  </si>
  <si>
    <t>Базисное значение</t>
  </si>
  <si>
    <t>руб. / ххх</t>
  </si>
  <si>
    <t>Ручной ввод</t>
  </si>
  <si>
    <t>Остаточная стоимость ОС</t>
  </si>
  <si>
    <t>Амортизация - вспомогательный расчет</t>
  </si>
  <si>
    <t>Первоначальная стоимость ОС</t>
  </si>
  <si>
    <t>Незавершенное строительство</t>
  </si>
  <si>
    <t>Стадия строительства</t>
  </si>
  <si>
    <t>Капитальные затраты, без НДС в ценах соответствующих лет</t>
  </si>
  <si>
    <t>Итого амортизация создаваемых ОС</t>
  </si>
  <si>
    <t>Итого остаточная стоимость ОС</t>
  </si>
  <si>
    <t>Итого Капитальные затраты</t>
  </si>
  <si>
    <t>НДС в Капитальных затратах</t>
  </si>
  <si>
    <t>Темп роста цен на газ</t>
  </si>
  <si>
    <t>Темп роста цен на уголь</t>
  </si>
  <si>
    <t>Темп роста цен на топливно-энергетические полезные ископаемые</t>
  </si>
  <si>
    <t>Население</t>
  </si>
  <si>
    <t>Прочие абоненты</t>
  </si>
  <si>
    <t xml:space="preserve">Таблица чувствительности проекта </t>
  </si>
  <si>
    <t xml:space="preserve">Показатели проекта </t>
  </si>
  <si>
    <t>Капитальные затраты без НДС в ценах базового года</t>
  </si>
  <si>
    <t>- DSCR ковенант</t>
  </si>
  <si>
    <t>Баланс Теплоснабжения</t>
  </si>
  <si>
    <t>https://economy.gov.ru/material/directions/makroec/prognozy_socialno_ekonomicheskogo_razvitiya/prognoz_socialno_ekonomicheskogo_razvitiya_rf_na_2022_god_i_na_planovyy_period_2023_i_2024_godov.html</t>
  </si>
  <si>
    <t>https://economy.gov.ru/material/directions/makroec/prognozy_socialno_ekonomicheskogo_razvitiya/prognoz_socialno_ekonomicheskogo_razvitiya_rossiyskoy_federacii_na_period_do_2036_goda.html</t>
  </si>
  <si>
    <t>в т.ч. от реализации населению</t>
  </si>
  <si>
    <t xml:space="preserve">Расход на объем выработки (удельный) </t>
  </si>
  <si>
    <t>Ключевая ставка ЦБ РФ на дату подачи заявки</t>
  </si>
  <si>
    <t>Заполнить значение ключевой ставки ЦБ РФ на дату подачи заявки в Фонд ЖКХ. Источник информации: https://www.cbr.ru/hd_base/KeyRate/</t>
  </si>
  <si>
    <t>Ставки налогов</t>
  </si>
  <si>
    <t>Заполнить уровень расходов по сомнительным долгам в процентах</t>
  </si>
  <si>
    <t>Экономическая эффективность</t>
  </si>
  <si>
    <t>LLCR</t>
  </si>
  <si>
    <t>x</t>
  </si>
  <si>
    <t>Коэффициент дисконтирования CFADS</t>
  </si>
  <si>
    <t>Приведенная стоимость денежного потока для обслуживания долга</t>
  </si>
  <si>
    <t>Чистая приведенная стоимость CFADS</t>
  </si>
  <si>
    <t>Величина основного долга по всем долговым обязательствам</t>
  </si>
  <si>
    <t>Коэф-т обеспеченности долга будущими денежными потоками (LLCR)</t>
  </si>
  <si>
    <t>Целевая субсидия на реализацию проекта</t>
  </si>
  <si>
    <t>Целевая субсидия</t>
  </si>
  <si>
    <t>Межтарифная разница</t>
  </si>
  <si>
    <t>ФОТ осн. производственного персонала</t>
  </si>
  <si>
    <t>ФОТ ремонтного персонала</t>
  </si>
  <si>
    <t>ФОТ административного персонала</t>
  </si>
  <si>
    <t>Сырье и материалы</t>
  </si>
  <si>
    <t>Чистая приведенная стоимость денежных потоков (NPV)</t>
  </si>
  <si>
    <t>Базовая денежная позиция</t>
  </si>
  <si>
    <t>NPV с учетом базовой денежной позиции</t>
  </si>
  <si>
    <t>Финансовое состояние заемщика</t>
  </si>
  <si>
    <t>Всего</t>
  </si>
  <si>
    <t>С Фондом</t>
  </si>
  <si>
    <t>Без Фонда</t>
  </si>
  <si>
    <t>С участием Фонда</t>
  </si>
  <si>
    <t>Без участия Фонда</t>
  </si>
  <si>
    <t>в т.ч. без Фонда</t>
  </si>
  <si>
    <t>в т.ч. с Фондом</t>
  </si>
  <si>
    <t>Резервный счет для обслуживания долга</t>
  </si>
  <si>
    <t>Создание резерва</t>
  </si>
  <si>
    <t>Использование резерва</t>
  </si>
  <si>
    <t>Дефицит CFADS в текущем квартале</t>
  </si>
  <si>
    <t>DSCR с учетом резервирования</t>
  </si>
  <si>
    <t>Дефицит CFADS с накоплением</t>
  </si>
  <si>
    <t>Периодичность платежей по займу</t>
  </si>
  <si>
    <t>раз в год</t>
  </si>
  <si>
    <t>Флаг погашения - транш 1</t>
  </si>
  <si>
    <t>Флаг погашения - транш 2</t>
  </si>
  <si>
    <t>Флаг погашения - транш 3</t>
  </si>
  <si>
    <t>Флаг погашения - транш 4</t>
  </si>
  <si>
    <t>Флаг погашения - транш 5</t>
  </si>
  <si>
    <t>Флаг погашения - транш 6</t>
  </si>
  <si>
    <t>Флаг погашения - транш 7</t>
  </si>
  <si>
    <t>Флаг погашения - транш 8</t>
  </si>
  <si>
    <t>Флаг погашения - транш 9</t>
  </si>
  <si>
    <t>Флаг погашения - транш 10</t>
  </si>
  <si>
    <t>Флаг погашения - транш 11</t>
  </si>
  <si>
    <t>Флаг погашения - транш 12</t>
  </si>
  <si>
    <t>Флаг погашения - транш 13</t>
  </si>
  <si>
    <t>Флаг погашения - транш 14</t>
  </si>
  <si>
    <t>Флаг погашения - транш 15</t>
  </si>
  <si>
    <t>Флаг погашения - транш 16</t>
  </si>
  <si>
    <t>Погашение основного долга - транш 13</t>
  </si>
  <si>
    <t>Погашение основного долга - транш 14</t>
  </si>
  <si>
    <t>Погашение основного долга - транш 15</t>
  </si>
  <si>
    <t>Погашение основного долга - транш 16</t>
  </si>
  <si>
    <t>Показатели мероприятий Фонда ЖКХ</t>
  </si>
  <si>
    <t>Срок займа</t>
  </si>
  <si>
    <t>Отсрочка погашения основного долга</t>
  </si>
  <si>
    <t>Стоимость мероприятий</t>
  </si>
  <si>
    <t>Периодичность обслуживания займа</t>
  </si>
  <si>
    <t>Заполнить значения индекса количества активов по периодам</t>
  </si>
  <si>
    <r>
      <rPr>
        <sz val="11"/>
        <color theme="1"/>
        <rFont val="Calibri"/>
        <family val="2"/>
        <charset val="204"/>
      </rPr>
      <t>↓</t>
    </r>
    <r>
      <rPr>
        <sz val="11"/>
        <color theme="1"/>
        <rFont val="Arial Narrow"/>
        <family val="2"/>
        <charset val="204"/>
      </rPr>
      <t>Финансируется Фондом?</t>
    </r>
  </si>
  <si>
    <t>Доля источника с Фондом</t>
  </si>
  <si>
    <t>Доля источника без Фонда</t>
  </si>
  <si>
    <t>← 0% для публичных компаний</t>
  </si>
  <si>
    <t>Заполнить доли источников финансирования капитальных затрат в процентах. Для проектов, которые предполагают мероприятия, не финансируемые Фондом, заполнить доли источников по инвестициям без участия Фонда. Сумма источников должна равнять 100%</t>
  </si>
  <si>
    <t>Финансируется Фондом?</t>
  </si>
  <si>
    <t>Выбрать из списка признак финансирования объекта за счет средств Фонда (истина = финансируется)</t>
  </si>
  <si>
    <t>- денежный поток, доступный для обслуживания долга (с учетом резервирования)</t>
  </si>
  <si>
    <t>Индексировать капитальные затраты?</t>
  </si>
  <si>
    <t>Мероприятия с Фондом</t>
  </si>
  <si>
    <t>Мероприятия без Фонда</t>
  </si>
  <si>
    <t>Оборотный капитал</t>
  </si>
  <si>
    <t>Параметры источников финансирования</t>
  </si>
  <si>
    <t>Корректировка выручки</t>
  </si>
  <si>
    <t>Амортизация существующих ОС</t>
  </si>
  <si>
    <t>Итого амортизация</t>
  </si>
  <si>
    <t>Индекс изменения количества активов</t>
  </si>
  <si>
    <t>ИПЦ с накоплением</t>
  </si>
  <si>
    <t>НДС к зачету</t>
  </si>
  <si>
    <t>Зачет НДС</t>
  </si>
  <si>
    <t>Уменьшение налоговой базы на убытки</t>
  </si>
  <si>
    <t>Допустимое уменьшение налоговой базы</t>
  </si>
  <si>
    <t>Накопленные убытки</t>
  </si>
  <si>
    <t>Накопление убытков</t>
  </si>
  <si>
    <t>Использование убытков</t>
  </si>
  <si>
    <t>Налоговая база</t>
  </si>
  <si>
    <t>Прибыль</t>
  </si>
  <si>
    <t>Уплата налога на прибыль</t>
  </si>
  <si>
    <t>Прочие предпосылки</t>
  </si>
  <si>
    <t>Собственные средства на финансирование оборотного капитала</t>
  </si>
  <si>
    <t>Погашение оборотного кредита / займа</t>
  </si>
  <si>
    <t>Привлечение оборотного кредита / займа</t>
  </si>
  <si>
    <t>собственные средства на оборотный капитал</t>
  </si>
  <si>
    <t>График финансирования капитальных вложений</t>
  </si>
  <si>
    <t>Корректировки на показатели, не относящиеся к проекту</t>
  </si>
  <si>
    <t>Корректировка налогооблагаемой прибыли</t>
  </si>
  <si>
    <t>Корректировка чистой прибыли</t>
  </si>
  <si>
    <t>Корректировка амортизации</t>
  </si>
  <si>
    <t>Операционный денежный поток</t>
  </si>
  <si>
    <t>Инвестиционный денежный поток</t>
  </si>
  <si>
    <t>Корректировка капитальных вложений</t>
  </si>
  <si>
    <t>Корректировка обслуживания инвестиционных кредитов и займов</t>
  </si>
  <si>
    <t>Финансовый денежный поток</t>
  </si>
  <si>
    <t>Корректировка инвестиционных кредитов и займов</t>
  </si>
  <si>
    <t>заемные средства на оборотный кредит / займ</t>
  </si>
  <si>
    <t>погашение оборотного кредита / займа</t>
  </si>
  <si>
    <t>Капитальный грант / Целевая субсидия</t>
  </si>
  <si>
    <t>Субсидия на эксплуатационной стадии</t>
  </si>
  <si>
    <t xml:space="preserve"> </t>
  </si>
  <si>
    <t xml:space="preserve">приложение 6.1
к Методике по подготовке заявок на предоставление государственной корпорацией – Фондом содействия реформированию жилищно-коммунального хозяйства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прилагаемых к ним документов от 25.03.2022 № 1160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</si>
</sst>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 _₽_-;\-* #,##0\ _₽_-;_-* &quot;-&quot;\ _₽_-;_-@_-"/>
    <numFmt numFmtId="164" formatCode="_-* #,##0_р_._-;\-* #,##0_р_._-;_-* &quot;-&quot;_р_._-;_-@_-"/>
    <numFmt numFmtId="165" formatCode="_-* #,##0.00_р_._-;\-* #,##0.00_р_._-;_-* &quot;-&quot;??_р_._-;_-@_-"/>
    <numFmt numFmtId="166" formatCode="0.0%"/>
    <numFmt numFmtId="167" formatCode="_-* #,##0_р_._-;\-* #,##0_р_._-;_-* &quot;-&quot;??_р_._-;_-@_-"/>
    <numFmt numFmtId="168" formatCode="_-* #,##0.0_р_._-;\-* #,##0.0_р_._-;_-* &quot;-&quot;?_р_._-;_-@_-"/>
    <numFmt numFmtId="169" formatCode="_-* #,##0.0_р_._-;\-* #,##0.0_р_._-;_-* &quot;-&quot;_р_._-;_-@_-"/>
  </numFmts>
  <fonts count="29"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0"/>
      <name val="Calibri"/>
      <family val="2"/>
      <charset val="204"/>
      <scheme val="minor"/>
    </font>
    <font>
      <b/>
      <sz val="18"/>
      <color theme="1"/>
      <name val="Calibri"/>
      <family val="2"/>
      <charset val="204"/>
      <scheme val="minor"/>
    </font>
    <font>
      <b/>
      <sz val="11"/>
      <color theme="3" tint="0.39997558519241921"/>
      <name val="Calibri"/>
      <family val="2"/>
      <charset val="204"/>
    </font>
    <font>
      <b/>
      <sz val="14"/>
      <color theme="1"/>
      <name val="Calibri"/>
      <family val="2"/>
      <charset val="204"/>
    </font>
    <font>
      <sz val="11"/>
      <color theme="1"/>
      <name val="Arial Narrow"/>
      <family val="2"/>
      <charset val="204"/>
    </font>
    <font>
      <sz val="12"/>
      <color theme="1"/>
      <name val="Calibri"/>
      <family val="2"/>
      <charset val="204"/>
    </font>
    <font>
      <sz val="11"/>
      <color theme="1"/>
      <name val="Calibri"/>
      <family val="2"/>
      <charset val="204"/>
    </font>
    <font>
      <sz val="11"/>
      <color theme="0" tint="-0.14999847407452621"/>
      <name val="Calibri"/>
      <family val="2"/>
      <charset val="204"/>
      <scheme val="minor"/>
    </font>
    <font>
      <sz val="11"/>
      <color theme="0" tint="-0.249977111117893"/>
      <name val="Calibri"/>
      <family val="2"/>
      <charset val="204"/>
      <scheme val="minor"/>
    </font>
    <font>
      <sz val="11"/>
      <color theme="0"/>
      <name val="Calibri"/>
      <family val="2"/>
      <charset val="204"/>
    </font>
    <font>
      <sz val="9.35"/>
      <color theme="0"/>
      <name val="Calibri"/>
      <family val="2"/>
      <charset val="204"/>
    </font>
    <font>
      <sz val="11"/>
      <color theme="0" tint="-0.24994659260841701"/>
      <name val="Calibri"/>
      <family val="2"/>
      <charset val="204"/>
      <scheme val="minor"/>
    </font>
    <font>
      <sz val="9.35"/>
      <color theme="1"/>
      <name val="Calibri"/>
      <family val="2"/>
      <charset val="204"/>
    </font>
    <font>
      <b/>
      <sz val="11"/>
      <color theme="1"/>
      <name val="Arial Narrow"/>
      <family val="2"/>
      <charset val="204"/>
    </font>
    <font>
      <b/>
      <sz val="20"/>
      <color theme="1"/>
      <name val="Calibri"/>
      <family val="2"/>
      <charset val="204"/>
      <scheme val="minor"/>
    </font>
    <font>
      <b/>
      <sz val="14"/>
      <color theme="1"/>
      <name val="Calibri"/>
      <family val="2"/>
      <charset val="204"/>
      <scheme val="minor"/>
    </font>
    <font>
      <b/>
      <sz val="16"/>
      <color theme="1"/>
      <name val="Calibri"/>
      <family val="2"/>
      <charset val="204"/>
      <scheme val="minor"/>
    </font>
    <font>
      <b/>
      <sz val="12"/>
      <color theme="1"/>
      <name val="Calibri"/>
      <family val="2"/>
      <charset val="204"/>
      <scheme val="minor"/>
    </font>
    <font>
      <sz val="12"/>
      <color theme="1"/>
      <name val="Arial Narrow"/>
      <family val="2"/>
      <charset val="204"/>
    </font>
    <font>
      <sz val="12"/>
      <color theme="1"/>
      <name val="Calibri"/>
      <family val="2"/>
      <charset val="204"/>
      <scheme val="minor"/>
    </font>
    <font>
      <b/>
      <sz val="12"/>
      <name val="Calibri"/>
      <family val="2"/>
      <charset val="204"/>
      <scheme val="minor"/>
    </font>
    <font>
      <b/>
      <sz val="11"/>
      <color theme="0"/>
      <name val="Calibri"/>
      <family val="2"/>
      <charset val="204"/>
      <scheme val="minor"/>
    </font>
    <font>
      <b/>
      <sz val="11"/>
      <color theme="0" tint="-0.24994659260841701"/>
      <name val="Calibri"/>
      <family val="2"/>
      <charset val="204"/>
      <scheme val="minor"/>
    </font>
    <font>
      <u/>
      <sz val="9.35"/>
      <color theme="10"/>
      <name val="Calibri"/>
      <family val="2"/>
      <charset val="204"/>
    </font>
    <font>
      <sz val="11"/>
      <name val="Calibri"/>
      <family val="2"/>
      <charset val="204"/>
      <scheme val="minor"/>
    </font>
    <font>
      <sz val="11"/>
      <color theme="0" tint="-0.34998626667073579"/>
      <name val="Calibri"/>
      <family val="2"/>
      <charset val="204"/>
      <scheme val="minor"/>
    </font>
  </fonts>
  <fills count="10">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FF00"/>
        <bgColor indexed="64"/>
      </patternFill>
    </fill>
  </fills>
  <borders count="115">
    <border>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1454817346722"/>
      </left>
      <right style="thin">
        <color theme="3" tint="0.39991454817346722"/>
      </right>
      <top style="thin">
        <color theme="3" tint="0.39991454817346722"/>
      </top>
      <bottom style="thin">
        <color theme="3" tint="0.39991454817346722"/>
      </bottom>
      <diagonal/>
    </border>
    <border>
      <left style="thin">
        <color theme="3" tint="0.39991454817346722"/>
      </left>
      <right style="thin">
        <color theme="3" tint="0.39991454817346722"/>
      </right>
      <top style="thin">
        <color theme="3" tint="0.39991454817346722"/>
      </top>
      <bottom/>
      <diagonal/>
    </border>
    <border>
      <left/>
      <right/>
      <top style="thin">
        <color theme="3" tint="0.39994506668294322"/>
      </top>
      <bottom style="thin">
        <color theme="3" tint="0.39994506668294322"/>
      </bottom>
      <diagonal/>
    </border>
    <border>
      <left style="thin">
        <color theme="3" tint="0.39994506668294322"/>
      </left>
      <right style="dotted">
        <color theme="3" tint="0.39991454817346722"/>
      </right>
      <top style="thin">
        <color theme="3" tint="0.39994506668294322"/>
      </top>
      <bottom/>
      <diagonal/>
    </border>
    <border>
      <left/>
      <right/>
      <top style="thin">
        <color theme="3" tint="0.39994506668294322"/>
      </top>
      <bottom/>
      <diagonal/>
    </border>
    <border>
      <left/>
      <right style="thin">
        <color theme="3" tint="0.39994506668294322"/>
      </right>
      <top style="thin">
        <color theme="3" tint="0.39994506668294322"/>
      </top>
      <bottom/>
      <diagonal/>
    </border>
    <border>
      <left style="thin">
        <color theme="3" tint="0.39994506668294322"/>
      </left>
      <right style="dotted">
        <color theme="3" tint="0.39991454817346722"/>
      </right>
      <top/>
      <bottom/>
      <diagonal/>
    </border>
    <border>
      <left/>
      <right style="thin">
        <color theme="3" tint="0.39994506668294322"/>
      </right>
      <top/>
      <bottom/>
      <diagonal/>
    </border>
    <border>
      <left style="thin">
        <color theme="3" tint="0.39994506668294322"/>
      </left>
      <right style="dotted">
        <color theme="3" tint="0.39991454817346722"/>
      </right>
      <top/>
      <bottom style="thin">
        <color theme="3" tint="0.39994506668294322"/>
      </bottom>
      <diagonal/>
    </border>
    <border>
      <left/>
      <right/>
      <top/>
      <bottom style="thin">
        <color theme="3" tint="0.39994506668294322"/>
      </bottom>
      <diagonal/>
    </border>
    <border>
      <left/>
      <right style="thin">
        <color theme="3" tint="0.39994506668294322"/>
      </right>
      <top/>
      <bottom style="thin">
        <color theme="3" tint="0.39994506668294322"/>
      </bottom>
      <diagonal/>
    </border>
    <border>
      <left style="medium">
        <color theme="3" tint="0.39994506668294322"/>
      </left>
      <right/>
      <top style="medium">
        <color theme="3" tint="0.39994506668294322"/>
      </top>
      <bottom/>
      <diagonal/>
    </border>
    <border>
      <left/>
      <right/>
      <top style="medium">
        <color theme="3" tint="0.39994506668294322"/>
      </top>
      <bottom/>
      <diagonal/>
    </border>
    <border>
      <left style="medium">
        <color theme="3" tint="0.39991454817346722"/>
      </left>
      <right/>
      <top/>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4506668294322"/>
      </left>
      <right/>
      <top style="thin">
        <color theme="3" tint="0.39994506668294322"/>
      </top>
      <bottom/>
      <diagonal/>
    </border>
    <border>
      <left style="thin">
        <color theme="3" tint="0.39997558519241921"/>
      </left>
      <right/>
      <top/>
      <bottom/>
      <diagonal/>
    </border>
    <border>
      <left/>
      <right style="thin">
        <color theme="3" tint="0.39997558519241921"/>
      </right>
      <top/>
      <bottom/>
      <diagonal/>
    </border>
    <border>
      <left style="thin">
        <color theme="3" tint="0.39994506668294322"/>
      </left>
      <right/>
      <top/>
      <bottom/>
      <diagonal/>
    </border>
    <border>
      <left style="thin">
        <color theme="3" tint="0.39997558519241921"/>
      </left>
      <right/>
      <top/>
      <bottom style="thin">
        <color theme="3" tint="0.39997558519241921"/>
      </bottom>
      <diagonal/>
    </border>
    <border>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4506668294322"/>
      </left>
      <right/>
      <top/>
      <bottom style="thin">
        <color theme="3" tint="0.39994506668294322"/>
      </bottom>
      <diagonal/>
    </border>
    <border>
      <left style="medium">
        <color theme="3" tint="0.39994506668294322"/>
      </left>
      <right/>
      <top/>
      <bottom/>
      <diagonal/>
    </border>
    <border>
      <left style="medium">
        <color theme="3" tint="0.39994506668294322"/>
      </left>
      <right/>
      <top style="medium">
        <color theme="3" tint="0.39991454817346722"/>
      </top>
      <bottom/>
      <diagonal/>
    </border>
    <border>
      <left/>
      <right/>
      <top style="medium">
        <color theme="3" tint="0.39991454817346722"/>
      </top>
      <bottom/>
      <diagonal/>
    </border>
    <border>
      <left style="medium">
        <color theme="3" tint="0.39994506668294322"/>
      </left>
      <right/>
      <top/>
      <bottom style="medium">
        <color theme="3" tint="0.39994506668294322"/>
      </bottom>
      <diagonal/>
    </border>
    <border>
      <left/>
      <right/>
      <top/>
      <bottom style="medium">
        <color theme="3" tint="0.39994506668294322"/>
      </bottom>
      <diagonal/>
    </border>
    <border>
      <left style="thin">
        <color theme="3" tint="0.39994506668294322"/>
      </left>
      <right style="thin">
        <color theme="3" tint="0.39994506668294322"/>
      </right>
      <top style="thin">
        <color theme="3" tint="0.39997558519241921"/>
      </top>
      <bottom/>
      <diagonal/>
    </border>
    <border>
      <left/>
      <right style="thin">
        <color theme="7" tint="0.39994506668294322"/>
      </right>
      <top style="thin">
        <color theme="7" tint="0.39994506668294322"/>
      </top>
      <bottom/>
      <diagonal/>
    </border>
    <border>
      <left style="thin">
        <color theme="3" tint="0.39997558519241921"/>
      </left>
      <right style="thin">
        <color theme="3" tint="0.39997558519241921"/>
      </right>
      <top style="thin">
        <color theme="3" tint="0.39997558519241921"/>
      </top>
      <bottom/>
      <diagonal/>
    </border>
    <border>
      <left style="thin">
        <color theme="3" tint="0.39994506668294322"/>
      </left>
      <right style="thin">
        <color theme="3" tint="0.39994506668294322"/>
      </right>
      <top/>
      <bottom/>
      <diagonal/>
    </border>
    <border>
      <left/>
      <right style="thin">
        <color theme="7" tint="0.39994506668294322"/>
      </right>
      <top/>
      <bottom/>
      <diagonal/>
    </border>
    <border>
      <left style="thin">
        <color theme="3" tint="0.39997558519241921"/>
      </left>
      <right style="thin">
        <color theme="3" tint="0.39997558519241921"/>
      </right>
      <top/>
      <bottom/>
      <diagonal/>
    </border>
    <border>
      <left style="thin">
        <color theme="3" tint="0.39994506668294322"/>
      </left>
      <right style="thin">
        <color theme="3" tint="0.39994506668294322"/>
      </right>
      <top/>
      <bottom style="thin">
        <color theme="3" tint="0.39997558519241921"/>
      </bottom>
      <diagonal/>
    </border>
    <border>
      <left/>
      <right style="thin">
        <color theme="7" tint="0.39994506668294322"/>
      </right>
      <top/>
      <bottom style="thin">
        <color theme="7" tint="0.39994506668294322"/>
      </bottom>
      <diagonal/>
    </border>
    <border>
      <left style="thin">
        <color theme="3" tint="0.39997558519241921"/>
      </left>
      <right style="thin">
        <color theme="3" tint="0.39997558519241921"/>
      </right>
      <top/>
      <bottom style="thin">
        <color theme="3" tint="0.39997558519241921"/>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style="thin">
        <color theme="3" tint="0.39994506668294322"/>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style="medium">
        <color theme="3" tint="0.39994506668294322"/>
      </bottom>
      <diagonal/>
    </border>
    <border>
      <left style="medium">
        <color theme="3" tint="0.39985351115451523"/>
      </left>
      <right/>
      <top style="medium">
        <color theme="3" tint="0.39985351115451523"/>
      </top>
      <bottom/>
      <diagonal/>
    </border>
    <border>
      <left/>
      <right/>
      <top style="medium">
        <color theme="3" tint="0.39985351115451523"/>
      </top>
      <bottom/>
      <diagonal/>
    </border>
    <border>
      <left style="medium">
        <color theme="3" tint="0.39985351115451523"/>
      </left>
      <right/>
      <top/>
      <bottom/>
      <diagonal/>
    </border>
    <border>
      <left style="medium">
        <color theme="3" tint="0.39988402966399123"/>
      </left>
      <right/>
      <top/>
      <bottom/>
      <diagonal/>
    </border>
    <border>
      <left style="medium">
        <color theme="3" tint="0.39985351115451523"/>
      </left>
      <right/>
      <top style="thin">
        <color theme="3" tint="0.39982299264503923"/>
      </top>
      <bottom/>
      <diagonal/>
    </border>
    <border>
      <left/>
      <right/>
      <top style="thin">
        <color theme="3" tint="0.39982299264503923"/>
      </top>
      <bottom/>
      <diagonal/>
    </border>
    <border>
      <left style="medium">
        <color theme="3" tint="0.39985351115451523"/>
      </left>
      <right/>
      <top/>
      <bottom style="medium">
        <color theme="3" tint="0.39985351115451523"/>
      </bottom>
      <diagonal/>
    </border>
    <border>
      <left/>
      <right/>
      <top/>
      <bottom style="medium">
        <color theme="3" tint="0.39985351115451523"/>
      </bottom>
      <diagonal/>
    </border>
    <border>
      <left style="thin">
        <color theme="3" tint="0.39997558519241921"/>
      </left>
      <right style="thin">
        <color theme="3" tint="0.39997558519241921"/>
      </right>
      <top style="thin">
        <color theme="3" tint="0.39994506668294322"/>
      </top>
      <bottom/>
      <diagonal/>
    </border>
    <border>
      <left/>
      <right style="thin">
        <color theme="3" tint="0.39994506668294322"/>
      </right>
      <top/>
      <bottom style="thin">
        <color theme="3" tint="0.39997558519241921"/>
      </bottom>
      <diagonal/>
    </border>
    <border>
      <left style="thin">
        <color theme="3" tint="0.39994506668294322"/>
      </left>
      <right/>
      <top style="thin">
        <color theme="3" tint="0.39991454817346722"/>
      </top>
      <bottom style="thin">
        <color theme="3" tint="0.39994506668294322"/>
      </bottom>
      <diagonal/>
    </border>
    <border>
      <left/>
      <right/>
      <top style="thin">
        <color theme="3" tint="0.39991454817346722"/>
      </top>
      <bottom style="thin">
        <color theme="3" tint="0.39994506668294322"/>
      </bottom>
      <diagonal/>
    </border>
    <border>
      <left/>
      <right style="thin">
        <color theme="3" tint="0.39994506668294322"/>
      </right>
      <top style="thin">
        <color theme="3" tint="0.39991454817346722"/>
      </top>
      <bottom style="thin">
        <color theme="3" tint="0.39994506668294322"/>
      </bottom>
      <diagonal/>
    </border>
    <border>
      <left/>
      <right/>
      <top style="thin">
        <color theme="3" tint="0.39997558519241921"/>
      </top>
      <bottom style="thin">
        <color theme="3" tint="0.39997558519241921"/>
      </bottom>
      <diagonal/>
    </border>
    <border>
      <left style="thin">
        <color theme="3" tint="0.39988402966399123"/>
      </left>
      <right style="thin">
        <color theme="3" tint="0.39988402966399123"/>
      </right>
      <top style="thin">
        <color theme="3" tint="0.39988402966399123"/>
      </top>
      <bottom/>
      <diagonal/>
    </border>
    <border>
      <left style="thin">
        <color theme="3" tint="0.39988402966399123"/>
      </left>
      <right style="thin">
        <color theme="3" tint="0.39988402966399123"/>
      </right>
      <top/>
      <bottom/>
      <diagonal/>
    </border>
    <border>
      <left style="thin">
        <color theme="3" tint="0.39988402966399123"/>
      </left>
      <right style="thin">
        <color theme="3" tint="0.39988402966399123"/>
      </right>
      <top/>
      <bottom style="thin">
        <color theme="3" tint="0.39988402966399123"/>
      </bottom>
      <diagonal/>
    </border>
    <border>
      <left/>
      <right style="thin">
        <color theme="3" tint="0.39994506668294322"/>
      </right>
      <top style="thin">
        <color theme="3" tint="0.39994506668294322"/>
      </top>
      <bottom style="thin">
        <color theme="3" tint="0.39994506668294322"/>
      </bottom>
      <diagonal/>
    </border>
    <border>
      <left/>
      <right/>
      <top style="thin">
        <color theme="3" tint="0.39991454817346722"/>
      </top>
      <bottom/>
      <diagonal/>
    </border>
    <border>
      <left/>
      <right style="thin">
        <color theme="3" tint="0.39994506668294322"/>
      </right>
      <top style="thin">
        <color theme="3" tint="0.39991454817346722"/>
      </top>
      <bottom/>
      <diagonal/>
    </border>
    <border>
      <left/>
      <right/>
      <top/>
      <bottom style="thin">
        <color theme="3" tint="0.39991454817346722"/>
      </bottom>
      <diagonal/>
    </border>
    <border>
      <left/>
      <right style="thin">
        <color theme="3" tint="0.39994506668294322"/>
      </right>
      <top/>
      <bottom style="thin">
        <color theme="3" tint="0.39991454817346722"/>
      </bottom>
      <diagonal/>
    </border>
    <border>
      <left/>
      <right/>
      <top style="thin">
        <color indexed="64"/>
      </top>
      <bottom style="double">
        <color indexed="64"/>
      </bottom>
      <diagonal/>
    </border>
    <border>
      <left style="hair">
        <color theme="3" tint="0.39994506668294322"/>
      </left>
      <right style="hair">
        <color theme="3" tint="0.39994506668294322"/>
      </right>
      <top style="thin">
        <color theme="3" tint="0.39994506668294322"/>
      </top>
      <bottom/>
      <diagonal/>
    </border>
    <border>
      <left style="hair">
        <color theme="3" tint="0.39994506668294322"/>
      </left>
      <right style="hair">
        <color theme="3" tint="0.39994506668294322"/>
      </right>
      <top/>
      <bottom/>
      <diagonal/>
    </border>
    <border>
      <left style="thin">
        <color theme="3" tint="0.39994506668294322"/>
      </left>
      <right style="thin">
        <color theme="3" tint="0.39991454817346722"/>
      </right>
      <top style="thin">
        <color theme="3" tint="0.39994506668294322"/>
      </top>
      <bottom style="thin">
        <color theme="3" tint="0.39991454817346722"/>
      </bottom>
      <diagonal/>
    </border>
    <border>
      <left style="thin">
        <color theme="3" tint="0.39991454817346722"/>
      </left>
      <right style="thin">
        <color theme="3" tint="0.39991454817346722"/>
      </right>
      <top style="thin">
        <color theme="3" tint="0.39994506668294322"/>
      </top>
      <bottom style="thin">
        <color theme="3" tint="0.39991454817346722"/>
      </bottom>
      <diagonal/>
    </border>
    <border>
      <left style="thin">
        <color theme="3" tint="0.39991454817346722"/>
      </left>
      <right/>
      <top style="thin">
        <color theme="3" tint="0.39994506668294322"/>
      </top>
      <bottom style="thin">
        <color theme="3" tint="0.39991454817346722"/>
      </bottom>
      <diagonal/>
    </border>
    <border>
      <left style="thick">
        <color theme="3" tint="0.39985351115451523"/>
      </left>
      <right style="thick">
        <color theme="3" tint="0.39985351115451523"/>
      </right>
      <top style="thick">
        <color theme="3" tint="0.39985351115451523"/>
      </top>
      <bottom style="thin">
        <color theme="3" tint="0.39991454817346722"/>
      </bottom>
      <diagonal/>
    </border>
    <border>
      <left/>
      <right style="thin">
        <color theme="3" tint="0.39991454817346722"/>
      </right>
      <top style="thin">
        <color theme="3" tint="0.39994506668294322"/>
      </top>
      <bottom style="thin">
        <color theme="3" tint="0.39991454817346722"/>
      </bottom>
      <diagonal/>
    </border>
    <border>
      <left style="thin">
        <color theme="3" tint="0.39991454817346722"/>
      </left>
      <right style="thin">
        <color theme="3" tint="0.39994506668294322"/>
      </right>
      <top style="thin">
        <color theme="3" tint="0.39994506668294322"/>
      </top>
      <bottom style="thin">
        <color theme="3" tint="0.39991454817346722"/>
      </bottom>
      <diagonal/>
    </border>
    <border>
      <left style="thin">
        <color theme="3" tint="0.39994506668294322"/>
      </left>
      <right style="thin">
        <color theme="3" tint="0.39991454817346722"/>
      </right>
      <top style="thin">
        <color theme="3" tint="0.39991454817346722"/>
      </top>
      <bottom style="thin">
        <color theme="3" tint="0.39991454817346722"/>
      </bottom>
      <diagonal/>
    </border>
    <border>
      <left style="thin">
        <color theme="3" tint="0.39991454817346722"/>
      </left>
      <right/>
      <top style="thin">
        <color theme="3" tint="0.39991454817346722"/>
      </top>
      <bottom style="thin">
        <color theme="3" tint="0.39991454817346722"/>
      </bottom>
      <diagonal/>
    </border>
    <border>
      <left style="thick">
        <color theme="3" tint="0.39985351115451523"/>
      </left>
      <right style="thick">
        <color theme="3" tint="0.39985351115451523"/>
      </right>
      <top style="thin">
        <color theme="3" tint="0.39991454817346722"/>
      </top>
      <bottom style="thin">
        <color theme="3" tint="0.39991454817346722"/>
      </bottom>
      <diagonal/>
    </border>
    <border>
      <left/>
      <right style="thin">
        <color theme="3" tint="0.39991454817346722"/>
      </right>
      <top style="thin">
        <color theme="3" tint="0.39991454817346722"/>
      </top>
      <bottom style="thin">
        <color theme="3" tint="0.39991454817346722"/>
      </bottom>
      <diagonal/>
    </border>
    <border>
      <left style="thin">
        <color theme="3" tint="0.39991454817346722"/>
      </left>
      <right style="thin">
        <color theme="3" tint="0.39994506668294322"/>
      </right>
      <top style="thin">
        <color theme="3" tint="0.39991454817346722"/>
      </top>
      <bottom style="thin">
        <color theme="3" tint="0.39991454817346722"/>
      </bottom>
      <diagonal/>
    </border>
    <border>
      <left style="thin">
        <color theme="3" tint="0.39994506668294322"/>
      </left>
      <right style="thin">
        <color theme="3" tint="0.39991454817346722"/>
      </right>
      <top style="thin">
        <color theme="3" tint="0.39991454817346722"/>
      </top>
      <bottom style="thin">
        <color theme="3" tint="0.39994506668294322"/>
      </bottom>
      <diagonal/>
    </border>
    <border>
      <left style="thick">
        <color theme="3" tint="0.39985351115451523"/>
      </left>
      <right style="thick">
        <color theme="3" tint="0.39985351115451523"/>
      </right>
      <top style="thin">
        <color theme="3" tint="0.39991454817346722"/>
      </top>
      <bottom style="thick">
        <color theme="3" tint="0.39985351115451523"/>
      </bottom>
      <diagonal/>
    </border>
    <border>
      <left style="thin">
        <color theme="3" tint="0.39991454817346722"/>
      </left>
      <right style="thin">
        <color theme="3" tint="0.39991454817346722"/>
      </right>
      <top style="thin">
        <color theme="3" tint="0.39991454817346722"/>
      </top>
      <bottom style="thin">
        <color theme="3" tint="0.39994506668294322"/>
      </bottom>
      <diagonal/>
    </border>
    <border>
      <left style="thin">
        <color theme="3" tint="0.39991454817346722"/>
      </left>
      <right/>
      <top/>
      <bottom/>
      <diagonal/>
    </border>
    <border>
      <left style="thin">
        <color theme="3" tint="0.39997558519241921"/>
      </left>
      <right style="thin">
        <color theme="3" tint="0.39997558519241921"/>
      </right>
      <top style="thin">
        <color theme="3" tint="0.39997558519241921"/>
      </top>
      <bottom style="thin">
        <color theme="3" tint="0.39994506668294322"/>
      </bottom>
      <diagonal/>
    </border>
    <border>
      <left style="thin">
        <color theme="3" tint="0.39997558519241921"/>
      </left>
      <right style="thin">
        <color theme="3" tint="0.39997558519241921"/>
      </right>
      <top style="thin">
        <color theme="3" tint="0.39994506668294322"/>
      </top>
      <bottom style="thin">
        <color theme="3" tint="0.39994506668294322"/>
      </bottom>
      <diagonal/>
    </border>
    <border>
      <left style="medium">
        <color theme="3" tint="0.39991454817346722"/>
      </left>
      <right/>
      <top style="thin">
        <color theme="3" tint="0.39994506668294322"/>
      </top>
      <bottom/>
      <diagonal/>
    </border>
    <border>
      <left style="medium">
        <color theme="3" tint="0.39991454817346722"/>
      </left>
      <right/>
      <top/>
      <bottom style="thin">
        <color theme="3" tint="0.39994506668294322"/>
      </bottom>
      <diagonal/>
    </border>
    <border>
      <left style="thin">
        <color theme="3" tint="0.39991454817346722"/>
      </left>
      <right style="thin">
        <color theme="3" tint="0.39991454817346722"/>
      </right>
      <top/>
      <bottom/>
      <diagonal/>
    </border>
    <border>
      <left style="thin">
        <color theme="3" tint="0.39991454817346722"/>
      </left>
      <right style="thin">
        <color theme="3" tint="0.39991454817346722"/>
      </right>
      <top/>
      <bottom style="thin">
        <color theme="3" tint="0.39991454817346722"/>
      </bottom>
      <diagonal/>
    </border>
    <border>
      <left style="thin">
        <color theme="3" tint="0.39988402966399123"/>
      </left>
      <right style="thin">
        <color theme="3" tint="0.39988402966399123"/>
      </right>
      <top style="thin">
        <color theme="3" tint="0.39988402966399123"/>
      </top>
      <bottom style="medium">
        <color theme="3" tint="0.39991454817346722"/>
      </bottom>
      <diagonal/>
    </border>
    <border>
      <left/>
      <right/>
      <top style="thin">
        <color theme="3" tint="0.39988402966399123"/>
      </top>
      <bottom style="thin">
        <color theme="3" tint="0.39988402966399123"/>
      </bottom>
      <diagonal/>
    </border>
    <border>
      <left/>
      <right style="thin">
        <color theme="3" tint="0.39988402966399123"/>
      </right>
      <top style="thin">
        <color theme="3" tint="0.39988402966399123"/>
      </top>
      <bottom style="thin">
        <color theme="3" tint="0.39988402966399123"/>
      </bottom>
      <diagonal/>
    </border>
    <border>
      <left/>
      <right style="medium">
        <color theme="3" tint="0.39991454817346722"/>
      </right>
      <top style="medium">
        <color theme="3" tint="0.39994506668294322"/>
      </top>
      <bottom/>
      <diagonal/>
    </border>
    <border>
      <left/>
      <right style="medium">
        <color theme="3" tint="0.39991454817346722"/>
      </right>
      <top/>
      <bottom/>
      <diagonal/>
    </border>
    <border>
      <left/>
      <right style="medium">
        <color theme="3" tint="0.39991454817346722"/>
      </right>
      <top style="thin">
        <color theme="7" tint="0.39994506668294322"/>
      </top>
      <bottom/>
      <diagonal/>
    </border>
    <border>
      <left/>
      <right style="medium">
        <color theme="3" tint="0.39991454817346722"/>
      </right>
      <top/>
      <bottom style="thin">
        <color theme="7" tint="0.39994506668294322"/>
      </bottom>
      <diagonal/>
    </border>
    <border>
      <left style="medium">
        <color theme="3" tint="0.39994506668294322"/>
      </left>
      <right/>
      <top/>
      <bottom style="medium">
        <color theme="3" tint="0.39991454817346722"/>
      </bottom>
      <diagonal/>
    </border>
    <border>
      <left/>
      <right/>
      <top/>
      <bottom style="medium">
        <color theme="3" tint="0.39991454817346722"/>
      </bottom>
      <diagonal/>
    </border>
    <border>
      <left/>
      <right style="medium">
        <color theme="3" tint="0.39991454817346722"/>
      </right>
      <top/>
      <bottom style="medium">
        <color theme="3" tint="0.39991454817346722"/>
      </bottom>
      <diagonal/>
    </border>
    <border>
      <left/>
      <right style="medium">
        <color theme="3" tint="0.39988402966399123"/>
      </right>
      <top/>
      <bottom/>
      <diagonal/>
    </border>
    <border>
      <left/>
      <right style="medium">
        <color theme="3" tint="0.39988402966399123"/>
      </right>
      <top/>
      <bottom style="medium">
        <color theme="3" tint="0.39994506668294322"/>
      </bottom>
      <diagonal/>
    </border>
    <border>
      <left/>
      <right/>
      <top style="medium">
        <color theme="3" tint="0.39991454817346722"/>
      </top>
      <bottom style="medium">
        <color theme="3" tint="0.39991454817346722"/>
      </bottom>
      <diagonal/>
    </border>
    <border>
      <left/>
      <right style="thin">
        <color theme="3" tint="0.39994506668294322"/>
      </right>
      <top style="thin">
        <color theme="3" tint="0.39997558519241921"/>
      </top>
      <bottom/>
      <diagonal/>
    </border>
    <border>
      <left/>
      <right style="medium">
        <color theme="3" tint="0.39982299264503923"/>
      </right>
      <top style="medium">
        <color theme="3" tint="0.39985351115451523"/>
      </top>
      <bottom/>
      <diagonal/>
    </border>
    <border>
      <left/>
      <right style="medium">
        <color theme="3" tint="0.39982299264503923"/>
      </right>
      <top/>
      <bottom/>
      <diagonal/>
    </border>
    <border>
      <left/>
      <right style="medium">
        <color theme="3" tint="0.39982299264503923"/>
      </right>
      <top style="thin">
        <color theme="3" tint="0.39982299264503923"/>
      </top>
      <bottom/>
      <diagonal/>
    </border>
    <border>
      <left/>
      <right style="medium">
        <color theme="3" tint="0.39982299264503923"/>
      </right>
      <top/>
      <bottom style="medium">
        <color theme="3" tint="0.39985351115451523"/>
      </bottom>
      <diagonal/>
    </border>
    <border>
      <left style="medium">
        <color theme="3" tint="0.39982299264503923"/>
      </left>
      <right/>
      <top/>
      <bottom/>
      <diagonal/>
    </border>
    <border>
      <left style="thin">
        <color theme="7" tint="0.39994506668294322"/>
      </left>
      <right/>
      <top style="thin">
        <color theme="7" tint="0.39991454817346722"/>
      </top>
      <bottom/>
      <diagonal/>
    </border>
    <border>
      <left/>
      <right style="thin">
        <color theme="3" tint="0.39985351115451523"/>
      </right>
      <top/>
      <bottom/>
      <diagonal/>
    </border>
    <border>
      <left/>
      <right/>
      <top style="thin">
        <color theme="3" tint="0.39988402966399123"/>
      </top>
      <bottom style="thin">
        <color theme="3" tint="0.39985351115451523"/>
      </bottom>
      <diagonal/>
    </border>
    <border>
      <left/>
      <right/>
      <top style="thin">
        <color theme="3" tint="0.39994506668294322"/>
      </top>
      <bottom style="medium">
        <color theme="3" tint="0.39994506668294322"/>
      </bottom>
      <diagonal/>
    </border>
    <border>
      <left/>
      <right/>
      <top style="thin">
        <color theme="3" tint="0.39994506668294322"/>
      </top>
      <bottom style="thin">
        <color theme="3" tint="0.39991454817346722"/>
      </bottom>
      <diagonal/>
    </border>
  </borders>
  <cellStyleXfs count="7">
    <xf numFmtId="0" fontId="0" fillId="0" borderId="0"/>
    <xf numFmtId="165" fontId="1" fillId="0" borderId="0" applyFont="0" applyFill="0" applyBorder="0" applyAlignment="0" applyProtection="0"/>
    <xf numFmtId="9" fontId="1" fillId="0" borderId="0" applyFont="0" applyFill="0" applyBorder="0" applyAlignment="0" applyProtection="0"/>
    <xf numFmtId="0" fontId="3"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26" fillId="0" borderId="0" applyNumberFormat="0" applyFill="0" applyBorder="0" applyAlignment="0" applyProtection="0">
      <alignment vertical="top"/>
      <protection locked="0"/>
    </xf>
  </cellStyleXfs>
  <cellXfs count="547">
    <xf numFmtId="0" fontId="0" fillId="0" borderId="0" xfId="0"/>
    <xf numFmtId="0" fontId="4" fillId="0" borderId="0" xfId="0" applyFont="1" applyAlignment="1">
      <alignment vertical="center"/>
    </xf>
    <xf numFmtId="0" fontId="0" fillId="0" borderId="0" xfId="0" applyAlignment="1">
      <alignment vertical="center" wrapText="1"/>
    </xf>
    <xf numFmtId="0" fontId="2" fillId="0" borderId="0" xfId="0" applyFont="1" applyAlignment="1">
      <alignment vertical="center"/>
    </xf>
    <xf numFmtId="0" fontId="3" fillId="2" borderId="1" xfId="3" applyBorder="1" applyAlignment="1">
      <alignment vertical="center"/>
    </xf>
    <xf numFmtId="0" fontId="3" fillId="2" borderId="1" xfId="3" applyBorder="1" applyAlignment="1">
      <alignment vertical="center" wrapText="1"/>
    </xf>
    <xf numFmtId="0" fontId="0" fillId="0" borderId="1" xfId="0" applyBorder="1" applyAlignment="1">
      <alignment horizontal="left" vertical="center" indent="1"/>
    </xf>
    <xf numFmtId="0" fontId="0" fillId="0" borderId="1" xfId="0" applyBorder="1" applyAlignment="1">
      <alignment vertical="center" wrapText="1"/>
    </xf>
    <xf numFmtId="0" fontId="1" fillId="3" borderId="0" xfId="4" applyAlignment="1">
      <alignment vertical="center"/>
    </xf>
    <xf numFmtId="0" fontId="1" fillId="3" borderId="0" xfId="4" applyAlignment="1">
      <alignment vertical="center" wrapText="1"/>
    </xf>
    <xf numFmtId="0" fontId="0" fillId="0" borderId="1" xfId="0" applyBorder="1" applyAlignment="1">
      <alignment horizontal="left" vertical="center" indent="2"/>
    </xf>
    <xf numFmtId="0" fontId="0" fillId="0" borderId="1" xfId="0" applyBorder="1" applyAlignment="1">
      <alignment horizontal="left" vertical="center" indent="3"/>
    </xf>
    <xf numFmtId="0" fontId="0" fillId="0" borderId="2" xfId="0" applyBorder="1" applyAlignment="1">
      <alignment horizontal="left" vertical="center" indent="1"/>
    </xf>
    <xf numFmtId="0" fontId="0" fillId="0" borderId="2" xfId="0" applyBorder="1" applyAlignment="1">
      <alignment vertical="center" wrapText="1"/>
    </xf>
    <xf numFmtId="0" fontId="0" fillId="0" borderId="2" xfId="0" applyBorder="1" applyAlignment="1">
      <alignment horizontal="left" vertical="center" indent="2"/>
    </xf>
    <xf numFmtId="0" fontId="0" fillId="0" borderId="2" xfId="0" applyBorder="1" applyAlignment="1">
      <alignment horizontal="left" vertical="center" indent="3"/>
    </xf>
    <xf numFmtId="0" fontId="0" fillId="0" borderId="2" xfId="1" applyNumberFormat="1" applyFont="1" applyBorder="1" applyAlignment="1">
      <alignment horizontal="left" vertical="center" wrapText="1"/>
    </xf>
    <xf numFmtId="0" fontId="0" fillId="0" borderId="3" xfId="0" applyBorder="1" applyAlignment="1">
      <alignment horizontal="left" vertical="center" indent="2"/>
    </xf>
    <xf numFmtId="0" fontId="0" fillId="0" borderId="3" xfId="0" applyBorder="1" applyAlignment="1">
      <alignment vertical="center" wrapText="1"/>
    </xf>
    <xf numFmtId="0" fontId="0" fillId="0" borderId="0" xfId="0" applyBorder="1" applyAlignment="1">
      <alignment horizontal="left" vertical="center" indent="1"/>
    </xf>
    <xf numFmtId="0" fontId="0" fillId="0" borderId="0" xfId="0" applyBorder="1" applyAlignment="1">
      <alignment vertical="center" wrapText="1"/>
    </xf>
    <xf numFmtId="0" fontId="0" fillId="0" borderId="0" xfId="0" applyBorder="1"/>
    <xf numFmtId="0" fontId="0" fillId="0" borderId="0" xfId="0" applyAlignment="1">
      <alignment vertical="center"/>
    </xf>
    <xf numFmtId="0" fontId="0" fillId="0" borderId="0" xfId="0" applyFill="1"/>
    <xf numFmtId="0" fontId="4" fillId="0" borderId="0" xfId="0" applyFont="1"/>
    <xf numFmtId="0" fontId="3" fillId="0" borderId="0" xfId="3" applyFill="1"/>
    <xf numFmtId="0" fontId="3" fillId="2" borderId="0" xfId="3"/>
    <xf numFmtId="0" fontId="0" fillId="0" borderId="4" xfId="0" applyFill="1" applyBorder="1"/>
    <xf numFmtId="0" fontId="0" fillId="0" borderId="4" xfId="0" applyBorder="1"/>
    <xf numFmtId="0" fontId="0" fillId="0" borderId="0" xfId="0" applyAlignment="1">
      <alignment horizontal="left" indent="1"/>
    </xf>
    <xf numFmtId="9" fontId="0" fillId="0" borderId="0" xfId="2" applyFont="1"/>
    <xf numFmtId="166" fontId="0" fillId="0" borderId="0" xfId="2" applyNumberFormat="1" applyFont="1"/>
    <xf numFmtId="10" fontId="0" fillId="0" borderId="0" xfId="2" applyNumberFormat="1" applyFont="1"/>
    <xf numFmtId="0" fontId="0" fillId="0" borderId="0" xfId="0" applyAlignment="1">
      <alignment horizontal="left" indent="2"/>
    </xf>
    <xf numFmtId="165" fontId="0" fillId="0" borderId="0" xfId="0" applyNumberFormat="1"/>
    <xf numFmtId="0" fontId="0" fillId="0" borderId="0" xfId="0" applyAlignment="1">
      <alignment horizontal="left" indent="3"/>
    </xf>
    <xf numFmtId="165" fontId="0" fillId="0" borderId="0" xfId="1" applyFont="1"/>
    <xf numFmtId="14" fontId="1" fillId="3" borderId="0" xfId="4" applyNumberFormat="1"/>
    <xf numFmtId="14" fontId="0" fillId="0" borderId="0" xfId="0" applyNumberFormat="1"/>
    <xf numFmtId="14" fontId="1" fillId="4" borderId="0" xfId="5" applyNumberFormat="1"/>
    <xf numFmtId="0" fontId="0" fillId="0" borderId="0" xfId="0" applyNumberFormat="1" applyFill="1"/>
    <xf numFmtId="0" fontId="0" fillId="0" borderId="0" xfId="0" applyNumberFormat="1" applyAlignment="1">
      <alignment horizontal="left" indent="1"/>
    </xf>
    <xf numFmtId="0" fontId="0" fillId="0" borderId="0" xfId="0" applyNumberFormat="1"/>
    <xf numFmtId="0" fontId="2" fillId="0" borderId="0" xfId="0" applyFont="1"/>
    <xf numFmtId="0" fontId="5" fillId="0" borderId="0" xfId="0" applyFont="1" applyAlignment="1">
      <alignment horizontal="center"/>
    </xf>
    <xf numFmtId="0" fontId="0" fillId="0" borderId="0" xfId="0" applyAlignment="1">
      <alignment horizontal="center"/>
    </xf>
    <xf numFmtId="0" fontId="0" fillId="0" borderId="0" xfId="0" applyFill="1" applyBorder="1"/>
    <xf numFmtId="0" fontId="3" fillId="2" borderId="0" xfId="3" applyAlignment="1">
      <alignment horizontal="center"/>
    </xf>
    <xf numFmtId="14" fontId="0" fillId="0" borderId="0" xfId="0" applyNumberFormat="1" applyAlignment="1">
      <alignment horizontal="center"/>
    </xf>
    <xf numFmtId="167" fontId="0" fillId="0" borderId="0" xfId="1" applyNumberFormat="1" applyFont="1"/>
    <xf numFmtId="0" fontId="7" fillId="0" borderId="0" xfId="0" applyFont="1" applyAlignment="1">
      <alignment horizontal="center"/>
    </xf>
    <xf numFmtId="0" fontId="3" fillId="2" borderId="0" xfId="3" applyNumberFormat="1"/>
    <xf numFmtId="0" fontId="0" fillId="0" borderId="13" xfId="0" applyBorder="1"/>
    <xf numFmtId="0" fontId="0" fillId="0" borderId="14" xfId="0" applyBorder="1"/>
    <xf numFmtId="0" fontId="0" fillId="0" borderId="14" xfId="0" applyBorder="1" applyAlignment="1">
      <alignment horizont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0" fillId="0" borderId="0" xfId="0" applyBorder="1" applyAlignment="1">
      <alignment horizontal="center"/>
    </xf>
    <xf numFmtId="165" fontId="0" fillId="0" borderId="15" xfId="1" applyFont="1" applyBorder="1"/>
    <xf numFmtId="0" fontId="0" fillId="5" borderId="0" xfId="0" applyFill="1" applyBorder="1"/>
    <xf numFmtId="0" fontId="0" fillId="5" borderId="11" xfId="0" applyFill="1" applyBorder="1"/>
    <xf numFmtId="0" fontId="0" fillId="5" borderId="12" xfId="0" applyFill="1" applyBorder="1"/>
    <xf numFmtId="0" fontId="0" fillId="0" borderId="27" xfId="0" applyBorder="1"/>
    <xf numFmtId="164" fontId="0" fillId="0" borderId="0" xfId="0" applyNumberFormat="1" applyBorder="1"/>
    <xf numFmtId="0" fontId="0" fillId="0" borderId="15" xfId="0" applyBorder="1"/>
    <xf numFmtId="0" fontId="7" fillId="0" borderId="28" xfId="0" applyFont="1" applyBorder="1"/>
    <xf numFmtId="0" fontId="0" fillId="0" borderId="29" xfId="0" applyBorder="1"/>
    <xf numFmtId="0" fontId="0" fillId="0" borderId="29" xfId="0" applyBorder="1" applyAlignment="1">
      <alignment horizontal="center"/>
    </xf>
    <xf numFmtId="0" fontId="7" fillId="0" borderId="27" xfId="0" applyFont="1" applyBorder="1"/>
    <xf numFmtId="0" fontId="7" fillId="0" borderId="0" xfId="0" applyFont="1" applyBorder="1"/>
    <xf numFmtId="0" fontId="7" fillId="0" borderId="30" xfId="0" applyFont="1" applyBorder="1"/>
    <xf numFmtId="0" fontId="0" fillId="0" borderId="31" xfId="0" applyBorder="1"/>
    <xf numFmtId="0" fontId="0" fillId="0" borderId="31" xfId="0" applyBorder="1" applyAlignment="1">
      <alignment horizontal="center"/>
    </xf>
    <xf numFmtId="164" fontId="0" fillId="0" borderId="31" xfId="0" applyNumberFormat="1" applyBorder="1"/>
    <xf numFmtId="0" fontId="0" fillId="0" borderId="27" xfId="0" applyBorder="1" applyAlignment="1">
      <alignment horizontal="left" indent="1"/>
    </xf>
    <xf numFmtId="0" fontId="0" fillId="0" borderId="0" xfId="0" applyBorder="1" applyAlignment="1">
      <alignment horizontal="left" indent="1"/>
    </xf>
    <xf numFmtId="0" fontId="0" fillId="0" borderId="27" xfId="0" applyBorder="1" applyAlignment="1">
      <alignment horizontal="left" indent="2"/>
    </xf>
    <xf numFmtId="164" fontId="0" fillId="0" borderId="33" xfId="0" applyNumberFormat="1" applyBorder="1"/>
    <xf numFmtId="14" fontId="0" fillId="0" borderId="0" xfId="0" applyNumberFormat="1" applyBorder="1"/>
    <xf numFmtId="164" fontId="0" fillId="0" borderId="36" xfId="0" applyNumberFormat="1" applyBorder="1"/>
    <xf numFmtId="164" fontId="0" fillId="0" borderId="39" xfId="0" applyNumberFormat="1" applyBorder="1"/>
    <xf numFmtId="9" fontId="0" fillId="0" borderId="0" xfId="0" applyNumberFormat="1" applyFill="1" applyBorder="1" applyAlignment="1">
      <alignment horizontal="center"/>
    </xf>
    <xf numFmtId="14" fontId="0" fillId="0" borderId="0" xfId="0" applyNumberFormat="1" applyFill="1" applyBorder="1"/>
    <xf numFmtId="10" fontId="0" fillId="0" borderId="0" xfId="0" applyNumberFormat="1" applyBorder="1"/>
    <xf numFmtId="0" fontId="0" fillId="0" borderId="30" xfId="0" applyBorder="1" applyAlignment="1">
      <alignment horizontal="left" indent="2"/>
    </xf>
    <xf numFmtId="0" fontId="0" fillId="0" borderId="31" xfId="0" applyBorder="1" applyAlignment="1">
      <alignment horizontal="left" indent="1"/>
    </xf>
    <xf numFmtId="0" fontId="0" fillId="0" borderId="45" xfId="0" applyBorder="1" applyAlignment="1">
      <alignment horizontal="left"/>
    </xf>
    <xf numFmtId="0" fontId="0" fillId="0" borderId="46" xfId="0" applyBorder="1"/>
    <xf numFmtId="0" fontId="0" fillId="0" borderId="46" xfId="0" applyBorder="1" applyAlignment="1">
      <alignment horizontal="center"/>
    </xf>
    <xf numFmtId="0" fontId="0" fillId="0" borderId="47" xfId="0" applyBorder="1" applyAlignment="1">
      <alignment horizontal="left" indent="2"/>
    </xf>
    <xf numFmtId="0" fontId="0" fillId="0" borderId="0" xfId="0" applyFill="1" applyBorder="1" applyAlignment="1">
      <alignment horizontal="center"/>
    </xf>
    <xf numFmtId="10" fontId="0" fillId="0" borderId="0" xfId="2" applyNumberFormat="1" applyFont="1" applyBorder="1"/>
    <xf numFmtId="0" fontId="0" fillId="0" borderId="47" xfId="0" applyBorder="1" applyAlignment="1">
      <alignment horizontal="left" indent="1"/>
    </xf>
    <xf numFmtId="0" fontId="0" fillId="0" borderId="48" xfId="0" applyFill="1" applyBorder="1"/>
    <xf numFmtId="0" fontId="0" fillId="0" borderId="47" xfId="0" applyBorder="1" applyAlignment="1">
      <alignment horizontal="left"/>
    </xf>
    <xf numFmtId="0" fontId="0" fillId="0" borderId="47" xfId="0" applyBorder="1"/>
    <xf numFmtId="9" fontId="0" fillId="0" borderId="0" xfId="0" applyNumberFormat="1" applyFill="1"/>
    <xf numFmtId="9" fontId="0" fillId="0" borderId="0" xfId="0" applyNumberFormat="1" applyBorder="1"/>
    <xf numFmtId="166" fontId="0" fillId="0" borderId="0" xfId="2" applyNumberFormat="1" applyFont="1" applyFill="1" applyBorder="1"/>
    <xf numFmtId="10" fontId="0" fillId="0" borderId="0" xfId="2" applyNumberFormat="1" applyFont="1" applyFill="1" applyBorder="1"/>
    <xf numFmtId="0" fontId="0" fillId="0" borderId="49" xfId="0" applyBorder="1" applyAlignment="1">
      <alignment horizontal="left"/>
    </xf>
    <xf numFmtId="0" fontId="0" fillId="0" borderId="50" xfId="0" applyBorder="1"/>
    <xf numFmtId="0" fontId="0" fillId="0" borderId="50" xfId="0" applyFill="1" applyBorder="1" applyAlignment="1">
      <alignment horizontal="center"/>
    </xf>
    <xf numFmtId="0" fontId="0" fillId="0" borderId="50" xfId="0" applyFill="1" applyBorder="1"/>
    <xf numFmtId="0" fontId="0" fillId="0" borderId="51" xfId="0" applyBorder="1" applyAlignment="1">
      <alignment horizontal="left"/>
    </xf>
    <xf numFmtId="0" fontId="0" fillId="0" borderId="52" xfId="0" applyBorder="1"/>
    <xf numFmtId="0" fontId="0" fillId="0" borderId="52" xfId="0" applyFill="1" applyBorder="1" applyAlignment="1">
      <alignment horizontal="center"/>
    </xf>
    <xf numFmtId="0" fontId="0" fillId="0" borderId="52" xfId="0" applyFill="1" applyBorder="1"/>
    <xf numFmtId="0" fontId="0" fillId="0" borderId="0" xfId="0" applyAlignment="1">
      <alignment horizontal="left"/>
    </xf>
    <xf numFmtId="0" fontId="3" fillId="2" borderId="0" xfId="3" applyAlignment="1">
      <alignment horizontal="left"/>
    </xf>
    <xf numFmtId="0" fontId="3" fillId="2" borderId="0" xfId="3" applyBorder="1"/>
    <xf numFmtId="0" fontId="3" fillId="0" borderId="0" xfId="3" applyFill="1" applyBorder="1"/>
    <xf numFmtId="0" fontId="2" fillId="0" borderId="0" xfId="0" applyFont="1" applyAlignment="1">
      <alignment horizontal="left"/>
    </xf>
    <xf numFmtId="0" fontId="0" fillId="5" borderId="17" xfId="0" applyFill="1" applyBorder="1"/>
    <xf numFmtId="0" fontId="0" fillId="5" borderId="24" xfId="0" applyFill="1" applyBorder="1"/>
    <xf numFmtId="0" fontId="7" fillId="0" borderId="0" xfId="0" applyFont="1" applyFill="1" applyBorder="1" applyAlignment="1">
      <alignment horizontal="center"/>
    </xf>
    <xf numFmtId="0" fontId="9" fillId="0" borderId="0" xfId="0" applyFont="1" applyAlignment="1">
      <alignment horizontal="left"/>
    </xf>
    <xf numFmtId="167" fontId="0" fillId="5" borderId="6" xfId="1" applyNumberFormat="1" applyFont="1" applyFill="1" applyBorder="1"/>
    <xf numFmtId="167" fontId="0" fillId="5" borderId="7" xfId="1" applyNumberFormat="1" applyFont="1" applyFill="1" applyBorder="1"/>
    <xf numFmtId="167" fontId="0" fillId="5" borderId="0" xfId="1" applyNumberFormat="1" applyFont="1" applyFill="1" applyBorder="1"/>
    <xf numFmtId="167" fontId="0" fillId="5" borderId="9" xfId="1" applyNumberFormat="1" applyFont="1" applyFill="1" applyBorder="1"/>
    <xf numFmtId="167" fontId="0" fillId="5" borderId="24" xfId="1" applyNumberFormat="1" applyFont="1" applyFill="1" applyBorder="1"/>
    <xf numFmtId="167" fontId="0" fillId="5" borderId="54" xfId="1" applyNumberFormat="1" applyFont="1" applyFill="1" applyBorder="1"/>
    <xf numFmtId="0" fontId="0" fillId="0" borderId="0" xfId="0" applyFill="1" applyAlignment="1">
      <alignment horizontal="left" indent="3"/>
    </xf>
    <xf numFmtId="0" fontId="7" fillId="0" borderId="0" xfId="0" applyFont="1" applyFill="1" applyAlignment="1">
      <alignment horizontal="center"/>
    </xf>
    <xf numFmtId="167" fontId="0" fillId="5" borderId="17" xfId="1" applyNumberFormat="1" applyFont="1" applyFill="1" applyBorder="1"/>
    <xf numFmtId="167" fontId="0" fillId="5" borderId="11" xfId="1" applyNumberFormat="1" applyFont="1" applyFill="1" applyBorder="1"/>
    <xf numFmtId="167" fontId="0" fillId="5" borderId="12" xfId="1" applyNumberFormat="1" applyFont="1" applyFill="1" applyBorder="1"/>
    <xf numFmtId="167" fontId="0" fillId="5" borderId="56" xfId="1" applyNumberFormat="1" applyFont="1" applyFill="1" applyBorder="1"/>
    <xf numFmtId="167" fontId="0" fillId="5" borderId="57" xfId="1" applyNumberFormat="1" applyFont="1" applyFill="1" applyBorder="1"/>
    <xf numFmtId="165" fontId="0" fillId="0" borderId="0" xfId="1" applyFont="1" applyFill="1" applyBorder="1"/>
    <xf numFmtId="0" fontId="0" fillId="0" borderId="0" xfId="0" applyAlignment="1">
      <alignment horizontal="left" indent="4"/>
    </xf>
    <xf numFmtId="167" fontId="0" fillId="5" borderId="58" xfId="1" applyNumberFormat="1" applyFont="1" applyFill="1" applyBorder="1"/>
    <xf numFmtId="167" fontId="0" fillId="0" borderId="0" xfId="1" applyNumberFormat="1" applyFont="1" applyFill="1" applyBorder="1"/>
    <xf numFmtId="167" fontId="0" fillId="0" borderId="0" xfId="1" applyNumberFormat="1" applyFont="1" applyBorder="1"/>
    <xf numFmtId="0" fontId="0" fillId="5" borderId="21" xfId="0" applyFill="1" applyBorder="1"/>
    <xf numFmtId="0" fontId="0" fillId="5" borderId="18" xfId="0" applyFill="1" applyBorder="1"/>
    <xf numFmtId="0" fontId="0" fillId="5" borderId="25" xfId="0" applyFill="1" applyBorder="1"/>
    <xf numFmtId="0" fontId="0" fillId="0" borderId="0" xfId="0" applyFill="1" applyAlignment="1">
      <alignment horizontal="right"/>
    </xf>
    <xf numFmtId="0" fontId="0" fillId="0" borderId="0" xfId="0" applyFill="1" applyBorder="1" applyAlignment="1">
      <alignment horizontal="right"/>
    </xf>
    <xf numFmtId="167" fontId="11" fillId="0" borderId="0" xfId="1" applyNumberFormat="1" applyFont="1"/>
    <xf numFmtId="167" fontId="3" fillId="2" borderId="0" xfId="3" applyNumberFormat="1"/>
    <xf numFmtId="167" fontId="11" fillId="2" borderId="0" xfId="1" applyNumberFormat="1" applyFont="1" applyFill="1"/>
    <xf numFmtId="0" fontId="0" fillId="0" borderId="0" xfId="0" applyAlignment="1">
      <alignment horizontal="right"/>
    </xf>
    <xf numFmtId="164" fontId="0" fillId="0" borderId="0" xfId="0" applyNumberFormat="1"/>
    <xf numFmtId="9" fontId="0" fillId="0" borderId="0" xfId="2" applyFont="1" applyAlignment="1">
      <alignment horizontal="left"/>
    </xf>
    <xf numFmtId="164" fontId="3" fillId="2" borderId="0" xfId="3" applyNumberFormat="1"/>
    <xf numFmtId="0" fontId="12" fillId="2" borderId="0" xfId="3" applyFont="1"/>
    <xf numFmtId="9" fontId="0" fillId="0" borderId="0" xfId="0" applyNumberFormat="1"/>
    <xf numFmtId="0" fontId="0" fillId="0" borderId="4" xfId="0" applyBorder="1" applyAlignment="1">
      <alignment horizontal="center"/>
    </xf>
    <xf numFmtId="164" fontId="0" fillId="0" borderId="4" xfId="0" applyNumberFormat="1" applyBorder="1"/>
    <xf numFmtId="167" fontId="0" fillId="0" borderId="4" xfId="1" applyNumberFormat="1" applyFont="1" applyBorder="1"/>
    <xf numFmtId="0" fontId="0" fillId="0" borderId="0" xfId="0" applyAlignment="1">
      <alignment horizontal="center" wrapText="1"/>
    </xf>
    <xf numFmtId="0" fontId="1" fillId="4" borderId="0" xfId="5"/>
    <xf numFmtId="0" fontId="3" fillId="2" borderId="0" xfId="3" applyAlignment="1">
      <alignment horizontal="left" indent="1"/>
    </xf>
    <xf numFmtId="164" fontId="11" fillId="0" borderId="0" xfId="0" applyNumberFormat="1" applyFont="1"/>
    <xf numFmtId="0" fontId="0" fillId="0" borderId="4" xfId="0" applyBorder="1" applyAlignment="1">
      <alignment horizontal="left"/>
    </xf>
    <xf numFmtId="9" fontId="0" fillId="0" borderId="4" xfId="2" applyFont="1" applyBorder="1"/>
    <xf numFmtId="0" fontId="14" fillId="0" borderId="0" xfId="0" applyFont="1"/>
    <xf numFmtId="0" fontId="0" fillId="0" borderId="4" xfId="0" applyBorder="1" applyAlignment="1">
      <alignment horizontal="left" indent="3"/>
    </xf>
    <xf numFmtId="0" fontId="14" fillId="0" borderId="4" xfId="0" applyFont="1" applyBorder="1"/>
    <xf numFmtId="165" fontId="0" fillId="0" borderId="4" xfId="0" applyNumberFormat="1" applyBorder="1"/>
    <xf numFmtId="0" fontId="0" fillId="0" borderId="0" xfId="0" applyAlignment="1">
      <alignment horizontal="left" indent="5"/>
    </xf>
    <xf numFmtId="165" fontId="14" fillId="0" borderId="0" xfId="1" applyFont="1"/>
    <xf numFmtId="168" fontId="0" fillId="0" borderId="0" xfId="1" applyNumberFormat="1" applyFont="1"/>
    <xf numFmtId="41" fontId="0" fillId="0" borderId="0" xfId="1" applyNumberFormat="1" applyFont="1"/>
    <xf numFmtId="41" fontId="14" fillId="0" borderId="0" xfId="1" applyNumberFormat="1" applyFont="1"/>
    <xf numFmtId="0" fontId="14" fillId="0" borderId="0" xfId="0" applyFont="1" applyBorder="1"/>
    <xf numFmtId="165" fontId="0" fillId="0" borderId="0" xfId="0" applyNumberFormat="1" applyBorder="1"/>
    <xf numFmtId="0" fontId="15" fillId="0" borderId="0" xfId="0" applyFont="1" applyAlignment="1">
      <alignment horizontal="left"/>
    </xf>
    <xf numFmtId="167" fontId="14" fillId="0" borderId="0" xfId="1" applyNumberFormat="1" applyFont="1"/>
    <xf numFmtId="10" fontId="0" fillId="0" borderId="0" xfId="2" applyNumberFormat="1" applyFont="1" applyAlignment="1">
      <alignment horizontal="center"/>
    </xf>
    <xf numFmtId="167" fontId="0" fillId="0" borderId="0" xfId="1" applyNumberFormat="1" applyFont="1" applyAlignment="1">
      <alignment horizontal="right"/>
    </xf>
    <xf numFmtId="167" fontId="0" fillId="0" borderId="0" xfId="1" applyNumberFormat="1" applyFont="1" applyAlignment="1">
      <alignment horizontal="left"/>
    </xf>
    <xf numFmtId="9" fontId="14" fillId="0" borderId="0" xfId="2" applyFont="1"/>
    <xf numFmtId="0" fontId="1" fillId="3" borderId="0" xfId="4"/>
    <xf numFmtId="0" fontId="7" fillId="0" borderId="6" xfId="0" applyFont="1" applyBorder="1" applyAlignment="1">
      <alignment horizontal="left"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166" fontId="0" fillId="0" borderId="0" xfId="2" applyNumberFormat="1" applyFont="1" applyBorder="1"/>
    <xf numFmtId="10" fontId="0" fillId="0" borderId="9" xfId="2" applyNumberFormat="1" applyFont="1" applyBorder="1"/>
    <xf numFmtId="0" fontId="2" fillId="0" borderId="63" xfId="0" applyFont="1" applyBorder="1"/>
    <xf numFmtId="166" fontId="2" fillId="0" borderId="63" xfId="2" applyNumberFormat="1" applyFont="1" applyBorder="1"/>
    <xf numFmtId="10" fontId="2" fillId="0" borderId="64" xfId="2" applyNumberFormat="1" applyFont="1" applyBorder="1"/>
    <xf numFmtId="0" fontId="0" fillId="0" borderId="65" xfId="0" applyBorder="1"/>
    <xf numFmtId="166" fontId="0" fillId="0" borderId="65" xfId="2" applyNumberFormat="1" applyFont="1" applyBorder="1"/>
    <xf numFmtId="10" fontId="0" fillId="0" borderId="66" xfId="2" applyNumberFormat="1" applyFont="1" applyBorder="1"/>
    <xf numFmtId="0" fontId="0" fillId="0" borderId="6" xfId="0" applyBorder="1"/>
    <xf numFmtId="164" fontId="0" fillId="0" borderId="6" xfId="0" applyNumberFormat="1" applyBorder="1"/>
    <xf numFmtId="0" fontId="0" fillId="0" borderId="11" xfId="0" applyBorder="1"/>
    <xf numFmtId="164" fontId="0" fillId="0" borderId="11" xfId="0" applyNumberFormat="1" applyBorder="1"/>
    <xf numFmtId="10" fontId="0" fillId="0" borderId="0" xfId="2" applyNumberFormat="1" applyFont="1" applyAlignment="1">
      <alignment horizontal="left" indent="3"/>
    </xf>
    <xf numFmtId="0" fontId="0" fillId="0" borderId="0" xfId="2" applyNumberFormat="1" applyFont="1"/>
    <xf numFmtId="9" fontId="0" fillId="0" borderId="4" xfId="0" applyNumberFormat="1" applyBorder="1"/>
    <xf numFmtId="165" fontId="3" fillId="2" borderId="0" xfId="3" applyNumberFormat="1"/>
    <xf numFmtId="0" fontId="0" fillId="0" borderId="4" xfId="0" applyBorder="1" applyAlignment="1">
      <alignment horizontal="left" indent="1"/>
    </xf>
    <xf numFmtId="165" fontId="0" fillId="0" borderId="4" xfId="1" applyFont="1" applyBorder="1"/>
    <xf numFmtId="0" fontId="0" fillId="0" borderId="0" xfId="0" applyAlignment="1">
      <alignment horizontal="right" wrapText="1"/>
    </xf>
    <xf numFmtId="10" fontId="0" fillId="0" borderId="0" xfId="2" applyNumberFormat="1" applyFont="1" applyAlignment="1">
      <alignment horizontal="left" indent="1"/>
    </xf>
    <xf numFmtId="0" fontId="2" fillId="0" borderId="0" xfId="0" applyFont="1" applyAlignment="1">
      <alignment horizontal="left" indent="1"/>
    </xf>
    <xf numFmtId="0" fontId="2" fillId="0" borderId="4" xfId="0" applyFont="1" applyBorder="1" applyAlignment="1">
      <alignment horizontal="left" indent="1"/>
    </xf>
    <xf numFmtId="165" fontId="0" fillId="0" borderId="0" xfId="1" applyFont="1" applyAlignment="1">
      <alignment horizontal="left" indent="1"/>
    </xf>
    <xf numFmtId="165" fontId="11" fillId="0" borderId="0" xfId="1" applyFont="1"/>
    <xf numFmtId="0" fontId="0" fillId="0" borderId="6" xfId="0" applyBorder="1" applyAlignment="1">
      <alignment horizontal="left" indent="1"/>
    </xf>
    <xf numFmtId="0" fontId="0" fillId="0" borderId="11" xfId="0" applyBorder="1" applyAlignment="1">
      <alignment horizontal="left" indent="1"/>
    </xf>
    <xf numFmtId="169" fontId="0" fillId="0" borderId="11" xfId="0" applyNumberFormat="1" applyBorder="1"/>
    <xf numFmtId="41" fontId="0" fillId="0" borderId="0" xfId="0" applyNumberFormat="1"/>
    <xf numFmtId="165" fontId="0" fillId="0" borderId="0" xfId="1" applyFont="1" applyFill="1"/>
    <xf numFmtId="0" fontId="0" fillId="0" borderId="0" xfId="1" applyNumberFormat="1" applyFont="1"/>
    <xf numFmtId="0" fontId="0" fillId="0" borderId="67" xfId="0" applyBorder="1"/>
    <xf numFmtId="41" fontId="0" fillId="0" borderId="67" xfId="0" applyNumberFormat="1" applyBorder="1"/>
    <xf numFmtId="0" fontId="17" fillId="0" borderId="0" xfId="0" applyFont="1"/>
    <xf numFmtId="0" fontId="0" fillId="0" borderId="84" xfId="0" applyFill="1" applyBorder="1" applyAlignment="1">
      <alignment horizontal="center" wrapText="1"/>
    </xf>
    <xf numFmtId="0" fontId="0" fillId="0" borderId="0" xfId="0" applyFill="1" applyBorder="1" applyAlignment="1">
      <alignment horizontal="centerContinuous" wrapText="1"/>
    </xf>
    <xf numFmtId="165" fontId="0" fillId="0" borderId="0" xfId="0" applyNumberFormat="1" applyFill="1"/>
    <xf numFmtId="0" fontId="24" fillId="0" borderId="0" xfId="3" applyFont="1" applyFill="1" applyBorder="1"/>
    <xf numFmtId="0" fontId="24" fillId="2" borderId="0" xfId="3" applyFont="1"/>
    <xf numFmtId="0" fontId="24" fillId="2" borderId="0" xfId="3" applyFont="1" applyAlignment="1">
      <alignment horizontal="center"/>
    </xf>
    <xf numFmtId="0" fontId="25" fillId="2" borderId="0" xfId="3" applyFont="1"/>
    <xf numFmtId="165" fontId="0" fillId="8" borderId="0" xfId="1" applyFont="1" applyFill="1"/>
    <xf numFmtId="0" fontId="26" fillId="0" borderId="4" xfId="6" applyBorder="1" applyAlignment="1" applyProtection="1"/>
    <xf numFmtId="0" fontId="26" fillId="0" borderId="0" xfId="6" applyAlignment="1" applyProtection="1"/>
    <xf numFmtId="167" fontId="27" fillId="0" borderId="0" xfId="1" applyNumberFormat="1" applyFont="1"/>
    <xf numFmtId="0" fontId="0" fillId="0" borderId="0" xfId="0" applyFill="1" applyBorder="1" applyAlignment="1">
      <alignment horizontal="left" indent="2"/>
    </xf>
    <xf numFmtId="0" fontId="0" fillId="0" borderId="0" xfId="0" applyProtection="1">
      <protection locked="0"/>
    </xf>
    <xf numFmtId="0" fontId="0" fillId="0" borderId="0" xfId="0" applyFill="1" applyProtection="1">
      <protection locked="0"/>
    </xf>
    <xf numFmtId="41" fontId="0" fillId="0" borderId="0" xfId="0" applyNumberFormat="1" applyProtection="1">
      <protection locked="0"/>
    </xf>
    <xf numFmtId="0" fontId="0" fillId="0" borderId="0" xfId="0" applyFill="1" applyBorder="1" applyProtection="1">
      <protection locked="0"/>
    </xf>
    <xf numFmtId="164" fontId="0" fillId="0" borderId="0" xfId="0" applyNumberFormat="1" applyProtection="1">
      <protection locked="0"/>
    </xf>
    <xf numFmtId="0" fontId="0" fillId="0" borderId="0" xfId="0" applyAlignment="1" applyProtection="1">
      <alignment horizontal="left" indent="1"/>
      <protection locked="0"/>
    </xf>
    <xf numFmtId="0" fontId="0" fillId="0" borderId="0" xfId="0" applyAlignment="1" applyProtection="1">
      <alignment horizontal="center"/>
      <protection locked="0"/>
    </xf>
    <xf numFmtId="0" fontId="14" fillId="0" borderId="0" xfId="0" applyFont="1" applyProtection="1">
      <protection locked="0"/>
    </xf>
    <xf numFmtId="0" fontId="0" fillId="0" borderId="0" xfId="0" applyAlignment="1" applyProtection="1">
      <alignment horizontal="left" indent="2"/>
      <protection locked="0"/>
    </xf>
    <xf numFmtId="165" fontId="0" fillId="0" borderId="0" xfId="1" applyFont="1" applyProtection="1">
      <protection locked="0"/>
    </xf>
    <xf numFmtId="0" fontId="0" fillId="0" borderId="4" xfId="0" applyFill="1" applyBorder="1" applyAlignment="1">
      <alignment horizontal="center"/>
    </xf>
    <xf numFmtId="165" fontId="0" fillId="0" borderId="4" xfId="1" applyFont="1" applyFill="1" applyBorder="1"/>
    <xf numFmtId="167" fontId="0" fillId="0" borderId="4" xfId="1" applyNumberFormat="1" applyFont="1" applyFill="1" applyBorder="1"/>
    <xf numFmtId="0" fontId="0" fillId="0" borderId="6" xfId="0" applyBorder="1" applyAlignment="1">
      <alignment horizontal="left" indent="2"/>
    </xf>
    <xf numFmtId="0" fontId="0" fillId="0" borderId="0" xfId="0" applyBorder="1" applyAlignment="1">
      <alignment horizontal="left" indent="2"/>
    </xf>
    <xf numFmtId="0" fontId="27" fillId="0" borderId="0" xfId="3" applyFont="1" applyFill="1"/>
    <xf numFmtId="0" fontId="27" fillId="0" borderId="0" xfId="0" applyFont="1"/>
    <xf numFmtId="0" fontId="27" fillId="0" borderId="0" xfId="3" applyFont="1" applyFill="1" applyAlignment="1">
      <alignment horizontal="left"/>
    </xf>
    <xf numFmtId="0" fontId="27" fillId="0" borderId="0" xfId="3" applyFont="1" applyFill="1" applyAlignment="1">
      <alignment horizontal="center"/>
    </xf>
    <xf numFmtId="0" fontId="27" fillId="0" borderId="0" xfId="3" applyFont="1" applyFill="1" applyBorder="1"/>
    <xf numFmtId="0" fontId="7" fillId="0" borderId="14" xfId="0" applyFont="1" applyBorder="1" applyAlignment="1">
      <alignment horizontal="centerContinuous" vertical="center" wrapText="1"/>
    </xf>
    <xf numFmtId="0" fontId="0" fillId="0" borderId="14" xfId="0" applyBorder="1" applyAlignment="1">
      <alignment horizontal="centerContinuous" vertical="center" wrapText="1"/>
    </xf>
    <xf numFmtId="0" fontId="0" fillId="0" borderId="13" xfId="0" applyBorder="1" applyAlignment="1">
      <alignment vertical="center"/>
    </xf>
    <xf numFmtId="167" fontId="0" fillId="0" borderId="31" xfId="1" applyNumberFormat="1" applyFont="1" applyBorder="1"/>
    <xf numFmtId="164" fontId="0" fillId="0" borderId="29" xfId="0" applyNumberFormat="1" applyBorder="1" applyAlignment="1">
      <alignment horizontal="center"/>
    </xf>
    <xf numFmtId="0" fontId="0" fillId="0" borderId="14" xfId="0" applyBorder="1" applyAlignment="1">
      <alignment horizontal="centerContinuous"/>
    </xf>
    <xf numFmtId="9" fontId="0" fillId="0" borderId="58" xfId="0" applyNumberFormat="1" applyFill="1" applyBorder="1" applyAlignment="1">
      <alignment horizontal="center"/>
    </xf>
    <xf numFmtId="0" fontId="16" fillId="0" borderId="14" xfId="0" applyFont="1" applyBorder="1" applyAlignment="1">
      <alignment horizontal="centerContinuous"/>
    </xf>
    <xf numFmtId="165" fontId="16" fillId="0" borderId="4" xfId="1" applyFont="1" applyBorder="1" applyAlignment="1">
      <alignment horizontal="left" indent="1"/>
    </xf>
    <xf numFmtId="165" fontId="0" fillId="0" borderId="4" xfId="1" applyFont="1" applyBorder="1" applyAlignment="1">
      <alignment horizontal="left" indent="1"/>
    </xf>
    <xf numFmtId="14" fontId="10" fillId="0" borderId="0" xfId="0" applyNumberFormat="1" applyFont="1"/>
    <xf numFmtId="14" fontId="10" fillId="0" borderId="0" xfId="1" applyNumberFormat="1" applyFont="1" applyBorder="1"/>
    <xf numFmtId="9" fontId="0" fillId="5" borderId="71" xfId="0" applyNumberFormat="1" applyFill="1" applyBorder="1" applyAlignment="1" applyProtection="1">
      <alignment horizontal="center"/>
      <protection locked="0"/>
    </xf>
    <xf numFmtId="164" fontId="0" fillId="5" borderId="2" xfId="0" applyNumberFormat="1" applyFill="1" applyBorder="1" applyAlignment="1" applyProtection="1">
      <alignment horizontal="center"/>
      <protection locked="0"/>
    </xf>
    <xf numFmtId="164" fontId="0" fillId="5" borderId="77" xfId="0" applyNumberFormat="1" applyFill="1" applyBorder="1" applyAlignment="1" applyProtection="1">
      <alignment horizontal="center"/>
      <protection locked="0"/>
    </xf>
    <xf numFmtId="164" fontId="0" fillId="5" borderId="78" xfId="0" applyNumberFormat="1" applyFill="1" applyBorder="1" applyAlignment="1" applyProtection="1">
      <alignment horizontal="center"/>
      <protection locked="0"/>
    </xf>
    <xf numFmtId="164" fontId="0" fillId="5" borderId="79" xfId="0" applyNumberFormat="1" applyFill="1" applyBorder="1" applyAlignment="1" applyProtection="1">
      <alignment horizontal="center"/>
      <protection locked="0"/>
    </xf>
    <xf numFmtId="164" fontId="0" fillId="5" borderId="80" xfId="0" applyNumberFormat="1" applyFill="1" applyBorder="1" applyAlignment="1" applyProtection="1">
      <alignment horizontal="center"/>
      <protection locked="0"/>
    </xf>
    <xf numFmtId="9" fontId="0" fillId="5" borderId="2" xfId="2" applyFont="1" applyFill="1" applyBorder="1" applyAlignment="1" applyProtection="1">
      <alignment horizontal="center"/>
      <protection locked="0"/>
    </xf>
    <xf numFmtId="9" fontId="0" fillId="5" borderId="77" xfId="2" applyFont="1" applyFill="1" applyBorder="1" applyAlignment="1" applyProtection="1">
      <alignment horizontal="center"/>
      <protection locked="0"/>
    </xf>
    <xf numFmtId="9" fontId="0" fillId="5" borderId="78" xfId="2" applyFont="1" applyFill="1" applyBorder="1" applyAlignment="1" applyProtection="1">
      <alignment horizontal="center"/>
      <protection locked="0"/>
    </xf>
    <xf numFmtId="9" fontId="0" fillId="5" borderId="79" xfId="2" applyFont="1" applyFill="1" applyBorder="1" applyAlignment="1" applyProtection="1">
      <alignment horizontal="center"/>
      <protection locked="0"/>
    </xf>
    <xf numFmtId="9" fontId="0" fillId="5" borderId="80" xfId="2" applyFont="1" applyFill="1" applyBorder="1" applyAlignment="1" applyProtection="1">
      <alignment horizontal="center"/>
      <protection locked="0"/>
    </xf>
    <xf numFmtId="2" fontId="0" fillId="5" borderId="2" xfId="2" applyNumberFormat="1" applyFont="1" applyFill="1" applyBorder="1" applyAlignment="1" applyProtection="1">
      <alignment horizontal="center"/>
      <protection locked="0"/>
    </xf>
    <xf numFmtId="2" fontId="0" fillId="5" borderId="77" xfId="2" applyNumberFormat="1" applyFont="1" applyFill="1" applyBorder="1" applyAlignment="1" applyProtection="1">
      <alignment horizontal="center"/>
      <protection locked="0"/>
    </xf>
    <xf numFmtId="2" fontId="0" fillId="5" borderId="78" xfId="2" applyNumberFormat="1" applyFont="1" applyFill="1" applyBorder="1" applyAlignment="1" applyProtection="1">
      <alignment horizontal="center"/>
      <protection locked="0"/>
    </xf>
    <xf numFmtId="2" fontId="0" fillId="5" borderId="79" xfId="2" applyNumberFormat="1" applyFont="1" applyFill="1" applyBorder="1" applyAlignment="1" applyProtection="1">
      <alignment horizontal="center"/>
      <protection locked="0"/>
    </xf>
    <xf numFmtId="2" fontId="0" fillId="5" borderId="80" xfId="2" applyNumberFormat="1" applyFont="1" applyFill="1" applyBorder="1" applyAlignment="1" applyProtection="1">
      <alignment horizontal="center"/>
      <protection locked="0"/>
    </xf>
    <xf numFmtId="164" fontId="0" fillId="5" borderId="82" xfId="0" applyNumberFormat="1" applyFill="1" applyBorder="1" applyAlignment="1" applyProtection="1">
      <alignment horizontal="center"/>
      <protection locked="0"/>
    </xf>
    <xf numFmtId="0" fontId="6" fillId="5" borderId="5" xfId="0" applyFont="1" applyFill="1" applyBorder="1" applyAlignment="1" applyProtection="1">
      <alignment horizontal="centerContinuous" wrapText="1"/>
      <protection locked="0"/>
    </xf>
    <xf numFmtId="0" fontId="0" fillId="5" borderId="6" xfId="0" applyFill="1" applyBorder="1" applyAlignment="1" applyProtection="1">
      <alignment horizontal="centerContinuous" wrapText="1"/>
      <protection locked="0"/>
    </xf>
    <xf numFmtId="0" fontId="0" fillId="5" borderId="8" xfId="0" applyFill="1" applyBorder="1" applyAlignment="1" applyProtection="1">
      <alignment horizontal="centerContinuous" wrapText="1"/>
      <protection locked="0"/>
    </xf>
    <xf numFmtId="0" fontId="0" fillId="5" borderId="0" xfId="0" applyFill="1" applyBorder="1" applyAlignment="1" applyProtection="1">
      <alignment horizontal="centerContinuous" wrapText="1"/>
      <protection locked="0"/>
    </xf>
    <xf numFmtId="0" fontId="0" fillId="5" borderId="10" xfId="0" applyFill="1" applyBorder="1" applyAlignment="1" applyProtection="1">
      <alignment horizontal="centerContinuous" wrapText="1"/>
      <protection locked="0"/>
    </xf>
    <xf numFmtId="0" fontId="0" fillId="5" borderId="11" xfId="0" applyFill="1" applyBorder="1" applyAlignment="1" applyProtection="1">
      <alignment horizontal="centerContinuous" wrapText="1"/>
      <protection locked="0"/>
    </xf>
    <xf numFmtId="164" fontId="0" fillId="5" borderId="16" xfId="0" applyNumberFormat="1" applyFill="1" applyBorder="1" applyProtection="1">
      <protection locked="0"/>
    </xf>
    <xf numFmtId="166" fontId="0" fillId="5" borderId="17" xfId="2" applyNumberFormat="1" applyFont="1" applyFill="1" applyBorder="1" applyProtection="1">
      <protection locked="0"/>
    </xf>
    <xf numFmtId="14" fontId="0" fillId="5" borderId="17" xfId="2" applyNumberFormat="1" applyFont="1" applyFill="1" applyBorder="1" applyProtection="1">
      <protection locked="0"/>
    </xf>
    <xf numFmtId="14" fontId="0" fillId="5" borderId="17" xfId="0" applyNumberFormat="1" applyFill="1" applyBorder="1" applyProtection="1">
      <protection locked="0"/>
    </xf>
    <xf numFmtId="164" fontId="0" fillId="5" borderId="20" xfId="0" applyNumberFormat="1" applyFill="1" applyBorder="1" applyProtection="1">
      <protection locked="0"/>
    </xf>
    <xf numFmtId="166" fontId="0" fillId="5" borderId="0" xfId="2" applyNumberFormat="1" applyFont="1" applyFill="1" applyBorder="1" applyProtection="1">
      <protection locked="0"/>
    </xf>
    <xf numFmtId="14" fontId="0" fillId="5" borderId="0" xfId="2" applyNumberFormat="1" applyFont="1" applyFill="1" applyBorder="1" applyProtection="1">
      <protection locked="0"/>
    </xf>
    <xf numFmtId="14" fontId="0" fillId="5" borderId="0" xfId="0" applyNumberFormat="1" applyFill="1" applyBorder="1" applyProtection="1">
      <protection locked="0"/>
    </xf>
    <xf numFmtId="164" fontId="0" fillId="5" borderId="23" xfId="0" applyNumberFormat="1" applyFill="1" applyBorder="1" applyProtection="1">
      <protection locked="0"/>
    </xf>
    <xf numFmtId="166" fontId="0" fillId="5" borderId="24" xfId="2" applyNumberFormat="1" applyFont="1" applyFill="1" applyBorder="1" applyProtection="1">
      <protection locked="0"/>
    </xf>
    <xf numFmtId="14" fontId="0" fillId="5" borderId="24" xfId="2" applyNumberFormat="1" applyFont="1" applyFill="1" applyBorder="1" applyProtection="1">
      <protection locked="0"/>
    </xf>
    <xf numFmtId="14" fontId="0" fillId="5" borderId="24" xfId="0" applyNumberFormat="1" applyFill="1" applyBorder="1" applyProtection="1">
      <protection locked="0"/>
    </xf>
    <xf numFmtId="9" fontId="0" fillId="5" borderId="32" xfId="0" applyNumberFormat="1" applyFill="1" applyBorder="1" applyAlignment="1" applyProtection="1">
      <alignment horizontal="center"/>
      <protection locked="0"/>
    </xf>
    <xf numFmtId="9" fontId="0" fillId="5" borderId="35" xfId="0" applyNumberFormat="1" applyFill="1" applyBorder="1" applyAlignment="1" applyProtection="1">
      <alignment horizontal="center"/>
      <protection locked="0"/>
    </xf>
    <xf numFmtId="9" fontId="0" fillId="5" borderId="38" xfId="0" applyNumberFormat="1" applyFill="1" applyBorder="1" applyAlignment="1" applyProtection="1">
      <alignment horizontal="center"/>
      <protection locked="0"/>
    </xf>
    <xf numFmtId="14" fontId="0" fillId="5" borderId="1" xfId="0" applyNumberFormat="1" applyFill="1" applyBorder="1" applyProtection="1">
      <protection locked="0"/>
    </xf>
    <xf numFmtId="14" fontId="0" fillId="5" borderId="41" xfId="0" applyNumberFormat="1" applyFill="1" applyBorder="1" applyProtection="1">
      <protection locked="0"/>
    </xf>
    <xf numFmtId="0" fontId="0" fillId="5" borderId="35" xfId="0" applyFill="1" applyBorder="1" applyProtection="1">
      <protection locked="0"/>
    </xf>
    <xf numFmtId="0" fontId="0" fillId="5" borderId="42" xfId="0" applyFill="1" applyBorder="1" applyProtection="1">
      <protection locked="0"/>
    </xf>
    <xf numFmtId="0" fontId="0" fillId="5" borderId="1" xfId="0" applyNumberFormat="1" applyFill="1" applyBorder="1" applyAlignment="1" applyProtection="1">
      <alignment horizontal="center"/>
      <protection locked="0"/>
    </xf>
    <xf numFmtId="0" fontId="0" fillId="5" borderId="37" xfId="0" applyFill="1" applyBorder="1" applyProtection="1">
      <protection locked="0"/>
    </xf>
    <xf numFmtId="0" fontId="0" fillId="5" borderId="40" xfId="0" applyFill="1" applyBorder="1" applyProtection="1">
      <protection locked="0"/>
    </xf>
    <xf numFmtId="10" fontId="0" fillId="5" borderId="43" xfId="0" applyNumberFormat="1" applyFill="1" applyBorder="1" applyProtection="1">
      <protection locked="0"/>
    </xf>
    <xf numFmtId="10" fontId="0" fillId="5" borderId="44" xfId="0" applyNumberFormat="1" applyFill="1" applyBorder="1" applyProtection="1">
      <protection locked="0"/>
    </xf>
    <xf numFmtId="10" fontId="0" fillId="5" borderId="1" xfId="2" applyNumberFormat="1" applyFont="1" applyFill="1" applyBorder="1" applyProtection="1">
      <protection locked="0"/>
    </xf>
    <xf numFmtId="9" fontId="0" fillId="5" borderId="19" xfId="2" applyFont="1" applyFill="1" applyBorder="1" applyProtection="1">
      <protection locked="0"/>
    </xf>
    <xf numFmtId="9" fontId="0" fillId="5" borderId="6" xfId="2" applyFont="1" applyFill="1" applyBorder="1" applyProtection="1">
      <protection locked="0"/>
    </xf>
    <xf numFmtId="9" fontId="0" fillId="5" borderId="7" xfId="2" applyFont="1" applyFill="1" applyBorder="1" applyProtection="1">
      <protection locked="0"/>
    </xf>
    <xf numFmtId="9" fontId="0" fillId="5" borderId="22" xfId="2" applyFont="1" applyFill="1" applyBorder="1" applyProtection="1">
      <protection locked="0"/>
    </xf>
    <xf numFmtId="9" fontId="0" fillId="5" borderId="0" xfId="2" applyFont="1" applyFill="1" applyBorder="1" applyProtection="1">
      <protection locked="0"/>
    </xf>
    <xf numFmtId="9" fontId="0" fillId="5" borderId="9" xfId="2" applyFont="1" applyFill="1" applyBorder="1" applyProtection="1">
      <protection locked="0"/>
    </xf>
    <xf numFmtId="9" fontId="0" fillId="5" borderId="26" xfId="2" applyFont="1" applyFill="1" applyBorder="1" applyProtection="1">
      <protection locked="0"/>
    </xf>
    <xf numFmtId="9" fontId="0" fillId="5" borderId="11" xfId="2" applyFont="1" applyFill="1" applyBorder="1" applyProtection="1">
      <protection locked="0"/>
    </xf>
    <xf numFmtId="9" fontId="0" fillId="5" borderId="12" xfId="2" applyFont="1" applyFill="1" applyBorder="1" applyProtection="1">
      <protection locked="0"/>
    </xf>
    <xf numFmtId="166" fontId="0" fillId="5" borderId="59" xfId="2" applyNumberFormat="1" applyFont="1" applyFill="1" applyBorder="1" applyProtection="1">
      <protection locked="0"/>
    </xf>
    <xf numFmtId="0" fontId="0" fillId="5" borderId="60" xfId="2" applyNumberFormat="1" applyFont="1" applyFill="1" applyBorder="1" applyProtection="1">
      <protection locked="0"/>
    </xf>
    <xf numFmtId="166" fontId="0" fillId="5" borderId="60" xfId="2" applyNumberFormat="1" applyFont="1" applyFill="1" applyBorder="1" applyProtection="1">
      <protection locked="0"/>
    </xf>
    <xf numFmtId="166" fontId="0" fillId="5" borderId="61" xfId="2" applyNumberFormat="1" applyFont="1" applyFill="1" applyBorder="1" applyProtection="1">
      <protection locked="0"/>
    </xf>
    <xf numFmtId="0" fontId="0" fillId="5" borderId="86" xfId="0" applyFill="1" applyBorder="1" applyProtection="1">
      <protection locked="0"/>
    </xf>
    <xf numFmtId="167" fontId="0" fillId="5" borderId="55" xfId="1" applyNumberFormat="1" applyFont="1" applyFill="1" applyBorder="1" applyProtection="1">
      <protection locked="0"/>
    </xf>
    <xf numFmtId="167" fontId="0" fillId="5" borderId="56" xfId="1" applyNumberFormat="1" applyFont="1" applyFill="1" applyBorder="1" applyProtection="1">
      <protection locked="0"/>
    </xf>
    <xf numFmtId="165" fontId="0" fillId="5" borderId="41" xfId="1" applyFont="1" applyFill="1" applyBorder="1" applyProtection="1">
      <protection locked="0"/>
    </xf>
    <xf numFmtId="0" fontId="10" fillId="0" borderId="0" xfId="0" applyFont="1" applyProtection="1">
      <protection locked="0"/>
    </xf>
    <xf numFmtId="165" fontId="0" fillId="5" borderId="42" xfId="1" applyFont="1" applyFill="1" applyBorder="1" applyProtection="1">
      <protection locked="0"/>
    </xf>
    <xf numFmtId="165" fontId="0" fillId="5" borderId="53" xfId="1" applyFont="1" applyFill="1" applyBorder="1" applyProtection="1">
      <protection locked="0"/>
    </xf>
    <xf numFmtId="165" fontId="0" fillId="5" borderId="37" xfId="1" applyFont="1" applyFill="1" applyBorder="1" applyProtection="1">
      <protection locked="0"/>
    </xf>
    <xf numFmtId="165" fontId="0" fillId="5" borderId="40" xfId="1" applyFont="1" applyFill="1" applyBorder="1" applyProtection="1">
      <protection locked="0"/>
    </xf>
    <xf numFmtId="0" fontId="0" fillId="5" borderId="6" xfId="0" applyFill="1" applyBorder="1" applyProtection="1">
      <protection locked="0"/>
    </xf>
    <xf numFmtId="0" fontId="0" fillId="5" borderId="7" xfId="0" applyFill="1" applyBorder="1" applyProtection="1">
      <protection locked="0"/>
    </xf>
    <xf numFmtId="0" fontId="0" fillId="5" borderId="11" xfId="0" applyFill="1" applyBorder="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9" xfId="0" applyFill="1" applyBorder="1" applyProtection="1">
      <protection locked="0"/>
    </xf>
    <xf numFmtId="0" fontId="0" fillId="5" borderId="24" xfId="0" applyFill="1" applyBorder="1" applyProtection="1">
      <protection locked="0"/>
    </xf>
    <xf numFmtId="0" fontId="0" fillId="5" borderId="54" xfId="0" applyFill="1" applyBorder="1" applyProtection="1">
      <protection locked="0"/>
    </xf>
    <xf numFmtId="166" fontId="0" fillId="5" borderId="41" xfId="2" applyNumberFormat="1" applyFont="1" applyFill="1" applyBorder="1" applyAlignment="1" applyProtection="1">
      <alignment horizontal="left" indent="3"/>
      <protection locked="0"/>
    </xf>
    <xf numFmtId="166" fontId="0" fillId="5" borderId="35" xfId="2" applyNumberFormat="1" applyFont="1" applyFill="1" applyBorder="1" applyAlignment="1" applyProtection="1">
      <alignment horizontal="left" indent="3"/>
      <protection locked="0"/>
    </xf>
    <xf numFmtId="166" fontId="0" fillId="5" borderId="42" xfId="2" applyNumberFormat="1" applyFont="1" applyFill="1" applyBorder="1" applyAlignment="1" applyProtection="1">
      <alignment horizontal="left" indent="3"/>
      <protection locked="0"/>
    </xf>
    <xf numFmtId="167" fontId="0" fillId="5" borderId="6" xfId="1" applyNumberFormat="1" applyFont="1" applyFill="1" applyBorder="1" applyProtection="1">
      <protection locked="0"/>
    </xf>
    <xf numFmtId="167" fontId="0" fillId="5" borderId="0" xfId="1" applyNumberFormat="1" applyFont="1" applyFill="1" applyBorder="1" applyProtection="1">
      <protection locked="0"/>
    </xf>
    <xf numFmtId="167" fontId="0" fillId="5" borderId="24" xfId="1" applyNumberFormat="1" applyFont="1" applyFill="1" applyBorder="1" applyProtection="1">
      <protection locked="0"/>
    </xf>
    <xf numFmtId="167" fontId="0" fillId="5" borderId="17" xfId="1" applyNumberFormat="1" applyFont="1" applyFill="1" applyBorder="1" applyProtection="1">
      <protection locked="0"/>
    </xf>
    <xf numFmtId="0" fontId="0" fillId="5" borderId="41" xfId="0" applyFill="1" applyBorder="1" applyAlignment="1" applyProtection="1">
      <alignment horizontal="center"/>
      <protection locked="0"/>
    </xf>
    <xf numFmtId="0" fontId="0" fillId="5" borderId="35" xfId="0" applyFill="1" applyBorder="1" applyAlignment="1" applyProtection="1">
      <alignment horizontal="center"/>
      <protection locked="0"/>
    </xf>
    <xf numFmtId="0" fontId="0" fillId="5" borderId="42" xfId="0" applyFill="1" applyBorder="1" applyAlignment="1" applyProtection="1">
      <alignment horizontal="center"/>
      <protection locked="0"/>
    </xf>
    <xf numFmtId="165" fontId="0" fillId="5" borderId="35" xfId="1" applyFont="1" applyFill="1" applyBorder="1" applyProtection="1">
      <protection locked="0"/>
    </xf>
    <xf numFmtId="167" fontId="0" fillId="5" borderId="11" xfId="1" applyNumberFormat="1" applyFont="1" applyFill="1" applyBorder="1" applyProtection="1">
      <protection locked="0"/>
    </xf>
    <xf numFmtId="167" fontId="0" fillId="5" borderId="34" xfId="1" applyNumberFormat="1" applyFont="1" applyFill="1" applyBorder="1" applyProtection="1">
      <protection locked="0"/>
    </xf>
    <xf numFmtId="167" fontId="0" fillId="5" borderId="40" xfId="1" applyNumberFormat="1" applyFont="1" applyFill="1" applyBorder="1" applyProtection="1">
      <protection locked="0"/>
    </xf>
    <xf numFmtId="167" fontId="0" fillId="5" borderId="85" xfId="1" applyNumberFormat="1" applyFont="1" applyFill="1" applyBorder="1" applyProtection="1">
      <protection locked="0"/>
    </xf>
    <xf numFmtId="167" fontId="0" fillId="5" borderId="7" xfId="1" applyNumberFormat="1" applyFont="1" applyFill="1" applyBorder="1" applyProtection="1">
      <protection locked="0"/>
    </xf>
    <xf numFmtId="167" fontId="0" fillId="5" borderId="12" xfId="1" applyNumberFormat="1" applyFont="1" applyFill="1" applyBorder="1" applyProtection="1">
      <protection locked="0"/>
    </xf>
    <xf numFmtId="167" fontId="0" fillId="5" borderId="4" xfId="1" applyNumberFormat="1" applyFont="1" applyFill="1" applyBorder="1" applyProtection="1">
      <protection locked="0"/>
    </xf>
    <xf numFmtId="167" fontId="0" fillId="5" borderId="62" xfId="1" applyNumberFormat="1" applyFont="1" applyFill="1" applyBorder="1" applyProtection="1">
      <protection locked="0"/>
    </xf>
    <xf numFmtId="0" fontId="0" fillId="5" borderId="41" xfId="0" applyFill="1" applyBorder="1" applyProtection="1">
      <protection locked="0"/>
    </xf>
    <xf numFmtId="0" fontId="0" fillId="5" borderId="0" xfId="0" applyFill="1" applyProtection="1">
      <protection locked="0"/>
    </xf>
    <xf numFmtId="0" fontId="7" fillId="5" borderId="0" xfId="0" applyFont="1" applyFill="1" applyAlignment="1" applyProtection="1">
      <alignment horizontal="center"/>
      <protection locked="0"/>
    </xf>
    <xf numFmtId="0" fontId="0" fillId="5" borderId="0" xfId="0" applyFill="1" applyAlignment="1" applyProtection="1">
      <alignment horizontal="center"/>
      <protection locked="0"/>
    </xf>
    <xf numFmtId="167" fontId="11" fillId="0" borderId="0" xfId="1" applyNumberFormat="1" applyFont="1" applyProtection="1">
      <protection locked="0"/>
    </xf>
    <xf numFmtId="0" fontId="0" fillId="0" borderId="0" xfId="0" applyProtection="1"/>
    <xf numFmtId="0" fontId="4" fillId="0" borderId="0" xfId="0" applyFont="1" applyProtection="1"/>
    <xf numFmtId="0" fontId="18" fillId="0" borderId="0" xfId="0" applyFont="1" applyAlignment="1" applyProtection="1">
      <alignment horizontal="centerContinuous"/>
    </xf>
    <xf numFmtId="0" fontId="19" fillId="0" borderId="0" xfId="0" applyFont="1" applyAlignment="1" applyProtection="1">
      <alignment horizontal="centerContinuous"/>
    </xf>
    <xf numFmtId="0" fontId="19" fillId="0" borderId="0" xfId="0" applyFont="1" applyAlignment="1" applyProtection="1">
      <alignment horizontal="center"/>
    </xf>
    <xf numFmtId="0" fontId="18" fillId="0" borderId="4" xfId="0" applyFont="1" applyBorder="1" applyAlignment="1" applyProtection="1">
      <alignment horizontal="left" vertical="center"/>
    </xf>
    <xf numFmtId="0" fontId="20" fillId="0" borderId="4" xfId="0" applyFont="1" applyBorder="1" applyAlignment="1" applyProtection="1">
      <alignment horizontal="center" vertical="center"/>
    </xf>
    <xf numFmtId="0" fontId="20" fillId="0" borderId="4" xfId="0" applyFont="1" applyBorder="1" applyAlignment="1" applyProtection="1">
      <alignment horizontal="center" vertical="center" wrapText="1"/>
    </xf>
    <xf numFmtId="0" fontId="20" fillId="0" borderId="4" xfId="0" applyFont="1" applyBorder="1" applyAlignment="1" applyProtection="1">
      <alignment horizontal="centerContinuous" vertical="center" wrapText="1"/>
    </xf>
    <xf numFmtId="0" fontId="2" fillId="0" borderId="0" xfId="0" applyFont="1" applyAlignment="1" applyProtection="1">
      <alignment horizontal="centerContinuous"/>
    </xf>
    <xf numFmtId="0" fontId="21" fillId="0" borderId="0" xfId="0" applyFont="1" applyAlignment="1" applyProtection="1">
      <alignment horizontal="left" indent="1"/>
    </xf>
    <xf numFmtId="0" fontId="21" fillId="0" borderId="0" xfId="0" applyFont="1" applyProtection="1"/>
    <xf numFmtId="0" fontId="21" fillId="0" borderId="68" xfId="0" applyFont="1" applyBorder="1" applyAlignment="1" applyProtection="1">
      <alignment horizontal="center"/>
    </xf>
    <xf numFmtId="167" fontId="21" fillId="0" borderId="0" xfId="1" applyNumberFormat="1" applyFont="1" applyBorder="1" applyProtection="1"/>
    <xf numFmtId="167" fontId="21" fillId="0" borderId="68" xfId="1" applyNumberFormat="1" applyFont="1" applyBorder="1" applyProtection="1"/>
    <xf numFmtId="0" fontId="21" fillId="0" borderId="69" xfId="0" applyFont="1" applyBorder="1" applyAlignment="1" applyProtection="1">
      <alignment horizontal="center"/>
    </xf>
    <xf numFmtId="2" fontId="21" fillId="0" borderId="0" xfId="0" applyNumberFormat="1" applyFont="1" applyBorder="1" applyAlignment="1" applyProtection="1">
      <alignment horizontal="center"/>
    </xf>
    <xf numFmtId="2" fontId="21" fillId="0" borderId="69" xfId="0" applyNumberFormat="1" applyFont="1" applyBorder="1" applyAlignment="1" applyProtection="1">
      <alignment horizontal="center"/>
    </xf>
    <xf numFmtId="9" fontId="21" fillId="0" borderId="0" xfId="2" applyFont="1" applyBorder="1" applyAlignment="1" applyProtection="1">
      <alignment horizontal="center"/>
    </xf>
    <xf numFmtId="10" fontId="21" fillId="0" borderId="69" xfId="2" applyNumberFormat="1" applyFont="1" applyBorder="1" applyAlignment="1" applyProtection="1">
      <alignment horizontal="center"/>
    </xf>
    <xf numFmtId="165" fontId="21" fillId="0" borderId="0" xfId="1" applyFont="1" applyBorder="1" applyAlignment="1" applyProtection="1">
      <alignment horizontal="center"/>
    </xf>
    <xf numFmtId="165" fontId="21" fillId="0" borderId="69" xfId="1" applyFont="1" applyBorder="1" applyAlignment="1" applyProtection="1">
      <alignment horizontal="center"/>
    </xf>
    <xf numFmtId="0" fontId="22" fillId="0" borderId="69" xfId="0" applyFont="1" applyBorder="1" applyAlignment="1" applyProtection="1">
      <alignment horizontal="center"/>
    </xf>
    <xf numFmtId="0" fontId="22" fillId="0" borderId="4" xfId="0" applyFont="1" applyBorder="1" applyAlignment="1" applyProtection="1">
      <alignment horizontal="center" vertical="center"/>
    </xf>
    <xf numFmtId="0" fontId="22" fillId="0" borderId="4" xfId="0" applyFont="1" applyBorder="1" applyAlignment="1" applyProtection="1">
      <alignment horizontal="center" vertical="center" wrapText="1"/>
    </xf>
    <xf numFmtId="9" fontId="21" fillId="0" borderId="69" xfId="2" applyFont="1" applyBorder="1" applyAlignment="1" applyProtection="1">
      <alignment horizontal="center"/>
    </xf>
    <xf numFmtId="165" fontId="21" fillId="0" borderId="0" xfId="1" applyFont="1" applyBorder="1" applyProtection="1"/>
    <xf numFmtId="165" fontId="21" fillId="0" borderId="69" xfId="1" applyFont="1" applyBorder="1" applyProtection="1"/>
    <xf numFmtId="165" fontId="21" fillId="0" borderId="0" xfId="0" applyNumberFormat="1" applyFont="1" applyBorder="1" applyProtection="1"/>
    <xf numFmtId="165" fontId="21" fillId="0" borderId="69" xfId="0" applyNumberFormat="1" applyFont="1" applyBorder="1" applyProtection="1"/>
    <xf numFmtId="0" fontId="22" fillId="0" borderId="0" xfId="0" applyFont="1" applyProtection="1"/>
    <xf numFmtId="0" fontId="22" fillId="0" borderId="68" xfId="0" applyFont="1" applyBorder="1" applyAlignment="1" applyProtection="1">
      <alignment horizontal="center"/>
    </xf>
    <xf numFmtId="165" fontId="22" fillId="0" borderId="6" xfId="1" applyFont="1" applyBorder="1" applyProtection="1"/>
    <xf numFmtId="165" fontId="22" fillId="0" borderId="68" xfId="1" applyFont="1" applyBorder="1" applyProtection="1"/>
    <xf numFmtId="165" fontId="22" fillId="0" borderId="0" xfId="1" applyFont="1" applyBorder="1" applyProtection="1"/>
    <xf numFmtId="165" fontId="22" fillId="0" borderId="69" xfId="1" applyFont="1" applyBorder="1" applyProtection="1"/>
    <xf numFmtId="0" fontId="18" fillId="0" borderId="0" xfId="0" applyFont="1" applyAlignment="1" applyProtection="1">
      <alignment horizontal="left"/>
    </xf>
    <xf numFmtId="0" fontId="23" fillId="0" borderId="0" xfId="3" applyFont="1" applyFill="1" applyAlignment="1" applyProtection="1">
      <alignment horizontal="center"/>
    </xf>
    <xf numFmtId="0" fontId="23" fillId="0" borderId="0" xfId="3" applyFont="1" applyFill="1" applyAlignment="1" applyProtection="1">
      <alignment horizontal="centerContinuous"/>
    </xf>
    <xf numFmtId="0" fontId="0" fillId="0" borderId="19" xfId="0" applyBorder="1" applyProtection="1"/>
    <xf numFmtId="14" fontId="0" fillId="0" borderId="70" xfId="0" applyNumberFormat="1" applyBorder="1" applyProtection="1"/>
    <xf numFmtId="9" fontId="0" fillId="0" borderId="71" xfId="0" applyNumberFormat="1" applyBorder="1" applyAlignment="1" applyProtection="1">
      <alignment horizontal="center"/>
    </xf>
    <xf numFmtId="9" fontId="0" fillId="0" borderId="72" xfId="0" applyNumberFormat="1" applyBorder="1" applyAlignment="1" applyProtection="1">
      <alignment horizontal="center"/>
    </xf>
    <xf numFmtId="9" fontId="0" fillId="0" borderId="73" xfId="0" applyNumberFormat="1" applyBorder="1" applyAlignment="1" applyProtection="1">
      <alignment horizontal="center"/>
    </xf>
    <xf numFmtId="9" fontId="0" fillId="0" borderId="74" xfId="0" applyNumberFormat="1" applyBorder="1" applyAlignment="1" applyProtection="1">
      <alignment horizontal="center"/>
    </xf>
    <xf numFmtId="9" fontId="0" fillId="0" borderId="75" xfId="0" applyNumberFormat="1" applyBorder="1" applyAlignment="1" applyProtection="1">
      <alignment horizontal="center"/>
    </xf>
    <xf numFmtId="0" fontId="0" fillId="0" borderId="22" xfId="0" applyBorder="1" applyProtection="1"/>
    <xf numFmtId="0" fontId="0" fillId="0" borderId="76" xfId="0" applyBorder="1" applyAlignment="1" applyProtection="1">
      <alignment horizontal="center"/>
    </xf>
    <xf numFmtId="164" fontId="0" fillId="0" borderId="2" xfId="0" applyNumberFormat="1" applyFill="1" applyBorder="1" applyAlignment="1" applyProtection="1">
      <alignment horizontal="center"/>
    </xf>
    <xf numFmtId="164" fontId="0" fillId="0" borderId="77" xfId="0" applyNumberFormat="1" applyFill="1" applyBorder="1" applyAlignment="1" applyProtection="1">
      <alignment horizontal="center"/>
    </xf>
    <xf numFmtId="164" fontId="0" fillId="0" borderId="78" xfId="0" applyNumberFormat="1" applyFill="1" applyBorder="1" applyAlignment="1" applyProtection="1">
      <alignment horizontal="center"/>
    </xf>
    <xf numFmtId="164" fontId="0" fillId="0" borderId="79" xfId="0" applyNumberFormat="1" applyFill="1" applyBorder="1" applyAlignment="1" applyProtection="1">
      <alignment horizontal="center"/>
    </xf>
    <xf numFmtId="164" fontId="0" fillId="0" borderId="80" xfId="0" applyNumberFormat="1" applyFill="1" applyBorder="1" applyAlignment="1" applyProtection="1">
      <alignment horizontal="center"/>
    </xf>
    <xf numFmtId="9" fontId="0" fillId="0" borderId="2" xfId="2" applyFont="1" applyFill="1" applyBorder="1" applyAlignment="1" applyProtection="1">
      <alignment horizontal="center"/>
    </xf>
    <xf numFmtId="9" fontId="0" fillId="0" borderId="77" xfId="2" applyFont="1" applyFill="1" applyBorder="1" applyAlignment="1" applyProtection="1">
      <alignment horizontal="center"/>
    </xf>
    <xf numFmtId="9" fontId="0" fillId="0" borderId="78" xfId="2" applyFont="1" applyFill="1" applyBorder="1" applyAlignment="1" applyProtection="1">
      <alignment horizontal="center"/>
    </xf>
    <xf numFmtId="9" fontId="0" fillId="0" borderId="79" xfId="2" applyFont="1" applyFill="1" applyBorder="1" applyAlignment="1" applyProtection="1">
      <alignment horizontal="center"/>
    </xf>
    <xf numFmtId="9" fontId="0" fillId="0" borderId="80" xfId="2" applyFont="1" applyFill="1" applyBorder="1" applyAlignment="1" applyProtection="1">
      <alignment horizontal="center"/>
    </xf>
    <xf numFmtId="2" fontId="0" fillId="0" borderId="2" xfId="2" applyNumberFormat="1" applyFont="1" applyFill="1" applyBorder="1" applyAlignment="1" applyProtection="1">
      <alignment horizontal="center"/>
    </xf>
    <xf numFmtId="2" fontId="0" fillId="0" borderId="77" xfId="2" applyNumberFormat="1" applyFont="1" applyFill="1" applyBorder="1" applyAlignment="1" applyProtection="1">
      <alignment horizontal="center"/>
    </xf>
    <xf numFmtId="2" fontId="0" fillId="0" borderId="78" xfId="2" applyNumberFormat="1" applyFont="1" applyFill="1" applyBorder="1" applyAlignment="1" applyProtection="1">
      <alignment horizontal="center"/>
    </xf>
    <xf numFmtId="2" fontId="0" fillId="0" borderId="79" xfId="2" applyNumberFormat="1" applyFont="1" applyFill="1" applyBorder="1" applyAlignment="1" applyProtection="1">
      <alignment horizontal="center"/>
    </xf>
    <xf numFmtId="2" fontId="0" fillId="0" borderId="80" xfId="2" applyNumberFormat="1" applyFont="1" applyFill="1" applyBorder="1" applyAlignment="1" applyProtection="1">
      <alignment horizontal="center"/>
    </xf>
    <xf numFmtId="0" fontId="0" fillId="0" borderId="26" xfId="0" applyBorder="1" applyProtection="1"/>
    <xf numFmtId="0" fontId="0" fillId="0" borderId="81" xfId="0" applyBorder="1" applyAlignment="1" applyProtection="1">
      <alignment horizontal="center"/>
    </xf>
    <xf numFmtId="164" fontId="0" fillId="0" borderId="82" xfId="0" applyNumberFormat="1" applyFill="1" applyBorder="1" applyAlignment="1" applyProtection="1">
      <alignment horizontal="center"/>
    </xf>
    <xf numFmtId="0" fontId="0" fillId="0" borderId="0" xfId="0" applyFill="1" applyBorder="1" applyProtection="1"/>
    <xf numFmtId="0" fontId="0" fillId="0" borderId="0" xfId="0" applyFill="1" applyBorder="1" applyAlignment="1" applyProtection="1">
      <alignment horizontal="center"/>
    </xf>
    <xf numFmtId="164" fontId="0" fillId="0" borderId="0" xfId="0" applyNumberFormat="1" applyFill="1" applyBorder="1" applyAlignment="1" applyProtection="1">
      <alignment horizontal="center"/>
    </xf>
    <xf numFmtId="0" fontId="0" fillId="6" borderId="0" xfId="0" applyFill="1" applyProtection="1"/>
    <xf numFmtId="0" fontId="22" fillId="0" borderId="0" xfId="0" quotePrefix="1" applyFont="1" applyProtection="1"/>
    <xf numFmtId="0" fontId="0" fillId="7" borderId="0" xfId="0" applyFill="1" applyProtection="1"/>
    <xf numFmtId="0" fontId="0" fillId="8" borderId="0" xfId="0" applyFill="1" applyProtection="1"/>
    <xf numFmtId="0" fontId="0" fillId="0" borderId="0" xfId="0" applyFill="1" applyProtection="1"/>
    <xf numFmtId="0" fontId="2" fillId="0" borderId="0" xfId="0" applyFont="1" applyProtection="1"/>
    <xf numFmtId="0" fontId="3" fillId="2" borderId="0" xfId="3" applyAlignment="1" applyProtection="1">
      <alignment horizontal="center"/>
    </xf>
    <xf numFmtId="0" fontId="3" fillId="2" borderId="0" xfId="3" applyAlignment="1" applyProtection="1">
      <alignment horizontal="centerContinuous"/>
    </xf>
    <xf numFmtId="0" fontId="3" fillId="0" borderId="0" xfId="3" applyFill="1" applyAlignment="1" applyProtection="1">
      <alignment horizontal="center"/>
    </xf>
    <xf numFmtId="164" fontId="0" fillId="0" borderId="2" xfId="0" applyNumberFormat="1" applyBorder="1" applyAlignment="1" applyProtection="1">
      <alignment horizontal="center"/>
    </xf>
    <xf numFmtId="9" fontId="0" fillId="0" borderId="2" xfId="2" applyFont="1" applyBorder="1" applyAlignment="1" applyProtection="1">
      <alignment horizontal="center"/>
    </xf>
    <xf numFmtId="0" fontId="0" fillId="0" borderId="2" xfId="2" applyNumberFormat="1" applyFont="1" applyBorder="1" applyAlignment="1" applyProtection="1">
      <alignment horizontal="center"/>
    </xf>
    <xf numFmtId="164" fontId="0" fillId="0" borderId="83" xfId="0" applyNumberFormat="1" applyBorder="1" applyAlignment="1" applyProtection="1">
      <alignment horizontal="center"/>
    </xf>
    <xf numFmtId="9" fontId="0" fillId="0" borderId="71" xfId="0" applyNumberFormat="1" applyBorder="1" applyAlignment="1" applyProtection="1">
      <alignment horizontal="center"/>
      <protection locked="0"/>
    </xf>
    <xf numFmtId="9" fontId="0" fillId="0" borderId="72" xfId="0" applyNumberFormat="1" applyBorder="1" applyAlignment="1" applyProtection="1">
      <alignment horizontal="center"/>
      <protection locked="0"/>
    </xf>
    <xf numFmtId="9" fontId="0" fillId="0" borderId="73" xfId="0" applyNumberFormat="1" applyBorder="1" applyAlignment="1" applyProtection="1">
      <alignment horizontal="center"/>
      <protection locked="0"/>
    </xf>
    <xf numFmtId="9" fontId="0" fillId="0" borderId="74" xfId="0" applyNumberFormat="1" applyBorder="1" applyAlignment="1" applyProtection="1">
      <alignment horizontal="center"/>
      <protection locked="0"/>
    </xf>
    <xf numFmtId="9" fontId="0" fillId="0" borderId="75" xfId="0" applyNumberFormat="1" applyBorder="1" applyAlignment="1" applyProtection="1">
      <alignment horizontal="center"/>
      <protection locked="0"/>
    </xf>
    <xf numFmtId="167" fontId="0" fillId="9" borderId="0" xfId="1" applyNumberFormat="1" applyFont="1" applyFill="1"/>
    <xf numFmtId="0" fontId="0" fillId="5" borderId="87" xfId="0" applyFill="1" applyBorder="1" applyAlignment="1" applyProtection="1">
      <alignment horizontal="left" indent="1"/>
      <protection locked="0"/>
    </xf>
    <xf numFmtId="0" fontId="0" fillId="5" borderId="15" xfId="0" applyFill="1" applyBorder="1" applyAlignment="1" applyProtection="1">
      <alignment horizontal="left" indent="1"/>
      <protection locked="0"/>
    </xf>
    <xf numFmtId="0" fontId="0" fillId="5" borderId="88" xfId="0" applyFill="1" applyBorder="1" applyAlignment="1" applyProtection="1">
      <alignment horizontal="left" indent="1"/>
      <protection locked="0"/>
    </xf>
    <xf numFmtId="0" fontId="0" fillId="5" borderId="3" xfId="0" applyFill="1" applyBorder="1" applyAlignment="1" applyProtection="1">
      <alignment horizontal="center"/>
      <protection locked="0"/>
    </xf>
    <xf numFmtId="0" fontId="0" fillId="5" borderId="89" xfId="0" applyFill="1" applyBorder="1" applyAlignment="1" applyProtection="1">
      <alignment horizontal="center"/>
      <protection locked="0"/>
    </xf>
    <xf numFmtId="0" fontId="0" fillId="5" borderId="90" xfId="0" applyFill="1" applyBorder="1" applyAlignment="1" applyProtection="1">
      <alignment horizontal="center"/>
      <protection locked="0"/>
    </xf>
    <xf numFmtId="164" fontId="0" fillId="0" borderId="0" xfId="0" applyNumberFormat="1" applyFill="1" applyBorder="1"/>
    <xf numFmtId="167" fontId="0" fillId="5" borderId="92" xfId="1" applyNumberFormat="1" applyFont="1" applyFill="1" applyBorder="1" applyProtection="1">
      <protection locked="0"/>
    </xf>
    <xf numFmtId="167" fontId="0" fillId="5" borderId="93" xfId="1" applyNumberFormat="1" applyFont="1" applyFill="1" applyBorder="1" applyProtection="1">
      <protection locked="0"/>
    </xf>
    <xf numFmtId="0" fontId="0" fillId="0" borderId="94" xfId="0" applyBorder="1" applyAlignment="1">
      <alignment horizontal="centerContinuous"/>
    </xf>
    <xf numFmtId="164" fontId="0" fillId="0" borderId="96" xfId="0" applyNumberFormat="1" applyBorder="1"/>
    <xf numFmtId="164" fontId="0" fillId="0" borderId="95" xfId="0" applyNumberFormat="1" applyBorder="1"/>
    <xf numFmtId="164" fontId="0" fillId="0" borderId="97" xfId="0" applyNumberFormat="1" applyBorder="1"/>
    <xf numFmtId="0" fontId="0" fillId="0" borderId="98" xfId="0" applyBorder="1" applyAlignment="1">
      <alignment horizontal="left" indent="1"/>
    </xf>
    <xf numFmtId="0" fontId="0" fillId="0" borderId="99" xfId="0" applyBorder="1" applyAlignment="1">
      <alignment horizontal="left" indent="1"/>
    </xf>
    <xf numFmtId="0" fontId="0" fillId="0" borderId="99" xfId="0" applyBorder="1" applyAlignment="1">
      <alignment horizontal="center"/>
    </xf>
    <xf numFmtId="9" fontId="0" fillId="0" borderId="99" xfId="0" applyNumberFormat="1" applyFill="1" applyBorder="1" applyAlignment="1">
      <alignment horizontal="center"/>
    </xf>
    <xf numFmtId="164" fontId="0" fillId="0" borderId="99" xfId="0" applyNumberFormat="1" applyBorder="1"/>
    <xf numFmtId="164" fontId="0" fillId="0" borderId="100" xfId="0" applyNumberFormat="1" applyBorder="1"/>
    <xf numFmtId="0" fontId="0" fillId="0" borderId="0" xfId="0" applyBorder="1" applyProtection="1"/>
    <xf numFmtId="0" fontId="0" fillId="0" borderId="101" xfId="0" applyBorder="1" applyProtection="1"/>
    <xf numFmtId="0" fontId="0" fillId="0" borderId="102" xfId="0" applyBorder="1" applyProtection="1"/>
    <xf numFmtId="0" fontId="0" fillId="0" borderId="29" xfId="0" applyBorder="1" applyProtection="1"/>
    <xf numFmtId="0" fontId="0" fillId="0" borderId="48" xfId="0" applyBorder="1" applyProtection="1"/>
    <xf numFmtId="0" fontId="0" fillId="0" borderId="48" xfId="0" applyFill="1" applyBorder="1" applyProtection="1"/>
    <xf numFmtId="14" fontId="0" fillId="0" borderId="48" xfId="0" applyNumberFormat="1" applyFill="1" applyBorder="1" applyProtection="1"/>
    <xf numFmtId="10" fontId="0" fillId="0" borderId="48" xfId="0" applyNumberFormat="1" applyFill="1" applyBorder="1" applyProtection="1"/>
    <xf numFmtId="0" fontId="0" fillId="0" borderId="103" xfId="0" applyBorder="1"/>
    <xf numFmtId="0" fontId="0" fillId="0" borderId="103" xfId="0" applyBorder="1" applyAlignment="1">
      <alignment horizontal="center"/>
    </xf>
    <xf numFmtId="0" fontId="0" fillId="0" borderId="103" xfId="0" applyBorder="1" applyProtection="1"/>
    <xf numFmtId="167" fontId="0" fillId="5" borderId="104" xfId="1" applyNumberFormat="1" applyFont="1" applyFill="1" applyBorder="1" applyProtection="1">
      <protection locked="0"/>
    </xf>
    <xf numFmtId="0" fontId="0" fillId="0" borderId="4" xfId="0" applyBorder="1" applyProtection="1"/>
    <xf numFmtId="0" fontId="0" fillId="0" borderId="4" xfId="0" applyBorder="1" applyAlignment="1" applyProtection="1">
      <alignment horizontal="center"/>
    </xf>
    <xf numFmtId="164" fontId="0" fillId="0" borderId="4" xfId="0" applyNumberFormat="1" applyBorder="1" applyProtection="1"/>
    <xf numFmtId="167" fontId="0" fillId="0" borderId="4" xfId="1" applyNumberFormat="1" applyFont="1" applyBorder="1" applyProtection="1"/>
    <xf numFmtId="0" fontId="0" fillId="0" borderId="0" xfId="0" applyAlignment="1" applyProtection="1">
      <alignment horizontal="center"/>
    </xf>
    <xf numFmtId="164" fontId="0" fillId="0" borderId="0" xfId="0" applyNumberFormat="1" applyProtection="1"/>
    <xf numFmtId="0" fontId="0" fillId="0" borderId="9" xfId="0" applyBorder="1"/>
    <xf numFmtId="0" fontId="10" fillId="0" borderId="9" xfId="0" applyFont="1" applyBorder="1" applyProtection="1">
      <protection locked="0"/>
    </xf>
    <xf numFmtId="164" fontId="0" fillId="0" borderId="96" xfId="0" applyNumberFormat="1" applyBorder="1" applyAlignment="1">
      <alignment horizontal="center"/>
    </xf>
    <xf numFmtId="0" fontId="7" fillId="0" borderId="101" xfId="0" applyFont="1" applyBorder="1" applyProtection="1"/>
    <xf numFmtId="164" fontId="0" fillId="0" borderId="9" xfId="0" applyNumberFormat="1" applyBorder="1"/>
    <xf numFmtId="164" fontId="0" fillId="0" borderId="9" xfId="0" applyNumberFormat="1" applyFill="1" applyBorder="1"/>
    <xf numFmtId="0" fontId="0" fillId="0" borderId="105" xfId="0" applyBorder="1"/>
    <xf numFmtId="0" fontId="0" fillId="0" borderId="106" xfId="0" applyBorder="1"/>
    <xf numFmtId="0" fontId="9" fillId="0" borderId="106" xfId="0" applyFont="1" applyBorder="1"/>
    <xf numFmtId="0" fontId="0" fillId="0" borderId="106" xfId="0" applyBorder="1" applyAlignment="1">
      <alignment horizontal="center"/>
    </xf>
    <xf numFmtId="10" fontId="0" fillId="0" borderId="106" xfId="2" applyNumberFormat="1" applyFont="1" applyFill="1" applyBorder="1"/>
    <xf numFmtId="10" fontId="0" fillId="0" borderId="107" xfId="0" applyNumberFormat="1" applyFill="1" applyBorder="1"/>
    <xf numFmtId="10" fontId="0" fillId="0" borderId="108" xfId="0" applyNumberFormat="1" applyFill="1" applyBorder="1"/>
    <xf numFmtId="0" fontId="0" fillId="0" borderId="109" xfId="0" applyBorder="1"/>
    <xf numFmtId="0" fontId="7" fillId="0" borderId="109" xfId="0" applyFont="1" applyBorder="1"/>
    <xf numFmtId="0" fontId="8" fillId="0" borderId="0" xfId="0" applyFont="1" applyBorder="1"/>
    <xf numFmtId="0" fontId="0" fillId="0" borderId="109" xfId="0" applyFill="1" applyBorder="1"/>
    <xf numFmtId="166" fontId="28" fillId="0" borderId="109" xfId="2" applyNumberFormat="1" applyFont="1" applyFill="1" applyBorder="1"/>
    <xf numFmtId="166" fontId="28" fillId="0" borderId="0" xfId="0" applyNumberFormat="1" applyFont="1" applyFill="1" applyBorder="1"/>
    <xf numFmtId="0" fontId="28" fillId="0" borderId="109" xfId="0" applyFont="1" applyFill="1" applyBorder="1"/>
    <xf numFmtId="10" fontId="28" fillId="0" borderId="0" xfId="0" applyNumberFormat="1" applyFont="1" applyFill="1" applyBorder="1"/>
    <xf numFmtId="0" fontId="0" fillId="0" borderId="0" xfId="0" applyAlignment="1" applyProtection="1">
      <alignment horizontal="left" indent="3"/>
      <protection locked="0"/>
    </xf>
    <xf numFmtId="165" fontId="0" fillId="0" borderId="0" xfId="0" applyNumberFormat="1" applyProtection="1">
      <protection locked="0"/>
    </xf>
    <xf numFmtId="167" fontId="0" fillId="5" borderId="22" xfId="1" applyNumberFormat="1" applyFont="1" applyFill="1" applyBorder="1" applyProtection="1">
      <protection locked="0"/>
    </xf>
    <xf numFmtId="167" fontId="0" fillId="5" borderId="9" xfId="1" applyNumberFormat="1" applyFont="1" applyFill="1" applyBorder="1" applyProtection="1">
      <protection locked="0"/>
    </xf>
    <xf numFmtId="165" fontId="0" fillId="0" borderId="0" xfId="1" applyFont="1" applyBorder="1"/>
    <xf numFmtId="0" fontId="0" fillId="0" borderId="0" xfId="0" applyBorder="1" applyAlignment="1">
      <alignment horizontal="left" indent="3"/>
    </xf>
    <xf numFmtId="166" fontId="0" fillId="5" borderId="86" xfId="2" applyNumberFormat="1" applyFont="1" applyFill="1" applyBorder="1" applyProtection="1">
      <protection locked="0"/>
    </xf>
    <xf numFmtId="165" fontId="0" fillId="0" borderId="0" xfId="1" applyFont="1" applyProtection="1"/>
    <xf numFmtId="0" fontId="3" fillId="0" borderId="0" xfId="3" applyFill="1" applyBorder="1" applyProtection="1"/>
    <xf numFmtId="0" fontId="3" fillId="2" borderId="0" xfId="3" applyAlignment="1" applyProtection="1">
      <alignment horizontal="left" indent="1"/>
    </xf>
    <xf numFmtId="0" fontId="3" fillId="2" borderId="0" xfId="3" applyProtection="1"/>
    <xf numFmtId="165" fontId="3" fillId="2" borderId="0" xfId="3" applyNumberFormat="1" applyProtection="1"/>
    <xf numFmtId="164" fontId="3" fillId="2" borderId="0" xfId="3" applyNumberFormat="1" applyProtection="1"/>
    <xf numFmtId="10" fontId="0" fillId="0" borderId="0" xfId="2" applyNumberFormat="1" applyFont="1" applyAlignment="1" applyProtection="1">
      <alignment horizontal="left"/>
    </xf>
    <xf numFmtId="10" fontId="0" fillId="0" borderId="0" xfId="2" applyNumberFormat="1" applyFont="1" applyAlignment="1" applyProtection="1">
      <alignment horizontal="center"/>
    </xf>
    <xf numFmtId="166" fontId="0" fillId="0" borderId="0" xfId="2" applyNumberFormat="1" applyFont="1" applyProtection="1"/>
    <xf numFmtId="167" fontId="0" fillId="0" borderId="0" xfId="1" applyNumberFormat="1" applyFont="1" applyProtection="1"/>
    <xf numFmtId="0" fontId="0" fillId="0" borderId="0" xfId="0" applyAlignment="1" applyProtection="1">
      <alignment horizontal="left" indent="1"/>
    </xf>
    <xf numFmtId="0" fontId="0" fillId="0" borderId="0" xfId="0" applyAlignment="1" applyProtection="1">
      <alignment horizontal="left" indent="2"/>
    </xf>
    <xf numFmtId="167" fontId="0" fillId="0" borderId="0" xfId="0" applyNumberFormat="1" applyProtection="1"/>
    <xf numFmtId="0" fontId="0" fillId="0" borderId="4" xfId="0" applyBorder="1" applyAlignment="1" applyProtection="1">
      <alignment horizontal="left"/>
    </xf>
    <xf numFmtId="166" fontId="0" fillId="0" borderId="0" xfId="0" applyNumberFormat="1" applyProtection="1">
      <protection locked="0"/>
    </xf>
    <xf numFmtId="166" fontId="0" fillId="0" borderId="4" xfId="0" applyNumberFormat="1" applyBorder="1"/>
    <xf numFmtId="10" fontId="0" fillId="0" borderId="0" xfId="2" applyNumberFormat="1" applyFont="1" applyFill="1" applyBorder="1" applyProtection="1">
      <protection locked="0"/>
    </xf>
    <xf numFmtId="10" fontId="0" fillId="0" borderId="0" xfId="2" applyNumberFormat="1" applyFont="1" applyProtection="1">
      <protection locked="0"/>
    </xf>
    <xf numFmtId="165" fontId="0" fillId="0" borderId="0" xfId="1" applyFont="1" applyFill="1" applyBorder="1" applyProtection="1">
      <protection locked="0"/>
    </xf>
    <xf numFmtId="9" fontId="0" fillId="0" borderId="24" xfId="0" applyNumberFormat="1" applyFill="1" applyBorder="1" applyAlignment="1">
      <alignment horizontal="center"/>
    </xf>
    <xf numFmtId="0" fontId="0" fillId="0" borderId="110" xfId="0" applyBorder="1"/>
    <xf numFmtId="0" fontId="0" fillId="0" borderId="0" xfId="0" applyFill="1" applyBorder="1" applyAlignment="1">
      <alignment horizontal="left" indent="1"/>
    </xf>
    <xf numFmtId="167" fontId="0" fillId="5" borderId="111" xfId="1" applyNumberFormat="1" applyFont="1" applyFill="1" applyBorder="1" applyProtection="1">
      <protection locked="0"/>
    </xf>
    <xf numFmtId="167" fontId="0" fillId="0" borderId="112" xfId="1" applyNumberFormat="1" applyFont="1" applyFill="1" applyBorder="1"/>
    <xf numFmtId="0" fontId="0" fillId="0" borderId="113" xfId="0" applyBorder="1"/>
    <xf numFmtId="0" fontId="0" fillId="0" borderId="0" xfId="0" applyFont="1" applyBorder="1" applyAlignment="1">
      <alignment horizontal="left" indent="1"/>
    </xf>
    <xf numFmtId="0" fontId="0" fillId="0" borderId="0" xfId="0" applyFont="1" applyFill="1" applyBorder="1" applyAlignment="1">
      <alignment horizontal="left" indent="2"/>
    </xf>
    <xf numFmtId="0" fontId="0" fillId="0" borderId="0" xfId="0" applyBorder="1" applyProtection="1">
      <protection locked="0"/>
    </xf>
    <xf numFmtId="10" fontId="0" fillId="0" borderId="0" xfId="2" applyNumberFormat="1" applyFont="1" applyAlignment="1">
      <alignment horizontal="left" indent="2"/>
    </xf>
    <xf numFmtId="0" fontId="0" fillId="0" borderId="114" xfId="0" applyBorder="1"/>
    <xf numFmtId="0" fontId="0" fillId="0" borderId="62" xfId="0" applyBorder="1"/>
    <xf numFmtId="0" fontId="0" fillId="5" borderId="91" xfId="0" applyFill="1" applyBorder="1" applyProtection="1">
      <protection locked="0"/>
    </xf>
    <xf numFmtId="0" fontId="17" fillId="0" borderId="0" xfId="0" applyFont="1" applyAlignment="1" applyProtection="1">
      <alignment horizontal="centerContinuous" wrapText="1"/>
    </xf>
    <xf numFmtId="0" fontId="0" fillId="0" borderId="0" xfId="0" applyAlignment="1" applyProtection="1">
      <alignment horizontal="centerContinuous" wrapText="1"/>
    </xf>
    <xf numFmtId="0" fontId="0" fillId="0" borderId="48" xfId="0" applyBorder="1" applyAlignment="1">
      <alignment horizontal="left" indent="2"/>
    </xf>
    <xf numFmtId="0" fontId="0" fillId="0" borderId="0" xfId="0" applyAlignment="1">
      <alignment horizontal="center" vertical="center" wrapText="1"/>
    </xf>
  </cellXfs>
  <cellStyles count="7">
    <cellStyle name="20% — акцент1" xfId="4" builtinId="30"/>
    <cellStyle name="40% — акцент1" xfId="5" builtinId="31"/>
    <cellStyle name="Акцент1" xfId="3" builtinId="29"/>
    <cellStyle name="Гиперссылка" xfId="6" builtinId="8"/>
    <cellStyle name="Обычный" xfId="0" builtinId="0"/>
    <cellStyle name="Процентный" xfId="2" builtinId="5"/>
    <cellStyle name="Финансовый" xfId="1" builtinId="3"/>
  </cellStyles>
  <dxfs count="9">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3.4368422726187176E-2"/>
          <c:y val="0.10515115740740742"/>
          <c:w val="0.61468397626414051"/>
          <c:h val="0.63094791666666794"/>
        </c:manualLayout>
      </c:layout>
      <c:pieChart>
        <c:varyColors val="1"/>
        <c:ser>
          <c:idx val="0"/>
          <c:order val="0"/>
          <c:dLbls>
            <c:spPr>
              <a:solidFill>
                <a:schemeClr val="accent1">
                  <a:lumMod val="20000"/>
                  <a:lumOff val="80000"/>
                </a:schemeClr>
              </a:solidFill>
            </c:spPr>
            <c:txPr>
              <a:bodyPr/>
              <a:lstStyle/>
              <a:p>
                <a:pPr>
                  <a:defRPr sz="1400" b="1"/>
                </a:pPr>
                <a:endParaRPr lang="ru-RU"/>
              </a:p>
            </c:tx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Графики!$C$25:$C$30</c:f>
              <c:strCache>
                <c:ptCount val="6"/>
                <c:pt idx="0">
                  <c:v>Собственные средства</c:v>
                </c:pt>
                <c:pt idx="1">
                  <c:v>Капитальный грант</c:v>
                </c:pt>
                <c:pt idx="2">
                  <c:v>Акционерный займ</c:v>
                </c:pt>
                <c:pt idx="3">
                  <c:v>Займ Фонда ЖКХ</c:v>
                </c:pt>
                <c:pt idx="4">
                  <c:v>Кредит 1</c:v>
                </c:pt>
                <c:pt idx="5">
                  <c:v>Кредит 2</c:v>
                </c:pt>
              </c:strCache>
            </c:strRef>
          </c:cat>
          <c:val>
            <c:numRef>
              <c:f>Графики!$E$25:$E$30</c:f>
              <c:numCache>
                <c:formatCode>_-* #\ ##0_р_._-;\-* #\ ##0_р_._-;_-* "-"??_р_._-;_-@_-</c:formatCode>
                <c:ptCount val="6"/>
                <c:pt idx="0">
                  <c:v>0</c:v>
                </c:pt>
                <c:pt idx="1">
                  <c:v>0</c:v>
                </c:pt>
                <c:pt idx="2">
                  <c:v>0</c:v>
                </c:pt>
                <c:pt idx="3">
                  <c:v>48000</c:v>
                </c:pt>
                <c:pt idx="4">
                  <c:v>12000</c:v>
                </c:pt>
                <c:pt idx="5">
                  <c:v>0</c:v>
                </c:pt>
              </c:numCache>
            </c:numRef>
          </c:val>
          <c:extLst>
            <c:ext xmlns:c16="http://schemas.microsoft.com/office/drawing/2014/chart" uri="{C3380CC4-5D6E-409C-BE32-E72D297353CC}">
              <c16:uniqueId val="{00000000-733C-43B5-B554-295AA7E6BBAD}"/>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1726509186351763"/>
          <c:y val="0.53935578703703657"/>
          <c:w val="0.37995713035870532"/>
          <c:h val="0.45803101851851763"/>
        </c:manualLayout>
      </c:layout>
      <c:overlay val="0"/>
      <c:txPr>
        <a:bodyPr/>
        <a:lstStyle/>
        <a:p>
          <a:pPr>
            <a:defRPr sz="1200">
              <a:latin typeface="Arial Narrow" pitchFamily="34" charset="0"/>
            </a:defRPr>
          </a:pPr>
          <a:endParaRPr lang="ru-RU"/>
        </a:p>
      </c:txPr>
    </c:legend>
    <c:plotVisOnly val="1"/>
    <c:dispBlanksAs val="gap"/>
    <c:showDLblsOverMax val="0"/>
  </c:chart>
  <c:spPr>
    <a:ln>
      <a:noFill/>
    </a:ln>
  </c:spPr>
  <c:printSettings>
    <c:headerFooter/>
    <c:pageMargins b="0.75000000000000389" l="0.70000000000000062" r="0.70000000000000062" t="0.750000000000003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4.0153559134245904E-2"/>
          <c:y val="6.3562499999999994E-2"/>
          <c:w val="0.61681738554259591"/>
          <c:h val="0.75868555555555695"/>
        </c:manualLayout>
      </c:layout>
      <c:pieChart>
        <c:varyColors val="1"/>
        <c:ser>
          <c:idx val="0"/>
          <c:order val="0"/>
          <c:dLbls>
            <c:dLbl>
              <c:idx val="0"/>
              <c:spPr>
                <a:solidFill>
                  <a:schemeClr val="bg1">
                    <a:lumMod val="95000"/>
                  </a:schemeClr>
                </a:solidFill>
              </c:spPr>
              <c:txPr>
                <a:bodyPr/>
                <a:lstStyle/>
                <a:p>
                  <a:pPr>
                    <a:defRPr sz="1400" b="1">
                      <a:latin typeface="+mn-lt"/>
                    </a:defRPr>
                  </a:pPr>
                  <a:endParaRPr lang="ru-RU"/>
                </a:p>
              </c:txPr>
              <c:dLblPos val="inEnd"/>
              <c:showLegendKey val="0"/>
              <c:showVal val="0"/>
              <c:showCatName val="0"/>
              <c:showSerName val="0"/>
              <c:showPercent val="1"/>
              <c:showBubbleSize val="0"/>
              <c:extLst>
                <c:ext xmlns:c16="http://schemas.microsoft.com/office/drawing/2014/chart" uri="{C3380CC4-5D6E-409C-BE32-E72D297353CC}">
                  <c16:uniqueId val="{00000000-5DE1-49AE-9943-F3728342FE2A}"/>
                </c:ext>
              </c:extLst>
            </c:dLbl>
            <c:dLbl>
              <c:idx val="3"/>
              <c:layout>
                <c:manualLayout>
                  <c:x val="5.4226484812955479E-2"/>
                  <c:y val="6.513410616688349E-2"/>
                </c:manualLayout>
              </c:layout>
              <c:dLblPos val="in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DE1-49AE-9943-F3728342FE2A}"/>
                </c:ext>
              </c:extLst>
            </c:dLbl>
            <c:dLbl>
              <c:idx val="4"/>
              <c:layout>
                <c:manualLayout>
                  <c:x val="4.3381187850363934E-2"/>
                  <c:y val="0.15632185480052041"/>
                </c:manualLayout>
              </c:layout>
              <c:dLblPos val="in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DE1-49AE-9943-F3728342FE2A}"/>
                </c:ext>
              </c:extLst>
            </c:dLbl>
            <c:spPr>
              <a:solidFill>
                <a:schemeClr val="bg1">
                  <a:lumMod val="95000"/>
                </a:schemeClr>
              </a:solidFill>
            </c:spPr>
            <c:txPr>
              <a:bodyPr/>
              <a:lstStyle/>
              <a:p>
                <a:pPr>
                  <a:defRPr sz="1200" b="1">
                    <a:latin typeface="Arial Narrow" pitchFamily="34" charset="0"/>
                  </a:defRPr>
                </a:pPr>
                <a:endParaRPr lang="ru-RU"/>
              </a:p>
            </c:tx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Графики!$C$34:$C$39</c:f>
              <c:strCache>
                <c:ptCount val="6"/>
                <c:pt idx="0">
                  <c:v>Тарифная выручка</c:v>
                </c:pt>
                <c:pt idx="1">
                  <c:v>Плата за подключение</c:v>
                </c:pt>
                <c:pt idx="2">
                  <c:v>Прочие доходы</c:v>
                </c:pt>
                <c:pt idx="3">
                  <c:v>Плата концедента</c:v>
                </c:pt>
                <c:pt idx="4">
                  <c:v>Целевая субсидия</c:v>
                </c:pt>
                <c:pt idx="5">
                  <c:v>Межтарифная разница</c:v>
                </c:pt>
              </c:strCache>
            </c:strRef>
          </c:cat>
          <c:val>
            <c:numRef>
              <c:f>Графики!$E$34:$E$39</c:f>
              <c:numCache>
                <c:formatCode>_(* #,##0_);_(* \(#,##0\);_(* "-"_);_(@_)</c:formatCode>
                <c:ptCount val="6"/>
                <c:pt idx="0">
                  <c:v>1099206.6086054326</c:v>
                </c:pt>
                <c:pt idx="1">
                  <c:v>161664</c:v>
                </c:pt>
                <c:pt idx="2">
                  <c:v>0</c:v>
                </c:pt>
                <c:pt idx="3" formatCode="_-* #\ ##0_р_._-;\-* #\ ##0_р_._-;_-* &quot;-&quot;_р_._-;_-@_-">
                  <c:v>0</c:v>
                </c:pt>
                <c:pt idx="4" formatCode="_-* #\ ##0_р_._-;\-* #\ ##0_р_._-;_-* &quot;-&quot;_р_._-;_-@_-">
                  <c:v>0</c:v>
                </c:pt>
                <c:pt idx="5">
                  <c:v>48595.554882386401</c:v>
                </c:pt>
              </c:numCache>
            </c:numRef>
          </c:val>
          <c:extLst>
            <c:ext xmlns:c16="http://schemas.microsoft.com/office/drawing/2014/chart" uri="{C3380CC4-5D6E-409C-BE32-E72D297353CC}">
              <c16:uniqueId val="{00000003-5DE1-49AE-9943-F3728342FE2A}"/>
            </c:ext>
          </c:extLst>
        </c:ser>
        <c:dLbls>
          <c:showLegendKey val="0"/>
          <c:showVal val="0"/>
          <c:showCatName val="0"/>
          <c:showSerName val="0"/>
          <c:showPercent val="0"/>
          <c:showBubbleSize val="0"/>
          <c:showLeaderLines val="1"/>
        </c:dLbls>
        <c:firstSliceAng val="0"/>
      </c:pieChart>
    </c:plotArea>
    <c:legend>
      <c:legendPos val="tr"/>
      <c:layout>
        <c:manualLayout>
          <c:xMode val="edge"/>
          <c:yMode val="edge"/>
          <c:x val="0.62794404287906136"/>
          <c:y val="0.54486111111111113"/>
          <c:w val="0.36696688544561445"/>
          <c:h val="0.45513888888888898"/>
        </c:manualLayout>
      </c:layout>
      <c:overlay val="0"/>
      <c:txPr>
        <a:bodyPr/>
        <a:lstStyle/>
        <a:p>
          <a:pPr>
            <a:defRPr sz="1200" kern="0" baseline="0">
              <a:latin typeface="Arial Narrow" pitchFamily="34" charset="0"/>
            </a:defRPr>
          </a:pPr>
          <a:endParaRPr lang="ru-RU"/>
        </a:p>
      </c:txPr>
    </c:legend>
    <c:plotVisOnly val="1"/>
    <c:dispBlanksAs val="gap"/>
    <c:showDLblsOverMax val="0"/>
  </c:chart>
  <c:spPr>
    <a:ln>
      <a:noFill/>
    </a:ln>
  </c:spPr>
  <c:printSettings>
    <c:headerFooter/>
    <c:pageMargins b="0.75000000000000389" l="0.70000000000000062" r="0.70000000000000062" t="0.75000000000000389"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35"/>
    </mc:Choice>
    <mc:Fallback>
      <c:style val="35"/>
    </mc:Fallback>
  </mc:AlternateContent>
  <c:chart>
    <c:autoTitleDeleted val="0"/>
    <c:plotArea>
      <c:layout/>
      <c:areaChart>
        <c:grouping val="standard"/>
        <c:varyColors val="0"/>
        <c:ser>
          <c:idx val="5"/>
          <c:order val="5"/>
          <c:tx>
            <c:strRef>
              <c:f>Графики!$C$18</c:f>
              <c:strCache>
                <c:ptCount val="1"/>
                <c:pt idx="0">
                  <c:v>Поток, доступный для обслуживания долга (CFADS)</c:v>
                </c:pt>
              </c:strCache>
            </c:strRef>
          </c:tx>
          <c:spPr>
            <a:solidFill>
              <a:schemeClr val="bg1">
                <a:lumMod val="95000"/>
              </a:schemeClr>
            </a:solidFill>
          </c:spPr>
          <c:cat>
            <c:numRef>
              <c:f>Графики!$E$11:$AC$11</c:f>
              <c:numCache>
                <c:formatCode>General</c:formatCode>
                <c:ptCount val="2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numCache>
            </c:numRef>
          </c:cat>
          <c:val>
            <c:numRef>
              <c:f>Графики!$E$18:$AD$18</c:f>
              <c:numCache>
                <c:formatCode>_(* #,##0_);_(* \(#,##0\);_(* "-"_);_(@_)</c:formatCode>
                <c:ptCount val="26"/>
                <c:pt idx="0">
                  <c:v>21610.382102565105</c:v>
                </c:pt>
                <c:pt idx="1">
                  <c:v>123506.11297614413</c:v>
                </c:pt>
                <c:pt idx="2">
                  <c:v>121153.00591111943</c:v>
                </c:pt>
                <c:pt idx="3">
                  <c:v>22642.124212126204</c:v>
                </c:pt>
                <c:pt idx="4">
                  <c:v>22058.735856034968</c:v>
                </c:pt>
                <c:pt idx="5">
                  <c:v>20109.807025585942</c:v>
                </c:pt>
                <c:pt idx="6">
                  <c:v>20786.18566294889</c:v>
                </c:pt>
                <c:pt idx="7">
                  <c:v>21486.291814392225</c:v>
                </c:pt>
                <c:pt idx="8">
                  <c:v>24259.658535542087</c:v>
                </c:pt>
                <c:pt idx="9">
                  <c:v>25012.28529033389</c:v>
                </c:pt>
                <c:pt idx="10">
                  <c:v>25794.526323668717</c:v>
                </c:pt>
                <c:pt idx="11">
                  <c:v>26607.89550529993</c:v>
                </c:pt>
                <c:pt idx="12">
                  <c:v>19535.752241109138</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0-CB62-4946-A4EC-90B0606BA0AB}"/>
            </c:ext>
          </c:extLst>
        </c:ser>
        <c:ser>
          <c:idx val="6"/>
          <c:order val="6"/>
          <c:tx>
            <c:strRef>
              <c:f>Графики!$C$19</c:f>
              <c:strCache>
                <c:ptCount val="1"/>
                <c:pt idx="0">
                  <c:v>Погашение долга</c:v>
                </c:pt>
              </c:strCache>
            </c:strRef>
          </c:tx>
          <c:spPr>
            <a:solidFill>
              <a:schemeClr val="accent1">
                <a:lumMod val="75000"/>
              </a:schemeClr>
            </a:solidFill>
          </c:spPr>
          <c:cat>
            <c:numRef>
              <c:f>Графики!$E$11:$AC$11</c:f>
              <c:numCache>
                <c:formatCode>General</c:formatCode>
                <c:ptCount val="2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numCache>
            </c:numRef>
          </c:cat>
          <c:val>
            <c:numRef>
              <c:f>Графики!$E$19:$AC$19</c:f>
              <c:numCache>
                <c:formatCode>_(* #,##0_);_(* \(#,##0\);_(* "-"_);_(@_)</c:formatCode>
                <c:ptCount val="25"/>
                <c:pt idx="0">
                  <c:v>0</c:v>
                </c:pt>
                <c:pt idx="1">
                  <c:v>0</c:v>
                </c:pt>
                <c:pt idx="2">
                  <c:v>100000</c:v>
                </c:pt>
                <c:pt idx="3">
                  <c:v>428.57142857142856</c:v>
                </c:pt>
                <c:pt idx="4">
                  <c:v>2114.1210053696991</c:v>
                </c:pt>
                <c:pt idx="5">
                  <c:v>3730.5848270628021</c:v>
                </c:pt>
                <c:pt idx="6">
                  <c:v>5794.2724776972063</c:v>
                </c:pt>
                <c:pt idx="7">
                  <c:v>8429.7287690109115</c:v>
                </c:pt>
                <c:pt idx="8">
                  <c:v>8633.4698762418739</c:v>
                </c:pt>
                <c:pt idx="9">
                  <c:v>8843.3923237712243</c:v>
                </c:pt>
                <c:pt idx="10">
                  <c:v>8631.1122198894045</c:v>
                </c:pt>
                <c:pt idx="11">
                  <c:v>7568.2513626034688</c:v>
                </c:pt>
                <c:pt idx="12">
                  <c:v>5826.495709781977</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CB62-4946-A4EC-90B0606BA0AB}"/>
            </c:ext>
          </c:extLst>
        </c:ser>
        <c:ser>
          <c:idx val="7"/>
          <c:order val="7"/>
          <c:tx>
            <c:strRef>
              <c:f>Графики!$C$20</c:f>
              <c:strCache>
                <c:ptCount val="1"/>
                <c:pt idx="0">
                  <c:v>Проценты</c:v>
                </c:pt>
              </c:strCache>
            </c:strRef>
          </c:tx>
          <c:spPr>
            <a:solidFill>
              <a:schemeClr val="tx2">
                <a:lumMod val="20000"/>
                <a:lumOff val="80000"/>
              </a:schemeClr>
            </a:solidFill>
          </c:spPr>
          <c:cat>
            <c:numRef>
              <c:f>Графики!$E$11:$AC$11</c:f>
              <c:numCache>
                <c:formatCode>General</c:formatCode>
                <c:ptCount val="2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numCache>
            </c:numRef>
          </c:cat>
          <c:val>
            <c:numRef>
              <c:f>Графики!$E$20:$AD$20</c:f>
              <c:numCache>
                <c:formatCode>_(* #,##0_);_(* \(#,##0\);_(* "-"_);_(@_)</c:formatCode>
                <c:ptCount val="26"/>
                <c:pt idx="0">
                  <c:v>114</c:v>
                </c:pt>
                <c:pt idx="1">
                  <c:v>2515</c:v>
                </c:pt>
                <c:pt idx="2">
                  <c:v>3336</c:v>
                </c:pt>
                <c:pt idx="3">
                  <c:v>3020</c:v>
                </c:pt>
                <c:pt idx="4">
                  <c:v>2852</c:v>
                </c:pt>
                <c:pt idx="5">
                  <c:v>2587</c:v>
                </c:pt>
                <c:pt idx="6">
                  <c:v>2280</c:v>
                </c:pt>
                <c:pt idx="7">
                  <c:v>1875</c:v>
                </c:pt>
                <c:pt idx="8">
                  <c:v>1444</c:v>
                </c:pt>
                <c:pt idx="9">
                  <c:v>1006</c:v>
                </c:pt>
                <c:pt idx="10">
                  <c:v>572</c:v>
                </c:pt>
                <c:pt idx="11">
                  <c:v>285</c:v>
                </c:pt>
                <c:pt idx="12">
                  <c:v>65</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2-CB62-4946-A4EC-90B0606BA0AB}"/>
            </c:ext>
          </c:extLst>
        </c:ser>
        <c:ser>
          <c:idx val="8"/>
          <c:order val="8"/>
          <c:tx>
            <c:strRef>
              <c:f>Графики!$C$21</c:f>
              <c:strCache>
                <c:ptCount val="1"/>
                <c:pt idx="0">
                  <c:v>Коэффициент покрытия (DSCR)</c:v>
                </c:pt>
              </c:strCache>
            </c:strRef>
          </c:tx>
          <c:spPr>
            <a:ln>
              <a:solidFill>
                <a:schemeClr val="tx1">
                  <a:lumMod val="50000"/>
                  <a:lumOff val="50000"/>
                </a:schemeClr>
              </a:solidFill>
            </a:ln>
          </c:spPr>
          <c:cat>
            <c:numRef>
              <c:f>Графики!$E$11:$AC$11</c:f>
              <c:numCache>
                <c:formatCode>General</c:formatCode>
                <c:ptCount val="2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numCache>
            </c:numRef>
          </c:cat>
          <c:val>
            <c:numRef>
              <c:f>Графики!$E$21:$AC$21</c:f>
              <c:numCache>
                <c:formatCode>_-* #\ ##0.00_р_._-;\-* #\ ##0.00_р_._-;_-* "-"??_р_._-;_-@_-</c:formatCode>
                <c:ptCount val="25"/>
                <c:pt idx="0">
                  <c:v>189.5647552856588</c:v>
                </c:pt>
                <c:pt idx="1">
                  <c:v>49.107798400057305</c:v>
                </c:pt>
                <c:pt idx="2">
                  <c:v>1.1724181883479081</c:v>
                </c:pt>
                <c:pt idx="3">
                  <c:v>6.5656532512379222</c:v>
                </c:pt>
                <c:pt idx="4">
                  <c:v>4.4418442144650925</c:v>
                </c:pt>
                <c:pt idx="5">
                  <c:v>3.1831479237826836</c:v>
                </c:pt>
                <c:pt idx="6">
                  <c:v>2.5743725791227123</c:v>
                </c:pt>
                <c:pt idx="7">
                  <c:v>2.0850904760353597</c:v>
                </c:pt>
                <c:pt idx="8">
                  <c:v>2.407316403171337</c:v>
                </c:pt>
                <c:pt idx="9">
                  <c:v>2.5394749714627025</c:v>
                </c:pt>
                <c:pt idx="10">
                  <c:v>2.8028047151182838</c:v>
                </c:pt>
                <c:pt idx="11">
                  <c:v>3.3881375084980112</c:v>
                </c:pt>
                <c:pt idx="12">
                  <c:v>3.3159240375364858</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CB62-4946-A4EC-90B0606BA0AB}"/>
            </c:ext>
          </c:extLst>
        </c:ser>
        <c:ser>
          <c:idx val="9"/>
          <c:order val="9"/>
          <c:tx>
            <c:strRef>
              <c:f>Графики!$C$22</c:f>
              <c:strCache>
                <c:ptCount val="1"/>
                <c:pt idx="0">
                  <c:v>DSCR - ковенант</c:v>
                </c:pt>
              </c:strCache>
            </c:strRef>
          </c:tx>
          <c:spPr>
            <a:ln>
              <a:solidFill>
                <a:schemeClr val="tx2">
                  <a:lumMod val="75000"/>
                </a:schemeClr>
              </a:solidFill>
              <a:prstDash val="dash"/>
            </a:ln>
          </c:spPr>
          <c:val>
            <c:numRef>
              <c:f>Графики!$E$22:$AC$22</c:f>
              <c:numCache>
                <c:formatCode>General</c:formatCode>
                <c:ptCount val="25"/>
                <c:pt idx="0">
                  <c:v>1.05</c:v>
                </c:pt>
                <c:pt idx="1">
                  <c:v>1.05</c:v>
                </c:pt>
                <c:pt idx="2">
                  <c:v>1.05</c:v>
                </c:pt>
                <c:pt idx="3">
                  <c:v>1.05</c:v>
                </c:pt>
                <c:pt idx="4">
                  <c:v>1.05</c:v>
                </c:pt>
                <c:pt idx="5">
                  <c:v>1.05</c:v>
                </c:pt>
                <c:pt idx="6">
                  <c:v>1.05</c:v>
                </c:pt>
                <c:pt idx="7">
                  <c:v>1.05</c:v>
                </c:pt>
                <c:pt idx="8">
                  <c:v>1.05</c:v>
                </c:pt>
                <c:pt idx="9">
                  <c:v>1.05</c:v>
                </c:pt>
                <c:pt idx="10">
                  <c:v>1.05</c:v>
                </c:pt>
                <c:pt idx="11">
                  <c:v>1.05</c:v>
                </c:pt>
                <c:pt idx="12">
                  <c:v>1.05</c:v>
                </c:pt>
                <c:pt idx="13">
                  <c:v>1.05</c:v>
                </c:pt>
                <c:pt idx="14">
                  <c:v>1.05</c:v>
                </c:pt>
                <c:pt idx="15">
                  <c:v>1.05</c:v>
                </c:pt>
                <c:pt idx="16">
                  <c:v>1.05</c:v>
                </c:pt>
                <c:pt idx="17">
                  <c:v>1.05</c:v>
                </c:pt>
                <c:pt idx="18">
                  <c:v>1.05</c:v>
                </c:pt>
                <c:pt idx="19">
                  <c:v>1.05</c:v>
                </c:pt>
                <c:pt idx="20">
                  <c:v>1.05</c:v>
                </c:pt>
                <c:pt idx="21">
                  <c:v>1.05</c:v>
                </c:pt>
                <c:pt idx="22">
                  <c:v>1.05</c:v>
                </c:pt>
                <c:pt idx="23">
                  <c:v>1.05</c:v>
                </c:pt>
                <c:pt idx="24">
                  <c:v>1.05</c:v>
                </c:pt>
              </c:numCache>
            </c:numRef>
          </c:val>
          <c:extLst>
            <c:ext xmlns:c16="http://schemas.microsoft.com/office/drawing/2014/chart" uri="{C3380CC4-5D6E-409C-BE32-E72D297353CC}">
              <c16:uniqueId val="{00000004-CB62-4946-A4EC-90B0606BA0AB}"/>
            </c:ext>
          </c:extLst>
        </c:ser>
        <c:ser>
          <c:idx val="2"/>
          <c:order val="2"/>
          <c:tx>
            <c:strRef>
              <c:f>Графики!$C$18</c:f>
              <c:strCache>
                <c:ptCount val="1"/>
                <c:pt idx="0">
                  <c:v>Поток, доступный для обслуживания долга (CFADS)</c:v>
                </c:pt>
              </c:strCache>
            </c:strRef>
          </c:tx>
          <c:spPr>
            <a:solidFill>
              <a:schemeClr val="bg1">
                <a:lumMod val="95000"/>
              </a:schemeClr>
            </a:solidFill>
          </c:spPr>
          <c:cat>
            <c:numRef>
              <c:f>Графики!$E$11:$AC$11</c:f>
              <c:numCache>
                <c:formatCode>General</c:formatCode>
                <c:ptCount val="2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numCache>
            </c:numRef>
          </c:cat>
          <c:val>
            <c:numRef>
              <c:f>Графики!$E$18:$AD$18</c:f>
              <c:numCache>
                <c:formatCode>_(* #,##0_);_(* \(#,##0\);_(* "-"_);_(@_)</c:formatCode>
                <c:ptCount val="26"/>
                <c:pt idx="0">
                  <c:v>21610.382102565105</c:v>
                </c:pt>
                <c:pt idx="1">
                  <c:v>123506.11297614413</c:v>
                </c:pt>
                <c:pt idx="2">
                  <c:v>121153.00591111943</c:v>
                </c:pt>
                <c:pt idx="3">
                  <c:v>22642.124212126204</c:v>
                </c:pt>
                <c:pt idx="4">
                  <c:v>22058.735856034968</c:v>
                </c:pt>
                <c:pt idx="5">
                  <c:v>20109.807025585942</c:v>
                </c:pt>
                <c:pt idx="6">
                  <c:v>20786.18566294889</c:v>
                </c:pt>
                <c:pt idx="7">
                  <c:v>21486.291814392225</c:v>
                </c:pt>
                <c:pt idx="8">
                  <c:v>24259.658535542087</c:v>
                </c:pt>
                <c:pt idx="9">
                  <c:v>25012.28529033389</c:v>
                </c:pt>
                <c:pt idx="10">
                  <c:v>25794.526323668717</c:v>
                </c:pt>
                <c:pt idx="11">
                  <c:v>26607.89550529993</c:v>
                </c:pt>
                <c:pt idx="12">
                  <c:v>19535.752241109138</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5-CB62-4946-A4EC-90B0606BA0AB}"/>
            </c:ext>
          </c:extLst>
        </c:ser>
        <c:ser>
          <c:idx val="10"/>
          <c:order val="10"/>
          <c:tx>
            <c:strRef>
              <c:f>Графики!$C$42</c:f>
              <c:strCache>
                <c:ptCount val="1"/>
              </c:strCache>
            </c:strRef>
          </c:tx>
          <c:cat>
            <c:numRef>
              <c:f>Графики!$E$11:$AD$11</c:f>
              <c:numCache>
                <c:formatCode>General</c:formatCode>
                <c:ptCount val="2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numCache>
            </c:numRef>
          </c:cat>
          <c:val>
            <c:numRef>
              <c:f>Графики!$E$42:$AD$42</c:f>
              <c:numCache>
                <c:formatCode>_(* #,##0_);_(* \(#,##0\);_(* "-"_);_(@_)</c:formatCode>
                <c:ptCount val="26"/>
              </c:numCache>
            </c:numRef>
          </c:val>
          <c:extLst>
            <c:ext xmlns:c16="http://schemas.microsoft.com/office/drawing/2014/chart" uri="{C3380CC4-5D6E-409C-BE32-E72D297353CC}">
              <c16:uniqueId val="{00000006-CB62-4946-A4EC-90B0606BA0AB}"/>
            </c:ext>
          </c:extLst>
        </c:ser>
        <c:dLbls>
          <c:showLegendKey val="0"/>
          <c:showVal val="0"/>
          <c:showCatName val="0"/>
          <c:showSerName val="0"/>
          <c:showPercent val="0"/>
          <c:showBubbleSize val="0"/>
        </c:dLbls>
        <c:axId val="446552320"/>
        <c:axId val="488640512"/>
      </c:areaChart>
      <c:barChart>
        <c:barDir val="col"/>
        <c:grouping val="stacked"/>
        <c:varyColors val="0"/>
        <c:ser>
          <c:idx val="0"/>
          <c:order val="0"/>
          <c:tx>
            <c:strRef>
              <c:f>Графики!$C$19</c:f>
              <c:strCache>
                <c:ptCount val="1"/>
                <c:pt idx="0">
                  <c:v>Погашение долга</c:v>
                </c:pt>
              </c:strCache>
            </c:strRef>
          </c:tx>
          <c:spPr>
            <a:solidFill>
              <a:schemeClr val="accent1">
                <a:lumMod val="75000"/>
              </a:schemeClr>
            </a:solidFill>
          </c:spPr>
          <c:invertIfNegative val="0"/>
          <c:cat>
            <c:numRef>
              <c:f>Графики!$E$11:$AC$11</c:f>
              <c:numCache>
                <c:formatCode>General</c:formatCode>
                <c:ptCount val="2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numCache>
            </c:numRef>
          </c:cat>
          <c:val>
            <c:numRef>
              <c:f>Графики!$E$19:$AC$19</c:f>
              <c:numCache>
                <c:formatCode>_(* #,##0_);_(* \(#,##0\);_(* "-"_);_(@_)</c:formatCode>
                <c:ptCount val="25"/>
                <c:pt idx="0">
                  <c:v>0</c:v>
                </c:pt>
                <c:pt idx="1">
                  <c:v>0</c:v>
                </c:pt>
                <c:pt idx="2">
                  <c:v>100000</c:v>
                </c:pt>
                <c:pt idx="3">
                  <c:v>428.57142857142856</c:v>
                </c:pt>
                <c:pt idx="4">
                  <c:v>2114.1210053696991</c:v>
                </c:pt>
                <c:pt idx="5">
                  <c:v>3730.5848270628021</c:v>
                </c:pt>
                <c:pt idx="6">
                  <c:v>5794.2724776972063</c:v>
                </c:pt>
                <c:pt idx="7">
                  <c:v>8429.7287690109115</c:v>
                </c:pt>
                <c:pt idx="8">
                  <c:v>8633.4698762418739</c:v>
                </c:pt>
                <c:pt idx="9">
                  <c:v>8843.3923237712243</c:v>
                </c:pt>
                <c:pt idx="10">
                  <c:v>8631.1122198894045</c:v>
                </c:pt>
                <c:pt idx="11">
                  <c:v>7568.2513626034688</c:v>
                </c:pt>
                <c:pt idx="12">
                  <c:v>5826.495709781977</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CB62-4946-A4EC-90B0606BA0AB}"/>
            </c:ext>
          </c:extLst>
        </c:ser>
        <c:ser>
          <c:idx val="1"/>
          <c:order val="1"/>
          <c:tx>
            <c:strRef>
              <c:f>Графики!$C$20</c:f>
              <c:strCache>
                <c:ptCount val="1"/>
                <c:pt idx="0">
                  <c:v>Проценты</c:v>
                </c:pt>
              </c:strCache>
            </c:strRef>
          </c:tx>
          <c:spPr>
            <a:solidFill>
              <a:schemeClr val="tx2">
                <a:lumMod val="20000"/>
                <a:lumOff val="80000"/>
              </a:schemeClr>
            </a:solidFill>
          </c:spPr>
          <c:invertIfNegative val="0"/>
          <c:cat>
            <c:numRef>
              <c:f>Графики!$E$11:$AC$11</c:f>
              <c:numCache>
                <c:formatCode>General</c:formatCode>
                <c:ptCount val="2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numCache>
            </c:numRef>
          </c:cat>
          <c:val>
            <c:numRef>
              <c:f>Графики!$E$20:$AD$20</c:f>
              <c:numCache>
                <c:formatCode>_(* #,##0_);_(* \(#,##0\);_(* "-"_);_(@_)</c:formatCode>
                <c:ptCount val="26"/>
                <c:pt idx="0">
                  <c:v>114</c:v>
                </c:pt>
                <c:pt idx="1">
                  <c:v>2515</c:v>
                </c:pt>
                <c:pt idx="2">
                  <c:v>3336</c:v>
                </c:pt>
                <c:pt idx="3">
                  <c:v>3020</c:v>
                </c:pt>
                <c:pt idx="4">
                  <c:v>2852</c:v>
                </c:pt>
                <c:pt idx="5">
                  <c:v>2587</c:v>
                </c:pt>
                <c:pt idx="6">
                  <c:v>2280</c:v>
                </c:pt>
                <c:pt idx="7">
                  <c:v>1875</c:v>
                </c:pt>
                <c:pt idx="8">
                  <c:v>1444</c:v>
                </c:pt>
                <c:pt idx="9">
                  <c:v>1006</c:v>
                </c:pt>
                <c:pt idx="10">
                  <c:v>572</c:v>
                </c:pt>
                <c:pt idx="11">
                  <c:v>285</c:v>
                </c:pt>
                <c:pt idx="12">
                  <c:v>65</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8-CB62-4946-A4EC-90B0606BA0AB}"/>
            </c:ext>
          </c:extLst>
        </c:ser>
        <c:dLbls>
          <c:showLegendKey val="0"/>
          <c:showVal val="0"/>
          <c:showCatName val="0"/>
          <c:showSerName val="0"/>
          <c:showPercent val="0"/>
          <c:showBubbleSize val="0"/>
        </c:dLbls>
        <c:gapWidth val="25"/>
        <c:overlap val="100"/>
        <c:axId val="446552320"/>
        <c:axId val="488640512"/>
      </c:barChart>
      <c:lineChart>
        <c:grouping val="standard"/>
        <c:varyColors val="0"/>
        <c:ser>
          <c:idx val="3"/>
          <c:order val="3"/>
          <c:tx>
            <c:strRef>
              <c:f>Графики!$C$21</c:f>
              <c:strCache>
                <c:ptCount val="1"/>
                <c:pt idx="0">
                  <c:v>Коэффициент покрытия (DSCR)</c:v>
                </c:pt>
              </c:strCache>
            </c:strRef>
          </c:tx>
          <c:spPr>
            <a:ln>
              <a:solidFill>
                <a:schemeClr val="tx1">
                  <a:lumMod val="50000"/>
                  <a:lumOff val="50000"/>
                </a:schemeClr>
              </a:solidFill>
            </a:ln>
          </c:spPr>
          <c:marker>
            <c:symbol val="none"/>
          </c:marker>
          <c:cat>
            <c:numRef>
              <c:f>Графики!$E$11:$AD$11</c:f>
              <c:numCache>
                <c:formatCode>General</c:formatCode>
                <c:ptCount val="2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numCache>
            </c:numRef>
          </c:cat>
          <c:val>
            <c:numRef>
              <c:f>Графики!$E$21:$AC$21</c:f>
              <c:numCache>
                <c:formatCode>_-* #\ ##0.00_р_._-;\-* #\ ##0.00_р_._-;_-* "-"??_р_._-;_-@_-</c:formatCode>
                <c:ptCount val="25"/>
                <c:pt idx="0">
                  <c:v>189.5647552856588</c:v>
                </c:pt>
                <c:pt idx="1">
                  <c:v>49.107798400057305</c:v>
                </c:pt>
                <c:pt idx="2">
                  <c:v>1.1724181883479081</c:v>
                </c:pt>
                <c:pt idx="3">
                  <c:v>6.5656532512379222</c:v>
                </c:pt>
                <c:pt idx="4">
                  <c:v>4.4418442144650925</c:v>
                </c:pt>
                <c:pt idx="5">
                  <c:v>3.1831479237826836</c:v>
                </c:pt>
                <c:pt idx="6">
                  <c:v>2.5743725791227123</c:v>
                </c:pt>
                <c:pt idx="7">
                  <c:v>2.0850904760353597</c:v>
                </c:pt>
                <c:pt idx="8">
                  <c:v>2.407316403171337</c:v>
                </c:pt>
                <c:pt idx="9">
                  <c:v>2.5394749714627025</c:v>
                </c:pt>
                <c:pt idx="10">
                  <c:v>2.8028047151182838</c:v>
                </c:pt>
                <c:pt idx="11">
                  <c:v>3.3881375084980112</c:v>
                </c:pt>
                <c:pt idx="12">
                  <c:v>3.3159240375364858</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9-CB62-4946-A4EC-90B0606BA0AB}"/>
            </c:ext>
          </c:extLst>
        </c:ser>
        <c:ser>
          <c:idx val="4"/>
          <c:order val="4"/>
          <c:tx>
            <c:strRef>
              <c:f>Графики!$C$22</c:f>
              <c:strCache>
                <c:ptCount val="1"/>
                <c:pt idx="0">
                  <c:v>DSCR - ковенант</c:v>
                </c:pt>
              </c:strCache>
            </c:strRef>
          </c:tx>
          <c:spPr>
            <a:ln>
              <a:solidFill>
                <a:schemeClr val="tx2">
                  <a:lumMod val="75000"/>
                </a:schemeClr>
              </a:solidFill>
              <a:prstDash val="dash"/>
            </a:ln>
          </c:spPr>
          <c:marker>
            <c:symbol val="none"/>
          </c:marker>
          <c:cat>
            <c:numRef>
              <c:f>Графики!$E$11:$AD$11</c:f>
              <c:numCache>
                <c:formatCode>General</c:formatCode>
                <c:ptCount val="2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numCache>
            </c:numRef>
          </c:cat>
          <c:val>
            <c:numRef>
              <c:f>Графики!$E$22:$AC$22</c:f>
              <c:numCache>
                <c:formatCode>General</c:formatCode>
                <c:ptCount val="25"/>
                <c:pt idx="0">
                  <c:v>1.05</c:v>
                </c:pt>
                <c:pt idx="1">
                  <c:v>1.05</c:v>
                </c:pt>
                <c:pt idx="2">
                  <c:v>1.05</c:v>
                </c:pt>
                <c:pt idx="3">
                  <c:v>1.05</c:v>
                </c:pt>
                <c:pt idx="4">
                  <c:v>1.05</c:v>
                </c:pt>
                <c:pt idx="5">
                  <c:v>1.05</c:v>
                </c:pt>
                <c:pt idx="6">
                  <c:v>1.05</c:v>
                </c:pt>
                <c:pt idx="7">
                  <c:v>1.05</c:v>
                </c:pt>
                <c:pt idx="8">
                  <c:v>1.05</c:v>
                </c:pt>
                <c:pt idx="9">
                  <c:v>1.05</c:v>
                </c:pt>
                <c:pt idx="10">
                  <c:v>1.05</c:v>
                </c:pt>
                <c:pt idx="11">
                  <c:v>1.05</c:v>
                </c:pt>
                <c:pt idx="12">
                  <c:v>1.05</c:v>
                </c:pt>
                <c:pt idx="13">
                  <c:v>1.05</c:v>
                </c:pt>
                <c:pt idx="14">
                  <c:v>1.05</c:v>
                </c:pt>
                <c:pt idx="15">
                  <c:v>1.05</c:v>
                </c:pt>
                <c:pt idx="16">
                  <c:v>1.05</c:v>
                </c:pt>
                <c:pt idx="17">
                  <c:v>1.05</c:v>
                </c:pt>
                <c:pt idx="18">
                  <c:v>1.05</c:v>
                </c:pt>
                <c:pt idx="19">
                  <c:v>1.05</c:v>
                </c:pt>
                <c:pt idx="20">
                  <c:v>1.05</c:v>
                </c:pt>
                <c:pt idx="21">
                  <c:v>1.05</c:v>
                </c:pt>
                <c:pt idx="22">
                  <c:v>1.05</c:v>
                </c:pt>
                <c:pt idx="23">
                  <c:v>1.05</c:v>
                </c:pt>
                <c:pt idx="24">
                  <c:v>1.05</c:v>
                </c:pt>
              </c:numCache>
            </c:numRef>
          </c:val>
          <c:smooth val="0"/>
          <c:extLst>
            <c:ext xmlns:c16="http://schemas.microsoft.com/office/drawing/2014/chart" uri="{C3380CC4-5D6E-409C-BE32-E72D297353CC}">
              <c16:uniqueId val="{0000000A-CB62-4946-A4EC-90B0606BA0AB}"/>
            </c:ext>
          </c:extLst>
        </c:ser>
        <c:dLbls>
          <c:showLegendKey val="0"/>
          <c:showVal val="0"/>
          <c:showCatName val="0"/>
          <c:showSerName val="0"/>
          <c:showPercent val="0"/>
          <c:showBubbleSize val="0"/>
        </c:dLbls>
        <c:marker val="1"/>
        <c:smooth val="0"/>
        <c:axId val="488643968"/>
        <c:axId val="488642432"/>
      </c:lineChart>
      <c:catAx>
        <c:axId val="446552320"/>
        <c:scaling>
          <c:orientation val="minMax"/>
        </c:scaling>
        <c:delete val="0"/>
        <c:axPos val="b"/>
        <c:numFmt formatCode="General" sourceLinked="1"/>
        <c:majorTickMark val="out"/>
        <c:minorTickMark val="none"/>
        <c:tickLblPos val="low"/>
        <c:spPr>
          <a:ln>
            <a:solidFill>
              <a:schemeClr val="tx2">
                <a:lumMod val="60000"/>
                <a:lumOff val="40000"/>
              </a:schemeClr>
            </a:solidFill>
          </a:ln>
        </c:spPr>
        <c:txPr>
          <a:bodyPr rot="-5400000" vert="horz"/>
          <a:lstStyle/>
          <a:p>
            <a:pPr>
              <a:defRPr sz="1400">
                <a:solidFill>
                  <a:schemeClr val="tx1">
                    <a:lumMod val="65000"/>
                    <a:lumOff val="35000"/>
                  </a:schemeClr>
                </a:solidFill>
              </a:defRPr>
            </a:pPr>
            <a:endParaRPr lang="ru-RU"/>
          </a:p>
        </c:txPr>
        <c:crossAx val="488640512"/>
        <c:crosses val="autoZero"/>
        <c:auto val="1"/>
        <c:lblAlgn val="ctr"/>
        <c:lblOffset val="100"/>
        <c:noMultiLvlLbl val="0"/>
      </c:catAx>
      <c:valAx>
        <c:axId val="488640512"/>
        <c:scaling>
          <c:orientation val="minMax"/>
          <c:min val="0"/>
        </c:scaling>
        <c:delete val="0"/>
        <c:axPos val="l"/>
        <c:numFmt formatCode="_(* #,##0_);_(* \(#,##0\);_(* &quot;-&quot;_);_(@_)" sourceLinked="1"/>
        <c:majorTickMark val="out"/>
        <c:minorTickMark val="none"/>
        <c:tickLblPos val="nextTo"/>
        <c:spPr>
          <a:ln>
            <a:solidFill>
              <a:schemeClr val="tx2">
                <a:lumMod val="60000"/>
                <a:lumOff val="40000"/>
              </a:schemeClr>
            </a:solidFill>
          </a:ln>
        </c:spPr>
        <c:crossAx val="446552320"/>
        <c:crosses val="autoZero"/>
        <c:crossBetween val="between"/>
        <c:majorUnit val="10000"/>
        <c:dispUnits>
          <c:builtInUnit val="thousands"/>
          <c:dispUnitsLbl>
            <c:tx>
              <c:rich>
                <a:bodyPr/>
                <a:lstStyle/>
                <a:p>
                  <a:pPr>
                    <a:defRPr sz="1400" b="0">
                      <a:solidFill>
                        <a:schemeClr val="tx1">
                          <a:lumMod val="65000"/>
                          <a:lumOff val="35000"/>
                        </a:schemeClr>
                      </a:solidFill>
                    </a:defRPr>
                  </a:pPr>
                  <a:r>
                    <a:rPr lang="ru-RU" sz="1400" b="0">
                      <a:solidFill>
                        <a:schemeClr val="tx1">
                          <a:lumMod val="65000"/>
                          <a:lumOff val="35000"/>
                        </a:schemeClr>
                      </a:solidFill>
                    </a:rPr>
                    <a:t>млн. руб.</a:t>
                  </a:r>
                </a:p>
              </c:rich>
            </c:tx>
          </c:dispUnitsLbl>
        </c:dispUnits>
      </c:valAx>
      <c:valAx>
        <c:axId val="488642432"/>
        <c:scaling>
          <c:orientation val="minMax"/>
          <c:max val="3"/>
          <c:min val="0"/>
        </c:scaling>
        <c:delete val="0"/>
        <c:axPos val="r"/>
        <c:numFmt formatCode="_-* #,##0_р_._-;\-* #,##0_р_._-;_-* &quot;-&quot;_р_._-;_-@_-" sourceLinked="0"/>
        <c:majorTickMark val="out"/>
        <c:minorTickMark val="none"/>
        <c:tickLblPos val="nextTo"/>
        <c:spPr>
          <a:ln>
            <a:solidFill>
              <a:schemeClr val="tx2">
                <a:lumMod val="60000"/>
                <a:lumOff val="40000"/>
              </a:schemeClr>
            </a:solidFill>
          </a:ln>
        </c:spPr>
        <c:crossAx val="488643968"/>
        <c:crosses val="max"/>
        <c:crossBetween val="between"/>
        <c:majorUnit val="1"/>
      </c:valAx>
      <c:catAx>
        <c:axId val="488643968"/>
        <c:scaling>
          <c:orientation val="minMax"/>
        </c:scaling>
        <c:delete val="1"/>
        <c:axPos val="b"/>
        <c:numFmt formatCode="General" sourceLinked="1"/>
        <c:majorTickMark val="out"/>
        <c:minorTickMark val="none"/>
        <c:tickLblPos val="none"/>
        <c:crossAx val="488642432"/>
        <c:crosses val="autoZero"/>
        <c:auto val="1"/>
        <c:lblAlgn val="ctr"/>
        <c:lblOffset val="100"/>
        <c:noMultiLvlLbl val="0"/>
      </c:catAx>
      <c:spPr>
        <a:noFill/>
        <a:ln>
          <a:solidFill>
            <a:schemeClr val="tx2">
              <a:lumMod val="60000"/>
              <a:lumOff val="40000"/>
            </a:schemeClr>
          </a:solidFill>
        </a:ln>
      </c:spPr>
    </c:plotArea>
    <c:plotVisOnly val="1"/>
    <c:dispBlanksAs val="gap"/>
    <c:showDLblsOverMax val="0"/>
  </c:chart>
  <c:spPr>
    <a:ln>
      <a:noFill/>
    </a:ln>
  </c:spPr>
  <c:printSettings>
    <c:headerFooter/>
    <c:pageMargins b="0.750000000000004" l="0.70000000000000062" r="0.70000000000000062" t="0.750000000000004" header="0.30000000000000032" footer="0.30000000000000032"/>
    <c:pageSetup/>
  </c:printSettings>
</c:chartSpace>
</file>

<file path=xl/ctrlProps/ctrlProp1.xml><?xml version="1.0" encoding="utf-8"?>
<formControlPr xmlns="http://schemas.microsoft.com/office/spreadsheetml/2009/9/main" objectType="CheckBox" fmlaLink="$H$168" lockText="1"/>
</file>

<file path=xl/ctrlProps/ctrlProp10.xml><?xml version="1.0" encoding="utf-8"?>
<formControlPr xmlns="http://schemas.microsoft.com/office/spreadsheetml/2009/9/main" objectType="CheckBox" fmlaLink="$H$179" lockText="1"/>
</file>

<file path=xl/ctrlProps/ctrlProp11.xml><?xml version="1.0" encoding="utf-8"?>
<formControlPr xmlns="http://schemas.microsoft.com/office/spreadsheetml/2009/9/main" objectType="CheckBox" fmlaLink="$H$182" lockText="1"/>
</file>

<file path=xl/ctrlProps/ctrlProp12.xml><?xml version="1.0" encoding="utf-8"?>
<formControlPr xmlns="http://schemas.microsoft.com/office/spreadsheetml/2009/9/main" objectType="CheckBox" fmlaLink="$H$237" lockText="1"/>
</file>

<file path=xl/ctrlProps/ctrlProp13.xml><?xml version="1.0" encoding="utf-8"?>
<formControlPr xmlns="http://schemas.microsoft.com/office/spreadsheetml/2009/9/main" objectType="CheckBox" fmlaLink="$H$250" lockText="1"/>
</file>

<file path=xl/ctrlProps/ctrlProp14.xml><?xml version="1.0" encoding="utf-8"?>
<formControlPr xmlns="http://schemas.microsoft.com/office/spreadsheetml/2009/9/main" objectType="CheckBox" fmlaLink="$H$253" lockText="1"/>
</file>

<file path=xl/ctrlProps/ctrlProp15.xml><?xml version="1.0" encoding="utf-8"?>
<formControlPr xmlns="http://schemas.microsoft.com/office/spreadsheetml/2009/9/main" objectType="CheckBox" fmlaLink="$H$252" lockText="1"/>
</file>

<file path=xl/ctrlProps/ctrlProp16.xml><?xml version="1.0" encoding="utf-8"?>
<formControlPr xmlns="http://schemas.microsoft.com/office/spreadsheetml/2009/9/main" objectType="CheckBox" fmlaLink="$H$255" lockText="1"/>
</file>

<file path=xl/ctrlProps/ctrlProp17.xml><?xml version="1.0" encoding="utf-8"?>
<formControlPr xmlns="http://schemas.microsoft.com/office/spreadsheetml/2009/9/main" objectType="CheckBox" fmlaLink="$H$254" lockText="1"/>
</file>

<file path=xl/ctrlProps/ctrlProp18.xml><?xml version="1.0" encoding="utf-8"?>
<formControlPr xmlns="http://schemas.microsoft.com/office/spreadsheetml/2009/9/main" objectType="CheckBox" fmlaLink="$H$249" lockText="1"/>
</file>

<file path=xl/ctrlProps/ctrlProp19.xml><?xml version="1.0" encoding="utf-8"?>
<formControlPr xmlns="http://schemas.microsoft.com/office/spreadsheetml/2009/9/main" objectType="CheckBox" fmlaLink="$H$256" lockText="1"/>
</file>

<file path=xl/ctrlProps/ctrlProp2.xml><?xml version="1.0" encoding="utf-8"?>
<formControlPr xmlns="http://schemas.microsoft.com/office/spreadsheetml/2009/9/main" objectType="CheckBox" fmlaLink="$H$169" lockText="1"/>
</file>

<file path=xl/ctrlProps/ctrlProp20.xml><?xml version="1.0" encoding="utf-8"?>
<formControlPr xmlns="http://schemas.microsoft.com/office/spreadsheetml/2009/9/main" objectType="CheckBox" fmlaLink="$H$251" lockText="1"/>
</file>

<file path=xl/ctrlProps/ctrlProp21.xml><?xml version="1.0" encoding="utf-8"?>
<formControlPr xmlns="http://schemas.microsoft.com/office/spreadsheetml/2009/9/main" objectType="CheckBox" checked="Checked" fmlaLink="$H$186" lockText="1"/>
</file>

<file path=xl/ctrlProps/ctrlProp22.xml><?xml version="1.0" encoding="utf-8"?>
<formControlPr xmlns="http://schemas.microsoft.com/office/spreadsheetml/2009/9/main" objectType="CheckBox" fmlaLink="$H$187" lockText="1"/>
</file>

<file path=xl/ctrlProps/ctrlProp23.xml><?xml version="1.0" encoding="utf-8"?>
<formControlPr xmlns="http://schemas.microsoft.com/office/spreadsheetml/2009/9/main" objectType="CheckBox" fmlaLink="$H$188" lockText="1"/>
</file>

<file path=xl/ctrlProps/ctrlProp24.xml><?xml version="1.0" encoding="utf-8"?>
<formControlPr xmlns="http://schemas.microsoft.com/office/spreadsheetml/2009/9/main" objectType="CheckBox" fmlaLink="$H$189" lockText="1"/>
</file>

<file path=xl/ctrlProps/ctrlProp25.xml><?xml version="1.0" encoding="utf-8"?>
<formControlPr xmlns="http://schemas.microsoft.com/office/spreadsheetml/2009/9/main" objectType="CheckBox" fmlaLink="$H$210" lockText="1"/>
</file>

<file path=xl/ctrlProps/ctrlProp26.xml><?xml version="1.0" encoding="utf-8"?>
<formControlPr xmlns="http://schemas.microsoft.com/office/spreadsheetml/2009/9/main" objectType="CheckBox" fmlaLink="$H$211" lockText="1"/>
</file>

<file path=xl/ctrlProps/ctrlProp27.xml><?xml version="1.0" encoding="utf-8"?>
<formControlPr xmlns="http://schemas.microsoft.com/office/spreadsheetml/2009/9/main" objectType="CheckBox" fmlaLink="$H$212" lockText="1"/>
</file>

<file path=xl/ctrlProps/ctrlProp28.xml><?xml version="1.0" encoding="utf-8"?>
<formControlPr xmlns="http://schemas.microsoft.com/office/spreadsheetml/2009/9/main" objectType="CheckBox" checked="Checked" fmlaLink="$H$213" lockText="1"/>
</file>

<file path=xl/ctrlProps/ctrlProp29.xml><?xml version="1.0" encoding="utf-8"?>
<formControlPr xmlns="http://schemas.microsoft.com/office/spreadsheetml/2009/9/main" objectType="CheckBox" fmlaLink="$H$214" lockText="1"/>
</file>

<file path=xl/ctrlProps/ctrlProp3.xml><?xml version="1.0" encoding="utf-8"?>
<formControlPr xmlns="http://schemas.microsoft.com/office/spreadsheetml/2009/9/main" objectType="CheckBox" fmlaLink="$H$174" lockText="1"/>
</file>

<file path=xl/ctrlProps/ctrlProp30.xml><?xml version="1.0" encoding="utf-8"?>
<formControlPr xmlns="http://schemas.microsoft.com/office/spreadsheetml/2009/9/main" objectType="CheckBox" fmlaLink="$H$215" lockText="1"/>
</file>

<file path=xl/ctrlProps/ctrlProp31.xml><?xml version="1.0" encoding="utf-8"?>
<formControlPr xmlns="http://schemas.microsoft.com/office/spreadsheetml/2009/9/main" objectType="CheckBox" fmlaLink="$H$216" lockText="1"/>
</file>

<file path=xl/ctrlProps/ctrlProp32.xml><?xml version="1.0" encoding="utf-8"?>
<formControlPr xmlns="http://schemas.microsoft.com/office/spreadsheetml/2009/9/main" objectType="CheckBox" fmlaLink="$H$217" lockText="1"/>
</file>

<file path=xl/ctrlProps/ctrlProp33.xml><?xml version="1.0" encoding="utf-8"?>
<formControlPr xmlns="http://schemas.microsoft.com/office/spreadsheetml/2009/9/main" objectType="CheckBox" fmlaLink="$H$218" lockText="1"/>
</file>

<file path=xl/ctrlProps/ctrlProp34.xml><?xml version="1.0" encoding="utf-8"?>
<formControlPr xmlns="http://schemas.microsoft.com/office/spreadsheetml/2009/9/main" objectType="CheckBox" fmlaLink="$H$219" lockText="1"/>
</file>

<file path=xl/ctrlProps/ctrlProp35.xml><?xml version="1.0" encoding="utf-8"?>
<formControlPr xmlns="http://schemas.microsoft.com/office/spreadsheetml/2009/9/main" objectType="CheckBox" fmlaLink="$H$220" lockText="1"/>
</file>

<file path=xl/ctrlProps/ctrlProp36.xml><?xml version="1.0" encoding="utf-8"?>
<formControlPr xmlns="http://schemas.microsoft.com/office/spreadsheetml/2009/9/main" objectType="CheckBox" fmlaLink="$H$209" lockText="1"/>
</file>

<file path=xl/ctrlProps/ctrlProp37.xml><?xml version="1.0" encoding="utf-8"?>
<formControlPr xmlns="http://schemas.microsoft.com/office/spreadsheetml/2009/9/main" objectType="CheckBox" fmlaLink="$H$208" lockText="1"/>
</file>

<file path=xl/ctrlProps/ctrlProp38.xml><?xml version="1.0" encoding="utf-8"?>
<formControlPr xmlns="http://schemas.microsoft.com/office/spreadsheetml/2009/9/main" objectType="CheckBox" fmlaLink="$H$223" lockText="1"/>
</file>

<file path=xl/ctrlProps/ctrlProp39.xml><?xml version="1.0" encoding="utf-8"?>
<formControlPr xmlns="http://schemas.microsoft.com/office/spreadsheetml/2009/9/main" objectType="CheckBox" fmlaLink="$H$224" lockText="1"/>
</file>

<file path=xl/ctrlProps/ctrlProp4.xml><?xml version="1.0" encoding="utf-8"?>
<formControlPr xmlns="http://schemas.microsoft.com/office/spreadsheetml/2009/9/main" objectType="CheckBox" fmlaLink="$H$181" lockText="1"/>
</file>

<file path=xl/ctrlProps/ctrlProp40.xml><?xml version="1.0" encoding="utf-8"?>
<formControlPr xmlns="http://schemas.microsoft.com/office/spreadsheetml/2009/9/main" objectType="CheckBox" fmlaLink="$H$225" lockText="1"/>
</file>

<file path=xl/ctrlProps/ctrlProp41.xml><?xml version="1.0" encoding="utf-8"?>
<formControlPr xmlns="http://schemas.microsoft.com/office/spreadsheetml/2009/9/main" objectType="CheckBox" fmlaLink="$H$226" lockText="1"/>
</file>

<file path=xl/ctrlProps/ctrlProp42.xml><?xml version="1.0" encoding="utf-8"?>
<formControlPr xmlns="http://schemas.microsoft.com/office/spreadsheetml/2009/9/main" objectType="CheckBox" fmlaLink="$H$227" lockText="1"/>
</file>

<file path=xl/ctrlProps/ctrlProp43.xml><?xml version="1.0" encoding="utf-8"?>
<formControlPr xmlns="http://schemas.microsoft.com/office/spreadsheetml/2009/9/main" objectType="CheckBox" fmlaLink="$H$228" lockText="1"/>
</file>

<file path=xl/ctrlProps/ctrlProp44.xml><?xml version="1.0" encoding="utf-8"?>
<formControlPr xmlns="http://schemas.microsoft.com/office/spreadsheetml/2009/9/main" objectType="CheckBox" fmlaLink="$H$229" lockText="1"/>
</file>

<file path=xl/ctrlProps/ctrlProp45.xml><?xml version="1.0" encoding="utf-8"?>
<formControlPr xmlns="http://schemas.microsoft.com/office/spreadsheetml/2009/9/main" objectType="CheckBox" fmlaLink="$H$230" lockText="1"/>
</file>

<file path=xl/ctrlProps/ctrlProp46.xml><?xml version="1.0" encoding="utf-8"?>
<formControlPr xmlns="http://schemas.microsoft.com/office/spreadsheetml/2009/9/main" objectType="CheckBox" fmlaLink="$H$222" lockText="1"/>
</file>

<file path=xl/ctrlProps/ctrlProp47.xml><?xml version="1.0" encoding="utf-8"?>
<formControlPr xmlns="http://schemas.microsoft.com/office/spreadsheetml/2009/9/main" objectType="CheckBox" fmlaLink="$H$243" lockText="1"/>
</file>

<file path=xl/ctrlProps/ctrlProp48.xml><?xml version="1.0" encoding="utf-8"?>
<formControlPr xmlns="http://schemas.microsoft.com/office/spreadsheetml/2009/9/main" objectType="CheckBox" fmlaLink="$H$244" lockText="1"/>
</file>

<file path=xl/ctrlProps/ctrlProp49.xml><?xml version="1.0" encoding="utf-8"?>
<formControlPr xmlns="http://schemas.microsoft.com/office/spreadsheetml/2009/9/main" objectType="CheckBox" fmlaLink="$H$173" lockText="1"/>
</file>

<file path=xl/ctrlProps/ctrlProp5.xml><?xml version="1.0" encoding="utf-8"?>
<formControlPr xmlns="http://schemas.microsoft.com/office/spreadsheetml/2009/9/main" objectType="CheckBox" fmlaLink="$H$180" lockText="1"/>
</file>

<file path=xl/ctrlProps/ctrlProp50.xml><?xml version="1.0" encoding="utf-8"?>
<formControlPr xmlns="http://schemas.microsoft.com/office/spreadsheetml/2009/9/main" objectType="CheckBox" fmlaLink="$H$257" lockText="1"/>
</file>

<file path=xl/ctrlProps/ctrlProp51.xml><?xml version="1.0" encoding="utf-8"?>
<formControlPr xmlns="http://schemas.microsoft.com/office/spreadsheetml/2009/9/main" objectType="CheckBox" fmlaLink="$H$238" lockText="1"/>
</file>

<file path=xl/ctrlProps/ctrlProp6.xml><?xml version="1.0" encoding="utf-8"?>
<formControlPr xmlns="http://schemas.microsoft.com/office/spreadsheetml/2009/9/main" objectType="CheckBox" fmlaLink="$H$176" lockText="1"/>
</file>

<file path=xl/ctrlProps/ctrlProp7.xml><?xml version="1.0" encoding="utf-8"?>
<formControlPr xmlns="http://schemas.microsoft.com/office/spreadsheetml/2009/9/main" objectType="CheckBox" fmlaLink="$H$175" lockText="1"/>
</file>

<file path=xl/ctrlProps/ctrlProp8.xml><?xml version="1.0" encoding="utf-8"?>
<formControlPr xmlns="http://schemas.microsoft.com/office/spreadsheetml/2009/9/main" objectType="CheckBox" fmlaLink="$H$172" lockText="1"/>
</file>

<file path=xl/ctrlProps/ctrlProp9.xml><?xml version="1.0" encoding="utf-8"?>
<formControlPr xmlns="http://schemas.microsoft.com/office/spreadsheetml/2009/9/main" objectType="CheckBox" fmlaLink="$H$178"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12718677</xdr:colOff>
      <xdr:row>1</xdr:row>
      <xdr:rowOff>78441</xdr:rowOff>
    </xdr:from>
    <xdr:to>
      <xdr:col>2</xdr:col>
      <xdr:colOff>13307559</xdr:colOff>
      <xdr:row>5</xdr:row>
      <xdr:rowOff>101816</xdr:rowOff>
    </xdr:to>
    <xdr:pic>
      <xdr:nvPicPr>
        <xdr:cNvPr id="2" name="Рисунок 1" descr="Рисунок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7090652" y="268941"/>
          <a:ext cx="588882" cy="8901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588882</xdr:colOff>
      <xdr:row>5</xdr:row>
      <xdr:rowOff>124228</xdr:rowOff>
    </xdr:to>
    <xdr:pic>
      <xdr:nvPicPr>
        <xdr:cNvPr id="2" name="Рисунок 1" descr="Рисунок1.pn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588882" cy="88622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588882</xdr:colOff>
      <xdr:row>5</xdr:row>
      <xdr:rowOff>124228</xdr:rowOff>
    </xdr:to>
    <xdr:pic>
      <xdr:nvPicPr>
        <xdr:cNvPr id="2" name="Рисунок 1" descr="Рисунок1.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588882" cy="88622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588882</xdr:colOff>
      <xdr:row>5</xdr:row>
      <xdr:rowOff>124228</xdr:rowOff>
    </xdr:to>
    <xdr:pic>
      <xdr:nvPicPr>
        <xdr:cNvPr id="2" name="Рисунок 1" descr="Рисунок1.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1219200" y="190500"/>
          <a:ext cx="588882" cy="88622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9</xdr:col>
      <xdr:colOff>7844</xdr:colOff>
      <xdr:row>8</xdr:row>
      <xdr:rowOff>135592</xdr:rowOff>
    </xdr:from>
    <xdr:to>
      <xdr:col>12</xdr:col>
      <xdr:colOff>739303</xdr:colOff>
      <xdr:row>29</xdr:row>
      <xdr:rowOff>74092</xdr:rowOff>
    </xdr:to>
    <xdr:graphicFrame macro="">
      <xdr:nvGraphicFramePr>
        <xdr:cNvPr id="2" name="Диаграмма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667123</xdr:colOff>
      <xdr:row>8</xdr:row>
      <xdr:rowOff>90770</xdr:rowOff>
    </xdr:from>
    <xdr:to>
      <xdr:col>17</xdr:col>
      <xdr:colOff>785061</xdr:colOff>
      <xdr:row>29</xdr:row>
      <xdr:rowOff>29270</xdr:rowOff>
    </xdr:to>
    <xdr:graphicFrame macro="">
      <xdr:nvGraphicFramePr>
        <xdr:cNvPr id="3" name="Диаграмма 2">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59952</xdr:colOff>
      <xdr:row>34</xdr:row>
      <xdr:rowOff>91887</xdr:rowOff>
    </xdr:from>
    <xdr:to>
      <xdr:col>9</xdr:col>
      <xdr:colOff>38246</xdr:colOff>
      <xdr:row>49</xdr:row>
      <xdr:rowOff>136712</xdr:rowOff>
    </xdr:to>
    <xdr:graphicFrame macro="">
      <xdr:nvGraphicFramePr>
        <xdr:cNvPr id="4" name="Диаграмма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53</xdr:row>
      <xdr:rowOff>134471</xdr:rowOff>
    </xdr:from>
    <xdr:to>
      <xdr:col>2</xdr:col>
      <xdr:colOff>571500</xdr:colOff>
      <xdr:row>53</xdr:row>
      <xdr:rowOff>145677</xdr:rowOff>
    </xdr:to>
    <xdr:cxnSp macro="">
      <xdr:nvCxnSpPr>
        <xdr:cNvPr id="5" name="Прямая соединительная линия 4">
          <a:extLst>
            <a:ext uri="{FF2B5EF4-FFF2-40B4-BE49-F238E27FC236}">
              <a16:creationId xmlns:a16="http://schemas.microsoft.com/office/drawing/2014/main" id="{00000000-0008-0000-0C00-000005000000}"/>
            </a:ext>
          </a:extLst>
        </xdr:cNvPr>
        <xdr:cNvCxnSpPr/>
      </xdr:nvCxnSpPr>
      <xdr:spPr>
        <a:xfrm>
          <a:off x="1219200" y="9049871"/>
          <a:ext cx="571500" cy="11206"/>
        </a:xfrm>
        <a:prstGeom prst="line">
          <a:avLst/>
        </a:prstGeom>
        <a:ln w="47625">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600635</xdr:colOff>
      <xdr:row>54</xdr:row>
      <xdr:rowOff>107576</xdr:rowOff>
    </xdr:from>
    <xdr:to>
      <xdr:col>2</xdr:col>
      <xdr:colOff>567018</xdr:colOff>
      <xdr:row>54</xdr:row>
      <xdr:rowOff>118782</xdr:rowOff>
    </xdr:to>
    <xdr:cxnSp macro="">
      <xdr:nvCxnSpPr>
        <xdr:cNvPr id="6" name="Прямая соединительная линия 5">
          <a:extLst>
            <a:ext uri="{FF2B5EF4-FFF2-40B4-BE49-F238E27FC236}">
              <a16:creationId xmlns:a16="http://schemas.microsoft.com/office/drawing/2014/main" id="{00000000-0008-0000-0C00-000006000000}"/>
            </a:ext>
          </a:extLst>
        </xdr:cNvPr>
        <xdr:cNvCxnSpPr/>
      </xdr:nvCxnSpPr>
      <xdr:spPr>
        <a:xfrm>
          <a:off x="1210235" y="9223001"/>
          <a:ext cx="575983" cy="11206"/>
        </a:xfrm>
        <a:prstGeom prst="line">
          <a:avLst/>
        </a:prstGeom>
        <a:ln w="47625">
          <a:solidFill>
            <a:schemeClr val="tx2">
              <a:lumMod val="75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588882</xdr:colOff>
      <xdr:row>5</xdr:row>
      <xdr:rowOff>124228</xdr:rowOff>
    </xdr:to>
    <xdr:pic>
      <xdr:nvPicPr>
        <xdr:cNvPr id="2" name="Рисунок 1" descr="Рисунок1.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588882" cy="8862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78441</xdr:colOff>
      <xdr:row>1</xdr:row>
      <xdr:rowOff>44824</xdr:rowOff>
    </xdr:from>
    <xdr:to>
      <xdr:col>1</xdr:col>
      <xdr:colOff>667323</xdr:colOff>
      <xdr:row>5</xdr:row>
      <xdr:rowOff>169052</xdr:rowOff>
    </xdr:to>
    <xdr:pic>
      <xdr:nvPicPr>
        <xdr:cNvPr id="2" name="Рисунок 1" descr="Рисунок1.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88041" y="235324"/>
          <a:ext cx="588882" cy="8862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333375</xdr:colOff>
          <xdr:row>167</xdr:row>
          <xdr:rowOff>0</xdr:rowOff>
        </xdr:from>
        <xdr:to>
          <xdr:col>7</xdr:col>
          <xdr:colOff>695325</xdr:colOff>
          <xdr:row>168</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167</xdr:row>
          <xdr:rowOff>200025</xdr:rowOff>
        </xdr:from>
        <xdr:to>
          <xdr:col>7</xdr:col>
          <xdr:colOff>695325</xdr:colOff>
          <xdr:row>169</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172</xdr:row>
          <xdr:rowOff>200025</xdr:rowOff>
        </xdr:from>
        <xdr:to>
          <xdr:col>7</xdr:col>
          <xdr:colOff>704850</xdr:colOff>
          <xdr:row>174</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179</xdr:row>
          <xdr:rowOff>200025</xdr:rowOff>
        </xdr:from>
        <xdr:to>
          <xdr:col>7</xdr:col>
          <xdr:colOff>704850</xdr:colOff>
          <xdr:row>181</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179</xdr:row>
          <xdr:rowOff>9525</xdr:rowOff>
        </xdr:from>
        <xdr:to>
          <xdr:col>7</xdr:col>
          <xdr:colOff>685800</xdr:colOff>
          <xdr:row>180</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174</xdr:row>
          <xdr:rowOff>200025</xdr:rowOff>
        </xdr:from>
        <xdr:to>
          <xdr:col>7</xdr:col>
          <xdr:colOff>704850</xdr:colOff>
          <xdr:row>176</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174</xdr:row>
          <xdr:rowOff>9525</xdr:rowOff>
        </xdr:from>
        <xdr:to>
          <xdr:col>7</xdr:col>
          <xdr:colOff>704850</xdr:colOff>
          <xdr:row>175</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171</xdr:row>
          <xdr:rowOff>0</xdr:rowOff>
        </xdr:from>
        <xdr:to>
          <xdr:col>7</xdr:col>
          <xdr:colOff>704850</xdr:colOff>
          <xdr:row>172</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177</xdr:row>
          <xdr:rowOff>0</xdr:rowOff>
        </xdr:from>
        <xdr:to>
          <xdr:col>7</xdr:col>
          <xdr:colOff>723900</xdr:colOff>
          <xdr:row>178</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177</xdr:row>
          <xdr:rowOff>200025</xdr:rowOff>
        </xdr:from>
        <xdr:to>
          <xdr:col>7</xdr:col>
          <xdr:colOff>723900</xdr:colOff>
          <xdr:row>179</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180</xdr:row>
          <xdr:rowOff>180975</xdr:rowOff>
        </xdr:from>
        <xdr:to>
          <xdr:col>7</xdr:col>
          <xdr:colOff>723900</xdr:colOff>
          <xdr:row>181</xdr:row>
          <xdr:rowOff>190500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236</xdr:row>
          <xdr:rowOff>0</xdr:rowOff>
        </xdr:from>
        <xdr:to>
          <xdr:col>7</xdr:col>
          <xdr:colOff>666750</xdr:colOff>
          <xdr:row>237</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249</xdr:row>
          <xdr:rowOff>0</xdr:rowOff>
        </xdr:from>
        <xdr:to>
          <xdr:col>7</xdr:col>
          <xdr:colOff>666750</xdr:colOff>
          <xdr:row>249</xdr:row>
          <xdr:rowOff>200025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251</xdr:row>
          <xdr:rowOff>200025</xdr:rowOff>
        </xdr:from>
        <xdr:to>
          <xdr:col>7</xdr:col>
          <xdr:colOff>676275</xdr:colOff>
          <xdr:row>252</xdr:row>
          <xdr:rowOff>180975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251</xdr:row>
          <xdr:rowOff>0</xdr:rowOff>
        </xdr:from>
        <xdr:to>
          <xdr:col>7</xdr:col>
          <xdr:colOff>685800</xdr:colOff>
          <xdr:row>251</xdr:row>
          <xdr:rowOff>200025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253</xdr:row>
          <xdr:rowOff>190500</xdr:rowOff>
        </xdr:from>
        <xdr:to>
          <xdr:col>7</xdr:col>
          <xdr:colOff>685800</xdr:colOff>
          <xdr:row>254</xdr:row>
          <xdr:rowOff>200025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252</xdr:row>
          <xdr:rowOff>190500</xdr:rowOff>
        </xdr:from>
        <xdr:to>
          <xdr:col>7</xdr:col>
          <xdr:colOff>676275</xdr:colOff>
          <xdr:row>253</xdr:row>
          <xdr:rowOff>190500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248</xdr:row>
          <xdr:rowOff>9525</xdr:rowOff>
        </xdr:from>
        <xdr:to>
          <xdr:col>7</xdr:col>
          <xdr:colOff>657225</xdr:colOff>
          <xdr:row>249</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255</xdr:row>
          <xdr:rowOff>9525</xdr:rowOff>
        </xdr:from>
        <xdr:to>
          <xdr:col>7</xdr:col>
          <xdr:colOff>676275</xdr:colOff>
          <xdr:row>256</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249</xdr:row>
          <xdr:rowOff>200025</xdr:rowOff>
        </xdr:from>
        <xdr:to>
          <xdr:col>7</xdr:col>
          <xdr:colOff>657225</xdr:colOff>
          <xdr:row>250</xdr:row>
          <xdr:rowOff>180975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184</xdr:row>
          <xdr:rowOff>209550</xdr:rowOff>
        </xdr:from>
        <xdr:to>
          <xdr:col>7</xdr:col>
          <xdr:colOff>666750</xdr:colOff>
          <xdr:row>186</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185</xdr:row>
          <xdr:rowOff>200025</xdr:rowOff>
        </xdr:from>
        <xdr:to>
          <xdr:col>7</xdr:col>
          <xdr:colOff>666750</xdr:colOff>
          <xdr:row>187</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186</xdr:row>
          <xdr:rowOff>209550</xdr:rowOff>
        </xdr:from>
        <xdr:to>
          <xdr:col>7</xdr:col>
          <xdr:colOff>666750</xdr:colOff>
          <xdr:row>188</xdr:row>
          <xdr:rowOff>9525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187</xdr:row>
          <xdr:rowOff>209550</xdr:rowOff>
        </xdr:from>
        <xdr:to>
          <xdr:col>7</xdr:col>
          <xdr:colOff>666750</xdr:colOff>
          <xdr:row>189</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208</xdr:row>
          <xdr:rowOff>209550</xdr:rowOff>
        </xdr:from>
        <xdr:to>
          <xdr:col>7</xdr:col>
          <xdr:colOff>647700</xdr:colOff>
          <xdr:row>210</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209</xdr:row>
          <xdr:rowOff>190500</xdr:rowOff>
        </xdr:from>
        <xdr:to>
          <xdr:col>7</xdr:col>
          <xdr:colOff>647700</xdr:colOff>
          <xdr:row>210</xdr:row>
          <xdr:rowOff>200025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210</xdr:row>
          <xdr:rowOff>190500</xdr:rowOff>
        </xdr:from>
        <xdr:to>
          <xdr:col>7</xdr:col>
          <xdr:colOff>647700</xdr:colOff>
          <xdr:row>211</xdr:row>
          <xdr:rowOff>200025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211</xdr:row>
          <xdr:rowOff>190500</xdr:rowOff>
        </xdr:from>
        <xdr:to>
          <xdr:col>7</xdr:col>
          <xdr:colOff>647700</xdr:colOff>
          <xdr:row>212</xdr:row>
          <xdr:rowOff>200025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212</xdr:row>
          <xdr:rowOff>200025</xdr:rowOff>
        </xdr:from>
        <xdr:to>
          <xdr:col>7</xdr:col>
          <xdr:colOff>657225</xdr:colOff>
          <xdr:row>214</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213</xdr:row>
          <xdr:rowOff>190500</xdr:rowOff>
        </xdr:from>
        <xdr:to>
          <xdr:col>7</xdr:col>
          <xdr:colOff>666750</xdr:colOff>
          <xdr:row>214</xdr:row>
          <xdr:rowOff>200025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214</xdr:row>
          <xdr:rowOff>200025</xdr:rowOff>
        </xdr:from>
        <xdr:to>
          <xdr:col>7</xdr:col>
          <xdr:colOff>647700</xdr:colOff>
          <xdr:row>216</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216</xdr:row>
          <xdr:rowOff>0</xdr:rowOff>
        </xdr:from>
        <xdr:to>
          <xdr:col>7</xdr:col>
          <xdr:colOff>657225</xdr:colOff>
          <xdr:row>217</xdr:row>
          <xdr:rowOff>9525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216</xdr:row>
          <xdr:rowOff>200025</xdr:rowOff>
        </xdr:from>
        <xdr:to>
          <xdr:col>7</xdr:col>
          <xdr:colOff>647700</xdr:colOff>
          <xdr:row>218</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218</xdr:row>
          <xdr:rowOff>0</xdr:rowOff>
        </xdr:from>
        <xdr:to>
          <xdr:col>7</xdr:col>
          <xdr:colOff>657225</xdr:colOff>
          <xdr:row>219</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218</xdr:row>
          <xdr:rowOff>190500</xdr:rowOff>
        </xdr:from>
        <xdr:to>
          <xdr:col>7</xdr:col>
          <xdr:colOff>666750</xdr:colOff>
          <xdr:row>219</xdr:row>
          <xdr:rowOff>200025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207</xdr:row>
          <xdr:rowOff>209550</xdr:rowOff>
        </xdr:from>
        <xdr:to>
          <xdr:col>7</xdr:col>
          <xdr:colOff>647700</xdr:colOff>
          <xdr:row>209</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207</xdr:row>
          <xdr:rowOff>0</xdr:rowOff>
        </xdr:from>
        <xdr:to>
          <xdr:col>7</xdr:col>
          <xdr:colOff>657225</xdr:colOff>
          <xdr:row>208</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221</xdr:row>
          <xdr:rowOff>180975</xdr:rowOff>
        </xdr:from>
        <xdr:to>
          <xdr:col>7</xdr:col>
          <xdr:colOff>666750</xdr:colOff>
          <xdr:row>222</xdr:row>
          <xdr:rowOff>190500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222</xdr:row>
          <xdr:rowOff>190500</xdr:rowOff>
        </xdr:from>
        <xdr:to>
          <xdr:col>7</xdr:col>
          <xdr:colOff>676275</xdr:colOff>
          <xdr:row>223</xdr:row>
          <xdr:rowOff>200025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223</xdr:row>
          <xdr:rowOff>200025</xdr:rowOff>
        </xdr:from>
        <xdr:to>
          <xdr:col>7</xdr:col>
          <xdr:colOff>676275</xdr:colOff>
          <xdr:row>225</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225</xdr:row>
          <xdr:rowOff>0</xdr:rowOff>
        </xdr:from>
        <xdr:to>
          <xdr:col>7</xdr:col>
          <xdr:colOff>676275</xdr:colOff>
          <xdr:row>226</xdr:row>
          <xdr:rowOff>9525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225</xdr:row>
          <xdr:rowOff>209550</xdr:rowOff>
        </xdr:from>
        <xdr:to>
          <xdr:col>7</xdr:col>
          <xdr:colOff>676275</xdr:colOff>
          <xdr:row>227</xdr:row>
          <xdr:rowOff>9525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226</xdr:row>
          <xdr:rowOff>209550</xdr:rowOff>
        </xdr:from>
        <xdr:to>
          <xdr:col>7</xdr:col>
          <xdr:colOff>676275</xdr:colOff>
          <xdr:row>228</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227</xdr:row>
          <xdr:rowOff>200025</xdr:rowOff>
        </xdr:from>
        <xdr:to>
          <xdr:col>7</xdr:col>
          <xdr:colOff>676275</xdr:colOff>
          <xdr:row>229</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228</xdr:row>
          <xdr:rowOff>209550</xdr:rowOff>
        </xdr:from>
        <xdr:to>
          <xdr:col>7</xdr:col>
          <xdr:colOff>676275</xdr:colOff>
          <xdr:row>230</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220</xdr:row>
          <xdr:rowOff>190500</xdr:rowOff>
        </xdr:from>
        <xdr:to>
          <xdr:col>7</xdr:col>
          <xdr:colOff>676275</xdr:colOff>
          <xdr:row>221</xdr:row>
          <xdr:rowOff>200025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241</xdr:row>
          <xdr:rowOff>200025</xdr:rowOff>
        </xdr:from>
        <xdr:to>
          <xdr:col>7</xdr:col>
          <xdr:colOff>685800</xdr:colOff>
          <xdr:row>243</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242</xdr:row>
          <xdr:rowOff>190500</xdr:rowOff>
        </xdr:from>
        <xdr:to>
          <xdr:col>7</xdr:col>
          <xdr:colOff>676275</xdr:colOff>
          <xdr:row>244</xdr:row>
          <xdr:rowOff>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172</xdr:row>
          <xdr:rowOff>0</xdr:rowOff>
        </xdr:from>
        <xdr:to>
          <xdr:col>7</xdr:col>
          <xdr:colOff>704850</xdr:colOff>
          <xdr:row>173</xdr:row>
          <xdr:rowOff>9525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256</xdr:row>
          <xdr:rowOff>9525</xdr:rowOff>
        </xdr:from>
        <xdr:to>
          <xdr:col>7</xdr:col>
          <xdr:colOff>676275</xdr:colOff>
          <xdr:row>257</xdr:row>
          <xdr:rowOff>19050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237</xdr:row>
          <xdr:rowOff>0</xdr:rowOff>
        </xdr:from>
        <xdr:to>
          <xdr:col>7</xdr:col>
          <xdr:colOff>676275</xdr:colOff>
          <xdr:row>238</xdr:row>
          <xdr:rowOff>9525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588882</xdr:colOff>
      <xdr:row>5</xdr:row>
      <xdr:rowOff>124228</xdr:rowOff>
    </xdr:to>
    <xdr:pic>
      <xdr:nvPicPr>
        <xdr:cNvPr id="2" name="Рисунок 1" descr="Рисунок1.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588882" cy="8862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588882</xdr:colOff>
      <xdr:row>5</xdr:row>
      <xdr:rowOff>124228</xdr:rowOff>
    </xdr:to>
    <xdr:pic>
      <xdr:nvPicPr>
        <xdr:cNvPr id="2" name="Рисунок 1" descr="Рисунок1.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588882" cy="8862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588882</xdr:colOff>
      <xdr:row>5</xdr:row>
      <xdr:rowOff>124228</xdr:rowOff>
    </xdr:to>
    <xdr:pic>
      <xdr:nvPicPr>
        <xdr:cNvPr id="2" name="Рисунок 1" descr="Рисунок1.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588882" cy="88622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588882</xdr:colOff>
      <xdr:row>5</xdr:row>
      <xdr:rowOff>124228</xdr:rowOff>
    </xdr:to>
    <xdr:pic>
      <xdr:nvPicPr>
        <xdr:cNvPr id="2" name="Рисунок 1" descr="Рисунок1.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588882" cy="88622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588882</xdr:colOff>
      <xdr:row>5</xdr:row>
      <xdr:rowOff>124228</xdr:rowOff>
    </xdr:to>
    <xdr:pic>
      <xdr:nvPicPr>
        <xdr:cNvPr id="2" name="Рисунок 1" descr="Рисунок1.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588882" cy="8862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588882</xdr:colOff>
      <xdr:row>5</xdr:row>
      <xdr:rowOff>124228</xdr:rowOff>
    </xdr:to>
    <xdr:pic>
      <xdr:nvPicPr>
        <xdr:cNvPr id="2" name="Рисунок 1" descr="Рисунок1.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588882" cy="88622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conomy.gov.ru/material/directions/makroec/prognozy_socialno_ekonomicheskogo_razvitiya/prognoz_socialno_ekonomicheskogo_razvitiya_rossiyskoy_federacii_na_period_do_2036_goda.html" TargetMode="External"/><Relationship Id="rId1" Type="http://schemas.openxmlformats.org/officeDocument/2006/relationships/hyperlink" Target="https://economy.gov.ru/material/directions/makroec/prognozy_socialno_ekonomicheskogo_razvitiya/prognoz_socialno_ekonomicheskogo_razvitiya_rf_na_2022_god_i_na_planovyy_period_2023_i_2024_godov.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B1:C81"/>
  <sheetViews>
    <sheetView tabSelected="1" view="pageBreakPreview" zoomScale="85" zoomScaleNormal="85" zoomScaleSheetLayoutView="85" workbookViewId="0"/>
  </sheetViews>
  <sheetFormatPr defaultRowHeight="15" x14ac:dyDescent="0.25"/>
  <cols>
    <col min="2" max="2" width="56.42578125" style="22" bestFit="1" customWidth="1"/>
    <col min="3" max="3" width="200.7109375" style="2" customWidth="1"/>
  </cols>
  <sheetData>
    <row r="1" spans="2:3" ht="174.75" customHeight="1" x14ac:dyDescent="0.25">
      <c r="B1" s="546" t="s">
        <v>559</v>
      </c>
    </row>
    <row r="2" spans="2:3" ht="23.25" x14ac:dyDescent="0.25">
      <c r="B2" s="1" t="s">
        <v>0</v>
      </c>
    </row>
    <row r="3" spans="2:3" x14ac:dyDescent="0.25">
      <c r="B3" s="3"/>
    </row>
    <row r="4" spans="2:3" x14ac:dyDescent="0.25">
      <c r="B4" s="3"/>
    </row>
    <row r="6" spans="2:3" x14ac:dyDescent="0.25">
      <c r="B6" s="3" t="s">
        <v>1</v>
      </c>
    </row>
    <row r="8" spans="2:3" x14ac:dyDescent="0.25">
      <c r="B8" s="4" t="s">
        <v>2</v>
      </c>
      <c r="C8" s="5"/>
    </row>
    <row r="9" spans="2:3" x14ac:dyDescent="0.25">
      <c r="B9" s="6" t="s">
        <v>3</v>
      </c>
      <c r="C9" s="7" t="s">
        <v>4</v>
      </c>
    </row>
    <row r="10" spans="2:3" x14ac:dyDescent="0.25">
      <c r="B10" s="6" t="s">
        <v>5</v>
      </c>
      <c r="C10" s="7" t="s">
        <v>6</v>
      </c>
    </row>
    <row r="11" spans="2:3" x14ac:dyDescent="0.25">
      <c r="B11" s="6" t="s">
        <v>7</v>
      </c>
      <c r="C11" s="7" t="s">
        <v>8</v>
      </c>
    </row>
    <row r="12" spans="2:3" x14ac:dyDescent="0.25">
      <c r="B12" s="6" t="s">
        <v>9</v>
      </c>
      <c r="C12" s="7" t="s">
        <v>10</v>
      </c>
    </row>
    <row r="13" spans="2:3" x14ac:dyDescent="0.25">
      <c r="B13" s="6" t="s">
        <v>11</v>
      </c>
      <c r="C13" s="7" t="s">
        <v>12</v>
      </c>
    </row>
    <row r="14" spans="2:3" x14ac:dyDescent="0.25">
      <c r="B14" s="4" t="s">
        <v>13</v>
      </c>
      <c r="C14" s="5"/>
    </row>
    <row r="15" spans="2:3" x14ac:dyDescent="0.25">
      <c r="B15" s="6" t="s">
        <v>14</v>
      </c>
      <c r="C15" s="7" t="s">
        <v>15</v>
      </c>
    </row>
    <row r="16" spans="2:3" x14ac:dyDescent="0.25">
      <c r="B16" s="6" t="s">
        <v>16</v>
      </c>
      <c r="C16" s="7" t="s">
        <v>17</v>
      </c>
    </row>
    <row r="17" spans="2:3" x14ac:dyDescent="0.25">
      <c r="B17" s="4" t="s">
        <v>18</v>
      </c>
      <c r="C17" s="5"/>
    </row>
    <row r="18" spans="2:3" x14ac:dyDescent="0.25">
      <c r="B18" s="6" t="s">
        <v>19</v>
      </c>
      <c r="C18" s="7" t="s">
        <v>20</v>
      </c>
    </row>
    <row r="19" spans="2:3" x14ac:dyDescent="0.25">
      <c r="B19" s="6" t="s">
        <v>515</v>
      </c>
      <c r="C19" s="7" t="s">
        <v>516</v>
      </c>
    </row>
    <row r="20" spans="2:3" x14ac:dyDescent="0.25">
      <c r="B20" s="6" t="s">
        <v>21</v>
      </c>
      <c r="C20" s="7" t="s">
        <v>22</v>
      </c>
    </row>
    <row r="21" spans="2:3" x14ac:dyDescent="0.25">
      <c r="B21" s="6" t="s">
        <v>23</v>
      </c>
      <c r="C21" s="7" t="s">
        <v>24</v>
      </c>
    </row>
    <row r="22" spans="2:3" ht="30" x14ac:dyDescent="0.25">
      <c r="B22" s="6" t="s">
        <v>25</v>
      </c>
      <c r="C22" s="7" t="s">
        <v>26</v>
      </c>
    </row>
    <row r="23" spans="2:3" ht="30" x14ac:dyDescent="0.25">
      <c r="B23" s="6" t="s">
        <v>27</v>
      </c>
      <c r="C23" s="7" t="s">
        <v>28</v>
      </c>
    </row>
    <row r="24" spans="2:3" x14ac:dyDescent="0.25">
      <c r="B24" s="8" t="s">
        <v>29</v>
      </c>
      <c r="C24" s="9" t="s">
        <v>30</v>
      </c>
    </row>
    <row r="25" spans="2:3" x14ac:dyDescent="0.25">
      <c r="B25" s="4" t="s">
        <v>31</v>
      </c>
      <c r="C25" s="5"/>
    </row>
    <row r="26" spans="2:3" ht="30" x14ac:dyDescent="0.25">
      <c r="B26" s="6" t="s">
        <v>32</v>
      </c>
      <c r="C26" s="7" t="s">
        <v>514</v>
      </c>
    </row>
    <row r="27" spans="2:3" x14ac:dyDescent="0.25">
      <c r="B27" s="10" t="s">
        <v>33</v>
      </c>
      <c r="C27" s="7" t="s">
        <v>34</v>
      </c>
    </row>
    <row r="28" spans="2:3" x14ac:dyDescent="0.25">
      <c r="B28" s="10" t="s">
        <v>35</v>
      </c>
      <c r="C28" s="7" t="s">
        <v>36</v>
      </c>
    </row>
    <row r="29" spans="2:3" x14ac:dyDescent="0.25">
      <c r="B29" s="10" t="s">
        <v>37</v>
      </c>
      <c r="C29" s="7"/>
    </row>
    <row r="30" spans="2:3" x14ac:dyDescent="0.25">
      <c r="B30" s="11" t="s">
        <v>38</v>
      </c>
      <c r="C30" s="7" t="s">
        <v>39</v>
      </c>
    </row>
    <row r="31" spans="2:3" x14ac:dyDescent="0.25">
      <c r="B31" s="11" t="s">
        <v>40</v>
      </c>
      <c r="C31" s="7" t="s">
        <v>41</v>
      </c>
    </row>
    <row r="32" spans="2:3" x14ac:dyDescent="0.25">
      <c r="B32" s="11" t="s">
        <v>42</v>
      </c>
      <c r="C32" s="7" t="s">
        <v>43</v>
      </c>
    </row>
    <row r="33" spans="2:3" x14ac:dyDescent="0.25">
      <c r="B33" s="10" t="s">
        <v>44</v>
      </c>
      <c r="C33" s="7"/>
    </row>
    <row r="34" spans="2:3" x14ac:dyDescent="0.25">
      <c r="B34" s="11" t="s">
        <v>38</v>
      </c>
      <c r="C34" s="7" t="s">
        <v>45</v>
      </c>
    </row>
    <row r="35" spans="2:3" x14ac:dyDescent="0.25">
      <c r="B35" s="11" t="s">
        <v>40</v>
      </c>
      <c r="C35" s="7" t="s">
        <v>41</v>
      </c>
    </row>
    <row r="36" spans="2:3" x14ac:dyDescent="0.25">
      <c r="B36" s="11" t="s">
        <v>42</v>
      </c>
      <c r="C36" s="7" t="s">
        <v>46</v>
      </c>
    </row>
    <row r="37" spans="2:3" x14ac:dyDescent="0.25">
      <c r="B37" s="11" t="s">
        <v>47</v>
      </c>
      <c r="C37" s="7" t="s">
        <v>48</v>
      </c>
    </row>
    <row r="38" spans="2:3" x14ac:dyDescent="0.25">
      <c r="B38" s="10" t="s">
        <v>49</v>
      </c>
      <c r="C38" s="7"/>
    </row>
    <row r="39" spans="2:3" x14ac:dyDescent="0.25">
      <c r="B39" s="11" t="s">
        <v>38</v>
      </c>
      <c r="C39" s="7" t="s">
        <v>50</v>
      </c>
    </row>
    <row r="40" spans="2:3" x14ac:dyDescent="0.25">
      <c r="B40" s="11" t="s">
        <v>40</v>
      </c>
      <c r="C40" s="7" t="s">
        <v>51</v>
      </c>
    </row>
    <row r="41" spans="2:3" x14ac:dyDescent="0.25">
      <c r="B41" s="11" t="s">
        <v>42</v>
      </c>
      <c r="C41" s="7" t="s">
        <v>46</v>
      </c>
    </row>
    <row r="42" spans="2:3" x14ac:dyDescent="0.25">
      <c r="B42" s="11" t="s">
        <v>47</v>
      </c>
      <c r="C42" s="7" t="s">
        <v>52</v>
      </c>
    </row>
    <row r="43" spans="2:3" x14ac:dyDescent="0.25">
      <c r="B43" s="4" t="s">
        <v>53</v>
      </c>
      <c r="C43" s="5"/>
    </row>
    <row r="44" spans="2:3" x14ac:dyDescent="0.25">
      <c r="B44" s="6" t="s">
        <v>446</v>
      </c>
      <c r="C44" s="7" t="s">
        <v>447</v>
      </c>
    </row>
    <row r="45" spans="2:3" ht="30" x14ac:dyDescent="0.25">
      <c r="B45" s="6" t="s">
        <v>54</v>
      </c>
      <c r="C45" s="7" t="s">
        <v>55</v>
      </c>
    </row>
    <row r="46" spans="2:3" x14ac:dyDescent="0.25">
      <c r="B46" s="4" t="s">
        <v>57</v>
      </c>
      <c r="C46" s="5"/>
    </row>
    <row r="47" spans="2:3" ht="30" x14ac:dyDescent="0.25">
      <c r="B47" s="6"/>
      <c r="C47" s="7" t="s">
        <v>58</v>
      </c>
    </row>
    <row r="48" spans="2:3" x14ac:dyDescent="0.25">
      <c r="B48" s="4" t="s">
        <v>59</v>
      </c>
      <c r="C48" s="5"/>
    </row>
    <row r="49" spans="2:3" x14ac:dyDescent="0.25">
      <c r="B49" s="6" t="s">
        <v>60</v>
      </c>
      <c r="C49" s="7" t="s">
        <v>61</v>
      </c>
    </row>
    <row r="50" spans="2:3" ht="30" x14ac:dyDescent="0.25">
      <c r="B50" s="6" t="s">
        <v>63</v>
      </c>
      <c r="C50" s="7" t="s">
        <v>64</v>
      </c>
    </row>
    <row r="51" spans="2:3" ht="30" x14ac:dyDescent="0.25">
      <c r="B51" s="6" t="s">
        <v>65</v>
      </c>
      <c r="C51" s="7" t="s">
        <v>66</v>
      </c>
    </row>
    <row r="52" spans="2:3" x14ac:dyDescent="0.25">
      <c r="B52" s="6" t="s">
        <v>67</v>
      </c>
      <c r="C52" s="7" t="s">
        <v>68</v>
      </c>
    </row>
    <row r="53" spans="2:3" x14ac:dyDescent="0.25">
      <c r="B53" s="6" t="s">
        <v>225</v>
      </c>
      <c r="C53" s="7" t="s">
        <v>449</v>
      </c>
    </row>
    <row r="54" spans="2:3" x14ac:dyDescent="0.25">
      <c r="B54" s="4" t="s">
        <v>69</v>
      </c>
      <c r="C54" s="5"/>
    </row>
    <row r="55" spans="2:3" x14ac:dyDescent="0.25">
      <c r="B55" s="6" t="s">
        <v>62</v>
      </c>
      <c r="C55" s="7" t="s">
        <v>509</v>
      </c>
    </row>
    <row r="56" spans="2:3" x14ac:dyDescent="0.25">
      <c r="B56" s="12" t="s">
        <v>70</v>
      </c>
      <c r="C56" s="13"/>
    </row>
    <row r="57" spans="2:3" x14ac:dyDescent="0.25">
      <c r="B57" s="14" t="s">
        <v>71</v>
      </c>
      <c r="C57" s="13"/>
    </row>
    <row r="58" spans="2:3" ht="75" x14ac:dyDescent="0.25">
      <c r="B58" s="15" t="s">
        <v>72</v>
      </c>
      <c r="C58" s="13" t="s">
        <v>73</v>
      </c>
    </row>
    <row r="59" spans="2:3" x14ac:dyDescent="0.25">
      <c r="B59" s="14" t="s">
        <v>74</v>
      </c>
      <c r="C59" s="13"/>
    </row>
    <row r="60" spans="2:3" ht="75" x14ac:dyDescent="0.25">
      <c r="B60" s="15" t="s">
        <v>72</v>
      </c>
      <c r="C60" s="13" t="s">
        <v>75</v>
      </c>
    </row>
    <row r="61" spans="2:3" x14ac:dyDescent="0.25">
      <c r="B61" s="15" t="s">
        <v>76</v>
      </c>
      <c r="C61" s="16" t="s">
        <v>77</v>
      </c>
    </row>
    <row r="62" spans="2:3" x14ac:dyDescent="0.25">
      <c r="B62" s="12" t="s">
        <v>79</v>
      </c>
      <c r="C62" s="13"/>
    </row>
    <row r="63" spans="2:3" x14ac:dyDescent="0.25">
      <c r="B63" s="14" t="s">
        <v>71</v>
      </c>
      <c r="C63" s="13"/>
    </row>
    <row r="64" spans="2:3" ht="30" x14ac:dyDescent="0.25">
      <c r="B64" s="15" t="s">
        <v>80</v>
      </c>
      <c r="C64" s="13" t="s">
        <v>81</v>
      </c>
    </row>
    <row r="65" spans="2:3" ht="30" x14ac:dyDescent="0.25">
      <c r="B65" s="15" t="s">
        <v>82</v>
      </c>
      <c r="C65" s="13" t="s">
        <v>83</v>
      </c>
    </row>
    <row r="66" spans="2:3" x14ac:dyDescent="0.25">
      <c r="B66" s="15" t="s">
        <v>84</v>
      </c>
      <c r="C66" s="13" t="s">
        <v>85</v>
      </c>
    </row>
    <row r="67" spans="2:3" x14ac:dyDescent="0.25">
      <c r="B67" s="15" t="s">
        <v>86</v>
      </c>
      <c r="C67" s="13" t="s">
        <v>87</v>
      </c>
    </row>
    <row r="68" spans="2:3" x14ac:dyDescent="0.25">
      <c r="B68" s="15" t="s">
        <v>88</v>
      </c>
      <c r="C68" s="13" t="s">
        <v>87</v>
      </c>
    </row>
    <row r="69" spans="2:3" x14ac:dyDescent="0.25">
      <c r="B69" s="14" t="s">
        <v>89</v>
      </c>
      <c r="C69" s="13"/>
    </row>
    <row r="70" spans="2:3" ht="30" x14ac:dyDescent="0.25">
      <c r="B70" s="15" t="s">
        <v>90</v>
      </c>
      <c r="C70" s="13" t="s">
        <v>91</v>
      </c>
    </row>
    <row r="71" spans="2:3" ht="30" x14ac:dyDescent="0.25">
      <c r="B71" s="15" t="s">
        <v>92</v>
      </c>
      <c r="C71" s="13" t="s">
        <v>93</v>
      </c>
    </row>
    <row r="72" spans="2:3" x14ac:dyDescent="0.25">
      <c r="B72" s="15" t="s">
        <v>94</v>
      </c>
      <c r="C72" s="13" t="s">
        <v>95</v>
      </c>
    </row>
    <row r="73" spans="2:3" x14ac:dyDescent="0.25">
      <c r="B73" s="17" t="s">
        <v>96</v>
      </c>
      <c r="C73" s="18" t="s">
        <v>97</v>
      </c>
    </row>
    <row r="74" spans="2:3" x14ac:dyDescent="0.25">
      <c r="B74" s="4" t="s">
        <v>441</v>
      </c>
      <c r="C74" s="5"/>
    </row>
    <row r="75" spans="2:3" ht="30" x14ac:dyDescent="0.25">
      <c r="B75" s="6"/>
      <c r="C75" s="7" t="s">
        <v>98</v>
      </c>
    </row>
    <row r="76" spans="2:3" s="21" customFormat="1" x14ac:dyDescent="0.25">
      <c r="B76" s="19"/>
      <c r="C76" s="20"/>
    </row>
    <row r="77" spans="2:3" x14ac:dyDescent="0.25">
      <c r="B77" s="4" t="s">
        <v>99</v>
      </c>
      <c r="C77" s="5"/>
    </row>
    <row r="78" spans="2:3" ht="30" x14ac:dyDescent="0.25">
      <c r="B78" s="6"/>
      <c r="C78" s="7" t="s">
        <v>93</v>
      </c>
    </row>
    <row r="79" spans="2:3" x14ac:dyDescent="0.25">
      <c r="B79" s="6" t="s">
        <v>100</v>
      </c>
      <c r="C79" s="7" t="s">
        <v>101</v>
      </c>
    </row>
    <row r="80" spans="2:3" x14ac:dyDescent="0.25">
      <c r="B80" s="4" t="s">
        <v>102</v>
      </c>
      <c r="C80" s="5"/>
    </row>
    <row r="81" spans="2:3" x14ac:dyDescent="0.25">
      <c r="B81" s="6"/>
      <c r="C81" s="7" t="s">
        <v>103</v>
      </c>
    </row>
  </sheetData>
  <sheetProtection password="F585" sheet="1" objects="1" scenarios="1"/>
  <printOptions horizontalCentered="1"/>
  <pageMargins left="0.70866141732283472" right="0.70866141732283472" top="0.74803149606299213" bottom="0.74803149606299213" header="0.31496062992125984" footer="0.31496062992125984"/>
  <pageSetup paperSize="9" scale="50" fitToHeight="0" orientation="landscape" verticalDpi="0" r:id="rId1"/>
  <rowBreaks count="1" manualBreakCount="1">
    <brk id="53" min="1" max="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1">
    <pageSetUpPr fitToPage="1"/>
  </sheetPr>
  <dimension ref="A7:DK78"/>
  <sheetViews>
    <sheetView zoomScale="70" zoomScaleNormal="70" zoomScaleSheetLayoutView="85" workbookViewId="0">
      <pane xSplit="9" ySplit="15" topLeftCell="J16" activePane="bottomRight" state="frozen"/>
      <selection activeCell="C56" sqref="C56"/>
      <selection pane="topRight" activeCell="C56" sqref="C56"/>
      <selection pane="bottomLeft" activeCell="C56" sqref="C56"/>
      <selection pane="bottomRight"/>
    </sheetView>
  </sheetViews>
  <sheetFormatPr defaultColWidth="0" defaultRowHeight="15" x14ac:dyDescent="0.25"/>
  <cols>
    <col min="1" max="1" width="9.140625" style="46" customWidth="1"/>
    <col min="2" max="6" width="9.140625" customWidth="1"/>
    <col min="7" max="7" width="19.140625" customWidth="1"/>
    <col min="8" max="8" width="12.42578125" style="45" bestFit="1" customWidth="1"/>
    <col min="9" max="9" width="10.7109375" style="36" bestFit="1" customWidth="1"/>
    <col min="10" max="59" width="12.140625" bestFit="1" customWidth="1"/>
    <col min="60" max="98" width="10.7109375" bestFit="1" customWidth="1"/>
    <col min="99" max="99" width="10.7109375" customWidth="1"/>
    <col min="100" max="100" width="11.140625" bestFit="1" customWidth="1"/>
    <col min="101" max="102" width="12.28515625" bestFit="1" customWidth="1"/>
    <col min="103" max="104" width="11.140625" bestFit="1" customWidth="1"/>
    <col min="105" max="106" width="12.28515625" bestFit="1" customWidth="1"/>
    <col min="107" max="108" width="11.140625" bestFit="1" customWidth="1"/>
    <col min="109" max="110" width="12.28515625" bestFit="1" customWidth="1"/>
    <col min="111" max="114" width="10.85546875" bestFit="1" customWidth="1"/>
    <col min="115" max="16384" width="9.140625" hidden="1"/>
  </cols>
  <sheetData>
    <row r="7" spans="2:115" ht="26.25" x14ac:dyDescent="0.4">
      <c r="B7" s="211" t="str">
        <f>"Проект: "&amp;Ввод!E3</f>
        <v>Проект: Реконструкция системы теплоснабжения г.[•]</v>
      </c>
    </row>
    <row r="8" spans="2:115" ht="23.25" x14ac:dyDescent="0.35">
      <c r="B8" s="24" t="s">
        <v>331</v>
      </c>
    </row>
    <row r="9" spans="2:115" x14ac:dyDescent="0.25">
      <c r="B9" t="s">
        <v>78</v>
      </c>
    </row>
    <row r="11" spans="2:115" x14ac:dyDescent="0.25">
      <c r="B11" s="26"/>
      <c r="C11" s="26"/>
      <c r="D11" s="26"/>
      <c r="E11" s="26"/>
      <c r="F11" s="26"/>
      <c r="G11" s="26"/>
      <c r="H11" s="47"/>
      <c r="I11" s="194"/>
      <c r="J11" s="26">
        <f>Ввод!I19</f>
        <v>2022</v>
      </c>
      <c r="K11" s="26">
        <f>Ввод!J19</f>
        <v>2022</v>
      </c>
      <c r="L11" s="26">
        <f>Ввод!K19</f>
        <v>2022</v>
      </c>
      <c r="M11" s="26">
        <f>Ввод!L19</f>
        <v>2022</v>
      </c>
      <c r="N11" s="26">
        <f>Ввод!M19</f>
        <v>2023</v>
      </c>
      <c r="O11" s="26">
        <f>Ввод!N19</f>
        <v>2023</v>
      </c>
      <c r="P11" s="26">
        <f>Ввод!O19</f>
        <v>2023</v>
      </c>
      <c r="Q11" s="26">
        <f>Ввод!P19</f>
        <v>2023</v>
      </c>
      <c r="R11" s="26">
        <f>Ввод!Q19</f>
        <v>2024</v>
      </c>
      <c r="S11" s="26">
        <f>Ввод!R19</f>
        <v>2024</v>
      </c>
      <c r="T11" s="26">
        <f>Ввод!S19</f>
        <v>2024</v>
      </c>
      <c r="U11" s="26">
        <f>Ввод!T19</f>
        <v>2024</v>
      </c>
      <c r="V11" s="26">
        <f>Ввод!U19</f>
        <v>2025</v>
      </c>
      <c r="W11" s="26">
        <f>Ввод!V19</f>
        <v>2025</v>
      </c>
      <c r="X11" s="26">
        <f>Ввод!W19</f>
        <v>2025</v>
      </c>
      <c r="Y11" s="26">
        <f>Ввод!X19</f>
        <v>2025</v>
      </c>
      <c r="Z11" s="26">
        <f>Ввод!Y19</f>
        <v>2026</v>
      </c>
      <c r="AA11" s="26">
        <f>Ввод!Z19</f>
        <v>2026</v>
      </c>
      <c r="AB11" s="26">
        <f>Ввод!AA19</f>
        <v>2026</v>
      </c>
      <c r="AC11" s="26">
        <f>Ввод!AB19</f>
        <v>2026</v>
      </c>
      <c r="AD11" s="26">
        <f>Ввод!AC19</f>
        <v>2027</v>
      </c>
      <c r="AE11" s="26">
        <f>Ввод!AD19</f>
        <v>2027</v>
      </c>
      <c r="AF11" s="26">
        <f>Ввод!AE19</f>
        <v>2027</v>
      </c>
      <c r="AG11" s="26">
        <f>Ввод!AF19</f>
        <v>2027</v>
      </c>
      <c r="AH11" s="26">
        <f>Ввод!AG19</f>
        <v>2028</v>
      </c>
      <c r="AI11" s="26">
        <f>Ввод!AH19</f>
        <v>2028</v>
      </c>
      <c r="AJ11" s="26">
        <f>Ввод!AI19</f>
        <v>2028</v>
      </c>
      <c r="AK11" s="26">
        <f>Ввод!AJ19</f>
        <v>2028</v>
      </c>
      <c r="AL11" s="26">
        <f>Ввод!AK19</f>
        <v>2029</v>
      </c>
      <c r="AM11" s="26">
        <f>Ввод!AL19</f>
        <v>2029</v>
      </c>
      <c r="AN11" s="26">
        <f>Ввод!AM19</f>
        <v>2029</v>
      </c>
      <c r="AO11" s="26">
        <f>Ввод!AN19</f>
        <v>2029</v>
      </c>
      <c r="AP11" s="26">
        <f>Ввод!AO19</f>
        <v>2030</v>
      </c>
      <c r="AQ11" s="26">
        <f>Ввод!AP19</f>
        <v>2030</v>
      </c>
      <c r="AR11" s="26">
        <f>Ввод!AQ19</f>
        <v>2030</v>
      </c>
      <c r="AS11" s="26">
        <f>Ввод!AR19</f>
        <v>2030</v>
      </c>
      <c r="AT11" s="26">
        <f>Ввод!AS19</f>
        <v>2031</v>
      </c>
      <c r="AU11" s="26">
        <f>Ввод!AT19</f>
        <v>2031</v>
      </c>
      <c r="AV11" s="26">
        <f>Ввод!AU19</f>
        <v>2031</v>
      </c>
      <c r="AW11" s="26">
        <f>Ввод!AV19</f>
        <v>2031</v>
      </c>
      <c r="AX11" s="26">
        <f>Ввод!AW19</f>
        <v>2032</v>
      </c>
      <c r="AY11" s="26">
        <f>Ввод!AX19</f>
        <v>2032</v>
      </c>
      <c r="AZ11" s="26">
        <f>Ввод!AY19</f>
        <v>2032</v>
      </c>
      <c r="BA11" s="26">
        <f>Ввод!AZ19</f>
        <v>2032</v>
      </c>
      <c r="BB11" s="26">
        <f>Ввод!BA19</f>
        <v>2033</v>
      </c>
      <c r="BC11" s="26">
        <f>Ввод!BB19</f>
        <v>2033</v>
      </c>
      <c r="BD11" s="26">
        <f>Ввод!BC19</f>
        <v>2033</v>
      </c>
      <c r="BE11" s="26">
        <f>Ввод!BD19</f>
        <v>2033</v>
      </c>
      <c r="BF11" s="26">
        <f>Ввод!BE19</f>
        <v>2034</v>
      </c>
      <c r="BG11" s="26">
        <f>Ввод!BF19</f>
        <v>2034</v>
      </c>
      <c r="BH11" s="26">
        <f>Ввод!BG19</f>
        <v>2034</v>
      </c>
      <c r="BI11" s="26">
        <f>Ввод!BH19</f>
        <v>1900</v>
      </c>
      <c r="BJ11" s="26">
        <f>Ввод!BI19</f>
        <v>1900</v>
      </c>
      <c r="BK11" s="26">
        <f>Ввод!BJ19</f>
        <v>1900</v>
      </c>
      <c r="BL11" s="26">
        <f>Ввод!BK19</f>
        <v>1900</v>
      </c>
      <c r="BM11" s="26">
        <f>Ввод!BL19</f>
        <v>1900</v>
      </c>
      <c r="BN11" s="26">
        <f>Ввод!BM19</f>
        <v>1900</v>
      </c>
      <c r="BO11" s="26">
        <f>Ввод!BN19</f>
        <v>1900</v>
      </c>
      <c r="BP11" s="26">
        <f>Ввод!BO19</f>
        <v>1900</v>
      </c>
      <c r="BQ11" s="26">
        <f>Ввод!BP19</f>
        <v>1900</v>
      </c>
      <c r="BR11" s="26">
        <f>Ввод!BQ19</f>
        <v>1900</v>
      </c>
      <c r="BS11" s="26">
        <f>Ввод!BR19</f>
        <v>1900</v>
      </c>
      <c r="BT11" s="26">
        <f>Ввод!BS19</f>
        <v>1900</v>
      </c>
      <c r="BU11" s="26">
        <f>Ввод!BT19</f>
        <v>1900</v>
      </c>
      <c r="BV11" s="26">
        <f>Ввод!BU19</f>
        <v>1900</v>
      </c>
      <c r="BW11" s="26">
        <f>Ввод!BV19</f>
        <v>1900</v>
      </c>
      <c r="BX11" s="26">
        <f>Ввод!BW19</f>
        <v>1900</v>
      </c>
      <c r="BY11" s="26">
        <f>Ввод!BX19</f>
        <v>1900</v>
      </c>
      <c r="BZ11" s="26">
        <f>Ввод!BY19</f>
        <v>1900</v>
      </c>
      <c r="CA11" s="26">
        <f>Ввод!BZ19</f>
        <v>1900</v>
      </c>
      <c r="CB11" s="26">
        <f>Ввод!CA19</f>
        <v>1900</v>
      </c>
      <c r="CC11" s="26">
        <f>Ввод!CB19</f>
        <v>1900</v>
      </c>
      <c r="CD11" s="26">
        <f>Ввод!CC19</f>
        <v>1900</v>
      </c>
      <c r="CE11" s="26">
        <f>Ввод!CD19</f>
        <v>1900</v>
      </c>
      <c r="CF11" s="26">
        <f>Ввод!CE19</f>
        <v>1900</v>
      </c>
      <c r="CG11" s="26">
        <f>Ввод!CF19</f>
        <v>1900</v>
      </c>
      <c r="CH11" s="26">
        <f>Ввод!CG19</f>
        <v>1900</v>
      </c>
      <c r="CI11" s="26">
        <f>Ввод!CH19</f>
        <v>1900</v>
      </c>
      <c r="CJ11" s="26">
        <f>Ввод!CI19</f>
        <v>1900</v>
      </c>
      <c r="CK11" s="26">
        <f>Ввод!CJ19</f>
        <v>1900</v>
      </c>
      <c r="CL11" s="26">
        <f>Ввод!CK19</f>
        <v>1900</v>
      </c>
      <c r="CM11" s="26">
        <f>Ввод!CL19</f>
        <v>1900</v>
      </c>
      <c r="CN11" s="26">
        <f>Ввод!CM19</f>
        <v>1900</v>
      </c>
      <c r="CO11" s="26">
        <f>Ввод!CN19</f>
        <v>1900</v>
      </c>
      <c r="CP11" s="26">
        <f>Ввод!CO19</f>
        <v>1900</v>
      </c>
      <c r="CQ11" s="26">
        <f>Ввод!CP19</f>
        <v>1900</v>
      </c>
      <c r="CR11" s="26">
        <f>Ввод!CQ19</f>
        <v>1900</v>
      </c>
      <c r="CS11" s="26">
        <f>Ввод!CR19</f>
        <v>1900</v>
      </c>
      <c r="CT11" s="26">
        <f>Ввод!CS19</f>
        <v>1900</v>
      </c>
      <c r="CU11" s="26">
        <f>Ввод!CT19</f>
        <v>1900</v>
      </c>
      <c r="CV11" s="26">
        <f>Ввод!CU19</f>
        <v>1900</v>
      </c>
      <c r="CW11" s="26">
        <f>Ввод!CV19</f>
        <v>1900</v>
      </c>
      <c r="CX11" s="26">
        <f>Ввод!CW19</f>
        <v>1900</v>
      </c>
      <c r="CY11" s="26">
        <f>Ввод!CX19</f>
        <v>1900</v>
      </c>
      <c r="CZ11" s="26">
        <f>Ввод!CY19</f>
        <v>1900</v>
      </c>
      <c r="DA11" s="26">
        <f>Ввод!CZ19</f>
        <v>1900</v>
      </c>
      <c r="DB11" s="26">
        <f>Ввод!DA19</f>
        <v>1900</v>
      </c>
      <c r="DC11" s="26">
        <f>Ввод!DB19</f>
        <v>1900</v>
      </c>
      <c r="DD11" s="26">
        <f>Ввод!DC19</f>
        <v>1900</v>
      </c>
      <c r="DE11" s="26">
        <f>Ввод!DD19</f>
        <v>1900</v>
      </c>
      <c r="DF11" s="26">
        <f>Ввод!DE19</f>
        <v>1900</v>
      </c>
      <c r="DG11" s="26">
        <f>Ввод!DF19</f>
        <v>1900</v>
      </c>
      <c r="DH11" s="26">
        <f>Ввод!DG19</f>
        <v>1900</v>
      </c>
      <c r="DI11" s="26">
        <f>Ввод!DH19</f>
        <v>1900</v>
      </c>
      <c r="DJ11" s="26">
        <f>Ввод!DI19</f>
        <v>1900</v>
      </c>
      <c r="DK11" t="e">
        <f>#REF!</f>
        <v>#REF!</v>
      </c>
    </row>
    <row r="12" spans="2:115" x14ac:dyDescent="0.25">
      <c r="J12">
        <f>Ввод!I20</f>
        <v>1</v>
      </c>
      <c r="K12">
        <f>Ввод!J20</f>
        <v>2</v>
      </c>
      <c r="L12">
        <f>Ввод!K20</f>
        <v>3</v>
      </c>
      <c r="M12">
        <f>Ввод!L20</f>
        <v>4</v>
      </c>
      <c r="N12">
        <f>Ввод!M20</f>
        <v>5</v>
      </c>
      <c r="O12">
        <f>Ввод!N20</f>
        <v>6</v>
      </c>
      <c r="P12">
        <f>Ввод!O20</f>
        <v>7</v>
      </c>
      <c r="Q12">
        <f>Ввод!P20</f>
        <v>8</v>
      </c>
      <c r="R12">
        <f>Ввод!Q20</f>
        <v>9</v>
      </c>
      <c r="S12">
        <f>Ввод!R20</f>
        <v>10</v>
      </c>
      <c r="T12">
        <f>Ввод!S20</f>
        <v>11</v>
      </c>
      <c r="U12">
        <f>Ввод!T20</f>
        <v>12</v>
      </c>
      <c r="V12">
        <f>Ввод!U20</f>
        <v>13</v>
      </c>
      <c r="W12">
        <f>Ввод!V20</f>
        <v>14</v>
      </c>
      <c r="X12">
        <f>Ввод!W20</f>
        <v>15</v>
      </c>
      <c r="Y12">
        <f>Ввод!X20</f>
        <v>16</v>
      </c>
      <c r="Z12">
        <f>Ввод!Y20</f>
        <v>17</v>
      </c>
      <c r="AA12">
        <f>Ввод!Z20</f>
        <v>18</v>
      </c>
      <c r="AB12">
        <f>Ввод!AA20</f>
        <v>19</v>
      </c>
      <c r="AC12">
        <f>Ввод!AB20</f>
        <v>20</v>
      </c>
      <c r="AD12">
        <f>Ввод!AC20</f>
        <v>21</v>
      </c>
      <c r="AE12">
        <f>Ввод!AD20</f>
        <v>22</v>
      </c>
      <c r="AF12">
        <f>Ввод!AE20</f>
        <v>23</v>
      </c>
      <c r="AG12">
        <f>Ввод!AF20</f>
        <v>24</v>
      </c>
      <c r="AH12">
        <f>Ввод!AG20</f>
        <v>25</v>
      </c>
      <c r="AI12">
        <f>Ввод!AH20</f>
        <v>26</v>
      </c>
      <c r="AJ12">
        <f>Ввод!AI20</f>
        <v>27</v>
      </c>
      <c r="AK12">
        <f>Ввод!AJ20</f>
        <v>28</v>
      </c>
      <c r="AL12">
        <f>Ввод!AK20</f>
        <v>29</v>
      </c>
      <c r="AM12">
        <f>Ввод!AL20</f>
        <v>30</v>
      </c>
      <c r="AN12">
        <f>Ввод!AM20</f>
        <v>31</v>
      </c>
      <c r="AO12">
        <f>Ввод!AN20</f>
        <v>32</v>
      </c>
      <c r="AP12">
        <f>Ввод!AO20</f>
        <v>33</v>
      </c>
      <c r="AQ12">
        <f>Ввод!AP20</f>
        <v>34</v>
      </c>
      <c r="AR12">
        <f>Ввод!AQ20</f>
        <v>35</v>
      </c>
      <c r="AS12">
        <f>Ввод!AR20</f>
        <v>36</v>
      </c>
      <c r="AT12">
        <f>Ввод!AS20</f>
        <v>37</v>
      </c>
      <c r="AU12">
        <f>Ввод!AT20</f>
        <v>38</v>
      </c>
      <c r="AV12">
        <f>Ввод!AU20</f>
        <v>39</v>
      </c>
      <c r="AW12">
        <f>Ввод!AV20</f>
        <v>40</v>
      </c>
      <c r="AX12">
        <f>Ввод!AW20</f>
        <v>41</v>
      </c>
      <c r="AY12">
        <f>Ввод!AX20</f>
        <v>42</v>
      </c>
      <c r="AZ12">
        <f>Ввод!AY20</f>
        <v>43</v>
      </c>
      <c r="BA12">
        <f>Ввод!AZ20</f>
        <v>44</v>
      </c>
      <c r="BB12">
        <f>Ввод!BA20</f>
        <v>45</v>
      </c>
      <c r="BC12">
        <f>Ввод!BB20</f>
        <v>46</v>
      </c>
      <c r="BD12">
        <f>Ввод!BC20</f>
        <v>47</v>
      </c>
      <c r="BE12">
        <f>Ввод!BD20</f>
        <v>48</v>
      </c>
      <c r="BF12">
        <f>Ввод!BE20</f>
        <v>49</v>
      </c>
      <c r="BG12">
        <f>Ввод!BF20</f>
        <v>50</v>
      </c>
      <c r="BH12">
        <f>Ввод!BG20</f>
        <v>51</v>
      </c>
      <c r="BI12">
        <f>Ввод!BH20</f>
        <v>52</v>
      </c>
      <c r="BJ12">
        <f>Ввод!BI20</f>
        <v>53</v>
      </c>
      <c r="BK12">
        <f>Ввод!BJ20</f>
        <v>54</v>
      </c>
      <c r="BL12">
        <f>Ввод!BK20</f>
        <v>55</v>
      </c>
      <c r="BM12">
        <f>Ввод!BL20</f>
        <v>56</v>
      </c>
      <c r="BN12">
        <f>Ввод!BM20</f>
        <v>57</v>
      </c>
      <c r="BO12">
        <f>Ввод!BN20</f>
        <v>58</v>
      </c>
      <c r="BP12">
        <f>Ввод!BO20</f>
        <v>59</v>
      </c>
      <c r="BQ12">
        <f>Ввод!BP20</f>
        <v>60</v>
      </c>
      <c r="BR12">
        <f>Ввод!BQ20</f>
        <v>61</v>
      </c>
      <c r="BS12">
        <f>Ввод!BR20</f>
        <v>62</v>
      </c>
      <c r="BT12">
        <f>Ввод!BS20</f>
        <v>63</v>
      </c>
      <c r="BU12">
        <f>Ввод!BT20</f>
        <v>64</v>
      </c>
      <c r="BV12">
        <f>Ввод!BU20</f>
        <v>65</v>
      </c>
      <c r="BW12">
        <f>Ввод!BV20</f>
        <v>66</v>
      </c>
      <c r="BX12">
        <f>Ввод!BW20</f>
        <v>67</v>
      </c>
      <c r="BY12">
        <f>Ввод!BX20</f>
        <v>68</v>
      </c>
      <c r="BZ12">
        <f>Ввод!BY20</f>
        <v>69</v>
      </c>
      <c r="CA12">
        <f>Ввод!BZ20</f>
        <v>70</v>
      </c>
      <c r="CB12">
        <f>Ввод!CA20</f>
        <v>71</v>
      </c>
      <c r="CC12">
        <f>Ввод!CB20</f>
        <v>72</v>
      </c>
      <c r="CD12">
        <f>Ввод!CC20</f>
        <v>73</v>
      </c>
      <c r="CE12">
        <f>Ввод!CD20</f>
        <v>74</v>
      </c>
      <c r="CF12">
        <f>Ввод!CE20</f>
        <v>75</v>
      </c>
      <c r="CG12">
        <f>Ввод!CF20</f>
        <v>76</v>
      </c>
      <c r="CH12">
        <f>Ввод!CG20</f>
        <v>77</v>
      </c>
      <c r="CI12">
        <f>Ввод!CH20</f>
        <v>78</v>
      </c>
      <c r="CJ12">
        <f>Ввод!CI20</f>
        <v>79</v>
      </c>
      <c r="CK12">
        <f>Ввод!CJ20</f>
        <v>80</v>
      </c>
      <c r="CL12">
        <f>Ввод!CK20</f>
        <v>81</v>
      </c>
      <c r="CM12">
        <f>Ввод!CL20</f>
        <v>82</v>
      </c>
      <c r="CN12">
        <f>Ввод!CM20</f>
        <v>83</v>
      </c>
      <c r="CO12">
        <f>Ввод!CN20</f>
        <v>84</v>
      </c>
      <c r="CP12">
        <f>Ввод!CO20</f>
        <v>85</v>
      </c>
      <c r="CQ12">
        <f>Ввод!CP20</f>
        <v>86</v>
      </c>
      <c r="CR12">
        <f>Ввод!CQ20</f>
        <v>87</v>
      </c>
      <c r="CS12">
        <f>Ввод!CR20</f>
        <v>88</v>
      </c>
      <c r="CT12">
        <f>Ввод!CS20</f>
        <v>89</v>
      </c>
      <c r="CU12">
        <f>Ввод!CT20</f>
        <v>90</v>
      </c>
      <c r="CV12">
        <f>Ввод!CU20</f>
        <v>91</v>
      </c>
      <c r="CW12">
        <f>Ввод!CV20</f>
        <v>92</v>
      </c>
      <c r="CX12">
        <f>Ввод!CW20</f>
        <v>93</v>
      </c>
      <c r="CY12">
        <f>Ввод!CX20</f>
        <v>94</v>
      </c>
      <c r="CZ12">
        <f>Ввод!CY20</f>
        <v>95</v>
      </c>
      <c r="DA12">
        <f>Ввод!CZ20</f>
        <v>96</v>
      </c>
      <c r="DB12">
        <f>Ввод!DA20</f>
        <v>97</v>
      </c>
      <c r="DC12">
        <f>Ввод!DB20</f>
        <v>98</v>
      </c>
      <c r="DD12">
        <f>Ввод!DC20</f>
        <v>99</v>
      </c>
      <c r="DE12">
        <f>Ввод!DD20</f>
        <v>100</v>
      </c>
      <c r="DF12">
        <f>Ввод!DE20</f>
        <v>101</v>
      </c>
      <c r="DG12">
        <f>Ввод!DF20</f>
        <v>102</v>
      </c>
      <c r="DH12">
        <f>Ввод!DG20</f>
        <v>103</v>
      </c>
      <c r="DI12">
        <f>Ввод!DH20</f>
        <v>104</v>
      </c>
      <c r="DJ12">
        <f>Ввод!DI20</f>
        <v>105</v>
      </c>
      <c r="DK12" t="e">
        <f>#REF!</f>
        <v>#REF!</v>
      </c>
    </row>
    <row r="13" spans="2:115" x14ac:dyDescent="0.25">
      <c r="J13" s="37">
        <f>Ввод!I21</f>
        <v>44562</v>
      </c>
      <c r="K13" s="37">
        <f>Ввод!J21</f>
        <v>44652</v>
      </c>
      <c r="L13" s="37">
        <f>Ввод!K21</f>
        <v>44743</v>
      </c>
      <c r="M13" s="37">
        <f>Ввод!L21</f>
        <v>44835</v>
      </c>
      <c r="N13" s="37">
        <f>Ввод!M21</f>
        <v>44927</v>
      </c>
      <c r="O13" s="37">
        <f>Ввод!N21</f>
        <v>45017</v>
      </c>
      <c r="P13" s="37">
        <f>Ввод!O21</f>
        <v>45108</v>
      </c>
      <c r="Q13" s="37">
        <f>Ввод!P21</f>
        <v>45200</v>
      </c>
      <c r="R13" s="37">
        <f>Ввод!Q21</f>
        <v>45292</v>
      </c>
      <c r="S13" s="37">
        <f>Ввод!R21</f>
        <v>45383</v>
      </c>
      <c r="T13" s="37">
        <f>Ввод!S21</f>
        <v>45474</v>
      </c>
      <c r="U13" s="37">
        <f>Ввод!T21</f>
        <v>45566</v>
      </c>
      <c r="V13" s="37">
        <f>Ввод!U21</f>
        <v>45658</v>
      </c>
      <c r="W13" s="37">
        <f>Ввод!V21</f>
        <v>45748</v>
      </c>
      <c r="X13" s="37">
        <f>Ввод!W21</f>
        <v>45839</v>
      </c>
      <c r="Y13" s="37">
        <f>Ввод!X21</f>
        <v>45931</v>
      </c>
      <c r="Z13" s="37">
        <f>Ввод!Y21</f>
        <v>46023</v>
      </c>
      <c r="AA13" s="37">
        <f>Ввод!Z21</f>
        <v>46113</v>
      </c>
      <c r="AB13" s="37">
        <f>Ввод!AA21</f>
        <v>46204</v>
      </c>
      <c r="AC13" s="37">
        <f>Ввод!AB21</f>
        <v>46296</v>
      </c>
      <c r="AD13" s="37">
        <f>Ввод!AC21</f>
        <v>46388</v>
      </c>
      <c r="AE13" s="37">
        <f>Ввод!AD21</f>
        <v>46478</v>
      </c>
      <c r="AF13" s="37">
        <f>Ввод!AE21</f>
        <v>46569</v>
      </c>
      <c r="AG13" s="37">
        <f>Ввод!AF21</f>
        <v>46661</v>
      </c>
      <c r="AH13" s="37">
        <f>Ввод!AG21</f>
        <v>46753</v>
      </c>
      <c r="AI13" s="37">
        <f>Ввод!AH21</f>
        <v>46844</v>
      </c>
      <c r="AJ13" s="37">
        <f>Ввод!AI21</f>
        <v>46935</v>
      </c>
      <c r="AK13" s="37">
        <f>Ввод!AJ21</f>
        <v>47027</v>
      </c>
      <c r="AL13" s="37">
        <f>Ввод!AK21</f>
        <v>47119</v>
      </c>
      <c r="AM13" s="37">
        <f>Ввод!AL21</f>
        <v>47209</v>
      </c>
      <c r="AN13" s="37">
        <f>Ввод!AM21</f>
        <v>47300</v>
      </c>
      <c r="AO13" s="37">
        <f>Ввод!AN21</f>
        <v>47392</v>
      </c>
      <c r="AP13" s="37">
        <f>Ввод!AO21</f>
        <v>47484</v>
      </c>
      <c r="AQ13" s="37">
        <f>Ввод!AP21</f>
        <v>47574</v>
      </c>
      <c r="AR13" s="37">
        <f>Ввод!AQ21</f>
        <v>47665</v>
      </c>
      <c r="AS13" s="37">
        <f>Ввод!AR21</f>
        <v>47757</v>
      </c>
      <c r="AT13" s="37">
        <f>Ввод!AS21</f>
        <v>47849</v>
      </c>
      <c r="AU13" s="37">
        <f>Ввод!AT21</f>
        <v>47939</v>
      </c>
      <c r="AV13" s="37">
        <f>Ввод!AU21</f>
        <v>48030</v>
      </c>
      <c r="AW13" s="37">
        <f>Ввод!AV21</f>
        <v>48122</v>
      </c>
      <c r="AX13" s="37">
        <f>Ввод!AW21</f>
        <v>48214</v>
      </c>
      <c r="AY13" s="37">
        <f>Ввод!AX21</f>
        <v>48305</v>
      </c>
      <c r="AZ13" s="37">
        <f>Ввод!AY21</f>
        <v>48396</v>
      </c>
      <c r="BA13" s="37">
        <f>Ввод!AZ21</f>
        <v>48488</v>
      </c>
      <c r="BB13" s="37">
        <f>Ввод!BA21</f>
        <v>48580</v>
      </c>
      <c r="BC13" s="37">
        <f>Ввод!BB21</f>
        <v>48670</v>
      </c>
      <c r="BD13" s="37">
        <f>Ввод!BC21</f>
        <v>48761</v>
      </c>
      <c r="BE13" s="37">
        <f>Ввод!BD21</f>
        <v>48853</v>
      </c>
      <c r="BF13" s="37">
        <f>Ввод!BE21</f>
        <v>48945</v>
      </c>
      <c r="BG13" s="37">
        <f>Ввод!BF21</f>
        <v>49035</v>
      </c>
      <c r="BH13" s="37">
        <f>Ввод!BG21</f>
        <v>49126</v>
      </c>
      <c r="BI13" s="37">
        <f>Ввод!BH21</f>
        <v>0</v>
      </c>
      <c r="BJ13" s="37">
        <f>Ввод!BI21</f>
        <v>0</v>
      </c>
      <c r="BK13" s="37">
        <f>Ввод!BJ21</f>
        <v>0</v>
      </c>
      <c r="BL13" s="37">
        <f>Ввод!BK21</f>
        <v>0</v>
      </c>
      <c r="BM13" s="37">
        <f>Ввод!BL21</f>
        <v>0</v>
      </c>
      <c r="BN13" s="37">
        <f>Ввод!BM21</f>
        <v>0</v>
      </c>
      <c r="BO13" s="37">
        <f>Ввод!BN21</f>
        <v>0</v>
      </c>
      <c r="BP13" s="37">
        <f>Ввод!BO21</f>
        <v>0</v>
      </c>
      <c r="BQ13" s="37">
        <f>Ввод!BP21</f>
        <v>0</v>
      </c>
      <c r="BR13" s="37">
        <f>Ввод!BQ21</f>
        <v>0</v>
      </c>
      <c r="BS13" s="37">
        <f>Ввод!BR21</f>
        <v>0</v>
      </c>
      <c r="BT13" s="37">
        <f>Ввод!BS21</f>
        <v>0</v>
      </c>
      <c r="BU13" s="37">
        <f>Ввод!BT21</f>
        <v>0</v>
      </c>
      <c r="BV13" s="37">
        <f>Ввод!BU21</f>
        <v>0</v>
      </c>
      <c r="BW13" s="37">
        <f>Ввод!BV21</f>
        <v>0</v>
      </c>
      <c r="BX13" s="37">
        <f>Ввод!BW21</f>
        <v>0</v>
      </c>
      <c r="BY13" s="37">
        <f>Ввод!BX21</f>
        <v>0</v>
      </c>
      <c r="BZ13" s="37">
        <f>Ввод!BY21</f>
        <v>0</v>
      </c>
      <c r="CA13" s="37">
        <f>Ввод!BZ21</f>
        <v>0</v>
      </c>
      <c r="CB13" s="37">
        <f>Ввод!CA21</f>
        <v>0</v>
      </c>
      <c r="CC13" s="37">
        <f>Ввод!CB21</f>
        <v>0</v>
      </c>
      <c r="CD13" s="37">
        <f>Ввод!CC21</f>
        <v>0</v>
      </c>
      <c r="CE13" s="37">
        <f>Ввод!CD21</f>
        <v>0</v>
      </c>
      <c r="CF13" s="37">
        <f>Ввод!CE21</f>
        <v>0</v>
      </c>
      <c r="CG13" s="37">
        <f>Ввод!CF21</f>
        <v>0</v>
      </c>
      <c r="CH13" s="37">
        <f>Ввод!CG21</f>
        <v>0</v>
      </c>
      <c r="CI13" s="37">
        <f>Ввод!CH21</f>
        <v>0</v>
      </c>
      <c r="CJ13" s="37">
        <f>Ввод!CI21</f>
        <v>0</v>
      </c>
      <c r="CK13" s="37">
        <f>Ввод!CJ21</f>
        <v>0</v>
      </c>
      <c r="CL13" s="37">
        <f>Ввод!CK21</f>
        <v>0</v>
      </c>
      <c r="CM13" s="37">
        <f>Ввод!CL21</f>
        <v>0</v>
      </c>
      <c r="CN13" s="37">
        <f>Ввод!CM21</f>
        <v>0</v>
      </c>
      <c r="CO13" s="37">
        <f>Ввод!CN21</f>
        <v>0</v>
      </c>
      <c r="CP13" s="37">
        <f>Ввод!CO21</f>
        <v>0</v>
      </c>
      <c r="CQ13" s="37">
        <f>Ввод!CP21</f>
        <v>0</v>
      </c>
      <c r="CR13" s="37">
        <f>Ввод!CQ21</f>
        <v>0</v>
      </c>
      <c r="CS13" s="37">
        <f>Ввод!CR21</f>
        <v>0</v>
      </c>
      <c r="CT13" s="37">
        <f>Ввод!CS21</f>
        <v>0</v>
      </c>
      <c r="CU13" s="37">
        <f>Ввод!CT21</f>
        <v>0</v>
      </c>
      <c r="CV13" s="37">
        <f>Ввод!CU21</f>
        <v>0</v>
      </c>
      <c r="CW13" s="37">
        <f>Ввод!CV21</f>
        <v>0</v>
      </c>
      <c r="CX13" s="37">
        <f>Ввод!CW21</f>
        <v>0</v>
      </c>
      <c r="CY13" s="37">
        <f>Ввод!CX21</f>
        <v>0</v>
      </c>
      <c r="CZ13" s="37">
        <f>Ввод!CY21</f>
        <v>0</v>
      </c>
      <c r="DA13" s="37">
        <f>Ввод!CZ21</f>
        <v>0</v>
      </c>
      <c r="DB13" s="37">
        <f>Ввод!DA21</f>
        <v>0</v>
      </c>
      <c r="DC13" s="37">
        <f>Ввод!DB21</f>
        <v>0</v>
      </c>
      <c r="DD13" s="37">
        <f>Ввод!DC21</f>
        <v>0</v>
      </c>
      <c r="DE13" s="37">
        <f>Ввод!DD21</f>
        <v>0</v>
      </c>
      <c r="DF13" s="37">
        <f>Ввод!DE21</f>
        <v>0</v>
      </c>
      <c r="DG13" s="37">
        <f>Ввод!DF21</f>
        <v>0</v>
      </c>
      <c r="DH13" s="37">
        <f>Ввод!DG21</f>
        <v>0</v>
      </c>
      <c r="DI13" s="37">
        <f>Ввод!DH21</f>
        <v>0</v>
      </c>
      <c r="DJ13" s="37">
        <f>Ввод!DI21</f>
        <v>0</v>
      </c>
      <c r="DK13" t="e">
        <f>#REF!</f>
        <v>#REF!</v>
      </c>
    </row>
    <row r="14" spans="2:115" x14ac:dyDescent="0.25">
      <c r="J14" s="39">
        <f>Ввод!I22</f>
        <v>44651</v>
      </c>
      <c r="K14" s="39">
        <f>Ввод!J22</f>
        <v>44742</v>
      </c>
      <c r="L14" s="39">
        <f>Ввод!K22</f>
        <v>44834</v>
      </c>
      <c r="M14" s="39">
        <f>Ввод!L22</f>
        <v>44926</v>
      </c>
      <c r="N14" s="39">
        <f>Ввод!M22</f>
        <v>45016</v>
      </c>
      <c r="O14" s="39">
        <f>Ввод!N22</f>
        <v>45107</v>
      </c>
      <c r="P14" s="39">
        <f>Ввод!O22</f>
        <v>45199</v>
      </c>
      <c r="Q14" s="39">
        <f>Ввод!P22</f>
        <v>45291</v>
      </c>
      <c r="R14" s="39">
        <f>Ввод!Q22</f>
        <v>45382</v>
      </c>
      <c r="S14" s="39">
        <f>Ввод!R22</f>
        <v>45473</v>
      </c>
      <c r="T14" s="39">
        <f>Ввод!S22</f>
        <v>45565</v>
      </c>
      <c r="U14" s="39">
        <f>Ввод!T22</f>
        <v>45657</v>
      </c>
      <c r="V14" s="39">
        <f>Ввод!U22</f>
        <v>45747</v>
      </c>
      <c r="W14" s="39">
        <f>Ввод!V22</f>
        <v>45838</v>
      </c>
      <c r="X14" s="39">
        <f>Ввод!W22</f>
        <v>45930</v>
      </c>
      <c r="Y14" s="39">
        <f>Ввод!X22</f>
        <v>46022</v>
      </c>
      <c r="Z14" s="39">
        <f>Ввод!Y22</f>
        <v>46112</v>
      </c>
      <c r="AA14" s="39">
        <f>Ввод!Z22</f>
        <v>46203</v>
      </c>
      <c r="AB14" s="39">
        <f>Ввод!AA22</f>
        <v>46295</v>
      </c>
      <c r="AC14" s="39">
        <f>Ввод!AB22</f>
        <v>46387</v>
      </c>
      <c r="AD14" s="39">
        <f>Ввод!AC22</f>
        <v>46477</v>
      </c>
      <c r="AE14" s="39">
        <f>Ввод!AD22</f>
        <v>46568</v>
      </c>
      <c r="AF14" s="39">
        <f>Ввод!AE22</f>
        <v>46660</v>
      </c>
      <c r="AG14" s="39">
        <f>Ввод!AF22</f>
        <v>46752</v>
      </c>
      <c r="AH14" s="39">
        <f>Ввод!AG22</f>
        <v>46843</v>
      </c>
      <c r="AI14" s="39">
        <f>Ввод!AH22</f>
        <v>46934</v>
      </c>
      <c r="AJ14" s="39">
        <f>Ввод!AI22</f>
        <v>47026</v>
      </c>
      <c r="AK14" s="39">
        <f>Ввод!AJ22</f>
        <v>47118</v>
      </c>
      <c r="AL14" s="39">
        <f>Ввод!AK22</f>
        <v>47208</v>
      </c>
      <c r="AM14" s="39">
        <f>Ввод!AL22</f>
        <v>47299</v>
      </c>
      <c r="AN14" s="39">
        <f>Ввод!AM22</f>
        <v>47391</v>
      </c>
      <c r="AO14" s="39">
        <f>Ввод!AN22</f>
        <v>47483</v>
      </c>
      <c r="AP14" s="39">
        <f>Ввод!AO22</f>
        <v>47573</v>
      </c>
      <c r="AQ14" s="39">
        <f>Ввод!AP22</f>
        <v>47664</v>
      </c>
      <c r="AR14" s="39">
        <f>Ввод!AQ22</f>
        <v>47756</v>
      </c>
      <c r="AS14" s="39">
        <f>Ввод!AR22</f>
        <v>47848</v>
      </c>
      <c r="AT14" s="39">
        <f>Ввод!AS22</f>
        <v>47938</v>
      </c>
      <c r="AU14" s="39">
        <f>Ввод!AT22</f>
        <v>48029</v>
      </c>
      <c r="AV14" s="39">
        <f>Ввод!AU22</f>
        <v>48121</v>
      </c>
      <c r="AW14" s="39">
        <f>Ввод!AV22</f>
        <v>48213</v>
      </c>
      <c r="AX14" s="39">
        <f>Ввод!AW22</f>
        <v>48304</v>
      </c>
      <c r="AY14" s="39">
        <f>Ввод!AX22</f>
        <v>48395</v>
      </c>
      <c r="AZ14" s="39">
        <f>Ввод!AY22</f>
        <v>48487</v>
      </c>
      <c r="BA14" s="39">
        <f>Ввод!AZ22</f>
        <v>48579</v>
      </c>
      <c r="BB14" s="39">
        <f>Ввод!BA22</f>
        <v>48669</v>
      </c>
      <c r="BC14" s="39">
        <f>Ввод!BB22</f>
        <v>48760</v>
      </c>
      <c r="BD14" s="39">
        <f>Ввод!BC22</f>
        <v>48852</v>
      </c>
      <c r="BE14" s="39">
        <f>Ввод!BD22</f>
        <v>48944</v>
      </c>
      <c r="BF14" s="39">
        <f>Ввод!BE22</f>
        <v>49034</v>
      </c>
      <c r="BG14" s="39">
        <f>Ввод!BF22</f>
        <v>49125</v>
      </c>
      <c r="BH14" s="39">
        <f>Ввод!BG22</f>
        <v>49217</v>
      </c>
      <c r="BI14" s="39">
        <f>Ввод!BH22</f>
        <v>91</v>
      </c>
      <c r="BJ14" s="39">
        <f>Ввод!BI22</f>
        <v>91</v>
      </c>
      <c r="BK14" s="39">
        <f>Ввод!BJ22</f>
        <v>91</v>
      </c>
      <c r="BL14" s="39">
        <f>Ввод!BK22</f>
        <v>91</v>
      </c>
      <c r="BM14" s="39">
        <f>Ввод!BL22</f>
        <v>91</v>
      </c>
      <c r="BN14" s="39">
        <f>Ввод!BM22</f>
        <v>91</v>
      </c>
      <c r="BO14" s="39">
        <f>Ввод!BN22</f>
        <v>91</v>
      </c>
      <c r="BP14" s="39">
        <f>Ввод!BO22</f>
        <v>91</v>
      </c>
      <c r="BQ14" s="39">
        <f>Ввод!BP22</f>
        <v>91</v>
      </c>
      <c r="BR14" s="39">
        <f>Ввод!BQ22</f>
        <v>91</v>
      </c>
      <c r="BS14" s="39">
        <f>Ввод!BR22</f>
        <v>91</v>
      </c>
      <c r="BT14" s="39">
        <f>Ввод!BS22</f>
        <v>91</v>
      </c>
      <c r="BU14" s="39">
        <f>Ввод!BT22</f>
        <v>91</v>
      </c>
      <c r="BV14" s="39">
        <f>Ввод!BU22</f>
        <v>91</v>
      </c>
      <c r="BW14" s="39">
        <f>Ввод!BV22</f>
        <v>91</v>
      </c>
      <c r="BX14" s="39">
        <f>Ввод!BW22</f>
        <v>91</v>
      </c>
      <c r="BY14" s="39">
        <f>Ввод!BX22</f>
        <v>91</v>
      </c>
      <c r="BZ14" s="39">
        <f>Ввод!BY22</f>
        <v>91</v>
      </c>
      <c r="CA14" s="39">
        <f>Ввод!BZ22</f>
        <v>91</v>
      </c>
      <c r="CB14" s="39">
        <f>Ввод!CA22</f>
        <v>91</v>
      </c>
      <c r="CC14" s="39">
        <f>Ввод!CB22</f>
        <v>91</v>
      </c>
      <c r="CD14" s="39">
        <f>Ввод!CC22</f>
        <v>91</v>
      </c>
      <c r="CE14" s="39">
        <f>Ввод!CD22</f>
        <v>91</v>
      </c>
      <c r="CF14" s="39">
        <f>Ввод!CE22</f>
        <v>91</v>
      </c>
      <c r="CG14" s="39">
        <f>Ввод!CF22</f>
        <v>91</v>
      </c>
      <c r="CH14" s="39">
        <f>Ввод!CG22</f>
        <v>91</v>
      </c>
      <c r="CI14" s="39">
        <f>Ввод!CH22</f>
        <v>91</v>
      </c>
      <c r="CJ14" s="39">
        <f>Ввод!CI22</f>
        <v>91</v>
      </c>
      <c r="CK14" s="39">
        <f>Ввод!CJ22</f>
        <v>91</v>
      </c>
      <c r="CL14" s="39">
        <f>Ввод!CK22</f>
        <v>91</v>
      </c>
      <c r="CM14" s="39">
        <f>Ввод!CL22</f>
        <v>91</v>
      </c>
      <c r="CN14" s="39">
        <f>Ввод!CM22</f>
        <v>91</v>
      </c>
      <c r="CO14" s="39">
        <f>Ввод!CN22</f>
        <v>91</v>
      </c>
      <c r="CP14" s="39">
        <f>Ввод!CO22</f>
        <v>91</v>
      </c>
      <c r="CQ14" s="39">
        <f>Ввод!CP22</f>
        <v>91</v>
      </c>
      <c r="CR14" s="39">
        <f>Ввод!CQ22</f>
        <v>91</v>
      </c>
      <c r="CS14" s="39">
        <f>Ввод!CR22</f>
        <v>91</v>
      </c>
      <c r="CT14" s="39">
        <f>Ввод!CS22</f>
        <v>91</v>
      </c>
      <c r="CU14" s="39">
        <f>Ввод!CT22</f>
        <v>91</v>
      </c>
      <c r="CV14" s="39">
        <f>Ввод!CU22</f>
        <v>91</v>
      </c>
      <c r="CW14" s="39">
        <f>Ввод!CV22</f>
        <v>91</v>
      </c>
      <c r="CX14" s="39">
        <f>Ввод!CW22</f>
        <v>91</v>
      </c>
      <c r="CY14" s="39">
        <f>Ввод!CX22</f>
        <v>91</v>
      </c>
      <c r="CZ14" s="39">
        <f>Ввод!CY22</f>
        <v>91</v>
      </c>
      <c r="DA14" s="39">
        <f>Ввод!CZ22</f>
        <v>91</v>
      </c>
      <c r="DB14" s="39">
        <f>Ввод!DA22</f>
        <v>91</v>
      </c>
      <c r="DC14" s="39">
        <f>Ввод!DB22</f>
        <v>91</v>
      </c>
      <c r="DD14" s="39">
        <f>Ввод!DC22</f>
        <v>91</v>
      </c>
      <c r="DE14" s="39">
        <f>Ввод!DD22</f>
        <v>91</v>
      </c>
      <c r="DF14" s="39">
        <f>Ввод!DE22</f>
        <v>91</v>
      </c>
      <c r="DG14" s="39">
        <f>Ввод!DF22</f>
        <v>91</v>
      </c>
      <c r="DH14" s="39">
        <f>Ввод!DG22</f>
        <v>91</v>
      </c>
      <c r="DI14" s="39">
        <f>Ввод!DH22</f>
        <v>91</v>
      </c>
      <c r="DJ14" s="39">
        <f>Ввод!DI22</f>
        <v>91</v>
      </c>
      <c r="DK14" t="e">
        <f>#REF!</f>
        <v>#REF!</v>
      </c>
    </row>
    <row r="15" spans="2:115" x14ac:dyDescent="0.25">
      <c r="J15">
        <f>Ввод!I23</f>
        <v>1</v>
      </c>
      <c r="K15">
        <f>Ввод!J23</f>
        <v>2</v>
      </c>
      <c r="L15">
        <f>Ввод!K23</f>
        <v>3</v>
      </c>
      <c r="M15">
        <f>Ввод!L23</f>
        <v>4</v>
      </c>
      <c r="N15">
        <f>Ввод!M23</f>
        <v>1</v>
      </c>
      <c r="O15">
        <f>Ввод!N23</f>
        <v>2</v>
      </c>
      <c r="P15">
        <f>Ввод!O23</f>
        <v>3</v>
      </c>
      <c r="Q15">
        <f>Ввод!P23</f>
        <v>4</v>
      </c>
      <c r="R15">
        <f>Ввод!Q23</f>
        <v>1</v>
      </c>
      <c r="S15">
        <f>Ввод!R23</f>
        <v>2</v>
      </c>
      <c r="T15">
        <f>Ввод!S23</f>
        <v>3</v>
      </c>
      <c r="U15">
        <f>Ввод!T23</f>
        <v>4</v>
      </c>
      <c r="V15">
        <f>Ввод!U23</f>
        <v>1</v>
      </c>
      <c r="W15">
        <f>Ввод!V23</f>
        <v>2</v>
      </c>
      <c r="X15">
        <f>Ввод!W23</f>
        <v>3</v>
      </c>
      <c r="Y15">
        <f>Ввод!X23</f>
        <v>4</v>
      </c>
      <c r="Z15">
        <f>Ввод!Y23</f>
        <v>1</v>
      </c>
      <c r="AA15">
        <f>Ввод!Z23</f>
        <v>2</v>
      </c>
      <c r="AB15">
        <f>Ввод!AA23</f>
        <v>3</v>
      </c>
      <c r="AC15">
        <f>Ввод!AB23</f>
        <v>4</v>
      </c>
      <c r="AD15">
        <f>Ввод!AC23</f>
        <v>1</v>
      </c>
      <c r="AE15">
        <f>Ввод!AD23</f>
        <v>2</v>
      </c>
      <c r="AF15">
        <f>Ввод!AE23</f>
        <v>3</v>
      </c>
      <c r="AG15">
        <f>Ввод!AF23</f>
        <v>4</v>
      </c>
      <c r="AH15">
        <f>Ввод!AG23</f>
        <v>1</v>
      </c>
      <c r="AI15">
        <f>Ввод!AH23</f>
        <v>2</v>
      </c>
      <c r="AJ15">
        <f>Ввод!AI23</f>
        <v>3</v>
      </c>
      <c r="AK15">
        <f>Ввод!AJ23</f>
        <v>4</v>
      </c>
      <c r="AL15">
        <f>Ввод!AK23</f>
        <v>1</v>
      </c>
      <c r="AM15">
        <f>Ввод!AL23</f>
        <v>2</v>
      </c>
      <c r="AN15">
        <f>Ввод!AM23</f>
        <v>3</v>
      </c>
      <c r="AO15">
        <f>Ввод!AN23</f>
        <v>4</v>
      </c>
      <c r="AP15">
        <f>Ввод!AO23</f>
        <v>1</v>
      </c>
      <c r="AQ15">
        <f>Ввод!AP23</f>
        <v>2</v>
      </c>
      <c r="AR15">
        <f>Ввод!AQ23</f>
        <v>3</v>
      </c>
      <c r="AS15">
        <f>Ввод!AR23</f>
        <v>4</v>
      </c>
      <c r="AT15">
        <f>Ввод!AS23</f>
        <v>1</v>
      </c>
      <c r="AU15">
        <f>Ввод!AT23</f>
        <v>2</v>
      </c>
      <c r="AV15">
        <f>Ввод!AU23</f>
        <v>3</v>
      </c>
      <c r="AW15">
        <f>Ввод!AV23</f>
        <v>4</v>
      </c>
      <c r="AX15">
        <f>Ввод!AW23</f>
        <v>1</v>
      </c>
      <c r="AY15">
        <f>Ввод!AX23</f>
        <v>2</v>
      </c>
      <c r="AZ15">
        <f>Ввод!AY23</f>
        <v>3</v>
      </c>
      <c r="BA15">
        <f>Ввод!AZ23</f>
        <v>4</v>
      </c>
      <c r="BB15">
        <f>Ввод!BA23</f>
        <v>1</v>
      </c>
      <c r="BC15">
        <f>Ввод!BB23</f>
        <v>2</v>
      </c>
      <c r="BD15">
        <f>Ввод!BC23</f>
        <v>3</v>
      </c>
      <c r="BE15">
        <f>Ввод!BD23</f>
        <v>4</v>
      </c>
      <c r="BF15">
        <f>Ввод!BE23</f>
        <v>1</v>
      </c>
      <c r="BG15">
        <f>Ввод!BF23</f>
        <v>2</v>
      </c>
      <c r="BH15">
        <f>Ввод!BG23</f>
        <v>3</v>
      </c>
      <c r="BI15">
        <f>Ввод!BH23</f>
        <v>1</v>
      </c>
      <c r="BJ15">
        <f>Ввод!BI23</f>
        <v>1</v>
      </c>
      <c r="BK15">
        <f>Ввод!BJ23</f>
        <v>1</v>
      </c>
      <c r="BL15">
        <f>Ввод!BK23</f>
        <v>1</v>
      </c>
      <c r="BM15">
        <f>Ввод!BL23</f>
        <v>1</v>
      </c>
      <c r="BN15">
        <f>Ввод!BM23</f>
        <v>1</v>
      </c>
      <c r="BO15">
        <f>Ввод!BN23</f>
        <v>1</v>
      </c>
      <c r="BP15">
        <f>Ввод!BO23</f>
        <v>1</v>
      </c>
      <c r="BQ15">
        <f>Ввод!BP23</f>
        <v>1</v>
      </c>
      <c r="BR15">
        <f>Ввод!BQ23</f>
        <v>1</v>
      </c>
      <c r="BS15">
        <f>Ввод!BR23</f>
        <v>1</v>
      </c>
      <c r="BT15">
        <f>Ввод!BS23</f>
        <v>1</v>
      </c>
      <c r="BU15">
        <f>Ввод!BT23</f>
        <v>1</v>
      </c>
      <c r="BV15">
        <f>Ввод!BU23</f>
        <v>1</v>
      </c>
      <c r="BW15">
        <f>Ввод!BV23</f>
        <v>1</v>
      </c>
      <c r="BX15">
        <f>Ввод!BW23</f>
        <v>1</v>
      </c>
      <c r="BY15">
        <f>Ввод!BX23</f>
        <v>1</v>
      </c>
      <c r="BZ15">
        <f>Ввод!BY23</f>
        <v>1</v>
      </c>
      <c r="CA15">
        <f>Ввод!BZ23</f>
        <v>1</v>
      </c>
      <c r="CB15">
        <f>Ввод!CA23</f>
        <v>1</v>
      </c>
      <c r="CC15">
        <f>Ввод!CB23</f>
        <v>1</v>
      </c>
      <c r="CD15">
        <f>Ввод!CC23</f>
        <v>1</v>
      </c>
      <c r="CE15">
        <f>Ввод!CD23</f>
        <v>1</v>
      </c>
      <c r="CF15">
        <f>Ввод!CE23</f>
        <v>1</v>
      </c>
      <c r="CG15">
        <f>Ввод!CF23</f>
        <v>1</v>
      </c>
      <c r="CH15">
        <f>Ввод!CG23</f>
        <v>1</v>
      </c>
      <c r="CI15">
        <f>Ввод!CH23</f>
        <v>1</v>
      </c>
      <c r="CJ15">
        <f>Ввод!CI23</f>
        <v>1</v>
      </c>
      <c r="CK15">
        <f>Ввод!CJ23</f>
        <v>1</v>
      </c>
      <c r="CL15">
        <f>Ввод!CK23</f>
        <v>1</v>
      </c>
      <c r="CM15">
        <f>Ввод!CL23</f>
        <v>1</v>
      </c>
      <c r="CN15">
        <f>Ввод!CM23</f>
        <v>1</v>
      </c>
      <c r="CO15">
        <f>Ввод!CN23</f>
        <v>1</v>
      </c>
      <c r="CP15">
        <f>Ввод!CO23</f>
        <v>1</v>
      </c>
      <c r="CQ15">
        <f>Ввод!CP23</f>
        <v>1</v>
      </c>
      <c r="CR15">
        <f>Ввод!CQ23</f>
        <v>1</v>
      </c>
      <c r="CS15">
        <f>Ввод!CR23</f>
        <v>1</v>
      </c>
      <c r="CT15">
        <f>Ввод!CS23</f>
        <v>1</v>
      </c>
      <c r="CU15">
        <f>Ввод!CT23</f>
        <v>1</v>
      </c>
      <c r="CV15">
        <f>Ввод!CU23</f>
        <v>1</v>
      </c>
      <c r="CW15">
        <f>Ввод!CV23</f>
        <v>1</v>
      </c>
      <c r="CX15">
        <f>Ввод!CW23</f>
        <v>1</v>
      </c>
      <c r="CY15">
        <f>Ввод!CX23</f>
        <v>1</v>
      </c>
      <c r="CZ15">
        <f>Ввод!CY23</f>
        <v>1</v>
      </c>
      <c r="DA15">
        <f>Ввод!CZ23</f>
        <v>1</v>
      </c>
      <c r="DB15">
        <f>Ввод!DA23</f>
        <v>1</v>
      </c>
      <c r="DC15">
        <f>Ввод!DB23</f>
        <v>1</v>
      </c>
      <c r="DD15">
        <f>Ввод!DC23</f>
        <v>1</v>
      </c>
      <c r="DE15">
        <f>Ввод!DD23</f>
        <v>1</v>
      </c>
      <c r="DF15">
        <f>Ввод!DE23</f>
        <v>1</v>
      </c>
      <c r="DG15">
        <f>Ввод!DF23</f>
        <v>1</v>
      </c>
      <c r="DH15">
        <f>Ввод!DG23</f>
        <v>1</v>
      </c>
      <c r="DI15">
        <f>Ввод!DH23</f>
        <v>1</v>
      </c>
      <c r="DJ15">
        <f>Ввод!DI23</f>
        <v>1</v>
      </c>
      <c r="DK15" t="e">
        <f>#REF!</f>
        <v>#REF!</v>
      </c>
    </row>
    <row r="16" spans="2:115" x14ac:dyDescent="0.25">
      <c r="B16" s="43"/>
    </row>
    <row r="17" spans="1:114" s="26" customFormat="1" x14ac:dyDescent="0.25">
      <c r="A17" s="111"/>
      <c r="B17" s="26" t="s">
        <v>332</v>
      </c>
      <c r="H17" s="47"/>
      <c r="I17" s="194"/>
    </row>
    <row r="18" spans="1:114" x14ac:dyDescent="0.25">
      <c r="B18" s="29" t="s">
        <v>333</v>
      </c>
    </row>
    <row r="19" spans="1:114" x14ac:dyDescent="0.25">
      <c r="B19" s="33" t="s">
        <v>334</v>
      </c>
      <c r="H19" s="45" t="s">
        <v>138</v>
      </c>
      <c r="J19" s="144">
        <f>-Выручка!J32</f>
        <v>-1223.9275416666667</v>
      </c>
      <c r="K19" s="144">
        <f>-Выручка!K32</f>
        <v>-1731.5492305555554</v>
      </c>
      <c r="L19" s="144">
        <f>-Выручка!L32</f>
        <v>-1737.8698478465556</v>
      </c>
      <c r="M19" s="144">
        <f>-Выручка!M32</f>
        <v>-1952.7255431425551</v>
      </c>
      <c r="N19" s="144">
        <f>-Выручка!N32</f>
        <v>-1277.9311685683333</v>
      </c>
      <c r="O19" s="144">
        <f>-Выручка!O32</f>
        <v>-1923.0124637292226</v>
      </c>
      <c r="P19" s="144">
        <f>-Выручка!P32</f>
        <v>-1926.0368271546122</v>
      </c>
      <c r="Q19" s="144">
        <f>-Выручка!Q32</f>
        <v>-2149.4008079843343</v>
      </c>
      <c r="R19" s="144">
        <f>-Выручка!R32</f>
        <v>-1329.5272428436392</v>
      </c>
      <c r="S19" s="144">
        <f>-Выручка!S32</f>
        <v>-1227.2641572928994</v>
      </c>
      <c r="T19" s="144">
        <f>-Выручка!T32</f>
        <v>-1230.6121817642552</v>
      </c>
      <c r="U19" s="144">
        <f>-Выручка!U32</f>
        <v>-1487.8660490309994</v>
      </c>
      <c r="V19" s="144">
        <f>-Выручка!V32</f>
        <v>-1408.4374271088163</v>
      </c>
      <c r="W19" s="144">
        <f>-Выручка!W32</f>
        <v>-1468.5433818642682</v>
      </c>
      <c r="X19" s="144">
        <f>-Выручка!X32</f>
        <v>-1472.1518645047286</v>
      </c>
      <c r="Y19" s="144">
        <f>-Выручка!Y32</f>
        <v>-1713.6773061527617</v>
      </c>
      <c r="Z19" s="144">
        <f>-Выручка!Z32</f>
        <v>-1464.6622491990001</v>
      </c>
      <c r="AA19" s="144">
        <f>-Выручка!AA32</f>
        <v>-1786.1838825571785</v>
      </c>
      <c r="AB19" s="144">
        <f>-Выручка!AB32</f>
        <v>-1789.8812971203095</v>
      </c>
      <c r="AC19" s="144">
        <f>-Выручка!AC32</f>
        <v>-2041.03635812685</v>
      </c>
      <c r="AD19" s="144">
        <f>-Выручка!AD32</f>
        <v>-1523.058333074564</v>
      </c>
      <c r="AE19" s="144">
        <f>-Выручка!AE32</f>
        <v>-1614.8515850658441</v>
      </c>
      <c r="AF19" s="144">
        <f>-Выручка!AF32</f>
        <v>-1618.5588564586196</v>
      </c>
      <c r="AG19" s="144">
        <f>-Выручка!AG32</f>
        <v>-1879.6973311401694</v>
      </c>
      <c r="AH19" s="144">
        <f>-Выручка!AH32</f>
        <v>-1583.5999018142775</v>
      </c>
      <c r="AI19" s="144">
        <f>-Выручка!AI32</f>
        <v>-1662.0819355722115</v>
      </c>
      <c r="AJ19" s="144">
        <f>-Выручка!AJ32</f>
        <v>-1665.7935439400744</v>
      </c>
      <c r="AK19" s="144">
        <f>-Выручка!AK32</f>
        <v>-1937.280936373254</v>
      </c>
      <c r="AL19" s="144">
        <f>-Выручка!AL32</f>
        <v>-1646.3579659231773</v>
      </c>
      <c r="AM19" s="144">
        <f>-Выручка!AM32</f>
        <v>-1711.0414426789375</v>
      </c>
      <c r="AN19" s="144">
        <f>-Выручка!AN32</f>
        <v>-1714.801011936238</v>
      </c>
      <c r="AO19" s="144">
        <f>-Выручка!AO32</f>
        <v>-1997.0257307401496</v>
      </c>
      <c r="AP19" s="144">
        <f>-Выручка!AP32</f>
        <v>-1711.471423475439</v>
      </c>
      <c r="AQ19" s="144">
        <f>-Выручка!AQ32</f>
        <v>-1932.5051317368898</v>
      </c>
      <c r="AR19" s="144">
        <f>-Выручка!AR32</f>
        <v>-1936.3618665845052</v>
      </c>
      <c r="AS19" s="144">
        <f>-Выручка!AS32</f>
        <v>-2229.7372840283597</v>
      </c>
      <c r="AT19" s="144">
        <f>-Выручка!AT32</f>
        <v>-1779.0916594169537</v>
      </c>
      <c r="AU19" s="144">
        <f>-Выручка!AU32</f>
        <v>-1985.2577694918143</v>
      </c>
      <c r="AV19" s="144">
        <f>-Выручка!AV32</f>
        <v>-1989.3204450745886</v>
      </c>
      <c r="AW19" s="144">
        <f>-Выручка!AW32</f>
        <v>-2294.2988602783475</v>
      </c>
      <c r="AX19" s="144">
        <f>-Выручка!AX32</f>
        <v>-1849.4547345468936</v>
      </c>
      <c r="AY19" s="144">
        <f>-Выручка!AY32</f>
        <v>-2040.1501809418817</v>
      </c>
      <c r="AZ19" s="144">
        <f>-Выручка!AZ32</f>
        <v>-2044.4988141840117</v>
      </c>
      <c r="BA19" s="144">
        <f>-Выручка!BA32</f>
        <v>-2361.5665737664476</v>
      </c>
      <c r="BB19" s="144">
        <f>-Выручка!BB32</f>
        <v>-1922.7671202243325</v>
      </c>
      <c r="BC19" s="144">
        <f>-Выручка!BC32</f>
        <v>-2097.3434407810846</v>
      </c>
      <c r="BD19" s="144">
        <f>-Выручка!BD32</f>
        <v>-2101.9512837737839</v>
      </c>
      <c r="BE19" s="144">
        <f>-Выручка!BE32</f>
        <v>-2431.6066334116426</v>
      </c>
      <c r="BF19" s="144">
        <f>-Выручка!BF32</f>
        <v>-1999.100974897239</v>
      </c>
      <c r="BG19" s="144">
        <f>-Выручка!BG32</f>
        <v>-2156.8938420467603</v>
      </c>
      <c r="BH19" s="144">
        <f>-Выручка!BH32</f>
        <v>-2161.8651705603224</v>
      </c>
      <c r="BI19" s="144">
        <f>-Выручка!BI32</f>
        <v>0</v>
      </c>
      <c r="BJ19" s="144">
        <f>-Выручка!BJ32</f>
        <v>0</v>
      </c>
      <c r="BK19" s="144">
        <f>-Выручка!BK32</f>
        <v>0</v>
      </c>
      <c r="BL19" s="144">
        <f>-Выручка!BL32</f>
        <v>0</v>
      </c>
      <c r="BM19" s="144">
        <f>-Выручка!BM32</f>
        <v>0</v>
      </c>
      <c r="BN19" s="144">
        <f>-Выручка!BN32</f>
        <v>0</v>
      </c>
      <c r="BO19" s="144">
        <f>-Выручка!BO32</f>
        <v>0</v>
      </c>
      <c r="BP19" s="144">
        <f>-Выручка!BP32</f>
        <v>0</v>
      </c>
      <c r="BQ19" s="144">
        <f>-Выручка!BQ32</f>
        <v>0</v>
      </c>
      <c r="BR19" s="144">
        <f>-Выручка!BR32</f>
        <v>0</v>
      </c>
      <c r="BS19" s="144">
        <f>-Выручка!BS32</f>
        <v>0</v>
      </c>
      <c r="BT19" s="144">
        <f>-Выручка!BT32</f>
        <v>0</v>
      </c>
      <c r="BU19" s="144">
        <f>-Выручка!BU32</f>
        <v>0</v>
      </c>
      <c r="BV19" s="144">
        <f>-Выручка!BV32</f>
        <v>0</v>
      </c>
      <c r="BW19" s="144">
        <f>-Выручка!BW32</f>
        <v>0</v>
      </c>
      <c r="BX19" s="144">
        <f>-Выручка!BX32</f>
        <v>0</v>
      </c>
      <c r="BY19" s="144">
        <f>-Выручка!BY32</f>
        <v>0</v>
      </c>
      <c r="BZ19" s="144">
        <f>-Выручка!BZ32</f>
        <v>0</v>
      </c>
      <c r="CA19" s="144">
        <f>-Выручка!CA32</f>
        <v>0</v>
      </c>
      <c r="CB19" s="144">
        <f>-Выручка!CB32</f>
        <v>0</v>
      </c>
      <c r="CC19" s="144">
        <f>-Выручка!CC32</f>
        <v>0</v>
      </c>
      <c r="CD19" s="144">
        <f>-Выручка!CD32</f>
        <v>0</v>
      </c>
      <c r="CE19" s="144">
        <f>-Выручка!CE32</f>
        <v>0</v>
      </c>
      <c r="CF19" s="144">
        <f>-Выручка!CF32</f>
        <v>0</v>
      </c>
      <c r="CG19" s="144">
        <f>-Выручка!CG32</f>
        <v>0</v>
      </c>
      <c r="CH19" s="144">
        <f>-Выручка!CH32</f>
        <v>0</v>
      </c>
      <c r="CI19" s="144">
        <f>-Выручка!CI32</f>
        <v>0</v>
      </c>
      <c r="CJ19" s="144">
        <f>-Выручка!CJ32</f>
        <v>0</v>
      </c>
      <c r="CK19" s="144">
        <f>-Выручка!CK32</f>
        <v>0</v>
      </c>
      <c r="CL19" s="144">
        <f>-Выручка!CL32</f>
        <v>0</v>
      </c>
      <c r="CM19" s="144">
        <f>-Выручка!CM32</f>
        <v>0</v>
      </c>
      <c r="CN19" s="144">
        <f>-Выручка!CN32</f>
        <v>0</v>
      </c>
      <c r="CO19" s="144">
        <f>-Выручка!CO32</f>
        <v>0</v>
      </c>
      <c r="CP19" s="144">
        <f>-Выручка!CP32</f>
        <v>0</v>
      </c>
      <c r="CQ19" s="144">
        <f>-Выручка!CQ32</f>
        <v>0</v>
      </c>
      <c r="CR19" s="144">
        <f>-Выручка!CR32</f>
        <v>0</v>
      </c>
      <c r="CS19" s="144">
        <f>-Выручка!CS32</f>
        <v>0</v>
      </c>
      <c r="CT19" s="144">
        <f>-Выручка!CT32</f>
        <v>0</v>
      </c>
      <c r="CU19" s="144">
        <f>-Выручка!CU32</f>
        <v>0</v>
      </c>
      <c r="CV19" s="144">
        <f>-Выручка!CV32</f>
        <v>0</v>
      </c>
      <c r="CW19" s="144">
        <f>-Выручка!CW32</f>
        <v>0</v>
      </c>
      <c r="CX19" s="144">
        <f>-Выручка!CX32</f>
        <v>0</v>
      </c>
      <c r="CY19" s="144">
        <f>-Выручка!CY32</f>
        <v>0</v>
      </c>
      <c r="CZ19" s="144">
        <f>-Выручка!CZ32</f>
        <v>0</v>
      </c>
      <c r="DA19" s="144">
        <f>-Выручка!DA32</f>
        <v>0</v>
      </c>
      <c r="DB19" s="144">
        <f>-Выручка!DB32</f>
        <v>0</v>
      </c>
      <c r="DC19" s="144">
        <f>-Выручка!DC32</f>
        <v>0</v>
      </c>
      <c r="DD19" s="144">
        <f>-Выручка!DD32</f>
        <v>0</v>
      </c>
      <c r="DE19" s="144">
        <f>-Выручка!DE32</f>
        <v>0</v>
      </c>
      <c r="DF19" s="144">
        <f>-Выручка!DF32</f>
        <v>0</v>
      </c>
      <c r="DG19" s="144">
        <f>-Выручка!DG32</f>
        <v>0</v>
      </c>
      <c r="DH19" s="144">
        <f>-Выручка!DH32</f>
        <v>0</v>
      </c>
      <c r="DI19" s="144">
        <f>-Выручка!DI32</f>
        <v>0</v>
      </c>
      <c r="DJ19" s="144">
        <f>-Выручка!DJ32</f>
        <v>0</v>
      </c>
    </row>
    <row r="20" spans="1:114" x14ac:dyDescent="0.25">
      <c r="B20" s="33" t="s">
        <v>335</v>
      </c>
      <c r="H20" s="45" t="s">
        <v>138</v>
      </c>
      <c r="J20" s="144">
        <f>Opex!J32</f>
        <v>281.22703213123236</v>
      </c>
      <c r="K20" s="144">
        <f>Opex!K32</f>
        <v>209.03875837576794</v>
      </c>
      <c r="L20" s="144">
        <f>Opex!L32</f>
        <v>201.31364254852375</v>
      </c>
      <c r="M20" s="144">
        <f>Opex!M32</f>
        <v>259.44377323622689</v>
      </c>
      <c r="N20" s="144">
        <f>Opex!N32</f>
        <v>284.53761471268348</v>
      </c>
      <c r="O20" s="144">
        <f>Opex!O32</f>
        <v>209.51802355526991</v>
      </c>
      <c r="P20" s="144">
        <f>Opex!P32</f>
        <v>201.33330153233584</v>
      </c>
      <c r="Q20" s="144">
        <f>Opex!Q32</f>
        <v>261.12422670459216</v>
      </c>
      <c r="R20" s="144">
        <f>Opex!R32</f>
        <v>287.34101453730449</v>
      </c>
      <c r="S20" s="144">
        <f>Opex!S32</f>
        <v>210.08604245481982</v>
      </c>
      <c r="T20" s="144">
        <f>Opex!T32</f>
        <v>201.67118598833949</v>
      </c>
      <c r="U20" s="144">
        <f>Opex!U32</f>
        <v>263.27144900592725</v>
      </c>
      <c r="V20" s="144">
        <f>Opex!V32</f>
        <v>290.62578690617801</v>
      </c>
      <c r="W20" s="144">
        <f>Opex!W32</f>
        <v>211.06701231413462</v>
      </c>
      <c r="X20" s="144">
        <f>Opex!X32</f>
        <v>202.50953003180246</v>
      </c>
      <c r="Y20" s="144">
        <f>Opex!Y32</f>
        <v>266.54681560226305</v>
      </c>
      <c r="Z20" s="144">
        <f>Opex!Z32</f>
        <v>299.14516746421396</v>
      </c>
      <c r="AA20" s="144">
        <f>Opex!AA32</f>
        <v>216.44282980582784</v>
      </c>
      <c r="AB20" s="144">
        <f>Opex!AB32</f>
        <v>207.54655905614848</v>
      </c>
      <c r="AC20" s="144">
        <f>Opex!AC32</f>
        <v>274.11371907529195</v>
      </c>
      <c r="AD20" s="144">
        <f>Opex!AD32</f>
        <v>307.99729948772193</v>
      </c>
      <c r="AE20" s="144">
        <f>Opex!AE32</f>
        <v>222.02312838063358</v>
      </c>
      <c r="AF20" s="144">
        <f>Opex!AF32</f>
        <v>212.77159912237613</v>
      </c>
      <c r="AG20" s="144">
        <f>Opex!AG32</f>
        <v>281.9640795485376</v>
      </c>
      <c r="AH20" s="144">
        <f>Opex!AH32</f>
        <v>317.18229070344682</v>
      </c>
      <c r="AI20" s="144">
        <f>Opex!AI32</f>
        <v>227.80969805473006</v>
      </c>
      <c r="AJ20" s="144">
        <f>Opex!AJ32</f>
        <v>218.18843156802956</v>
      </c>
      <c r="AK20" s="144">
        <f>Opex!AK32</f>
        <v>290.10425158032234</v>
      </c>
      <c r="AL20" s="144">
        <f>Opex!AL32</f>
        <v>326.70810519466022</v>
      </c>
      <c r="AM20" s="144">
        <f>Opex!AM32</f>
        <v>233.81106939388087</v>
      </c>
      <c r="AN20" s="144">
        <f>Opex!AN32</f>
        <v>223.8073259931235</v>
      </c>
      <c r="AO20" s="144">
        <f>Opex!AO32</f>
        <v>298.54928575957564</v>
      </c>
      <c r="AP20" s="144">
        <f>Opex!AP32</f>
        <v>336.59173072213156</v>
      </c>
      <c r="AQ20" s="144">
        <f>Opex!AQ32</f>
        <v>240.03996285764694</v>
      </c>
      <c r="AR20" s="144">
        <f>Opex!AR32</f>
        <v>229.64096629958871</v>
      </c>
      <c r="AS20" s="144">
        <f>Opex!AS32</f>
        <v>307.31716643115772</v>
      </c>
      <c r="AT20" s="144">
        <f>Opex!AT32</f>
        <v>346.85531942554417</v>
      </c>
      <c r="AU20" s="144">
        <f>Opex!AU32</f>
        <v>246.51347907845749</v>
      </c>
      <c r="AV20" s="144">
        <f>Opex!AV32</f>
        <v>235.70755055332535</v>
      </c>
      <c r="AW20" s="144">
        <f>Opex!AW32</f>
        <v>316.43426340292717</v>
      </c>
      <c r="AX20" s="144">
        <f>Opex!AX32</f>
        <v>357.52788583544003</v>
      </c>
      <c r="AY20" s="144">
        <f>Opex!AY32</f>
        <v>253.25147083427197</v>
      </c>
      <c r="AZ20" s="144">
        <f>Opex!AZ32</f>
        <v>242.02560554046138</v>
      </c>
      <c r="BA20" s="144">
        <f>Opex!BA32</f>
        <v>325.92698794603984</v>
      </c>
      <c r="BB20" s="144">
        <f>Opex!BB32</f>
        <v>368.63748474152914</v>
      </c>
      <c r="BC20" s="144">
        <f>Opex!BC32</f>
        <v>260.26800943326862</v>
      </c>
      <c r="BD20" s="144">
        <f>Opex!BD32</f>
        <v>248.60480073449583</v>
      </c>
      <c r="BE20" s="144">
        <f>Opex!BE32</f>
        <v>335.80908299519933</v>
      </c>
      <c r="BF20" s="144">
        <f>Opex!BF32</f>
        <v>380.20470730157609</v>
      </c>
      <c r="BG20" s="144">
        <f>Opex!BG32</f>
        <v>267.57806648498024</v>
      </c>
      <c r="BH20" s="144">
        <f>Opex!BH32</f>
        <v>255.46214147401363</v>
      </c>
      <c r="BI20" s="144">
        <f>Opex!BI32</f>
        <v>0</v>
      </c>
      <c r="BJ20" s="144">
        <f>Opex!BJ32</f>
        <v>0</v>
      </c>
      <c r="BK20" s="144">
        <f>Opex!BK32</f>
        <v>0</v>
      </c>
      <c r="BL20" s="144">
        <f>Opex!BL32</f>
        <v>0</v>
      </c>
      <c r="BM20" s="144">
        <f>Opex!BM32</f>
        <v>0</v>
      </c>
      <c r="BN20" s="144">
        <f>Opex!BN32</f>
        <v>0</v>
      </c>
      <c r="BO20" s="144">
        <f>Opex!BO32</f>
        <v>0</v>
      </c>
      <c r="BP20" s="144">
        <f>Opex!BP32</f>
        <v>0</v>
      </c>
      <c r="BQ20" s="144">
        <f>Opex!BQ32</f>
        <v>0</v>
      </c>
      <c r="BR20" s="144">
        <f>Opex!BR32</f>
        <v>0</v>
      </c>
      <c r="BS20" s="144">
        <f>Opex!BS32</f>
        <v>0</v>
      </c>
      <c r="BT20" s="144">
        <f>Opex!BT32</f>
        <v>0</v>
      </c>
      <c r="BU20" s="144">
        <f>Opex!BU32</f>
        <v>0</v>
      </c>
      <c r="BV20" s="144">
        <f>Opex!BV32</f>
        <v>0</v>
      </c>
      <c r="BW20" s="144">
        <f>Opex!BW32</f>
        <v>0</v>
      </c>
      <c r="BX20" s="144">
        <f>Opex!BX32</f>
        <v>0</v>
      </c>
      <c r="BY20" s="144">
        <f>Opex!BY32</f>
        <v>0</v>
      </c>
      <c r="BZ20" s="144">
        <f>Opex!BZ32</f>
        <v>0</v>
      </c>
      <c r="CA20" s="144">
        <f>Opex!CA32</f>
        <v>0</v>
      </c>
      <c r="CB20" s="144">
        <f>Opex!CB32</f>
        <v>0</v>
      </c>
      <c r="CC20" s="144">
        <f>Opex!CC32</f>
        <v>0</v>
      </c>
      <c r="CD20" s="144">
        <f>Opex!CD32</f>
        <v>0</v>
      </c>
      <c r="CE20" s="144">
        <f>Opex!CE32</f>
        <v>0</v>
      </c>
      <c r="CF20" s="144">
        <f>Opex!CF32</f>
        <v>0</v>
      </c>
      <c r="CG20" s="144">
        <f>Opex!CG32</f>
        <v>0</v>
      </c>
      <c r="CH20" s="144">
        <f>Opex!CH32</f>
        <v>0</v>
      </c>
      <c r="CI20" s="144">
        <f>Opex!CI32</f>
        <v>0</v>
      </c>
      <c r="CJ20" s="144">
        <f>Opex!CJ32</f>
        <v>0</v>
      </c>
      <c r="CK20" s="144">
        <f>Opex!CK32</f>
        <v>0</v>
      </c>
      <c r="CL20" s="144">
        <f>Opex!CL32</f>
        <v>0</v>
      </c>
      <c r="CM20" s="144">
        <f>Opex!CM32</f>
        <v>0</v>
      </c>
      <c r="CN20" s="144">
        <f>Opex!CN32</f>
        <v>0</v>
      </c>
      <c r="CO20" s="144">
        <f>Opex!CO32</f>
        <v>0</v>
      </c>
      <c r="CP20" s="144">
        <f>Opex!CP32</f>
        <v>0</v>
      </c>
      <c r="CQ20" s="144">
        <f>Opex!CQ32</f>
        <v>0</v>
      </c>
      <c r="CR20" s="144">
        <f>Opex!CR32</f>
        <v>0</v>
      </c>
      <c r="CS20" s="144">
        <f>Opex!CS32</f>
        <v>0</v>
      </c>
      <c r="CT20" s="144">
        <f>Opex!CT32</f>
        <v>0</v>
      </c>
      <c r="CU20" s="144">
        <f>Opex!CU32</f>
        <v>0</v>
      </c>
      <c r="CV20" s="144">
        <f>Opex!CV32</f>
        <v>0</v>
      </c>
      <c r="CW20" s="144">
        <f>Opex!CW32</f>
        <v>0</v>
      </c>
      <c r="CX20" s="144">
        <f>Opex!CX32</f>
        <v>0</v>
      </c>
      <c r="CY20" s="144">
        <f>Opex!CY32</f>
        <v>0</v>
      </c>
      <c r="CZ20" s="144">
        <f>Opex!CZ32</f>
        <v>0</v>
      </c>
      <c r="DA20" s="144">
        <f>Opex!DA32</f>
        <v>0</v>
      </c>
      <c r="DB20" s="144">
        <f>Opex!DB32</f>
        <v>0</v>
      </c>
      <c r="DC20" s="144">
        <f>Opex!DC32</f>
        <v>0</v>
      </c>
      <c r="DD20" s="144">
        <f>Opex!DD32</f>
        <v>0</v>
      </c>
      <c r="DE20" s="144">
        <f>Opex!DE32</f>
        <v>0</v>
      </c>
      <c r="DF20" s="144">
        <f>Opex!DF32</f>
        <v>0</v>
      </c>
      <c r="DG20" s="144">
        <f>Opex!DG32</f>
        <v>0</v>
      </c>
      <c r="DH20" s="144">
        <f>Opex!DH32</f>
        <v>0</v>
      </c>
      <c r="DI20" s="144">
        <f>Opex!DI32</f>
        <v>0</v>
      </c>
      <c r="DJ20" s="144">
        <f>Opex!DJ32</f>
        <v>0</v>
      </c>
    </row>
    <row r="21" spans="1:114" x14ac:dyDescent="0.25">
      <c r="B21" s="29" t="s">
        <v>336</v>
      </c>
      <c r="H21" s="45" t="s">
        <v>138</v>
      </c>
      <c r="J21" s="144">
        <f t="shared" ref="J21:BU21" si="0">J19+J20</f>
        <v>-942.70050953543432</v>
      </c>
      <c r="K21" s="144">
        <f t="shared" si="0"/>
        <v>-1522.5104721797875</v>
      </c>
      <c r="L21" s="144">
        <f t="shared" si="0"/>
        <v>-1536.5562052980317</v>
      </c>
      <c r="M21" s="144">
        <f t="shared" si="0"/>
        <v>-1693.2817699063282</v>
      </c>
      <c r="N21" s="144">
        <f t="shared" si="0"/>
        <v>-993.39355385564977</v>
      </c>
      <c r="O21" s="144">
        <f t="shared" si="0"/>
        <v>-1713.4944401739526</v>
      </c>
      <c r="P21" s="144">
        <f t="shared" si="0"/>
        <v>-1724.7035256222764</v>
      </c>
      <c r="Q21" s="144">
        <f t="shared" si="0"/>
        <v>-1888.276581279742</v>
      </c>
      <c r="R21" s="144">
        <f t="shared" si="0"/>
        <v>-1042.1862283063347</v>
      </c>
      <c r="S21" s="144">
        <f t="shared" si="0"/>
        <v>-1017.1781148380796</v>
      </c>
      <c r="T21" s="144">
        <f t="shared" si="0"/>
        <v>-1028.9409957759158</v>
      </c>
      <c r="U21" s="144">
        <f t="shared" si="0"/>
        <v>-1224.5946000250722</v>
      </c>
      <c r="V21" s="144">
        <f t="shared" si="0"/>
        <v>-1117.8116402026383</v>
      </c>
      <c r="W21" s="144">
        <f t="shared" si="0"/>
        <v>-1257.4763695501335</v>
      </c>
      <c r="X21" s="144">
        <f t="shared" si="0"/>
        <v>-1269.642334472926</v>
      </c>
      <c r="Y21" s="144">
        <f t="shared" si="0"/>
        <v>-1447.1304905504987</v>
      </c>
      <c r="Z21" s="144">
        <f t="shared" si="0"/>
        <v>-1165.5170817347862</v>
      </c>
      <c r="AA21" s="144">
        <f t="shared" si="0"/>
        <v>-1569.7410527513507</v>
      </c>
      <c r="AB21" s="144">
        <f t="shared" si="0"/>
        <v>-1582.334738064161</v>
      </c>
      <c r="AC21" s="144">
        <f t="shared" si="0"/>
        <v>-1766.922639051558</v>
      </c>
      <c r="AD21" s="144">
        <f t="shared" si="0"/>
        <v>-1215.0610335868421</v>
      </c>
      <c r="AE21" s="144">
        <f t="shared" si="0"/>
        <v>-1392.8284566852105</v>
      </c>
      <c r="AF21" s="144">
        <f t="shared" si="0"/>
        <v>-1405.7872573362436</v>
      </c>
      <c r="AG21" s="144">
        <f t="shared" si="0"/>
        <v>-1597.7332515916319</v>
      </c>
      <c r="AH21" s="144">
        <f t="shared" si="0"/>
        <v>-1266.4176111108306</v>
      </c>
      <c r="AI21" s="144">
        <f t="shared" si="0"/>
        <v>-1434.2722375174815</v>
      </c>
      <c r="AJ21" s="144">
        <f t="shared" si="0"/>
        <v>-1447.6051123720449</v>
      </c>
      <c r="AK21" s="144">
        <f t="shared" si="0"/>
        <v>-1647.1766847929316</v>
      </c>
      <c r="AL21" s="144">
        <f t="shared" si="0"/>
        <v>-1319.6498607285171</v>
      </c>
      <c r="AM21" s="144">
        <f t="shared" si="0"/>
        <v>-1477.2303732850567</v>
      </c>
      <c r="AN21" s="144">
        <f t="shared" si="0"/>
        <v>-1490.9936859431145</v>
      </c>
      <c r="AO21" s="144">
        <f t="shared" si="0"/>
        <v>-1698.4764449805739</v>
      </c>
      <c r="AP21" s="144">
        <f t="shared" si="0"/>
        <v>-1374.8796927533074</v>
      </c>
      <c r="AQ21" s="144">
        <f t="shared" si="0"/>
        <v>-1692.4651688792428</v>
      </c>
      <c r="AR21" s="144">
        <f t="shared" si="0"/>
        <v>-1706.7209002849165</v>
      </c>
      <c r="AS21" s="144">
        <f t="shared" si="0"/>
        <v>-1922.4201175972021</v>
      </c>
      <c r="AT21" s="144">
        <f t="shared" si="0"/>
        <v>-1432.2363399914095</v>
      </c>
      <c r="AU21" s="144">
        <f t="shared" si="0"/>
        <v>-1738.7442904133568</v>
      </c>
      <c r="AV21" s="144">
        <f t="shared" si="0"/>
        <v>-1753.6128945212633</v>
      </c>
      <c r="AW21" s="144">
        <f t="shared" si="0"/>
        <v>-1977.8645968754204</v>
      </c>
      <c r="AX21" s="144">
        <f t="shared" si="0"/>
        <v>-1491.9268487114537</v>
      </c>
      <c r="AY21" s="144">
        <f t="shared" si="0"/>
        <v>-1786.8987101076098</v>
      </c>
      <c r="AZ21" s="144">
        <f t="shared" si="0"/>
        <v>-1802.4732086435504</v>
      </c>
      <c r="BA21" s="144">
        <f t="shared" si="0"/>
        <v>-2035.6395858204078</v>
      </c>
      <c r="BB21" s="144">
        <f t="shared" si="0"/>
        <v>-1554.1296354828035</v>
      </c>
      <c r="BC21" s="144">
        <f t="shared" si="0"/>
        <v>-1837.075431347816</v>
      </c>
      <c r="BD21" s="144">
        <f t="shared" si="0"/>
        <v>-1853.3464830392882</v>
      </c>
      <c r="BE21" s="144">
        <f t="shared" si="0"/>
        <v>-2095.7975504164433</v>
      </c>
      <c r="BF21" s="144">
        <f t="shared" si="0"/>
        <v>-1618.8962675956629</v>
      </c>
      <c r="BG21" s="144">
        <f t="shared" si="0"/>
        <v>-1889.3157755617799</v>
      </c>
      <c r="BH21" s="144">
        <f t="shared" si="0"/>
        <v>-1906.4030290863088</v>
      </c>
      <c r="BI21" s="144">
        <f t="shared" si="0"/>
        <v>0</v>
      </c>
      <c r="BJ21" s="144">
        <f t="shared" si="0"/>
        <v>0</v>
      </c>
      <c r="BK21" s="144">
        <f t="shared" si="0"/>
        <v>0</v>
      </c>
      <c r="BL21" s="144">
        <f t="shared" si="0"/>
        <v>0</v>
      </c>
      <c r="BM21" s="144">
        <f t="shared" si="0"/>
        <v>0</v>
      </c>
      <c r="BN21" s="144">
        <f t="shared" si="0"/>
        <v>0</v>
      </c>
      <c r="BO21" s="144">
        <f t="shared" si="0"/>
        <v>0</v>
      </c>
      <c r="BP21" s="144">
        <f t="shared" si="0"/>
        <v>0</v>
      </c>
      <c r="BQ21" s="144">
        <f t="shared" si="0"/>
        <v>0</v>
      </c>
      <c r="BR21" s="144">
        <f t="shared" si="0"/>
        <v>0</v>
      </c>
      <c r="BS21" s="144">
        <f t="shared" si="0"/>
        <v>0</v>
      </c>
      <c r="BT21" s="144">
        <f t="shared" si="0"/>
        <v>0</v>
      </c>
      <c r="BU21" s="144">
        <f t="shared" si="0"/>
        <v>0</v>
      </c>
      <c r="BV21" s="144">
        <f t="shared" ref="BV21:DJ21" si="1">BV19+BV20</f>
        <v>0</v>
      </c>
      <c r="BW21" s="144">
        <f t="shared" si="1"/>
        <v>0</v>
      </c>
      <c r="BX21" s="144">
        <f t="shared" si="1"/>
        <v>0</v>
      </c>
      <c r="BY21" s="144">
        <f t="shared" si="1"/>
        <v>0</v>
      </c>
      <c r="BZ21" s="144">
        <f t="shared" si="1"/>
        <v>0</v>
      </c>
      <c r="CA21" s="144">
        <f t="shared" si="1"/>
        <v>0</v>
      </c>
      <c r="CB21" s="144">
        <f t="shared" si="1"/>
        <v>0</v>
      </c>
      <c r="CC21" s="144">
        <f t="shared" si="1"/>
        <v>0</v>
      </c>
      <c r="CD21" s="144">
        <f t="shared" si="1"/>
        <v>0</v>
      </c>
      <c r="CE21" s="144">
        <f t="shared" si="1"/>
        <v>0</v>
      </c>
      <c r="CF21" s="144">
        <f t="shared" si="1"/>
        <v>0</v>
      </c>
      <c r="CG21" s="144">
        <f t="shared" si="1"/>
        <v>0</v>
      </c>
      <c r="CH21" s="144">
        <f t="shared" si="1"/>
        <v>0</v>
      </c>
      <c r="CI21" s="144">
        <f t="shared" si="1"/>
        <v>0</v>
      </c>
      <c r="CJ21" s="144">
        <f t="shared" si="1"/>
        <v>0</v>
      </c>
      <c r="CK21" s="144">
        <f t="shared" si="1"/>
        <v>0</v>
      </c>
      <c r="CL21" s="144">
        <f t="shared" si="1"/>
        <v>0</v>
      </c>
      <c r="CM21" s="144">
        <f t="shared" si="1"/>
        <v>0</v>
      </c>
      <c r="CN21" s="144">
        <f t="shared" si="1"/>
        <v>0</v>
      </c>
      <c r="CO21" s="144">
        <f t="shared" si="1"/>
        <v>0</v>
      </c>
      <c r="CP21" s="144">
        <f t="shared" si="1"/>
        <v>0</v>
      </c>
      <c r="CQ21" s="144">
        <f t="shared" si="1"/>
        <v>0</v>
      </c>
      <c r="CR21" s="144">
        <f t="shared" si="1"/>
        <v>0</v>
      </c>
      <c r="CS21" s="144">
        <f t="shared" si="1"/>
        <v>0</v>
      </c>
      <c r="CT21" s="144">
        <f t="shared" si="1"/>
        <v>0</v>
      </c>
      <c r="CU21" s="144">
        <f t="shared" si="1"/>
        <v>0</v>
      </c>
      <c r="CV21" s="144">
        <f t="shared" si="1"/>
        <v>0</v>
      </c>
      <c r="CW21" s="144">
        <f t="shared" si="1"/>
        <v>0</v>
      </c>
      <c r="CX21" s="144">
        <f t="shared" si="1"/>
        <v>0</v>
      </c>
      <c r="CY21" s="144">
        <f t="shared" si="1"/>
        <v>0</v>
      </c>
      <c r="CZ21" s="144">
        <f t="shared" si="1"/>
        <v>0</v>
      </c>
      <c r="DA21" s="144">
        <f t="shared" si="1"/>
        <v>0</v>
      </c>
      <c r="DB21" s="144">
        <f t="shared" si="1"/>
        <v>0</v>
      </c>
      <c r="DC21" s="144">
        <f t="shared" si="1"/>
        <v>0</v>
      </c>
      <c r="DD21" s="144">
        <f t="shared" si="1"/>
        <v>0</v>
      </c>
      <c r="DE21" s="144">
        <f t="shared" si="1"/>
        <v>0</v>
      </c>
      <c r="DF21" s="144">
        <f t="shared" si="1"/>
        <v>0</v>
      </c>
      <c r="DG21" s="144">
        <f t="shared" si="1"/>
        <v>0</v>
      </c>
      <c r="DH21" s="144">
        <f t="shared" si="1"/>
        <v>0</v>
      </c>
      <c r="DI21" s="144">
        <f t="shared" si="1"/>
        <v>0</v>
      </c>
      <c r="DJ21" s="144">
        <f t="shared" si="1"/>
        <v>0</v>
      </c>
    </row>
    <row r="22" spans="1:114" s="21" customFormat="1" x14ac:dyDescent="0.25">
      <c r="A22" s="46"/>
      <c r="B22" s="75" t="s">
        <v>528</v>
      </c>
      <c r="H22" s="57"/>
      <c r="I22" s="508"/>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row>
    <row r="23" spans="1:114" s="21" customFormat="1" x14ac:dyDescent="0.25">
      <c r="A23" s="46"/>
      <c r="B23" s="238" t="s">
        <v>347</v>
      </c>
      <c r="H23" s="45" t="s">
        <v>138</v>
      </c>
      <c r="I23" s="508"/>
      <c r="J23" s="63">
        <f>I26</f>
        <v>0</v>
      </c>
      <c r="K23" s="63">
        <f t="shared" ref="K23:BV23" si="2">J26</f>
        <v>0</v>
      </c>
      <c r="L23" s="63">
        <f t="shared" si="2"/>
        <v>0</v>
      </c>
      <c r="M23" s="63">
        <f t="shared" si="2"/>
        <v>0</v>
      </c>
      <c r="N23" s="63">
        <f t="shared" si="2"/>
        <v>0</v>
      </c>
      <c r="O23" s="63">
        <f t="shared" si="2"/>
        <v>0</v>
      </c>
      <c r="P23" s="63">
        <f t="shared" si="2"/>
        <v>0</v>
      </c>
      <c r="Q23" s="63">
        <f t="shared" si="2"/>
        <v>0</v>
      </c>
      <c r="R23" s="63">
        <f t="shared" si="2"/>
        <v>0</v>
      </c>
      <c r="S23" s="63">
        <f t="shared" si="2"/>
        <v>0</v>
      </c>
      <c r="T23" s="63">
        <f t="shared" si="2"/>
        <v>0</v>
      </c>
      <c r="U23" s="63">
        <f t="shared" si="2"/>
        <v>0</v>
      </c>
      <c r="V23" s="63">
        <f t="shared" si="2"/>
        <v>0</v>
      </c>
      <c r="W23" s="63">
        <f t="shared" si="2"/>
        <v>0</v>
      </c>
      <c r="X23" s="63">
        <f t="shared" si="2"/>
        <v>0</v>
      </c>
      <c r="Y23" s="63">
        <f t="shared" si="2"/>
        <v>0</v>
      </c>
      <c r="Z23" s="63">
        <f t="shared" si="2"/>
        <v>0</v>
      </c>
      <c r="AA23" s="63">
        <f t="shared" si="2"/>
        <v>0</v>
      </c>
      <c r="AB23" s="63">
        <f t="shared" si="2"/>
        <v>0</v>
      </c>
      <c r="AC23" s="63">
        <f t="shared" si="2"/>
        <v>0</v>
      </c>
      <c r="AD23" s="63">
        <f t="shared" si="2"/>
        <v>0</v>
      </c>
      <c r="AE23" s="63">
        <f t="shared" si="2"/>
        <v>0</v>
      </c>
      <c r="AF23" s="63">
        <f t="shared" si="2"/>
        <v>0</v>
      </c>
      <c r="AG23" s="63">
        <f t="shared" si="2"/>
        <v>0</v>
      </c>
      <c r="AH23" s="63">
        <f t="shared" si="2"/>
        <v>0</v>
      </c>
      <c r="AI23" s="63">
        <f t="shared" si="2"/>
        <v>0</v>
      </c>
      <c r="AJ23" s="63">
        <f t="shared" si="2"/>
        <v>0</v>
      </c>
      <c r="AK23" s="63">
        <f t="shared" si="2"/>
        <v>0</v>
      </c>
      <c r="AL23" s="63">
        <f t="shared" si="2"/>
        <v>0</v>
      </c>
      <c r="AM23" s="63">
        <f t="shared" si="2"/>
        <v>0</v>
      </c>
      <c r="AN23" s="63">
        <f t="shared" si="2"/>
        <v>0</v>
      </c>
      <c r="AO23" s="63">
        <f t="shared" si="2"/>
        <v>0</v>
      </c>
      <c r="AP23" s="63">
        <f t="shared" si="2"/>
        <v>0</v>
      </c>
      <c r="AQ23" s="63">
        <f t="shared" si="2"/>
        <v>0</v>
      </c>
      <c r="AR23" s="63">
        <f t="shared" si="2"/>
        <v>0</v>
      </c>
      <c r="AS23" s="63">
        <f t="shared" si="2"/>
        <v>0</v>
      </c>
      <c r="AT23" s="63">
        <f t="shared" si="2"/>
        <v>0</v>
      </c>
      <c r="AU23" s="63">
        <f t="shared" si="2"/>
        <v>0</v>
      </c>
      <c r="AV23" s="63">
        <f t="shared" si="2"/>
        <v>0</v>
      </c>
      <c r="AW23" s="63">
        <f t="shared" si="2"/>
        <v>0</v>
      </c>
      <c r="AX23" s="63">
        <f t="shared" si="2"/>
        <v>0</v>
      </c>
      <c r="AY23" s="63">
        <f t="shared" si="2"/>
        <v>0</v>
      </c>
      <c r="AZ23" s="63">
        <f t="shared" si="2"/>
        <v>0</v>
      </c>
      <c r="BA23" s="63">
        <f t="shared" si="2"/>
        <v>0</v>
      </c>
      <c r="BB23" s="63">
        <f t="shared" si="2"/>
        <v>0</v>
      </c>
      <c r="BC23" s="63">
        <f t="shared" si="2"/>
        <v>0</v>
      </c>
      <c r="BD23" s="63">
        <f t="shared" si="2"/>
        <v>0</v>
      </c>
      <c r="BE23" s="63">
        <f t="shared" si="2"/>
        <v>0</v>
      </c>
      <c r="BF23" s="63">
        <f t="shared" si="2"/>
        <v>0</v>
      </c>
      <c r="BG23" s="63">
        <f t="shared" si="2"/>
        <v>0</v>
      </c>
      <c r="BH23" s="63">
        <f t="shared" si="2"/>
        <v>0</v>
      </c>
      <c r="BI23" s="63">
        <f t="shared" si="2"/>
        <v>0</v>
      </c>
      <c r="BJ23" s="63">
        <f t="shared" si="2"/>
        <v>0</v>
      </c>
      <c r="BK23" s="63">
        <f t="shared" si="2"/>
        <v>0</v>
      </c>
      <c r="BL23" s="63">
        <f t="shared" si="2"/>
        <v>0</v>
      </c>
      <c r="BM23" s="63">
        <f t="shared" si="2"/>
        <v>0</v>
      </c>
      <c r="BN23" s="63">
        <f t="shared" si="2"/>
        <v>0</v>
      </c>
      <c r="BO23" s="63">
        <f t="shared" si="2"/>
        <v>0</v>
      </c>
      <c r="BP23" s="63">
        <f t="shared" si="2"/>
        <v>0</v>
      </c>
      <c r="BQ23" s="63">
        <f t="shared" si="2"/>
        <v>0</v>
      </c>
      <c r="BR23" s="63">
        <f t="shared" si="2"/>
        <v>0</v>
      </c>
      <c r="BS23" s="63">
        <f t="shared" si="2"/>
        <v>0</v>
      </c>
      <c r="BT23" s="63">
        <f t="shared" si="2"/>
        <v>0</v>
      </c>
      <c r="BU23" s="63">
        <f t="shared" si="2"/>
        <v>0</v>
      </c>
      <c r="BV23" s="63">
        <f t="shared" si="2"/>
        <v>0</v>
      </c>
      <c r="BW23" s="63">
        <f t="shared" ref="BW23:DJ23" si="3">BV26</f>
        <v>0</v>
      </c>
      <c r="BX23" s="63">
        <f t="shared" si="3"/>
        <v>0</v>
      </c>
      <c r="BY23" s="63">
        <f t="shared" si="3"/>
        <v>0</v>
      </c>
      <c r="BZ23" s="63">
        <f t="shared" si="3"/>
        <v>0</v>
      </c>
      <c r="CA23" s="63">
        <f t="shared" si="3"/>
        <v>0</v>
      </c>
      <c r="CB23" s="63">
        <f t="shared" si="3"/>
        <v>0</v>
      </c>
      <c r="CC23" s="63">
        <f t="shared" si="3"/>
        <v>0</v>
      </c>
      <c r="CD23" s="63">
        <f t="shared" si="3"/>
        <v>0</v>
      </c>
      <c r="CE23" s="63">
        <f t="shared" si="3"/>
        <v>0</v>
      </c>
      <c r="CF23" s="63">
        <f t="shared" si="3"/>
        <v>0</v>
      </c>
      <c r="CG23" s="63">
        <f t="shared" si="3"/>
        <v>0</v>
      </c>
      <c r="CH23" s="63">
        <f t="shared" si="3"/>
        <v>0</v>
      </c>
      <c r="CI23" s="63">
        <f t="shared" si="3"/>
        <v>0</v>
      </c>
      <c r="CJ23" s="63">
        <f t="shared" si="3"/>
        <v>0</v>
      </c>
      <c r="CK23" s="63">
        <f t="shared" si="3"/>
        <v>0</v>
      </c>
      <c r="CL23" s="63">
        <f t="shared" si="3"/>
        <v>0</v>
      </c>
      <c r="CM23" s="63">
        <f t="shared" si="3"/>
        <v>0</v>
      </c>
      <c r="CN23" s="63">
        <f t="shared" si="3"/>
        <v>0</v>
      </c>
      <c r="CO23" s="63">
        <f t="shared" si="3"/>
        <v>0</v>
      </c>
      <c r="CP23" s="63">
        <f t="shared" si="3"/>
        <v>0</v>
      </c>
      <c r="CQ23" s="63">
        <f t="shared" si="3"/>
        <v>0</v>
      </c>
      <c r="CR23" s="63">
        <f t="shared" si="3"/>
        <v>0</v>
      </c>
      <c r="CS23" s="63">
        <f t="shared" si="3"/>
        <v>0</v>
      </c>
      <c r="CT23" s="63">
        <f t="shared" si="3"/>
        <v>0</v>
      </c>
      <c r="CU23" s="63">
        <f t="shared" si="3"/>
        <v>0</v>
      </c>
      <c r="CV23" s="63">
        <f t="shared" si="3"/>
        <v>0</v>
      </c>
      <c r="CW23" s="63">
        <f t="shared" si="3"/>
        <v>0</v>
      </c>
      <c r="CX23" s="63">
        <f t="shared" si="3"/>
        <v>0</v>
      </c>
      <c r="CY23" s="63">
        <f t="shared" si="3"/>
        <v>0</v>
      </c>
      <c r="CZ23" s="63">
        <f t="shared" si="3"/>
        <v>0</v>
      </c>
      <c r="DA23" s="63">
        <f t="shared" si="3"/>
        <v>0</v>
      </c>
      <c r="DB23" s="63">
        <f t="shared" si="3"/>
        <v>0</v>
      </c>
      <c r="DC23" s="63">
        <f t="shared" si="3"/>
        <v>0</v>
      </c>
      <c r="DD23" s="63">
        <f t="shared" si="3"/>
        <v>0</v>
      </c>
      <c r="DE23" s="63">
        <f t="shared" si="3"/>
        <v>0</v>
      </c>
      <c r="DF23" s="63">
        <f t="shared" si="3"/>
        <v>0</v>
      </c>
      <c r="DG23" s="63">
        <f t="shared" si="3"/>
        <v>0</v>
      </c>
      <c r="DH23" s="63">
        <f t="shared" si="3"/>
        <v>0</v>
      </c>
      <c r="DI23" s="63">
        <f t="shared" si="3"/>
        <v>0</v>
      </c>
      <c r="DJ23" s="63">
        <f t="shared" si="3"/>
        <v>0</v>
      </c>
    </row>
    <row r="24" spans="1:114" s="21" customFormat="1" x14ac:dyDescent="0.25">
      <c r="A24" s="46"/>
      <c r="B24" s="509" t="s">
        <v>528</v>
      </c>
      <c r="H24" s="45" t="s">
        <v>138</v>
      </c>
      <c r="I24" s="508"/>
      <c r="J24" s="63">
        <f>MAX(J21,0)</f>
        <v>0</v>
      </c>
      <c r="K24" s="63">
        <f t="shared" ref="K24:BV24" si="4">MAX(K21,0)</f>
        <v>0</v>
      </c>
      <c r="L24" s="63">
        <f t="shared" si="4"/>
        <v>0</v>
      </c>
      <c r="M24" s="63">
        <f t="shared" si="4"/>
        <v>0</v>
      </c>
      <c r="N24" s="63">
        <f t="shared" si="4"/>
        <v>0</v>
      </c>
      <c r="O24" s="63">
        <f t="shared" si="4"/>
        <v>0</v>
      </c>
      <c r="P24" s="63">
        <f t="shared" si="4"/>
        <v>0</v>
      </c>
      <c r="Q24" s="63">
        <f t="shared" si="4"/>
        <v>0</v>
      </c>
      <c r="R24" s="63">
        <f t="shared" si="4"/>
        <v>0</v>
      </c>
      <c r="S24" s="63">
        <f t="shared" si="4"/>
        <v>0</v>
      </c>
      <c r="T24" s="63">
        <f t="shared" si="4"/>
        <v>0</v>
      </c>
      <c r="U24" s="63">
        <f t="shared" si="4"/>
        <v>0</v>
      </c>
      <c r="V24" s="63">
        <f t="shared" si="4"/>
        <v>0</v>
      </c>
      <c r="W24" s="63">
        <f t="shared" si="4"/>
        <v>0</v>
      </c>
      <c r="X24" s="63">
        <f t="shared" si="4"/>
        <v>0</v>
      </c>
      <c r="Y24" s="63">
        <f t="shared" si="4"/>
        <v>0</v>
      </c>
      <c r="Z24" s="63">
        <f t="shared" si="4"/>
        <v>0</v>
      </c>
      <c r="AA24" s="63">
        <f t="shared" si="4"/>
        <v>0</v>
      </c>
      <c r="AB24" s="63">
        <f t="shared" si="4"/>
        <v>0</v>
      </c>
      <c r="AC24" s="63">
        <f t="shared" si="4"/>
        <v>0</v>
      </c>
      <c r="AD24" s="63">
        <f t="shared" si="4"/>
        <v>0</v>
      </c>
      <c r="AE24" s="63">
        <f t="shared" si="4"/>
        <v>0</v>
      </c>
      <c r="AF24" s="63">
        <f t="shared" si="4"/>
        <v>0</v>
      </c>
      <c r="AG24" s="63">
        <f t="shared" si="4"/>
        <v>0</v>
      </c>
      <c r="AH24" s="63">
        <f t="shared" si="4"/>
        <v>0</v>
      </c>
      <c r="AI24" s="63">
        <f t="shared" si="4"/>
        <v>0</v>
      </c>
      <c r="AJ24" s="63">
        <f t="shared" si="4"/>
        <v>0</v>
      </c>
      <c r="AK24" s="63">
        <f t="shared" si="4"/>
        <v>0</v>
      </c>
      <c r="AL24" s="63">
        <f t="shared" si="4"/>
        <v>0</v>
      </c>
      <c r="AM24" s="63">
        <f t="shared" si="4"/>
        <v>0</v>
      </c>
      <c r="AN24" s="63">
        <f t="shared" si="4"/>
        <v>0</v>
      </c>
      <c r="AO24" s="63">
        <f t="shared" si="4"/>
        <v>0</v>
      </c>
      <c r="AP24" s="63">
        <f t="shared" si="4"/>
        <v>0</v>
      </c>
      <c r="AQ24" s="63">
        <f t="shared" si="4"/>
        <v>0</v>
      </c>
      <c r="AR24" s="63">
        <f t="shared" si="4"/>
        <v>0</v>
      </c>
      <c r="AS24" s="63">
        <f t="shared" si="4"/>
        <v>0</v>
      </c>
      <c r="AT24" s="63">
        <f t="shared" si="4"/>
        <v>0</v>
      </c>
      <c r="AU24" s="63">
        <f t="shared" si="4"/>
        <v>0</v>
      </c>
      <c r="AV24" s="63">
        <f t="shared" si="4"/>
        <v>0</v>
      </c>
      <c r="AW24" s="63">
        <f t="shared" si="4"/>
        <v>0</v>
      </c>
      <c r="AX24" s="63">
        <f t="shared" si="4"/>
        <v>0</v>
      </c>
      <c r="AY24" s="63">
        <f t="shared" si="4"/>
        <v>0</v>
      </c>
      <c r="AZ24" s="63">
        <f t="shared" si="4"/>
        <v>0</v>
      </c>
      <c r="BA24" s="63">
        <f t="shared" si="4"/>
        <v>0</v>
      </c>
      <c r="BB24" s="63">
        <f t="shared" si="4"/>
        <v>0</v>
      </c>
      <c r="BC24" s="63">
        <f t="shared" si="4"/>
        <v>0</v>
      </c>
      <c r="BD24" s="63">
        <f t="shared" si="4"/>
        <v>0</v>
      </c>
      <c r="BE24" s="63">
        <f t="shared" si="4"/>
        <v>0</v>
      </c>
      <c r="BF24" s="63">
        <f t="shared" si="4"/>
        <v>0</v>
      </c>
      <c r="BG24" s="63">
        <f t="shared" si="4"/>
        <v>0</v>
      </c>
      <c r="BH24" s="63">
        <f t="shared" si="4"/>
        <v>0</v>
      </c>
      <c r="BI24" s="63">
        <f t="shared" si="4"/>
        <v>0</v>
      </c>
      <c r="BJ24" s="63">
        <f t="shared" si="4"/>
        <v>0</v>
      </c>
      <c r="BK24" s="63">
        <f t="shared" si="4"/>
        <v>0</v>
      </c>
      <c r="BL24" s="63">
        <f t="shared" si="4"/>
        <v>0</v>
      </c>
      <c r="BM24" s="63">
        <f t="shared" si="4"/>
        <v>0</v>
      </c>
      <c r="BN24" s="63">
        <f t="shared" si="4"/>
        <v>0</v>
      </c>
      <c r="BO24" s="63">
        <f t="shared" si="4"/>
        <v>0</v>
      </c>
      <c r="BP24" s="63">
        <f t="shared" si="4"/>
        <v>0</v>
      </c>
      <c r="BQ24" s="63">
        <f t="shared" si="4"/>
        <v>0</v>
      </c>
      <c r="BR24" s="63">
        <f t="shared" si="4"/>
        <v>0</v>
      </c>
      <c r="BS24" s="63">
        <f t="shared" si="4"/>
        <v>0</v>
      </c>
      <c r="BT24" s="63">
        <f t="shared" si="4"/>
        <v>0</v>
      </c>
      <c r="BU24" s="63">
        <f t="shared" si="4"/>
        <v>0</v>
      </c>
      <c r="BV24" s="63">
        <f t="shared" si="4"/>
        <v>0</v>
      </c>
      <c r="BW24" s="63">
        <f t="shared" ref="BW24:DJ24" si="5">MAX(BW21,0)</f>
        <v>0</v>
      </c>
      <c r="BX24" s="63">
        <f t="shared" si="5"/>
        <v>0</v>
      </c>
      <c r="BY24" s="63">
        <f t="shared" si="5"/>
        <v>0</v>
      </c>
      <c r="BZ24" s="63">
        <f t="shared" si="5"/>
        <v>0</v>
      </c>
      <c r="CA24" s="63">
        <f t="shared" si="5"/>
        <v>0</v>
      </c>
      <c r="CB24" s="63">
        <f t="shared" si="5"/>
        <v>0</v>
      </c>
      <c r="CC24" s="63">
        <f t="shared" si="5"/>
        <v>0</v>
      </c>
      <c r="CD24" s="63">
        <f t="shared" si="5"/>
        <v>0</v>
      </c>
      <c r="CE24" s="63">
        <f t="shared" si="5"/>
        <v>0</v>
      </c>
      <c r="CF24" s="63">
        <f t="shared" si="5"/>
        <v>0</v>
      </c>
      <c r="CG24" s="63">
        <f t="shared" si="5"/>
        <v>0</v>
      </c>
      <c r="CH24" s="63">
        <f t="shared" si="5"/>
        <v>0</v>
      </c>
      <c r="CI24" s="63">
        <f t="shared" si="5"/>
        <v>0</v>
      </c>
      <c r="CJ24" s="63">
        <f t="shared" si="5"/>
        <v>0</v>
      </c>
      <c r="CK24" s="63">
        <f t="shared" si="5"/>
        <v>0</v>
      </c>
      <c r="CL24" s="63">
        <f t="shared" si="5"/>
        <v>0</v>
      </c>
      <c r="CM24" s="63">
        <f t="shared" si="5"/>
        <v>0</v>
      </c>
      <c r="CN24" s="63">
        <f t="shared" si="5"/>
        <v>0</v>
      </c>
      <c r="CO24" s="63">
        <f t="shared" si="5"/>
        <v>0</v>
      </c>
      <c r="CP24" s="63">
        <f t="shared" si="5"/>
        <v>0</v>
      </c>
      <c r="CQ24" s="63">
        <f t="shared" si="5"/>
        <v>0</v>
      </c>
      <c r="CR24" s="63">
        <f t="shared" si="5"/>
        <v>0</v>
      </c>
      <c r="CS24" s="63">
        <f t="shared" si="5"/>
        <v>0</v>
      </c>
      <c r="CT24" s="63">
        <f t="shared" si="5"/>
        <v>0</v>
      </c>
      <c r="CU24" s="63">
        <f t="shared" si="5"/>
        <v>0</v>
      </c>
      <c r="CV24" s="63">
        <f t="shared" si="5"/>
        <v>0</v>
      </c>
      <c r="CW24" s="63">
        <f t="shared" si="5"/>
        <v>0</v>
      </c>
      <c r="CX24" s="63">
        <f t="shared" si="5"/>
        <v>0</v>
      </c>
      <c r="CY24" s="63">
        <f t="shared" si="5"/>
        <v>0</v>
      </c>
      <c r="CZ24" s="63">
        <f t="shared" si="5"/>
        <v>0</v>
      </c>
      <c r="DA24" s="63">
        <f t="shared" si="5"/>
        <v>0</v>
      </c>
      <c r="DB24" s="63">
        <f t="shared" si="5"/>
        <v>0</v>
      </c>
      <c r="DC24" s="63">
        <f t="shared" si="5"/>
        <v>0</v>
      </c>
      <c r="DD24" s="63">
        <f t="shared" si="5"/>
        <v>0</v>
      </c>
      <c r="DE24" s="63">
        <f t="shared" si="5"/>
        <v>0</v>
      </c>
      <c r="DF24" s="63">
        <f t="shared" si="5"/>
        <v>0</v>
      </c>
      <c r="DG24" s="63">
        <f t="shared" si="5"/>
        <v>0</v>
      </c>
      <c r="DH24" s="63">
        <f t="shared" si="5"/>
        <v>0</v>
      </c>
      <c r="DI24" s="63">
        <f t="shared" si="5"/>
        <v>0</v>
      </c>
      <c r="DJ24" s="63">
        <f t="shared" si="5"/>
        <v>0</v>
      </c>
    </row>
    <row r="25" spans="1:114" s="21" customFormat="1" x14ac:dyDescent="0.25">
      <c r="A25" s="46"/>
      <c r="B25" s="509" t="s">
        <v>529</v>
      </c>
      <c r="H25" s="45" t="s">
        <v>138</v>
      </c>
      <c r="I25" s="508"/>
      <c r="J25" s="63">
        <f t="shared" ref="J25:AO25" si="6">-MIN(-MIN(J21,0),J23)</f>
        <v>0</v>
      </c>
      <c r="K25" s="63">
        <f t="shared" si="6"/>
        <v>0</v>
      </c>
      <c r="L25" s="63">
        <f t="shared" si="6"/>
        <v>0</v>
      </c>
      <c r="M25" s="63">
        <f t="shared" si="6"/>
        <v>0</v>
      </c>
      <c r="N25" s="63">
        <f t="shared" si="6"/>
        <v>0</v>
      </c>
      <c r="O25" s="63">
        <f t="shared" si="6"/>
        <v>0</v>
      </c>
      <c r="P25" s="63">
        <f t="shared" si="6"/>
        <v>0</v>
      </c>
      <c r="Q25" s="63">
        <f t="shared" si="6"/>
        <v>0</v>
      </c>
      <c r="R25" s="63">
        <f t="shared" si="6"/>
        <v>0</v>
      </c>
      <c r="S25" s="63">
        <f t="shared" si="6"/>
        <v>0</v>
      </c>
      <c r="T25" s="63">
        <f t="shared" si="6"/>
        <v>0</v>
      </c>
      <c r="U25" s="63">
        <f t="shared" si="6"/>
        <v>0</v>
      </c>
      <c r="V25" s="63">
        <f t="shared" si="6"/>
        <v>0</v>
      </c>
      <c r="W25" s="63">
        <f t="shared" si="6"/>
        <v>0</v>
      </c>
      <c r="X25" s="63">
        <f t="shared" si="6"/>
        <v>0</v>
      </c>
      <c r="Y25" s="63">
        <f t="shared" si="6"/>
        <v>0</v>
      </c>
      <c r="Z25" s="63">
        <f t="shared" si="6"/>
        <v>0</v>
      </c>
      <c r="AA25" s="63">
        <f t="shared" si="6"/>
        <v>0</v>
      </c>
      <c r="AB25" s="63">
        <f t="shared" si="6"/>
        <v>0</v>
      </c>
      <c r="AC25" s="63">
        <f t="shared" si="6"/>
        <v>0</v>
      </c>
      <c r="AD25" s="63">
        <f t="shared" si="6"/>
        <v>0</v>
      </c>
      <c r="AE25" s="63">
        <f t="shared" si="6"/>
        <v>0</v>
      </c>
      <c r="AF25" s="63">
        <f t="shared" si="6"/>
        <v>0</v>
      </c>
      <c r="AG25" s="63">
        <f t="shared" si="6"/>
        <v>0</v>
      </c>
      <c r="AH25" s="63">
        <f t="shared" si="6"/>
        <v>0</v>
      </c>
      <c r="AI25" s="63">
        <f t="shared" si="6"/>
        <v>0</v>
      </c>
      <c r="AJ25" s="63">
        <f t="shared" si="6"/>
        <v>0</v>
      </c>
      <c r="AK25" s="63">
        <f t="shared" si="6"/>
        <v>0</v>
      </c>
      <c r="AL25" s="63">
        <f t="shared" si="6"/>
        <v>0</v>
      </c>
      <c r="AM25" s="63">
        <f t="shared" si="6"/>
        <v>0</v>
      </c>
      <c r="AN25" s="63">
        <f t="shared" si="6"/>
        <v>0</v>
      </c>
      <c r="AO25" s="63">
        <f t="shared" si="6"/>
        <v>0</v>
      </c>
      <c r="AP25" s="63">
        <f t="shared" ref="AP25:BU25" si="7">-MIN(-MIN(AP21,0),AP23)</f>
        <v>0</v>
      </c>
      <c r="AQ25" s="63">
        <f t="shared" si="7"/>
        <v>0</v>
      </c>
      <c r="AR25" s="63">
        <f t="shared" si="7"/>
        <v>0</v>
      </c>
      <c r="AS25" s="63">
        <f t="shared" si="7"/>
        <v>0</v>
      </c>
      <c r="AT25" s="63">
        <f t="shared" si="7"/>
        <v>0</v>
      </c>
      <c r="AU25" s="63">
        <f t="shared" si="7"/>
        <v>0</v>
      </c>
      <c r="AV25" s="63">
        <f t="shared" si="7"/>
        <v>0</v>
      </c>
      <c r="AW25" s="63">
        <f t="shared" si="7"/>
        <v>0</v>
      </c>
      <c r="AX25" s="63">
        <f t="shared" si="7"/>
        <v>0</v>
      </c>
      <c r="AY25" s="63">
        <f t="shared" si="7"/>
        <v>0</v>
      </c>
      <c r="AZ25" s="63">
        <f t="shared" si="7"/>
        <v>0</v>
      </c>
      <c r="BA25" s="63">
        <f t="shared" si="7"/>
        <v>0</v>
      </c>
      <c r="BB25" s="63">
        <f t="shared" si="7"/>
        <v>0</v>
      </c>
      <c r="BC25" s="63">
        <f t="shared" si="7"/>
        <v>0</v>
      </c>
      <c r="BD25" s="63">
        <f t="shared" si="7"/>
        <v>0</v>
      </c>
      <c r="BE25" s="63">
        <f t="shared" si="7"/>
        <v>0</v>
      </c>
      <c r="BF25" s="63">
        <f t="shared" si="7"/>
        <v>0</v>
      </c>
      <c r="BG25" s="63">
        <f t="shared" si="7"/>
        <v>0</v>
      </c>
      <c r="BH25" s="63">
        <f t="shared" si="7"/>
        <v>0</v>
      </c>
      <c r="BI25" s="63">
        <f t="shared" si="7"/>
        <v>0</v>
      </c>
      <c r="BJ25" s="63">
        <f t="shared" si="7"/>
        <v>0</v>
      </c>
      <c r="BK25" s="63">
        <f t="shared" si="7"/>
        <v>0</v>
      </c>
      <c r="BL25" s="63">
        <f t="shared" si="7"/>
        <v>0</v>
      </c>
      <c r="BM25" s="63">
        <f t="shared" si="7"/>
        <v>0</v>
      </c>
      <c r="BN25" s="63">
        <f t="shared" si="7"/>
        <v>0</v>
      </c>
      <c r="BO25" s="63">
        <f t="shared" si="7"/>
        <v>0</v>
      </c>
      <c r="BP25" s="63">
        <f t="shared" si="7"/>
        <v>0</v>
      </c>
      <c r="BQ25" s="63">
        <f t="shared" si="7"/>
        <v>0</v>
      </c>
      <c r="BR25" s="63">
        <f t="shared" si="7"/>
        <v>0</v>
      </c>
      <c r="BS25" s="63">
        <f t="shared" si="7"/>
        <v>0</v>
      </c>
      <c r="BT25" s="63">
        <f t="shared" si="7"/>
        <v>0</v>
      </c>
      <c r="BU25" s="63">
        <f t="shared" si="7"/>
        <v>0</v>
      </c>
      <c r="BV25" s="63">
        <f t="shared" ref="BV25:DA25" si="8">-MIN(-MIN(BV21,0),BV23)</f>
        <v>0</v>
      </c>
      <c r="BW25" s="63">
        <f t="shared" si="8"/>
        <v>0</v>
      </c>
      <c r="BX25" s="63">
        <f t="shared" si="8"/>
        <v>0</v>
      </c>
      <c r="BY25" s="63">
        <f t="shared" si="8"/>
        <v>0</v>
      </c>
      <c r="BZ25" s="63">
        <f t="shared" si="8"/>
        <v>0</v>
      </c>
      <c r="CA25" s="63">
        <f t="shared" si="8"/>
        <v>0</v>
      </c>
      <c r="CB25" s="63">
        <f t="shared" si="8"/>
        <v>0</v>
      </c>
      <c r="CC25" s="63">
        <f t="shared" si="8"/>
        <v>0</v>
      </c>
      <c r="CD25" s="63">
        <f t="shared" si="8"/>
        <v>0</v>
      </c>
      <c r="CE25" s="63">
        <f t="shared" si="8"/>
        <v>0</v>
      </c>
      <c r="CF25" s="63">
        <f t="shared" si="8"/>
        <v>0</v>
      </c>
      <c r="CG25" s="63">
        <f t="shared" si="8"/>
        <v>0</v>
      </c>
      <c r="CH25" s="63">
        <f t="shared" si="8"/>
        <v>0</v>
      </c>
      <c r="CI25" s="63">
        <f t="shared" si="8"/>
        <v>0</v>
      </c>
      <c r="CJ25" s="63">
        <f t="shared" si="8"/>
        <v>0</v>
      </c>
      <c r="CK25" s="63">
        <f t="shared" si="8"/>
        <v>0</v>
      </c>
      <c r="CL25" s="63">
        <f t="shared" si="8"/>
        <v>0</v>
      </c>
      <c r="CM25" s="63">
        <f t="shared" si="8"/>
        <v>0</v>
      </c>
      <c r="CN25" s="63">
        <f t="shared" si="8"/>
        <v>0</v>
      </c>
      <c r="CO25" s="63">
        <f t="shared" si="8"/>
        <v>0</v>
      </c>
      <c r="CP25" s="63">
        <f t="shared" si="8"/>
        <v>0</v>
      </c>
      <c r="CQ25" s="63">
        <f t="shared" si="8"/>
        <v>0</v>
      </c>
      <c r="CR25" s="63">
        <f t="shared" si="8"/>
        <v>0</v>
      </c>
      <c r="CS25" s="63">
        <f t="shared" si="8"/>
        <v>0</v>
      </c>
      <c r="CT25" s="63">
        <f t="shared" si="8"/>
        <v>0</v>
      </c>
      <c r="CU25" s="63">
        <f t="shared" si="8"/>
        <v>0</v>
      </c>
      <c r="CV25" s="63">
        <f t="shared" si="8"/>
        <v>0</v>
      </c>
      <c r="CW25" s="63">
        <f t="shared" si="8"/>
        <v>0</v>
      </c>
      <c r="CX25" s="63">
        <f t="shared" si="8"/>
        <v>0</v>
      </c>
      <c r="CY25" s="63">
        <f t="shared" si="8"/>
        <v>0</v>
      </c>
      <c r="CZ25" s="63">
        <f t="shared" si="8"/>
        <v>0</v>
      </c>
      <c r="DA25" s="63">
        <f t="shared" si="8"/>
        <v>0</v>
      </c>
      <c r="DB25" s="63">
        <f t="shared" ref="DB25:DJ25" si="9">-MIN(-MIN(DB21,0),DB23)</f>
        <v>0</v>
      </c>
      <c r="DC25" s="63">
        <f t="shared" si="9"/>
        <v>0</v>
      </c>
      <c r="DD25" s="63">
        <f t="shared" si="9"/>
        <v>0</v>
      </c>
      <c r="DE25" s="63">
        <f t="shared" si="9"/>
        <v>0</v>
      </c>
      <c r="DF25" s="63">
        <f t="shared" si="9"/>
        <v>0</v>
      </c>
      <c r="DG25" s="63">
        <f t="shared" si="9"/>
        <v>0</v>
      </c>
      <c r="DH25" s="63">
        <f t="shared" si="9"/>
        <v>0</v>
      </c>
      <c r="DI25" s="63">
        <f t="shared" si="9"/>
        <v>0</v>
      </c>
      <c r="DJ25" s="63">
        <f t="shared" si="9"/>
        <v>0</v>
      </c>
    </row>
    <row r="26" spans="1:114" x14ac:dyDescent="0.25">
      <c r="B26" s="33" t="s">
        <v>350</v>
      </c>
      <c r="H26" s="45" t="s">
        <v>138</v>
      </c>
      <c r="I26" s="508"/>
      <c r="J26" s="144">
        <f>SUM(J23:J25)</f>
        <v>0</v>
      </c>
      <c r="K26" s="144">
        <f t="shared" ref="K26:BV26" si="10">SUM(K23:K25)</f>
        <v>0</v>
      </c>
      <c r="L26" s="144">
        <f t="shared" si="10"/>
        <v>0</v>
      </c>
      <c r="M26" s="144">
        <f t="shared" si="10"/>
        <v>0</v>
      </c>
      <c r="N26" s="144">
        <f t="shared" si="10"/>
        <v>0</v>
      </c>
      <c r="O26" s="144">
        <f t="shared" si="10"/>
        <v>0</v>
      </c>
      <c r="P26" s="144">
        <f t="shared" si="10"/>
        <v>0</v>
      </c>
      <c r="Q26" s="144">
        <f t="shared" si="10"/>
        <v>0</v>
      </c>
      <c r="R26" s="144">
        <f t="shared" si="10"/>
        <v>0</v>
      </c>
      <c r="S26" s="144">
        <f t="shared" si="10"/>
        <v>0</v>
      </c>
      <c r="T26" s="144">
        <f t="shared" si="10"/>
        <v>0</v>
      </c>
      <c r="U26" s="144">
        <f t="shared" si="10"/>
        <v>0</v>
      </c>
      <c r="V26" s="144">
        <f t="shared" si="10"/>
        <v>0</v>
      </c>
      <c r="W26" s="144">
        <f t="shared" si="10"/>
        <v>0</v>
      </c>
      <c r="X26" s="144">
        <f t="shared" si="10"/>
        <v>0</v>
      </c>
      <c r="Y26" s="144">
        <f t="shared" si="10"/>
        <v>0</v>
      </c>
      <c r="Z26" s="144">
        <f t="shared" si="10"/>
        <v>0</v>
      </c>
      <c r="AA26" s="144">
        <f t="shared" si="10"/>
        <v>0</v>
      </c>
      <c r="AB26" s="144">
        <f t="shared" si="10"/>
        <v>0</v>
      </c>
      <c r="AC26" s="144">
        <f t="shared" si="10"/>
        <v>0</v>
      </c>
      <c r="AD26" s="144">
        <f t="shared" si="10"/>
        <v>0</v>
      </c>
      <c r="AE26" s="144">
        <f t="shared" si="10"/>
        <v>0</v>
      </c>
      <c r="AF26" s="144">
        <f t="shared" si="10"/>
        <v>0</v>
      </c>
      <c r="AG26" s="144">
        <f t="shared" si="10"/>
        <v>0</v>
      </c>
      <c r="AH26" s="144">
        <f t="shared" si="10"/>
        <v>0</v>
      </c>
      <c r="AI26" s="144">
        <f t="shared" si="10"/>
        <v>0</v>
      </c>
      <c r="AJ26" s="144">
        <f t="shared" si="10"/>
        <v>0</v>
      </c>
      <c r="AK26" s="144">
        <f t="shared" si="10"/>
        <v>0</v>
      </c>
      <c r="AL26" s="144">
        <f t="shared" si="10"/>
        <v>0</v>
      </c>
      <c r="AM26" s="144">
        <f t="shared" si="10"/>
        <v>0</v>
      </c>
      <c r="AN26" s="144">
        <f t="shared" si="10"/>
        <v>0</v>
      </c>
      <c r="AO26" s="144">
        <f t="shared" si="10"/>
        <v>0</v>
      </c>
      <c r="AP26" s="144">
        <f t="shared" si="10"/>
        <v>0</v>
      </c>
      <c r="AQ26" s="144">
        <f t="shared" si="10"/>
        <v>0</v>
      </c>
      <c r="AR26" s="144">
        <f t="shared" si="10"/>
        <v>0</v>
      </c>
      <c r="AS26" s="144">
        <f t="shared" si="10"/>
        <v>0</v>
      </c>
      <c r="AT26" s="144">
        <f t="shared" si="10"/>
        <v>0</v>
      </c>
      <c r="AU26" s="144">
        <f t="shared" si="10"/>
        <v>0</v>
      </c>
      <c r="AV26" s="144">
        <f t="shared" si="10"/>
        <v>0</v>
      </c>
      <c r="AW26" s="144">
        <f t="shared" si="10"/>
        <v>0</v>
      </c>
      <c r="AX26" s="144">
        <f t="shared" si="10"/>
        <v>0</v>
      </c>
      <c r="AY26" s="144">
        <f t="shared" si="10"/>
        <v>0</v>
      </c>
      <c r="AZ26" s="144">
        <f t="shared" si="10"/>
        <v>0</v>
      </c>
      <c r="BA26" s="144">
        <f t="shared" si="10"/>
        <v>0</v>
      </c>
      <c r="BB26" s="144">
        <f t="shared" si="10"/>
        <v>0</v>
      </c>
      <c r="BC26" s="144">
        <f t="shared" si="10"/>
        <v>0</v>
      </c>
      <c r="BD26" s="144">
        <f t="shared" si="10"/>
        <v>0</v>
      </c>
      <c r="BE26" s="144">
        <f t="shared" si="10"/>
        <v>0</v>
      </c>
      <c r="BF26" s="144">
        <f t="shared" si="10"/>
        <v>0</v>
      </c>
      <c r="BG26" s="144">
        <f t="shared" si="10"/>
        <v>0</v>
      </c>
      <c r="BH26" s="144">
        <f t="shared" si="10"/>
        <v>0</v>
      </c>
      <c r="BI26" s="144">
        <f t="shared" si="10"/>
        <v>0</v>
      </c>
      <c r="BJ26" s="144">
        <f t="shared" si="10"/>
        <v>0</v>
      </c>
      <c r="BK26" s="144">
        <f t="shared" si="10"/>
        <v>0</v>
      </c>
      <c r="BL26" s="144">
        <f t="shared" si="10"/>
        <v>0</v>
      </c>
      <c r="BM26" s="144">
        <f t="shared" si="10"/>
        <v>0</v>
      </c>
      <c r="BN26" s="144">
        <f t="shared" si="10"/>
        <v>0</v>
      </c>
      <c r="BO26" s="144">
        <f t="shared" si="10"/>
        <v>0</v>
      </c>
      <c r="BP26" s="144">
        <f t="shared" si="10"/>
        <v>0</v>
      </c>
      <c r="BQ26" s="144">
        <f t="shared" si="10"/>
        <v>0</v>
      </c>
      <c r="BR26" s="144">
        <f t="shared" si="10"/>
        <v>0</v>
      </c>
      <c r="BS26" s="144">
        <f t="shared" si="10"/>
        <v>0</v>
      </c>
      <c r="BT26" s="144">
        <f t="shared" si="10"/>
        <v>0</v>
      </c>
      <c r="BU26" s="144">
        <f t="shared" si="10"/>
        <v>0</v>
      </c>
      <c r="BV26" s="144">
        <f t="shared" si="10"/>
        <v>0</v>
      </c>
      <c r="BW26" s="144">
        <f t="shared" ref="BW26:DJ26" si="11">SUM(BW23:BW25)</f>
        <v>0</v>
      </c>
      <c r="BX26" s="144">
        <f t="shared" si="11"/>
        <v>0</v>
      </c>
      <c r="BY26" s="144">
        <f t="shared" si="11"/>
        <v>0</v>
      </c>
      <c r="BZ26" s="144">
        <f t="shared" si="11"/>
        <v>0</v>
      </c>
      <c r="CA26" s="144">
        <f t="shared" si="11"/>
        <v>0</v>
      </c>
      <c r="CB26" s="144">
        <f t="shared" si="11"/>
        <v>0</v>
      </c>
      <c r="CC26" s="144">
        <f t="shared" si="11"/>
        <v>0</v>
      </c>
      <c r="CD26" s="144">
        <f t="shared" si="11"/>
        <v>0</v>
      </c>
      <c r="CE26" s="144">
        <f t="shared" si="11"/>
        <v>0</v>
      </c>
      <c r="CF26" s="144">
        <f t="shared" si="11"/>
        <v>0</v>
      </c>
      <c r="CG26" s="144">
        <f t="shared" si="11"/>
        <v>0</v>
      </c>
      <c r="CH26" s="144">
        <f t="shared" si="11"/>
        <v>0</v>
      </c>
      <c r="CI26" s="144">
        <f t="shared" si="11"/>
        <v>0</v>
      </c>
      <c r="CJ26" s="144">
        <f t="shared" si="11"/>
        <v>0</v>
      </c>
      <c r="CK26" s="144">
        <f t="shared" si="11"/>
        <v>0</v>
      </c>
      <c r="CL26" s="144">
        <f t="shared" si="11"/>
        <v>0</v>
      </c>
      <c r="CM26" s="144">
        <f t="shared" si="11"/>
        <v>0</v>
      </c>
      <c r="CN26" s="144">
        <f t="shared" si="11"/>
        <v>0</v>
      </c>
      <c r="CO26" s="144">
        <f t="shared" si="11"/>
        <v>0</v>
      </c>
      <c r="CP26" s="144">
        <f t="shared" si="11"/>
        <v>0</v>
      </c>
      <c r="CQ26" s="144">
        <f t="shared" si="11"/>
        <v>0</v>
      </c>
      <c r="CR26" s="144">
        <f t="shared" si="11"/>
        <v>0</v>
      </c>
      <c r="CS26" s="144">
        <f t="shared" si="11"/>
        <v>0</v>
      </c>
      <c r="CT26" s="144">
        <f t="shared" si="11"/>
        <v>0</v>
      </c>
      <c r="CU26" s="144">
        <f t="shared" si="11"/>
        <v>0</v>
      </c>
      <c r="CV26" s="144">
        <f t="shared" si="11"/>
        <v>0</v>
      </c>
      <c r="CW26" s="144">
        <f t="shared" si="11"/>
        <v>0</v>
      </c>
      <c r="CX26" s="144">
        <f t="shared" si="11"/>
        <v>0</v>
      </c>
      <c r="CY26" s="144">
        <f t="shared" si="11"/>
        <v>0</v>
      </c>
      <c r="CZ26" s="144">
        <f t="shared" si="11"/>
        <v>0</v>
      </c>
      <c r="DA26" s="144">
        <f t="shared" si="11"/>
        <v>0</v>
      </c>
      <c r="DB26" s="144">
        <f t="shared" si="11"/>
        <v>0</v>
      </c>
      <c r="DC26" s="144">
        <f t="shared" si="11"/>
        <v>0</v>
      </c>
      <c r="DD26" s="144">
        <f t="shared" si="11"/>
        <v>0</v>
      </c>
      <c r="DE26" s="144">
        <f t="shared" si="11"/>
        <v>0</v>
      </c>
      <c r="DF26" s="144">
        <f t="shared" si="11"/>
        <v>0</v>
      </c>
      <c r="DG26" s="144">
        <f t="shared" si="11"/>
        <v>0</v>
      </c>
      <c r="DH26" s="144">
        <f t="shared" si="11"/>
        <v>0</v>
      </c>
      <c r="DI26" s="144">
        <f t="shared" si="11"/>
        <v>0</v>
      </c>
      <c r="DJ26" s="144">
        <f t="shared" si="11"/>
        <v>0</v>
      </c>
    </row>
    <row r="27" spans="1:114" x14ac:dyDescent="0.25">
      <c r="B27" s="33"/>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row>
    <row r="28" spans="1:114" s="28" customFormat="1" x14ac:dyDescent="0.25">
      <c r="A28" s="46"/>
      <c r="B28" s="195" t="s">
        <v>337</v>
      </c>
      <c r="H28" s="149" t="s">
        <v>138</v>
      </c>
      <c r="I28" s="151">
        <f>SUM(J28:DJ28)</f>
        <v>-78368.4718802344</v>
      </c>
      <c r="J28" s="150">
        <f>MIN(J21,0)-J25</f>
        <v>-942.70050953543432</v>
      </c>
      <c r="K28" s="150">
        <f t="shared" ref="K28:BV28" si="12">MIN(K21,0)-K25</f>
        <v>-1522.5104721797875</v>
      </c>
      <c r="L28" s="150">
        <f t="shared" si="12"/>
        <v>-1536.5562052980317</v>
      </c>
      <c r="M28" s="150">
        <f t="shared" si="12"/>
        <v>-1693.2817699063282</v>
      </c>
      <c r="N28" s="150">
        <f t="shared" si="12"/>
        <v>-993.39355385564977</v>
      </c>
      <c r="O28" s="150">
        <f t="shared" si="12"/>
        <v>-1713.4944401739526</v>
      </c>
      <c r="P28" s="150">
        <f t="shared" si="12"/>
        <v>-1724.7035256222764</v>
      </c>
      <c r="Q28" s="150">
        <f t="shared" si="12"/>
        <v>-1888.276581279742</v>
      </c>
      <c r="R28" s="150">
        <f t="shared" si="12"/>
        <v>-1042.1862283063347</v>
      </c>
      <c r="S28" s="150">
        <f t="shared" si="12"/>
        <v>-1017.1781148380796</v>
      </c>
      <c r="T28" s="150">
        <f t="shared" si="12"/>
        <v>-1028.9409957759158</v>
      </c>
      <c r="U28" s="150">
        <f t="shared" si="12"/>
        <v>-1224.5946000250722</v>
      </c>
      <c r="V28" s="150">
        <f t="shared" si="12"/>
        <v>-1117.8116402026383</v>
      </c>
      <c r="W28" s="150">
        <f t="shared" si="12"/>
        <v>-1257.4763695501335</v>
      </c>
      <c r="X28" s="150">
        <f t="shared" si="12"/>
        <v>-1269.642334472926</v>
      </c>
      <c r="Y28" s="150">
        <f t="shared" si="12"/>
        <v>-1447.1304905504987</v>
      </c>
      <c r="Z28" s="150">
        <f t="shared" si="12"/>
        <v>-1165.5170817347862</v>
      </c>
      <c r="AA28" s="150">
        <f t="shared" si="12"/>
        <v>-1569.7410527513507</v>
      </c>
      <c r="AB28" s="150">
        <f t="shared" si="12"/>
        <v>-1582.334738064161</v>
      </c>
      <c r="AC28" s="150">
        <f t="shared" si="12"/>
        <v>-1766.922639051558</v>
      </c>
      <c r="AD28" s="150">
        <f t="shared" si="12"/>
        <v>-1215.0610335868421</v>
      </c>
      <c r="AE28" s="150">
        <f t="shared" si="12"/>
        <v>-1392.8284566852105</v>
      </c>
      <c r="AF28" s="150">
        <f t="shared" si="12"/>
        <v>-1405.7872573362436</v>
      </c>
      <c r="AG28" s="150">
        <f t="shared" si="12"/>
        <v>-1597.7332515916319</v>
      </c>
      <c r="AH28" s="150">
        <f t="shared" si="12"/>
        <v>-1266.4176111108306</v>
      </c>
      <c r="AI28" s="150">
        <f t="shared" si="12"/>
        <v>-1434.2722375174815</v>
      </c>
      <c r="AJ28" s="150">
        <f t="shared" si="12"/>
        <v>-1447.6051123720449</v>
      </c>
      <c r="AK28" s="150">
        <f t="shared" si="12"/>
        <v>-1647.1766847929316</v>
      </c>
      <c r="AL28" s="150">
        <f t="shared" si="12"/>
        <v>-1319.6498607285171</v>
      </c>
      <c r="AM28" s="150">
        <f t="shared" si="12"/>
        <v>-1477.2303732850567</v>
      </c>
      <c r="AN28" s="150">
        <f t="shared" si="12"/>
        <v>-1490.9936859431145</v>
      </c>
      <c r="AO28" s="150">
        <f t="shared" si="12"/>
        <v>-1698.4764449805739</v>
      </c>
      <c r="AP28" s="150">
        <f t="shared" si="12"/>
        <v>-1374.8796927533074</v>
      </c>
      <c r="AQ28" s="150">
        <f t="shared" si="12"/>
        <v>-1692.4651688792428</v>
      </c>
      <c r="AR28" s="150">
        <f t="shared" si="12"/>
        <v>-1706.7209002849165</v>
      </c>
      <c r="AS28" s="150">
        <f t="shared" si="12"/>
        <v>-1922.4201175972021</v>
      </c>
      <c r="AT28" s="150">
        <f t="shared" si="12"/>
        <v>-1432.2363399914095</v>
      </c>
      <c r="AU28" s="150">
        <f t="shared" si="12"/>
        <v>-1738.7442904133568</v>
      </c>
      <c r="AV28" s="150">
        <f t="shared" si="12"/>
        <v>-1753.6128945212633</v>
      </c>
      <c r="AW28" s="150">
        <f t="shared" si="12"/>
        <v>-1977.8645968754204</v>
      </c>
      <c r="AX28" s="150">
        <f t="shared" si="12"/>
        <v>-1491.9268487114537</v>
      </c>
      <c r="AY28" s="150">
        <f t="shared" si="12"/>
        <v>-1786.8987101076098</v>
      </c>
      <c r="AZ28" s="150">
        <f t="shared" si="12"/>
        <v>-1802.4732086435504</v>
      </c>
      <c r="BA28" s="150">
        <f t="shared" si="12"/>
        <v>-2035.6395858204078</v>
      </c>
      <c r="BB28" s="150">
        <f t="shared" si="12"/>
        <v>-1554.1296354828035</v>
      </c>
      <c r="BC28" s="150">
        <f t="shared" si="12"/>
        <v>-1837.075431347816</v>
      </c>
      <c r="BD28" s="150">
        <f t="shared" si="12"/>
        <v>-1853.3464830392882</v>
      </c>
      <c r="BE28" s="150">
        <f t="shared" si="12"/>
        <v>-2095.7975504164433</v>
      </c>
      <c r="BF28" s="150">
        <f t="shared" si="12"/>
        <v>-1618.8962675956629</v>
      </c>
      <c r="BG28" s="150">
        <f t="shared" si="12"/>
        <v>-1889.3157755617799</v>
      </c>
      <c r="BH28" s="150">
        <f t="shared" si="12"/>
        <v>-1906.4030290863088</v>
      </c>
      <c r="BI28" s="150">
        <f t="shared" si="12"/>
        <v>0</v>
      </c>
      <c r="BJ28" s="150">
        <f t="shared" si="12"/>
        <v>0</v>
      </c>
      <c r="BK28" s="150">
        <f t="shared" si="12"/>
        <v>0</v>
      </c>
      <c r="BL28" s="150">
        <f t="shared" si="12"/>
        <v>0</v>
      </c>
      <c r="BM28" s="150">
        <f t="shared" si="12"/>
        <v>0</v>
      </c>
      <c r="BN28" s="150">
        <f t="shared" si="12"/>
        <v>0</v>
      </c>
      <c r="BO28" s="150">
        <f t="shared" si="12"/>
        <v>0</v>
      </c>
      <c r="BP28" s="150">
        <f t="shared" si="12"/>
        <v>0</v>
      </c>
      <c r="BQ28" s="150">
        <f t="shared" si="12"/>
        <v>0</v>
      </c>
      <c r="BR28" s="150">
        <f t="shared" si="12"/>
        <v>0</v>
      </c>
      <c r="BS28" s="150">
        <f t="shared" si="12"/>
        <v>0</v>
      </c>
      <c r="BT28" s="150">
        <f t="shared" si="12"/>
        <v>0</v>
      </c>
      <c r="BU28" s="150">
        <f t="shared" si="12"/>
        <v>0</v>
      </c>
      <c r="BV28" s="150">
        <f t="shared" si="12"/>
        <v>0</v>
      </c>
      <c r="BW28" s="150">
        <f t="shared" ref="BW28:DJ28" si="13">MIN(BW21,0)-BW25</f>
        <v>0</v>
      </c>
      <c r="BX28" s="150">
        <f t="shared" si="13"/>
        <v>0</v>
      </c>
      <c r="BY28" s="150">
        <f t="shared" si="13"/>
        <v>0</v>
      </c>
      <c r="BZ28" s="150">
        <f t="shared" si="13"/>
        <v>0</v>
      </c>
      <c r="CA28" s="150">
        <f t="shared" si="13"/>
        <v>0</v>
      </c>
      <c r="CB28" s="150">
        <f t="shared" si="13"/>
        <v>0</v>
      </c>
      <c r="CC28" s="150">
        <f t="shared" si="13"/>
        <v>0</v>
      </c>
      <c r="CD28" s="150">
        <f t="shared" si="13"/>
        <v>0</v>
      </c>
      <c r="CE28" s="150">
        <f t="shared" si="13"/>
        <v>0</v>
      </c>
      <c r="CF28" s="150">
        <f t="shared" si="13"/>
        <v>0</v>
      </c>
      <c r="CG28" s="150">
        <f t="shared" si="13"/>
        <v>0</v>
      </c>
      <c r="CH28" s="150">
        <f t="shared" si="13"/>
        <v>0</v>
      </c>
      <c r="CI28" s="150">
        <f t="shared" si="13"/>
        <v>0</v>
      </c>
      <c r="CJ28" s="150">
        <f t="shared" si="13"/>
        <v>0</v>
      </c>
      <c r="CK28" s="150">
        <f t="shared" si="13"/>
        <v>0</v>
      </c>
      <c r="CL28" s="150">
        <f t="shared" si="13"/>
        <v>0</v>
      </c>
      <c r="CM28" s="150">
        <f t="shared" si="13"/>
        <v>0</v>
      </c>
      <c r="CN28" s="150">
        <f t="shared" si="13"/>
        <v>0</v>
      </c>
      <c r="CO28" s="150">
        <f t="shared" si="13"/>
        <v>0</v>
      </c>
      <c r="CP28" s="150">
        <f t="shared" si="13"/>
        <v>0</v>
      </c>
      <c r="CQ28" s="150">
        <f t="shared" si="13"/>
        <v>0</v>
      </c>
      <c r="CR28" s="150">
        <f t="shared" si="13"/>
        <v>0</v>
      </c>
      <c r="CS28" s="150">
        <f t="shared" si="13"/>
        <v>0</v>
      </c>
      <c r="CT28" s="150">
        <f t="shared" si="13"/>
        <v>0</v>
      </c>
      <c r="CU28" s="150">
        <f t="shared" si="13"/>
        <v>0</v>
      </c>
      <c r="CV28" s="150">
        <f t="shared" si="13"/>
        <v>0</v>
      </c>
      <c r="CW28" s="150">
        <f t="shared" si="13"/>
        <v>0</v>
      </c>
      <c r="CX28" s="150">
        <f t="shared" si="13"/>
        <v>0</v>
      </c>
      <c r="CY28" s="150">
        <f t="shared" si="13"/>
        <v>0</v>
      </c>
      <c r="CZ28" s="150">
        <f t="shared" si="13"/>
        <v>0</v>
      </c>
      <c r="DA28" s="150">
        <f t="shared" si="13"/>
        <v>0</v>
      </c>
      <c r="DB28" s="150">
        <f t="shared" si="13"/>
        <v>0</v>
      </c>
      <c r="DC28" s="150">
        <f t="shared" si="13"/>
        <v>0</v>
      </c>
      <c r="DD28" s="150">
        <f t="shared" si="13"/>
        <v>0</v>
      </c>
      <c r="DE28" s="150">
        <f t="shared" si="13"/>
        <v>0</v>
      </c>
      <c r="DF28" s="150">
        <f t="shared" si="13"/>
        <v>0</v>
      </c>
      <c r="DG28" s="150">
        <f t="shared" si="13"/>
        <v>0</v>
      </c>
      <c r="DH28" s="150">
        <f t="shared" si="13"/>
        <v>0</v>
      </c>
      <c r="DI28" s="150">
        <f t="shared" si="13"/>
        <v>0</v>
      </c>
      <c r="DJ28" s="150">
        <f t="shared" si="13"/>
        <v>0</v>
      </c>
    </row>
    <row r="29" spans="1:114" x14ac:dyDescent="0.25">
      <c r="B29" s="29"/>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144"/>
      <c r="CO29" s="144"/>
      <c r="CP29" s="144"/>
      <c r="CQ29" s="144"/>
      <c r="CR29" s="144"/>
      <c r="CS29" s="144"/>
      <c r="CT29" s="144"/>
      <c r="CU29" s="144"/>
      <c r="CV29" s="144"/>
      <c r="CW29" s="144"/>
      <c r="CX29" s="144"/>
      <c r="CY29" s="144"/>
      <c r="CZ29" s="144"/>
      <c r="DA29" s="144"/>
      <c r="DB29" s="144"/>
      <c r="DC29" s="144"/>
      <c r="DD29" s="144"/>
      <c r="DE29" s="144"/>
      <c r="DF29" s="144"/>
      <c r="DG29" s="144"/>
      <c r="DH29" s="144"/>
      <c r="DI29" s="144"/>
      <c r="DJ29" s="144"/>
    </row>
    <row r="30" spans="1:114" x14ac:dyDescent="0.25">
      <c r="B30" s="29" t="s">
        <v>338</v>
      </c>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144"/>
      <c r="CO30" s="144"/>
      <c r="CP30" s="144"/>
      <c r="CQ30" s="144"/>
      <c r="CR30" s="144"/>
      <c r="CS30" s="144"/>
      <c r="CT30" s="144"/>
      <c r="CU30" s="144"/>
      <c r="CV30" s="144"/>
      <c r="CW30" s="144"/>
      <c r="CX30" s="144"/>
      <c r="CY30" s="144"/>
      <c r="CZ30" s="144"/>
      <c r="DA30" s="144"/>
      <c r="DB30" s="144"/>
      <c r="DC30" s="144"/>
      <c r="DD30" s="144"/>
      <c r="DE30" s="144"/>
      <c r="DF30" s="144"/>
      <c r="DG30" s="144"/>
      <c r="DH30" s="144"/>
      <c r="DI30" s="144"/>
      <c r="DJ30" s="144"/>
    </row>
    <row r="31" spans="1:114" x14ac:dyDescent="0.25">
      <c r="B31" s="33" t="s">
        <v>160</v>
      </c>
      <c r="H31" s="45" t="s">
        <v>138</v>
      </c>
      <c r="J31" s="144">
        <f>Финансирование!J19</f>
        <v>0</v>
      </c>
      <c r="K31" s="144">
        <f>Финансирование!K19</f>
        <v>0</v>
      </c>
      <c r="L31" s="144">
        <f>Финансирование!L19</f>
        <v>0</v>
      </c>
      <c r="M31" s="144">
        <f>Финансирование!M19</f>
        <v>3000</v>
      </c>
      <c r="N31" s="144">
        <f>Финансирование!N19</f>
        <v>0</v>
      </c>
      <c r="O31" s="144">
        <f>Финансирование!O19</f>
        <v>0</v>
      </c>
      <c r="P31" s="144">
        <f>Финансирование!P19</f>
        <v>0</v>
      </c>
      <c r="Q31" s="144">
        <f>Финансирование!Q19</f>
        <v>2500</v>
      </c>
      <c r="R31" s="144">
        <f>Финансирование!R19</f>
        <v>0</v>
      </c>
      <c r="S31" s="144">
        <f>Финансирование!S19</f>
        <v>0</v>
      </c>
      <c r="T31" s="144">
        <f>Финансирование!T19</f>
        <v>0</v>
      </c>
      <c r="U31" s="144">
        <f>Финансирование!U19</f>
        <v>4500</v>
      </c>
      <c r="V31" s="144">
        <f>Финансирование!V19</f>
        <v>0</v>
      </c>
      <c r="W31" s="144">
        <f>Финансирование!W19</f>
        <v>0</v>
      </c>
      <c r="X31" s="144">
        <f>Финансирование!X19</f>
        <v>0</v>
      </c>
      <c r="Y31" s="144">
        <f>Финансирование!Y19</f>
        <v>0</v>
      </c>
      <c r="Z31" s="144">
        <f>Финансирование!Z19</f>
        <v>0</v>
      </c>
      <c r="AA31" s="144">
        <f>Финансирование!AA19</f>
        <v>0</v>
      </c>
      <c r="AB31" s="144">
        <f>Финансирование!AB19</f>
        <v>0</v>
      </c>
      <c r="AC31" s="144">
        <f>Финансирование!AC19</f>
        <v>0</v>
      </c>
      <c r="AD31" s="144">
        <f>Финансирование!AD19</f>
        <v>0</v>
      </c>
      <c r="AE31" s="144">
        <f>Финансирование!AE19</f>
        <v>0</v>
      </c>
      <c r="AF31" s="144">
        <f>Финансирование!AF19</f>
        <v>0</v>
      </c>
      <c r="AG31" s="144">
        <f>Финансирование!AG19</f>
        <v>0</v>
      </c>
      <c r="AH31" s="144">
        <f>Финансирование!AH19</f>
        <v>0</v>
      </c>
      <c r="AI31" s="144">
        <f>Финансирование!AI19</f>
        <v>0</v>
      </c>
      <c r="AJ31" s="144">
        <f>Финансирование!AJ19</f>
        <v>0</v>
      </c>
      <c r="AK31" s="144">
        <f>Финансирование!AK19</f>
        <v>0</v>
      </c>
      <c r="AL31" s="144">
        <f>Финансирование!AL19</f>
        <v>0</v>
      </c>
      <c r="AM31" s="144">
        <f>Финансирование!AM19</f>
        <v>0</v>
      </c>
      <c r="AN31" s="144">
        <f>Финансирование!AN19</f>
        <v>0</v>
      </c>
      <c r="AO31" s="144">
        <f>Финансирование!AO19</f>
        <v>0</v>
      </c>
      <c r="AP31" s="144">
        <f>Финансирование!AP19</f>
        <v>0</v>
      </c>
      <c r="AQ31" s="144">
        <f>Финансирование!AQ19</f>
        <v>0</v>
      </c>
      <c r="AR31" s="144">
        <f>Финансирование!AR19</f>
        <v>0</v>
      </c>
      <c r="AS31" s="144">
        <f>Финансирование!AS19</f>
        <v>0</v>
      </c>
      <c r="AT31" s="144">
        <f>Финансирование!AT19</f>
        <v>0</v>
      </c>
      <c r="AU31" s="144">
        <f>Финансирование!AU19</f>
        <v>0</v>
      </c>
      <c r="AV31" s="144">
        <f>Финансирование!AV19</f>
        <v>0</v>
      </c>
      <c r="AW31" s="144">
        <f>Финансирование!AW19</f>
        <v>0</v>
      </c>
      <c r="AX31" s="144">
        <f>Финансирование!AX19</f>
        <v>0</v>
      </c>
      <c r="AY31" s="144">
        <f>Финансирование!AY19</f>
        <v>0</v>
      </c>
      <c r="AZ31" s="144">
        <f>Финансирование!AZ19</f>
        <v>0</v>
      </c>
      <c r="BA31" s="144">
        <f>Финансирование!BA19</f>
        <v>0</v>
      </c>
      <c r="BB31" s="144">
        <f>Финансирование!BB19</f>
        <v>0</v>
      </c>
      <c r="BC31" s="144">
        <f>Финансирование!BC19</f>
        <v>0</v>
      </c>
      <c r="BD31" s="144">
        <f>Финансирование!BD19</f>
        <v>0</v>
      </c>
      <c r="BE31" s="144">
        <f>Финансирование!BE19</f>
        <v>0</v>
      </c>
      <c r="BF31" s="144">
        <f>Финансирование!BF19</f>
        <v>0</v>
      </c>
      <c r="BG31" s="144">
        <f>Финансирование!BG19</f>
        <v>0</v>
      </c>
      <c r="BH31" s="144">
        <f>Финансирование!BH19</f>
        <v>0</v>
      </c>
      <c r="BI31" s="144">
        <f>Финансирование!BI19</f>
        <v>0</v>
      </c>
      <c r="BJ31" s="144">
        <f>Финансирование!BJ19</f>
        <v>0</v>
      </c>
      <c r="BK31" s="144">
        <f>Финансирование!BK19</f>
        <v>0</v>
      </c>
      <c r="BL31" s="144">
        <f>Финансирование!BL19</f>
        <v>0</v>
      </c>
      <c r="BM31" s="144">
        <f>Финансирование!BM19</f>
        <v>0</v>
      </c>
      <c r="BN31" s="144">
        <f>Финансирование!BN19</f>
        <v>0</v>
      </c>
      <c r="BO31" s="144">
        <f>Финансирование!BO19</f>
        <v>0</v>
      </c>
      <c r="BP31" s="144">
        <f>Финансирование!BP19</f>
        <v>0</v>
      </c>
      <c r="BQ31" s="144">
        <f>Финансирование!BQ19</f>
        <v>0</v>
      </c>
      <c r="BR31" s="144">
        <f>Финансирование!BR19</f>
        <v>0</v>
      </c>
      <c r="BS31" s="144">
        <f>Финансирование!BS19</f>
        <v>0</v>
      </c>
      <c r="BT31" s="144">
        <f>Финансирование!BT19</f>
        <v>0</v>
      </c>
      <c r="BU31" s="144">
        <f>Финансирование!BU19</f>
        <v>0</v>
      </c>
      <c r="BV31" s="144">
        <f>Финансирование!BV19</f>
        <v>0</v>
      </c>
      <c r="BW31" s="144">
        <f>Финансирование!BW19</f>
        <v>0</v>
      </c>
      <c r="BX31" s="144">
        <f>Финансирование!BX19</f>
        <v>0</v>
      </c>
      <c r="BY31" s="144">
        <f>Финансирование!BY19</f>
        <v>0</v>
      </c>
      <c r="BZ31" s="144">
        <f>Финансирование!BZ19</f>
        <v>0</v>
      </c>
      <c r="CA31" s="144">
        <f>Финансирование!CA19</f>
        <v>0</v>
      </c>
      <c r="CB31" s="144">
        <f>Финансирование!CB19</f>
        <v>0</v>
      </c>
      <c r="CC31" s="144">
        <f>Финансирование!CC19</f>
        <v>0</v>
      </c>
      <c r="CD31" s="144">
        <f>Финансирование!CD19</f>
        <v>0</v>
      </c>
      <c r="CE31" s="144">
        <f>Финансирование!CE19</f>
        <v>0</v>
      </c>
      <c r="CF31" s="144">
        <f>Финансирование!CF19</f>
        <v>0</v>
      </c>
      <c r="CG31" s="144">
        <f>Финансирование!CG19</f>
        <v>0</v>
      </c>
      <c r="CH31" s="144">
        <f>Финансирование!CH19</f>
        <v>0</v>
      </c>
      <c r="CI31" s="144">
        <f>Финансирование!CI19</f>
        <v>0</v>
      </c>
      <c r="CJ31" s="144">
        <f>Финансирование!CJ19</f>
        <v>0</v>
      </c>
      <c r="CK31" s="144">
        <f>Финансирование!CK19</f>
        <v>0</v>
      </c>
      <c r="CL31" s="144">
        <f>Финансирование!CL19</f>
        <v>0</v>
      </c>
      <c r="CM31" s="144">
        <f>Финансирование!CM19</f>
        <v>0</v>
      </c>
      <c r="CN31" s="144">
        <f>Финансирование!CN19</f>
        <v>0</v>
      </c>
      <c r="CO31" s="144">
        <f>Финансирование!CO19</f>
        <v>0</v>
      </c>
      <c r="CP31" s="144">
        <f>Финансирование!CP19</f>
        <v>0</v>
      </c>
      <c r="CQ31" s="144">
        <f>Финансирование!CQ19</f>
        <v>0</v>
      </c>
      <c r="CR31" s="144">
        <f>Финансирование!CR19</f>
        <v>0</v>
      </c>
      <c r="CS31" s="144">
        <f>Финансирование!CS19</f>
        <v>0</v>
      </c>
      <c r="CT31" s="144">
        <f>Финансирование!CT19</f>
        <v>0</v>
      </c>
      <c r="CU31" s="144">
        <f>Финансирование!CU19</f>
        <v>0</v>
      </c>
      <c r="CV31" s="144">
        <f>Финансирование!CV19</f>
        <v>0</v>
      </c>
      <c r="CW31" s="144">
        <f>Финансирование!CW19</f>
        <v>0</v>
      </c>
      <c r="CX31" s="144">
        <f>Финансирование!CX19</f>
        <v>0</v>
      </c>
      <c r="CY31" s="144">
        <f>Финансирование!CY19</f>
        <v>0</v>
      </c>
      <c r="CZ31" s="144">
        <f>Финансирование!CZ19</f>
        <v>0</v>
      </c>
      <c r="DA31" s="144">
        <f>Финансирование!DA19</f>
        <v>0</v>
      </c>
      <c r="DB31" s="144">
        <f>Финансирование!DB19</f>
        <v>0</v>
      </c>
      <c r="DC31" s="144">
        <f>Финансирование!DC19</f>
        <v>0</v>
      </c>
      <c r="DD31" s="144">
        <f>Финансирование!DD19</f>
        <v>0</v>
      </c>
      <c r="DE31" s="144">
        <f>Финансирование!DE19</f>
        <v>0</v>
      </c>
      <c r="DF31" s="144">
        <f>Финансирование!DF19</f>
        <v>0</v>
      </c>
      <c r="DG31" s="144">
        <f>Финансирование!DG19</f>
        <v>0</v>
      </c>
      <c r="DH31" s="144">
        <f>Финансирование!DH19</f>
        <v>0</v>
      </c>
      <c r="DI31" s="144">
        <f>Финансирование!DI19</f>
        <v>0</v>
      </c>
      <c r="DJ31" s="144">
        <f>Финансирование!DJ19</f>
        <v>0</v>
      </c>
    </row>
    <row r="32" spans="1:114" x14ac:dyDescent="0.25">
      <c r="B32" s="33" t="s">
        <v>339</v>
      </c>
      <c r="H32" s="45" t="s">
        <v>138</v>
      </c>
      <c r="J32" s="144">
        <f>-Финансирование!J29/(1+SUMIF(Макро!$15:$15,J$11,Макро!$17:$17))*SUMIF(Макро!$15:$15,J$11,Макро!$17:$17)</f>
        <v>0</v>
      </c>
      <c r="K32" s="144">
        <f>-Финансирование!K29/(1+SUMIF(Макро!$15:$15,K$11,Макро!$17:$17))*SUMIF(Макро!$15:$15,K$11,Макро!$17:$17)</f>
        <v>0</v>
      </c>
      <c r="L32" s="144">
        <f>-Финансирование!L29/(1+SUMIF(Макро!$15:$15,L$11,Макро!$17:$17))*SUMIF(Макро!$15:$15,L$11,Макро!$17:$17)</f>
        <v>0</v>
      </c>
      <c r="M32" s="144">
        <f>-Финансирование!M29/(1+SUMIF(Макро!$15:$15,M$11,Макро!$17:$17))*SUMIF(Макро!$15:$15,M$11,Макро!$17:$17)</f>
        <v>0</v>
      </c>
      <c r="N32" s="144">
        <f>-Финансирование!N29/(1+SUMIF(Макро!$15:$15,N$11,Макро!$17:$17))*SUMIF(Макро!$15:$15,N$11,Макро!$17:$17)</f>
        <v>0</v>
      </c>
      <c r="O32" s="144">
        <f>-Финансирование!O29/(1+SUMIF(Макро!$15:$15,O$11,Макро!$17:$17))*SUMIF(Макро!$15:$15,O$11,Макро!$17:$17)</f>
        <v>0</v>
      </c>
      <c r="P32" s="144">
        <f>-Финансирование!P29/(1+SUMIF(Макро!$15:$15,P$11,Макро!$17:$17))*SUMIF(Макро!$15:$15,P$11,Макро!$17:$17)</f>
        <v>0</v>
      </c>
      <c r="Q32" s="144">
        <f>-Финансирование!Q29/(1+SUMIF(Макро!$15:$15,Q$11,Макро!$17:$17))*SUMIF(Макро!$15:$15,Q$11,Макро!$17:$17)</f>
        <v>0</v>
      </c>
      <c r="R32" s="144">
        <f>-Финансирование!R29/(1+SUMIF(Макро!$15:$15,R$11,Макро!$17:$17))*SUMIF(Макро!$15:$15,R$11,Макро!$17:$17)</f>
        <v>0</v>
      </c>
      <c r="S32" s="144">
        <f>-Финансирование!S29/(1+SUMIF(Макро!$15:$15,S$11,Макро!$17:$17))*SUMIF(Макро!$15:$15,S$11,Макро!$17:$17)</f>
        <v>0</v>
      </c>
      <c r="T32" s="144">
        <f>-Финансирование!T29/(1+SUMIF(Макро!$15:$15,T$11,Макро!$17:$17))*SUMIF(Макро!$15:$15,T$11,Макро!$17:$17)</f>
        <v>0</v>
      </c>
      <c r="U32" s="144">
        <f>-Финансирование!U29/(1+SUMIF(Макро!$15:$15,U$11,Макро!$17:$17))*SUMIF(Макро!$15:$15,U$11,Макро!$17:$17)</f>
        <v>0</v>
      </c>
      <c r="V32" s="144">
        <f>-Финансирование!V29/(1+SUMIF(Макро!$15:$15,V$11,Макро!$17:$17))*SUMIF(Макро!$15:$15,V$11,Макро!$17:$17)</f>
        <v>0</v>
      </c>
      <c r="W32" s="144">
        <f>-Финансирование!W29/(1+SUMIF(Макро!$15:$15,W$11,Макро!$17:$17))*SUMIF(Макро!$15:$15,W$11,Макро!$17:$17)</f>
        <v>0</v>
      </c>
      <c r="X32" s="144">
        <f>-Финансирование!X29/(1+SUMIF(Макро!$15:$15,X$11,Макро!$17:$17))*SUMIF(Макро!$15:$15,X$11,Макро!$17:$17)</f>
        <v>0</v>
      </c>
      <c r="Y32" s="144">
        <f>-Финансирование!Y29/(1+SUMIF(Макро!$15:$15,Y$11,Макро!$17:$17))*SUMIF(Макро!$15:$15,Y$11,Макро!$17:$17)</f>
        <v>0</v>
      </c>
      <c r="Z32" s="144">
        <f>-Финансирование!Z29/(1+SUMIF(Макро!$15:$15,Z$11,Макро!$17:$17))*SUMIF(Макро!$15:$15,Z$11,Макро!$17:$17)</f>
        <v>0</v>
      </c>
      <c r="AA32" s="144">
        <f>-Финансирование!AA29/(1+SUMIF(Макро!$15:$15,AA$11,Макро!$17:$17))*SUMIF(Макро!$15:$15,AA$11,Макро!$17:$17)</f>
        <v>0</v>
      </c>
      <c r="AB32" s="144">
        <f>-Финансирование!AB29/(1+SUMIF(Макро!$15:$15,AB$11,Макро!$17:$17))*SUMIF(Макро!$15:$15,AB$11,Макро!$17:$17)</f>
        <v>0</v>
      </c>
      <c r="AC32" s="144">
        <f>-Финансирование!AC29/(1+SUMIF(Макро!$15:$15,AC$11,Макро!$17:$17))*SUMIF(Макро!$15:$15,AC$11,Макро!$17:$17)</f>
        <v>0</v>
      </c>
      <c r="AD32" s="144">
        <f>-Финансирование!AD29/(1+SUMIF(Макро!$15:$15,AD$11,Макро!$17:$17))*SUMIF(Макро!$15:$15,AD$11,Макро!$17:$17)</f>
        <v>0</v>
      </c>
      <c r="AE32" s="144">
        <f>-Финансирование!AE29/(1+SUMIF(Макро!$15:$15,AE$11,Макро!$17:$17))*SUMIF(Макро!$15:$15,AE$11,Макро!$17:$17)</f>
        <v>0</v>
      </c>
      <c r="AF32" s="144">
        <f>-Финансирование!AF29/(1+SUMIF(Макро!$15:$15,AF$11,Макро!$17:$17))*SUMIF(Макро!$15:$15,AF$11,Макро!$17:$17)</f>
        <v>0</v>
      </c>
      <c r="AG32" s="144">
        <f>-Финансирование!AG29/(1+SUMIF(Макро!$15:$15,AG$11,Макро!$17:$17))*SUMIF(Макро!$15:$15,AG$11,Макро!$17:$17)</f>
        <v>0</v>
      </c>
      <c r="AH32" s="144">
        <f>-Финансирование!AH29/(1+SUMIF(Макро!$15:$15,AH$11,Макро!$17:$17))*SUMIF(Макро!$15:$15,AH$11,Макро!$17:$17)</f>
        <v>0</v>
      </c>
      <c r="AI32" s="144">
        <f>-Финансирование!AI29/(1+SUMIF(Макро!$15:$15,AI$11,Макро!$17:$17))*SUMIF(Макро!$15:$15,AI$11,Макро!$17:$17)</f>
        <v>0</v>
      </c>
      <c r="AJ32" s="144">
        <f>-Финансирование!AJ29/(1+SUMIF(Макро!$15:$15,AJ$11,Макро!$17:$17))*SUMIF(Макро!$15:$15,AJ$11,Макро!$17:$17)</f>
        <v>0</v>
      </c>
      <c r="AK32" s="144">
        <f>-Финансирование!AK29/(1+SUMIF(Макро!$15:$15,AK$11,Макро!$17:$17))*SUMIF(Макро!$15:$15,AK$11,Макро!$17:$17)</f>
        <v>0</v>
      </c>
      <c r="AL32" s="144">
        <f>-Финансирование!AL29/(1+SUMIF(Макро!$15:$15,AL$11,Макро!$17:$17))*SUMIF(Макро!$15:$15,AL$11,Макро!$17:$17)</f>
        <v>0</v>
      </c>
      <c r="AM32" s="144">
        <f>-Финансирование!AM29/(1+SUMIF(Макро!$15:$15,AM$11,Макро!$17:$17))*SUMIF(Макро!$15:$15,AM$11,Макро!$17:$17)</f>
        <v>0</v>
      </c>
      <c r="AN32" s="144">
        <f>-Финансирование!AN29/(1+SUMIF(Макро!$15:$15,AN$11,Макро!$17:$17))*SUMIF(Макро!$15:$15,AN$11,Макро!$17:$17)</f>
        <v>0</v>
      </c>
      <c r="AO32" s="144">
        <f>-Финансирование!AO29/(1+SUMIF(Макро!$15:$15,AO$11,Макро!$17:$17))*SUMIF(Макро!$15:$15,AO$11,Макро!$17:$17)</f>
        <v>0</v>
      </c>
      <c r="AP32" s="144">
        <f>-Финансирование!AP29/(1+SUMIF(Макро!$15:$15,AP$11,Макро!$17:$17))*SUMIF(Макро!$15:$15,AP$11,Макро!$17:$17)</f>
        <v>0</v>
      </c>
      <c r="AQ32" s="144">
        <f>-Финансирование!AQ29/(1+SUMIF(Макро!$15:$15,AQ$11,Макро!$17:$17))*SUMIF(Макро!$15:$15,AQ$11,Макро!$17:$17)</f>
        <v>0</v>
      </c>
      <c r="AR32" s="144">
        <f>-Финансирование!AR29/(1+SUMIF(Макро!$15:$15,AR$11,Макро!$17:$17))*SUMIF(Макро!$15:$15,AR$11,Макро!$17:$17)</f>
        <v>0</v>
      </c>
      <c r="AS32" s="144">
        <f>-Финансирование!AS29/(1+SUMIF(Макро!$15:$15,AS$11,Макро!$17:$17))*SUMIF(Макро!$15:$15,AS$11,Макро!$17:$17)</f>
        <v>0</v>
      </c>
      <c r="AT32" s="144">
        <f>-Финансирование!AT29/(1+SUMIF(Макро!$15:$15,AT$11,Макро!$17:$17))*SUMIF(Макро!$15:$15,AT$11,Макро!$17:$17)</f>
        <v>0</v>
      </c>
      <c r="AU32" s="144">
        <f>-Финансирование!AU29/(1+SUMIF(Макро!$15:$15,AU$11,Макро!$17:$17))*SUMIF(Макро!$15:$15,AU$11,Макро!$17:$17)</f>
        <v>0</v>
      </c>
      <c r="AV32" s="144">
        <f>-Финансирование!AV29/(1+SUMIF(Макро!$15:$15,AV$11,Макро!$17:$17))*SUMIF(Макро!$15:$15,AV$11,Макро!$17:$17)</f>
        <v>0</v>
      </c>
      <c r="AW32" s="144">
        <f>-Финансирование!AW29/(1+SUMIF(Макро!$15:$15,AW$11,Макро!$17:$17))*SUMIF(Макро!$15:$15,AW$11,Макро!$17:$17)</f>
        <v>0</v>
      </c>
      <c r="AX32" s="144">
        <f>-Финансирование!AX29/(1+SUMIF(Макро!$15:$15,AX$11,Макро!$17:$17))*SUMIF(Макро!$15:$15,AX$11,Макро!$17:$17)</f>
        <v>0</v>
      </c>
      <c r="AY32" s="144">
        <f>-Финансирование!AY29/(1+SUMIF(Макро!$15:$15,AY$11,Макро!$17:$17))*SUMIF(Макро!$15:$15,AY$11,Макро!$17:$17)</f>
        <v>0</v>
      </c>
      <c r="AZ32" s="144">
        <f>-Финансирование!AZ29/(1+SUMIF(Макро!$15:$15,AZ$11,Макро!$17:$17))*SUMIF(Макро!$15:$15,AZ$11,Макро!$17:$17)</f>
        <v>0</v>
      </c>
      <c r="BA32" s="144">
        <f>-Финансирование!BA29/(1+SUMIF(Макро!$15:$15,BA$11,Макро!$17:$17))*SUMIF(Макро!$15:$15,BA$11,Макро!$17:$17)</f>
        <v>0</v>
      </c>
      <c r="BB32" s="144">
        <f>-Финансирование!BB29/(1+SUMIF(Макро!$15:$15,BB$11,Макро!$17:$17))*SUMIF(Макро!$15:$15,BB$11,Макро!$17:$17)</f>
        <v>0</v>
      </c>
      <c r="BC32" s="144">
        <f>-Финансирование!BC29/(1+SUMIF(Макро!$15:$15,BC$11,Макро!$17:$17))*SUMIF(Макро!$15:$15,BC$11,Макро!$17:$17)</f>
        <v>0</v>
      </c>
      <c r="BD32" s="144">
        <f>-Финансирование!BD29/(1+SUMIF(Макро!$15:$15,BD$11,Макро!$17:$17))*SUMIF(Макро!$15:$15,BD$11,Макро!$17:$17)</f>
        <v>0</v>
      </c>
      <c r="BE32" s="144">
        <f>-Финансирование!BE29/(1+SUMIF(Макро!$15:$15,BE$11,Макро!$17:$17))*SUMIF(Макро!$15:$15,BE$11,Макро!$17:$17)</f>
        <v>0</v>
      </c>
      <c r="BF32" s="144">
        <f>-Финансирование!BF29/(1+SUMIF(Макро!$15:$15,BF$11,Макро!$17:$17))*SUMIF(Макро!$15:$15,BF$11,Макро!$17:$17)</f>
        <v>0</v>
      </c>
      <c r="BG32" s="144">
        <f>-Финансирование!BG29/(1+SUMIF(Макро!$15:$15,BG$11,Макро!$17:$17))*SUMIF(Макро!$15:$15,BG$11,Макро!$17:$17)</f>
        <v>0</v>
      </c>
      <c r="BH32" s="144">
        <f>-Финансирование!BH29/(1+SUMIF(Макро!$15:$15,BH$11,Макро!$17:$17))*SUMIF(Макро!$15:$15,BH$11,Макро!$17:$17)</f>
        <v>0</v>
      </c>
      <c r="BI32" s="144">
        <f>-Финансирование!BI29/(1+SUMIF(Макро!$15:$15,BI$11,Макро!$17:$17))*SUMIF(Макро!$15:$15,BI$11,Макро!$17:$17)</f>
        <v>0</v>
      </c>
      <c r="BJ32" s="144">
        <f>-Финансирование!BJ29/(1+SUMIF(Макро!$15:$15,BJ$11,Макро!$17:$17))*SUMIF(Макро!$15:$15,BJ$11,Макро!$17:$17)</f>
        <v>0</v>
      </c>
      <c r="BK32" s="144">
        <f>-Финансирование!BK29/(1+SUMIF(Макро!$15:$15,BK$11,Макро!$17:$17))*SUMIF(Макро!$15:$15,BK$11,Макро!$17:$17)</f>
        <v>0</v>
      </c>
      <c r="BL32" s="144">
        <f>-Финансирование!BL29/(1+SUMIF(Макро!$15:$15,BL$11,Макро!$17:$17))*SUMIF(Макро!$15:$15,BL$11,Макро!$17:$17)</f>
        <v>0</v>
      </c>
      <c r="BM32" s="144">
        <f>-Финансирование!BM29/(1+SUMIF(Макро!$15:$15,BM$11,Макро!$17:$17))*SUMIF(Макро!$15:$15,BM$11,Макро!$17:$17)</f>
        <v>0</v>
      </c>
      <c r="BN32" s="144">
        <f>-Финансирование!BN29/(1+SUMIF(Макро!$15:$15,BN$11,Макро!$17:$17))*SUMIF(Макро!$15:$15,BN$11,Макро!$17:$17)</f>
        <v>0</v>
      </c>
      <c r="BO32" s="144">
        <f>-Финансирование!BO29/(1+SUMIF(Макро!$15:$15,BO$11,Макро!$17:$17))*SUMIF(Макро!$15:$15,BO$11,Макро!$17:$17)</f>
        <v>0</v>
      </c>
      <c r="BP32" s="144">
        <f>-Финансирование!BP29/(1+SUMIF(Макро!$15:$15,BP$11,Макро!$17:$17))*SUMIF(Макро!$15:$15,BP$11,Макро!$17:$17)</f>
        <v>0</v>
      </c>
      <c r="BQ32" s="144">
        <f>-Финансирование!BQ29/(1+SUMIF(Макро!$15:$15,BQ$11,Макро!$17:$17))*SUMIF(Макро!$15:$15,BQ$11,Макро!$17:$17)</f>
        <v>0</v>
      </c>
      <c r="BR32" s="144">
        <f>-Финансирование!BR29/(1+SUMIF(Макро!$15:$15,BR$11,Макро!$17:$17))*SUMIF(Макро!$15:$15,BR$11,Макро!$17:$17)</f>
        <v>0</v>
      </c>
      <c r="BS32" s="144">
        <f>-Финансирование!BS29/(1+SUMIF(Макро!$15:$15,BS$11,Макро!$17:$17))*SUMIF(Макро!$15:$15,BS$11,Макро!$17:$17)</f>
        <v>0</v>
      </c>
      <c r="BT32" s="144">
        <f>-Финансирование!BT29/(1+SUMIF(Макро!$15:$15,BT$11,Макро!$17:$17))*SUMIF(Макро!$15:$15,BT$11,Макро!$17:$17)</f>
        <v>0</v>
      </c>
      <c r="BU32" s="144">
        <f>-Финансирование!BU29/(1+SUMIF(Макро!$15:$15,BU$11,Макро!$17:$17))*SUMIF(Макро!$15:$15,BU$11,Макро!$17:$17)</f>
        <v>0</v>
      </c>
      <c r="BV32" s="144">
        <f>-Финансирование!BV29/(1+SUMIF(Макро!$15:$15,BV$11,Макро!$17:$17))*SUMIF(Макро!$15:$15,BV$11,Макро!$17:$17)</f>
        <v>0</v>
      </c>
      <c r="BW32" s="144">
        <f>-Финансирование!BW29/(1+SUMIF(Макро!$15:$15,BW$11,Макро!$17:$17))*SUMIF(Макро!$15:$15,BW$11,Макро!$17:$17)</f>
        <v>0</v>
      </c>
      <c r="BX32" s="144">
        <f>-Финансирование!BX29/(1+SUMIF(Макро!$15:$15,BX$11,Макро!$17:$17))*SUMIF(Макро!$15:$15,BX$11,Макро!$17:$17)</f>
        <v>0</v>
      </c>
      <c r="BY32" s="144">
        <f>-Финансирование!BY29/(1+SUMIF(Макро!$15:$15,BY$11,Макро!$17:$17))*SUMIF(Макро!$15:$15,BY$11,Макро!$17:$17)</f>
        <v>0</v>
      </c>
      <c r="BZ32" s="144">
        <f>-Финансирование!BZ29/(1+SUMIF(Макро!$15:$15,BZ$11,Макро!$17:$17))*SUMIF(Макро!$15:$15,BZ$11,Макро!$17:$17)</f>
        <v>0</v>
      </c>
      <c r="CA32" s="144">
        <f>-Финансирование!CA29/(1+SUMIF(Макро!$15:$15,CA$11,Макро!$17:$17))*SUMIF(Макро!$15:$15,CA$11,Макро!$17:$17)</f>
        <v>0</v>
      </c>
      <c r="CB32" s="144">
        <f>-Финансирование!CB29/(1+SUMIF(Макро!$15:$15,CB$11,Макро!$17:$17))*SUMIF(Макро!$15:$15,CB$11,Макро!$17:$17)</f>
        <v>0</v>
      </c>
      <c r="CC32" s="144">
        <f>-Финансирование!CC29/(1+SUMIF(Макро!$15:$15,CC$11,Макро!$17:$17))*SUMIF(Макро!$15:$15,CC$11,Макро!$17:$17)</f>
        <v>0</v>
      </c>
      <c r="CD32" s="144">
        <f>-Финансирование!CD29/(1+SUMIF(Макро!$15:$15,CD$11,Макро!$17:$17))*SUMIF(Макро!$15:$15,CD$11,Макро!$17:$17)</f>
        <v>0</v>
      </c>
      <c r="CE32" s="144">
        <f>-Финансирование!CE29/(1+SUMIF(Макро!$15:$15,CE$11,Макро!$17:$17))*SUMIF(Макро!$15:$15,CE$11,Макро!$17:$17)</f>
        <v>0</v>
      </c>
      <c r="CF32" s="144">
        <f>-Финансирование!CF29/(1+SUMIF(Макро!$15:$15,CF$11,Макро!$17:$17))*SUMIF(Макро!$15:$15,CF$11,Макро!$17:$17)</f>
        <v>0</v>
      </c>
      <c r="CG32" s="144">
        <f>-Финансирование!CG29/(1+SUMIF(Макро!$15:$15,CG$11,Макро!$17:$17))*SUMIF(Макро!$15:$15,CG$11,Макро!$17:$17)</f>
        <v>0</v>
      </c>
      <c r="CH32" s="144">
        <f>-Финансирование!CH29/(1+SUMIF(Макро!$15:$15,CH$11,Макро!$17:$17))*SUMIF(Макро!$15:$15,CH$11,Макро!$17:$17)</f>
        <v>0</v>
      </c>
      <c r="CI32" s="144">
        <f>-Финансирование!CI29/(1+SUMIF(Макро!$15:$15,CI$11,Макро!$17:$17))*SUMIF(Макро!$15:$15,CI$11,Макро!$17:$17)</f>
        <v>0</v>
      </c>
      <c r="CJ32" s="144">
        <f>-Финансирование!CJ29/(1+SUMIF(Макро!$15:$15,CJ$11,Макро!$17:$17))*SUMIF(Макро!$15:$15,CJ$11,Макро!$17:$17)</f>
        <v>0</v>
      </c>
      <c r="CK32" s="144">
        <f>-Финансирование!CK29/(1+SUMIF(Макро!$15:$15,CK$11,Макро!$17:$17))*SUMIF(Макро!$15:$15,CK$11,Макро!$17:$17)</f>
        <v>0</v>
      </c>
      <c r="CL32" s="144">
        <f>-Финансирование!CL29/(1+SUMIF(Макро!$15:$15,CL$11,Макро!$17:$17))*SUMIF(Макро!$15:$15,CL$11,Макро!$17:$17)</f>
        <v>0</v>
      </c>
      <c r="CM32" s="144">
        <f>-Финансирование!CM29/(1+SUMIF(Макро!$15:$15,CM$11,Макро!$17:$17))*SUMIF(Макро!$15:$15,CM$11,Макро!$17:$17)</f>
        <v>0</v>
      </c>
      <c r="CN32" s="144">
        <f>-Финансирование!CN29/(1+SUMIF(Макро!$15:$15,CN$11,Макро!$17:$17))*SUMIF(Макро!$15:$15,CN$11,Макро!$17:$17)</f>
        <v>0</v>
      </c>
      <c r="CO32" s="144">
        <f>-Финансирование!CO29/(1+SUMIF(Макро!$15:$15,CO$11,Макро!$17:$17))*SUMIF(Макро!$15:$15,CO$11,Макро!$17:$17)</f>
        <v>0</v>
      </c>
      <c r="CP32" s="144">
        <f>-Финансирование!CP29/(1+SUMIF(Макро!$15:$15,CP$11,Макро!$17:$17))*SUMIF(Макро!$15:$15,CP$11,Макро!$17:$17)</f>
        <v>0</v>
      </c>
      <c r="CQ32" s="144">
        <f>-Финансирование!CQ29/(1+SUMIF(Макро!$15:$15,CQ$11,Макро!$17:$17))*SUMIF(Макро!$15:$15,CQ$11,Макро!$17:$17)</f>
        <v>0</v>
      </c>
      <c r="CR32" s="144">
        <f>-Финансирование!CR29/(1+SUMIF(Макро!$15:$15,CR$11,Макро!$17:$17))*SUMIF(Макро!$15:$15,CR$11,Макро!$17:$17)</f>
        <v>0</v>
      </c>
      <c r="CS32" s="144">
        <f>-Финансирование!CS29/(1+SUMIF(Макро!$15:$15,CS$11,Макро!$17:$17))*SUMIF(Макро!$15:$15,CS$11,Макро!$17:$17)</f>
        <v>0</v>
      </c>
      <c r="CT32" s="144">
        <f>-Финансирование!CT29/(1+SUMIF(Макро!$15:$15,CT$11,Макро!$17:$17))*SUMIF(Макро!$15:$15,CT$11,Макро!$17:$17)</f>
        <v>0</v>
      </c>
      <c r="CU32" s="144">
        <f>-Финансирование!CU29/(1+SUMIF(Макро!$15:$15,CU$11,Макро!$17:$17))*SUMIF(Макро!$15:$15,CU$11,Макро!$17:$17)</f>
        <v>0</v>
      </c>
      <c r="CV32" s="144">
        <f>-Финансирование!CV29/(1+SUMIF(Макро!$15:$15,CV$11,Макро!$17:$17))*SUMIF(Макро!$15:$15,CV$11,Макро!$17:$17)</f>
        <v>0</v>
      </c>
      <c r="CW32" s="144">
        <f>-Финансирование!CW29/(1+SUMIF(Макро!$15:$15,CW$11,Макро!$17:$17))*SUMIF(Макро!$15:$15,CW$11,Макро!$17:$17)</f>
        <v>0</v>
      </c>
      <c r="CX32" s="144">
        <f>-Финансирование!CX29/(1+SUMIF(Макро!$15:$15,CX$11,Макро!$17:$17))*SUMIF(Макро!$15:$15,CX$11,Макро!$17:$17)</f>
        <v>0</v>
      </c>
      <c r="CY32" s="144">
        <f>-Финансирование!CY29/(1+SUMIF(Макро!$15:$15,CY$11,Макро!$17:$17))*SUMIF(Макро!$15:$15,CY$11,Макро!$17:$17)</f>
        <v>0</v>
      </c>
      <c r="CZ32" s="144">
        <f>-Финансирование!CZ29/(1+SUMIF(Макро!$15:$15,CZ$11,Макро!$17:$17))*SUMIF(Макро!$15:$15,CZ$11,Макро!$17:$17)</f>
        <v>0</v>
      </c>
      <c r="DA32" s="144">
        <f>-Финансирование!DA29/(1+SUMIF(Макро!$15:$15,DA$11,Макро!$17:$17))*SUMIF(Макро!$15:$15,DA$11,Макро!$17:$17)</f>
        <v>0</v>
      </c>
      <c r="DB32" s="144">
        <f>-Финансирование!DB29/(1+SUMIF(Макро!$15:$15,DB$11,Макро!$17:$17))*SUMIF(Макро!$15:$15,DB$11,Макро!$17:$17)</f>
        <v>0</v>
      </c>
      <c r="DC32" s="144">
        <f>-Финансирование!DC29/(1+SUMIF(Макро!$15:$15,DC$11,Макро!$17:$17))*SUMIF(Макро!$15:$15,DC$11,Макро!$17:$17)</f>
        <v>0</v>
      </c>
      <c r="DD32" s="144">
        <f>-Финансирование!DD29/(1+SUMIF(Макро!$15:$15,DD$11,Макро!$17:$17))*SUMIF(Макро!$15:$15,DD$11,Макро!$17:$17)</f>
        <v>0</v>
      </c>
      <c r="DE32" s="144">
        <f>-Финансирование!DE29/(1+SUMIF(Макро!$15:$15,DE$11,Макро!$17:$17))*SUMIF(Макро!$15:$15,DE$11,Макро!$17:$17)</f>
        <v>0</v>
      </c>
      <c r="DF32" s="144">
        <f>-Финансирование!DF29/(1+SUMIF(Макро!$15:$15,DF$11,Макро!$17:$17))*SUMIF(Макро!$15:$15,DF$11,Макро!$17:$17)</f>
        <v>0</v>
      </c>
      <c r="DG32" s="144">
        <f>-Финансирование!DG29/(1+SUMIF(Макро!$15:$15,DG$11,Макро!$17:$17))*SUMIF(Макро!$15:$15,DG$11,Макро!$17:$17)</f>
        <v>0</v>
      </c>
      <c r="DH32" s="144">
        <f>-Финансирование!DH29/(1+SUMIF(Макро!$15:$15,DH$11,Макро!$17:$17))*SUMIF(Макро!$15:$15,DH$11,Макро!$17:$17)</f>
        <v>0</v>
      </c>
      <c r="DI32" s="144">
        <f>-Финансирование!DI29/(1+SUMIF(Макро!$15:$15,DI$11,Макро!$17:$17))*SUMIF(Макро!$15:$15,DI$11,Макро!$17:$17)</f>
        <v>0</v>
      </c>
      <c r="DJ32" s="144">
        <f>-Финансирование!DJ29/(1+SUMIF(Макро!$15:$15,DJ$11,Макро!$17:$17))*SUMIF(Макро!$15:$15,DJ$11,Макро!$17:$17)</f>
        <v>0</v>
      </c>
    </row>
    <row r="33" spans="1:114" x14ac:dyDescent="0.25">
      <c r="B33" s="33" t="s">
        <v>340</v>
      </c>
      <c r="H33" s="45" t="s">
        <v>138</v>
      </c>
      <c r="J33" s="144">
        <f>J31+J32</f>
        <v>0</v>
      </c>
      <c r="K33" s="144">
        <f t="shared" ref="K33:BV33" si="14">K31+K32</f>
        <v>0</v>
      </c>
      <c r="L33" s="144">
        <f t="shared" si="14"/>
        <v>0</v>
      </c>
      <c r="M33" s="144">
        <f t="shared" si="14"/>
        <v>3000</v>
      </c>
      <c r="N33" s="144">
        <f t="shared" si="14"/>
        <v>0</v>
      </c>
      <c r="O33" s="144">
        <f t="shared" si="14"/>
        <v>0</v>
      </c>
      <c r="P33" s="144">
        <f t="shared" si="14"/>
        <v>0</v>
      </c>
      <c r="Q33" s="144">
        <f t="shared" si="14"/>
        <v>2500</v>
      </c>
      <c r="R33" s="144">
        <f t="shared" si="14"/>
        <v>0</v>
      </c>
      <c r="S33" s="144">
        <f t="shared" si="14"/>
        <v>0</v>
      </c>
      <c r="T33" s="144">
        <f t="shared" si="14"/>
        <v>0</v>
      </c>
      <c r="U33" s="144">
        <f t="shared" si="14"/>
        <v>4500</v>
      </c>
      <c r="V33" s="144">
        <f t="shared" si="14"/>
        <v>0</v>
      </c>
      <c r="W33" s="144">
        <f t="shared" si="14"/>
        <v>0</v>
      </c>
      <c r="X33" s="144">
        <f t="shared" si="14"/>
        <v>0</v>
      </c>
      <c r="Y33" s="144">
        <f t="shared" si="14"/>
        <v>0</v>
      </c>
      <c r="Z33" s="144">
        <f t="shared" si="14"/>
        <v>0</v>
      </c>
      <c r="AA33" s="144">
        <f t="shared" si="14"/>
        <v>0</v>
      </c>
      <c r="AB33" s="144">
        <f t="shared" si="14"/>
        <v>0</v>
      </c>
      <c r="AC33" s="144">
        <f t="shared" si="14"/>
        <v>0</v>
      </c>
      <c r="AD33" s="144">
        <f t="shared" si="14"/>
        <v>0</v>
      </c>
      <c r="AE33" s="144">
        <f t="shared" si="14"/>
        <v>0</v>
      </c>
      <c r="AF33" s="144">
        <f t="shared" si="14"/>
        <v>0</v>
      </c>
      <c r="AG33" s="144">
        <f t="shared" si="14"/>
        <v>0</v>
      </c>
      <c r="AH33" s="144">
        <f t="shared" si="14"/>
        <v>0</v>
      </c>
      <c r="AI33" s="144">
        <f t="shared" si="14"/>
        <v>0</v>
      </c>
      <c r="AJ33" s="144">
        <f t="shared" si="14"/>
        <v>0</v>
      </c>
      <c r="AK33" s="144">
        <f t="shared" si="14"/>
        <v>0</v>
      </c>
      <c r="AL33" s="144">
        <f t="shared" si="14"/>
        <v>0</v>
      </c>
      <c r="AM33" s="144">
        <f t="shared" si="14"/>
        <v>0</v>
      </c>
      <c r="AN33" s="144">
        <f t="shared" si="14"/>
        <v>0</v>
      </c>
      <c r="AO33" s="144">
        <f t="shared" si="14"/>
        <v>0</v>
      </c>
      <c r="AP33" s="144">
        <f t="shared" si="14"/>
        <v>0</v>
      </c>
      <c r="AQ33" s="144">
        <f t="shared" si="14"/>
        <v>0</v>
      </c>
      <c r="AR33" s="144">
        <f t="shared" si="14"/>
        <v>0</v>
      </c>
      <c r="AS33" s="144">
        <f t="shared" si="14"/>
        <v>0</v>
      </c>
      <c r="AT33" s="144">
        <f t="shared" si="14"/>
        <v>0</v>
      </c>
      <c r="AU33" s="144">
        <f t="shared" si="14"/>
        <v>0</v>
      </c>
      <c r="AV33" s="144">
        <f t="shared" si="14"/>
        <v>0</v>
      </c>
      <c r="AW33" s="144">
        <f t="shared" si="14"/>
        <v>0</v>
      </c>
      <c r="AX33" s="144">
        <f t="shared" si="14"/>
        <v>0</v>
      </c>
      <c r="AY33" s="144">
        <f t="shared" si="14"/>
        <v>0</v>
      </c>
      <c r="AZ33" s="144">
        <f t="shared" si="14"/>
        <v>0</v>
      </c>
      <c r="BA33" s="144">
        <f t="shared" si="14"/>
        <v>0</v>
      </c>
      <c r="BB33" s="144">
        <f t="shared" si="14"/>
        <v>0</v>
      </c>
      <c r="BC33" s="144">
        <f t="shared" si="14"/>
        <v>0</v>
      </c>
      <c r="BD33" s="144">
        <f t="shared" si="14"/>
        <v>0</v>
      </c>
      <c r="BE33" s="144">
        <f t="shared" si="14"/>
        <v>0</v>
      </c>
      <c r="BF33" s="144">
        <f t="shared" si="14"/>
        <v>0</v>
      </c>
      <c r="BG33" s="144">
        <f t="shared" si="14"/>
        <v>0</v>
      </c>
      <c r="BH33" s="144">
        <f t="shared" si="14"/>
        <v>0</v>
      </c>
      <c r="BI33" s="144">
        <f t="shared" si="14"/>
        <v>0</v>
      </c>
      <c r="BJ33" s="144">
        <f t="shared" si="14"/>
        <v>0</v>
      </c>
      <c r="BK33" s="144">
        <f t="shared" si="14"/>
        <v>0</v>
      </c>
      <c r="BL33" s="144">
        <f t="shared" si="14"/>
        <v>0</v>
      </c>
      <c r="BM33" s="144">
        <f t="shared" si="14"/>
        <v>0</v>
      </c>
      <c r="BN33" s="144">
        <f t="shared" si="14"/>
        <v>0</v>
      </c>
      <c r="BO33" s="144">
        <f t="shared" si="14"/>
        <v>0</v>
      </c>
      <c r="BP33" s="144">
        <f t="shared" si="14"/>
        <v>0</v>
      </c>
      <c r="BQ33" s="144">
        <f t="shared" si="14"/>
        <v>0</v>
      </c>
      <c r="BR33" s="144">
        <f t="shared" si="14"/>
        <v>0</v>
      </c>
      <c r="BS33" s="144">
        <f t="shared" si="14"/>
        <v>0</v>
      </c>
      <c r="BT33" s="144">
        <f t="shared" si="14"/>
        <v>0</v>
      </c>
      <c r="BU33" s="144">
        <f t="shared" si="14"/>
        <v>0</v>
      </c>
      <c r="BV33" s="144">
        <f t="shared" si="14"/>
        <v>0</v>
      </c>
      <c r="BW33" s="144">
        <f t="shared" ref="BW33:DJ33" si="15">BW31+BW32</f>
        <v>0</v>
      </c>
      <c r="BX33" s="144">
        <f t="shared" si="15"/>
        <v>0</v>
      </c>
      <c r="BY33" s="144">
        <f t="shared" si="15"/>
        <v>0</v>
      </c>
      <c r="BZ33" s="144">
        <f t="shared" si="15"/>
        <v>0</v>
      </c>
      <c r="CA33" s="144">
        <f t="shared" si="15"/>
        <v>0</v>
      </c>
      <c r="CB33" s="144">
        <f t="shared" si="15"/>
        <v>0</v>
      </c>
      <c r="CC33" s="144">
        <f t="shared" si="15"/>
        <v>0</v>
      </c>
      <c r="CD33" s="144">
        <f t="shared" si="15"/>
        <v>0</v>
      </c>
      <c r="CE33" s="144">
        <f t="shared" si="15"/>
        <v>0</v>
      </c>
      <c r="CF33" s="144">
        <f t="shared" si="15"/>
        <v>0</v>
      </c>
      <c r="CG33" s="144">
        <f t="shared" si="15"/>
        <v>0</v>
      </c>
      <c r="CH33" s="144">
        <f t="shared" si="15"/>
        <v>0</v>
      </c>
      <c r="CI33" s="144">
        <f t="shared" si="15"/>
        <v>0</v>
      </c>
      <c r="CJ33" s="144">
        <f t="shared" si="15"/>
        <v>0</v>
      </c>
      <c r="CK33" s="144">
        <f t="shared" si="15"/>
        <v>0</v>
      </c>
      <c r="CL33" s="144">
        <f t="shared" si="15"/>
        <v>0</v>
      </c>
      <c r="CM33" s="144">
        <f t="shared" si="15"/>
        <v>0</v>
      </c>
      <c r="CN33" s="144">
        <f t="shared" si="15"/>
        <v>0</v>
      </c>
      <c r="CO33" s="144">
        <f t="shared" si="15"/>
        <v>0</v>
      </c>
      <c r="CP33" s="144">
        <f t="shared" si="15"/>
        <v>0</v>
      </c>
      <c r="CQ33" s="144">
        <f t="shared" si="15"/>
        <v>0</v>
      </c>
      <c r="CR33" s="144">
        <f t="shared" si="15"/>
        <v>0</v>
      </c>
      <c r="CS33" s="144">
        <f t="shared" si="15"/>
        <v>0</v>
      </c>
      <c r="CT33" s="144">
        <f t="shared" si="15"/>
        <v>0</v>
      </c>
      <c r="CU33" s="144">
        <f t="shared" si="15"/>
        <v>0</v>
      </c>
      <c r="CV33" s="144">
        <f t="shared" si="15"/>
        <v>0</v>
      </c>
      <c r="CW33" s="144">
        <f t="shared" si="15"/>
        <v>0</v>
      </c>
      <c r="CX33" s="144">
        <f t="shared" si="15"/>
        <v>0</v>
      </c>
      <c r="CY33" s="144">
        <f t="shared" si="15"/>
        <v>0</v>
      </c>
      <c r="CZ33" s="144">
        <f t="shared" si="15"/>
        <v>0</v>
      </c>
      <c r="DA33" s="144">
        <f t="shared" si="15"/>
        <v>0</v>
      </c>
      <c r="DB33" s="144">
        <f t="shared" si="15"/>
        <v>0</v>
      </c>
      <c r="DC33" s="144">
        <f t="shared" si="15"/>
        <v>0</v>
      </c>
      <c r="DD33" s="144">
        <f t="shared" si="15"/>
        <v>0</v>
      </c>
      <c r="DE33" s="144">
        <f t="shared" si="15"/>
        <v>0</v>
      </c>
      <c r="DF33" s="144">
        <f t="shared" si="15"/>
        <v>0</v>
      </c>
      <c r="DG33" s="144">
        <f t="shared" si="15"/>
        <v>0</v>
      </c>
      <c r="DH33" s="144">
        <f t="shared" si="15"/>
        <v>0</v>
      </c>
      <c r="DI33" s="144">
        <f t="shared" si="15"/>
        <v>0</v>
      </c>
      <c r="DJ33" s="144">
        <f t="shared" si="15"/>
        <v>0</v>
      </c>
    </row>
    <row r="34" spans="1:114" ht="30" x14ac:dyDescent="0.25">
      <c r="B34" s="33" t="s">
        <v>341</v>
      </c>
      <c r="G34" s="197" t="s">
        <v>342</v>
      </c>
      <c r="H34" s="45" t="s">
        <v>138</v>
      </c>
      <c r="J34" s="144">
        <f>MAX(J33,0)</f>
        <v>0</v>
      </c>
      <c r="K34" s="144">
        <f t="shared" ref="K34:BV34" si="16">MAX(K33,0)</f>
        <v>0</v>
      </c>
      <c r="L34" s="144">
        <f t="shared" si="16"/>
        <v>0</v>
      </c>
      <c r="M34" s="144">
        <f t="shared" si="16"/>
        <v>3000</v>
      </c>
      <c r="N34" s="144">
        <f t="shared" si="16"/>
        <v>0</v>
      </c>
      <c r="O34" s="144">
        <f t="shared" si="16"/>
        <v>0</v>
      </c>
      <c r="P34" s="144">
        <f t="shared" si="16"/>
        <v>0</v>
      </c>
      <c r="Q34" s="144">
        <f t="shared" si="16"/>
        <v>2500</v>
      </c>
      <c r="R34" s="144">
        <f t="shared" si="16"/>
        <v>0</v>
      </c>
      <c r="S34" s="144">
        <f t="shared" si="16"/>
        <v>0</v>
      </c>
      <c r="T34" s="144">
        <f t="shared" si="16"/>
        <v>0</v>
      </c>
      <c r="U34" s="144">
        <f t="shared" si="16"/>
        <v>4500</v>
      </c>
      <c r="V34" s="144">
        <f t="shared" si="16"/>
        <v>0</v>
      </c>
      <c r="W34" s="144">
        <f t="shared" si="16"/>
        <v>0</v>
      </c>
      <c r="X34" s="144">
        <f t="shared" si="16"/>
        <v>0</v>
      </c>
      <c r="Y34" s="144">
        <f t="shared" si="16"/>
        <v>0</v>
      </c>
      <c r="Z34" s="144">
        <f t="shared" si="16"/>
        <v>0</v>
      </c>
      <c r="AA34" s="144">
        <f t="shared" si="16"/>
        <v>0</v>
      </c>
      <c r="AB34" s="144">
        <f t="shared" si="16"/>
        <v>0</v>
      </c>
      <c r="AC34" s="144">
        <f t="shared" si="16"/>
        <v>0</v>
      </c>
      <c r="AD34" s="144">
        <f t="shared" si="16"/>
        <v>0</v>
      </c>
      <c r="AE34" s="144">
        <f t="shared" si="16"/>
        <v>0</v>
      </c>
      <c r="AF34" s="144">
        <f t="shared" si="16"/>
        <v>0</v>
      </c>
      <c r="AG34" s="144">
        <f t="shared" si="16"/>
        <v>0</v>
      </c>
      <c r="AH34" s="144">
        <f t="shared" si="16"/>
        <v>0</v>
      </c>
      <c r="AI34" s="144">
        <f t="shared" si="16"/>
        <v>0</v>
      </c>
      <c r="AJ34" s="144">
        <f t="shared" si="16"/>
        <v>0</v>
      </c>
      <c r="AK34" s="144">
        <f t="shared" si="16"/>
        <v>0</v>
      </c>
      <c r="AL34" s="144">
        <f t="shared" si="16"/>
        <v>0</v>
      </c>
      <c r="AM34" s="144">
        <f t="shared" si="16"/>
        <v>0</v>
      </c>
      <c r="AN34" s="144">
        <f t="shared" si="16"/>
        <v>0</v>
      </c>
      <c r="AO34" s="144">
        <f t="shared" si="16"/>
        <v>0</v>
      </c>
      <c r="AP34" s="144">
        <f t="shared" si="16"/>
        <v>0</v>
      </c>
      <c r="AQ34" s="144">
        <f t="shared" si="16"/>
        <v>0</v>
      </c>
      <c r="AR34" s="144">
        <f t="shared" si="16"/>
        <v>0</v>
      </c>
      <c r="AS34" s="144">
        <f t="shared" si="16"/>
        <v>0</v>
      </c>
      <c r="AT34" s="144">
        <f t="shared" si="16"/>
        <v>0</v>
      </c>
      <c r="AU34" s="144">
        <f t="shared" si="16"/>
        <v>0</v>
      </c>
      <c r="AV34" s="144">
        <f t="shared" si="16"/>
        <v>0</v>
      </c>
      <c r="AW34" s="144">
        <f t="shared" si="16"/>
        <v>0</v>
      </c>
      <c r="AX34" s="144">
        <f t="shared" si="16"/>
        <v>0</v>
      </c>
      <c r="AY34" s="144">
        <f t="shared" si="16"/>
        <v>0</v>
      </c>
      <c r="AZ34" s="144">
        <f t="shared" si="16"/>
        <v>0</v>
      </c>
      <c r="BA34" s="144">
        <f t="shared" si="16"/>
        <v>0</v>
      </c>
      <c r="BB34" s="144">
        <f t="shared" si="16"/>
        <v>0</v>
      </c>
      <c r="BC34" s="144">
        <f t="shared" si="16"/>
        <v>0</v>
      </c>
      <c r="BD34" s="144">
        <f t="shared" si="16"/>
        <v>0</v>
      </c>
      <c r="BE34" s="144">
        <f t="shared" si="16"/>
        <v>0</v>
      </c>
      <c r="BF34" s="144">
        <f t="shared" si="16"/>
        <v>0</v>
      </c>
      <c r="BG34" s="144">
        <f t="shared" si="16"/>
        <v>0</v>
      </c>
      <c r="BH34" s="144">
        <f t="shared" si="16"/>
        <v>0</v>
      </c>
      <c r="BI34" s="144">
        <f t="shared" si="16"/>
        <v>0</v>
      </c>
      <c r="BJ34" s="144">
        <f t="shared" si="16"/>
        <v>0</v>
      </c>
      <c r="BK34" s="144">
        <f t="shared" si="16"/>
        <v>0</v>
      </c>
      <c r="BL34" s="144">
        <f t="shared" si="16"/>
        <v>0</v>
      </c>
      <c r="BM34" s="144">
        <f t="shared" si="16"/>
        <v>0</v>
      </c>
      <c r="BN34" s="144">
        <f t="shared" si="16"/>
        <v>0</v>
      </c>
      <c r="BO34" s="144">
        <f t="shared" si="16"/>
        <v>0</v>
      </c>
      <c r="BP34" s="144">
        <f t="shared" si="16"/>
        <v>0</v>
      </c>
      <c r="BQ34" s="144">
        <f t="shared" si="16"/>
        <v>0</v>
      </c>
      <c r="BR34" s="144">
        <f t="shared" si="16"/>
        <v>0</v>
      </c>
      <c r="BS34" s="144">
        <f t="shared" si="16"/>
        <v>0</v>
      </c>
      <c r="BT34" s="144">
        <f t="shared" si="16"/>
        <v>0</v>
      </c>
      <c r="BU34" s="144">
        <f t="shared" si="16"/>
        <v>0</v>
      </c>
      <c r="BV34" s="144">
        <f t="shared" si="16"/>
        <v>0</v>
      </c>
      <c r="BW34" s="144">
        <f t="shared" ref="BW34:DJ34" si="17">MAX(BW33,0)</f>
        <v>0</v>
      </c>
      <c r="BX34" s="144">
        <f t="shared" si="17"/>
        <v>0</v>
      </c>
      <c r="BY34" s="144">
        <f t="shared" si="17"/>
        <v>0</v>
      </c>
      <c r="BZ34" s="144">
        <f t="shared" si="17"/>
        <v>0</v>
      </c>
      <c r="CA34" s="144">
        <f t="shared" si="17"/>
        <v>0</v>
      </c>
      <c r="CB34" s="144">
        <f t="shared" si="17"/>
        <v>0</v>
      </c>
      <c r="CC34" s="144">
        <f t="shared" si="17"/>
        <v>0</v>
      </c>
      <c r="CD34" s="144">
        <f t="shared" si="17"/>
        <v>0</v>
      </c>
      <c r="CE34" s="144">
        <f t="shared" si="17"/>
        <v>0</v>
      </c>
      <c r="CF34" s="144">
        <f t="shared" si="17"/>
        <v>0</v>
      </c>
      <c r="CG34" s="144">
        <f t="shared" si="17"/>
        <v>0</v>
      </c>
      <c r="CH34" s="144">
        <f t="shared" si="17"/>
        <v>0</v>
      </c>
      <c r="CI34" s="144">
        <f t="shared" si="17"/>
        <v>0</v>
      </c>
      <c r="CJ34" s="144">
        <f t="shared" si="17"/>
        <v>0</v>
      </c>
      <c r="CK34" s="144">
        <f t="shared" si="17"/>
        <v>0</v>
      </c>
      <c r="CL34" s="144">
        <f t="shared" si="17"/>
        <v>0</v>
      </c>
      <c r="CM34" s="144">
        <f t="shared" si="17"/>
        <v>0</v>
      </c>
      <c r="CN34" s="144">
        <f t="shared" si="17"/>
        <v>0</v>
      </c>
      <c r="CO34" s="144">
        <f t="shared" si="17"/>
        <v>0</v>
      </c>
      <c r="CP34" s="144">
        <f t="shared" si="17"/>
        <v>0</v>
      </c>
      <c r="CQ34" s="144">
        <f t="shared" si="17"/>
        <v>0</v>
      </c>
      <c r="CR34" s="144">
        <f t="shared" si="17"/>
        <v>0</v>
      </c>
      <c r="CS34" s="144">
        <f t="shared" si="17"/>
        <v>0</v>
      </c>
      <c r="CT34" s="144">
        <f t="shared" si="17"/>
        <v>0</v>
      </c>
      <c r="CU34" s="144">
        <f t="shared" si="17"/>
        <v>0</v>
      </c>
      <c r="CV34" s="144">
        <f t="shared" si="17"/>
        <v>0</v>
      </c>
      <c r="CW34" s="144">
        <f t="shared" si="17"/>
        <v>0</v>
      </c>
      <c r="CX34" s="144">
        <f t="shared" si="17"/>
        <v>0</v>
      </c>
      <c r="CY34" s="144">
        <f t="shared" si="17"/>
        <v>0</v>
      </c>
      <c r="CZ34" s="144">
        <f t="shared" si="17"/>
        <v>0</v>
      </c>
      <c r="DA34" s="144">
        <f t="shared" si="17"/>
        <v>0</v>
      </c>
      <c r="DB34" s="144">
        <f t="shared" si="17"/>
        <v>0</v>
      </c>
      <c r="DC34" s="144">
        <f t="shared" si="17"/>
        <v>0</v>
      </c>
      <c r="DD34" s="144">
        <f t="shared" si="17"/>
        <v>0</v>
      </c>
      <c r="DE34" s="144">
        <f t="shared" si="17"/>
        <v>0</v>
      </c>
      <c r="DF34" s="144">
        <f t="shared" si="17"/>
        <v>0</v>
      </c>
      <c r="DG34" s="144">
        <f t="shared" si="17"/>
        <v>0</v>
      </c>
      <c r="DH34" s="144">
        <f t="shared" si="17"/>
        <v>0</v>
      </c>
      <c r="DI34" s="144">
        <f t="shared" si="17"/>
        <v>0</v>
      </c>
      <c r="DJ34" s="144">
        <f t="shared" si="17"/>
        <v>0</v>
      </c>
    </row>
    <row r="35" spans="1:114" s="28" customFormat="1" x14ac:dyDescent="0.25">
      <c r="A35" s="46"/>
      <c r="B35" s="195" t="s">
        <v>343</v>
      </c>
      <c r="G35" s="28">
        <v>2</v>
      </c>
      <c r="H35" s="149" t="s">
        <v>138</v>
      </c>
      <c r="I35" s="151">
        <f ca="1">SUM(J35:DJ35)</f>
        <v>10000</v>
      </c>
      <c r="J35" s="150"/>
      <c r="K35" s="150">
        <f t="shared" ref="K35:BV35" ca="1" si="18">OFFSET(K34,,-$G35)</f>
        <v>0</v>
      </c>
      <c r="L35" s="150">
        <f t="shared" ca="1" si="18"/>
        <v>0</v>
      </c>
      <c r="M35" s="150">
        <f t="shared" ca="1" si="18"/>
        <v>0</v>
      </c>
      <c r="N35" s="150">
        <f t="shared" ca="1" si="18"/>
        <v>0</v>
      </c>
      <c r="O35" s="150">
        <f t="shared" ca="1" si="18"/>
        <v>3000</v>
      </c>
      <c r="P35" s="150">
        <f t="shared" ca="1" si="18"/>
        <v>0</v>
      </c>
      <c r="Q35" s="150">
        <f t="shared" ca="1" si="18"/>
        <v>0</v>
      </c>
      <c r="R35" s="150">
        <f t="shared" ca="1" si="18"/>
        <v>0</v>
      </c>
      <c r="S35" s="150">
        <f t="shared" ca="1" si="18"/>
        <v>2500</v>
      </c>
      <c r="T35" s="150">
        <f t="shared" ca="1" si="18"/>
        <v>0</v>
      </c>
      <c r="U35" s="150">
        <f t="shared" ca="1" si="18"/>
        <v>0</v>
      </c>
      <c r="V35" s="150">
        <f t="shared" ca="1" si="18"/>
        <v>0</v>
      </c>
      <c r="W35" s="150">
        <f t="shared" ca="1" si="18"/>
        <v>4500</v>
      </c>
      <c r="X35" s="150">
        <f t="shared" ca="1" si="18"/>
        <v>0</v>
      </c>
      <c r="Y35" s="150">
        <f t="shared" ca="1" si="18"/>
        <v>0</v>
      </c>
      <c r="Z35" s="150">
        <f t="shared" ca="1" si="18"/>
        <v>0</v>
      </c>
      <c r="AA35" s="150">
        <f t="shared" ca="1" si="18"/>
        <v>0</v>
      </c>
      <c r="AB35" s="150">
        <f t="shared" ca="1" si="18"/>
        <v>0</v>
      </c>
      <c r="AC35" s="150">
        <f t="shared" ca="1" si="18"/>
        <v>0</v>
      </c>
      <c r="AD35" s="150">
        <f t="shared" ca="1" si="18"/>
        <v>0</v>
      </c>
      <c r="AE35" s="150">
        <f t="shared" ca="1" si="18"/>
        <v>0</v>
      </c>
      <c r="AF35" s="150">
        <f t="shared" ca="1" si="18"/>
        <v>0</v>
      </c>
      <c r="AG35" s="150">
        <f t="shared" ca="1" si="18"/>
        <v>0</v>
      </c>
      <c r="AH35" s="150">
        <f t="shared" ca="1" si="18"/>
        <v>0</v>
      </c>
      <c r="AI35" s="150">
        <f t="shared" ca="1" si="18"/>
        <v>0</v>
      </c>
      <c r="AJ35" s="150">
        <f t="shared" ca="1" si="18"/>
        <v>0</v>
      </c>
      <c r="AK35" s="150">
        <f t="shared" ca="1" si="18"/>
        <v>0</v>
      </c>
      <c r="AL35" s="150">
        <f t="shared" ca="1" si="18"/>
        <v>0</v>
      </c>
      <c r="AM35" s="150">
        <f t="shared" ca="1" si="18"/>
        <v>0</v>
      </c>
      <c r="AN35" s="150">
        <f t="shared" ca="1" si="18"/>
        <v>0</v>
      </c>
      <c r="AO35" s="150">
        <f t="shared" ca="1" si="18"/>
        <v>0</v>
      </c>
      <c r="AP35" s="150">
        <f t="shared" ca="1" si="18"/>
        <v>0</v>
      </c>
      <c r="AQ35" s="150">
        <f t="shared" ca="1" si="18"/>
        <v>0</v>
      </c>
      <c r="AR35" s="150">
        <f t="shared" ca="1" si="18"/>
        <v>0</v>
      </c>
      <c r="AS35" s="150">
        <f t="shared" ca="1" si="18"/>
        <v>0</v>
      </c>
      <c r="AT35" s="150">
        <f t="shared" ca="1" si="18"/>
        <v>0</v>
      </c>
      <c r="AU35" s="150">
        <f t="shared" ca="1" si="18"/>
        <v>0</v>
      </c>
      <c r="AV35" s="150">
        <f t="shared" ca="1" si="18"/>
        <v>0</v>
      </c>
      <c r="AW35" s="150">
        <f t="shared" ca="1" si="18"/>
        <v>0</v>
      </c>
      <c r="AX35" s="150">
        <f t="shared" ca="1" si="18"/>
        <v>0</v>
      </c>
      <c r="AY35" s="150">
        <f t="shared" ca="1" si="18"/>
        <v>0</v>
      </c>
      <c r="AZ35" s="150">
        <f t="shared" ca="1" si="18"/>
        <v>0</v>
      </c>
      <c r="BA35" s="150">
        <f t="shared" ca="1" si="18"/>
        <v>0</v>
      </c>
      <c r="BB35" s="150">
        <f t="shared" ca="1" si="18"/>
        <v>0</v>
      </c>
      <c r="BC35" s="150">
        <f t="shared" ca="1" si="18"/>
        <v>0</v>
      </c>
      <c r="BD35" s="150">
        <f t="shared" ca="1" si="18"/>
        <v>0</v>
      </c>
      <c r="BE35" s="150">
        <f t="shared" ca="1" si="18"/>
        <v>0</v>
      </c>
      <c r="BF35" s="150">
        <f t="shared" ca="1" si="18"/>
        <v>0</v>
      </c>
      <c r="BG35" s="150">
        <f t="shared" ca="1" si="18"/>
        <v>0</v>
      </c>
      <c r="BH35" s="150">
        <f t="shared" ca="1" si="18"/>
        <v>0</v>
      </c>
      <c r="BI35" s="150">
        <f t="shared" ca="1" si="18"/>
        <v>0</v>
      </c>
      <c r="BJ35" s="150">
        <f t="shared" ca="1" si="18"/>
        <v>0</v>
      </c>
      <c r="BK35" s="150">
        <f t="shared" ca="1" si="18"/>
        <v>0</v>
      </c>
      <c r="BL35" s="150">
        <f t="shared" ca="1" si="18"/>
        <v>0</v>
      </c>
      <c r="BM35" s="150">
        <f t="shared" ca="1" si="18"/>
        <v>0</v>
      </c>
      <c r="BN35" s="150">
        <f t="shared" ca="1" si="18"/>
        <v>0</v>
      </c>
      <c r="BO35" s="150">
        <f t="shared" ca="1" si="18"/>
        <v>0</v>
      </c>
      <c r="BP35" s="150">
        <f t="shared" ca="1" si="18"/>
        <v>0</v>
      </c>
      <c r="BQ35" s="150">
        <f t="shared" ca="1" si="18"/>
        <v>0</v>
      </c>
      <c r="BR35" s="150">
        <f t="shared" ca="1" si="18"/>
        <v>0</v>
      </c>
      <c r="BS35" s="150">
        <f t="shared" ca="1" si="18"/>
        <v>0</v>
      </c>
      <c r="BT35" s="150">
        <f t="shared" ca="1" si="18"/>
        <v>0</v>
      </c>
      <c r="BU35" s="150">
        <f t="shared" ca="1" si="18"/>
        <v>0</v>
      </c>
      <c r="BV35" s="150">
        <f t="shared" ca="1" si="18"/>
        <v>0</v>
      </c>
      <c r="BW35" s="150">
        <f t="shared" ref="BW35:DJ35" ca="1" si="19">OFFSET(BW34,,-$G35)</f>
        <v>0</v>
      </c>
      <c r="BX35" s="150">
        <f t="shared" ca="1" si="19"/>
        <v>0</v>
      </c>
      <c r="BY35" s="150">
        <f t="shared" ca="1" si="19"/>
        <v>0</v>
      </c>
      <c r="BZ35" s="150">
        <f t="shared" ca="1" si="19"/>
        <v>0</v>
      </c>
      <c r="CA35" s="150">
        <f t="shared" ca="1" si="19"/>
        <v>0</v>
      </c>
      <c r="CB35" s="150">
        <f t="shared" ca="1" si="19"/>
        <v>0</v>
      </c>
      <c r="CC35" s="150">
        <f t="shared" ca="1" si="19"/>
        <v>0</v>
      </c>
      <c r="CD35" s="150">
        <f t="shared" ca="1" si="19"/>
        <v>0</v>
      </c>
      <c r="CE35" s="150">
        <f t="shared" ca="1" si="19"/>
        <v>0</v>
      </c>
      <c r="CF35" s="150">
        <f t="shared" ca="1" si="19"/>
        <v>0</v>
      </c>
      <c r="CG35" s="150">
        <f t="shared" ca="1" si="19"/>
        <v>0</v>
      </c>
      <c r="CH35" s="150">
        <f t="shared" ca="1" si="19"/>
        <v>0</v>
      </c>
      <c r="CI35" s="150">
        <f t="shared" ca="1" si="19"/>
        <v>0</v>
      </c>
      <c r="CJ35" s="150">
        <f t="shared" ca="1" si="19"/>
        <v>0</v>
      </c>
      <c r="CK35" s="150">
        <f t="shared" ca="1" si="19"/>
        <v>0</v>
      </c>
      <c r="CL35" s="150">
        <f t="shared" ca="1" si="19"/>
        <v>0</v>
      </c>
      <c r="CM35" s="150">
        <f t="shared" ca="1" si="19"/>
        <v>0</v>
      </c>
      <c r="CN35" s="150">
        <f t="shared" ca="1" si="19"/>
        <v>0</v>
      </c>
      <c r="CO35" s="150">
        <f t="shared" ca="1" si="19"/>
        <v>0</v>
      </c>
      <c r="CP35" s="150">
        <f t="shared" ca="1" si="19"/>
        <v>0</v>
      </c>
      <c r="CQ35" s="150">
        <f t="shared" ca="1" si="19"/>
        <v>0</v>
      </c>
      <c r="CR35" s="150">
        <f t="shared" ca="1" si="19"/>
        <v>0</v>
      </c>
      <c r="CS35" s="150">
        <f t="shared" ca="1" si="19"/>
        <v>0</v>
      </c>
      <c r="CT35" s="150">
        <f t="shared" ca="1" si="19"/>
        <v>0</v>
      </c>
      <c r="CU35" s="150">
        <f t="shared" ca="1" si="19"/>
        <v>0</v>
      </c>
      <c r="CV35" s="150">
        <f t="shared" ca="1" si="19"/>
        <v>0</v>
      </c>
      <c r="CW35" s="150">
        <f t="shared" ca="1" si="19"/>
        <v>0</v>
      </c>
      <c r="CX35" s="150">
        <f t="shared" ca="1" si="19"/>
        <v>0</v>
      </c>
      <c r="CY35" s="150">
        <f t="shared" ca="1" si="19"/>
        <v>0</v>
      </c>
      <c r="CZ35" s="150">
        <f t="shared" ca="1" si="19"/>
        <v>0</v>
      </c>
      <c r="DA35" s="150">
        <f t="shared" ca="1" si="19"/>
        <v>0</v>
      </c>
      <c r="DB35" s="150">
        <f t="shared" ca="1" si="19"/>
        <v>0</v>
      </c>
      <c r="DC35" s="150">
        <f t="shared" ca="1" si="19"/>
        <v>0</v>
      </c>
      <c r="DD35" s="150">
        <f t="shared" ca="1" si="19"/>
        <v>0</v>
      </c>
      <c r="DE35" s="150">
        <f t="shared" ca="1" si="19"/>
        <v>0</v>
      </c>
      <c r="DF35" s="150">
        <f t="shared" ca="1" si="19"/>
        <v>0</v>
      </c>
      <c r="DG35" s="150">
        <f t="shared" ca="1" si="19"/>
        <v>0</v>
      </c>
      <c r="DH35" s="150">
        <f t="shared" ca="1" si="19"/>
        <v>0</v>
      </c>
      <c r="DI35" s="150">
        <f t="shared" ca="1" si="19"/>
        <v>0</v>
      </c>
      <c r="DJ35" s="150">
        <f t="shared" ca="1" si="19"/>
        <v>0</v>
      </c>
    </row>
    <row r="36" spans="1:114" x14ac:dyDescent="0.25">
      <c r="B36" s="29"/>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c r="CN36" s="144"/>
      <c r="CO36" s="144"/>
      <c r="CP36" s="144"/>
      <c r="CQ36" s="144"/>
      <c r="CR36" s="144"/>
      <c r="CS36" s="144"/>
      <c r="CT36" s="144"/>
      <c r="CU36" s="144"/>
      <c r="CV36" s="144"/>
      <c r="CW36" s="144"/>
      <c r="CX36" s="144"/>
      <c r="CY36" s="144"/>
      <c r="CZ36" s="144"/>
      <c r="DA36" s="144"/>
      <c r="DB36" s="144"/>
      <c r="DC36" s="144"/>
      <c r="DD36" s="144"/>
      <c r="DE36" s="144"/>
      <c r="DF36" s="144"/>
      <c r="DG36" s="144"/>
      <c r="DH36" s="144"/>
      <c r="DI36" s="144"/>
      <c r="DJ36" s="144"/>
    </row>
    <row r="37" spans="1:114" x14ac:dyDescent="0.25">
      <c r="B37" s="112"/>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c r="CN37" s="144"/>
      <c r="CO37" s="144"/>
      <c r="CP37" s="144"/>
      <c r="CQ37" s="144"/>
      <c r="CR37" s="144"/>
      <c r="CS37" s="144"/>
      <c r="CT37" s="144"/>
      <c r="CU37" s="144"/>
      <c r="CV37" s="144"/>
      <c r="CW37" s="144"/>
      <c r="CX37" s="144"/>
      <c r="CY37" s="144"/>
      <c r="CZ37" s="144"/>
      <c r="DA37" s="144"/>
      <c r="DB37" s="144"/>
      <c r="DC37" s="144"/>
      <c r="DD37" s="144"/>
      <c r="DE37" s="144"/>
      <c r="DF37" s="144"/>
      <c r="DG37" s="144"/>
      <c r="DH37" s="144"/>
      <c r="DI37" s="144"/>
      <c r="DJ37" s="144"/>
    </row>
    <row r="38" spans="1:114" s="26" customFormat="1" x14ac:dyDescent="0.25">
      <c r="A38" s="111"/>
      <c r="B38" s="154" t="s">
        <v>109</v>
      </c>
      <c r="H38" s="47"/>
      <c r="I38" s="194"/>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c r="CA38" s="146"/>
      <c r="CB38" s="146"/>
      <c r="CC38" s="146"/>
      <c r="CD38" s="146"/>
      <c r="CE38" s="146"/>
      <c r="CF38" s="146"/>
      <c r="CG38" s="146"/>
      <c r="CH38" s="146"/>
      <c r="CI38" s="146"/>
      <c r="CJ38" s="146"/>
      <c r="CK38" s="146"/>
      <c r="CL38" s="146"/>
      <c r="CM38" s="146"/>
      <c r="CN38" s="146"/>
      <c r="CO38" s="146"/>
      <c r="CP38" s="146"/>
      <c r="CQ38" s="146"/>
      <c r="CR38" s="146"/>
      <c r="CS38" s="146"/>
      <c r="CT38" s="146"/>
      <c r="CU38" s="146"/>
      <c r="CV38" s="146"/>
      <c r="CW38" s="146"/>
      <c r="CX38" s="146"/>
      <c r="CY38" s="146"/>
      <c r="CZ38" s="146"/>
      <c r="DA38" s="146"/>
      <c r="DB38" s="146"/>
      <c r="DC38" s="146"/>
      <c r="DD38" s="146"/>
      <c r="DE38" s="146"/>
      <c r="DF38" s="146"/>
      <c r="DG38" s="146"/>
      <c r="DH38" s="146"/>
      <c r="DI38" s="146"/>
      <c r="DJ38" s="146"/>
    </row>
    <row r="39" spans="1:114" s="32" customFormat="1" x14ac:dyDescent="0.25">
      <c r="A39" s="99"/>
      <c r="B39" s="198" t="s">
        <v>344</v>
      </c>
      <c r="H39" s="171" t="s">
        <v>177</v>
      </c>
      <c r="J39" s="32">
        <f>SUMIF(Макро!$15:$15,J$11,Макро!21:21)</f>
        <v>5.4999999999999997E-3</v>
      </c>
      <c r="K39" s="32">
        <f>SUMIF(Макро!$15:$15,K$11,Макро!21:21)</f>
        <v>5.4999999999999997E-3</v>
      </c>
      <c r="L39" s="32">
        <f>SUMIF(Макро!$15:$15,L$11,Макро!21:21)</f>
        <v>5.4999999999999997E-3</v>
      </c>
      <c r="M39" s="32">
        <f>SUMIF(Макро!$15:$15,M$11,Макро!21:21)</f>
        <v>5.4999999999999997E-3</v>
      </c>
      <c r="N39" s="32">
        <f>SUMIF(Макро!$15:$15,N$11,Макро!21:21)</f>
        <v>5.4999999999999997E-3</v>
      </c>
      <c r="O39" s="32">
        <f>SUMIF(Макро!$15:$15,O$11,Макро!21:21)</f>
        <v>5.4999999999999997E-3</v>
      </c>
      <c r="P39" s="32">
        <f>SUMIF(Макро!$15:$15,P$11,Макро!21:21)</f>
        <v>5.4999999999999997E-3</v>
      </c>
      <c r="Q39" s="32">
        <f>SUMIF(Макро!$15:$15,Q$11,Макро!21:21)</f>
        <v>5.4999999999999997E-3</v>
      </c>
      <c r="R39" s="32">
        <f>SUMIF(Макро!$15:$15,R$11,Макро!21:21)</f>
        <v>5.4999999999999997E-3</v>
      </c>
      <c r="S39" s="32">
        <f>SUMIF(Макро!$15:$15,S$11,Макро!21:21)</f>
        <v>5.4999999999999997E-3</v>
      </c>
      <c r="T39" s="32">
        <f>SUMIF(Макро!$15:$15,T$11,Макро!21:21)</f>
        <v>5.4999999999999997E-3</v>
      </c>
      <c r="U39" s="32">
        <f>SUMIF(Макро!$15:$15,U$11,Макро!21:21)</f>
        <v>5.4999999999999997E-3</v>
      </c>
      <c r="V39" s="32">
        <f>SUMIF(Макро!$15:$15,V$11,Макро!21:21)</f>
        <v>5.4999999999999997E-3</v>
      </c>
      <c r="W39" s="32">
        <f>SUMIF(Макро!$15:$15,W$11,Макро!21:21)</f>
        <v>5.4999999999999997E-3</v>
      </c>
      <c r="X39" s="32">
        <f>SUMIF(Макро!$15:$15,X$11,Макро!21:21)</f>
        <v>5.4999999999999997E-3</v>
      </c>
      <c r="Y39" s="32">
        <f>SUMIF(Макро!$15:$15,Y$11,Макро!21:21)</f>
        <v>5.4999999999999997E-3</v>
      </c>
      <c r="Z39" s="32">
        <f>SUMIF(Макро!$15:$15,Z$11,Макро!21:21)</f>
        <v>5.4999999999999997E-3</v>
      </c>
      <c r="AA39" s="32">
        <f>SUMIF(Макро!$15:$15,AA$11,Макро!21:21)</f>
        <v>5.4999999999999997E-3</v>
      </c>
      <c r="AB39" s="32">
        <f>SUMIF(Макро!$15:$15,AB$11,Макро!21:21)</f>
        <v>5.4999999999999997E-3</v>
      </c>
      <c r="AC39" s="32">
        <f>SUMIF(Макро!$15:$15,AC$11,Макро!21:21)</f>
        <v>5.4999999999999997E-3</v>
      </c>
      <c r="AD39" s="32">
        <f>SUMIF(Макро!$15:$15,AD$11,Макро!21:21)</f>
        <v>5.4999999999999997E-3</v>
      </c>
      <c r="AE39" s="32">
        <f>SUMIF(Макро!$15:$15,AE$11,Макро!21:21)</f>
        <v>5.4999999999999997E-3</v>
      </c>
      <c r="AF39" s="32">
        <f>SUMIF(Макро!$15:$15,AF$11,Макро!21:21)</f>
        <v>5.4999999999999997E-3</v>
      </c>
      <c r="AG39" s="32">
        <f>SUMIF(Макро!$15:$15,AG$11,Макро!21:21)</f>
        <v>5.4999999999999997E-3</v>
      </c>
      <c r="AH39" s="32">
        <f>SUMIF(Макро!$15:$15,AH$11,Макро!21:21)</f>
        <v>5.4999999999999997E-3</v>
      </c>
      <c r="AI39" s="32">
        <f>SUMIF(Макро!$15:$15,AI$11,Макро!21:21)</f>
        <v>5.4999999999999997E-3</v>
      </c>
      <c r="AJ39" s="32">
        <f>SUMIF(Макро!$15:$15,AJ$11,Макро!21:21)</f>
        <v>5.4999999999999997E-3</v>
      </c>
      <c r="AK39" s="32">
        <f>SUMIF(Макро!$15:$15,AK$11,Макро!21:21)</f>
        <v>5.4999999999999997E-3</v>
      </c>
      <c r="AL39" s="32">
        <f>SUMIF(Макро!$15:$15,AL$11,Макро!21:21)</f>
        <v>5.4999999999999997E-3</v>
      </c>
      <c r="AM39" s="32">
        <f>SUMIF(Макро!$15:$15,AM$11,Макро!21:21)</f>
        <v>5.4999999999999997E-3</v>
      </c>
      <c r="AN39" s="32">
        <f>SUMIF(Макро!$15:$15,AN$11,Макро!21:21)</f>
        <v>5.4999999999999997E-3</v>
      </c>
      <c r="AO39" s="32">
        <f>SUMIF(Макро!$15:$15,AO$11,Макро!21:21)</f>
        <v>5.4999999999999997E-3</v>
      </c>
      <c r="AP39" s="32">
        <f>SUMIF(Макро!$15:$15,AP$11,Макро!21:21)</f>
        <v>5.4999999999999997E-3</v>
      </c>
      <c r="AQ39" s="32">
        <f>SUMIF(Макро!$15:$15,AQ$11,Макро!21:21)</f>
        <v>5.4999999999999997E-3</v>
      </c>
      <c r="AR39" s="32">
        <f>SUMIF(Макро!$15:$15,AR$11,Макро!21:21)</f>
        <v>5.4999999999999997E-3</v>
      </c>
      <c r="AS39" s="32">
        <f>SUMIF(Макро!$15:$15,AS$11,Макро!21:21)</f>
        <v>5.4999999999999997E-3</v>
      </c>
      <c r="AT39" s="32">
        <f>SUMIF(Макро!$15:$15,AT$11,Макро!21:21)</f>
        <v>5.4999999999999997E-3</v>
      </c>
      <c r="AU39" s="32">
        <f>SUMIF(Макро!$15:$15,AU$11,Макро!21:21)</f>
        <v>5.4999999999999997E-3</v>
      </c>
      <c r="AV39" s="32">
        <f>SUMIF(Макро!$15:$15,AV$11,Макро!21:21)</f>
        <v>5.4999999999999997E-3</v>
      </c>
      <c r="AW39" s="32">
        <f>SUMIF(Макро!$15:$15,AW$11,Макро!21:21)</f>
        <v>5.4999999999999997E-3</v>
      </c>
      <c r="AX39" s="32">
        <f>SUMIF(Макро!$15:$15,AX$11,Макро!21:21)</f>
        <v>5.4999999999999997E-3</v>
      </c>
      <c r="AY39" s="32">
        <f>SUMIF(Макро!$15:$15,AY$11,Макро!21:21)</f>
        <v>5.4999999999999997E-3</v>
      </c>
      <c r="AZ39" s="32">
        <f>SUMIF(Макро!$15:$15,AZ$11,Макро!21:21)</f>
        <v>5.4999999999999997E-3</v>
      </c>
      <c r="BA39" s="32">
        <f>SUMIF(Макро!$15:$15,BA$11,Макро!21:21)</f>
        <v>5.4999999999999997E-3</v>
      </c>
      <c r="BB39" s="32">
        <f>SUMIF(Макро!$15:$15,BB$11,Макро!21:21)</f>
        <v>5.4999999999999997E-3</v>
      </c>
      <c r="BC39" s="32">
        <f>SUMIF(Макро!$15:$15,BC$11,Макро!21:21)</f>
        <v>5.4999999999999997E-3</v>
      </c>
      <c r="BD39" s="32">
        <f>SUMIF(Макро!$15:$15,BD$11,Макро!21:21)</f>
        <v>5.4999999999999997E-3</v>
      </c>
      <c r="BE39" s="32">
        <f>SUMIF(Макро!$15:$15,BE$11,Макро!21:21)</f>
        <v>5.4999999999999997E-3</v>
      </c>
      <c r="BF39" s="32">
        <f>SUMIF(Макро!$15:$15,BF$11,Макро!21:21)</f>
        <v>5.4999999999999997E-3</v>
      </c>
      <c r="BG39" s="32">
        <f>SUMIF(Макро!$15:$15,BG$11,Макро!21:21)</f>
        <v>5.4999999999999997E-3</v>
      </c>
      <c r="BH39" s="32">
        <f>SUMIF(Макро!$15:$15,BH$11,Макро!21:21)</f>
        <v>5.4999999999999997E-3</v>
      </c>
      <c r="BI39" s="32">
        <f>SUMIF(Макро!$15:$15,BI$11,Макро!21:21)</f>
        <v>0</v>
      </c>
      <c r="BJ39" s="32">
        <f>SUMIF(Макро!$15:$15,BJ$11,Макро!21:21)</f>
        <v>0</v>
      </c>
      <c r="BK39" s="32">
        <f>SUMIF(Макро!$15:$15,BK$11,Макро!21:21)</f>
        <v>0</v>
      </c>
      <c r="BL39" s="32">
        <f>SUMIF(Макро!$15:$15,BL$11,Макро!21:21)</f>
        <v>0</v>
      </c>
      <c r="BM39" s="32">
        <f>SUMIF(Макро!$15:$15,BM$11,Макро!21:21)</f>
        <v>0</v>
      </c>
      <c r="BN39" s="32">
        <f>SUMIF(Макро!$15:$15,BN$11,Макро!21:21)</f>
        <v>0</v>
      </c>
      <c r="BO39" s="32">
        <f>SUMIF(Макро!$15:$15,BO$11,Макро!21:21)</f>
        <v>0</v>
      </c>
      <c r="BP39" s="32">
        <f>SUMIF(Макро!$15:$15,BP$11,Макро!21:21)</f>
        <v>0</v>
      </c>
      <c r="BQ39" s="32">
        <f>SUMIF(Макро!$15:$15,BQ$11,Макро!21:21)</f>
        <v>0</v>
      </c>
      <c r="BR39" s="32">
        <f>SUMIF(Макро!$15:$15,BR$11,Макро!21:21)</f>
        <v>0</v>
      </c>
      <c r="BS39" s="32">
        <f>SUMIF(Макро!$15:$15,BS$11,Макро!21:21)</f>
        <v>0</v>
      </c>
      <c r="BT39" s="32">
        <f>SUMIF(Макро!$15:$15,BT$11,Макро!21:21)</f>
        <v>0</v>
      </c>
      <c r="BU39" s="32">
        <f>SUMIF(Макро!$15:$15,BU$11,Макро!21:21)</f>
        <v>0</v>
      </c>
      <c r="BV39" s="32">
        <f>SUMIF(Макро!$15:$15,BV$11,Макро!21:21)</f>
        <v>0</v>
      </c>
      <c r="BW39" s="32">
        <f>SUMIF(Макро!$15:$15,BW$11,Макро!21:21)</f>
        <v>0</v>
      </c>
      <c r="BX39" s="32">
        <f>SUMIF(Макро!$15:$15,BX$11,Макро!21:21)</f>
        <v>0</v>
      </c>
      <c r="BY39" s="32">
        <f>SUMIF(Макро!$15:$15,BY$11,Макро!21:21)</f>
        <v>0</v>
      </c>
      <c r="BZ39" s="32">
        <f>SUMIF(Макро!$15:$15,BZ$11,Макро!21:21)</f>
        <v>0</v>
      </c>
      <c r="CA39" s="32">
        <f>SUMIF(Макро!$15:$15,CA$11,Макро!21:21)</f>
        <v>0</v>
      </c>
      <c r="CB39" s="32">
        <f>SUMIF(Макро!$15:$15,CB$11,Макро!21:21)</f>
        <v>0</v>
      </c>
      <c r="CC39" s="32">
        <f>SUMIF(Макро!$15:$15,CC$11,Макро!21:21)</f>
        <v>0</v>
      </c>
      <c r="CD39" s="32">
        <f>SUMIF(Макро!$15:$15,CD$11,Макро!21:21)</f>
        <v>0</v>
      </c>
      <c r="CE39" s="32">
        <f>SUMIF(Макро!$15:$15,CE$11,Макро!21:21)</f>
        <v>0</v>
      </c>
      <c r="CF39" s="32">
        <f>SUMIF(Макро!$15:$15,CF$11,Макро!21:21)</f>
        <v>0</v>
      </c>
      <c r="CG39" s="32">
        <f>SUMIF(Макро!$15:$15,CG$11,Макро!21:21)</f>
        <v>0</v>
      </c>
      <c r="CH39" s="32">
        <f>SUMIF(Макро!$15:$15,CH$11,Макро!21:21)</f>
        <v>0</v>
      </c>
      <c r="CI39" s="32">
        <f>SUMIF(Макро!$15:$15,CI$11,Макро!21:21)</f>
        <v>0</v>
      </c>
      <c r="CJ39" s="32">
        <f>SUMIF(Макро!$15:$15,CJ$11,Макро!21:21)</f>
        <v>0</v>
      </c>
      <c r="CK39" s="32">
        <f>SUMIF(Макро!$15:$15,CK$11,Макро!21:21)</f>
        <v>0</v>
      </c>
      <c r="CL39" s="32">
        <f>SUMIF(Макро!$15:$15,CL$11,Макро!21:21)</f>
        <v>0</v>
      </c>
      <c r="CM39" s="32">
        <f>SUMIF(Макро!$15:$15,CM$11,Макро!21:21)</f>
        <v>0</v>
      </c>
      <c r="CN39" s="32">
        <f>SUMIF(Макро!$15:$15,CN$11,Макро!21:21)</f>
        <v>0</v>
      </c>
      <c r="CO39" s="32">
        <f>SUMIF(Макро!$15:$15,CO$11,Макро!21:21)</f>
        <v>0</v>
      </c>
      <c r="CP39" s="32">
        <f>SUMIF(Макро!$15:$15,CP$11,Макро!21:21)</f>
        <v>0</v>
      </c>
      <c r="CQ39" s="32">
        <f>SUMIF(Макро!$15:$15,CQ$11,Макро!21:21)</f>
        <v>0</v>
      </c>
      <c r="CR39" s="32">
        <f>SUMIF(Макро!$15:$15,CR$11,Макро!21:21)</f>
        <v>0</v>
      </c>
      <c r="CS39" s="32">
        <f>SUMIF(Макро!$15:$15,CS$11,Макро!21:21)</f>
        <v>0</v>
      </c>
      <c r="CT39" s="32">
        <f>SUMIF(Макро!$15:$15,CT$11,Макро!21:21)</f>
        <v>0</v>
      </c>
      <c r="CU39" s="32">
        <f>SUMIF(Макро!$15:$15,CU$11,Макро!21:21)</f>
        <v>0</v>
      </c>
      <c r="CV39" s="32">
        <f>SUMIF(Макро!$15:$15,CV$11,Макро!21:21)</f>
        <v>0</v>
      </c>
      <c r="CW39" s="32">
        <f>SUMIF(Макро!$15:$15,CW$11,Макро!21:21)</f>
        <v>0</v>
      </c>
      <c r="CX39" s="32">
        <f>SUMIF(Макро!$15:$15,CX$11,Макро!21:21)</f>
        <v>0</v>
      </c>
      <c r="CY39" s="32">
        <f>SUMIF(Макро!$15:$15,CY$11,Макро!21:21)</f>
        <v>0</v>
      </c>
      <c r="CZ39" s="32">
        <f>SUMIF(Макро!$15:$15,CZ$11,Макро!21:21)</f>
        <v>0</v>
      </c>
      <c r="DA39" s="32">
        <f>SUMIF(Макро!$15:$15,DA$11,Макро!21:21)</f>
        <v>0</v>
      </c>
      <c r="DB39" s="32">
        <f>SUMIF(Макро!$15:$15,DB$11,Макро!21:21)</f>
        <v>0</v>
      </c>
      <c r="DC39" s="32">
        <f>SUMIF(Макро!$15:$15,DC$11,Макро!21:21)</f>
        <v>0</v>
      </c>
      <c r="DD39" s="32">
        <f>SUMIF(Макро!$15:$15,DD$11,Макро!21:21)</f>
        <v>0</v>
      </c>
      <c r="DE39" s="32">
        <f>SUMIF(Макро!$15:$15,DE$11,Макро!21:21)</f>
        <v>0</v>
      </c>
      <c r="DF39" s="32">
        <f>SUMIF(Макро!$15:$15,DF$11,Макро!21:21)</f>
        <v>0</v>
      </c>
      <c r="DG39" s="32">
        <f>SUMIF(Макро!$15:$15,DG$11,Макро!21:21)</f>
        <v>0</v>
      </c>
      <c r="DH39" s="32">
        <f>SUMIF(Макро!$15:$15,DH$11,Макро!21:21)</f>
        <v>0</v>
      </c>
      <c r="DI39" s="32">
        <f>SUMIF(Макро!$15:$15,DI$11,Макро!21:21)</f>
        <v>0</v>
      </c>
      <c r="DJ39" s="32">
        <f>SUMIF(Макро!$15:$15,DJ$11,Макро!21:21)</f>
        <v>0</v>
      </c>
    </row>
    <row r="40" spans="1:114" x14ac:dyDescent="0.25">
      <c r="B40" s="29"/>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c r="CN40" s="144"/>
      <c r="CO40" s="144"/>
      <c r="CP40" s="144"/>
      <c r="CQ40" s="144"/>
      <c r="CR40" s="144"/>
      <c r="CS40" s="144"/>
      <c r="CT40" s="144"/>
      <c r="CU40" s="144"/>
      <c r="CV40" s="144"/>
      <c r="CW40" s="144"/>
      <c r="CX40" s="144"/>
      <c r="CY40" s="144"/>
      <c r="CZ40" s="144"/>
      <c r="DA40" s="144"/>
      <c r="DB40" s="144"/>
      <c r="DC40" s="144"/>
      <c r="DD40" s="144"/>
      <c r="DE40" s="144"/>
      <c r="DF40" s="144"/>
      <c r="DG40" s="144"/>
      <c r="DH40" s="144"/>
      <c r="DI40" s="144"/>
      <c r="DJ40" s="144"/>
    </row>
    <row r="41" spans="1:114" x14ac:dyDescent="0.25">
      <c r="B41" s="29" t="s">
        <v>345</v>
      </c>
      <c r="H41" s="45" t="s">
        <v>138</v>
      </c>
      <c r="I41" s="36">
        <v>0</v>
      </c>
      <c r="J41" s="144">
        <f>Capex!K155</f>
        <v>0</v>
      </c>
      <c r="K41" s="144">
        <f>Capex!L155</f>
        <v>0</v>
      </c>
      <c r="L41" s="144">
        <f>Capex!M155</f>
        <v>0</v>
      </c>
      <c r="M41" s="144">
        <f>Capex!N155</f>
        <v>0</v>
      </c>
      <c r="N41" s="144">
        <f>Capex!O155</f>
        <v>50000</v>
      </c>
      <c r="O41" s="144">
        <f>Capex!P155</f>
        <v>49500</v>
      </c>
      <c r="P41" s="144">
        <f>Capex!Q155</f>
        <v>49000</v>
      </c>
      <c r="Q41" s="144">
        <f>Capex!R155</f>
        <v>48500</v>
      </c>
      <c r="R41" s="144">
        <f>Capex!S155</f>
        <v>48000</v>
      </c>
      <c r="S41" s="144">
        <f>Capex!T155</f>
        <v>47500</v>
      </c>
      <c r="T41" s="144">
        <f>Capex!U155</f>
        <v>47000</v>
      </c>
      <c r="U41" s="144">
        <f>Capex!V155</f>
        <v>46500</v>
      </c>
      <c r="V41" s="144">
        <f>Capex!W155</f>
        <v>46000</v>
      </c>
      <c r="W41" s="144">
        <f>Capex!X155</f>
        <v>45500</v>
      </c>
      <c r="X41" s="144">
        <f>Capex!Y155</f>
        <v>45000</v>
      </c>
      <c r="Y41" s="144">
        <f>Capex!Z155</f>
        <v>44500</v>
      </c>
      <c r="Z41" s="144">
        <f>Capex!AA155</f>
        <v>44000</v>
      </c>
      <c r="AA41" s="144">
        <f>Capex!AB155</f>
        <v>43500</v>
      </c>
      <c r="AB41" s="144">
        <f>Capex!AC155</f>
        <v>43000</v>
      </c>
      <c r="AC41" s="144">
        <f>Capex!AD155</f>
        <v>42500</v>
      </c>
      <c r="AD41" s="144">
        <f>Capex!AE155</f>
        <v>42000</v>
      </c>
      <c r="AE41" s="144">
        <f>Capex!AF155</f>
        <v>41500</v>
      </c>
      <c r="AF41" s="144">
        <f>Capex!AG155</f>
        <v>41000</v>
      </c>
      <c r="AG41" s="144">
        <f>Capex!AH155</f>
        <v>40500</v>
      </c>
      <c r="AH41" s="144">
        <f>Capex!AI155</f>
        <v>40000</v>
      </c>
      <c r="AI41" s="144">
        <f>Capex!AJ155</f>
        <v>39500</v>
      </c>
      <c r="AJ41" s="144">
        <f>Capex!AK155</f>
        <v>39000</v>
      </c>
      <c r="AK41" s="144">
        <f>Capex!AL155</f>
        <v>38500</v>
      </c>
      <c r="AL41" s="144">
        <f>Capex!AM155</f>
        <v>38000</v>
      </c>
      <c r="AM41" s="144">
        <f>Capex!AN155</f>
        <v>37500</v>
      </c>
      <c r="AN41" s="144">
        <f>Capex!AO155</f>
        <v>37000</v>
      </c>
      <c r="AO41" s="144">
        <f>Capex!AP155</f>
        <v>36500</v>
      </c>
      <c r="AP41" s="144">
        <f>Capex!AQ155</f>
        <v>36000</v>
      </c>
      <c r="AQ41" s="144">
        <f>Capex!AR155</f>
        <v>35500</v>
      </c>
      <c r="AR41" s="144">
        <f>Capex!AS155</f>
        <v>35000</v>
      </c>
      <c r="AS41" s="144">
        <f>Capex!AT155</f>
        <v>34500</v>
      </c>
      <c r="AT41" s="144">
        <f>Capex!AU155</f>
        <v>34000</v>
      </c>
      <c r="AU41" s="144">
        <f>Capex!AV155</f>
        <v>33500</v>
      </c>
      <c r="AV41" s="144">
        <f>Capex!AW155</f>
        <v>33000</v>
      </c>
      <c r="AW41" s="144">
        <f>Capex!AX155</f>
        <v>32500</v>
      </c>
      <c r="AX41" s="144">
        <f>Capex!AY155</f>
        <v>32000</v>
      </c>
      <c r="AY41" s="144">
        <f>Capex!AZ155</f>
        <v>31500</v>
      </c>
      <c r="AZ41" s="144">
        <f>Capex!BA155</f>
        <v>31000</v>
      </c>
      <c r="BA41" s="144">
        <f>Capex!BB155</f>
        <v>30500</v>
      </c>
      <c r="BB41" s="144">
        <f>Capex!BC155</f>
        <v>30000</v>
      </c>
      <c r="BC41" s="144">
        <f>Capex!BD155</f>
        <v>29500</v>
      </c>
      <c r="BD41" s="144">
        <f>Capex!BE155</f>
        <v>29000</v>
      </c>
      <c r="BE41" s="144">
        <f>Capex!BF155</f>
        <v>28500</v>
      </c>
      <c r="BF41" s="144">
        <f>Capex!BG155</f>
        <v>28000</v>
      </c>
      <c r="BG41" s="144">
        <f>Capex!BH155</f>
        <v>27500</v>
      </c>
      <c r="BH41" s="144">
        <f>Capex!BI155</f>
        <v>27000</v>
      </c>
      <c r="BI41" s="144">
        <f>Capex!BJ155</f>
        <v>26500</v>
      </c>
      <c r="BJ41" s="144">
        <f>Capex!BK155</f>
        <v>26000</v>
      </c>
      <c r="BK41" s="144">
        <f>Capex!BL155</f>
        <v>25500</v>
      </c>
      <c r="BL41" s="144">
        <f>Capex!BM155</f>
        <v>25000</v>
      </c>
      <c r="BM41" s="144">
        <f>Capex!BN155</f>
        <v>24500</v>
      </c>
      <c r="BN41" s="144">
        <f>Capex!BO155</f>
        <v>24000</v>
      </c>
      <c r="BO41" s="144">
        <f>Capex!BP155</f>
        <v>23500</v>
      </c>
      <c r="BP41" s="144">
        <f>Capex!BQ155</f>
        <v>23000</v>
      </c>
      <c r="BQ41" s="144">
        <f>Capex!BR155</f>
        <v>22500</v>
      </c>
      <c r="BR41" s="144">
        <f>Capex!BS155</f>
        <v>22000</v>
      </c>
      <c r="BS41" s="144">
        <f>Capex!BT155</f>
        <v>21500</v>
      </c>
      <c r="BT41" s="144">
        <f>Capex!BU155</f>
        <v>21000</v>
      </c>
      <c r="BU41" s="144">
        <f>Capex!BV155</f>
        <v>20500</v>
      </c>
      <c r="BV41" s="144">
        <f>Capex!BW155</f>
        <v>20000</v>
      </c>
      <c r="BW41" s="144">
        <f>Capex!BX155</f>
        <v>19500</v>
      </c>
      <c r="BX41" s="144">
        <f>Capex!BY155</f>
        <v>19000</v>
      </c>
      <c r="BY41" s="144">
        <f>Capex!BZ155</f>
        <v>18500</v>
      </c>
      <c r="BZ41" s="144">
        <f>Capex!CA155</f>
        <v>18000</v>
      </c>
      <c r="CA41" s="144">
        <f>Capex!CB155</f>
        <v>17500</v>
      </c>
      <c r="CB41" s="144">
        <f>Capex!CC155</f>
        <v>17000</v>
      </c>
      <c r="CC41" s="144">
        <f>Capex!CD155</f>
        <v>16500</v>
      </c>
      <c r="CD41" s="144">
        <f>Capex!CE155</f>
        <v>16000</v>
      </c>
      <c r="CE41" s="144">
        <f>Capex!CF155</f>
        <v>15500</v>
      </c>
      <c r="CF41" s="144">
        <f>Capex!CG155</f>
        <v>15000</v>
      </c>
      <c r="CG41" s="144">
        <f>Capex!CH155</f>
        <v>14500</v>
      </c>
      <c r="CH41" s="144">
        <f>Capex!CI155</f>
        <v>14000</v>
      </c>
      <c r="CI41" s="144">
        <f>Capex!CJ155</f>
        <v>13500</v>
      </c>
      <c r="CJ41" s="144">
        <f>Capex!CK155</f>
        <v>13000</v>
      </c>
      <c r="CK41" s="144">
        <f>Capex!CL155</f>
        <v>12500</v>
      </c>
      <c r="CL41" s="144">
        <f>Capex!CM155</f>
        <v>12000</v>
      </c>
      <c r="CM41" s="144">
        <f>Capex!CN155</f>
        <v>11500</v>
      </c>
      <c r="CN41" s="144">
        <f>Capex!CO155</f>
        <v>11000</v>
      </c>
      <c r="CO41" s="144">
        <f>Capex!CP155</f>
        <v>10500</v>
      </c>
      <c r="CP41" s="144">
        <f>Capex!CQ155</f>
        <v>10000</v>
      </c>
      <c r="CQ41" s="144">
        <f>Capex!CR155</f>
        <v>9500</v>
      </c>
      <c r="CR41" s="144">
        <f>Capex!CS155</f>
        <v>9000</v>
      </c>
      <c r="CS41" s="144">
        <f>Capex!CT155</f>
        <v>8500</v>
      </c>
      <c r="CT41" s="144">
        <f>Capex!CU155</f>
        <v>8000</v>
      </c>
      <c r="CU41" s="144">
        <f>Capex!CV155</f>
        <v>7500</v>
      </c>
      <c r="CV41" s="144">
        <f>Capex!CW155</f>
        <v>7000</v>
      </c>
      <c r="CW41" s="144">
        <f>Capex!CX155</f>
        <v>6500</v>
      </c>
      <c r="CX41" s="144">
        <f>Capex!CY155</f>
        <v>6000</v>
      </c>
      <c r="CY41" s="144">
        <f>Capex!CZ155</f>
        <v>5500</v>
      </c>
      <c r="CZ41" s="144">
        <f>Capex!DA155</f>
        <v>5000</v>
      </c>
      <c r="DA41" s="144">
        <f>Capex!DB155</f>
        <v>4500</v>
      </c>
      <c r="DB41" s="144">
        <f>Capex!DC155</f>
        <v>4000</v>
      </c>
      <c r="DC41" s="144">
        <f>Capex!DD155</f>
        <v>3500</v>
      </c>
      <c r="DD41" s="144">
        <f>Capex!DE155</f>
        <v>3000</v>
      </c>
      <c r="DE41" s="144">
        <f>Capex!DF155</f>
        <v>2500</v>
      </c>
      <c r="DF41" s="144">
        <f>Capex!DG155</f>
        <v>2000</v>
      </c>
      <c r="DG41" s="144">
        <f>Capex!DH155</f>
        <v>1500</v>
      </c>
      <c r="DH41" s="144">
        <f>Capex!DI155</f>
        <v>1000</v>
      </c>
      <c r="DI41" s="144">
        <f>Capex!DJ155</f>
        <v>500</v>
      </c>
      <c r="DJ41" s="144">
        <f>Capex!DK155</f>
        <v>0</v>
      </c>
    </row>
    <row r="42" spans="1:114" x14ac:dyDescent="0.25">
      <c r="B42" s="29" t="s">
        <v>346</v>
      </c>
      <c r="H42" s="45" t="s">
        <v>138</v>
      </c>
      <c r="J42" s="144">
        <f>AVERAGE(I41:J41)</f>
        <v>0</v>
      </c>
      <c r="K42" s="144">
        <f t="shared" ref="K42:BV42" si="20">AVERAGE(J41:K41)</f>
        <v>0</v>
      </c>
      <c r="L42" s="144">
        <f t="shared" si="20"/>
        <v>0</v>
      </c>
      <c r="M42" s="144">
        <f t="shared" si="20"/>
        <v>0</v>
      </c>
      <c r="N42" s="144">
        <f t="shared" si="20"/>
        <v>25000</v>
      </c>
      <c r="O42" s="144">
        <f t="shared" si="20"/>
        <v>49750</v>
      </c>
      <c r="P42" s="144">
        <f t="shared" si="20"/>
        <v>49250</v>
      </c>
      <c r="Q42" s="144">
        <f t="shared" si="20"/>
        <v>48750</v>
      </c>
      <c r="R42" s="144">
        <f t="shared" si="20"/>
        <v>48250</v>
      </c>
      <c r="S42" s="144">
        <f t="shared" si="20"/>
        <v>47750</v>
      </c>
      <c r="T42" s="144">
        <f t="shared" si="20"/>
        <v>47250</v>
      </c>
      <c r="U42" s="144">
        <f t="shared" si="20"/>
        <v>46750</v>
      </c>
      <c r="V42" s="144">
        <f t="shared" si="20"/>
        <v>46250</v>
      </c>
      <c r="W42" s="144">
        <f t="shared" si="20"/>
        <v>45750</v>
      </c>
      <c r="X42" s="144">
        <f t="shared" si="20"/>
        <v>45250</v>
      </c>
      <c r="Y42" s="144">
        <f t="shared" si="20"/>
        <v>44750</v>
      </c>
      <c r="Z42" s="144">
        <f t="shared" si="20"/>
        <v>44250</v>
      </c>
      <c r="AA42" s="144">
        <f t="shared" si="20"/>
        <v>43750</v>
      </c>
      <c r="AB42" s="144">
        <f t="shared" si="20"/>
        <v>43250</v>
      </c>
      <c r="AC42" s="144">
        <f t="shared" si="20"/>
        <v>42750</v>
      </c>
      <c r="AD42" s="144">
        <f t="shared" si="20"/>
        <v>42250</v>
      </c>
      <c r="AE42" s="144">
        <f t="shared" si="20"/>
        <v>41750</v>
      </c>
      <c r="AF42" s="144">
        <f t="shared" si="20"/>
        <v>41250</v>
      </c>
      <c r="AG42" s="144">
        <f t="shared" si="20"/>
        <v>40750</v>
      </c>
      <c r="AH42" s="144">
        <f t="shared" si="20"/>
        <v>40250</v>
      </c>
      <c r="AI42" s="144">
        <f t="shared" si="20"/>
        <v>39750</v>
      </c>
      <c r="AJ42" s="144">
        <f t="shared" si="20"/>
        <v>39250</v>
      </c>
      <c r="AK42" s="144">
        <f t="shared" si="20"/>
        <v>38750</v>
      </c>
      <c r="AL42" s="144">
        <f t="shared" si="20"/>
        <v>38250</v>
      </c>
      <c r="AM42" s="144">
        <f t="shared" si="20"/>
        <v>37750</v>
      </c>
      <c r="AN42" s="144">
        <f t="shared" si="20"/>
        <v>37250</v>
      </c>
      <c r="AO42" s="144">
        <f t="shared" si="20"/>
        <v>36750</v>
      </c>
      <c r="AP42" s="144">
        <f t="shared" si="20"/>
        <v>36250</v>
      </c>
      <c r="AQ42" s="144">
        <f t="shared" si="20"/>
        <v>35750</v>
      </c>
      <c r="AR42" s="144">
        <f t="shared" si="20"/>
        <v>35250</v>
      </c>
      <c r="AS42" s="144">
        <f t="shared" si="20"/>
        <v>34750</v>
      </c>
      <c r="AT42" s="144">
        <f t="shared" si="20"/>
        <v>34250</v>
      </c>
      <c r="AU42" s="144">
        <f t="shared" si="20"/>
        <v>33750</v>
      </c>
      <c r="AV42" s="144">
        <f t="shared" si="20"/>
        <v>33250</v>
      </c>
      <c r="AW42" s="144">
        <f t="shared" si="20"/>
        <v>32750</v>
      </c>
      <c r="AX42" s="144">
        <f t="shared" si="20"/>
        <v>32250</v>
      </c>
      <c r="AY42" s="144">
        <f t="shared" si="20"/>
        <v>31750</v>
      </c>
      <c r="AZ42" s="144">
        <f t="shared" si="20"/>
        <v>31250</v>
      </c>
      <c r="BA42" s="144">
        <f t="shared" si="20"/>
        <v>30750</v>
      </c>
      <c r="BB42" s="144">
        <f t="shared" si="20"/>
        <v>30250</v>
      </c>
      <c r="BC42" s="144">
        <f t="shared" si="20"/>
        <v>29750</v>
      </c>
      <c r="BD42" s="144">
        <f t="shared" si="20"/>
        <v>29250</v>
      </c>
      <c r="BE42" s="144">
        <f t="shared" si="20"/>
        <v>28750</v>
      </c>
      <c r="BF42" s="144">
        <f t="shared" si="20"/>
        <v>28250</v>
      </c>
      <c r="BG42" s="144">
        <f t="shared" si="20"/>
        <v>27750</v>
      </c>
      <c r="BH42" s="144">
        <f t="shared" si="20"/>
        <v>27250</v>
      </c>
      <c r="BI42" s="144">
        <f t="shared" si="20"/>
        <v>26750</v>
      </c>
      <c r="BJ42" s="144">
        <f t="shared" si="20"/>
        <v>26250</v>
      </c>
      <c r="BK42" s="144">
        <f t="shared" si="20"/>
        <v>25750</v>
      </c>
      <c r="BL42" s="144">
        <f t="shared" si="20"/>
        <v>25250</v>
      </c>
      <c r="BM42" s="144">
        <f t="shared" si="20"/>
        <v>24750</v>
      </c>
      <c r="BN42" s="144">
        <f t="shared" si="20"/>
        <v>24250</v>
      </c>
      <c r="BO42" s="144">
        <f t="shared" si="20"/>
        <v>23750</v>
      </c>
      <c r="BP42" s="144">
        <f t="shared" si="20"/>
        <v>23250</v>
      </c>
      <c r="BQ42" s="144">
        <f t="shared" si="20"/>
        <v>22750</v>
      </c>
      <c r="BR42" s="144">
        <f t="shared" si="20"/>
        <v>22250</v>
      </c>
      <c r="BS42" s="144">
        <f t="shared" si="20"/>
        <v>21750</v>
      </c>
      <c r="BT42" s="144">
        <f t="shared" si="20"/>
        <v>21250</v>
      </c>
      <c r="BU42" s="144">
        <f t="shared" si="20"/>
        <v>20750</v>
      </c>
      <c r="BV42" s="144">
        <f t="shared" si="20"/>
        <v>20250</v>
      </c>
      <c r="BW42" s="144">
        <f t="shared" ref="BW42:DJ42" si="21">AVERAGE(BV41:BW41)</f>
        <v>19750</v>
      </c>
      <c r="BX42" s="144">
        <f t="shared" si="21"/>
        <v>19250</v>
      </c>
      <c r="BY42" s="144">
        <f t="shared" si="21"/>
        <v>18750</v>
      </c>
      <c r="BZ42" s="144">
        <f t="shared" si="21"/>
        <v>18250</v>
      </c>
      <c r="CA42" s="144">
        <f t="shared" si="21"/>
        <v>17750</v>
      </c>
      <c r="CB42" s="144">
        <f t="shared" si="21"/>
        <v>17250</v>
      </c>
      <c r="CC42" s="144">
        <f t="shared" si="21"/>
        <v>16750</v>
      </c>
      <c r="CD42" s="144">
        <f t="shared" si="21"/>
        <v>16250</v>
      </c>
      <c r="CE42" s="144">
        <f t="shared" si="21"/>
        <v>15750</v>
      </c>
      <c r="CF42" s="144">
        <f t="shared" si="21"/>
        <v>15250</v>
      </c>
      <c r="CG42" s="144">
        <f t="shared" si="21"/>
        <v>14750</v>
      </c>
      <c r="CH42" s="144">
        <f t="shared" si="21"/>
        <v>14250</v>
      </c>
      <c r="CI42" s="144">
        <f t="shared" si="21"/>
        <v>13750</v>
      </c>
      <c r="CJ42" s="144">
        <f t="shared" si="21"/>
        <v>13250</v>
      </c>
      <c r="CK42" s="144">
        <f t="shared" si="21"/>
        <v>12750</v>
      </c>
      <c r="CL42" s="144">
        <f t="shared" si="21"/>
        <v>12250</v>
      </c>
      <c r="CM42" s="144">
        <f t="shared" si="21"/>
        <v>11750</v>
      </c>
      <c r="CN42" s="144">
        <f t="shared" si="21"/>
        <v>11250</v>
      </c>
      <c r="CO42" s="144">
        <f t="shared" si="21"/>
        <v>10750</v>
      </c>
      <c r="CP42" s="144">
        <f t="shared" si="21"/>
        <v>10250</v>
      </c>
      <c r="CQ42" s="144">
        <f t="shared" si="21"/>
        <v>9750</v>
      </c>
      <c r="CR42" s="144">
        <f t="shared" si="21"/>
        <v>9250</v>
      </c>
      <c r="CS42" s="144">
        <f t="shared" si="21"/>
        <v>8750</v>
      </c>
      <c r="CT42" s="144">
        <f t="shared" si="21"/>
        <v>8250</v>
      </c>
      <c r="CU42" s="144">
        <f t="shared" si="21"/>
        <v>7750</v>
      </c>
      <c r="CV42" s="144">
        <f t="shared" si="21"/>
        <v>7250</v>
      </c>
      <c r="CW42" s="144">
        <f t="shared" si="21"/>
        <v>6750</v>
      </c>
      <c r="CX42" s="144">
        <f t="shared" si="21"/>
        <v>6250</v>
      </c>
      <c r="CY42" s="144">
        <f t="shared" si="21"/>
        <v>5750</v>
      </c>
      <c r="CZ42" s="144">
        <f t="shared" si="21"/>
        <v>5250</v>
      </c>
      <c r="DA42" s="144">
        <f t="shared" si="21"/>
        <v>4750</v>
      </c>
      <c r="DB42" s="144">
        <f t="shared" si="21"/>
        <v>4250</v>
      </c>
      <c r="DC42" s="144">
        <f t="shared" si="21"/>
        <v>3750</v>
      </c>
      <c r="DD42" s="144">
        <f t="shared" si="21"/>
        <v>3250</v>
      </c>
      <c r="DE42" s="144">
        <f t="shared" si="21"/>
        <v>2750</v>
      </c>
      <c r="DF42" s="144">
        <f t="shared" si="21"/>
        <v>2250</v>
      </c>
      <c r="DG42" s="144">
        <f t="shared" si="21"/>
        <v>1750</v>
      </c>
      <c r="DH42" s="144">
        <f t="shared" si="21"/>
        <v>1250</v>
      </c>
      <c r="DI42" s="144">
        <f t="shared" si="21"/>
        <v>750</v>
      </c>
      <c r="DJ42" s="144">
        <f t="shared" si="21"/>
        <v>250</v>
      </c>
    </row>
    <row r="43" spans="1:114" x14ac:dyDescent="0.25">
      <c r="B43" s="29"/>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c r="CN43" s="144"/>
      <c r="CO43" s="144"/>
      <c r="CP43" s="144"/>
      <c r="CQ43" s="144"/>
      <c r="CR43" s="144"/>
      <c r="CS43" s="144"/>
      <c r="CT43" s="144"/>
      <c r="CU43" s="144"/>
      <c r="CV43" s="144"/>
      <c r="CW43" s="144"/>
      <c r="CX43" s="144"/>
      <c r="CY43" s="144"/>
      <c r="CZ43" s="144"/>
      <c r="DA43" s="144"/>
      <c r="DB43" s="144"/>
      <c r="DC43" s="144"/>
      <c r="DD43" s="144"/>
      <c r="DE43" s="144"/>
      <c r="DF43" s="144"/>
      <c r="DG43" s="144"/>
      <c r="DH43" s="144"/>
      <c r="DI43" s="144"/>
      <c r="DJ43" s="144"/>
    </row>
    <row r="44" spans="1:114" x14ac:dyDescent="0.25">
      <c r="B44" s="29" t="s">
        <v>347</v>
      </c>
      <c r="H44" s="45" t="s">
        <v>138</v>
      </c>
      <c r="J44" s="144">
        <f>I47</f>
        <v>0</v>
      </c>
      <c r="K44" s="144">
        <f t="shared" ref="K44:BV44" si="22">J47</f>
        <v>0</v>
      </c>
      <c r="L44" s="144">
        <f t="shared" si="22"/>
        <v>0</v>
      </c>
      <c r="M44" s="144">
        <f t="shared" si="22"/>
        <v>0</v>
      </c>
      <c r="N44" s="144">
        <f t="shared" si="22"/>
        <v>0</v>
      </c>
      <c r="O44" s="144">
        <f t="shared" si="22"/>
        <v>137.5</v>
      </c>
      <c r="P44" s="144">
        <f t="shared" si="22"/>
        <v>273.625</v>
      </c>
      <c r="Q44" s="144">
        <f t="shared" si="22"/>
        <v>270.875</v>
      </c>
      <c r="R44" s="144">
        <f t="shared" si="22"/>
        <v>268.125</v>
      </c>
      <c r="S44" s="144">
        <f t="shared" si="22"/>
        <v>265.375</v>
      </c>
      <c r="T44" s="144">
        <f t="shared" si="22"/>
        <v>262.625</v>
      </c>
      <c r="U44" s="144">
        <f t="shared" si="22"/>
        <v>259.875</v>
      </c>
      <c r="V44" s="144">
        <f t="shared" si="22"/>
        <v>257.125</v>
      </c>
      <c r="W44" s="144">
        <f t="shared" si="22"/>
        <v>254.375</v>
      </c>
      <c r="X44" s="144">
        <f t="shared" si="22"/>
        <v>251.625</v>
      </c>
      <c r="Y44" s="144">
        <f t="shared" si="22"/>
        <v>248.875</v>
      </c>
      <c r="Z44" s="144">
        <f t="shared" si="22"/>
        <v>246.125</v>
      </c>
      <c r="AA44" s="144">
        <f t="shared" si="22"/>
        <v>243.375</v>
      </c>
      <c r="AB44" s="144">
        <f t="shared" si="22"/>
        <v>240.625</v>
      </c>
      <c r="AC44" s="144">
        <f t="shared" si="22"/>
        <v>237.875</v>
      </c>
      <c r="AD44" s="144">
        <f t="shared" si="22"/>
        <v>235.125</v>
      </c>
      <c r="AE44" s="144">
        <f t="shared" si="22"/>
        <v>232.375</v>
      </c>
      <c r="AF44" s="144">
        <f t="shared" si="22"/>
        <v>229.625</v>
      </c>
      <c r="AG44" s="144">
        <f t="shared" si="22"/>
        <v>226.875</v>
      </c>
      <c r="AH44" s="144">
        <f t="shared" si="22"/>
        <v>224.125</v>
      </c>
      <c r="AI44" s="144">
        <f t="shared" si="22"/>
        <v>221.375</v>
      </c>
      <c r="AJ44" s="144">
        <f t="shared" si="22"/>
        <v>218.625</v>
      </c>
      <c r="AK44" s="144">
        <f t="shared" si="22"/>
        <v>215.875</v>
      </c>
      <c r="AL44" s="144">
        <f t="shared" si="22"/>
        <v>213.125</v>
      </c>
      <c r="AM44" s="144">
        <f t="shared" si="22"/>
        <v>210.375</v>
      </c>
      <c r="AN44" s="144">
        <f t="shared" si="22"/>
        <v>207.625</v>
      </c>
      <c r="AO44" s="144">
        <f t="shared" si="22"/>
        <v>204.875</v>
      </c>
      <c r="AP44" s="144">
        <f t="shared" si="22"/>
        <v>202.125</v>
      </c>
      <c r="AQ44" s="144">
        <f t="shared" si="22"/>
        <v>199.375</v>
      </c>
      <c r="AR44" s="144">
        <f t="shared" si="22"/>
        <v>196.625</v>
      </c>
      <c r="AS44" s="144">
        <f t="shared" si="22"/>
        <v>193.875</v>
      </c>
      <c r="AT44" s="144">
        <f t="shared" si="22"/>
        <v>191.125</v>
      </c>
      <c r="AU44" s="144">
        <f t="shared" si="22"/>
        <v>188.375</v>
      </c>
      <c r="AV44" s="144">
        <f t="shared" si="22"/>
        <v>185.625</v>
      </c>
      <c r="AW44" s="144">
        <f t="shared" si="22"/>
        <v>182.875</v>
      </c>
      <c r="AX44" s="144">
        <f t="shared" si="22"/>
        <v>180.125</v>
      </c>
      <c r="AY44" s="144">
        <f t="shared" si="22"/>
        <v>177.375</v>
      </c>
      <c r="AZ44" s="144">
        <f t="shared" si="22"/>
        <v>174.625</v>
      </c>
      <c r="BA44" s="144">
        <f t="shared" si="22"/>
        <v>171.875</v>
      </c>
      <c r="BB44" s="144">
        <f t="shared" si="22"/>
        <v>169.125</v>
      </c>
      <c r="BC44" s="144">
        <f t="shared" si="22"/>
        <v>166.375</v>
      </c>
      <c r="BD44" s="144">
        <f t="shared" si="22"/>
        <v>163.625</v>
      </c>
      <c r="BE44" s="144">
        <f t="shared" si="22"/>
        <v>160.875</v>
      </c>
      <c r="BF44" s="144">
        <f t="shared" si="22"/>
        <v>158.125</v>
      </c>
      <c r="BG44" s="144">
        <f t="shared" si="22"/>
        <v>155.375</v>
      </c>
      <c r="BH44" s="144">
        <f t="shared" si="22"/>
        <v>152.625</v>
      </c>
      <c r="BI44" s="144">
        <f t="shared" si="22"/>
        <v>149.875</v>
      </c>
      <c r="BJ44" s="144">
        <f t="shared" si="22"/>
        <v>149.875</v>
      </c>
      <c r="BK44" s="144">
        <f t="shared" si="22"/>
        <v>149.875</v>
      </c>
      <c r="BL44" s="144">
        <f t="shared" si="22"/>
        <v>149.875</v>
      </c>
      <c r="BM44" s="144">
        <f t="shared" si="22"/>
        <v>149.875</v>
      </c>
      <c r="BN44" s="144">
        <f t="shared" si="22"/>
        <v>149.875</v>
      </c>
      <c r="BO44" s="144">
        <f t="shared" si="22"/>
        <v>149.875</v>
      </c>
      <c r="BP44" s="144">
        <f t="shared" si="22"/>
        <v>149.875</v>
      </c>
      <c r="BQ44" s="144">
        <f t="shared" si="22"/>
        <v>149.875</v>
      </c>
      <c r="BR44" s="144">
        <f t="shared" si="22"/>
        <v>149.875</v>
      </c>
      <c r="BS44" s="144">
        <f t="shared" si="22"/>
        <v>149.875</v>
      </c>
      <c r="BT44" s="144">
        <f t="shared" si="22"/>
        <v>149.875</v>
      </c>
      <c r="BU44" s="144">
        <f t="shared" si="22"/>
        <v>149.875</v>
      </c>
      <c r="BV44" s="144">
        <f t="shared" si="22"/>
        <v>149.875</v>
      </c>
      <c r="BW44" s="144">
        <f t="shared" ref="BW44:DJ44" si="23">BV47</f>
        <v>149.875</v>
      </c>
      <c r="BX44" s="144">
        <f t="shared" si="23"/>
        <v>149.875</v>
      </c>
      <c r="BY44" s="144">
        <f t="shared" si="23"/>
        <v>149.875</v>
      </c>
      <c r="BZ44" s="144">
        <f t="shared" si="23"/>
        <v>149.875</v>
      </c>
      <c r="CA44" s="144">
        <f t="shared" si="23"/>
        <v>149.875</v>
      </c>
      <c r="CB44" s="144">
        <f t="shared" si="23"/>
        <v>149.875</v>
      </c>
      <c r="CC44" s="144">
        <f t="shared" si="23"/>
        <v>149.875</v>
      </c>
      <c r="CD44" s="144">
        <f t="shared" si="23"/>
        <v>149.875</v>
      </c>
      <c r="CE44" s="144">
        <f t="shared" si="23"/>
        <v>149.875</v>
      </c>
      <c r="CF44" s="144">
        <f t="shared" si="23"/>
        <v>149.875</v>
      </c>
      <c r="CG44" s="144">
        <f t="shared" si="23"/>
        <v>149.875</v>
      </c>
      <c r="CH44" s="144">
        <f t="shared" si="23"/>
        <v>149.875</v>
      </c>
      <c r="CI44" s="144">
        <f t="shared" si="23"/>
        <v>149.875</v>
      </c>
      <c r="CJ44" s="144">
        <f t="shared" si="23"/>
        <v>149.875</v>
      </c>
      <c r="CK44" s="144">
        <f t="shared" si="23"/>
        <v>149.875</v>
      </c>
      <c r="CL44" s="144">
        <f t="shared" si="23"/>
        <v>149.875</v>
      </c>
      <c r="CM44" s="144">
        <f t="shared" si="23"/>
        <v>149.875</v>
      </c>
      <c r="CN44" s="144">
        <f t="shared" si="23"/>
        <v>149.875</v>
      </c>
      <c r="CO44" s="144">
        <f t="shared" si="23"/>
        <v>149.875</v>
      </c>
      <c r="CP44" s="144">
        <f t="shared" si="23"/>
        <v>149.875</v>
      </c>
      <c r="CQ44" s="144">
        <f t="shared" si="23"/>
        <v>149.875</v>
      </c>
      <c r="CR44" s="144">
        <f t="shared" si="23"/>
        <v>149.875</v>
      </c>
      <c r="CS44" s="144">
        <f t="shared" si="23"/>
        <v>149.875</v>
      </c>
      <c r="CT44" s="144">
        <f t="shared" si="23"/>
        <v>149.875</v>
      </c>
      <c r="CU44" s="144">
        <f t="shared" si="23"/>
        <v>149.875</v>
      </c>
      <c r="CV44" s="144">
        <f t="shared" si="23"/>
        <v>149.875</v>
      </c>
      <c r="CW44" s="144">
        <f t="shared" si="23"/>
        <v>149.875</v>
      </c>
      <c r="CX44" s="144">
        <f t="shared" si="23"/>
        <v>149.875</v>
      </c>
      <c r="CY44" s="144">
        <f t="shared" si="23"/>
        <v>149.875</v>
      </c>
      <c r="CZ44" s="144">
        <f t="shared" si="23"/>
        <v>149.875</v>
      </c>
      <c r="DA44" s="144">
        <f t="shared" si="23"/>
        <v>149.875</v>
      </c>
      <c r="DB44" s="144">
        <f t="shared" si="23"/>
        <v>149.875</v>
      </c>
      <c r="DC44" s="144">
        <f t="shared" si="23"/>
        <v>149.875</v>
      </c>
      <c r="DD44" s="144">
        <f t="shared" si="23"/>
        <v>149.875</v>
      </c>
      <c r="DE44" s="144">
        <f t="shared" si="23"/>
        <v>149.875</v>
      </c>
      <c r="DF44" s="144">
        <f t="shared" si="23"/>
        <v>149.875</v>
      </c>
      <c r="DG44" s="144">
        <f t="shared" si="23"/>
        <v>149.875</v>
      </c>
      <c r="DH44" s="144">
        <f t="shared" si="23"/>
        <v>149.875</v>
      </c>
      <c r="DI44" s="144">
        <f t="shared" si="23"/>
        <v>149.875</v>
      </c>
      <c r="DJ44" s="144">
        <f t="shared" si="23"/>
        <v>149.875</v>
      </c>
    </row>
    <row r="45" spans="1:114" x14ac:dyDescent="0.25">
      <c r="B45" s="29" t="s">
        <v>348</v>
      </c>
      <c r="H45" s="45" t="s">
        <v>138</v>
      </c>
      <c r="J45" s="144">
        <f>J42*J$39</f>
        <v>0</v>
      </c>
      <c r="K45" s="144">
        <f t="shared" ref="K45:BV45" si="24">K42*K$39</f>
        <v>0</v>
      </c>
      <c r="L45" s="144">
        <f t="shared" si="24"/>
        <v>0</v>
      </c>
      <c r="M45" s="144">
        <f t="shared" si="24"/>
        <v>0</v>
      </c>
      <c r="N45" s="144">
        <f t="shared" si="24"/>
        <v>137.5</v>
      </c>
      <c r="O45" s="144">
        <f t="shared" si="24"/>
        <v>273.625</v>
      </c>
      <c r="P45" s="144">
        <f t="shared" si="24"/>
        <v>270.875</v>
      </c>
      <c r="Q45" s="144">
        <f t="shared" si="24"/>
        <v>268.125</v>
      </c>
      <c r="R45" s="144">
        <f t="shared" si="24"/>
        <v>265.375</v>
      </c>
      <c r="S45" s="144">
        <f t="shared" si="24"/>
        <v>262.625</v>
      </c>
      <c r="T45" s="144">
        <f t="shared" si="24"/>
        <v>259.875</v>
      </c>
      <c r="U45" s="144">
        <f t="shared" si="24"/>
        <v>257.125</v>
      </c>
      <c r="V45" s="144">
        <f t="shared" si="24"/>
        <v>254.37499999999997</v>
      </c>
      <c r="W45" s="144">
        <f t="shared" si="24"/>
        <v>251.62499999999997</v>
      </c>
      <c r="X45" s="144">
        <f t="shared" si="24"/>
        <v>248.87499999999997</v>
      </c>
      <c r="Y45" s="144">
        <f t="shared" si="24"/>
        <v>246.12499999999997</v>
      </c>
      <c r="Z45" s="144">
        <f t="shared" si="24"/>
        <v>243.375</v>
      </c>
      <c r="AA45" s="144">
        <f t="shared" si="24"/>
        <v>240.625</v>
      </c>
      <c r="AB45" s="144">
        <f t="shared" si="24"/>
        <v>237.875</v>
      </c>
      <c r="AC45" s="144">
        <f t="shared" si="24"/>
        <v>235.125</v>
      </c>
      <c r="AD45" s="144">
        <f t="shared" si="24"/>
        <v>232.375</v>
      </c>
      <c r="AE45" s="144">
        <f t="shared" si="24"/>
        <v>229.625</v>
      </c>
      <c r="AF45" s="144">
        <f t="shared" si="24"/>
        <v>226.875</v>
      </c>
      <c r="AG45" s="144">
        <f t="shared" si="24"/>
        <v>224.125</v>
      </c>
      <c r="AH45" s="144">
        <f t="shared" si="24"/>
        <v>221.375</v>
      </c>
      <c r="AI45" s="144">
        <f t="shared" si="24"/>
        <v>218.625</v>
      </c>
      <c r="AJ45" s="144">
        <f t="shared" si="24"/>
        <v>215.875</v>
      </c>
      <c r="AK45" s="144">
        <f t="shared" si="24"/>
        <v>213.125</v>
      </c>
      <c r="AL45" s="144">
        <f t="shared" si="24"/>
        <v>210.375</v>
      </c>
      <c r="AM45" s="144">
        <f t="shared" si="24"/>
        <v>207.625</v>
      </c>
      <c r="AN45" s="144">
        <f t="shared" si="24"/>
        <v>204.875</v>
      </c>
      <c r="AO45" s="144">
        <f t="shared" si="24"/>
        <v>202.125</v>
      </c>
      <c r="AP45" s="144">
        <f t="shared" si="24"/>
        <v>199.375</v>
      </c>
      <c r="AQ45" s="144">
        <f t="shared" si="24"/>
        <v>196.625</v>
      </c>
      <c r="AR45" s="144">
        <f t="shared" si="24"/>
        <v>193.875</v>
      </c>
      <c r="AS45" s="144">
        <f t="shared" si="24"/>
        <v>191.125</v>
      </c>
      <c r="AT45" s="144">
        <f t="shared" si="24"/>
        <v>188.375</v>
      </c>
      <c r="AU45" s="144">
        <f t="shared" si="24"/>
        <v>185.625</v>
      </c>
      <c r="AV45" s="144">
        <f t="shared" si="24"/>
        <v>182.875</v>
      </c>
      <c r="AW45" s="144">
        <f t="shared" si="24"/>
        <v>180.125</v>
      </c>
      <c r="AX45" s="144">
        <f t="shared" si="24"/>
        <v>177.375</v>
      </c>
      <c r="AY45" s="144">
        <f t="shared" si="24"/>
        <v>174.625</v>
      </c>
      <c r="AZ45" s="144">
        <f t="shared" si="24"/>
        <v>171.875</v>
      </c>
      <c r="BA45" s="144">
        <f t="shared" si="24"/>
        <v>169.125</v>
      </c>
      <c r="BB45" s="144">
        <f t="shared" si="24"/>
        <v>166.375</v>
      </c>
      <c r="BC45" s="144">
        <f t="shared" si="24"/>
        <v>163.625</v>
      </c>
      <c r="BD45" s="144">
        <f t="shared" si="24"/>
        <v>160.875</v>
      </c>
      <c r="BE45" s="144">
        <f t="shared" si="24"/>
        <v>158.125</v>
      </c>
      <c r="BF45" s="144">
        <f t="shared" si="24"/>
        <v>155.375</v>
      </c>
      <c r="BG45" s="144">
        <f t="shared" si="24"/>
        <v>152.625</v>
      </c>
      <c r="BH45" s="144">
        <f t="shared" si="24"/>
        <v>149.875</v>
      </c>
      <c r="BI45" s="144">
        <f t="shared" si="24"/>
        <v>0</v>
      </c>
      <c r="BJ45" s="144">
        <f t="shared" si="24"/>
        <v>0</v>
      </c>
      <c r="BK45" s="144">
        <f t="shared" si="24"/>
        <v>0</v>
      </c>
      <c r="BL45" s="144">
        <f t="shared" si="24"/>
        <v>0</v>
      </c>
      <c r="BM45" s="144">
        <f t="shared" si="24"/>
        <v>0</v>
      </c>
      <c r="BN45" s="144">
        <f t="shared" si="24"/>
        <v>0</v>
      </c>
      <c r="BO45" s="144">
        <f t="shared" si="24"/>
        <v>0</v>
      </c>
      <c r="BP45" s="144">
        <f t="shared" si="24"/>
        <v>0</v>
      </c>
      <c r="BQ45" s="144">
        <f t="shared" si="24"/>
        <v>0</v>
      </c>
      <c r="BR45" s="144">
        <f t="shared" si="24"/>
        <v>0</v>
      </c>
      <c r="BS45" s="144">
        <f t="shared" si="24"/>
        <v>0</v>
      </c>
      <c r="BT45" s="144">
        <f t="shared" si="24"/>
        <v>0</v>
      </c>
      <c r="BU45" s="144">
        <f t="shared" si="24"/>
        <v>0</v>
      </c>
      <c r="BV45" s="144">
        <f t="shared" si="24"/>
        <v>0</v>
      </c>
      <c r="BW45" s="144">
        <f t="shared" ref="BW45:DJ45" si="25">BW42*BW$39</f>
        <v>0</v>
      </c>
      <c r="BX45" s="144">
        <f t="shared" si="25"/>
        <v>0</v>
      </c>
      <c r="BY45" s="144">
        <f t="shared" si="25"/>
        <v>0</v>
      </c>
      <c r="BZ45" s="144">
        <f t="shared" si="25"/>
        <v>0</v>
      </c>
      <c r="CA45" s="144">
        <f t="shared" si="25"/>
        <v>0</v>
      </c>
      <c r="CB45" s="144">
        <f t="shared" si="25"/>
        <v>0</v>
      </c>
      <c r="CC45" s="144">
        <f t="shared" si="25"/>
        <v>0</v>
      </c>
      <c r="CD45" s="144">
        <f t="shared" si="25"/>
        <v>0</v>
      </c>
      <c r="CE45" s="144">
        <f t="shared" si="25"/>
        <v>0</v>
      </c>
      <c r="CF45" s="144">
        <f t="shared" si="25"/>
        <v>0</v>
      </c>
      <c r="CG45" s="144">
        <f t="shared" si="25"/>
        <v>0</v>
      </c>
      <c r="CH45" s="144">
        <f t="shared" si="25"/>
        <v>0</v>
      </c>
      <c r="CI45" s="144">
        <f t="shared" si="25"/>
        <v>0</v>
      </c>
      <c r="CJ45" s="144">
        <f t="shared" si="25"/>
        <v>0</v>
      </c>
      <c r="CK45" s="144">
        <f t="shared" si="25"/>
        <v>0</v>
      </c>
      <c r="CL45" s="144">
        <f t="shared" si="25"/>
        <v>0</v>
      </c>
      <c r="CM45" s="144">
        <f t="shared" si="25"/>
        <v>0</v>
      </c>
      <c r="CN45" s="144">
        <f t="shared" si="25"/>
        <v>0</v>
      </c>
      <c r="CO45" s="144">
        <f t="shared" si="25"/>
        <v>0</v>
      </c>
      <c r="CP45" s="144">
        <f t="shared" si="25"/>
        <v>0</v>
      </c>
      <c r="CQ45" s="144">
        <f t="shared" si="25"/>
        <v>0</v>
      </c>
      <c r="CR45" s="144">
        <f t="shared" si="25"/>
        <v>0</v>
      </c>
      <c r="CS45" s="144">
        <f t="shared" si="25"/>
        <v>0</v>
      </c>
      <c r="CT45" s="144">
        <f t="shared" si="25"/>
        <v>0</v>
      </c>
      <c r="CU45" s="144">
        <f t="shared" si="25"/>
        <v>0</v>
      </c>
      <c r="CV45" s="144">
        <f t="shared" si="25"/>
        <v>0</v>
      </c>
      <c r="CW45" s="144">
        <f t="shared" si="25"/>
        <v>0</v>
      </c>
      <c r="CX45" s="144">
        <f t="shared" si="25"/>
        <v>0</v>
      </c>
      <c r="CY45" s="144">
        <f t="shared" si="25"/>
        <v>0</v>
      </c>
      <c r="CZ45" s="144">
        <f t="shared" si="25"/>
        <v>0</v>
      </c>
      <c r="DA45" s="144">
        <f t="shared" si="25"/>
        <v>0</v>
      </c>
      <c r="DB45" s="144">
        <f t="shared" si="25"/>
        <v>0</v>
      </c>
      <c r="DC45" s="144">
        <f t="shared" si="25"/>
        <v>0</v>
      </c>
      <c r="DD45" s="144">
        <f t="shared" si="25"/>
        <v>0</v>
      </c>
      <c r="DE45" s="144">
        <f t="shared" si="25"/>
        <v>0</v>
      </c>
      <c r="DF45" s="144">
        <f t="shared" si="25"/>
        <v>0</v>
      </c>
      <c r="DG45" s="144">
        <f t="shared" si="25"/>
        <v>0</v>
      </c>
      <c r="DH45" s="144">
        <f t="shared" si="25"/>
        <v>0</v>
      </c>
      <c r="DI45" s="144">
        <f t="shared" si="25"/>
        <v>0</v>
      </c>
      <c r="DJ45" s="144">
        <f t="shared" si="25"/>
        <v>0</v>
      </c>
    </row>
    <row r="46" spans="1:114" s="28" customFormat="1" x14ac:dyDescent="0.25">
      <c r="A46" s="46"/>
      <c r="B46" s="195" t="s">
        <v>349</v>
      </c>
      <c r="H46" s="149" t="s">
        <v>138</v>
      </c>
      <c r="I46" s="196"/>
      <c r="J46" s="150">
        <f t="shared" ref="J46:BU46" si="26">-J44*N(J$13&lt;&gt;0)</f>
        <v>0</v>
      </c>
      <c r="K46" s="150">
        <f t="shared" si="26"/>
        <v>0</v>
      </c>
      <c r="L46" s="150">
        <f t="shared" si="26"/>
        <v>0</v>
      </c>
      <c r="M46" s="150">
        <f t="shared" si="26"/>
        <v>0</v>
      </c>
      <c r="N46" s="150">
        <f t="shared" si="26"/>
        <v>0</v>
      </c>
      <c r="O46" s="150">
        <f t="shared" si="26"/>
        <v>-137.5</v>
      </c>
      <c r="P46" s="150">
        <f t="shared" si="26"/>
        <v>-273.625</v>
      </c>
      <c r="Q46" s="150">
        <f t="shared" si="26"/>
        <v>-270.875</v>
      </c>
      <c r="R46" s="150">
        <f t="shared" si="26"/>
        <v>-268.125</v>
      </c>
      <c r="S46" s="150">
        <f t="shared" si="26"/>
        <v>-265.375</v>
      </c>
      <c r="T46" s="150">
        <f t="shared" si="26"/>
        <v>-262.625</v>
      </c>
      <c r="U46" s="150">
        <f t="shared" si="26"/>
        <v>-259.875</v>
      </c>
      <c r="V46" s="150">
        <f t="shared" si="26"/>
        <v>-257.125</v>
      </c>
      <c r="W46" s="150">
        <f t="shared" si="26"/>
        <v>-254.375</v>
      </c>
      <c r="X46" s="150">
        <f t="shared" si="26"/>
        <v>-251.625</v>
      </c>
      <c r="Y46" s="150">
        <f t="shared" si="26"/>
        <v>-248.875</v>
      </c>
      <c r="Z46" s="150">
        <f t="shared" si="26"/>
        <v>-246.125</v>
      </c>
      <c r="AA46" s="150">
        <f t="shared" si="26"/>
        <v>-243.375</v>
      </c>
      <c r="AB46" s="150">
        <f t="shared" si="26"/>
        <v>-240.625</v>
      </c>
      <c r="AC46" s="150">
        <f t="shared" si="26"/>
        <v>-237.875</v>
      </c>
      <c r="AD46" s="150">
        <f t="shared" si="26"/>
        <v>-235.125</v>
      </c>
      <c r="AE46" s="150">
        <f t="shared" si="26"/>
        <v>-232.375</v>
      </c>
      <c r="AF46" s="150">
        <f t="shared" si="26"/>
        <v>-229.625</v>
      </c>
      <c r="AG46" s="150">
        <f t="shared" si="26"/>
        <v>-226.875</v>
      </c>
      <c r="AH46" s="150">
        <f t="shared" si="26"/>
        <v>-224.125</v>
      </c>
      <c r="AI46" s="150">
        <f t="shared" si="26"/>
        <v>-221.375</v>
      </c>
      <c r="AJ46" s="150">
        <f t="shared" si="26"/>
        <v>-218.625</v>
      </c>
      <c r="AK46" s="150">
        <f t="shared" si="26"/>
        <v>-215.875</v>
      </c>
      <c r="AL46" s="150">
        <f t="shared" si="26"/>
        <v>-213.125</v>
      </c>
      <c r="AM46" s="150">
        <f t="shared" si="26"/>
        <v>-210.375</v>
      </c>
      <c r="AN46" s="150">
        <f t="shared" si="26"/>
        <v>-207.625</v>
      </c>
      <c r="AO46" s="150">
        <f t="shared" si="26"/>
        <v>-204.875</v>
      </c>
      <c r="AP46" s="150">
        <f t="shared" si="26"/>
        <v>-202.125</v>
      </c>
      <c r="AQ46" s="150">
        <f t="shared" si="26"/>
        <v>-199.375</v>
      </c>
      <c r="AR46" s="150">
        <f t="shared" si="26"/>
        <v>-196.625</v>
      </c>
      <c r="AS46" s="150">
        <f t="shared" si="26"/>
        <v>-193.875</v>
      </c>
      <c r="AT46" s="150">
        <f t="shared" si="26"/>
        <v>-191.125</v>
      </c>
      <c r="AU46" s="150">
        <f t="shared" si="26"/>
        <v>-188.375</v>
      </c>
      <c r="AV46" s="150">
        <f t="shared" si="26"/>
        <v>-185.625</v>
      </c>
      <c r="AW46" s="150">
        <f t="shared" si="26"/>
        <v>-182.875</v>
      </c>
      <c r="AX46" s="150">
        <f t="shared" si="26"/>
        <v>-180.125</v>
      </c>
      <c r="AY46" s="150">
        <f t="shared" si="26"/>
        <v>-177.375</v>
      </c>
      <c r="AZ46" s="150">
        <f t="shared" si="26"/>
        <v>-174.625</v>
      </c>
      <c r="BA46" s="150">
        <f t="shared" si="26"/>
        <v>-171.875</v>
      </c>
      <c r="BB46" s="150">
        <f t="shared" si="26"/>
        <v>-169.125</v>
      </c>
      <c r="BC46" s="150">
        <f t="shared" si="26"/>
        <v>-166.375</v>
      </c>
      <c r="BD46" s="150">
        <f t="shared" si="26"/>
        <v>-163.625</v>
      </c>
      <c r="BE46" s="150">
        <f t="shared" si="26"/>
        <v>-160.875</v>
      </c>
      <c r="BF46" s="150">
        <f t="shared" si="26"/>
        <v>-158.125</v>
      </c>
      <c r="BG46" s="150">
        <f t="shared" si="26"/>
        <v>-155.375</v>
      </c>
      <c r="BH46" s="150">
        <f t="shared" si="26"/>
        <v>-152.625</v>
      </c>
      <c r="BI46" s="150">
        <f t="shared" si="26"/>
        <v>0</v>
      </c>
      <c r="BJ46" s="150">
        <f t="shared" si="26"/>
        <v>0</v>
      </c>
      <c r="BK46" s="150">
        <f t="shared" si="26"/>
        <v>0</v>
      </c>
      <c r="BL46" s="150">
        <f t="shared" si="26"/>
        <v>0</v>
      </c>
      <c r="BM46" s="150">
        <f t="shared" si="26"/>
        <v>0</v>
      </c>
      <c r="BN46" s="150">
        <f t="shared" si="26"/>
        <v>0</v>
      </c>
      <c r="BO46" s="150">
        <f t="shared" si="26"/>
        <v>0</v>
      </c>
      <c r="BP46" s="150">
        <f t="shared" si="26"/>
        <v>0</v>
      </c>
      <c r="BQ46" s="150">
        <f t="shared" si="26"/>
        <v>0</v>
      </c>
      <c r="BR46" s="150">
        <f t="shared" si="26"/>
        <v>0</v>
      </c>
      <c r="BS46" s="150">
        <f t="shared" si="26"/>
        <v>0</v>
      </c>
      <c r="BT46" s="150">
        <f t="shared" si="26"/>
        <v>0</v>
      </c>
      <c r="BU46" s="150">
        <f t="shared" si="26"/>
        <v>0</v>
      </c>
      <c r="BV46" s="150">
        <f t="shared" ref="BV46:DI46" si="27">-BV44*N(BV$13&lt;&gt;0)</f>
        <v>0</v>
      </c>
      <c r="BW46" s="150">
        <f t="shared" si="27"/>
        <v>0</v>
      </c>
      <c r="BX46" s="150">
        <f t="shared" si="27"/>
        <v>0</v>
      </c>
      <c r="BY46" s="150">
        <f t="shared" si="27"/>
        <v>0</v>
      </c>
      <c r="BZ46" s="150">
        <f t="shared" si="27"/>
        <v>0</v>
      </c>
      <c r="CA46" s="150">
        <f t="shared" si="27"/>
        <v>0</v>
      </c>
      <c r="CB46" s="150">
        <f t="shared" si="27"/>
        <v>0</v>
      </c>
      <c r="CC46" s="150">
        <f t="shared" si="27"/>
        <v>0</v>
      </c>
      <c r="CD46" s="150">
        <f t="shared" si="27"/>
        <v>0</v>
      </c>
      <c r="CE46" s="150">
        <f t="shared" si="27"/>
        <v>0</v>
      </c>
      <c r="CF46" s="150">
        <f t="shared" si="27"/>
        <v>0</v>
      </c>
      <c r="CG46" s="150">
        <f t="shared" si="27"/>
        <v>0</v>
      </c>
      <c r="CH46" s="150">
        <f t="shared" si="27"/>
        <v>0</v>
      </c>
      <c r="CI46" s="150">
        <f t="shared" si="27"/>
        <v>0</v>
      </c>
      <c r="CJ46" s="150">
        <f t="shared" si="27"/>
        <v>0</v>
      </c>
      <c r="CK46" s="150">
        <f t="shared" si="27"/>
        <v>0</v>
      </c>
      <c r="CL46" s="150">
        <f t="shared" si="27"/>
        <v>0</v>
      </c>
      <c r="CM46" s="150">
        <f t="shared" si="27"/>
        <v>0</v>
      </c>
      <c r="CN46" s="150">
        <f t="shared" si="27"/>
        <v>0</v>
      </c>
      <c r="CO46" s="150">
        <f t="shared" si="27"/>
        <v>0</v>
      </c>
      <c r="CP46" s="150">
        <f t="shared" si="27"/>
        <v>0</v>
      </c>
      <c r="CQ46" s="150">
        <f t="shared" si="27"/>
        <v>0</v>
      </c>
      <c r="CR46" s="150">
        <f t="shared" si="27"/>
        <v>0</v>
      </c>
      <c r="CS46" s="150">
        <f t="shared" si="27"/>
        <v>0</v>
      </c>
      <c r="CT46" s="150">
        <f t="shared" si="27"/>
        <v>0</v>
      </c>
      <c r="CU46" s="150">
        <f t="shared" si="27"/>
        <v>0</v>
      </c>
      <c r="CV46" s="150">
        <f t="shared" si="27"/>
        <v>0</v>
      </c>
      <c r="CW46" s="150">
        <f t="shared" si="27"/>
        <v>0</v>
      </c>
      <c r="CX46" s="150">
        <f t="shared" si="27"/>
        <v>0</v>
      </c>
      <c r="CY46" s="150">
        <f t="shared" si="27"/>
        <v>0</v>
      </c>
      <c r="CZ46" s="150">
        <f t="shared" si="27"/>
        <v>0</v>
      </c>
      <c r="DA46" s="150">
        <f t="shared" si="27"/>
        <v>0</v>
      </c>
      <c r="DB46" s="150">
        <f t="shared" si="27"/>
        <v>0</v>
      </c>
      <c r="DC46" s="150">
        <f t="shared" si="27"/>
        <v>0</v>
      </c>
      <c r="DD46" s="150">
        <f t="shared" si="27"/>
        <v>0</v>
      </c>
      <c r="DE46" s="150">
        <f t="shared" si="27"/>
        <v>0</v>
      </c>
      <c r="DF46" s="150">
        <f t="shared" si="27"/>
        <v>0</v>
      </c>
      <c r="DG46" s="150">
        <f t="shared" si="27"/>
        <v>0</v>
      </c>
      <c r="DH46" s="150">
        <f t="shared" si="27"/>
        <v>0</v>
      </c>
      <c r="DI46" s="150">
        <f t="shared" si="27"/>
        <v>0</v>
      </c>
      <c r="DJ46" s="150">
        <f>-DJ44*N(DJ$13&lt;&gt;0)</f>
        <v>0</v>
      </c>
    </row>
    <row r="47" spans="1:114" x14ac:dyDescent="0.25">
      <c r="B47" s="29" t="s">
        <v>350</v>
      </c>
      <c r="H47" s="45" t="s">
        <v>138</v>
      </c>
      <c r="J47" s="144">
        <f>SUM(J44:J46)</f>
        <v>0</v>
      </c>
      <c r="K47" s="144">
        <f t="shared" ref="K47:BV47" si="28">SUM(K44:K46)</f>
        <v>0</v>
      </c>
      <c r="L47" s="144">
        <f t="shared" si="28"/>
        <v>0</v>
      </c>
      <c r="M47" s="144">
        <f t="shared" si="28"/>
        <v>0</v>
      </c>
      <c r="N47" s="144">
        <f t="shared" si="28"/>
        <v>137.5</v>
      </c>
      <c r="O47" s="144">
        <f t="shared" si="28"/>
        <v>273.625</v>
      </c>
      <c r="P47" s="144">
        <f t="shared" si="28"/>
        <v>270.875</v>
      </c>
      <c r="Q47" s="144">
        <f t="shared" si="28"/>
        <v>268.125</v>
      </c>
      <c r="R47" s="144">
        <f t="shared" si="28"/>
        <v>265.375</v>
      </c>
      <c r="S47" s="144">
        <f t="shared" si="28"/>
        <v>262.625</v>
      </c>
      <c r="T47" s="144">
        <f t="shared" si="28"/>
        <v>259.875</v>
      </c>
      <c r="U47" s="144">
        <f t="shared" si="28"/>
        <v>257.125</v>
      </c>
      <c r="V47" s="144">
        <f t="shared" si="28"/>
        <v>254.375</v>
      </c>
      <c r="W47" s="144">
        <f t="shared" si="28"/>
        <v>251.625</v>
      </c>
      <c r="X47" s="144">
        <f t="shared" si="28"/>
        <v>248.875</v>
      </c>
      <c r="Y47" s="144">
        <f t="shared" si="28"/>
        <v>246.125</v>
      </c>
      <c r="Z47" s="144">
        <f t="shared" si="28"/>
        <v>243.375</v>
      </c>
      <c r="AA47" s="144">
        <f t="shared" si="28"/>
        <v>240.625</v>
      </c>
      <c r="AB47" s="144">
        <f t="shared" si="28"/>
        <v>237.875</v>
      </c>
      <c r="AC47" s="144">
        <f t="shared" si="28"/>
        <v>235.125</v>
      </c>
      <c r="AD47" s="144">
        <f t="shared" si="28"/>
        <v>232.375</v>
      </c>
      <c r="AE47" s="144">
        <f t="shared" si="28"/>
        <v>229.625</v>
      </c>
      <c r="AF47" s="144">
        <f t="shared" si="28"/>
        <v>226.875</v>
      </c>
      <c r="AG47" s="144">
        <f t="shared" si="28"/>
        <v>224.125</v>
      </c>
      <c r="AH47" s="144">
        <f t="shared" si="28"/>
        <v>221.375</v>
      </c>
      <c r="AI47" s="144">
        <f t="shared" si="28"/>
        <v>218.625</v>
      </c>
      <c r="AJ47" s="144">
        <f t="shared" si="28"/>
        <v>215.875</v>
      </c>
      <c r="AK47" s="144">
        <f t="shared" si="28"/>
        <v>213.125</v>
      </c>
      <c r="AL47" s="144">
        <f t="shared" si="28"/>
        <v>210.375</v>
      </c>
      <c r="AM47" s="144">
        <f t="shared" si="28"/>
        <v>207.625</v>
      </c>
      <c r="AN47" s="144">
        <f t="shared" si="28"/>
        <v>204.875</v>
      </c>
      <c r="AO47" s="144">
        <f t="shared" si="28"/>
        <v>202.125</v>
      </c>
      <c r="AP47" s="144">
        <f t="shared" si="28"/>
        <v>199.375</v>
      </c>
      <c r="AQ47" s="144">
        <f t="shared" si="28"/>
        <v>196.625</v>
      </c>
      <c r="AR47" s="144">
        <f t="shared" si="28"/>
        <v>193.875</v>
      </c>
      <c r="AS47" s="144">
        <f t="shared" si="28"/>
        <v>191.125</v>
      </c>
      <c r="AT47" s="144">
        <f t="shared" si="28"/>
        <v>188.375</v>
      </c>
      <c r="AU47" s="144">
        <f t="shared" si="28"/>
        <v>185.625</v>
      </c>
      <c r="AV47" s="144">
        <f t="shared" si="28"/>
        <v>182.875</v>
      </c>
      <c r="AW47" s="144">
        <f t="shared" si="28"/>
        <v>180.125</v>
      </c>
      <c r="AX47" s="144">
        <f t="shared" si="28"/>
        <v>177.375</v>
      </c>
      <c r="AY47" s="144">
        <f t="shared" si="28"/>
        <v>174.625</v>
      </c>
      <c r="AZ47" s="144">
        <f t="shared" si="28"/>
        <v>171.875</v>
      </c>
      <c r="BA47" s="144">
        <f t="shared" si="28"/>
        <v>169.125</v>
      </c>
      <c r="BB47" s="144">
        <f t="shared" si="28"/>
        <v>166.375</v>
      </c>
      <c r="BC47" s="144">
        <f t="shared" si="28"/>
        <v>163.625</v>
      </c>
      <c r="BD47" s="144">
        <f t="shared" si="28"/>
        <v>160.875</v>
      </c>
      <c r="BE47" s="144">
        <f t="shared" si="28"/>
        <v>158.125</v>
      </c>
      <c r="BF47" s="144">
        <f t="shared" si="28"/>
        <v>155.375</v>
      </c>
      <c r="BG47" s="144">
        <f t="shared" si="28"/>
        <v>152.625</v>
      </c>
      <c r="BH47" s="144">
        <f t="shared" si="28"/>
        <v>149.875</v>
      </c>
      <c r="BI47" s="144">
        <f t="shared" si="28"/>
        <v>149.875</v>
      </c>
      <c r="BJ47" s="144">
        <f t="shared" si="28"/>
        <v>149.875</v>
      </c>
      <c r="BK47" s="144">
        <f t="shared" si="28"/>
        <v>149.875</v>
      </c>
      <c r="BL47" s="144">
        <f t="shared" si="28"/>
        <v>149.875</v>
      </c>
      <c r="BM47" s="144">
        <f t="shared" si="28"/>
        <v>149.875</v>
      </c>
      <c r="BN47" s="144">
        <f t="shared" si="28"/>
        <v>149.875</v>
      </c>
      <c r="BO47" s="144">
        <f t="shared" si="28"/>
        <v>149.875</v>
      </c>
      <c r="BP47" s="144">
        <f t="shared" si="28"/>
        <v>149.875</v>
      </c>
      <c r="BQ47" s="144">
        <f t="shared" si="28"/>
        <v>149.875</v>
      </c>
      <c r="BR47" s="144">
        <f t="shared" si="28"/>
        <v>149.875</v>
      </c>
      <c r="BS47" s="144">
        <f t="shared" si="28"/>
        <v>149.875</v>
      </c>
      <c r="BT47" s="144">
        <f t="shared" si="28"/>
        <v>149.875</v>
      </c>
      <c r="BU47" s="144">
        <f t="shared" si="28"/>
        <v>149.875</v>
      </c>
      <c r="BV47" s="144">
        <f t="shared" si="28"/>
        <v>149.875</v>
      </c>
      <c r="BW47" s="144">
        <f t="shared" ref="BW47:DJ47" si="29">SUM(BW44:BW46)</f>
        <v>149.875</v>
      </c>
      <c r="BX47" s="144">
        <f t="shared" si="29"/>
        <v>149.875</v>
      </c>
      <c r="BY47" s="144">
        <f t="shared" si="29"/>
        <v>149.875</v>
      </c>
      <c r="BZ47" s="144">
        <f t="shared" si="29"/>
        <v>149.875</v>
      </c>
      <c r="CA47" s="144">
        <f t="shared" si="29"/>
        <v>149.875</v>
      </c>
      <c r="CB47" s="144">
        <f t="shared" si="29"/>
        <v>149.875</v>
      </c>
      <c r="CC47" s="144">
        <f t="shared" si="29"/>
        <v>149.875</v>
      </c>
      <c r="CD47" s="144">
        <f t="shared" si="29"/>
        <v>149.875</v>
      </c>
      <c r="CE47" s="144">
        <f t="shared" si="29"/>
        <v>149.875</v>
      </c>
      <c r="CF47" s="144">
        <f t="shared" si="29"/>
        <v>149.875</v>
      </c>
      <c r="CG47" s="144">
        <f t="shared" si="29"/>
        <v>149.875</v>
      </c>
      <c r="CH47" s="144">
        <f t="shared" si="29"/>
        <v>149.875</v>
      </c>
      <c r="CI47" s="144">
        <f t="shared" si="29"/>
        <v>149.875</v>
      </c>
      <c r="CJ47" s="144">
        <f t="shared" si="29"/>
        <v>149.875</v>
      </c>
      <c r="CK47" s="144">
        <f t="shared" si="29"/>
        <v>149.875</v>
      </c>
      <c r="CL47" s="144">
        <f t="shared" si="29"/>
        <v>149.875</v>
      </c>
      <c r="CM47" s="144">
        <f t="shared" si="29"/>
        <v>149.875</v>
      </c>
      <c r="CN47" s="144">
        <f t="shared" si="29"/>
        <v>149.875</v>
      </c>
      <c r="CO47" s="144">
        <f t="shared" si="29"/>
        <v>149.875</v>
      </c>
      <c r="CP47" s="144">
        <f t="shared" si="29"/>
        <v>149.875</v>
      </c>
      <c r="CQ47" s="144">
        <f t="shared" si="29"/>
        <v>149.875</v>
      </c>
      <c r="CR47" s="144">
        <f t="shared" si="29"/>
        <v>149.875</v>
      </c>
      <c r="CS47" s="144">
        <f t="shared" si="29"/>
        <v>149.875</v>
      </c>
      <c r="CT47" s="144">
        <f t="shared" si="29"/>
        <v>149.875</v>
      </c>
      <c r="CU47" s="144">
        <f t="shared" si="29"/>
        <v>149.875</v>
      </c>
      <c r="CV47" s="144">
        <f t="shared" si="29"/>
        <v>149.875</v>
      </c>
      <c r="CW47" s="144">
        <f t="shared" si="29"/>
        <v>149.875</v>
      </c>
      <c r="CX47" s="144">
        <f t="shared" si="29"/>
        <v>149.875</v>
      </c>
      <c r="CY47" s="144">
        <f t="shared" si="29"/>
        <v>149.875</v>
      </c>
      <c r="CZ47" s="144">
        <f t="shared" si="29"/>
        <v>149.875</v>
      </c>
      <c r="DA47" s="144">
        <f t="shared" si="29"/>
        <v>149.875</v>
      </c>
      <c r="DB47" s="144">
        <f t="shared" si="29"/>
        <v>149.875</v>
      </c>
      <c r="DC47" s="144">
        <f t="shared" si="29"/>
        <v>149.875</v>
      </c>
      <c r="DD47" s="144">
        <f t="shared" si="29"/>
        <v>149.875</v>
      </c>
      <c r="DE47" s="144">
        <f t="shared" si="29"/>
        <v>149.875</v>
      </c>
      <c r="DF47" s="144">
        <f t="shared" si="29"/>
        <v>149.875</v>
      </c>
      <c r="DG47" s="144">
        <f t="shared" si="29"/>
        <v>149.875</v>
      </c>
      <c r="DH47" s="144">
        <f t="shared" si="29"/>
        <v>149.875</v>
      </c>
      <c r="DI47" s="144">
        <f t="shared" si="29"/>
        <v>149.875</v>
      </c>
      <c r="DJ47" s="144">
        <f t="shared" si="29"/>
        <v>149.875</v>
      </c>
    </row>
    <row r="48" spans="1:114" s="358" customFormat="1" x14ac:dyDescent="0.25">
      <c r="A48" s="424"/>
      <c r="H48" s="481"/>
      <c r="I48" s="511"/>
      <c r="J48" s="482"/>
      <c r="K48" s="482"/>
      <c r="L48" s="482"/>
      <c r="M48" s="482"/>
      <c r="N48" s="482"/>
      <c r="O48" s="482"/>
      <c r="P48" s="482"/>
      <c r="Q48" s="482"/>
      <c r="R48" s="482"/>
      <c r="S48" s="482"/>
      <c r="T48" s="482"/>
      <c r="U48" s="482"/>
      <c r="V48" s="482"/>
      <c r="W48" s="482"/>
      <c r="X48" s="482"/>
      <c r="Y48" s="482"/>
      <c r="Z48" s="482"/>
      <c r="AA48" s="482"/>
      <c r="AB48" s="482"/>
      <c r="AC48" s="482"/>
      <c r="AD48" s="482"/>
      <c r="AE48" s="482"/>
      <c r="AF48" s="482"/>
      <c r="AG48" s="482"/>
      <c r="AH48" s="482"/>
      <c r="AI48" s="482"/>
      <c r="AJ48" s="482"/>
      <c r="AK48" s="482"/>
      <c r="AL48" s="482"/>
      <c r="AM48" s="482"/>
      <c r="AN48" s="482"/>
      <c r="AO48" s="482"/>
      <c r="AP48" s="482"/>
      <c r="AQ48" s="482"/>
      <c r="AR48" s="482"/>
      <c r="AS48" s="482"/>
      <c r="AT48" s="482"/>
      <c r="AU48" s="482"/>
      <c r="AV48" s="482"/>
      <c r="AW48" s="482"/>
      <c r="AX48" s="482"/>
      <c r="AY48" s="482"/>
      <c r="AZ48" s="482"/>
      <c r="BA48" s="482"/>
      <c r="BB48" s="482"/>
      <c r="BC48" s="482"/>
      <c r="BD48" s="482"/>
      <c r="BE48" s="482"/>
      <c r="BF48" s="482"/>
      <c r="BG48" s="482"/>
      <c r="BH48" s="482"/>
      <c r="BI48" s="482"/>
      <c r="BJ48" s="482"/>
      <c r="BK48" s="482"/>
      <c r="BL48" s="482"/>
      <c r="BM48" s="482"/>
      <c r="BN48" s="482"/>
      <c r="BO48" s="482"/>
      <c r="BP48" s="482"/>
      <c r="BQ48" s="482"/>
      <c r="BR48" s="482"/>
      <c r="BS48" s="482"/>
      <c r="BT48" s="482"/>
      <c r="BU48" s="482"/>
      <c r="BV48" s="482"/>
      <c r="BW48" s="482"/>
      <c r="BX48" s="482"/>
      <c r="BY48" s="482"/>
      <c r="BZ48" s="482"/>
      <c r="CA48" s="482"/>
      <c r="CB48" s="482"/>
      <c r="CC48" s="482"/>
      <c r="CD48" s="482"/>
      <c r="CE48" s="482"/>
      <c r="CF48" s="482"/>
      <c r="CG48" s="482"/>
      <c r="CH48" s="482"/>
      <c r="CI48" s="482"/>
      <c r="CJ48" s="482"/>
      <c r="CK48" s="482"/>
      <c r="CL48" s="482"/>
      <c r="CM48" s="482"/>
      <c r="CN48" s="482"/>
      <c r="CO48" s="482"/>
      <c r="CP48" s="482"/>
      <c r="CQ48" s="482"/>
      <c r="CR48" s="482"/>
      <c r="CS48" s="482"/>
      <c r="CT48" s="482"/>
      <c r="CU48" s="482"/>
      <c r="CV48" s="482"/>
      <c r="CW48" s="482"/>
      <c r="CX48" s="482"/>
      <c r="CY48" s="482"/>
      <c r="CZ48" s="482"/>
      <c r="DA48" s="482"/>
      <c r="DB48" s="482"/>
      <c r="DC48" s="482"/>
      <c r="DD48" s="482"/>
      <c r="DE48" s="482"/>
      <c r="DF48" s="482"/>
      <c r="DG48" s="482"/>
      <c r="DH48" s="482"/>
      <c r="DI48" s="482"/>
      <c r="DJ48" s="482"/>
    </row>
    <row r="49" spans="1:114" s="514" customFormat="1" x14ac:dyDescent="0.25">
      <c r="A49" s="512"/>
      <c r="B49" s="513" t="s">
        <v>107</v>
      </c>
      <c r="H49" s="433"/>
      <c r="I49" s="515"/>
      <c r="J49" s="516"/>
      <c r="K49" s="516"/>
      <c r="L49" s="516"/>
      <c r="M49" s="516"/>
      <c r="N49" s="516"/>
      <c r="O49" s="516"/>
      <c r="P49" s="516"/>
      <c r="Q49" s="516"/>
      <c r="R49" s="516"/>
      <c r="S49" s="516"/>
      <c r="T49" s="516"/>
      <c r="U49" s="516"/>
      <c r="V49" s="516"/>
      <c r="W49" s="516"/>
      <c r="X49" s="516"/>
      <c r="Y49" s="516"/>
      <c r="Z49" s="516"/>
      <c r="AA49" s="516"/>
      <c r="AB49" s="516"/>
      <c r="AC49" s="516"/>
      <c r="AD49" s="516"/>
      <c r="AE49" s="516"/>
      <c r="AF49" s="516"/>
      <c r="AG49" s="516"/>
      <c r="AH49" s="516"/>
      <c r="AI49" s="516"/>
      <c r="AJ49" s="516"/>
      <c r="AK49" s="516"/>
      <c r="AL49" s="516"/>
      <c r="AM49" s="516"/>
      <c r="AN49" s="516"/>
      <c r="AO49" s="516"/>
      <c r="AP49" s="516"/>
      <c r="AQ49" s="516"/>
      <c r="AR49" s="516"/>
      <c r="AS49" s="516"/>
      <c r="AT49" s="516"/>
      <c r="AU49" s="516"/>
      <c r="AV49" s="516"/>
      <c r="AW49" s="516"/>
      <c r="AX49" s="516"/>
      <c r="AY49" s="516"/>
      <c r="AZ49" s="516"/>
      <c r="BA49" s="516"/>
      <c r="BB49" s="516"/>
      <c r="BC49" s="516"/>
      <c r="BD49" s="516"/>
      <c r="BE49" s="516"/>
      <c r="BF49" s="516"/>
      <c r="BG49" s="516"/>
      <c r="BH49" s="516"/>
      <c r="BI49" s="516"/>
      <c r="BJ49" s="516"/>
      <c r="BK49" s="516"/>
      <c r="BL49" s="516"/>
      <c r="BM49" s="516"/>
      <c r="BN49" s="516"/>
      <c r="BO49" s="516"/>
      <c r="BP49" s="516"/>
      <c r="BQ49" s="516"/>
      <c r="BR49" s="516"/>
      <c r="BS49" s="516"/>
      <c r="BT49" s="516"/>
      <c r="BU49" s="516"/>
      <c r="BV49" s="516"/>
      <c r="BW49" s="516"/>
      <c r="BX49" s="516"/>
      <c r="BY49" s="516"/>
      <c r="BZ49" s="516"/>
      <c r="CA49" s="516"/>
      <c r="CB49" s="516"/>
      <c r="CC49" s="516"/>
      <c r="CD49" s="516"/>
      <c r="CE49" s="516"/>
      <c r="CF49" s="516"/>
      <c r="CG49" s="516"/>
      <c r="CH49" s="516"/>
      <c r="CI49" s="516"/>
      <c r="CJ49" s="516"/>
      <c r="CK49" s="516"/>
      <c r="CL49" s="516"/>
      <c r="CM49" s="516"/>
      <c r="CN49" s="516"/>
      <c r="CO49" s="516"/>
      <c r="CP49" s="516"/>
      <c r="CQ49" s="516"/>
      <c r="CR49" s="516"/>
      <c r="CS49" s="516"/>
      <c r="CT49" s="516"/>
      <c r="CU49" s="516"/>
      <c r="CV49" s="516"/>
      <c r="CW49" s="516"/>
      <c r="CX49" s="516"/>
      <c r="CY49" s="516"/>
      <c r="CZ49" s="516"/>
      <c r="DA49" s="516"/>
      <c r="DB49" s="516"/>
      <c r="DC49" s="516"/>
      <c r="DD49" s="516"/>
      <c r="DE49" s="516"/>
      <c r="DF49" s="516"/>
      <c r="DG49" s="516"/>
      <c r="DH49" s="516"/>
      <c r="DI49" s="516"/>
      <c r="DJ49" s="516"/>
    </row>
    <row r="50" spans="1:114" s="358" customFormat="1" x14ac:dyDescent="0.25">
      <c r="A50" s="424"/>
      <c r="B50" s="517" t="s">
        <v>344</v>
      </c>
      <c r="H50" s="518" t="s">
        <v>177</v>
      </c>
      <c r="I50" s="511"/>
      <c r="J50" s="519">
        <f>SUMIF(Макро!$15:$15,J$11,Макро!$18:$18)</f>
        <v>0.2</v>
      </c>
      <c r="K50" s="519">
        <f>SUMIF(Макро!$15:$15,K$11,Макро!$18:$18)</f>
        <v>0.2</v>
      </c>
      <c r="L50" s="519">
        <f>SUMIF(Макро!$15:$15,L$11,Макро!$18:$18)</f>
        <v>0.2</v>
      </c>
      <c r="M50" s="519">
        <f>SUMIF(Макро!$15:$15,M$11,Макро!$18:$18)</f>
        <v>0.2</v>
      </c>
      <c r="N50" s="519">
        <f>SUMIF(Макро!$15:$15,N$11,Макро!$18:$18)</f>
        <v>0.2</v>
      </c>
      <c r="O50" s="519">
        <f>SUMIF(Макро!$15:$15,O$11,Макро!$18:$18)</f>
        <v>0.2</v>
      </c>
      <c r="P50" s="519">
        <f>SUMIF(Макро!$15:$15,P$11,Макро!$18:$18)</f>
        <v>0.2</v>
      </c>
      <c r="Q50" s="519">
        <f>SUMIF(Макро!$15:$15,Q$11,Макро!$18:$18)</f>
        <v>0.2</v>
      </c>
      <c r="R50" s="519">
        <f>SUMIF(Макро!$15:$15,R$11,Макро!$18:$18)</f>
        <v>0.2</v>
      </c>
      <c r="S50" s="519">
        <f>SUMIF(Макро!$15:$15,S$11,Макро!$18:$18)</f>
        <v>0.2</v>
      </c>
      <c r="T50" s="519">
        <f>SUMIF(Макро!$15:$15,T$11,Макро!$18:$18)</f>
        <v>0.2</v>
      </c>
      <c r="U50" s="519">
        <f>SUMIF(Макро!$15:$15,U$11,Макро!$18:$18)</f>
        <v>0.2</v>
      </c>
      <c r="V50" s="519">
        <f>SUMIF(Макро!$15:$15,V$11,Макро!$18:$18)</f>
        <v>0.2</v>
      </c>
      <c r="W50" s="519">
        <f>SUMIF(Макро!$15:$15,W$11,Макро!$18:$18)</f>
        <v>0.2</v>
      </c>
      <c r="X50" s="519">
        <f>SUMIF(Макро!$15:$15,X$11,Макро!$18:$18)</f>
        <v>0.2</v>
      </c>
      <c r="Y50" s="519">
        <f>SUMIF(Макро!$15:$15,Y$11,Макро!$18:$18)</f>
        <v>0.2</v>
      </c>
      <c r="Z50" s="519">
        <f>SUMIF(Макро!$15:$15,Z$11,Макро!$18:$18)</f>
        <v>0.2</v>
      </c>
      <c r="AA50" s="519">
        <f>SUMIF(Макро!$15:$15,AA$11,Макро!$18:$18)</f>
        <v>0.2</v>
      </c>
      <c r="AB50" s="519">
        <f>SUMIF(Макро!$15:$15,AB$11,Макро!$18:$18)</f>
        <v>0.2</v>
      </c>
      <c r="AC50" s="519">
        <f>SUMIF(Макро!$15:$15,AC$11,Макро!$18:$18)</f>
        <v>0.2</v>
      </c>
      <c r="AD50" s="519">
        <f>SUMIF(Макро!$15:$15,AD$11,Макро!$18:$18)</f>
        <v>0.2</v>
      </c>
      <c r="AE50" s="519">
        <f>SUMIF(Макро!$15:$15,AE$11,Макро!$18:$18)</f>
        <v>0.2</v>
      </c>
      <c r="AF50" s="519">
        <f>SUMIF(Макро!$15:$15,AF$11,Макро!$18:$18)</f>
        <v>0.2</v>
      </c>
      <c r="AG50" s="519">
        <f>SUMIF(Макро!$15:$15,AG$11,Макро!$18:$18)</f>
        <v>0.2</v>
      </c>
      <c r="AH50" s="519">
        <f>SUMIF(Макро!$15:$15,AH$11,Макро!$18:$18)</f>
        <v>0.2</v>
      </c>
      <c r="AI50" s="519">
        <f>SUMIF(Макро!$15:$15,AI$11,Макро!$18:$18)</f>
        <v>0.2</v>
      </c>
      <c r="AJ50" s="519">
        <f>SUMIF(Макро!$15:$15,AJ$11,Макро!$18:$18)</f>
        <v>0.2</v>
      </c>
      <c r="AK50" s="519">
        <f>SUMIF(Макро!$15:$15,AK$11,Макро!$18:$18)</f>
        <v>0.2</v>
      </c>
      <c r="AL50" s="519">
        <f>SUMIF(Макро!$15:$15,AL$11,Макро!$18:$18)</f>
        <v>0.2</v>
      </c>
      <c r="AM50" s="519">
        <f>SUMIF(Макро!$15:$15,AM$11,Макро!$18:$18)</f>
        <v>0.2</v>
      </c>
      <c r="AN50" s="519">
        <f>SUMIF(Макро!$15:$15,AN$11,Макро!$18:$18)</f>
        <v>0.2</v>
      </c>
      <c r="AO50" s="519">
        <f>SUMIF(Макро!$15:$15,AO$11,Макро!$18:$18)</f>
        <v>0.2</v>
      </c>
      <c r="AP50" s="519">
        <f>SUMIF(Макро!$15:$15,AP$11,Макро!$18:$18)</f>
        <v>0.2</v>
      </c>
      <c r="AQ50" s="519">
        <f>SUMIF(Макро!$15:$15,AQ$11,Макро!$18:$18)</f>
        <v>0.2</v>
      </c>
      <c r="AR50" s="519">
        <f>SUMIF(Макро!$15:$15,AR$11,Макро!$18:$18)</f>
        <v>0.2</v>
      </c>
      <c r="AS50" s="519">
        <f>SUMIF(Макро!$15:$15,AS$11,Макро!$18:$18)</f>
        <v>0.2</v>
      </c>
      <c r="AT50" s="519">
        <f>SUMIF(Макро!$15:$15,AT$11,Макро!$18:$18)</f>
        <v>0.2</v>
      </c>
      <c r="AU50" s="519">
        <f>SUMIF(Макро!$15:$15,AU$11,Макро!$18:$18)</f>
        <v>0.2</v>
      </c>
      <c r="AV50" s="519">
        <f>SUMIF(Макро!$15:$15,AV$11,Макро!$18:$18)</f>
        <v>0.2</v>
      </c>
      <c r="AW50" s="519">
        <f>SUMIF(Макро!$15:$15,AW$11,Макро!$18:$18)</f>
        <v>0.2</v>
      </c>
      <c r="AX50" s="519">
        <f>SUMIF(Макро!$15:$15,AX$11,Макро!$18:$18)</f>
        <v>0.2</v>
      </c>
      <c r="AY50" s="519">
        <f>SUMIF(Макро!$15:$15,AY$11,Макро!$18:$18)</f>
        <v>0.2</v>
      </c>
      <c r="AZ50" s="519">
        <f>SUMIF(Макро!$15:$15,AZ$11,Макро!$18:$18)</f>
        <v>0.2</v>
      </c>
      <c r="BA50" s="519">
        <f>SUMIF(Макро!$15:$15,BA$11,Макро!$18:$18)</f>
        <v>0.2</v>
      </c>
      <c r="BB50" s="519">
        <f>SUMIF(Макро!$15:$15,BB$11,Макро!$18:$18)</f>
        <v>0.2</v>
      </c>
      <c r="BC50" s="519">
        <f>SUMIF(Макро!$15:$15,BC$11,Макро!$18:$18)</f>
        <v>0.2</v>
      </c>
      <c r="BD50" s="519">
        <f>SUMIF(Макро!$15:$15,BD$11,Макро!$18:$18)</f>
        <v>0.2</v>
      </c>
      <c r="BE50" s="519">
        <f>SUMIF(Макро!$15:$15,BE$11,Макро!$18:$18)</f>
        <v>0.2</v>
      </c>
      <c r="BF50" s="519">
        <f>SUMIF(Макро!$15:$15,BF$11,Макро!$18:$18)</f>
        <v>0.2</v>
      </c>
      <c r="BG50" s="519">
        <f>SUMIF(Макро!$15:$15,BG$11,Макро!$18:$18)</f>
        <v>0.2</v>
      </c>
      <c r="BH50" s="519">
        <f>SUMIF(Макро!$15:$15,BH$11,Макро!$18:$18)</f>
        <v>0.2</v>
      </c>
      <c r="BI50" s="519">
        <f>SUMIF(Макро!$15:$15,BI$11,Макро!$18:$18)</f>
        <v>0</v>
      </c>
      <c r="BJ50" s="519">
        <f>SUMIF(Макро!$15:$15,BJ$11,Макро!$18:$18)</f>
        <v>0</v>
      </c>
      <c r="BK50" s="519">
        <f>SUMIF(Макро!$15:$15,BK$11,Макро!$18:$18)</f>
        <v>0</v>
      </c>
      <c r="BL50" s="519">
        <f>SUMIF(Макро!$15:$15,BL$11,Макро!$18:$18)</f>
        <v>0</v>
      </c>
      <c r="BM50" s="519">
        <f>SUMIF(Макро!$15:$15,BM$11,Макро!$18:$18)</f>
        <v>0</v>
      </c>
      <c r="BN50" s="519">
        <f>SUMIF(Макро!$15:$15,BN$11,Макро!$18:$18)</f>
        <v>0</v>
      </c>
      <c r="BO50" s="519">
        <f>SUMIF(Макро!$15:$15,BO$11,Макро!$18:$18)</f>
        <v>0</v>
      </c>
      <c r="BP50" s="519">
        <f>SUMIF(Макро!$15:$15,BP$11,Макро!$18:$18)</f>
        <v>0</v>
      </c>
      <c r="BQ50" s="519">
        <f>SUMIF(Макро!$15:$15,BQ$11,Макро!$18:$18)</f>
        <v>0</v>
      </c>
      <c r="BR50" s="519">
        <f>SUMIF(Макро!$15:$15,BR$11,Макро!$18:$18)</f>
        <v>0</v>
      </c>
      <c r="BS50" s="519">
        <f>SUMIF(Макро!$15:$15,BS$11,Макро!$18:$18)</f>
        <v>0</v>
      </c>
      <c r="BT50" s="519">
        <f>SUMIF(Макро!$15:$15,BT$11,Макро!$18:$18)</f>
        <v>0</v>
      </c>
      <c r="BU50" s="519">
        <f>SUMIF(Макро!$15:$15,BU$11,Макро!$18:$18)</f>
        <v>0</v>
      </c>
      <c r="BV50" s="519">
        <f>SUMIF(Макро!$15:$15,BV$11,Макро!$18:$18)</f>
        <v>0</v>
      </c>
      <c r="BW50" s="519">
        <f>SUMIF(Макро!$15:$15,BW$11,Макро!$18:$18)</f>
        <v>0</v>
      </c>
      <c r="BX50" s="519">
        <f>SUMIF(Макро!$15:$15,BX$11,Макро!$18:$18)</f>
        <v>0</v>
      </c>
      <c r="BY50" s="519">
        <f>SUMIF(Макро!$15:$15,BY$11,Макро!$18:$18)</f>
        <v>0</v>
      </c>
      <c r="BZ50" s="519">
        <f>SUMIF(Макро!$15:$15,BZ$11,Макро!$18:$18)</f>
        <v>0</v>
      </c>
      <c r="CA50" s="519">
        <f>SUMIF(Макро!$15:$15,CA$11,Макро!$18:$18)</f>
        <v>0</v>
      </c>
      <c r="CB50" s="519">
        <f>SUMIF(Макро!$15:$15,CB$11,Макро!$18:$18)</f>
        <v>0</v>
      </c>
      <c r="CC50" s="519">
        <f>SUMIF(Макро!$15:$15,CC$11,Макро!$18:$18)</f>
        <v>0</v>
      </c>
      <c r="CD50" s="519">
        <f>SUMIF(Макро!$15:$15,CD$11,Макро!$18:$18)</f>
        <v>0</v>
      </c>
      <c r="CE50" s="519">
        <f>SUMIF(Макро!$15:$15,CE$11,Макро!$18:$18)</f>
        <v>0</v>
      </c>
      <c r="CF50" s="519">
        <f>SUMIF(Макро!$15:$15,CF$11,Макро!$18:$18)</f>
        <v>0</v>
      </c>
      <c r="CG50" s="519">
        <f>SUMIF(Макро!$15:$15,CG$11,Макро!$18:$18)</f>
        <v>0</v>
      </c>
      <c r="CH50" s="519">
        <f>SUMIF(Макро!$15:$15,CH$11,Макро!$18:$18)</f>
        <v>0</v>
      </c>
      <c r="CI50" s="519">
        <f>SUMIF(Макро!$15:$15,CI$11,Макро!$18:$18)</f>
        <v>0</v>
      </c>
      <c r="CJ50" s="519">
        <f>SUMIF(Макро!$15:$15,CJ$11,Макро!$18:$18)</f>
        <v>0</v>
      </c>
      <c r="CK50" s="519">
        <f>SUMIF(Макро!$15:$15,CK$11,Макро!$18:$18)</f>
        <v>0</v>
      </c>
      <c r="CL50" s="519">
        <f>SUMIF(Макро!$15:$15,CL$11,Макро!$18:$18)</f>
        <v>0</v>
      </c>
      <c r="CM50" s="519">
        <f>SUMIF(Макро!$15:$15,CM$11,Макро!$18:$18)</f>
        <v>0</v>
      </c>
      <c r="CN50" s="519">
        <f>SUMIF(Макро!$15:$15,CN$11,Макро!$18:$18)</f>
        <v>0</v>
      </c>
      <c r="CO50" s="519">
        <f>SUMIF(Макро!$15:$15,CO$11,Макро!$18:$18)</f>
        <v>0</v>
      </c>
      <c r="CP50" s="519">
        <f>SUMIF(Макро!$15:$15,CP$11,Макро!$18:$18)</f>
        <v>0</v>
      </c>
      <c r="CQ50" s="519">
        <f>SUMIF(Макро!$15:$15,CQ$11,Макро!$18:$18)</f>
        <v>0</v>
      </c>
      <c r="CR50" s="519">
        <f>SUMIF(Макро!$15:$15,CR$11,Макро!$18:$18)</f>
        <v>0</v>
      </c>
      <c r="CS50" s="519">
        <f>SUMIF(Макро!$15:$15,CS$11,Макро!$18:$18)</f>
        <v>0</v>
      </c>
      <c r="CT50" s="519">
        <f>SUMIF(Макро!$15:$15,CT$11,Макро!$18:$18)</f>
        <v>0</v>
      </c>
      <c r="CU50" s="519">
        <f>SUMIF(Макро!$15:$15,CU$11,Макро!$18:$18)</f>
        <v>0</v>
      </c>
      <c r="CV50" s="519">
        <f>SUMIF(Макро!$15:$15,CV$11,Макро!$18:$18)</f>
        <v>0</v>
      </c>
      <c r="CW50" s="519">
        <f>SUMIF(Макро!$15:$15,CW$11,Макро!$18:$18)</f>
        <v>0</v>
      </c>
      <c r="CX50" s="519">
        <f>SUMIF(Макро!$15:$15,CX$11,Макро!$18:$18)</f>
        <v>0</v>
      </c>
      <c r="CY50" s="519">
        <f>SUMIF(Макро!$15:$15,CY$11,Макро!$18:$18)</f>
        <v>0</v>
      </c>
      <c r="CZ50" s="519">
        <f>SUMIF(Макро!$15:$15,CZ$11,Макро!$18:$18)</f>
        <v>0</v>
      </c>
      <c r="DA50" s="519">
        <f>SUMIF(Макро!$15:$15,DA$11,Макро!$18:$18)</f>
        <v>0</v>
      </c>
      <c r="DB50" s="519">
        <f>SUMIF(Макро!$15:$15,DB$11,Макро!$18:$18)</f>
        <v>0</v>
      </c>
      <c r="DC50" s="519">
        <f>SUMIF(Макро!$15:$15,DC$11,Макро!$18:$18)</f>
        <v>0</v>
      </c>
      <c r="DD50" s="519">
        <f>SUMIF(Макро!$15:$15,DD$11,Макро!$18:$18)</f>
        <v>0</v>
      </c>
      <c r="DE50" s="519">
        <f>SUMIF(Макро!$15:$15,DE$11,Макро!$18:$18)</f>
        <v>0</v>
      </c>
      <c r="DF50" s="519">
        <f>SUMIF(Макро!$15:$15,DF$11,Макро!$18:$18)</f>
        <v>0</v>
      </c>
      <c r="DG50" s="519">
        <f>SUMIF(Макро!$15:$15,DG$11,Макро!$18:$18)</f>
        <v>0</v>
      </c>
      <c r="DH50" s="519">
        <f>SUMIF(Макро!$15:$15,DH$11,Макро!$18:$18)</f>
        <v>0</v>
      </c>
      <c r="DI50" s="519">
        <f>SUMIF(Макро!$15:$15,DI$11,Макро!$18:$18)</f>
        <v>0</v>
      </c>
      <c r="DJ50" s="519">
        <f>SUMIF(Макро!$15:$15,DJ$11,Макро!$18:$18)</f>
        <v>0</v>
      </c>
    </row>
    <row r="51" spans="1:114" s="358" customFormat="1" x14ac:dyDescent="0.25">
      <c r="A51" s="424"/>
      <c r="B51" s="358" t="s">
        <v>530</v>
      </c>
      <c r="H51" s="518" t="s">
        <v>177</v>
      </c>
      <c r="I51" s="511"/>
      <c r="J51" s="519">
        <f>Ввод!$L$154</f>
        <v>0.5</v>
      </c>
      <c r="K51" s="519">
        <f>Ввод!$L$154</f>
        <v>0.5</v>
      </c>
      <c r="L51" s="519">
        <f>Ввод!$L$154</f>
        <v>0.5</v>
      </c>
      <c r="M51" s="519">
        <f>Ввод!$L$154</f>
        <v>0.5</v>
      </c>
      <c r="N51" s="519">
        <f>Ввод!$L$154</f>
        <v>0.5</v>
      </c>
      <c r="O51" s="519">
        <f>Ввод!$L$154</f>
        <v>0.5</v>
      </c>
      <c r="P51" s="519">
        <f>Ввод!$L$154</f>
        <v>0.5</v>
      </c>
      <c r="Q51" s="519">
        <f>Ввод!$L$154</f>
        <v>0.5</v>
      </c>
      <c r="R51" s="519">
        <f>Ввод!$L$154</f>
        <v>0.5</v>
      </c>
      <c r="S51" s="519">
        <f>Ввод!$L$154</f>
        <v>0.5</v>
      </c>
      <c r="T51" s="519">
        <f>Ввод!$L$154</f>
        <v>0.5</v>
      </c>
      <c r="U51" s="519">
        <f>Ввод!$L$154</f>
        <v>0.5</v>
      </c>
      <c r="V51" s="519">
        <f>Ввод!$L$154</f>
        <v>0.5</v>
      </c>
      <c r="W51" s="519">
        <f>Ввод!$L$154</f>
        <v>0.5</v>
      </c>
      <c r="X51" s="519">
        <f>Ввод!$L$154</f>
        <v>0.5</v>
      </c>
      <c r="Y51" s="519">
        <f>Ввод!$L$154</f>
        <v>0.5</v>
      </c>
      <c r="Z51" s="519">
        <f>Ввод!$L$154</f>
        <v>0.5</v>
      </c>
      <c r="AA51" s="519">
        <f>Ввод!$L$154</f>
        <v>0.5</v>
      </c>
      <c r="AB51" s="519">
        <f>Ввод!$L$154</f>
        <v>0.5</v>
      </c>
      <c r="AC51" s="519">
        <f>Ввод!$L$154</f>
        <v>0.5</v>
      </c>
      <c r="AD51" s="519">
        <f>Ввод!$L$154</f>
        <v>0.5</v>
      </c>
      <c r="AE51" s="519">
        <f>Ввод!$L$154</f>
        <v>0.5</v>
      </c>
      <c r="AF51" s="519">
        <f>Ввод!$L$154</f>
        <v>0.5</v>
      </c>
      <c r="AG51" s="519">
        <f>Ввод!$L$154</f>
        <v>0.5</v>
      </c>
      <c r="AH51" s="519">
        <f>Ввод!$L$154</f>
        <v>0.5</v>
      </c>
      <c r="AI51" s="519">
        <f>Ввод!$L$154</f>
        <v>0.5</v>
      </c>
      <c r="AJ51" s="519">
        <f>Ввод!$L$154</f>
        <v>0.5</v>
      </c>
      <c r="AK51" s="519">
        <f>Ввод!$L$154</f>
        <v>0.5</v>
      </c>
      <c r="AL51" s="519">
        <f>Ввод!$L$154</f>
        <v>0.5</v>
      </c>
      <c r="AM51" s="519">
        <f>Ввод!$L$154</f>
        <v>0.5</v>
      </c>
      <c r="AN51" s="519">
        <f>Ввод!$L$154</f>
        <v>0.5</v>
      </c>
      <c r="AO51" s="519">
        <f>Ввод!$L$154</f>
        <v>0.5</v>
      </c>
      <c r="AP51" s="519">
        <f>Ввод!$L$154</f>
        <v>0.5</v>
      </c>
      <c r="AQ51" s="519">
        <f>Ввод!$L$154</f>
        <v>0.5</v>
      </c>
      <c r="AR51" s="519">
        <f>Ввод!$L$154</f>
        <v>0.5</v>
      </c>
      <c r="AS51" s="519">
        <f>Ввод!$L$154</f>
        <v>0.5</v>
      </c>
      <c r="AT51" s="519">
        <f>Ввод!$L$154</f>
        <v>0.5</v>
      </c>
      <c r="AU51" s="519">
        <f>Ввод!$L$154</f>
        <v>0.5</v>
      </c>
      <c r="AV51" s="519">
        <f>Ввод!$L$154</f>
        <v>0.5</v>
      </c>
      <c r="AW51" s="519">
        <f>Ввод!$L$154</f>
        <v>0.5</v>
      </c>
      <c r="AX51" s="519">
        <f>Ввод!$L$154</f>
        <v>0.5</v>
      </c>
      <c r="AY51" s="519">
        <f>Ввод!$L$154</f>
        <v>0.5</v>
      </c>
      <c r="AZ51" s="519">
        <f>Ввод!$L$154</f>
        <v>0.5</v>
      </c>
      <c r="BA51" s="519">
        <f>Ввод!$L$154</f>
        <v>0.5</v>
      </c>
      <c r="BB51" s="519">
        <f>Ввод!$L$154</f>
        <v>0.5</v>
      </c>
      <c r="BC51" s="519">
        <f>Ввод!$L$154</f>
        <v>0.5</v>
      </c>
      <c r="BD51" s="519">
        <f>Ввод!$L$154</f>
        <v>0.5</v>
      </c>
      <c r="BE51" s="519">
        <f>Ввод!$L$154</f>
        <v>0.5</v>
      </c>
      <c r="BF51" s="519">
        <f>Ввод!$L$154</f>
        <v>0.5</v>
      </c>
      <c r="BG51" s="519">
        <f>Ввод!$L$154</f>
        <v>0.5</v>
      </c>
      <c r="BH51" s="519">
        <f>Ввод!$L$154</f>
        <v>0.5</v>
      </c>
      <c r="BI51" s="519">
        <f>Ввод!$L$154</f>
        <v>0.5</v>
      </c>
      <c r="BJ51" s="519">
        <f>Ввод!$L$154</f>
        <v>0.5</v>
      </c>
      <c r="BK51" s="519">
        <f>Ввод!$L$154</f>
        <v>0.5</v>
      </c>
      <c r="BL51" s="519">
        <f>Ввод!$L$154</f>
        <v>0.5</v>
      </c>
      <c r="BM51" s="519">
        <f>Ввод!$L$154</f>
        <v>0.5</v>
      </c>
      <c r="BN51" s="519">
        <f>Ввод!$L$154</f>
        <v>0.5</v>
      </c>
      <c r="BO51" s="519">
        <f>Ввод!$L$154</f>
        <v>0.5</v>
      </c>
      <c r="BP51" s="519">
        <f>Ввод!$L$154</f>
        <v>0.5</v>
      </c>
      <c r="BQ51" s="519">
        <f>Ввод!$L$154</f>
        <v>0.5</v>
      </c>
      <c r="BR51" s="519">
        <f>Ввод!$L$154</f>
        <v>0.5</v>
      </c>
      <c r="BS51" s="519">
        <f>Ввод!$L$154</f>
        <v>0.5</v>
      </c>
      <c r="BT51" s="519">
        <f>Ввод!$L$154</f>
        <v>0.5</v>
      </c>
      <c r="BU51" s="519">
        <f>Ввод!$L$154</f>
        <v>0.5</v>
      </c>
      <c r="BV51" s="519">
        <f>Ввод!$L$154</f>
        <v>0.5</v>
      </c>
      <c r="BW51" s="519">
        <f>Ввод!$L$154</f>
        <v>0.5</v>
      </c>
      <c r="BX51" s="519">
        <f>Ввод!$L$154</f>
        <v>0.5</v>
      </c>
      <c r="BY51" s="519">
        <f>Ввод!$L$154</f>
        <v>0.5</v>
      </c>
      <c r="BZ51" s="519">
        <f>Ввод!$L$154</f>
        <v>0.5</v>
      </c>
      <c r="CA51" s="519">
        <f>Ввод!$L$154</f>
        <v>0.5</v>
      </c>
      <c r="CB51" s="519">
        <f>Ввод!$L$154</f>
        <v>0.5</v>
      </c>
      <c r="CC51" s="519">
        <f>Ввод!$L$154</f>
        <v>0.5</v>
      </c>
      <c r="CD51" s="519">
        <f>Ввод!$L$154</f>
        <v>0.5</v>
      </c>
      <c r="CE51" s="519">
        <f>Ввод!$L$154</f>
        <v>0.5</v>
      </c>
      <c r="CF51" s="519">
        <f>Ввод!$L$154</f>
        <v>0.5</v>
      </c>
      <c r="CG51" s="519">
        <f>Ввод!$L$154</f>
        <v>0.5</v>
      </c>
      <c r="CH51" s="519">
        <f>Ввод!$L$154</f>
        <v>0.5</v>
      </c>
      <c r="CI51" s="519">
        <f>Ввод!$L$154</f>
        <v>0.5</v>
      </c>
      <c r="CJ51" s="519">
        <f>Ввод!$L$154</f>
        <v>0.5</v>
      </c>
      <c r="CK51" s="519">
        <f>Ввод!$L$154</f>
        <v>0.5</v>
      </c>
      <c r="CL51" s="519">
        <f>Ввод!$L$154</f>
        <v>0.5</v>
      </c>
      <c r="CM51" s="519">
        <f>Ввод!$L$154</f>
        <v>0.5</v>
      </c>
      <c r="CN51" s="519">
        <f>Ввод!$L$154</f>
        <v>0.5</v>
      </c>
      <c r="CO51" s="519">
        <f>Ввод!$L$154</f>
        <v>0.5</v>
      </c>
      <c r="CP51" s="519">
        <f>Ввод!$L$154</f>
        <v>0.5</v>
      </c>
      <c r="CQ51" s="519">
        <f>Ввод!$L$154</f>
        <v>0.5</v>
      </c>
      <c r="CR51" s="519">
        <f>Ввод!$L$154</f>
        <v>0.5</v>
      </c>
      <c r="CS51" s="519">
        <f>Ввод!$L$154</f>
        <v>0.5</v>
      </c>
      <c r="CT51" s="519">
        <f>Ввод!$L$154</f>
        <v>0.5</v>
      </c>
      <c r="CU51" s="519">
        <f>Ввод!$L$154</f>
        <v>0.5</v>
      </c>
      <c r="CV51" s="519">
        <f>Ввод!$L$154</f>
        <v>0.5</v>
      </c>
      <c r="CW51" s="519">
        <f>Ввод!$L$154</f>
        <v>0.5</v>
      </c>
      <c r="CX51" s="519">
        <f>Ввод!$L$154</f>
        <v>0.5</v>
      </c>
      <c r="CY51" s="519">
        <f>Ввод!$L$154</f>
        <v>0.5</v>
      </c>
      <c r="CZ51" s="519">
        <f>Ввод!$L$154</f>
        <v>0.5</v>
      </c>
      <c r="DA51" s="519">
        <f>Ввод!$L$154</f>
        <v>0.5</v>
      </c>
      <c r="DB51" s="519">
        <f>Ввод!$L$154</f>
        <v>0.5</v>
      </c>
      <c r="DC51" s="519">
        <f>Ввод!$L$154</f>
        <v>0.5</v>
      </c>
      <c r="DD51" s="519">
        <f>Ввод!$L$154</f>
        <v>0.5</v>
      </c>
      <c r="DE51" s="519">
        <f>Ввод!$L$154</f>
        <v>0.5</v>
      </c>
      <c r="DF51" s="519">
        <f>Ввод!$L$154</f>
        <v>0.5</v>
      </c>
      <c r="DG51" s="519">
        <f>Ввод!$L$154</f>
        <v>0.5</v>
      </c>
      <c r="DH51" s="519">
        <f>Ввод!$L$154</f>
        <v>0.5</v>
      </c>
      <c r="DI51" s="519">
        <f>Ввод!$L$154</f>
        <v>0.5</v>
      </c>
      <c r="DJ51" s="519">
        <f>Ввод!$L$154</f>
        <v>0.5</v>
      </c>
    </row>
    <row r="52" spans="1:114" s="358" customFormat="1" x14ac:dyDescent="0.25">
      <c r="A52" s="424"/>
      <c r="H52" s="481"/>
      <c r="I52" s="511"/>
    </row>
    <row r="53" spans="1:114" s="358" customFormat="1" x14ac:dyDescent="0.25">
      <c r="A53" s="424"/>
      <c r="B53" s="358" t="s">
        <v>357</v>
      </c>
      <c r="H53" s="481" t="s">
        <v>138</v>
      </c>
      <c r="I53" s="520">
        <f t="shared" ref="I53:I54" ca="1" si="30">SUM(J53:DJ53)</f>
        <v>266252.45432108833</v>
      </c>
      <c r="J53" s="482">
        <f ca="1">N(J13&lt;&gt;0)*Cashflow!J30</f>
        <v>3105.9732735760226</v>
      </c>
      <c r="K53" s="482">
        <f ca="1">N(K13&lt;&gt;0)*Cashflow!K30</f>
        <v>5995.2484067524783</v>
      </c>
      <c r="L53" s="482">
        <f ca="1">N(L13&lt;&gt;0)*Cashflow!L30</f>
        <v>6069.0559485483718</v>
      </c>
      <c r="M53" s="482">
        <f ca="1">N(M13&lt;&gt;0)*Cashflow!M30</f>
        <v>6728.699999329513</v>
      </c>
      <c r="N53" s="482">
        <f ca="1">N(N13&lt;&gt;0)*Cashflow!N30</f>
        <v>3110.0060957120195</v>
      </c>
      <c r="O53" s="482">
        <f ca="1">N(O13&lt;&gt;0)*Cashflow!O30</f>
        <v>6061.6674306997902</v>
      </c>
      <c r="P53" s="482">
        <f ca="1">N(P13&lt;&gt;0)*Cashflow!P30</f>
        <v>5982.0112013130065</v>
      </c>
      <c r="Q53" s="482">
        <f ca="1">N(Q13&lt;&gt;0)*Cashflow!Q30</f>
        <v>5186.1001857285755</v>
      </c>
      <c r="R53" s="482">
        <f ca="1">N(R13&lt;&gt;0)*Cashflow!R30</f>
        <v>874.73130672674961</v>
      </c>
      <c r="S53" s="482">
        <f ca="1">N(S13&lt;&gt;0)*Cashflow!S30</f>
        <v>2237.6788406234309</v>
      </c>
      <c r="T53" s="482">
        <f ca="1">N(T13&lt;&gt;0)*Cashflow!T30</f>
        <v>2297.8198961032922</v>
      </c>
      <c r="U53" s="482">
        <f ca="1">N(U13&lt;&gt;0)*Cashflow!U30</f>
        <v>3597.8836521725561</v>
      </c>
      <c r="V53" s="482">
        <f ca="1">N(V13&lt;&gt;0)*Cashflow!V30</f>
        <v>2901.6371205012447</v>
      </c>
      <c r="W53" s="482">
        <f ca="1">N(W13&lt;&gt;0)*Cashflow!W30</f>
        <v>3583.5298910654528</v>
      </c>
      <c r="X53" s="482">
        <f ca="1">N(X13&lt;&gt;0)*Cashflow!X30</f>
        <v>3642.8397855616458</v>
      </c>
      <c r="Y53" s="482">
        <f ca="1">N(Y13&lt;&gt;0)*Cashflow!Y30</f>
        <v>4529.6484680294107</v>
      </c>
      <c r="Z53" s="482">
        <f ca="1">N(Z13&lt;&gt;0)*Cashflow!Z30</f>
        <v>3144.8601697944541</v>
      </c>
      <c r="AA53" s="482">
        <f ca="1">N(AA13&lt;&gt;0)*Cashflow!AA30</f>
        <v>5164.1559236630837</v>
      </c>
      <c r="AB53" s="482">
        <f ca="1">N(AB13&lt;&gt;0)*Cashflow!AB30</f>
        <v>5240.7485286723713</v>
      </c>
      <c r="AC53" s="482">
        <f ca="1">N(AC13&lt;&gt;0)*Cashflow!AC30</f>
        <v>6171.6551979137985</v>
      </c>
      <c r="AD53" s="482">
        <f ca="1">N(AD13&lt;&gt;0)*Cashflow!AD30</f>
        <v>3436.240726624681</v>
      </c>
      <c r="AE53" s="482">
        <f ca="1">N(AE13&lt;&gt;0)*Cashflow!AE30</f>
        <v>4326.8650841135068</v>
      </c>
      <c r="AF53" s="482">
        <f ca="1">N(AF13&lt;&gt;0)*Cashflow!AF30</f>
        <v>4408.4257597744954</v>
      </c>
      <c r="AG53" s="482">
        <f ca="1">N(AG13&lt;&gt;0)*Cashflow!AG30</f>
        <v>5378.7272114697462</v>
      </c>
      <c r="AH53" s="482">
        <f ca="1">N(AH13&lt;&gt;0)*Cashflow!AH30</f>
        <v>3740.644607342675</v>
      </c>
      <c r="AI53" s="482">
        <f ca="1">N(AI13&lt;&gt;0)*Cashflow!AI30</f>
        <v>4591.3034544477559</v>
      </c>
      <c r="AJ53" s="482">
        <f ca="1">N(AJ13&lt;&gt;0)*Cashflow!AJ30</f>
        <v>4678.8817175817712</v>
      </c>
      <c r="AK53" s="482">
        <f ca="1">N(AK13&lt;&gt;0)*Cashflow!AK30</f>
        <v>5691.9022993139097</v>
      </c>
      <c r="AL53" s="482">
        <f ca="1">N(AL13&lt;&gt;0)*Cashflow!AL30</f>
        <v>4083.3410449404346</v>
      </c>
      <c r="AM53" s="482">
        <f ca="1">N(AM13&lt;&gt;0)*Cashflow!AM30</f>
        <v>4883.2026899274924</v>
      </c>
      <c r="AN53" s="482">
        <f ca="1">N(AN13&lt;&gt;0)*Cashflow!AN30</f>
        <v>4980.0895301001674</v>
      </c>
      <c r="AO53" s="482">
        <f ca="1">N(AO13&lt;&gt;0)*Cashflow!AO30</f>
        <v>6036.2315030221871</v>
      </c>
      <c r="AP53" s="482">
        <f ca="1">N(AP13&lt;&gt;0)*Cashflow!AP30</f>
        <v>4444.8708778668115</v>
      </c>
      <c r="AQ53" s="482">
        <f ca="1">N(AQ13&lt;&gt;0)*Cashflow!AQ30</f>
        <v>6045.303346290345</v>
      </c>
      <c r="AR53" s="482">
        <f ca="1">N(AR13&lt;&gt;0)*Cashflow!AR30</f>
        <v>6146.8186629366273</v>
      </c>
      <c r="AS53" s="482">
        <f ca="1">N(AS13&lt;&gt;0)*Cashflow!AS30</f>
        <v>7243.5802823338199</v>
      </c>
      <c r="AT53" s="482">
        <f ca="1">N(AT13&lt;&gt;0)*Cashflow!AT30</f>
        <v>4816.7928191063029</v>
      </c>
      <c r="AU53" s="482">
        <f ca="1">N(AU13&lt;&gt;0)*Cashflow!AU30</f>
        <v>6363.3410387296135</v>
      </c>
      <c r="AV53" s="482">
        <f ca="1">N(AV13&lt;&gt;0)*Cashflow!AV30</f>
        <v>6470.1026481950748</v>
      </c>
      <c r="AW53" s="482">
        <f ca="1">N(AW13&lt;&gt;0)*Cashflow!AW30</f>
        <v>7609.1201068863684</v>
      </c>
      <c r="AX53" s="482">
        <f ca="1">N(AX13&lt;&gt;0)*Cashflow!AX30</f>
        <v>5199.0343059843999</v>
      </c>
      <c r="AY53" s="482">
        <f ca="1">N(AY13&lt;&gt;0)*Cashflow!AY30</f>
        <v>6690.3681586411376</v>
      </c>
      <c r="AZ53" s="482">
        <f ca="1">N(AZ13&lt;&gt;0)*Cashflow!AZ30</f>
        <v>6802.8547854127828</v>
      </c>
      <c r="BA53" s="482">
        <f ca="1">N(BA13&lt;&gt;0)*Cashflow!BA30</f>
        <v>7978.900654547575</v>
      </c>
      <c r="BB53" s="482">
        <f ca="1">N(BB13&lt;&gt;0)*Cashflow!BB30</f>
        <v>5576.4123034506201</v>
      </c>
      <c r="BC53" s="482">
        <f ca="1">N(BC13&lt;&gt;0)*Cashflow!BC30</f>
        <v>6993.0688010250324</v>
      </c>
      <c r="BD53" s="482">
        <f ca="1">N(BD13&lt;&gt;0)*Cashflow!BD30</f>
        <v>7095.2385639213207</v>
      </c>
      <c r="BE53" s="482">
        <f ca="1">N(BE13&lt;&gt;0)*Cashflow!BE30</f>
        <v>8310.1497132279401</v>
      </c>
      <c r="BF53" s="482">
        <f ca="1">N(BF13&lt;&gt;0)*Cashflow!BF30</f>
        <v>5929.1188663854809</v>
      </c>
      <c r="BG53" s="482">
        <f ca="1">N(BG13&lt;&gt;0)*Cashflow!BG30</f>
        <v>7283.5519454585901</v>
      </c>
      <c r="BH53" s="482">
        <f ca="1">N(BH13&lt;&gt;0)*Cashflow!BH30</f>
        <v>7392.0194895423483</v>
      </c>
      <c r="BI53" s="482">
        <f ca="1">N(BI13&lt;&gt;0)*Cashflow!BI30</f>
        <v>0</v>
      </c>
      <c r="BJ53" s="482">
        <f ca="1">N(BJ13&lt;&gt;0)*Cashflow!BJ30</f>
        <v>0</v>
      </c>
      <c r="BK53" s="482">
        <f ca="1">N(BK13&lt;&gt;0)*Cashflow!BK30</f>
        <v>0</v>
      </c>
      <c r="BL53" s="482">
        <f ca="1">N(BL13&lt;&gt;0)*Cashflow!BL30</f>
        <v>0</v>
      </c>
      <c r="BM53" s="482">
        <f ca="1">N(BM13&lt;&gt;0)*Cashflow!BM30</f>
        <v>0</v>
      </c>
      <c r="BN53" s="482">
        <f ca="1">N(BN13&lt;&gt;0)*Cashflow!BN30</f>
        <v>0</v>
      </c>
      <c r="BO53" s="482">
        <f ca="1">N(BO13&lt;&gt;0)*Cashflow!BO30</f>
        <v>0</v>
      </c>
      <c r="BP53" s="482">
        <f ca="1">N(BP13&lt;&gt;0)*Cashflow!BP30</f>
        <v>0</v>
      </c>
      <c r="BQ53" s="482">
        <f ca="1">N(BQ13&lt;&gt;0)*Cashflow!BQ30</f>
        <v>0</v>
      </c>
      <c r="BR53" s="482">
        <f ca="1">N(BR13&lt;&gt;0)*Cashflow!BR30</f>
        <v>0</v>
      </c>
      <c r="BS53" s="482">
        <f ca="1">N(BS13&lt;&gt;0)*Cashflow!BS30</f>
        <v>0</v>
      </c>
      <c r="BT53" s="482">
        <f ca="1">N(BT13&lt;&gt;0)*Cashflow!BT30</f>
        <v>0</v>
      </c>
      <c r="BU53" s="482">
        <f ca="1">N(BU13&lt;&gt;0)*Cashflow!BU30</f>
        <v>0</v>
      </c>
      <c r="BV53" s="482">
        <f ca="1">N(BV13&lt;&gt;0)*Cashflow!BV30</f>
        <v>0</v>
      </c>
      <c r="BW53" s="482">
        <f ca="1">N(BW13&lt;&gt;0)*Cashflow!BW30</f>
        <v>0</v>
      </c>
      <c r="BX53" s="482">
        <f ca="1">N(BX13&lt;&gt;0)*Cashflow!BX30</f>
        <v>0</v>
      </c>
      <c r="BY53" s="482">
        <f ca="1">N(BY13&lt;&gt;0)*Cashflow!BY30</f>
        <v>0</v>
      </c>
      <c r="BZ53" s="482">
        <f ca="1">N(BZ13&lt;&gt;0)*Cashflow!BZ30</f>
        <v>0</v>
      </c>
      <c r="CA53" s="482">
        <f ca="1">N(CA13&lt;&gt;0)*Cashflow!CA30</f>
        <v>0</v>
      </c>
      <c r="CB53" s="482">
        <f ca="1">N(CB13&lt;&gt;0)*Cashflow!CB30</f>
        <v>0</v>
      </c>
      <c r="CC53" s="482">
        <f ca="1">N(CC13&lt;&gt;0)*Cashflow!CC30</f>
        <v>0</v>
      </c>
      <c r="CD53" s="482">
        <f ca="1">N(CD13&lt;&gt;0)*Cashflow!CD30</f>
        <v>0</v>
      </c>
      <c r="CE53" s="482">
        <f ca="1">N(CE13&lt;&gt;0)*Cashflow!CE30</f>
        <v>0</v>
      </c>
      <c r="CF53" s="482">
        <f ca="1">N(CF13&lt;&gt;0)*Cashflow!CF30</f>
        <v>0</v>
      </c>
      <c r="CG53" s="482">
        <f ca="1">N(CG13&lt;&gt;0)*Cashflow!CG30</f>
        <v>0</v>
      </c>
      <c r="CH53" s="482">
        <f ca="1">N(CH13&lt;&gt;0)*Cashflow!CH30</f>
        <v>0</v>
      </c>
      <c r="CI53" s="482">
        <f ca="1">N(CI13&lt;&gt;0)*Cashflow!CI30</f>
        <v>0</v>
      </c>
      <c r="CJ53" s="482">
        <f ca="1">N(CJ13&lt;&gt;0)*Cashflow!CJ30</f>
        <v>0</v>
      </c>
      <c r="CK53" s="482">
        <f ca="1">N(CK13&lt;&gt;0)*Cashflow!CK30</f>
        <v>0</v>
      </c>
      <c r="CL53" s="482">
        <f ca="1">N(CL13&lt;&gt;0)*Cashflow!CL30</f>
        <v>0</v>
      </c>
      <c r="CM53" s="482">
        <f ca="1">N(CM13&lt;&gt;0)*Cashflow!CM30</f>
        <v>0</v>
      </c>
      <c r="CN53" s="482">
        <f ca="1">N(CN13&lt;&gt;0)*Cashflow!CN30</f>
        <v>0</v>
      </c>
      <c r="CO53" s="482">
        <f ca="1">N(CO13&lt;&gt;0)*Cashflow!CO30</f>
        <v>0</v>
      </c>
      <c r="CP53" s="482">
        <f ca="1">N(CP13&lt;&gt;0)*Cashflow!CP30</f>
        <v>0</v>
      </c>
      <c r="CQ53" s="482">
        <f ca="1">N(CQ13&lt;&gt;0)*Cashflow!CQ30</f>
        <v>0</v>
      </c>
      <c r="CR53" s="482">
        <f ca="1">N(CR13&lt;&gt;0)*Cashflow!CR30</f>
        <v>0</v>
      </c>
      <c r="CS53" s="482">
        <f ca="1">N(CS13&lt;&gt;0)*Cashflow!CS30</f>
        <v>0</v>
      </c>
      <c r="CT53" s="482">
        <f ca="1">N(CT13&lt;&gt;0)*Cashflow!CT30</f>
        <v>0</v>
      </c>
      <c r="CU53" s="482">
        <f ca="1">N(CU13&lt;&gt;0)*Cashflow!CU30</f>
        <v>0</v>
      </c>
      <c r="CV53" s="482">
        <f ca="1">N(CV13&lt;&gt;0)*Cashflow!CV30</f>
        <v>0</v>
      </c>
      <c r="CW53" s="482">
        <f ca="1">N(CW13&lt;&gt;0)*Cashflow!CW30</f>
        <v>0</v>
      </c>
      <c r="CX53" s="482">
        <f ca="1">N(CX13&lt;&gt;0)*Cashflow!CX30</f>
        <v>0</v>
      </c>
      <c r="CY53" s="482">
        <f ca="1">N(CY13&lt;&gt;0)*Cashflow!CY30</f>
        <v>0</v>
      </c>
      <c r="CZ53" s="482">
        <f ca="1">N(CZ13&lt;&gt;0)*Cashflow!CZ30</f>
        <v>0</v>
      </c>
      <c r="DA53" s="482">
        <f ca="1">N(DA13&lt;&gt;0)*Cashflow!DA30</f>
        <v>0</v>
      </c>
      <c r="DB53" s="482">
        <f ca="1">N(DB13&lt;&gt;0)*Cashflow!DB30</f>
        <v>0</v>
      </c>
      <c r="DC53" s="482">
        <f ca="1">N(DC13&lt;&gt;0)*Cashflow!DC30</f>
        <v>0</v>
      </c>
      <c r="DD53" s="482">
        <f ca="1">N(DD13&lt;&gt;0)*Cashflow!DD30</f>
        <v>0</v>
      </c>
      <c r="DE53" s="482">
        <f ca="1">N(DE13&lt;&gt;0)*Cashflow!DE30</f>
        <v>0</v>
      </c>
      <c r="DF53" s="482">
        <f ca="1">N(DF13&lt;&gt;0)*Cashflow!DF30</f>
        <v>0</v>
      </c>
      <c r="DG53" s="482">
        <f ca="1">N(DG13&lt;&gt;0)*Cashflow!DG30</f>
        <v>0</v>
      </c>
      <c r="DH53" s="482">
        <f ca="1">N(DH13&lt;&gt;0)*Cashflow!DH30</f>
        <v>0</v>
      </c>
      <c r="DI53" s="482">
        <f ca="1">N(DI13&lt;&gt;0)*Cashflow!DI30</f>
        <v>0</v>
      </c>
      <c r="DJ53" s="482">
        <f ca="1">N(DJ13&lt;&gt;0)*Cashflow!DJ30</f>
        <v>0</v>
      </c>
    </row>
    <row r="54" spans="1:114" s="358" customFormat="1" x14ac:dyDescent="0.25">
      <c r="A54" s="424"/>
      <c r="B54" s="358" t="s">
        <v>531</v>
      </c>
      <c r="H54" s="481" t="s">
        <v>138</v>
      </c>
      <c r="I54" s="520">
        <f t="shared" ca="1" si="30"/>
        <v>133126.22716054416</v>
      </c>
      <c r="J54" s="520">
        <f ca="1">MAX(J53*J51,0)</f>
        <v>1552.9866367880113</v>
      </c>
      <c r="K54" s="520">
        <f t="shared" ref="K54:BV54" ca="1" si="31">MAX(K53*K51,0)</f>
        <v>2997.6242033762392</v>
      </c>
      <c r="L54" s="520">
        <f t="shared" ca="1" si="31"/>
        <v>3034.5279742741859</v>
      </c>
      <c r="M54" s="520">
        <f t="shared" ca="1" si="31"/>
        <v>3364.3499996647565</v>
      </c>
      <c r="N54" s="520">
        <f t="shared" ca="1" si="31"/>
        <v>1555.0030478560097</v>
      </c>
      <c r="O54" s="520">
        <f t="shared" ca="1" si="31"/>
        <v>3030.8337153498951</v>
      </c>
      <c r="P54" s="520">
        <f t="shared" ca="1" si="31"/>
        <v>2991.0056006565032</v>
      </c>
      <c r="Q54" s="520">
        <f t="shared" ca="1" si="31"/>
        <v>2593.0500928642878</v>
      </c>
      <c r="R54" s="520">
        <f t="shared" ca="1" si="31"/>
        <v>437.3656533633748</v>
      </c>
      <c r="S54" s="520">
        <f t="shared" ca="1" si="31"/>
        <v>1118.8394203117155</v>
      </c>
      <c r="T54" s="520">
        <f t="shared" ca="1" si="31"/>
        <v>1148.9099480516461</v>
      </c>
      <c r="U54" s="520">
        <f t="shared" ca="1" si="31"/>
        <v>1798.9418260862781</v>
      </c>
      <c r="V54" s="520">
        <f t="shared" ca="1" si="31"/>
        <v>1450.8185602506223</v>
      </c>
      <c r="W54" s="520">
        <f t="shared" ca="1" si="31"/>
        <v>1791.7649455327264</v>
      </c>
      <c r="X54" s="520">
        <f t="shared" ca="1" si="31"/>
        <v>1821.4198927808229</v>
      </c>
      <c r="Y54" s="520">
        <f t="shared" ca="1" si="31"/>
        <v>2264.8242340147053</v>
      </c>
      <c r="Z54" s="520">
        <f t="shared" ca="1" si="31"/>
        <v>1572.4300848972271</v>
      </c>
      <c r="AA54" s="520">
        <f t="shared" ca="1" si="31"/>
        <v>2582.0779618315419</v>
      </c>
      <c r="AB54" s="520">
        <f t="shared" ca="1" si="31"/>
        <v>2620.3742643361857</v>
      </c>
      <c r="AC54" s="520">
        <f t="shared" ca="1" si="31"/>
        <v>3085.8275989568992</v>
      </c>
      <c r="AD54" s="520">
        <f t="shared" ca="1" si="31"/>
        <v>1718.1203633123405</v>
      </c>
      <c r="AE54" s="520">
        <f t="shared" ca="1" si="31"/>
        <v>2163.4325420567534</v>
      </c>
      <c r="AF54" s="520">
        <f t="shared" ca="1" si="31"/>
        <v>2204.2128798872477</v>
      </c>
      <c r="AG54" s="520">
        <f t="shared" ca="1" si="31"/>
        <v>2689.3636057348731</v>
      </c>
      <c r="AH54" s="520">
        <f t="shared" ca="1" si="31"/>
        <v>1870.3223036713375</v>
      </c>
      <c r="AI54" s="520">
        <f t="shared" ca="1" si="31"/>
        <v>2295.651727223878</v>
      </c>
      <c r="AJ54" s="520">
        <f t="shared" ca="1" si="31"/>
        <v>2339.4408587908856</v>
      </c>
      <c r="AK54" s="520">
        <f t="shared" ca="1" si="31"/>
        <v>2845.9511496569548</v>
      </c>
      <c r="AL54" s="520">
        <f t="shared" ca="1" si="31"/>
        <v>2041.6705224702173</v>
      </c>
      <c r="AM54" s="520">
        <f t="shared" ca="1" si="31"/>
        <v>2441.6013449637462</v>
      </c>
      <c r="AN54" s="520">
        <f t="shared" ca="1" si="31"/>
        <v>2490.0447650500837</v>
      </c>
      <c r="AO54" s="520">
        <f t="shared" ca="1" si="31"/>
        <v>3018.1157515110935</v>
      </c>
      <c r="AP54" s="520">
        <f t="shared" ca="1" si="31"/>
        <v>2222.4354389334057</v>
      </c>
      <c r="AQ54" s="520">
        <f t="shared" ca="1" si="31"/>
        <v>3022.6516731451725</v>
      </c>
      <c r="AR54" s="520">
        <f t="shared" ca="1" si="31"/>
        <v>3073.4093314683137</v>
      </c>
      <c r="AS54" s="520">
        <f t="shared" ca="1" si="31"/>
        <v>3621.79014116691</v>
      </c>
      <c r="AT54" s="520">
        <f t="shared" ca="1" si="31"/>
        <v>2408.3964095531514</v>
      </c>
      <c r="AU54" s="520">
        <f t="shared" ca="1" si="31"/>
        <v>3181.6705193648068</v>
      </c>
      <c r="AV54" s="520">
        <f t="shared" ca="1" si="31"/>
        <v>3235.0513240975374</v>
      </c>
      <c r="AW54" s="520">
        <f t="shared" ca="1" si="31"/>
        <v>3804.5600534431842</v>
      </c>
      <c r="AX54" s="520">
        <f t="shared" ca="1" si="31"/>
        <v>2599.5171529922</v>
      </c>
      <c r="AY54" s="520">
        <f t="shared" ca="1" si="31"/>
        <v>3345.1840793205688</v>
      </c>
      <c r="AZ54" s="520">
        <f t="shared" ca="1" si="31"/>
        <v>3401.4273927063914</v>
      </c>
      <c r="BA54" s="520">
        <f t="shared" ca="1" si="31"/>
        <v>3989.4503272737875</v>
      </c>
      <c r="BB54" s="520">
        <f t="shared" ca="1" si="31"/>
        <v>2788.2061517253101</v>
      </c>
      <c r="BC54" s="520">
        <f t="shared" ca="1" si="31"/>
        <v>3496.5344005125162</v>
      </c>
      <c r="BD54" s="520">
        <f t="shared" ca="1" si="31"/>
        <v>3547.6192819606604</v>
      </c>
      <c r="BE54" s="520">
        <f t="shared" ca="1" si="31"/>
        <v>4155.07485661397</v>
      </c>
      <c r="BF54" s="520">
        <f t="shared" ca="1" si="31"/>
        <v>2964.5594331927405</v>
      </c>
      <c r="BG54" s="520">
        <f t="shared" ca="1" si="31"/>
        <v>3641.7759727292951</v>
      </c>
      <c r="BH54" s="520">
        <f t="shared" ca="1" si="31"/>
        <v>3696.0097447711742</v>
      </c>
      <c r="BI54" s="520">
        <f t="shared" ca="1" si="31"/>
        <v>0</v>
      </c>
      <c r="BJ54" s="520">
        <f t="shared" ca="1" si="31"/>
        <v>0</v>
      </c>
      <c r="BK54" s="520">
        <f t="shared" ca="1" si="31"/>
        <v>0</v>
      </c>
      <c r="BL54" s="520">
        <f t="shared" ca="1" si="31"/>
        <v>0</v>
      </c>
      <c r="BM54" s="520">
        <f t="shared" ca="1" si="31"/>
        <v>0</v>
      </c>
      <c r="BN54" s="520">
        <f t="shared" ca="1" si="31"/>
        <v>0</v>
      </c>
      <c r="BO54" s="520">
        <f t="shared" ca="1" si="31"/>
        <v>0</v>
      </c>
      <c r="BP54" s="520">
        <f t="shared" ca="1" si="31"/>
        <v>0</v>
      </c>
      <c r="BQ54" s="520">
        <f t="shared" ca="1" si="31"/>
        <v>0</v>
      </c>
      <c r="BR54" s="520">
        <f t="shared" ca="1" si="31"/>
        <v>0</v>
      </c>
      <c r="BS54" s="520">
        <f t="shared" ca="1" si="31"/>
        <v>0</v>
      </c>
      <c r="BT54" s="520">
        <f t="shared" ca="1" si="31"/>
        <v>0</v>
      </c>
      <c r="BU54" s="520">
        <f t="shared" ca="1" si="31"/>
        <v>0</v>
      </c>
      <c r="BV54" s="520">
        <f t="shared" ca="1" si="31"/>
        <v>0</v>
      </c>
      <c r="BW54" s="520">
        <f t="shared" ref="BW54:DJ54" ca="1" si="32">MAX(BW53*BW51,0)</f>
        <v>0</v>
      </c>
      <c r="BX54" s="520">
        <f t="shared" ca="1" si="32"/>
        <v>0</v>
      </c>
      <c r="BY54" s="520">
        <f t="shared" ca="1" si="32"/>
        <v>0</v>
      </c>
      <c r="BZ54" s="520">
        <f t="shared" ca="1" si="32"/>
        <v>0</v>
      </c>
      <c r="CA54" s="520">
        <f t="shared" ca="1" si="32"/>
        <v>0</v>
      </c>
      <c r="CB54" s="520">
        <f t="shared" ca="1" si="32"/>
        <v>0</v>
      </c>
      <c r="CC54" s="520">
        <f t="shared" ca="1" si="32"/>
        <v>0</v>
      </c>
      <c r="CD54" s="520">
        <f t="shared" ca="1" si="32"/>
        <v>0</v>
      </c>
      <c r="CE54" s="520">
        <f t="shared" ca="1" si="32"/>
        <v>0</v>
      </c>
      <c r="CF54" s="520">
        <f t="shared" ca="1" si="32"/>
        <v>0</v>
      </c>
      <c r="CG54" s="520">
        <f t="shared" ca="1" si="32"/>
        <v>0</v>
      </c>
      <c r="CH54" s="520">
        <f t="shared" ca="1" si="32"/>
        <v>0</v>
      </c>
      <c r="CI54" s="520">
        <f t="shared" ca="1" si="32"/>
        <v>0</v>
      </c>
      <c r="CJ54" s="520">
        <f t="shared" ca="1" si="32"/>
        <v>0</v>
      </c>
      <c r="CK54" s="520">
        <f t="shared" ca="1" si="32"/>
        <v>0</v>
      </c>
      <c r="CL54" s="520">
        <f t="shared" ca="1" si="32"/>
        <v>0</v>
      </c>
      <c r="CM54" s="520">
        <f t="shared" ca="1" si="32"/>
        <v>0</v>
      </c>
      <c r="CN54" s="520">
        <f t="shared" ca="1" si="32"/>
        <v>0</v>
      </c>
      <c r="CO54" s="520">
        <f t="shared" ca="1" si="32"/>
        <v>0</v>
      </c>
      <c r="CP54" s="520">
        <f t="shared" ca="1" si="32"/>
        <v>0</v>
      </c>
      <c r="CQ54" s="520">
        <f t="shared" ca="1" si="32"/>
        <v>0</v>
      </c>
      <c r="CR54" s="520">
        <f t="shared" ca="1" si="32"/>
        <v>0</v>
      </c>
      <c r="CS54" s="520">
        <f t="shared" ca="1" si="32"/>
        <v>0</v>
      </c>
      <c r="CT54" s="520">
        <f t="shared" ca="1" si="32"/>
        <v>0</v>
      </c>
      <c r="CU54" s="520">
        <f t="shared" ca="1" si="32"/>
        <v>0</v>
      </c>
      <c r="CV54" s="520">
        <f t="shared" ca="1" si="32"/>
        <v>0</v>
      </c>
      <c r="CW54" s="520">
        <f t="shared" ca="1" si="32"/>
        <v>0</v>
      </c>
      <c r="CX54" s="520">
        <f t="shared" ca="1" si="32"/>
        <v>0</v>
      </c>
      <c r="CY54" s="520">
        <f t="shared" ca="1" si="32"/>
        <v>0</v>
      </c>
      <c r="CZ54" s="520">
        <f t="shared" ca="1" si="32"/>
        <v>0</v>
      </c>
      <c r="DA54" s="520">
        <f t="shared" ca="1" si="32"/>
        <v>0</v>
      </c>
      <c r="DB54" s="520">
        <f t="shared" ca="1" si="32"/>
        <v>0</v>
      </c>
      <c r="DC54" s="520">
        <f t="shared" ca="1" si="32"/>
        <v>0</v>
      </c>
      <c r="DD54" s="520">
        <f t="shared" ca="1" si="32"/>
        <v>0</v>
      </c>
      <c r="DE54" s="520">
        <f t="shared" ca="1" si="32"/>
        <v>0</v>
      </c>
      <c r="DF54" s="520">
        <f t="shared" ca="1" si="32"/>
        <v>0</v>
      </c>
      <c r="DG54" s="520">
        <f t="shared" ca="1" si="32"/>
        <v>0</v>
      </c>
      <c r="DH54" s="520">
        <f t="shared" ca="1" si="32"/>
        <v>0</v>
      </c>
      <c r="DI54" s="520">
        <f t="shared" ca="1" si="32"/>
        <v>0</v>
      </c>
      <c r="DJ54" s="520">
        <f t="shared" ca="1" si="32"/>
        <v>0</v>
      </c>
    </row>
    <row r="55" spans="1:114" s="358" customFormat="1" x14ac:dyDescent="0.25">
      <c r="A55" s="424"/>
      <c r="H55" s="481"/>
      <c r="I55" s="511"/>
    </row>
    <row r="56" spans="1:114" s="358" customFormat="1" x14ac:dyDescent="0.25">
      <c r="A56" s="424"/>
      <c r="B56" s="358" t="s">
        <v>532</v>
      </c>
      <c r="H56" s="481"/>
      <c r="I56" s="511"/>
    </row>
    <row r="57" spans="1:114" s="358" customFormat="1" x14ac:dyDescent="0.25">
      <c r="A57" s="424"/>
      <c r="B57" s="521" t="s">
        <v>347</v>
      </c>
      <c r="H57" s="481" t="s">
        <v>138</v>
      </c>
      <c r="I57" s="511"/>
      <c r="J57" s="520">
        <f>I60</f>
        <v>0</v>
      </c>
      <c r="K57" s="520">
        <f t="shared" ref="K57:BV57" ca="1" si="33">J60</f>
        <v>0</v>
      </c>
      <c r="L57" s="520">
        <f t="shared" ca="1" si="33"/>
        <v>0</v>
      </c>
      <c r="M57" s="520">
        <f t="shared" ca="1" si="33"/>
        <v>0</v>
      </c>
      <c r="N57" s="520">
        <f t="shared" ca="1" si="33"/>
        <v>0</v>
      </c>
      <c r="O57" s="520">
        <f t="shared" ca="1" si="33"/>
        <v>0</v>
      </c>
      <c r="P57" s="520">
        <f t="shared" ca="1" si="33"/>
        <v>0</v>
      </c>
      <c r="Q57" s="520">
        <f t="shared" ca="1" si="33"/>
        <v>0</v>
      </c>
      <c r="R57" s="520">
        <f t="shared" ca="1" si="33"/>
        <v>0</v>
      </c>
      <c r="S57" s="520">
        <f t="shared" ca="1" si="33"/>
        <v>0</v>
      </c>
      <c r="T57" s="520">
        <f t="shared" ca="1" si="33"/>
        <v>0</v>
      </c>
      <c r="U57" s="520">
        <f t="shared" ca="1" si="33"/>
        <v>0</v>
      </c>
      <c r="V57" s="520">
        <f t="shared" ca="1" si="33"/>
        <v>0</v>
      </c>
      <c r="W57" s="520">
        <f t="shared" ca="1" si="33"/>
        <v>0</v>
      </c>
      <c r="X57" s="520">
        <f t="shared" ca="1" si="33"/>
        <v>0</v>
      </c>
      <c r="Y57" s="520">
        <f t="shared" ca="1" si="33"/>
        <v>0</v>
      </c>
      <c r="Z57" s="520">
        <f t="shared" ca="1" si="33"/>
        <v>0</v>
      </c>
      <c r="AA57" s="520">
        <f t="shared" ca="1" si="33"/>
        <v>0</v>
      </c>
      <c r="AB57" s="520">
        <f t="shared" ca="1" si="33"/>
        <v>0</v>
      </c>
      <c r="AC57" s="520">
        <f t="shared" ca="1" si="33"/>
        <v>0</v>
      </c>
      <c r="AD57" s="520">
        <f t="shared" ca="1" si="33"/>
        <v>0</v>
      </c>
      <c r="AE57" s="520">
        <f t="shared" ca="1" si="33"/>
        <v>0</v>
      </c>
      <c r="AF57" s="520">
        <f t="shared" ca="1" si="33"/>
        <v>0</v>
      </c>
      <c r="AG57" s="520">
        <f t="shared" ca="1" si="33"/>
        <v>0</v>
      </c>
      <c r="AH57" s="520">
        <f t="shared" ca="1" si="33"/>
        <v>0</v>
      </c>
      <c r="AI57" s="520">
        <f t="shared" ca="1" si="33"/>
        <v>0</v>
      </c>
      <c r="AJ57" s="520">
        <f t="shared" ca="1" si="33"/>
        <v>0</v>
      </c>
      <c r="AK57" s="520">
        <f t="shared" ca="1" si="33"/>
        <v>0</v>
      </c>
      <c r="AL57" s="520">
        <f t="shared" ca="1" si="33"/>
        <v>0</v>
      </c>
      <c r="AM57" s="520">
        <f t="shared" ca="1" si="33"/>
        <v>0</v>
      </c>
      <c r="AN57" s="520">
        <f t="shared" ca="1" si="33"/>
        <v>0</v>
      </c>
      <c r="AO57" s="520">
        <f t="shared" ca="1" si="33"/>
        <v>0</v>
      </c>
      <c r="AP57" s="520">
        <f t="shared" ca="1" si="33"/>
        <v>0</v>
      </c>
      <c r="AQ57" s="520">
        <f t="shared" ca="1" si="33"/>
        <v>0</v>
      </c>
      <c r="AR57" s="520">
        <f t="shared" ca="1" si="33"/>
        <v>0</v>
      </c>
      <c r="AS57" s="520">
        <f t="shared" ca="1" si="33"/>
        <v>0</v>
      </c>
      <c r="AT57" s="520">
        <f t="shared" ca="1" si="33"/>
        <v>0</v>
      </c>
      <c r="AU57" s="520">
        <f t="shared" ca="1" si="33"/>
        <v>0</v>
      </c>
      <c r="AV57" s="520">
        <f t="shared" ca="1" si="33"/>
        <v>0</v>
      </c>
      <c r="AW57" s="520">
        <f t="shared" ca="1" si="33"/>
        <v>0</v>
      </c>
      <c r="AX57" s="520">
        <f t="shared" ca="1" si="33"/>
        <v>0</v>
      </c>
      <c r="AY57" s="520">
        <f t="shared" ca="1" si="33"/>
        <v>0</v>
      </c>
      <c r="AZ57" s="520">
        <f t="shared" ca="1" si="33"/>
        <v>0</v>
      </c>
      <c r="BA57" s="520">
        <f t="shared" ca="1" si="33"/>
        <v>0</v>
      </c>
      <c r="BB57" s="520">
        <f t="shared" ca="1" si="33"/>
        <v>0</v>
      </c>
      <c r="BC57" s="520">
        <f t="shared" ca="1" si="33"/>
        <v>0</v>
      </c>
      <c r="BD57" s="520">
        <f t="shared" ca="1" si="33"/>
        <v>0</v>
      </c>
      <c r="BE57" s="520">
        <f t="shared" ca="1" si="33"/>
        <v>0</v>
      </c>
      <c r="BF57" s="520">
        <f t="shared" ca="1" si="33"/>
        <v>0</v>
      </c>
      <c r="BG57" s="520">
        <f t="shared" ca="1" si="33"/>
        <v>0</v>
      </c>
      <c r="BH57" s="520">
        <f t="shared" ca="1" si="33"/>
        <v>0</v>
      </c>
      <c r="BI57" s="520">
        <f t="shared" ca="1" si="33"/>
        <v>0</v>
      </c>
      <c r="BJ57" s="520">
        <f t="shared" ca="1" si="33"/>
        <v>0</v>
      </c>
      <c r="BK57" s="520">
        <f t="shared" ca="1" si="33"/>
        <v>0</v>
      </c>
      <c r="BL57" s="520">
        <f t="shared" ca="1" si="33"/>
        <v>0</v>
      </c>
      <c r="BM57" s="520">
        <f t="shared" ca="1" si="33"/>
        <v>0</v>
      </c>
      <c r="BN57" s="520">
        <f t="shared" ca="1" si="33"/>
        <v>0</v>
      </c>
      <c r="BO57" s="520">
        <f t="shared" ca="1" si="33"/>
        <v>0</v>
      </c>
      <c r="BP57" s="520">
        <f t="shared" ca="1" si="33"/>
        <v>0</v>
      </c>
      <c r="BQ57" s="520">
        <f t="shared" ca="1" si="33"/>
        <v>0</v>
      </c>
      <c r="BR57" s="520">
        <f t="shared" ca="1" si="33"/>
        <v>0</v>
      </c>
      <c r="BS57" s="520">
        <f t="shared" ca="1" si="33"/>
        <v>0</v>
      </c>
      <c r="BT57" s="520">
        <f t="shared" ca="1" si="33"/>
        <v>0</v>
      </c>
      <c r="BU57" s="520">
        <f t="shared" ca="1" si="33"/>
        <v>0</v>
      </c>
      <c r="BV57" s="520">
        <f t="shared" ca="1" si="33"/>
        <v>0</v>
      </c>
      <c r="BW57" s="520">
        <f t="shared" ref="BW57:CO57" ca="1" si="34">BV60</f>
        <v>0</v>
      </c>
      <c r="BX57" s="520">
        <f t="shared" ca="1" si="34"/>
        <v>0</v>
      </c>
      <c r="BY57" s="520">
        <f t="shared" ca="1" si="34"/>
        <v>0</v>
      </c>
      <c r="BZ57" s="520">
        <f t="shared" ca="1" si="34"/>
        <v>0</v>
      </c>
      <c r="CA57" s="520">
        <f t="shared" ca="1" si="34"/>
        <v>0</v>
      </c>
      <c r="CB57" s="520">
        <f t="shared" ca="1" si="34"/>
        <v>0</v>
      </c>
      <c r="CC57" s="520">
        <f t="shared" ca="1" si="34"/>
        <v>0</v>
      </c>
      <c r="CD57" s="520">
        <f t="shared" ca="1" si="34"/>
        <v>0</v>
      </c>
      <c r="CE57" s="520">
        <f t="shared" ca="1" si="34"/>
        <v>0</v>
      </c>
      <c r="CF57" s="520">
        <f t="shared" ca="1" si="34"/>
        <v>0</v>
      </c>
      <c r="CG57" s="520">
        <f t="shared" ca="1" si="34"/>
        <v>0</v>
      </c>
      <c r="CH57" s="520">
        <f t="shared" ca="1" si="34"/>
        <v>0</v>
      </c>
      <c r="CI57" s="520">
        <f t="shared" ca="1" si="34"/>
        <v>0</v>
      </c>
      <c r="CJ57" s="520">
        <f t="shared" ca="1" si="34"/>
        <v>0</v>
      </c>
      <c r="CK57" s="520">
        <f t="shared" ca="1" si="34"/>
        <v>0</v>
      </c>
      <c r="CL57" s="520">
        <f t="shared" ca="1" si="34"/>
        <v>0</v>
      </c>
      <c r="CM57" s="520">
        <f t="shared" ca="1" si="34"/>
        <v>0</v>
      </c>
      <c r="CN57" s="520">
        <f t="shared" ca="1" si="34"/>
        <v>0</v>
      </c>
      <c r="CO57" s="520">
        <f t="shared" ca="1" si="34"/>
        <v>0</v>
      </c>
      <c r="CP57" s="520">
        <f t="shared" ref="CP57:DJ57" ca="1" si="35">CO60</f>
        <v>0</v>
      </c>
      <c r="CQ57" s="520">
        <f t="shared" ca="1" si="35"/>
        <v>0</v>
      </c>
      <c r="CR57" s="520">
        <f t="shared" ca="1" si="35"/>
        <v>0</v>
      </c>
      <c r="CS57" s="520">
        <f t="shared" ca="1" si="35"/>
        <v>0</v>
      </c>
      <c r="CT57" s="520">
        <f t="shared" ca="1" si="35"/>
        <v>0</v>
      </c>
      <c r="CU57" s="520">
        <f t="shared" ca="1" si="35"/>
        <v>0</v>
      </c>
      <c r="CV57" s="520">
        <f t="shared" ca="1" si="35"/>
        <v>0</v>
      </c>
      <c r="CW57" s="520">
        <f t="shared" ca="1" si="35"/>
        <v>0</v>
      </c>
      <c r="CX57" s="520">
        <f t="shared" ca="1" si="35"/>
        <v>0</v>
      </c>
      <c r="CY57" s="520">
        <f t="shared" ca="1" si="35"/>
        <v>0</v>
      </c>
      <c r="CZ57" s="520">
        <f t="shared" ca="1" si="35"/>
        <v>0</v>
      </c>
      <c r="DA57" s="520">
        <f t="shared" ca="1" si="35"/>
        <v>0</v>
      </c>
      <c r="DB57" s="520">
        <f t="shared" ca="1" si="35"/>
        <v>0</v>
      </c>
      <c r="DC57" s="520">
        <f t="shared" ca="1" si="35"/>
        <v>0</v>
      </c>
      <c r="DD57" s="520">
        <f t="shared" ca="1" si="35"/>
        <v>0</v>
      </c>
      <c r="DE57" s="520">
        <f t="shared" ca="1" si="35"/>
        <v>0</v>
      </c>
      <c r="DF57" s="520">
        <f t="shared" ca="1" si="35"/>
        <v>0</v>
      </c>
      <c r="DG57" s="520">
        <f t="shared" ca="1" si="35"/>
        <v>0</v>
      </c>
      <c r="DH57" s="520">
        <f t="shared" ca="1" si="35"/>
        <v>0</v>
      </c>
      <c r="DI57" s="520">
        <f t="shared" ca="1" si="35"/>
        <v>0</v>
      </c>
      <c r="DJ57" s="520">
        <f t="shared" ca="1" si="35"/>
        <v>0</v>
      </c>
    </row>
    <row r="58" spans="1:114" s="358" customFormat="1" x14ac:dyDescent="0.25">
      <c r="A58" s="424"/>
      <c r="B58" s="522" t="s">
        <v>533</v>
      </c>
      <c r="H58" s="481" t="s">
        <v>138</v>
      </c>
      <c r="I58" s="520">
        <f t="shared" ref="I58:I59" ca="1" si="36">SUM(J58:DJ58)</f>
        <v>0</v>
      </c>
      <c r="J58" s="520">
        <f ca="1">-MIN(J53,0)</f>
        <v>0</v>
      </c>
      <c r="K58" s="520">
        <f t="shared" ref="K58:BV58" ca="1" si="37">-MIN(K53,0)</f>
        <v>0</v>
      </c>
      <c r="L58" s="520">
        <f t="shared" ca="1" si="37"/>
        <v>0</v>
      </c>
      <c r="M58" s="520">
        <f t="shared" ca="1" si="37"/>
        <v>0</v>
      </c>
      <c r="N58" s="520">
        <f t="shared" ca="1" si="37"/>
        <v>0</v>
      </c>
      <c r="O58" s="520">
        <f t="shared" ca="1" si="37"/>
        <v>0</v>
      </c>
      <c r="P58" s="520">
        <f t="shared" ca="1" si="37"/>
        <v>0</v>
      </c>
      <c r="Q58" s="520">
        <f t="shared" ca="1" si="37"/>
        <v>0</v>
      </c>
      <c r="R58" s="520">
        <f t="shared" ca="1" si="37"/>
        <v>0</v>
      </c>
      <c r="S58" s="520">
        <f t="shared" ca="1" si="37"/>
        <v>0</v>
      </c>
      <c r="T58" s="520">
        <f t="shared" ca="1" si="37"/>
        <v>0</v>
      </c>
      <c r="U58" s="520">
        <f t="shared" ca="1" si="37"/>
        <v>0</v>
      </c>
      <c r="V58" s="520">
        <f t="shared" ca="1" si="37"/>
        <v>0</v>
      </c>
      <c r="W58" s="520">
        <f t="shared" ca="1" si="37"/>
        <v>0</v>
      </c>
      <c r="X58" s="520">
        <f t="shared" ca="1" si="37"/>
        <v>0</v>
      </c>
      <c r="Y58" s="520">
        <f t="shared" ca="1" si="37"/>
        <v>0</v>
      </c>
      <c r="Z58" s="520">
        <f t="shared" ca="1" si="37"/>
        <v>0</v>
      </c>
      <c r="AA58" s="520">
        <f t="shared" ca="1" si="37"/>
        <v>0</v>
      </c>
      <c r="AB58" s="520">
        <f t="shared" ca="1" si="37"/>
        <v>0</v>
      </c>
      <c r="AC58" s="520">
        <f t="shared" ca="1" si="37"/>
        <v>0</v>
      </c>
      <c r="AD58" s="520">
        <f t="shared" ca="1" si="37"/>
        <v>0</v>
      </c>
      <c r="AE58" s="520">
        <f t="shared" ca="1" si="37"/>
        <v>0</v>
      </c>
      <c r="AF58" s="520">
        <f t="shared" ca="1" si="37"/>
        <v>0</v>
      </c>
      <c r="AG58" s="520">
        <f t="shared" ca="1" si="37"/>
        <v>0</v>
      </c>
      <c r="AH58" s="520">
        <f t="shared" ca="1" si="37"/>
        <v>0</v>
      </c>
      <c r="AI58" s="520">
        <f t="shared" ca="1" si="37"/>
        <v>0</v>
      </c>
      <c r="AJ58" s="520">
        <f t="shared" ca="1" si="37"/>
        <v>0</v>
      </c>
      <c r="AK58" s="520">
        <f t="shared" ca="1" si="37"/>
        <v>0</v>
      </c>
      <c r="AL58" s="520">
        <f t="shared" ca="1" si="37"/>
        <v>0</v>
      </c>
      <c r="AM58" s="520">
        <f t="shared" ca="1" si="37"/>
        <v>0</v>
      </c>
      <c r="AN58" s="520">
        <f t="shared" ca="1" si="37"/>
        <v>0</v>
      </c>
      <c r="AO58" s="520">
        <f t="shared" ca="1" si="37"/>
        <v>0</v>
      </c>
      <c r="AP58" s="520">
        <f t="shared" ca="1" si="37"/>
        <v>0</v>
      </c>
      <c r="AQ58" s="520">
        <f t="shared" ca="1" si="37"/>
        <v>0</v>
      </c>
      <c r="AR58" s="520">
        <f t="shared" ca="1" si="37"/>
        <v>0</v>
      </c>
      <c r="AS58" s="520">
        <f t="shared" ca="1" si="37"/>
        <v>0</v>
      </c>
      <c r="AT58" s="520">
        <f t="shared" ca="1" si="37"/>
        <v>0</v>
      </c>
      <c r="AU58" s="520">
        <f t="shared" ca="1" si="37"/>
        <v>0</v>
      </c>
      <c r="AV58" s="520">
        <f t="shared" ca="1" si="37"/>
        <v>0</v>
      </c>
      <c r="AW58" s="520">
        <f t="shared" ca="1" si="37"/>
        <v>0</v>
      </c>
      <c r="AX58" s="520">
        <f t="shared" ca="1" si="37"/>
        <v>0</v>
      </c>
      <c r="AY58" s="520">
        <f t="shared" ca="1" si="37"/>
        <v>0</v>
      </c>
      <c r="AZ58" s="520">
        <f t="shared" ca="1" si="37"/>
        <v>0</v>
      </c>
      <c r="BA58" s="520">
        <f t="shared" ca="1" si="37"/>
        <v>0</v>
      </c>
      <c r="BB58" s="520">
        <f t="shared" ca="1" si="37"/>
        <v>0</v>
      </c>
      <c r="BC58" s="520">
        <f t="shared" ca="1" si="37"/>
        <v>0</v>
      </c>
      <c r="BD58" s="520">
        <f t="shared" ca="1" si="37"/>
        <v>0</v>
      </c>
      <c r="BE58" s="520">
        <f t="shared" ca="1" si="37"/>
        <v>0</v>
      </c>
      <c r="BF58" s="520">
        <f t="shared" ca="1" si="37"/>
        <v>0</v>
      </c>
      <c r="BG58" s="520">
        <f t="shared" ca="1" si="37"/>
        <v>0</v>
      </c>
      <c r="BH58" s="520">
        <f t="shared" ca="1" si="37"/>
        <v>0</v>
      </c>
      <c r="BI58" s="520">
        <f t="shared" ca="1" si="37"/>
        <v>0</v>
      </c>
      <c r="BJ58" s="520">
        <f t="shared" ca="1" si="37"/>
        <v>0</v>
      </c>
      <c r="BK58" s="520">
        <f t="shared" ca="1" si="37"/>
        <v>0</v>
      </c>
      <c r="BL58" s="520">
        <f t="shared" ca="1" si="37"/>
        <v>0</v>
      </c>
      <c r="BM58" s="520">
        <f t="shared" ca="1" si="37"/>
        <v>0</v>
      </c>
      <c r="BN58" s="520">
        <f t="shared" ca="1" si="37"/>
        <v>0</v>
      </c>
      <c r="BO58" s="520">
        <f t="shared" ca="1" si="37"/>
        <v>0</v>
      </c>
      <c r="BP58" s="520">
        <f t="shared" ca="1" si="37"/>
        <v>0</v>
      </c>
      <c r="BQ58" s="520">
        <f t="shared" ca="1" si="37"/>
        <v>0</v>
      </c>
      <c r="BR58" s="520">
        <f t="shared" ca="1" si="37"/>
        <v>0</v>
      </c>
      <c r="BS58" s="520">
        <f t="shared" ca="1" si="37"/>
        <v>0</v>
      </c>
      <c r="BT58" s="520">
        <f t="shared" ca="1" si="37"/>
        <v>0</v>
      </c>
      <c r="BU58" s="520">
        <f t="shared" ca="1" si="37"/>
        <v>0</v>
      </c>
      <c r="BV58" s="520">
        <f t="shared" ca="1" si="37"/>
        <v>0</v>
      </c>
      <c r="BW58" s="520">
        <f t="shared" ref="BW58:DJ58" ca="1" si="38">-MIN(BW53,0)</f>
        <v>0</v>
      </c>
      <c r="BX58" s="520">
        <f t="shared" ca="1" si="38"/>
        <v>0</v>
      </c>
      <c r="BY58" s="520">
        <f t="shared" ca="1" si="38"/>
        <v>0</v>
      </c>
      <c r="BZ58" s="520">
        <f t="shared" ca="1" si="38"/>
        <v>0</v>
      </c>
      <c r="CA58" s="520">
        <f t="shared" ca="1" si="38"/>
        <v>0</v>
      </c>
      <c r="CB58" s="520">
        <f t="shared" ca="1" si="38"/>
        <v>0</v>
      </c>
      <c r="CC58" s="520">
        <f t="shared" ca="1" si="38"/>
        <v>0</v>
      </c>
      <c r="CD58" s="520">
        <f t="shared" ca="1" si="38"/>
        <v>0</v>
      </c>
      <c r="CE58" s="520">
        <f t="shared" ca="1" si="38"/>
        <v>0</v>
      </c>
      <c r="CF58" s="520">
        <f t="shared" ca="1" si="38"/>
        <v>0</v>
      </c>
      <c r="CG58" s="520">
        <f t="shared" ca="1" si="38"/>
        <v>0</v>
      </c>
      <c r="CH58" s="520">
        <f t="shared" ca="1" si="38"/>
        <v>0</v>
      </c>
      <c r="CI58" s="520">
        <f t="shared" ca="1" si="38"/>
        <v>0</v>
      </c>
      <c r="CJ58" s="520">
        <f t="shared" ca="1" si="38"/>
        <v>0</v>
      </c>
      <c r="CK58" s="520">
        <f t="shared" ca="1" si="38"/>
        <v>0</v>
      </c>
      <c r="CL58" s="520">
        <f t="shared" ca="1" si="38"/>
        <v>0</v>
      </c>
      <c r="CM58" s="520">
        <f t="shared" ca="1" si="38"/>
        <v>0</v>
      </c>
      <c r="CN58" s="520">
        <f t="shared" ca="1" si="38"/>
        <v>0</v>
      </c>
      <c r="CO58" s="520">
        <f t="shared" ca="1" si="38"/>
        <v>0</v>
      </c>
      <c r="CP58" s="520">
        <f t="shared" ca="1" si="38"/>
        <v>0</v>
      </c>
      <c r="CQ58" s="520">
        <f t="shared" ca="1" si="38"/>
        <v>0</v>
      </c>
      <c r="CR58" s="520">
        <f t="shared" ca="1" si="38"/>
        <v>0</v>
      </c>
      <c r="CS58" s="520">
        <f t="shared" ca="1" si="38"/>
        <v>0</v>
      </c>
      <c r="CT58" s="520">
        <f t="shared" ca="1" si="38"/>
        <v>0</v>
      </c>
      <c r="CU58" s="520">
        <f t="shared" ca="1" si="38"/>
        <v>0</v>
      </c>
      <c r="CV58" s="520">
        <f t="shared" ca="1" si="38"/>
        <v>0</v>
      </c>
      <c r="CW58" s="520">
        <f t="shared" ca="1" si="38"/>
        <v>0</v>
      </c>
      <c r="CX58" s="520">
        <f t="shared" ca="1" si="38"/>
        <v>0</v>
      </c>
      <c r="CY58" s="520">
        <f t="shared" ca="1" si="38"/>
        <v>0</v>
      </c>
      <c r="CZ58" s="520">
        <f t="shared" ca="1" si="38"/>
        <v>0</v>
      </c>
      <c r="DA58" s="520">
        <f t="shared" ca="1" si="38"/>
        <v>0</v>
      </c>
      <c r="DB58" s="520">
        <f t="shared" ca="1" si="38"/>
        <v>0</v>
      </c>
      <c r="DC58" s="520">
        <f t="shared" ca="1" si="38"/>
        <v>0</v>
      </c>
      <c r="DD58" s="520">
        <f t="shared" ca="1" si="38"/>
        <v>0</v>
      </c>
      <c r="DE58" s="520">
        <f t="shared" ca="1" si="38"/>
        <v>0</v>
      </c>
      <c r="DF58" s="520">
        <f t="shared" ca="1" si="38"/>
        <v>0</v>
      </c>
      <c r="DG58" s="520">
        <f t="shared" ca="1" si="38"/>
        <v>0</v>
      </c>
      <c r="DH58" s="520">
        <f t="shared" ca="1" si="38"/>
        <v>0</v>
      </c>
      <c r="DI58" s="520">
        <f t="shared" ca="1" si="38"/>
        <v>0</v>
      </c>
      <c r="DJ58" s="520">
        <f t="shared" ca="1" si="38"/>
        <v>0</v>
      </c>
    </row>
    <row r="59" spans="1:114" s="358" customFormat="1" x14ac:dyDescent="0.25">
      <c r="A59" s="424"/>
      <c r="B59" s="522" t="s">
        <v>534</v>
      </c>
      <c r="H59" s="481" t="s">
        <v>138</v>
      </c>
      <c r="I59" s="520">
        <f t="shared" ca="1" si="36"/>
        <v>0</v>
      </c>
      <c r="J59" s="520">
        <f ca="1">-MIN(J54,J57)</f>
        <v>0</v>
      </c>
      <c r="K59" s="520">
        <f t="shared" ref="K59:BV59" ca="1" si="39">-MIN(K54,K57)</f>
        <v>0</v>
      </c>
      <c r="L59" s="520">
        <f t="shared" ca="1" si="39"/>
        <v>0</v>
      </c>
      <c r="M59" s="520">
        <f t="shared" ca="1" si="39"/>
        <v>0</v>
      </c>
      <c r="N59" s="520">
        <f t="shared" ca="1" si="39"/>
        <v>0</v>
      </c>
      <c r="O59" s="520">
        <f t="shared" ca="1" si="39"/>
        <v>0</v>
      </c>
      <c r="P59" s="520">
        <f t="shared" ca="1" si="39"/>
        <v>0</v>
      </c>
      <c r="Q59" s="520">
        <f t="shared" ca="1" si="39"/>
        <v>0</v>
      </c>
      <c r="R59" s="520">
        <f t="shared" ca="1" si="39"/>
        <v>0</v>
      </c>
      <c r="S59" s="520">
        <f t="shared" ca="1" si="39"/>
        <v>0</v>
      </c>
      <c r="T59" s="520">
        <f t="shared" ca="1" si="39"/>
        <v>0</v>
      </c>
      <c r="U59" s="520">
        <f t="shared" ca="1" si="39"/>
        <v>0</v>
      </c>
      <c r="V59" s="520">
        <f t="shared" ca="1" si="39"/>
        <v>0</v>
      </c>
      <c r="W59" s="520">
        <f t="shared" ca="1" si="39"/>
        <v>0</v>
      </c>
      <c r="X59" s="520">
        <f t="shared" ca="1" si="39"/>
        <v>0</v>
      </c>
      <c r="Y59" s="520">
        <f t="shared" ca="1" si="39"/>
        <v>0</v>
      </c>
      <c r="Z59" s="520">
        <f t="shared" ca="1" si="39"/>
        <v>0</v>
      </c>
      <c r="AA59" s="520">
        <f t="shared" ca="1" si="39"/>
        <v>0</v>
      </c>
      <c r="AB59" s="520">
        <f t="shared" ca="1" si="39"/>
        <v>0</v>
      </c>
      <c r="AC59" s="520">
        <f t="shared" ca="1" si="39"/>
        <v>0</v>
      </c>
      <c r="AD59" s="520">
        <f t="shared" ca="1" si="39"/>
        <v>0</v>
      </c>
      <c r="AE59" s="520">
        <f t="shared" ca="1" si="39"/>
        <v>0</v>
      </c>
      <c r="AF59" s="520">
        <f t="shared" ca="1" si="39"/>
        <v>0</v>
      </c>
      <c r="AG59" s="520">
        <f t="shared" ca="1" si="39"/>
        <v>0</v>
      </c>
      <c r="AH59" s="520">
        <f t="shared" ca="1" si="39"/>
        <v>0</v>
      </c>
      <c r="AI59" s="520">
        <f t="shared" ca="1" si="39"/>
        <v>0</v>
      </c>
      <c r="AJ59" s="520">
        <f t="shared" ca="1" si="39"/>
        <v>0</v>
      </c>
      <c r="AK59" s="520">
        <f t="shared" ca="1" si="39"/>
        <v>0</v>
      </c>
      <c r="AL59" s="520">
        <f t="shared" ca="1" si="39"/>
        <v>0</v>
      </c>
      <c r="AM59" s="520">
        <f t="shared" ca="1" si="39"/>
        <v>0</v>
      </c>
      <c r="AN59" s="520">
        <f t="shared" ca="1" si="39"/>
        <v>0</v>
      </c>
      <c r="AO59" s="520">
        <f t="shared" ca="1" si="39"/>
        <v>0</v>
      </c>
      <c r="AP59" s="520">
        <f t="shared" ca="1" si="39"/>
        <v>0</v>
      </c>
      <c r="AQ59" s="520">
        <f t="shared" ca="1" si="39"/>
        <v>0</v>
      </c>
      <c r="AR59" s="520">
        <f t="shared" ca="1" si="39"/>
        <v>0</v>
      </c>
      <c r="AS59" s="520">
        <f t="shared" ca="1" si="39"/>
        <v>0</v>
      </c>
      <c r="AT59" s="520">
        <f t="shared" ca="1" si="39"/>
        <v>0</v>
      </c>
      <c r="AU59" s="520">
        <f t="shared" ca="1" si="39"/>
        <v>0</v>
      </c>
      <c r="AV59" s="520">
        <f t="shared" ca="1" si="39"/>
        <v>0</v>
      </c>
      <c r="AW59" s="520">
        <f t="shared" ca="1" si="39"/>
        <v>0</v>
      </c>
      <c r="AX59" s="520">
        <f t="shared" ca="1" si="39"/>
        <v>0</v>
      </c>
      <c r="AY59" s="520">
        <f t="shared" ca="1" si="39"/>
        <v>0</v>
      </c>
      <c r="AZ59" s="520">
        <f t="shared" ca="1" si="39"/>
        <v>0</v>
      </c>
      <c r="BA59" s="520">
        <f t="shared" ca="1" si="39"/>
        <v>0</v>
      </c>
      <c r="BB59" s="520">
        <f t="shared" ca="1" si="39"/>
        <v>0</v>
      </c>
      <c r="BC59" s="520">
        <f t="shared" ca="1" si="39"/>
        <v>0</v>
      </c>
      <c r="BD59" s="520">
        <f t="shared" ca="1" si="39"/>
        <v>0</v>
      </c>
      <c r="BE59" s="520">
        <f t="shared" ca="1" si="39"/>
        <v>0</v>
      </c>
      <c r="BF59" s="520">
        <f t="shared" ca="1" si="39"/>
        <v>0</v>
      </c>
      <c r="BG59" s="520">
        <f t="shared" ca="1" si="39"/>
        <v>0</v>
      </c>
      <c r="BH59" s="520">
        <f t="shared" ca="1" si="39"/>
        <v>0</v>
      </c>
      <c r="BI59" s="520">
        <f t="shared" ca="1" si="39"/>
        <v>0</v>
      </c>
      <c r="BJ59" s="520">
        <f t="shared" ca="1" si="39"/>
        <v>0</v>
      </c>
      <c r="BK59" s="520">
        <f t="shared" ca="1" si="39"/>
        <v>0</v>
      </c>
      <c r="BL59" s="520">
        <f t="shared" ca="1" si="39"/>
        <v>0</v>
      </c>
      <c r="BM59" s="520">
        <f t="shared" ca="1" si="39"/>
        <v>0</v>
      </c>
      <c r="BN59" s="520">
        <f t="shared" ca="1" si="39"/>
        <v>0</v>
      </c>
      <c r="BO59" s="520">
        <f t="shared" ca="1" si="39"/>
        <v>0</v>
      </c>
      <c r="BP59" s="520">
        <f t="shared" ca="1" si="39"/>
        <v>0</v>
      </c>
      <c r="BQ59" s="520">
        <f t="shared" ca="1" si="39"/>
        <v>0</v>
      </c>
      <c r="BR59" s="520">
        <f t="shared" ca="1" si="39"/>
        <v>0</v>
      </c>
      <c r="BS59" s="520">
        <f t="shared" ca="1" si="39"/>
        <v>0</v>
      </c>
      <c r="BT59" s="520">
        <f t="shared" ca="1" si="39"/>
        <v>0</v>
      </c>
      <c r="BU59" s="520">
        <f t="shared" ca="1" si="39"/>
        <v>0</v>
      </c>
      <c r="BV59" s="520">
        <f t="shared" ca="1" si="39"/>
        <v>0</v>
      </c>
      <c r="BW59" s="520">
        <f t="shared" ref="BW59:DJ59" ca="1" si="40">-MIN(BW54,BW57)</f>
        <v>0</v>
      </c>
      <c r="BX59" s="520">
        <f t="shared" ca="1" si="40"/>
        <v>0</v>
      </c>
      <c r="BY59" s="520">
        <f t="shared" ca="1" si="40"/>
        <v>0</v>
      </c>
      <c r="BZ59" s="520">
        <f t="shared" ca="1" si="40"/>
        <v>0</v>
      </c>
      <c r="CA59" s="520">
        <f t="shared" ca="1" si="40"/>
        <v>0</v>
      </c>
      <c r="CB59" s="520">
        <f t="shared" ca="1" si="40"/>
        <v>0</v>
      </c>
      <c r="CC59" s="520">
        <f t="shared" ca="1" si="40"/>
        <v>0</v>
      </c>
      <c r="CD59" s="520">
        <f t="shared" ca="1" si="40"/>
        <v>0</v>
      </c>
      <c r="CE59" s="520">
        <f t="shared" ca="1" si="40"/>
        <v>0</v>
      </c>
      <c r="CF59" s="520">
        <f t="shared" ca="1" si="40"/>
        <v>0</v>
      </c>
      <c r="CG59" s="520">
        <f t="shared" ca="1" si="40"/>
        <v>0</v>
      </c>
      <c r="CH59" s="520">
        <f t="shared" ca="1" si="40"/>
        <v>0</v>
      </c>
      <c r="CI59" s="520">
        <f t="shared" ca="1" si="40"/>
        <v>0</v>
      </c>
      <c r="CJ59" s="520">
        <f t="shared" ca="1" si="40"/>
        <v>0</v>
      </c>
      <c r="CK59" s="520">
        <f t="shared" ca="1" si="40"/>
        <v>0</v>
      </c>
      <c r="CL59" s="520">
        <f t="shared" ca="1" si="40"/>
        <v>0</v>
      </c>
      <c r="CM59" s="520">
        <f t="shared" ca="1" si="40"/>
        <v>0</v>
      </c>
      <c r="CN59" s="520">
        <f t="shared" ca="1" si="40"/>
        <v>0</v>
      </c>
      <c r="CO59" s="520">
        <f t="shared" ca="1" si="40"/>
        <v>0</v>
      </c>
      <c r="CP59" s="520">
        <f t="shared" ca="1" si="40"/>
        <v>0</v>
      </c>
      <c r="CQ59" s="520">
        <f t="shared" ca="1" si="40"/>
        <v>0</v>
      </c>
      <c r="CR59" s="520">
        <f t="shared" ca="1" si="40"/>
        <v>0</v>
      </c>
      <c r="CS59" s="520">
        <f t="shared" ca="1" si="40"/>
        <v>0</v>
      </c>
      <c r="CT59" s="520">
        <f t="shared" ca="1" si="40"/>
        <v>0</v>
      </c>
      <c r="CU59" s="520">
        <f t="shared" ca="1" si="40"/>
        <v>0</v>
      </c>
      <c r="CV59" s="520">
        <f t="shared" ca="1" si="40"/>
        <v>0</v>
      </c>
      <c r="CW59" s="520">
        <f t="shared" ca="1" si="40"/>
        <v>0</v>
      </c>
      <c r="CX59" s="520">
        <f t="shared" ca="1" si="40"/>
        <v>0</v>
      </c>
      <c r="CY59" s="520">
        <f t="shared" ca="1" si="40"/>
        <v>0</v>
      </c>
      <c r="CZ59" s="520">
        <f t="shared" ca="1" si="40"/>
        <v>0</v>
      </c>
      <c r="DA59" s="520">
        <f t="shared" ca="1" si="40"/>
        <v>0</v>
      </c>
      <c r="DB59" s="520">
        <f t="shared" ca="1" si="40"/>
        <v>0</v>
      </c>
      <c r="DC59" s="520">
        <f t="shared" ca="1" si="40"/>
        <v>0</v>
      </c>
      <c r="DD59" s="520">
        <f t="shared" ca="1" si="40"/>
        <v>0</v>
      </c>
      <c r="DE59" s="520">
        <f t="shared" ca="1" si="40"/>
        <v>0</v>
      </c>
      <c r="DF59" s="520">
        <f t="shared" ca="1" si="40"/>
        <v>0</v>
      </c>
      <c r="DG59" s="520">
        <f t="shared" ca="1" si="40"/>
        <v>0</v>
      </c>
      <c r="DH59" s="520">
        <f t="shared" ca="1" si="40"/>
        <v>0</v>
      </c>
      <c r="DI59" s="520">
        <f t="shared" ca="1" si="40"/>
        <v>0</v>
      </c>
      <c r="DJ59" s="520">
        <f t="shared" ca="1" si="40"/>
        <v>0</v>
      </c>
    </row>
    <row r="60" spans="1:114" s="358" customFormat="1" x14ac:dyDescent="0.25">
      <c r="A60" s="424"/>
      <c r="B60" s="521" t="s">
        <v>350</v>
      </c>
      <c r="H60" s="481" t="s">
        <v>138</v>
      </c>
      <c r="I60" s="511"/>
      <c r="J60" s="520">
        <f ca="1">SUM(J57:J59)</f>
        <v>0</v>
      </c>
      <c r="K60" s="520">
        <f t="shared" ref="K60:BV60" ca="1" si="41">SUM(K57:K59)</f>
        <v>0</v>
      </c>
      <c r="L60" s="520">
        <f t="shared" ca="1" si="41"/>
        <v>0</v>
      </c>
      <c r="M60" s="520">
        <f t="shared" ca="1" si="41"/>
        <v>0</v>
      </c>
      <c r="N60" s="520">
        <f t="shared" ca="1" si="41"/>
        <v>0</v>
      </c>
      <c r="O60" s="520">
        <f t="shared" ca="1" si="41"/>
        <v>0</v>
      </c>
      <c r="P60" s="520">
        <f t="shared" ca="1" si="41"/>
        <v>0</v>
      </c>
      <c r="Q60" s="520">
        <f t="shared" ca="1" si="41"/>
        <v>0</v>
      </c>
      <c r="R60" s="520">
        <f t="shared" ca="1" si="41"/>
        <v>0</v>
      </c>
      <c r="S60" s="520">
        <f t="shared" ca="1" si="41"/>
        <v>0</v>
      </c>
      <c r="T60" s="520">
        <f t="shared" ca="1" si="41"/>
        <v>0</v>
      </c>
      <c r="U60" s="520">
        <f t="shared" ca="1" si="41"/>
        <v>0</v>
      </c>
      <c r="V60" s="520">
        <f t="shared" ca="1" si="41"/>
        <v>0</v>
      </c>
      <c r="W60" s="520">
        <f t="shared" ca="1" si="41"/>
        <v>0</v>
      </c>
      <c r="X60" s="520">
        <f t="shared" ca="1" si="41"/>
        <v>0</v>
      </c>
      <c r="Y60" s="520">
        <f t="shared" ca="1" si="41"/>
        <v>0</v>
      </c>
      <c r="Z60" s="520">
        <f t="shared" ca="1" si="41"/>
        <v>0</v>
      </c>
      <c r="AA60" s="520">
        <f t="shared" ca="1" si="41"/>
        <v>0</v>
      </c>
      <c r="AB60" s="520">
        <f t="shared" ca="1" si="41"/>
        <v>0</v>
      </c>
      <c r="AC60" s="520">
        <f t="shared" ca="1" si="41"/>
        <v>0</v>
      </c>
      <c r="AD60" s="520">
        <f t="shared" ca="1" si="41"/>
        <v>0</v>
      </c>
      <c r="AE60" s="520">
        <f t="shared" ca="1" si="41"/>
        <v>0</v>
      </c>
      <c r="AF60" s="520">
        <f t="shared" ca="1" si="41"/>
        <v>0</v>
      </c>
      <c r="AG60" s="520">
        <f t="shared" ca="1" si="41"/>
        <v>0</v>
      </c>
      <c r="AH60" s="520">
        <f t="shared" ca="1" si="41"/>
        <v>0</v>
      </c>
      <c r="AI60" s="520">
        <f t="shared" ca="1" si="41"/>
        <v>0</v>
      </c>
      <c r="AJ60" s="520">
        <f t="shared" ca="1" si="41"/>
        <v>0</v>
      </c>
      <c r="AK60" s="520">
        <f t="shared" ca="1" si="41"/>
        <v>0</v>
      </c>
      <c r="AL60" s="520">
        <f t="shared" ca="1" si="41"/>
        <v>0</v>
      </c>
      <c r="AM60" s="520">
        <f t="shared" ca="1" si="41"/>
        <v>0</v>
      </c>
      <c r="AN60" s="520">
        <f t="shared" ca="1" si="41"/>
        <v>0</v>
      </c>
      <c r="AO60" s="520">
        <f t="shared" ca="1" si="41"/>
        <v>0</v>
      </c>
      <c r="AP60" s="520">
        <f t="shared" ca="1" si="41"/>
        <v>0</v>
      </c>
      <c r="AQ60" s="520">
        <f t="shared" ca="1" si="41"/>
        <v>0</v>
      </c>
      <c r="AR60" s="520">
        <f t="shared" ca="1" si="41"/>
        <v>0</v>
      </c>
      <c r="AS60" s="520">
        <f t="shared" ca="1" si="41"/>
        <v>0</v>
      </c>
      <c r="AT60" s="520">
        <f t="shared" ca="1" si="41"/>
        <v>0</v>
      </c>
      <c r="AU60" s="520">
        <f t="shared" ca="1" si="41"/>
        <v>0</v>
      </c>
      <c r="AV60" s="520">
        <f t="shared" ca="1" si="41"/>
        <v>0</v>
      </c>
      <c r="AW60" s="520">
        <f t="shared" ca="1" si="41"/>
        <v>0</v>
      </c>
      <c r="AX60" s="520">
        <f t="shared" ca="1" si="41"/>
        <v>0</v>
      </c>
      <c r="AY60" s="520">
        <f t="shared" ca="1" si="41"/>
        <v>0</v>
      </c>
      <c r="AZ60" s="520">
        <f t="shared" ca="1" si="41"/>
        <v>0</v>
      </c>
      <c r="BA60" s="520">
        <f t="shared" ca="1" si="41"/>
        <v>0</v>
      </c>
      <c r="BB60" s="520">
        <f t="shared" ca="1" si="41"/>
        <v>0</v>
      </c>
      <c r="BC60" s="520">
        <f t="shared" ca="1" si="41"/>
        <v>0</v>
      </c>
      <c r="BD60" s="520">
        <f t="shared" ca="1" si="41"/>
        <v>0</v>
      </c>
      <c r="BE60" s="520">
        <f t="shared" ca="1" si="41"/>
        <v>0</v>
      </c>
      <c r="BF60" s="520">
        <f t="shared" ca="1" si="41"/>
        <v>0</v>
      </c>
      <c r="BG60" s="520">
        <f t="shared" ca="1" si="41"/>
        <v>0</v>
      </c>
      <c r="BH60" s="520">
        <f t="shared" ca="1" si="41"/>
        <v>0</v>
      </c>
      <c r="BI60" s="520">
        <f t="shared" ca="1" si="41"/>
        <v>0</v>
      </c>
      <c r="BJ60" s="520">
        <f t="shared" ca="1" si="41"/>
        <v>0</v>
      </c>
      <c r="BK60" s="520">
        <f t="shared" ca="1" si="41"/>
        <v>0</v>
      </c>
      <c r="BL60" s="520">
        <f t="shared" ca="1" si="41"/>
        <v>0</v>
      </c>
      <c r="BM60" s="520">
        <f t="shared" ca="1" si="41"/>
        <v>0</v>
      </c>
      <c r="BN60" s="520">
        <f t="shared" ca="1" si="41"/>
        <v>0</v>
      </c>
      <c r="BO60" s="520">
        <f t="shared" ca="1" si="41"/>
        <v>0</v>
      </c>
      <c r="BP60" s="520">
        <f t="shared" ca="1" si="41"/>
        <v>0</v>
      </c>
      <c r="BQ60" s="520">
        <f t="shared" ca="1" si="41"/>
        <v>0</v>
      </c>
      <c r="BR60" s="520">
        <f t="shared" ca="1" si="41"/>
        <v>0</v>
      </c>
      <c r="BS60" s="520">
        <f t="shared" ca="1" si="41"/>
        <v>0</v>
      </c>
      <c r="BT60" s="520">
        <f t="shared" ca="1" si="41"/>
        <v>0</v>
      </c>
      <c r="BU60" s="520">
        <f t="shared" ca="1" si="41"/>
        <v>0</v>
      </c>
      <c r="BV60" s="520">
        <f t="shared" ca="1" si="41"/>
        <v>0</v>
      </c>
      <c r="BW60" s="520">
        <f t="shared" ref="BW60:DJ60" ca="1" si="42">SUM(BW57:BW59)</f>
        <v>0</v>
      </c>
      <c r="BX60" s="520">
        <f t="shared" ca="1" si="42"/>
        <v>0</v>
      </c>
      <c r="BY60" s="520">
        <f t="shared" ca="1" si="42"/>
        <v>0</v>
      </c>
      <c r="BZ60" s="520">
        <f t="shared" ca="1" si="42"/>
        <v>0</v>
      </c>
      <c r="CA60" s="520">
        <f t="shared" ca="1" si="42"/>
        <v>0</v>
      </c>
      <c r="CB60" s="520">
        <f t="shared" ca="1" si="42"/>
        <v>0</v>
      </c>
      <c r="CC60" s="520">
        <f t="shared" ca="1" si="42"/>
        <v>0</v>
      </c>
      <c r="CD60" s="520">
        <f t="shared" ca="1" si="42"/>
        <v>0</v>
      </c>
      <c r="CE60" s="520">
        <f t="shared" ca="1" si="42"/>
        <v>0</v>
      </c>
      <c r="CF60" s="520">
        <f t="shared" ca="1" si="42"/>
        <v>0</v>
      </c>
      <c r="CG60" s="520">
        <f t="shared" ca="1" si="42"/>
        <v>0</v>
      </c>
      <c r="CH60" s="520">
        <f t="shared" ca="1" si="42"/>
        <v>0</v>
      </c>
      <c r="CI60" s="520">
        <f t="shared" ca="1" si="42"/>
        <v>0</v>
      </c>
      <c r="CJ60" s="520">
        <f t="shared" ca="1" si="42"/>
        <v>0</v>
      </c>
      <c r="CK60" s="520">
        <f t="shared" ca="1" si="42"/>
        <v>0</v>
      </c>
      <c r="CL60" s="520">
        <f t="shared" ca="1" si="42"/>
        <v>0</v>
      </c>
      <c r="CM60" s="520">
        <f t="shared" ca="1" si="42"/>
        <v>0</v>
      </c>
      <c r="CN60" s="520">
        <f t="shared" ca="1" si="42"/>
        <v>0</v>
      </c>
      <c r="CO60" s="520">
        <f t="shared" ca="1" si="42"/>
        <v>0</v>
      </c>
      <c r="CP60" s="520">
        <f t="shared" ca="1" si="42"/>
        <v>0</v>
      </c>
      <c r="CQ60" s="520">
        <f t="shared" ca="1" si="42"/>
        <v>0</v>
      </c>
      <c r="CR60" s="520">
        <f t="shared" ca="1" si="42"/>
        <v>0</v>
      </c>
      <c r="CS60" s="520">
        <f t="shared" ca="1" si="42"/>
        <v>0</v>
      </c>
      <c r="CT60" s="520">
        <f t="shared" ca="1" si="42"/>
        <v>0</v>
      </c>
      <c r="CU60" s="520">
        <f t="shared" ca="1" si="42"/>
        <v>0</v>
      </c>
      <c r="CV60" s="520">
        <f t="shared" ca="1" si="42"/>
        <v>0</v>
      </c>
      <c r="CW60" s="520">
        <f t="shared" ca="1" si="42"/>
        <v>0</v>
      </c>
      <c r="CX60" s="520">
        <f t="shared" ca="1" si="42"/>
        <v>0</v>
      </c>
      <c r="CY60" s="520">
        <f t="shared" ca="1" si="42"/>
        <v>0</v>
      </c>
      <c r="CZ60" s="520">
        <f t="shared" ca="1" si="42"/>
        <v>0</v>
      </c>
      <c r="DA60" s="520">
        <f t="shared" ca="1" si="42"/>
        <v>0</v>
      </c>
      <c r="DB60" s="520">
        <f t="shared" ca="1" si="42"/>
        <v>0</v>
      </c>
      <c r="DC60" s="520">
        <f t="shared" ca="1" si="42"/>
        <v>0</v>
      </c>
      <c r="DD60" s="520">
        <f t="shared" ca="1" si="42"/>
        <v>0</v>
      </c>
      <c r="DE60" s="520">
        <f t="shared" ca="1" si="42"/>
        <v>0</v>
      </c>
      <c r="DF60" s="520">
        <f t="shared" ca="1" si="42"/>
        <v>0</v>
      </c>
      <c r="DG60" s="520">
        <f t="shared" ca="1" si="42"/>
        <v>0</v>
      </c>
      <c r="DH60" s="520">
        <f t="shared" ca="1" si="42"/>
        <v>0</v>
      </c>
      <c r="DI60" s="520">
        <f t="shared" ca="1" si="42"/>
        <v>0</v>
      </c>
      <c r="DJ60" s="520">
        <f t="shared" ca="1" si="42"/>
        <v>0</v>
      </c>
    </row>
    <row r="61" spans="1:114" s="358" customFormat="1" x14ac:dyDescent="0.25">
      <c r="A61" s="424"/>
      <c r="H61" s="481"/>
      <c r="I61" s="511"/>
      <c r="J61" s="523"/>
      <c r="K61" s="523"/>
      <c r="L61" s="523"/>
      <c r="M61" s="523"/>
      <c r="N61" s="523"/>
      <c r="O61" s="523"/>
      <c r="P61" s="523"/>
      <c r="Q61" s="523"/>
      <c r="R61" s="523"/>
      <c r="S61" s="523"/>
      <c r="T61" s="523"/>
      <c r="U61" s="523"/>
      <c r="V61" s="523"/>
      <c r="W61" s="523"/>
      <c r="X61" s="523"/>
      <c r="Y61" s="523"/>
    </row>
    <row r="62" spans="1:114" s="358" customFormat="1" x14ac:dyDescent="0.25">
      <c r="A62" s="424"/>
      <c r="B62" s="358" t="s">
        <v>535</v>
      </c>
      <c r="H62" s="481"/>
      <c r="I62" s="511"/>
    </row>
    <row r="63" spans="1:114" s="358" customFormat="1" x14ac:dyDescent="0.25">
      <c r="A63" s="424"/>
      <c r="B63" s="522" t="s">
        <v>536</v>
      </c>
      <c r="H63" s="481" t="s">
        <v>138</v>
      </c>
      <c r="I63" s="520">
        <f t="shared" ref="I63:I65" ca="1" si="43">SUM(J63:DJ63)</f>
        <v>266252.45432108833</v>
      </c>
      <c r="J63" s="482">
        <f ca="1">N(J13&lt;&gt;0)*MAX(J53,0)</f>
        <v>3105.9732735760226</v>
      </c>
      <c r="K63" s="482">
        <f t="shared" ref="K63:BV63" ca="1" si="44">N(K13&lt;&gt;0)*MAX(K53,0)</f>
        <v>5995.2484067524783</v>
      </c>
      <c r="L63" s="482">
        <f t="shared" ca="1" si="44"/>
        <v>6069.0559485483718</v>
      </c>
      <c r="M63" s="482">
        <f t="shared" ca="1" si="44"/>
        <v>6728.699999329513</v>
      </c>
      <c r="N63" s="482">
        <f t="shared" ca="1" si="44"/>
        <v>3110.0060957120195</v>
      </c>
      <c r="O63" s="482">
        <f t="shared" ca="1" si="44"/>
        <v>6061.6674306997902</v>
      </c>
      <c r="P63" s="482">
        <f t="shared" ca="1" si="44"/>
        <v>5982.0112013130065</v>
      </c>
      <c r="Q63" s="482">
        <f t="shared" ca="1" si="44"/>
        <v>5186.1001857285755</v>
      </c>
      <c r="R63" s="482">
        <f t="shared" ca="1" si="44"/>
        <v>874.73130672674961</v>
      </c>
      <c r="S63" s="482">
        <f t="shared" ca="1" si="44"/>
        <v>2237.6788406234309</v>
      </c>
      <c r="T63" s="482">
        <f t="shared" ca="1" si="44"/>
        <v>2297.8198961032922</v>
      </c>
      <c r="U63" s="482">
        <f t="shared" ca="1" si="44"/>
        <v>3597.8836521725561</v>
      </c>
      <c r="V63" s="482">
        <f t="shared" ca="1" si="44"/>
        <v>2901.6371205012447</v>
      </c>
      <c r="W63" s="482">
        <f t="shared" ca="1" si="44"/>
        <v>3583.5298910654528</v>
      </c>
      <c r="X63" s="482">
        <f t="shared" ca="1" si="44"/>
        <v>3642.8397855616458</v>
      </c>
      <c r="Y63" s="482">
        <f t="shared" ca="1" si="44"/>
        <v>4529.6484680294107</v>
      </c>
      <c r="Z63" s="482">
        <f t="shared" ca="1" si="44"/>
        <v>3144.8601697944541</v>
      </c>
      <c r="AA63" s="482">
        <f t="shared" ca="1" si="44"/>
        <v>5164.1559236630837</v>
      </c>
      <c r="AB63" s="482">
        <f t="shared" ca="1" si="44"/>
        <v>5240.7485286723713</v>
      </c>
      <c r="AC63" s="482">
        <f t="shared" ca="1" si="44"/>
        <v>6171.6551979137985</v>
      </c>
      <c r="AD63" s="482">
        <f t="shared" ca="1" si="44"/>
        <v>3436.240726624681</v>
      </c>
      <c r="AE63" s="482">
        <f t="shared" ca="1" si="44"/>
        <v>4326.8650841135068</v>
      </c>
      <c r="AF63" s="482">
        <f t="shared" ca="1" si="44"/>
        <v>4408.4257597744954</v>
      </c>
      <c r="AG63" s="482">
        <f t="shared" ca="1" si="44"/>
        <v>5378.7272114697462</v>
      </c>
      <c r="AH63" s="482">
        <f t="shared" ca="1" si="44"/>
        <v>3740.644607342675</v>
      </c>
      <c r="AI63" s="482">
        <f t="shared" ca="1" si="44"/>
        <v>4591.3034544477559</v>
      </c>
      <c r="AJ63" s="482">
        <f t="shared" ca="1" si="44"/>
        <v>4678.8817175817712</v>
      </c>
      <c r="AK63" s="482">
        <f t="shared" ca="1" si="44"/>
        <v>5691.9022993139097</v>
      </c>
      <c r="AL63" s="482">
        <f t="shared" ca="1" si="44"/>
        <v>4083.3410449404346</v>
      </c>
      <c r="AM63" s="482">
        <f t="shared" ca="1" si="44"/>
        <v>4883.2026899274924</v>
      </c>
      <c r="AN63" s="482">
        <f t="shared" ca="1" si="44"/>
        <v>4980.0895301001674</v>
      </c>
      <c r="AO63" s="482">
        <f t="shared" ca="1" si="44"/>
        <v>6036.2315030221871</v>
      </c>
      <c r="AP63" s="482">
        <f t="shared" ca="1" si="44"/>
        <v>4444.8708778668115</v>
      </c>
      <c r="AQ63" s="482">
        <f t="shared" ca="1" si="44"/>
        <v>6045.303346290345</v>
      </c>
      <c r="AR63" s="482">
        <f t="shared" ca="1" si="44"/>
        <v>6146.8186629366273</v>
      </c>
      <c r="AS63" s="482">
        <f t="shared" ca="1" si="44"/>
        <v>7243.5802823338199</v>
      </c>
      <c r="AT63" s="482">
        <f t="shared" ca="1" si="44"/>
        <v>4816.7928191063029</v>
      </c>
      <c r="AU63" s="482">
        <f t="shared" ca="1" si="44"/>
        <v>6363.3410387296135</v>
      </c>
      <c r="AV63" s="482">
        <f t="shared" ca="1" si="44"/>
        <v>6470.1026481950748</v>
      </c>
      <c r="AW63" s="482">
        <f t="shared" ca="1" si="44"/>
        <v>7609.1201068863684</v>
      </c>
      <c r="AX63" s="482">
        <f t="shared" ca="1" si="44"/>
        <v>5199.0343059843999</v>
      </c>
      <c r="AY63" s="482">
        <f t="shared" ca="1" si="44"/>
        <v>6690.3681586411376</v>
      </c>
      <c r="AZ63" s="482">
        <f t="shared" ca="1" si="44"/>
        <v>6802.8547854127828</v>
      </c>
      <c r="BA63" s="482">
        <f t="shared" ca="1" si="44"/>
        <v>7978.900654547575</v>
      </c>
      <c r="BB63" s="482">
        <f t="shared" ca="1" si="44"/>
        <v>5576.4123034506201</v>
      </c>
      <c r="BC63" s="482">
        <f t="shared" ca="1" si="44"/>
        <v>6993.0688010250324</v>
      </c>
      <c r="BD63" s="482">
        <f t="shared" ca="1" si="44"/>
        <v>7095.2385639213207</v>
      </c>
      <c r="BE63" s="482">
        <f t="shared" ca="1" si="44"/>
        <v>8310.1497132279401</v>
      </c>
      <c r="BF63" s="482">
        <f t="shared" ca="1" si="44"/>
        <v>5929.1188663854809</v>
      </c>
      <c r="BG63" s="482">
        <f t="shared" ca="1" si="44"/>
        <v>7283.5519454585901</v>
      </c>
      <c r="BH63" s="482">
        <f t="shared" ca="1" si="44"/>
        <v>7392.0194895423483</v>
      </c>
      <c r="BI63" s="482">
        <f t="shared" ca="1" si="44"/>
        <v>0</v>
      </c>
      <c r="BJ63" s="482">
        <f t="shared" ca="1" si="44"/>
        <v>0</v>
      </c>
      <c r="BK63" s="482">
        <f t="shared" ca="1" si="44"/>
        <v>0</v>
      </c>
      <c r="BL63" s="482">
        <f t="shared" ca="1" si="44"/>
        <v>0</v>
      </c>
      <c r="BM63" s="482">
        <f t="shared" ca="1" si="44"/>
        <v>0</v>
      </c>
      <c r="BN63" s="482">
        <f t="shared" ca="1" si="44"/>
        <v>0</v>
      </c>
      <c r="BO63" s="482">
        <f t="shared" ca="1" si="44"/>
        <v>0</v>
      </c>
      <c r="BP63" s="482">
        <f t="shared" ca="1" si="44"/>
        <v>0</v>
      </c>
      <c r="BQ63" s="482">
        <f t="shared" ca="1" si="44"/>
        <v>0</v>
      </c>
      <c r="BR63" s="482">
        <f t="shared" ca="1" si="44"/>
        <v>0</v>
      </c>
      <c r="BS63" s="482">
        <f t="shared" ca="1" si="44"/>
        <v>0</v>
      </c>
      <c r="BT63" s="482">
        <f t="shared" ca="1" si="44"/>
        <v>0</v>
      </c>
      <c r="BU63" s="482">
        <f t="shared" ca="1" si="44"/>
        <v>0</v>
      </c>
      <c r="BV63" s="482">
        <f t="shared" ca="1" si="44"/>
        <v>0</v>
      </c>
      <c r="BW63" s="482">
        <f t="shared" ref="BW63:DJ63" ca="1" si="45">N(BW13&lt;&gt;0)*MAX(BW53,0)</f>
        <v>0</v>
      </c>
      <c r="BX63" s="482">
        <f t="shared" ca="1" si="45"/>
        <v>0</v>
      </c>
      <c r="BY63" s="482">
        <f t="shared" ca="1" si="45"/>
        <v>0</v>
      </c>
      <c r="BZ63" s="482">
        <f t="shared" ca="1" si="45"/>
        <v>0</v>
      </c>
      <c r="CA63" s="482">
        <f t="shared" ca="1" si="45"/>
        <v>0</v>
      </c>
      <c r="CB63" s="482">
        <f t="shared" ca="1" si="45"/>
        <v>0</v>
      </c>
      <c r="CC63" s="482">
        <f t="shared" ca="1" si="45"/>
        <v>0</v>
      </c>
      <c r="CD63" s="482">
        <f t="shared" ca="1" si="45"/>
        <v>0</v>
      </c>
      <c r="CE63" s="482">
        <f t="shared" ca="1" si="45"/>
        <v>0</v>
      </c>
      <c r="CF63" s="482">
        <f t="shared" ca="1" si="45"/>
        <v>0</v>
      </c>
      <c r="CG63" s="482">
        <f t="shared" ca="1" si="45"/>
        <v>0</v>
      </c>
      <c r="CH63" s="482">
        <f t="shared" ca="1" si="45"/>
        <v>0</v>
      </c>
      <c r="CI63" s="482">
        <f t="shared" ca="1" si="45"/>
        <v>0</v>
      </c>
      <c r="CJ63" s="482">
        <f t="shared" ca="1" si="45"/>
        <v>0</v>
      </c>
      <c r="CK63" s="482">
        <f t="shared" ca="1" si="45"/>
        <v>0</v>
      </c>
      <c r="CL63" s="482">
        <f t="shared" ca="1" si="45"/>
        <v>0</v>
      </c>
      <c r="CM63" s="482">
        <f t="shared" ca="1" si="45"/>
        <v>0</v>
      </c>
      <c r="CN63" s="482">
        <f t="shared" ca="1" si="45"/>
        <v>0</v>
      </c>
      <c r="CO63" s="482">
        <f t="shared" ca="1" si="45"/>
        <v>0</v>
      </c>
      <c r="CP63" s="482">
        <f t="shared" ca="1" si="45"/>
        <v>0</v>
      </c>
      <c r="CQ63" s="482">
        <f t="shared" ca="1" si="45"/>
        <v>0</v>
      </c>
      <c r="CR63" s="482">
        <f t="shared" ca="1" si="45"/>
        <v>0</v>
      </c>
      <c r="CS63" s="482">
        <f t="shared" ca="1" si="45"/>
        <v>0</v>
      </c>
      <c r="CT63" s="482">
        <f t="shared" ca="1" si="45"/>
        <v>0</v>
      </c>
      <c r="CU63" s="482">
        <f t="shared" ca="1" si="45"/>
        <v>0</v>
      </c>
      <c r="CV63" s="482">
        <f t="shared" ca="1" si="45"/>
        <v>0</v>
      </c>
      <c r="CW63" s="482">
        <f t="shared" ca="1" si="45"/>
        <v>0</v>
      </c>
      <c r="CX63" s="482">
        <f t="shared" ca="1" si="45"/>
        <v>0</v>
      </c>
      <c r="CY63" s="482">
        <f t="shared" ca="1" si="45"/>
        <v>0</v>
      </c>
      <c r="CZ63" s="482">
        <f t="shared" ca="1" si="45"/>
        <v>0</v>
      </c>
      <c r="DA63" s="482">
        <f t="shared" ca="1" si="45"/>
        <v>0</v>
      </c>
      <c r="DB63" s="482">
        <f t="shared" ca="1" si="45"/>
        <v>0</v>
      </c>
      <c r="DC63" s="482">
        <f t="shared" ca="1" si="45"/>
        <v>0</v>
      </c>
      <c r="DD63" s="482">
        <f t="shared" ca="1" si="45"/>
        <v>0</v>
      </c>
      <c r="DE63" s="482">
        <f t="shared" ca="1" si="45"/>
        <v>0</v>
      </c>
      <c r="DF63" s="482">
        <f t="shared" ca="1" si="45"/>
        <v>0</v>
      </c>
      <c r="DG63" s="482">
        <f t="shared" ca="1" si="45"/>
        <v>0</v>
      </c>
      <c r="DH63" s="482">
        <f t="shared" ca="1" si="45"/>
        <v>0</v>
      </c>
      <c r="DI63" s="482">
        <f t="shared" ca="1" si="45"/>
        <v>0</v>
      </c>
      <c r="DJ63" s="482">
        <f t="shared" ca="1" si="45"/>
        <v>0</v>
      </c>
    </row>
    <row r="64" spans="1:114" s="358" customFormat="1" x14ac:dyDescent="0.25">
      <c r="A64" s="424"/>
      <c r="B64" s="522" t="s">
        <v>534</v>
      </c>
      <c r="H64" s="481" t="s">
        <v>138</v>
      </c>
      <c r="I64" s="520">
        <f t="shared" ca="1" si="43"/>
        <v>0</v>
      </c>
      <c r="J64" s="523">
        <f ca="1">J59</f>
        <v>0</v>
      </c>
      <c r="K64" s="523">
        <f t="shared" ref="K64:BV64" ca="1" si="46">K59</f>
        <v>0</v>
      </c>
      <c r="L64" s="523">
        <f t="shared" ca="1" si="46"/>
        <v>0</v>
      </c>
      <c r="M64" s="523">
        <f t="shared" ca="1" si="46"/>
        <v>0</v>
      </c>
      <c r="N64" s="523">
        <f t="shared" ca="1" si="46"/>
        <v>0</v>
      </c>
      <c r="O64" s="523">
        <f t="shared" ca="1" si="46"/>
        <v>0</v>
      </c>
      <c r="P64" s="523">
        <f t="shared" ca="1" si="46"/>
        <v>0</v>
      </c>
      <c r="Q64" s="523">
        <f t="shared" ca="1" si="46"/>
        <v>0</v>
      </c>
      <c r="R64" s="523">
        <f t="shared" ca="1" si="46"/>
        <v>0</v>
      </c>
      <c r="S64" s="523">
        <f t="shared" ca="1" si="46"/>
        <v>0</v>
      </c>
      <c r="T64" s="523">
        <f t="shared" ca="1" si="46"/>
        <v>0</v>
      </c>
      <c r="U64" s="523">
        <f t="shared" ca="1" si="46"/>
        <v>0</v>
      </c>
      <c r="V64" s="523">
        <f t="shared" ca="1" si="46"/>
        <v>0</v>
      </c>
      <c r="W64" s="523">
        <f t="shared" ca="1" si="46"/>
        <v>0</v>
      </c>
      <c r="X64" s="523">
        <f t="shared" ca="1" si="46"/>
        <v>0</v>
      </c>
      <c r="Y64" s="523">
        <f t="shared" ca="1" si="46"/>
        <v>0</v>
      </c>
      <c r="Z64" s="523">
        <f t="shared" ca="1" si="46"/>
        <v>0</v>
      </c>
      <c r="AA64" s="523">
        <f t="shared" ca="1" si="46"/>
        <v>0</v>
      </c>
      <c r="AB64" s="523">
        <f t="shared" ca="1" si="46"/>
        <v>0</v>
      </c>
      <c r="AC64" s="523">
        <f t="shared" ca="1" si="46"/>
        <v>0</v>
      </c>
      <c r="AD64" s="523">
        <f t="shared" ca="1" si="46"/>
        <v>0</v>
      </c>
      <c r="AE64" s="523">
        <f t="shared" ca="1" si="46"/>
        <v>0</v>
      </c>
      <c r="AF64" s="523">
        <f t="shared" ca="1" si="46"/>
        <v>0</v>
      </c>
      <c r="AG64" s="523">
        <f t="shared" ca="1" si="46"/>
        <v>0</v>
      </c>
      <c r="AH64" s="523">
        <f t="shared" ca="1" si="46"/>
        <v>0</v>
      </c>
      <c r="AI64" s="523">
        <f t="shared" ca="1" si="46"/>
        <v>0</v>
      </c>
      <c r="AJ64" s="523">
        <f t="shared" ca="1" si="46"/>
        <v>0</v>
      </c>
      <c r="AK64" s="523">
        <f t="shared" ca="1" si="46"/>
        <v>0</v>
      </c>
      <c r="AL64" s="523">
        <f t="shared" ca="1" si="46"/>
        <v>0</v>
      </c>
      <c r="AM64" s="523">
        <f t="shared" ca="1" si="46"/>
        <v>0</v>
      </c>
      <c r="AN64" s="523">
        <f t="shared" ca="1" si="46"/>
        <v>0</v>
      </c>
      <c r="AO64" s="523">
        <f t="shared" ca="1" si="46"/>
        <v>0</v>
      </c>
      <c r="AP64" s="523">
        <f t="shared" ca="1" si="46"/>
        <v>0</v>
      </c>
      <c r="AQ64" s="523">
        <f t="shared" ca="1" si="46"/>
        <v>0</v>
      </c>
      <c r="AR64" s="523">
        <f t="shared" ca="1" si="46"/>
        <v>0</v>
      </c>
      <c r="AS64" s="523">
        <f t="shared" ca="1" si="46"/>
        <v>0</v>
      </c>
      <c r="AT64" s="523">
        <f t="shared" ca="1" si="46"/>
        <v>0</v>
      </c>
      <c r="AU64" s="523">
        <f t="shared" ca="1" si="46"/>
        <v>0</v>
      </c>
      <c r="AV64" s="523">
        <f t="shared" ca="1" si="46"/>
        <v>0</v>
      </c>
      <c r="AW64" s="523">
        <f t="shared" ca="1" si="46"/>
        <v>0</v>
      </c>
      <c r="AX64" s="523">
        <f t="shared" ca="1" si="46"/>
        <v>0</v>
      </c>
      <c r="AY64" s="523">
        <f t="shared" ca="1" si="46"/>
        <v>0</v>
      </c>
      <c r="AZ64" s="523">
        <f t="shared" ca="1" si="46"/>
        <v>0</v>
      </c>
      <c r="BA64" s="523">
        <f t="shared" ca="1" si="46"/>
        <v>0</v>
      </c>
      <c r="BB64" s="523">
        <f t="shared" ca="1" si="46"/>
        <v>0</v>
      </c>
      <c r="BC64" s="523">
        <f t="shared" ca="1" si="46"/>
        <v>0</v>
      </c>
      <c r="BD64" s="523">
        <f t="shared" ca="1" si="46"/>
        <v>0</v>
      </c>
      <c r="BE64" s="523">
        <f t="shared" ca="1" si="46"/>
        <v>0</v>
      </c>
      <c r="BF64" s="523">
        <f t="shared" ca="1" si="46"/>
        <v>0</v>
      </c>
      <c r="BG64" s="523">
        <f t="shared" ca="1" si="46"/>
        <v>0</v>
      </c>
      <c r="BH64" s="523">
        <f t="shared" ca="1" si="46"/>
        <v>0</v>
      </c>
      <c r="BI64" s="523">
        <f t="shared" ca="1" si="46"/>
        <v>0</v>
      </c>
      <c r="BJ64" s="523">
        <f t="shared" ca="1" si="46"/>
        <v>0</v>
      </c>
      <c r="BK64" s="523">
        <f t="shared" ca="1" si="46"/>
        <v>0</v>
      </c>
      <c r="BL64" s="523">
        <f t="shared" ca="1" si="46"/>
        <v>0</v>
      </c>
      <c r="BM64" s="523">
        <f t="shared" ca="1" si="46"/>
        <v>0</v>
      </c>
      <c r="BN64" s="523">
        <f t="shared" ca="1" si="46"/>
        <v>0</v>
      </c>
      <c r="BO64" s="523">
        <f t="shared" ca="1" si="46"/>
        <v>0</v>
      </c>
      <c r="BP64" s="523">
        <f t="shared" ca="1" si="46"/>
        <v>0</v>
      </c>
      <c r="BQ64" s="523">
        <f t="shared" ca="1" si="46"/>
        <v>0</v>
      </c>
      <c r="BR64" s="523">
        <f t="shared" ca="1" si="46"/>
        <v>0</v>
      </c>
      <c r="BS64" s="523">
        <f t="shared" ca="1" si="46"/>
        <v>0</v>
      </c>
      <c r="BT64" s="523">
        <f t="shared" ca="1" si="46"/>
        <v>0</v>
      </c>
      <c r="BU64" s="523">
        <f t="shared" ca="1" si="46"/>
        <v>0</v>
      </c>
      <c r="BV64" s="523">
        <f t="shared" ca="1" si="46"/>
        <v>0</v>
      </c>
      <c r="BW64" s="523">
        <f t="shared" ref="BW64:DJ64" ca="1" si="47">BW59</f>
        <v>0</v>
      </c>
      <c r="BX64" s="523">
        <f t="shared" ca="1" si="47"/>
        <v>0</v>
      </c>
      <c r="BY64" s="523">
        <f t="shared" ca="1" si="47"/>
        <v>0</v>
      </c>
      <c r="BZ64" s="523">
        <f t="shared" ca="1" si="47"/>
        <v>0</v>
      </c>
      <c r="CA64" s="523">
        <f t="shared" ca="1" si="47"/>
        <v>0</v>
      </c>
      <c r="CB64" s="523">
        <f t="shared" ca="1" si="47"/>
        <v>0</v>
      </c>
      <c r="CC64" s="523">
        <f t="shared" ca="1" si="47"/>
        <v>0</v>
      </c>
      <c r="CD64" s="523">
        <f t="shared" ca="1" si="47"/>
        <v>0</v>
      </c>
      <c r="CE64" s="523">
        <f t="shared" ca="1" si="47"/>
        <v>0</v>
      </c>
      <c r="CF64" s="523">
        <f t="shared" ca="1" si="47"/>
        <v>0</v>
      </c>
      <c r="CG64" s="523">
        <f t="shared" ca="1" si="47"/>
        <v>0</v>
      </c>
      <c r="CH64" s="523">
        <f t="shared" ca="1" si="47"/>
        <v>0</v>
      </c>
      <c r="CI64" s="523">
        <f t="shared" ca="1" si="47"/>
        <v>0</v>
      </c>
      <c r="CJ64" s="523">
        <f t="shared" ca="1" si="47"/>
        <v>0</v>
      </c>
      <c r="CK64" s="523">
        <f t="shared" ca="1" si="47"/>
        <v>0</v>
      </c>
      <c r="CL64" s="523">
        <f t="shared" ca="1" si="47"/>
        <v>0</v>
      </c>
      <c r="CM64" s="523">
        <f t="shared" ca="1" si="47"/>
        <v>0</v>
      </c>
      <c r="CN64" s="523">
        <f t="shared" ca="1" si="47"/>
        <v>0</v>
      </c>
      <c r="CO64" s="523">
        <f t="shared" ca="1" si="47"/>
        <v>0</v>
      </c>
      <c r="CP64" s="523">
        <f t="shared" ca="1" si="47"/>
        <v>0</v>
      </c>
      <c r="CQ64" s="523">
        <f t="shared" ca="1" si="47"/>
        <v>0</v>
      </c>
      <c r="CR64" s="523">
        <f t="shared" ca="1" si="47"/>
        <v>0</v>
      </c>
      <c r="CS64" s="523">
        <f t="shared" ca="1" si="47"/>
        <v>0</v>
      </c>
      <c r="CT64" s="523">
        <f t="shared" ca="1" si="47"/>
        <v>0</v>
      </c>
      <c r="CU64" s="523">
        <f t="shared" ca="1" si="47"/>
        <v>0</v>
      </c>
      <c r="CV64" s="523">
        <f t="shared" ca="1" si="47"/>
        <v>0</v>
      </c>
      <c r="CW64" s="523">
        <f t="shared" ca="1" si="47"/>
        <v>0</v>
      </c>
      <c r="CX64" s="523">
        <f t="shared" ca="1" si="47"/>
        <v>0</v>
      </c>
      <c r="CY64" s="523">
        <f t="shared" ca="1" si="47"/>
        <v>0</v>
      </c>
      <c r="CZ64" s="523">
        <f t="shared" ca="1" si="47"/>
        <v>0</v>
      </c>
      <c r="DA64" s="523">
        <f t="shared" ca="1" si="47"/>
        <v>0</v>
      </c>
      <c r="DB64" s="523">
        <f t="shared" ca="1" si="47"/>
        <v>0</v>
      </c>
      <c r="DC64" s="523">
        <f t="shared" ca="1" si="47"/>
        <v>0</v>
      </c>
      <c r="DD64" s="523">
        <f t="shared" ca="1" si="47"/>
        <v>0</v>
      </c>
      <c r="DE64" s="523">
        <f t="shared" ca="1" si="47"/>
        <v>0</v>
      </c>
      <c r="DF64" s="523">
        <f t="shared" ca="1" si="47"/>
        <v>0</v>
      </c>
      <c r="DG64" s="523">
        <f t="shared" ca="1" si="47"/>
        <v>0</v>
      </c>
      <c r="DH64" s="523">
        <f t="shared" ca="1" si="47"/>
        <v>0</v>
      </c>
      <c r="DI64" s="523">
        <f t="shared" ca="1" si="47"/>
        <v>0</v>
      </c>
      <c r="DJ64" s="523">
        <f t="shared" ca="1" si="47"/>
        <v>0</v>
      </c>
    </row>
    <row r="65" spans="1:114" s="358" customFormat="1" x14ac:dyDescent="0.25">
      <c r="A65" s="424"/>
      <c r="B65" s="521" t="s">
        <v>535</v>
      </c>
      <c r="H65" s="481" t="s">
        <v>138</v>
      </c>
      <c r="I65" s="520">
        <f t="shared" ca="1" si="43"/>
        <v>266252.45432108833</v>
      </c>
      <c r="J65" s="482">
        <f ca="1">SUM(J63:J64)</f>
        <v>3105.9732735760226</v>
      </c>
      <c r="K65" s="482">
        <f t="shared" ref="K65:BV65" ca="1" si="48">SUM(K63:K64)</f>
        <v>5995.2484067524783</v>
      </c>
      <c r="L65" s="482">
        <f t="shared" ca="1" si="48"/>
        <v>6069.0559485483718</v>
      </c>
      <c r="M65" s="482">
        <f t="shared" ca="1" si="48"/>
        <v>6728.699999329513</v>
      </c>
      <c r="N65" s="482">
        <f t="shared" ca="1" si="48"/>
        <v>3110.0060957120195</v>
      </c>
      <c r="O65" s="482">
        <f t="shared" ca="1" si="48"/>
        <v>6061.6674306997902</v>
      </c>
      <c r="P65" s="482">
        <f t="shared" ca="1" si="48"/>
        <v>5982.0112013130065</v>
      </c>
      <c r="Q65" s="482">
        <f t="shared" ca="1" si="48"/>
        <v>5186.1001857285755</v>
      </c>
      <c r="R65" s="482">
        <f t="shared" ca="1" si="48"/>
        <v>874.73130672674961</v>
      </c>
      <c r="S65" s="482">
        <f t="shared" ca="1" si="48"/>
        <v>2237.6788406234309</v>
      </c>
      <c r="T65" s="482">
        <f t="shared" ca="1" si="48"/>
        <v>2297.8198961032922</v>
      </c>
      <c r="U65" s="482">
        <f t="shared" ca="1" si="48"/>
        <v>3597.8836521725561</v>
      </c>
      <c r="V65" s="482">
        <f t="shared" ca="1" si="48"/>
        <v>2901.6371205012447</v>
      </c>
      <c r="W65" s="482">
        <f t="shared" ca="1" si="48"/>
        <v>3583.5298910654528</v>
      </c>
      <c r="X65" s="482">
        <f t="shared" ca="1" si="48"/>
        <v>3642.8397855616458</v>
      </c>
      <c r="Y65" s="482">
        <f t="shared" ca="1" si="48"/>
        <v>4529.6484680294107</v>
      </c>
      <c r="Z65" s="482">
        <f t="shared" ca="1" si="48"/>
        <v>3144.8601697944541</v>
      </c>
      <c r="AA65" s="482">
        <f t="shared" ca="1" si="48"/>
        <v>5164.1559236630837</v>
      </c>
      <c r="AB65" s="482">
        <f t="shared" ca="1" si="48"/>
        <v>5240.7485286723713</v>
      </c>
      <c r="AC65" s="482">
        <f t="shared" ca="1" si="48"/>
        <v>6171.6551979137985</v>
      </c>
      <c r="AD65" s="482">
        <f t="shared" ca="1" si="48"/>
        <v>3436.240726624681</v>
      </c>
      <c r="AE65" s="482">
        <f t="shared" ca="1" si="48"/>
        <v>4326.8650841135068</v>
      </c>
      <c r="AF65" s="482">
        <f t="shared" ca="1" si="48"/>
        <v>4408.4257597744954</v>
      </c>
      <c r="AG65" s="482">
        <f t="shared" ca="1" si="48"/>
        <v>5378.7272114697462</v>
      </c>
      <c r="AH65" s="482">
        <f t="shared" ca="1" si="48"/>
        <v>3740.644607342675</v>
      </c>
      <c r="AI65" s="482">
        <f t="shared" ca="1" si="48"/>
        <v>4591.3034544477559</v>
      </c>
      <c r="AJ65" s="482">
        <f t="shared" ca="1" si="48"/>
        <v>4678.8817175817712</v>
      </c>
      <c r="AK65" s="482">
        <f t="shared" ca="1" si="48"/>
        <v>5691.9022993139097</v>
      </c>
      <c r="AL65" s="482">
        <f t="shared" ca="1" si="48"/>
        <v>4083.3410449404346</v>
      </c>
      <c r="AM65" s="482">
        <f t="shared" ca="1" si="48"/>
        <v>4883.2026899274924</v>
      </c>
      <c r="AN65" s="482">
        <f t="shared" ca="1" si="48"/>
        <v>4980.0895301001674</v>
      </c>
      <c r="AO65" s="482">
        <f t="shared" ca="1" si="48"/>
        <v>6036.2315030221871</v>
      </c>
      <c r="AP65" s="482">
        <f t="shared" ca="1" si="48"/>
        <v>4444.8708778668115</v>
      </c>
      <c r="AQ65" s="482">
        <f t="shared" ca="1" si="48"/>
        <v>6045.303346290345</v>
      </c>
      <c r="AR65" s="482">
        <f t="shared" ca="1" si="48"/>
        <v>6146.8186629366273</v>
      </c>
      <c r="AS65" s="482">
        <f t="shared" ca="1" si="48"/>
        <v>7243.5802823338199</v>
      </c>
      <c r="AT65" s="482">
        <f t="shared" ca="1" si="48"/>
        <v>4816.7928191063029</v>
      </c>
      <c r="AU65" s="482">
        <f t="shared" ca="1" si="48"/>
        <v>6363.3410387296135</v>
      </c>
      <c r="AV65" s="482">
        <f t="shared" ca="1" si="48"/>
        <v>6470.1026481950748</v>
      </c>
      <c r="AW65" s="482">
        <f t="shared" ca="1" si="48"/>
        <v>7609.1201068863684</v>
      </c>
      <c r="AX65" s="482">
        <f t="shared" ca="1" si="48"/>
        <v>5199.0343059843999</v>
      </c>
      <c r="AY65" s="482">
        <f t="shared" ca="1" si="48"/>
        <v>6690.3681586411376</v>
      </c>
      <c r="AZ65" s="482">
        <f t="shared" ca="1" si="48"/>
        <v>6802.8547854127828</v>
      </c>
      <c r="BA65" s="482">
        <f t="shared" ca="1" si="48"/>
        <v>7978.900654547575</v>
      </c>
      <c r="BB65" s="482">
        <f t="shared" ca="1" si="48"/>
        <v>5576.4123034506201</v>
      </c>
      <c r="BC65" s="482">
        <f t="shared" ca="1" si="48"/>
        <v>6993.0688010250324</v>
      </c>
      <c r="BD65" s="482">
        <f t="shared" ca="1" si="48"/>
        <v>7095.2385639213207</v>
      </c>
      <c r="BE65" s="482">
        <f t="shared" ca="1" si="48"/>
        <v>8310.1497132279401</v>
      </c>
      <c r="BF65" s="482">
        <f t="shared" ca="1" si="48"/>
        <v>5929.1188663854809</v>
      </c>
      <c r="BG65" s="482">
        <f t="shared" ca="1" si="48"/>
        <v>7283.5519454585901</v>
      </c>
      <c r="BH65" s="482">
        <f t="shared" ca="1" si="48"/>
        <v>7392.0194895423483</v>
      </c>
      <c r="BI65" s="482">
        <f t="shared" ca="1" si="48"/>
        <v>0</v>
      </c>
      <c r="BJ65" s="482">
        <f t="shared" ca="1" si="48"/>
        <v>0</v>
      </c>
      <c r="BK65" s="482">
        <f t="shared" ca="1" si="48"/>
        <v>0</v>
      </c>
      <c r="BL65" s="482">
        <f t="shared" ca="1" si="48"/>
        <v>0</v>
      </c>
      <c r="BM65" s="482">
        <f t="shared" ca="1" si="48"/>
        <v>0</v>
      </c>
      <c r="BN65" s="482">
        <f t="shared" ca="1" si="48"/>
        <v>0</v>
      </c>
      <c r="BO65" s="482">
        <f t="shared" ca="1" si="48"/>
        <v>0</v>
      </c>
      <c r="BP65" s="482">
        <f t="shared" ca="1" si="48"/>
        <v>0</v>
      </c>
      <c r="BQ65" s="482">
        <f t="shared" ca="1" si="48"/>
        <v>0</v>
      </c>
      <c r="BR65" s="482">
        <f t="shared" ca="1" si="48"/>
        <v>0</v>
      </c>
      <c r="BS65" s="482">
        <f t="shared" ca="1" si="48"/>
        <v>0</v>
      </c>
      <c r="BT65" s="482">
        <f t="shared" ca="1" si="48"/>
        <v>0</v>
      </c>
      <c r="BU65" s="482">
        <f t="shared" ca="1" si="48"/>
        <v>0</v>
      </c>
      <c r="BV65" s="482">
        <f t="shared" ca="1" si="48"/>
        <v>0</v>
      </c>
      <c r="BW65" s="482">
        <f t="shared" ref="BW65:DJ65" ca="1" si="49">SUM(BW63:BW64)</f>
        <v>0</v>
      </c>
      <c r="BX65" s="482">
        <f t="shared" ca="1" si="49"/>
        <v>0</v>
      </c>
      <c r="BY65" s="482">
        <f t="shared" ca="1" si="49"/>
        <v>0</v>
      </c>
      <c r="BZ65" s="482">
        <f t="shared" ca="1" si="49"/>
        <v>0</v>
      </c>
      <c r="CA65" s="482">
        <f t="shared" ca="1" si="49"/>
        <v>0</v>
      </c>
      <c r="CB65" s="482">
        <f t="shared" ca="1" si="49"/>
        <v>0</v>
      </c>
      <c r="CC65" s="482">
        <f t="shared" ca="1" si="49"/>
        <v>0</v>
      </c>
      <c r="CD65" s="482">
        <f t="shared" ca="1" si="49"/>
        <v>0</v>
      </c>
      <c r="CE65" s="482">
        <f t="shared" ca="1" si="49"/>
        <v>0</v>
      </c>
      <c r="CF65" s="482">
        <f t="shared" ca="1" si="49"/>
        <v>0</v>
      </c>
      <c r="CG65" s="482">
        <f t="shared" ca="1" si="49"/>
        <v>0</v>
      </c>
      <c r="CH65" s="482">
        <f t="shared" ca="1" si="49"/>
        <v>0</v>
      </c>
      <c r="CI65" s="482">
        <f t="shared" ca="1" si="49"/>
        <v>0</v>
      </c>
      <c r="CJ65" s="482">
        <f t="shared" ca="1" si="49"/>
        <v>0</v>
      </c>
      <c r="CK65" s="482">
        <f t="shared" ca="1" si="49"/>
        <v>0</v>
      </c>
      <c r="CL65" s="482">
        <f t="shared" ca="1" si="49"/>
        <v>0</v>
      </c>
      <c r="CM65" s="482">
        <f t="shared" ca="1" si="49"/>
        <v>0</v>
      </c>
      <c r="CN65" s="482">
        <f t="shared" ca="1" si="49"/>
        <v>0</v>
      </c>
      <c r="CO65" s="482">
        <f t="shared" ca="1" si="49"/>
        <v>0</v>
      </c>
      <c r="CP65" s="482">
        <f t="shared" ca="1" si="49"/>
        <v>0</v>
      </c>
      <c r="CQ65" s="482">
        <f t="shared" ca="1" si="49"/>
        <v>0</v>
      </c>
      <c r="CR65" s="482">
        <f t="shared" ca="1" si="49"/>
        <v>0</v>
      </c>
      <c r="CS65" s="482">
        <f t="shared" ca="1" si="49"/>
        <v>0</v>
      </c>
      <c r="CT65" s="482">
        <f t="shared" ca="1" si="49"/>
        <v>0</v>
      </c>
      <c r="CU65" s="482">
        <f t="shared" ca="1" si="49"/>
        <v>0</v>
      </c>
      <c r="CV65" s="482">
        <f t="shared" ca="1" si="49"/>
        <v>0</v>
      </c>
      <c r="CW65" s="482">
        <f t="shared" ca="1" si="49"/>
        <v>0</v>
      </c>
      <c r="CX65" s="482">
        <f t="shared" ca="1" si="49"/>
        <v>0</v>
      </c>
      <c r="CY65" s="482">
        <f t="shared" ca="1" si="49"/>
        <v>0</v>
      </c>
      <c r="CZ65" s="482">
        <f t="shared" ca="1" si="49"/>
        <v>0</v>
      </c>
      <c r="DA65" s="482">
        <f t="shared" ca="1" si="49"/>
        <v>0</v>
      </c>
      <c r="DB65" s="482">
        <f t="shared" ca="1" si="49"/>
        <v>0</v>
      </c>
      <c r="DC65" s="482">
        <f t="shared" ca="1" si="49"/>
        <v>0</v>
      </c>
      <c r="DD65" s="482">
        <f t="shared" ca="1" si="49"/>
        <v>0</v>
      </c>
      <c r="DE65" s="482">
        <f t="shared" ca="1" si="49"/>
        <v>0</v>
      </c>
      <c r="DF65" s="482">
        <f t="shared" ca="1" si="49"/>
        <v>0</v>
      </c>
      <c r="DG65" s="482">
        <f t="shared" ca="1" si="49"/>
        <v>0</v>
      </c>
      <c r="DH65" s="482">
        <f t="shared" ca="1" si="49"/>
        <v>0</v>
      </c>
      <c r="DI65" s="482">
        <f t="shared" ca="1" si="49"/>
        <v>0</v>
      </c>
      <c r="DJ65" s="482">
        <f t="shared" ca="1" si="49"/>
        <v>0</v>
      </c>
    </row>
    <row r="66" spans="1:114" s="477" customFormat="1" x14ac:dyDescent="0.25">
      <c r="A66" s="424"/>
      <c r="B66" s="524" t="s">
        <v>537</v>
      </c>
      <c r="H66" s="478" t="s">
        <v>138</v>
      </c>
      <c r="I66" s="480">
        <f ca="1">SUM(J66:DJ66)</f>
        <v>-53250.49086421766</v>
      </c>
      <c r="J66" s="479">
        <f t="shared" ref="J66:AO66" ca="1" si="50">-J65*J50*N(J13&lt;&gt;0)</f>
        <v>-621.19465471520459</v>
      </c>
      <c r="K66" s="479">
        <f t="shared" ca="1" si="50"/>
        <v>-1199.0496813504958</v>
      </c>
      <c r="L66" s="479">
        <f t="shared" ca="1" si="50"/>
        <v>-1213.8111897096744</v>
      </c>
      <c r="M66" s="479">
        <f t="shared" ca="1" si="50"/>
        <v>-1345.7399998659027</v>
      </c>
      <c r="N66" s="479">
        <f t="shared" ca="1" si="50"/>
        <v>-622.0012191424039</v>
      </c>
      <c r="O66" s="479">
        <f t="shared" ca="1" si="50"/>
        <v>-1212.333486139958</v>
      </c>
      <c r="P66" s="479">
        <f t="shared" ca="1" si="50"/>
        <v>-1196.4022402626013</v>
      </c>
      <c r="Q66" s="479">
        <f t="shared" ca="1" si="50"/>
        <v>-1037.2200371457152</v>
      </c>
      <c r="R66" s="479">
        <f t="shared" ca="1" si="50"/>
        <v>-174.94626134534994</v>
      </c>
      <c r="S66" s="479">
        <f t="shared" ca="1" si="50"/>
        <v>-447.53576812468623</v>
      </c>
      <c r="T66" s="479">
        <f t="shared" ca="1" si="50"/>
        <v>-459.56397922065844</v>
      </c>
      <c r="U66" s="479">
        <f t="shared" ca="1" si="50"/>
        <v>-719.57673043451132</v>
      </c>
      <c r="V66" s="479">
        <f t="shared" ca="1" si="50"/>
        <v>-580.327424100249</v>
      </c>
      <c r="W66" s="479">
        <f t="shared" ca="1" si="50"/>
        <v>-716.70597821309059</v>
      </c>
      <c r="X66" s="479">
        <f t="shared" ca="1" si="50"/>
        <v>-728.56795711232917</v>
      </c>
      <c r="Y66" s="479">
        <f t="shared" ca="1" si="50"/>
        <v>-905.92969360588222</v>
      </c>
      <c r="Z66" s="479">
        <f t="shared" ca="1" si="50"/>
        <v>-628.97203395889085</v>
      </c>
      <c r="AA66" s="479">
        <f t="shared" ca="1" si="50"/>
        <v>-1032.8311847326167</v>
      </c>
      <c r="AB66" s="479">
        <f t="shared" ca="1" si="50"/>
        <v>-1048.1497057344743</v>
      </c>
      <c r="AC66" s="479">
        <f t="shared" ca="1" si="50"/>
        <v>-1234.3310395827598</v>
      </c>
      <c r="AD66" s="479">
        <f t="shared" ca="1" si="50"/>
        <v>-687.24814532493622</v>
      </c>
      <c r="AE66" s="479">
        <f t="shared" ca="1" si="50"/>
        <v>-865.3730168227014</v>
      </c>
      <c r="AF66" s="479">
        <f t="shared" ca="1" si="50"/>
        <v>-881.68515195489908</v>
      </c>
      <c r="AG66" s="479">
        <f t="shared" ca="1" si="50"/>
        <v>-1075.7454422939493</v>
      </c>
      <c r="AH66" s="479">
        <f t="shared" ca="1" si="50"/>
        <v>-748.12892146853505</v>
      </c>
      <c r="AI66" s="479">
        <f t="shared" ca="1" si="50"/>
        <v>-918.26069088955126</v>
      </c>
      <c r="AJ66" s="479">
        <f t="shared" ca="1" si="50"/>
        <v>-935.77634351635425</v>
      </c>
      <c r="AK66" s="479">
        <f t="shared" ca="1" si="50"/>
        <v>-1138.3804598627819</v>
      </c>
      <c r="AL66" s="479">
        <f t="shared" ca="1" si="50"/>
        <v>-816.66820898808692</v>
      </c>
      <c r="AM66" s="479">
        <f t="shared" ca="1" si="50"/>
        <v>-976.64053798549855</v>
      </c>
      <c r="AN66" s="479">
        <f t="shared" ca="1" si="50"/>
        <v>-996.01790602003348</v>
      </c>
      <c r="AO66" s="479">
        <f t="shared" ca="1" si="50"/>
        <v>-1207.2463006044375</v>
      </c>
      <c r="AP66" s="479">
        <f t="shared" ref="AP66:BU66" ca="1" si="51">-AP65*AP50*N(AP13&lt;&gt;0)</f>
        <v>-888.97417557336234</v>
      </c>
      <c r="AQ66" s="479">
        <f t="shared" ca="1" si="51"/>
        <v>-1209.0606692580691</v>
      </c>
      <c r="AR66" s="479">
        <f t="shared" ca="1" si="51"/>
        <v>-1229.3637325873256</v>
      </c>
      <c r="AS66" s="479">
        <f t="shared" ca="1" si="51"/>
        <v>-1448.716056466764</v>
      </c>
      <c r="AT66" s="479">
        <f t="shared" ca="1" si="51"/>
        <v>-963.35856382126065</v>
      </c>
      <c r="AU66" s="479">
        <f t="shared" ca="1" si="51"/>
        <v>-1272.6682077459227</v>
      </c>
      <c r="AV66" s="479">
        <f t="shared" ca="1" si="51"/>
        <v>-1294.020529639015</v>
      </c>
      <c r="AW66" s="479">
        <f t="shared" ca="1" si="51"/>
        <v>-1521.8240213772738</v>
      </c>
      <c r="AX66" s="479">
        <f t="shared" ca="1" si="51"/>
        <v>-1039.8068611968799</v>
      </c>
      <c r="AY66" s="479">
        <f t="shared" ca="1" si="51"/>
        <v>-1338.0736317282276</v>
      </c>
      <c r="AZ66" s="479">
        <f t="shared" ca="1" si="51"/>
        <v>-1360.5709570825566</v>
      </c>
      <c r="BA66" s="479">
        <f t="shared" ca="1" si="51"/>
        <v>-1595.780130909515</v>
      </c>
      <c r="BB66" s="479">
        <f t="shared" ca="1" si="51"/>
        <v>-1115.282460690124</v>
      </c>
      <c r="BC66" s="479">
        <f t="shared" ca="1" si="51"/>
        <v>-1398.6137602050067</v>
      </c>
      <c r="BD66" s="479">
        <f t="shared" ca="1" si="51"/>
        <v>-1419.0477127842641</v>
      </c>
      <c r="BE66" s="479">
        <f t="shared" ca="1" si="51"/>
        <v>-1662.0299426455881</v>
      </c>
      <c r="BF66" s="479">
        <f t="shared" ca="1" si="51"/>
        <v>-1185.8237732770963</v>
      </c>
      <c r="BG66" s="479">
        <f t="shared" ca="1" si="51"/>
        <v>-1456.7103890917181</v>
      </c>
      <c r="BH66" s="479">
        <f t="shared" ca="1" si="51"/>
        <v>-1478.4038979084698</v>
      </c>
      <c r="BI66" s="479">
        <f t="shared" ca="1" si="51"/>
        <v>0</v>
      </c>
      <c r="BJ66" s="479">
        <f t="shared" ca="1" si="51"/>
        <v>0</v>
      </c>
      <c r="BK66" s="479">
        <f t="shared" ca="1" si="51"/>
        <v>0</v>
      </c>
      <c r="BL66" s="479">
        <f t="shared" ca="1" si="51"/>
        <v>0</v>
      </c>
      <c r="BM66" s="479">
        <f t="shared" ca="1" si="51"/>
        <v>0</v>
      </c>
      <c r="BN66" s="479">
        <f t="shared" ca="1" si="51"/>
        <v>0</v>
      </c>
      <c r="BO66" s="479">
        <f t="shared" ca="1" si="51"/>
        <v>0</v>
      </c>
      <c r="BP66" s="479">
        <f t="shared" ca="1" si="51"/>
        <v>0</v>
      </c>
      <c r="BQ66" s="479">
        <f t="shared" ca="1" si="51"/>
        <v>0</v>
      </c>
      <c r="BR66" s="479">
        <f t="shared" ca="1" si="51"/>
        <v>0</v>
      </c>
      <c r="BS66" s="479">
        <f t="shared" ca="1" si="51"/>
        <v>0</v>
      </c>
      <c r="BT66" s="479">
        <f t="shared" ca="1" si="51"/>
        <v>0</v>
      </c>
      <c r="BU66" s="479">
        <f t="shared" ca="1" si="51"/>
        <v>0</v>
      </c>
      <c r="BV66" s="479">
        <f t="shared" ref="BV66:DA66" ca="1" si="52">-BV65*BV50*N(BV13&lt;&gt;0)</f>
        <v>0</v>
      </c>
      <c r="BW66" s="479">
        <f t="shared" ca="1" si="52"/>
        <v>0</v>
      </c>
      <c r="BX66" s="479">
        <f t="shared" ca="1" si="52"/>
        <v>0</v>
      </c>
      <c r="BY66" s="479">
        <f t="shared" ca="1" si="52"/>
        <v>0</v>
      </c>
      <c r="BZ66" s="479">
        <f t="shared" ca="1" si="52"/>
        <v>0</v>
      </c>
      <c r="CA66" s="479">
        <f t="shared" ca="1" si="52"/>
        <v>0</v>
      </c>
      <c r="CB66" s="479">
        <f t="shared" ca="1" si="52"/>
        <v>0</v>
      </c>
      <c r="CC66" s="479">
        <f t="shared" ca="1" si="52"/>
        <v>0</v>
      </c>
      <c r="CD66" s="479">
        <f t="shared" ca="1" si="52"/>
        <v>0</v>
      </c>
      <c r="CE66" s="479">
        <f t="shared" ca="1" si="52"/>
        <v>0</v>
      </c>
      <c r="CF66" s="479">
        <f t="shared" ca="1" si="52"/>
        <v>0</v>
      </c>
      <c r="CG66" s="479">
        <f t="shared" ca="1" si="52"/>
        <v>0</v>
      </c>
      <c r="CH66" s="479">
        <f t="shared" ca="1" si="52"/>
        <v>0</v>
      </c>
      <c r="CI66" s="479">
        <f t="shared" ca="1" si="52"/>
        <v>0</v>
      </c>
      <c r="CJ66" s="479">
        <f t="shared" ca="1" si="52"/>
        <v>0</v>
      </c>
      <c r="CK66" s="479">
        <f t="shared" ca="1" si="52"/>
        <v>0</v>
      </c>
      <c r="CL66" s="479">
        <f t="shared" ca="1" si="52"/>
        <v>0</v>
      </c>
      <c r="CM66" s="479">
        <f t="shared" ca="1" si="52"/>
        <v>0</v>
      </c>
      <c r="CN66" s="479">
        <f t="shared" ca="1" si="52"/>
        <v>0</v>
      </c>
      <c r="CO66" s="479">
        <f t="shared" ca="1" si="52"/>
        <v>0</v>
      </c>
      <c r="CP66" s="479">
        <f t="shared" ca="1" si="52"/>
        <v>0</v>
      </c>
      <c r="CQ66" s="479">
        <f t="shared" ca="1" si="52"/>
        <v>0</v>
      </c>
      <c r="CR66" s="479">
        <f t="shared" ca="1" si="52"/>
        <v>0</v>
      </c>
      <c r="CS66" s="479">
        <f t="shared" ca="1" si="52"/>
        <v>0</v>
      </c>
      <c r="CT66" s="479">
        <f t="shared" ca="1" si="52"/>
        <v>0</v>
      </c>
      <c r="CU66" s="479">
        <f t="shared" ca="1" si="52"/>
        <v>0</v>
      </c>
      <c r="CV66" s="479">
        <f t="shared" ca="1" si="52"/>
        <v>0</v>
      </c>
      <c r="CW66" s="479">
        <f t="shared" ca="1" si="52"/>
        <v>0</v>
      </c>
      <c r="CX66" s="479">
        <f t="shared" ca="1" si="52"/>
        <v>0</v>
      </c>
      <c r="CY66" s="479">
        <f t="shared" ca="1" si="52"/>
        <v>0</v>
      </c>
      <c r="CZ66" s="479">
        <f t="shared" ca="1" si="52"/>
        <v>0</v>
      </c>
      <c r="DA66" s="479">
        <f t="shared" ca="1" si="52"/>
        <v>0</v>
      </c>
      <c r="DB66" s="479">
        <f t="shared" ref="DB66:DJ66" ca="1" si="53">-DB65*DB50*N(DB13&lt;&gt;0)</f>
        <v>0</v>
      </c>
      <c r="DC66" s="479">
        <f t="shared" ca="1" si="53"/>
        <v>0</v>
      </c>
      <c r="DD66" s="479">
        <f t="shared" ca="1" si="53"/>
        <v>0</v>
      </c>
      <c r="DE66" s="479">
        <f t="shared" ca="1" si="53"/>
        <v>0</v>
      </c>
      <c r="DF66" s="479">
        <f t="shared" ca="1" si="53"/>
        <v>0</v>
      </c>
      <c r="DG66" s="479">
        <f t="shared" ca="1" si="53"/>
        <v>0</v>
      </c>
      <c r="DH66" s="479">
        <f t="shared" ca="1" si="53"/>
        <v>0</v>
      </c>
      <c r="DI66" s="479">
        <f t="shared" ca="1" si="53"/>
        <v>0</v>
      </c>
      <c r="DJ66" s="479">
        <f t="shared" ca="1" si="53"/>
        <v>0</v>
      </c>
    </row>
    <row r="67" spans="1:114" s="224" customFormat="1" x14ac:dyDescent="0.25">
      <c r="A67" s="227"/>
      <c r="H67" s="230"/>
      <c r="I67" s="233"/>
    </row>
    <row r="68" spans="1:114" s="224" customFormat="1" x14ac:dyDescent="0.25">
      <c r="A68" s="227"/>
      <c r="H68" s="230"/>
      <c r="I68" s="233"/>
    </row>
    <row r="69" spans="1:114" s="224" customFormat="1" x14ac:dyDescent="0.25">
      <c r="A69" s="227"/>
      <c r="H69" s="230"/>
      <c r="I69" s="233"/>
    </row>
    <row r="70" spans="1:114" s="224" customFormat="1" x14ac:dyDescent="0.25">
      <c r="A70" s="227"/>
      <c r="H70" s="230"/>
      <c r="I70" s="233"/>
    </row>
    <row r="71" spans="1:114" s="224" customFormat="1" x14ac:dyDescent="0.25">
      <c r="A71" s="227"/>
      <c r="H71" s="230"/>
      <c r="I71" s="233"/>
    </row>
    <row r="72" spans="1:114" s="224" customFormat="1" x14ac:dyDescent="0.25">
      <c r="A72" s="227"/>
      <c r="H72" s="230"/>
      <c r="I72" s="233"/>
    </row>
    <row r="73" spans="1:114" s="224" customFormat="1" x14ac:dyDescent="0.25">
      <c r="A73" s="227"/>
      <c r="H73" s="230"/>
      <c r="I73" s="233"/>
    </row>
    <row r="74" spans="1:114" s="224" customFormat="1" x14ac:dyDescent="0.25">
      <c r="A74" s="227"/>
      <c r="H74" s="230"/>
      <c r="I74" s="233"/>
    </row>
    <row r="75" spans="1:114" s="224" customFormat="1" x14ac:dyDescent="0.25">
      <c r="A75" s="227"/>
      <c r="H75" s="230"/>
      <c r="I75" s="233"/>
    </row>
    <row r="76" spans="1:114" s="224" customFormat="1" x14ac:dyDescent="0.25">
      <c r="A76" s="227"/>
      <c r="H76" s="230"/>
      <c r="I76" s="233"/>
    </row>
    <row r="77" spans="1:114" s="224" customFormat="1" x14ac:dyDescent="0.25">
      <c r="A77" s="227"/>
      <c r="H77" s="230"/>
      <c r="I77" s="233"/>
    </row>
    <row r="78" spans="1:114" s="224" customFormat="1" x14ac:dyDescent="0.25">
      <c r="A78" s="227"/>
      <c r="H78" s="230"/>
      <c r="I78" s="233"/>
    </row>
  </sheetData>
  <sheetProtection password="F585" sheet="1" objects="1" scenarios="1" formatCells="0" formatColumns="0" formatRows="0"/>
  <pageMargins left="0.39370078740157483" right="0.39370078740157483" top="0.39370078740157483" bottom="0.39370078740157483" header="0.31496062992125984" footer="0.31496062992125984"/>
  <pageSetup paperSize="9" scale="57" fitToWidth="8" orientation="landscape"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12"/>
  <dimension ref="A7:DK122"/>
  <sheetViews>
    <sheetView view="pageBreakPreview" zoomScale="70" zoomScaleNormal="85" zoomScaleSheetLayoutView="70" workbookViewId="0">
      <pane xSplit="9" ySplit="15" topLeftCell="J16" activePane="bottomRight" state="frozen"/>
      <selection activeCell="C56" sqref="C56"/>
      <selection pane="topRight" activeCell="C56" sqref="C56"/>
      <selection pane="bottomLeft" activeCell="C56" sqref="C56"/>
      <selection pane="bottomRight" activeCell="J22" sqref="J22"/>
    </sheetView>
  </sheetViews>
  <sheetFormatPr defaultColWidth="0" defaultRowHeight="15" x14ac:dyDescent="0.25"/>
  <cols>
    <col min="1" max="1" width="9.140625" style="46" customWidth="1"/>
    <col min="2" max="8" width="9.140625" customWidth="1"/>
    <col min="9" max="9" width="13.42578125" style="144" bestFit="1" customWidth="1"/>
    <col min="10" max="24" width="12.42578125" bestFit="1" customWidth="1"/>
    <col min="25" max="83" width="13.28515625" bestFit="1" customWidth="1"/>
    <col min="84" max="114" width="14" bestFit="1" customWidth="1"/>
    <col min="115" max="115" width="11.28515625" hidden="1" customWidth="1"/>
    <col min="116" max="16384" width="11.28515625" hidden="1"/>
  </cols>
  <sheetData>
    <row r="7" spans="1:115" ht="26.25" x14ac:dyDescent="0.4">
      <c r="B7" s="211" t="str">
        <f>"Проект: "&amp;Ввод!E3</f>
        <v>Проект: Реконструкция системы теплоснабжения г.[•]</v>
      </c>
      <c r="J7" s="144"/>
    </row>
    <row r="8" spans="1:115" ht="23.25" x14ac:dyDescent="0.35">
      <c r="B8" s="24" t="s">
        <v>351</v>
      </c>
      <c r="J8" s="144"/>
    </row>
    <row r="9" spans="1:115" x14ac:dyDescent="0.25">
      <c r="B9" t="s">
        <v>78</v>
      </c>
    </row>
    <row r="10" spans="1:115" x14ac:dyDescent="0.25">
      <c r="J10" s="144"/>
    </row>
    <row r="11" spans="1:115" x14ac:dyDescent="0.25">
      <c r="B11" s="26"/>
      <c r="C11" s="26"/>
      <c r="D11" s="26"/>
      <c r="E11" s="26"/>
      <c r="F11" s="26"/>
      <c r="G11" s="26"/>
      <c r="H11" s="26"/>
      <c r="I11" s="146"/>
      <c r="J11" s="26">
        <f>Ввод!I19</f>
        <v>2022</v>
      </c>
      <c r="K11" s="26">
        <f>Ввод!J19</f>
        <v>2022</v>
      </c>
      <c r="L11" s="26">
        <f>Ввод!K19</f>
        <v>2022</v>
      </c>
      <c r="M11" s="26">
        <f>Ввод!L19</f>
        <v>2022</v>
      </c>
      <c r="N11" s="26">
        <f>Ввод!M19</f>
        <v>2023</v>
      </c>
      <c r="O11" s="26">
        <f>Ввод!N19</f>
        <v>2023</v>
      </c>
      <c r="P11" s="26">
        <f>Ввод!O19</f>
        <v>2023</v>
      </c>
      <c r="Q11" s="26">
        <f>Ввод!P19</f>
        <v>2023</v>
      </c>
      <c r="R11" s="26">
        <f>Ввод!Q19</f>
        <v>2024</v>
      </c>
      <c r="S11" s="26">
        <f>Ввод!R19</f>
        <v>2024</v>
      </c>
      <c r="T11" s="26">
        <f>Ввод!S19</f>
        <v>2024</v>
      </c>
      <c r="U11" s="26">
        <f>Ввод!T19</f>
        <v>2024</v>
      </c>
      <c r="V11" s="26">
        <f>Ввод!U19</f>
        <v>2025</v>
      </c>
      <c r="W11" s="26">
        <f>Ввод!V19</f>
        <v>2025</v>
      </c>
      <c r="X11" s="26">
        <f>Ввод!W19</f>
        <v>2025</v>
      </c>
      <c r="Y11" s="26">
        <f>Ввод!X19</f>
        <v>2025</v>
      </c>
      <c r="Z11" s="26">
        <f>Ввод!Y19</f>
        <v>2026</v>
      </c>
      <c r="AA11" s="26">
        <f>Ввод!Z19</f>
        <v>2026</v>
      </c>
      <c r="AB11" s="26">
        <f>Ввод!AA19</f>
        <v>2026</v>
      </c>
      <c r="AC11" s="26">
        <f>Ввод!AB19</f>
        <v>2026</v>
      </c>
      <c r="AD11" s="26">
        <f>Ввод!AC19</f>
        <v>2027</v>
      </c>
      <c r="AE11" s="26">
        <f>Ввод!AD19</f>
        <v>2027</v>
      </c>
      <c r="AF11" s="26">
        <f>Ввод!AE19</f>
        <v>2027</v>
      </c>
      <c r="AG11" s="26">
        <f>Ввод!AF19</f>
        <v>2027</v>
      </c>
      <c r="AH11" s="26">
        <f>Ввод!AG19</f>
        <v>2028</v>
      </c>
      <c r="AI11" s="26">
        <f>Ввод!AH19</f>
        <v>2028</v>
      </c>
      <c r="AJ11" s="26">
        <f>Ввод!AI19</f>
        <v>2028</v>
      </c>
      <c r="AK11" s="26">
        <f>Ввод!AJ19</f>
        <v>2028</v>
      </c>
      <c r="AL11" s="26">
        <f>Ввод!AK19</f>
        <v>2029</v>
      </c>
      <c r="AM11" s="26">
        <f>Ввод!AL19</f>
        <v>2029</v>
      </c>
      <c r="AN11" s="26">
        <f>Ввод!AM19</f>
        <v>2029</v>
      </c>
      <c r="AO11" s="26">
        <f>Ввод!AN19</f>
        <v>2029</v>
      </c>
      <c r="AP11" s="26">
        <f>Ввод!AO19</f>
        <v>2030</v>
      </c>
      <c r="AQ11" s="26">
        <f>Ввод!AP19</f>
        <v>2030</v>
      </c>
      <c r="AR11" s="26">
        <f>Ввод!AQ19</f>
        <v>2030</v>
      </c>
      <c r="AS11" s="26">
        <f>Ввод!AR19</f>
        <v>2030</v>
      </c>
      <c r="AT11" s="26">
        <f>Ввод!AS19</f>
        <v>2031</v>
      </c>
      <c r="AU11" s="26">
        <f>Ввод!AT19</f>
        <v>2031</v>
      </c>
      <c r="AV11" s="26">
        <f>Ввод!AU19</f>
        <v>2031</v>
      </c>
      <c r="AW11" s="26">
        <f>Ввод!AV19</f>
        <v>2031</v>
      </c>
      <c r="AX11" s="26">
        <f>Ввод!AW19</f>
        <v>2032</v>
      </c>
      <c r="AY11" s="26">
        <f>Ввод!AX19</f>
        <v>2032</v>
      </c>
      <c r="AZ11" s="26">
        <f>Ввод!AY19</f>
        <v>2032</v>
      </c>
      <c r="BA11" s="26">
        <f>Ввод!AZ19</f>
        <v>2032</v>
      </c>
      <c r="BB11" s="26">
        <f>Ввод!BA19</f>
        <v>2033</v>
      </c>
      <c r="BC11" s="26">
        <f>Ввод!BB19</f>
        <v>2033</v>
      </c>
      <c r="BD11" s="26">
        <f>Ввод!BC19</f>
        <v>2033</v>
      </c>
      <c r="BE11" s="26">
        <f>Ввод!BD19</f>
        <v>2033</v>
      </c>
      <c r="BF11" s="26">
        <f>Ввод!BE19</f>
        <v>2034</v>
      </c>
      <c r="BG11" s="26">
        <f>Ввод!BF19</f>
        <v>2034</v>
      </c>
      <c r="BH11" s="26">
        <f>Ввод!BG19</f>
        <v>2034</v>
      </c>
      <c r="BI11" s="26">
        <f>Ввод!BH19</f>
        <v>1900</v>
      </c>
      <c r="BJ11" s="26">
        <f>Ввод!BI19</f>
        <v>1900</v>
      </c>
      <c r="BK11" s="26">
        <f>Ввод!BJ19</f>
        <v>1900</v>
      </c>
      <c r="BL11" s="26">
        <f>Ввод!BK19</f>
        <v>1900</v>
      </c>
      <c r="BM11" s="26">
        <f>Ввод!BL19</f>
        <v>1900</v>
      </c>
      <c r="BN11" s="26">
        <f>Ввод!BM19</f>
        <v>1900</v>
      </c>
      <c r="BO11" s="26">
        <f>Ввод!BN19</f>
        <v>1900</v>
      </c>
      <c r="BP11" s="26">
        <f>Ввод!BO19</f>
        <v>1900</v>
      </c>
      <c r="BQ11" s="26">
        <f>Ввод!BP19</f>
        <v>1900</v>
      </c>
      <c r="BR11" s="26">
        <f>Ввод!BQ19</f>
        <v>1900</v>
      </c>
      <c r="BS11" s="26">
        <f>Ввод!BR19</f>
        <v>1900</v>
      </c>
      <c r="BT11" s="26">
        <f>Ввод!BS19</f>
        <v>1900</v>
      </c>
      <c r="BU11" s="26">
        <f>Ввод!BT19</f>
        <v>1900</v>
      </c>
      <c r="BV11" s="26">
        <f>Ввод!BU19</f>
        <v>1900</v>
      </c>
      <c r="BW11" s="26">
        <f>Ввод!BV19</f>
        <v>1900</v>
      </c>
      <c r="BX11" s="26">
        <f>Ввод!BW19</f>
        <v>1900</v>
      </c>
      <c r="BY11" s="26">
        <f>Ввод!BX19</f>
        <v>1900</v>
      </c>
      <c r="BZ11" s="26">
        <f>Ввод!BY19</f>
        <v>1900</v>
      </c>
      <c r="CA11" s="26">
        <f>Ввод!BZ19</f>
        <v>1900</v>
      </c>
      <c r="CB11" s="26">
        <f>Ввод!CA19</f>
        <v>1900</v>
      </c>
      <c r="CC11" s="26">
        <f>Ввод!CB19</f>
        <v>1900</v>
      </c>
      <c r="CD11" s="26">
        <f>Ввод!CC19</f>
        <v>1900</v>
      </c>
      <c r="CE11" s="26">
        <f>Ввод!CD19</f>
        <v>1900</v>
      </c>
      <c r="CF11" s="26">
        <f>Ввод!CE19</f>
        <v>1900</v>
      </c>
      <c r="CG11" s="26">
        <f>Ввод!CF19</f>
        <v>1900</v>
      </c>
      <c r="CH11" s="26">
        <f>Ввод!CG19</f>
        <v>1900</v>
      </c>
      <c r="CI11" s="26">
        <f>Ввод!CH19</f>
        <v>1900</v>
      </c>
      <c r="CJ11" s="26">
        <f>Ввод!CI19</f>
        <v>1900</v>
      </c>
      <c r="CK11" s="26">
        <f>Ввод!CJ19</f>
        <v>1900</v>
      </c>
      <c r="CL11" s="26">
        <f>Ввод!CK19</f>
        <v>1900</v>
      </c>
      <c r="CM11" s="26">
        <f>Ввод!CL19</f>
        <v>1900</v>
      </c>
      <c r="CN11" s="26">
        <f>Ввод!CM19</f>
        <v>1900</v>
      </c>
      <c r="CO11" s="26">
        <f>Ввод!CN19</f>
        <v>1900</v>
      </c>
      <c r="CP11" s="26">
        <f>Ввод!CO19</f>
        <v>1900</v>
      </c>
      <c r="CQ11" s="26">
        <f>Ввод!CP19</f>
        <v>1900</v>
      </c>
      <c r="CR11" s="26">
        <f>Ввод!CQ19</f>
        <v>1900</v>
      </c>
      <c r="CS11" s="26">
        <f>Ввод!CR19</f>
        <v>1900</v>
      </c>
      <c r="CT11" s="26">
        <f>Ввод!CS19</f>
        <v>1900</v>
      </c>
      <c r="CU11" s="26">
        <f>Ввод!CT19</f>
        <v>1900</v>
      </c>
      <c r="CV11" s="26">
        <f>Ввод!CU19</f>
        <v>1900</v>
      </c>
      <c r="CW11" s="26">
        <f>Ввод!CV19</f>
        <v>1900</v>
      </c>
      <c r="CX11" s="26">
        <f>Ввод!CW19</f>
        <v>1900</v>
      </c>
      <c r="CY11" s="26">
        <f>Ввод!CX19</f>
        <v>1900</v>
      </c>
      <c r="CZ11" s="26">
        <f>Ввод!CY19</f>
        <v>1900</v>
      </c>
      <c r="DA11" s="26">
        <f>Ввод!CZ19</f>
        <v>1900</v>
      </c>
      <c r="DB11" s="26">
        <f>Ввод!DA19</f>
        <v>1900</v>
      </c>
      <c r="DC11" s="26">
        <f>Ввод!DB19</f>
        <v>1900</v>
      </c>
      <c r="DD11" s="26">
        <f>Ввод!DC19</f>
        <v>1900</v>
      </c>
      <c r="DE11" s="26">
        <f>Ввод!DD19</f>
        <v>1900</v>
      </c>
      <c r="DF11" s="26">
        <f>Ввод!DE19</f>
        <v>1900</v>
      </c>
      <c r="DG11" s="26">
        <f>Ввод!DF19</f>
        <v>1900</v>
      </c>
      <c r="DH11" s="26">
        <f>Ввод!DG19</f>
        <v>1900</v>
      </c>
      <c r="DI11" s="26">
        <f>Ввод!DH19</f>
        <v>1900</v>
      </c>
      <c r="DJ11" s="26">
        <f>Ввод!DI19</f>
        <v>1900</v>
      </c>
      <c r="DK11" t="e">
        <f>#REF!</f>
        <v>#REF!</v>
      </c>
    </row>
    <row r="12" spans="1:115" x14ac:dyDescent="0.25">
      <c r="J12">
        <f>Ввод!I20</f>
        <v>1</v>
      </c>
      <c r="K12">
        <f>Ввод!J20</f>
        <v>2</v>
      </c>
      <c r="L12">
        <f>Ввод!K20</f>
        <v>3</v>
      </c>
      <c r="M12">
        <f>Ввод!L20</f>
        <v>4</v>
      </c>
      <c r="N12">
        <f>Ввод!M20</f>
        <v>5</v>
      </c>
      <c r="O12">
        <f>Ввод!N20</f>
        <v>6</v>
      </c>
      <c r="P12">
        <f>Ввод!O20</f>
        <v>7</v>
      </c>
      <c r="Q12">
        <f>Ввод!P20</f>
        <v>8</v>
      </c>
      <c r="R12">
        <f>Ввод!Q20</f>
        <v>9</v>
      </c>
      <c r="S12">
        <f>Ввод!R20</f>
        <v>10</v>
      </c>
      <c r="T12">
        <f>Ввод!S20</f>
        <v>11</v>
      </c>
      <c r="U12">
        <f>Ввод!T20</f>
        <v>12</v>
      </c>
      <c r="V12">
        <f>Ввод!U20</f>
        <v>13</v>
      </c>
      <c r="W12">
        <f>Ввод!V20</f>
        <v>14</v>
      </c>
      <c r="X12">
        <f>Ввод!W20</f>
        <v>15</v>
      </c>
      <c r="Y12">
        <f>Ввод!X20</f>
        <v>16</v>
      </c>
      <c r="Z12">
        <f>Ввод!Y20</f>
        <v>17</v>
      </c>
      <c r="AA12">
        <f>Ввод!Z20</f>
        <v>18</v>
      </c>
      <c r="AB12">
        <f>Ввод!AA20</f>
        <v>19</v>
      </c>
      <c r="AC12">
        <f>Ввод!AB20</f>
        <v>20</v>
      </c>
      <c r="AD12">
        <f>Ввод!AC20</f>
        <v>21</v>
      </c>
      <c r="AE12">
        <f>Ввод!AD20</f>
        <v>22</v>
      </c>
      <c r="AF12">
        <f>Ввод!AE20</f>
        <v>23</v>
      </c>
      <c r="AG12">
        <f>Ввод!AF20</f>
        <v>24</v>
      </c>
      <c r="AH12">
        <f>Ввод!AG20</f>
        <v>25</v>
      </c>
      <c r="AI12">
        <f>Ввод!AH20</f>
        <v>26</v>
      </c>
      <c r="AJ12">
        <f>Ввод!AI20</f>
        <v>27</v>
      </c>
      <c r="AK12">
        <f>Ввод!AJ20</f>
        <v>28</v>
      </c>
      <c r="AL12">
        <f>Ввод!AK20</f>
        <v>29</v>
      </c>
      <c r="AM12">
        <f>Ввод!AL20</f>
        <v>30</v>
      </c>
      <c r="AN12">
        <f>Ввод!AM20</f>
        <v>31</v>
      </c>
      <c r="AO12">
        <f>Ввод!AN20</f>
        <v>32</v>
      </c>
      <c r="AP12">
        <f>Ввод!AO20</f>
        <v>33</v>
      </c>
      <c r="AQ12">
        <f>Ввод!AP20</f>
        <v>34</v>
      </c>
      <c r="AR12">
        <f>Ввод!AQ20</f>
        <v>35</v>
      </c>
      <c r="AS12">
        <f>Ввод!AR20</f>
        <v>36</v>
      </c>
      <c r="AT12">
        <f>Ввод!AS20</f>
        <v>37</v>
      </c>
      <c r="AU12">
        <f>Ввод!AT20</f>
        <v>38</v>
      </c>
      <c r="AV12">
        <f>Ввод!AU20</f>
        <v>39</v>
      </c>
      <c r="AW12">
        <f>Ввод!AV20</f>
        <v>40</v>
      </c>
      <c r="AX12">
        <f>Ввод!AW20</f>
        <v>41</v>
      </c>
      <c r="AY12">
        <f>Ввод!AX20</f>
        <v>42</v>
      </c>
      <c r="AZ12">
        <f>Ввод!AY20</f>
        <v>43</v>
      </c>
      <c r="BA12">
        <f>Ввод!AZ20</f>
        <v>44</v>
      </c>
      <c r="BB12">
        <f>Ввод!BA20</f>
        <v>45</v>
      </c>
      <c r="BC12">
        <f>Ввод!BB20</f>
        <v>46</v>
      </c>
      <c r="BD12">
        <f>Ввод!BC20</f>
        <v>47</v>
      </c>
      <c r="BE12">
        <f>Ввод!BD20</f>
        <v>48</v>
      </c>
      <c r="BF12">
        <f>Ввод!BE20</f>
        <v>49</v>
      </c>
      <c r="BG12">
        <f>Ввод!BF20</f>
        <v>50</v>
      </c>
      <c r="BH12">
        <f>Ввод!BG20</f>
        <v>51</v>
      </c>
      <c r="BI12">
        <f>Ввод!BH20</f>
        <v>52</v>
      </c>
      <c r="BJ12">
        <f>Ввод!BI20</f>
        <v>53</v>
      </c>
      <c r="BK12">
        <f>Ввод!BJ20</f>
        <v>54</v>
      </c>
      <c r="BL12">
        <f>Ввод!BK20</f>
        <v>55</v>
      </c>
      <c r="BM12">
        <f>Ввод!BL20</f>
        <v>56</v>
      </c>
      <c r="BN12">
        <f>Ввод!BM20</f>
        <v>57</v>
      </c>
      <c r="BO12">
        <f>Ввод!BN20</f>
        <v>58</v>
      </c>
      <c r="BP12">
        <f>Ввод!BO20</f>
        <v>59</v>
      </c>
      <c r="BQ12">
        <f>Ввод!BP20</f>
        <v>60</v>
      </c>
      <c r="BR12">
        <f>Ввод!BQ20</f>
        <v>61</v>
      </c>
      <c r="BS12">
        <f>Ввод!BR20</f>
        <v>62</v>
      </c>
      <c r="BT12">
        <f>Ввод!BS20</f>
        <v>63</v>
      </c>
      <c r="BU12">
        <f>Ввод!BT20</f>
        <v>64</v>
      </c>
      <c r="BV12">
        <f>Ввод!BU20</f>
        <v>65</v>
      </c>
      <c r="BW12">
        <f>Ввод!BV20</f>
        <v>66</v>
      </c>
      <c r="BX12">
        <f>Ввод!BW20</f>
        <v>67</v>
      </c>
      <c r="BY12">
        <f>Ввод!BX20</f>
        <v>68</v>
      </c>
      <c r="BZ12">
        <f>Ввод!BY20</f>
        <v>69</v>
      </c>
      <c r="CA12">
        <f>Ввод!BZ20</f>
        <v>70</v>
      </c>
      <c r="CB12">
        <f>Ввод!CA20</f>
        <v>71</v>
      </c>
      <c r="CC12">
        <f>Ввод!CB20</f>
        <v>72</v>
      </c>
      <c r="CD12">
        <f>Ввод!CC20</f>
        <v>73</v>
      </c>
      <c r="CE12">
        <f>Ввод!CD20</f>
        <v>74</v>
      </c>
      <c r="CF12">
        <f>Ввод!CE20</f>
        <v>75</v>
      </c>
      <c r="CG12">
        <f>Ввод!CF20</f>
        <v>76</v>
      </c>
      <c r="CH12">
        <f>Ввод!CG20</f>
        <v>77</v>
      </c>
      <c r="CI12">
        <f>Ввод!CH20</f>
        <v>78</v>
      </c>
      <c r="CJ12">
        <f>Ввод!CI20</f>
        <v>79</v>
      </c>
      <c r="CK12">
        <f>Ввод!CJ20</f>
        <v>80</v>
      </c>
      <c r="CL12">
        <f>Ввод!CK20</f>
        <v>81</v>
      </c>
      <c r="CM12">
        <f>Ввод!CL20</f>
        <v>82</v>
      </c>
      <c r="CN12">
        <f>Ввод!CM20</f>
        <v>83</v>
      </c>
      <c r="CO12">
        <f>Ввод!CN20</f>
        <v>84</v>
      </c>
      <c r="CP12">
        <f>Ввод!CO20</f>
        <v>85</v>
      </c>
      <c r="CQ12">
        <f>Ввод!CP20</f>
        <v>86</v>
      </c>
      <c r="CR12">
        <f>Ввод!CQ20</f>
        <v>87</v>
      </c>
      <c r="CS12">
        <f>Ввод!CR20</f>
        <v>88</v>
      </c>
      <c r="CT12">
        <f>Ввод!CS20</f>
        <v>89</v>
      </c>
      <c r="CU12">
        <f>Ввод!CT20</f>
        <v>90</v>
      </c>
      <c r="CV12">
        <f>Ввод!CU20</f>
        <v>91</v>
      </c>
      <c r="CW12">
        <f>Ввод!CV20</f>
        <v>92</v>
      </c>
      <c r="CX12">
        <f>Ввод!CW20</f>
        <v>93</v>
      </c>
      <c r="CY12">
        <f>Ввод!CX20</f>
        <v>94</v>
      </c>
      <c r="CZ12">
        <f>Ввод!CY20</f>
        <v>95</v>
      </c>
      <c r="DA12">
        <f>Ввод!CZ20</f>
        <v>96</v>
      </c>
      <c r="DB12">
        <f>Ввод!DA20</f>
        <v>97</v>
      </c>
      <c r="DC12">
        <f>Ввод!DB20</f>
        <v>98</v>
      </c>
      <c r="DD12">
        <f>Ввод!DC20</f>
        <v>99</v>
      </c>
      <c r="DE12">
        <f>Ввод!DD20</f>
        <v>100</v>
      </c>
      <c r="DF12">
        <f>Ввод!DE20</f>
        <v>101</v>
      </c>
      <c r="DG12">
        <f>Ввод!DF20</f>
        <v>102</v>
      </c>
      <c r="DH12">
        <f>Ввод!DG20</f>
        <v>103</v>
      </c>
      <c r="DI12">
        <f>Ввод!DH20</f>
        <v>104</v>
      </c>
      <c r="DJ12">
        <f>Ввод!DI20</f>
        <v>105</v>
      </c>
      <c r="DK12" t="e">
        <f>#REF!</f>
        <v>#REF!</v>
      </c>
    </row>
    <row r="13" spans="1:115" x14ac:dyDescent="0.25">
      <c r="J13" s="37">
        <f>Ввод!I21</f>
        <v>44562</v>
      </c>
      <c r="K13" s="37">
        <f>Ввод!J21</f>
        <v>44652</v>
      </c>
      <c r="L13" s="37">
        <f>Ввод!K21</f>
        <v>44743</v>
      </c>
      <c r="M13" s="37">
        <f>Ввод!L21</f>
        <v>44835</v>
      </c>
      <c r="N13" s="37">
        <f>Ввод!M21</f>
        <v>44927</v>
      </c>
      <c r="O13" s="37">
        <f>Ввод!N21</f>
        <v>45017</v>
      </c>
      <c r="P13" s="37">
        <f>Ввод!O21</f>
        <v>45108</v>
      </c>
      <c r="Q13" s="37">
        <f>Ввод!P21</f>
        <v>45200</v>
      </c>
      <c r="R13" s="37">
        <f>Ввод!Q21</f>
        <v>45292</v>
      </c>
      <c r="S13" s="37">
        <f>Ввод!R21</f>
        <v>45383</v>
      </c>
      <c r="T13" s="37">
        <f>Ввод!S21</f>
        <v>45474</v>
      </c>
      <c r="U13" s="37">
        <f>Ввод!T21</f>
        <v>45566</v>
      </c>
      <c r="V13" s="37">
        <f>Ввод!U21</f>
        <v>45658</v>
      </c>
      <c r="W13" s="37">
        <f>Ввод!V21</f>
        <v>45748</v>
      </c>
      <c r="X13" s="37">
        <f>Ввод!W21</f>
        <v>45839</v>
      </c>
      <c r="Y13" s="37">
        <f>Ввод!X21</f>
        <v>45931</v>
      </c>
      <c r="Z13" s="37">
        <f>Ввод!Y21</f>
        <v>46023</v>
      </c>
      <c r="AA13" s="37">
        <f>Ввод!Z21</f>
        <v>46113</v>
      </c>
      <c r="AB13" s="37">
        <f>Ввод!AA21</f>
        <v>46204</v>
      </c>
      <c r="AC13" s="37">
        <f>Ввод!AB21</f>
        <v>46296</v>
      </c>
      <c r="AD13" s="37">
        <f>Ввод!AC21</f>
        <v>46388</v>
      </c>
      <c r="AE13" s="37">
        <f>Ввод!AD21</f>
        <v>46478</v>
      </c>
      <c r="AF13" s="37">
        <f>Ввод!AE21</f>
        <v>46569</v>
      </c>
      <c r="AG13" s="37">
        <f>Ввод!AF21</f>
        <v>46661</v>
      </c>
      <c r="AH13" s="37">
        <f>Ввод!AG21</f>
        <v>46753</v>
      </c>
      <c r="AI13" s="37">
        <f>Ввод!AH21</f>
        <v>46844</v>
      </c>
      <c r="AJ13" s="37">
        <f>Ввод!AI21</f>
        <v>46935</v>
      </c>
      <c r="AK13" s="37">
        <f>Ввод!AJ21</f>
        <v>47027</v>
      </c>
      <c r="AL13" s="37">
        <f>Ввод!AK21</f>
        <v>47119</v>
      </c>
      <c r="AM13" s="37">
        <f>Ввод!AL21</f>
        <v>47209</v>
      </c>
      <c r="AN13" s="37">
        <f>Ввод!AM21</f>
        <v>47300</v>
      </c>
      <c r="AO13" s="37">
        <f>Ввод!AN21</f>
        <v>47392</v>
      </c>
      <c r="AP13" s="37">
        <f>Ввод!AO21</f>
        <v>47484</v>
      </c>
      <c r="AQ13" s="37">
        <f>Ввод!AP21</f>
        <v>47574</v>
      </c>
      <c r="AR13" s="37">
        <f>Ввод!AQ21</f>
        <v>47665</v>
      </c>
      <c r="AS13" s="37">
        <f>Ввод!AR21</f>
        <v>47757</v>
      </c>
      <c r="AT13" s="37">
        <f>Ввод!AS21</f>
        <v>47849</v>
      </c>
      <c r="AU13" s="37">
        <f>Ввод!AT21</f>
        <v>47939</v>
      </c>
      <c r="AV13" s="37">
        <f>Ввод!AU21</f>
        <v>48030</v>
      </c>
      <c r="AW13" s="37">
        <f>Ввод!AV21</f>
        <v>48122</v>
      </c>
      <c r="AX13" s="37">
        <f>Ввод!AW21</f>
        <v>48214</v>
      </c>
      <c r="AY13" s="37">
        <f>Ввод!AX21</f>
        <v>48305</v>
      </c>
      <c r="AZ13" s="37">
        <f>Ввод!AY21</f>
        <v>48396</v>
      </c>
      <c r="BA13" s="37">
        <f>Ввод!AZ21</f>
        <v>48488</v>
      </c>
      <c r="BB13" s="37">
        <f>Ввод!BA21</f>
        <v>48580</v>
      </c>
      <c r="BC13" s="37">
        <f>Ввод!BB21</f>
        <v>48670</v>
      </c>
      <c r="BD13" s="37">
        <f>Ввод!BC21</f>
        <v>48761</v>
      </c>
      <c r="BE13" s="37">
        <f>Ввод!BD21</f>
        <v>48853</v>
      </c>
      <c r="BF13" s="37">
        <f>Ввод!BE21</f>
        <v>48945</v>
      </c>
      <c r="BG13" s="37">
        <f>Ввод!BF21</f>
        <v>49035</v>
      </c>
      <c r="BH13" s="37">
        <f>Ввод!BG21</f>
        <v>49126</v>
      </c>
      <c r="BI13" s="37">
        <f>Ввод!BH21</f>
        <v>0</v>
      </c>
      <c r="BJ13" s="37">
        <f>Ввод!BI21</f>
        <v>0</v>
      </c>
      <c r="BK13" s="37">
        <f>Ввод!BJ21</f>
        <v>0</v>
      </c>
      <c r="BL13" s="37">
        <f>Ввод!BK21</f>
        <v>0</v>
      </c>
      <c r="BM13" s="37">
        <f>Ввод!BL21</f>
        <v>0</v>
      </c>
      <c r="BN13" s="37">
        <f>Ввод!BM21</f>
        <v>0</v>
      </c>
      <c r="BO13" s="37">
        <f>Ввод!BN21</f>
        <v>0</v>
      </c>
      <c r="BP13" s="37">
        <f>Ввод!BO21</f>
        <v>0</v>
      </c>
      <c r="BQ13" s="37">
        <f>Ввод!BP21</f>
        <v>0</v>
      </c>
      <c r="BR13" s="37">
        <f>Ввод!BQ21</f>
        <v>0</v>
      </c>
      <c r="BS13" s="37">
        <f>Ввод!BR21</f>
        <v>0</v>
      </c>
      <c r="BT13" s="37">
        <f>Ввод!BS21</f>
        <v>0</v>
      </c>
      <c r="BU13" s="37">
        <f>Ввод!BT21</f>
        <v>0</v>
      </c>
      <c r="BV13" s="37">
        <f>Ввод!BU21</f>
        <v>0</v>
      </c>
      <c r="BW13" s="37">
        <f>Ввод!BV21</f>
        <v>0</v>
      </c>
      <c r="BX13" s="37">
        <f>Ввод!BW21</f>
        <v>0</v>
      </c>
      <c r="BY13" s="37">
        <f>Ввод!BX21</f>
        <v>0</v>
      </c>
      <c r="BZ13" s="37">
        <f>Ввод!BY21</f>
        <v>0</v>
      </c>
      <c r="CA13" s="37">
        <f>Ввод!BZ21</f>
        <v>0</v>
      </c>
      <c r="CB13" s="37">
        <f>Ввод!CA21</f>
        <v>0</v>
      </c>
      <c r="CC13" s="37">
        <f>Ввод!CB21</f>
        <v>0</v>
      </c>
      <c r="CD13" s="37">
        <f>Ввод!CC21</f>
        <v>0</v>
      </c>
      <c r="CE13" s="37">
        <f>Ввод!CD21</f>
        <v>0</v>
      </c>
      <c r="CF13" s="37">
        <f>Ввод!CE21</f>
        <v>0</v>
      </c>
      <c r="CG13" s="37">
        <f>Ввод!CF21</f>
        <v>0</v>
      </c>
      <c r="CH13" s="37">
        <f>Ввод!CG21</f>
        <v>0</v>
      </c>
      <c r="CI13" s="37">
        <f>Ввод!CH21</f>
        <v>0</v>
      </c>
      <c r="CJ13" s="37">
        <f>Ввод!CI21</f>
        <v>0</v>
      </c>
      <c r="CK13" s="37">
        <f>Ввод!CJ21</f>
        <v>0</v>
      </c>
      <c r="CL13" s="37">
        <f>Ввод!CK21</f>
        <v>0</v>
      </c>
      <c r="CM13" s="37">
        <f>Ввод!CL21</f>
        <v>0</v>
      </c>
      <c r="CN13" s="37">
        <f>Ввод!CM21</f>
        <v>0</v>
      </c>
      <c r="CO13" s="37">
        <f>Ввод!CN21</f>
        <v>0</v>
      </c>
      <c r="CP13" s="37">
        <f>Ввод!CO21</f>
        <v>0</v>
      </c>
      <c r="CQ13" s="37">
        <f>Ввод!CP21</f>
        <v>0</v>
      </c>
      <c r="CR13" s="37">
        <f>Ввод!CQ21</f>
        <v>0</v>
      </c>
      <c r="CS13" s="37">
        <f>Ввод!CR21</f>
        <v>0</v>
      </c>
      <c r="CT13" s="37">
        <f>Ввод!CS21</f>
        <v>0</v>
      </c>
      <c r="CU13" s="37">
        <f>Ввод!CT21</f>
        <v>0</v>
      </c>
      <c r="CV13" s="37">
        <f>Ввод!CU21</f>
        <v>0</v>
      </c>
      <c r="CW13" s="37">
        <f>Ввод!CV21</f>
        <v>0</v>
      </c>
      <c r="CX13" s="37">
        <f>Ввод!CW21</f>
        <v>0</v>
      </c>
      <c r="CY13" s="37">
        <f>Ввод!CX21</f>
        <v>0</v>
      </c>
      <c r="CZ13" s="37">
        <f>Ввод!CY21</f>
        <v>0</v>
      </c>
      <c r="DA13" s="37">
        <f>Ввод!CZ21</f>
        <v>0</v>
      </c>
      <c r="DB13" s="37">
        <f>Ввод!DA21</f>
        <v>0</v>
      </c>
      <c r="DC13" s="37">
        <f>Ввод!DB21</f>
        <v>0</v>
      </c>
      <c r="DD13" s="37">
        <f>Ввод!DC21</f>
        <v>0</v>
      </c>
      <c r="DE13" s="37">
        <f>Ввод!DD21</f>
        <v>0</v>
      </c>
      <c r="DF13" s="37">
        <f>Ввод!DE21</f>
        <v>0</v>
      </c>
      <c r="DG13" s="37">
        <f>Ввод!DF21</f>
        <v>0</v>
      </c>
      <c r="DH13" s="37">
        <f>Ввод!DG21</f>
        <v>0</v>
      </c>
      <c r="DI13" s="37">
        <f>Ввод!DH21</f>
        <v>0</v>
      </c>
      <c r="DJ13" s="37">
        <f>Ввод!DI21</f>
        <v>0</v>
      </c>
      <c r="DK13" t="e">
        <f>#REF!</f>
        <v>#REF!</v>
      </c>
    </row>
    <row r="14" spans="1:115" x14ac:dyDescent="0.25">
      <c r="J14" s="39">
        <f>Ввод!I22</f>
        <v>44651</v>
      </c>
      <c r="K14" s="39">
        <f>Ввод!J22</f>
        <v>44742</v>
      </c>
      <c r="L14" s="39">
        <f>Ввод!K22</f>
        <v>44834</v>
      </c>
      <c r="M14" s="39">
        <f>Ввод!L22</f>
        <v>44926</v>
      </c>
      <c r="N14" s="39">
        <f>Ввод!M22</f>
        <v>45016</v>
      </c>
      <c r="O14" s="39">
        <f>Ввод!N22</f>
        <v>45107</v>
      </c>
      <c r="P14" s="39">
        <f>Ввод!O22</f>
        <v>45199</v>
      </c>
      <c r="Q14" s="39">
        <f>Ввод!P22</f>
        <v>45291</v>
      </c>
      <c r="R14" s="39">
        <f>Ввод!Q22</f>
        <v>45382</v>
      </c>
      <c r="S14" s="39">
        <f>Ввод!R22</f>
        <v>45473</v>
      </c>
      <c r="T14" s="39">
        <f>Ввод!S22</f>
        <v>45565</v>
      </c>
      <c r="U14" s="39">
        <f>Ввод!T22</f>
        <v>45657</v>
      </c>
      <c r="V14" s="39">
        <f>Ввод!U22</f>
        <v>45747</v>
      </c>
      <c r="W14" s="39">
        <f>Ввод!V22</f>
        <v>45838</v>
      </c>
      <c r="X14" s="39">
        <f>Ввод!W22</f>
        <v>45930</v>
      </c>
      <c r="Y14" s="39">
        <f>Ввод!X22</f>
        <v>46022</v>
      </c>
      <c r="Z14" s="39">
        <f>Ввод!Y22</f>
        <v>46112</v>
      </c>
      <c r="AA14" s="39">
        <f>Ввод!Z22</f>
        <v>46203</v>
      </c>
      <c r="AB14" s="39">
        <f>Ввод!AA22</f>
        <v>46295</v>
      </c>
      <c r="AC14" s="39">
        <f>Ввод!AB22</f>
        <v>46387</v>
      </c>
      <c r="AD14" s="39">
        <f>Ввод!AC22</f>
        <v>46477</v>
      </c>
      <c r="AE14" s="39">
        <f>Ввод!AD22</f>
        <v>46568</v>
      </c>
      <c r="AF14" s="39">
        <f>Ввод!AE22</f>
        <v>46660</v>
      </c>
      <c r="AG14" s="39">
        <f>Ввод!AF22</f>
        <v>46752</v>
      </c>
      <c r="AH14" s="39">
        <f>Ввод!AG22</f>
        <v>46843</v>
      </c>
      <c r="AI14" s="39">
        <f>Ввод!AH22</f>
        <v>46934</v>
      </c>
      <c r="AJ14" s="39">
        <f>Ввод!AI22</f>
        <v>47026</v>
      </c>
      <c r="AK14" s="39">
        <f>Ввод!AJ22</f>
        <v>47118</v>
      </c>
      <c r="AL14" s="39">
        <f>Ввод!AK22</f>
        <v>47208</v>
      </c>
      <c r="AM14" s="39">
        <f>Ввод!AL22</f>
        <v>47299</v>
      </c>
      <c r="AN14" s="39">
        <f>Ввод!AM22</f>
        <v>47391</v>
      </c>
      <c r="AO14" s="39">
        <f>Ввод!AN22</f>
        <v>47483</v>
      </c>
      <c r="AP14" s="39">
        <f>Ввод!AO22</f>
        <v>47573</v>
      </c>
      <c r="AQ14" s="39">
        <f>Ввод!AP22</f>
        <v>47664</v>
      </c>
      <c r="AR14" s="39">
        <f>Ввод!AQ22</f>
        <v>47756</v>
      </c>
      <c r="AS14" s="39">
        <f>Ввод!AR22</f>
        <v>47848</v>
      </c>
      <c r="AT14" s="39">
        <f>Ввод!AS22</f>
        <v>47938</v>
      </c>
      <c r="AU14" s="39">
        <f>Ввод!AT22</f>
        <v>48029</v>
      </c>
      <c r="AV14" s="39">
        <f>Ввод!AU22</f>
        <v>48121</v>
      </c>
      <c r="AW14" s="39">
        <f>Ввод!AV22</f>
        <v>48213</v>
      </c>
      <c r="AX14" s="39">
        <f>Ввод!AW22</f>
        <v>48304</v>
      </c>
      <c r="AY14" s="39">
        <f>Ввод!AX22</f>
        <v>48395</v>
      </c>
      <c r="AZ14" s="39">
        <f>Ввод!AY22</f>
        <v>48487</v>
      </c>
      <c r="BA14" s="39">
        <f>Ввод!AZ22</f>
        <v>48579</v>
      </c>
      <c r="BB14" s="39">
        <f>Ввод!BA22</f>
        <v>48669</v>
      </c>
      <c r="BC14" s="39">
        <f>Ввод!BB22</f>
        <v>48760</v>
      </c>
      <c r="BD14" s="39">
        <f>Ввод!BC22</f>
        <v>48852</v>
      </c>
      <c r="BE14" s="39">
        <f>Ввод!BD22</f>
        <v>48944</v>
      </c>
      <c r="BF14" s="39">
        <f>Ввод!BE22</f>
        <v>49034</v>
      </c>
      <c r="BG14" s="39">
        <f>Ввод!BF22</f>
        <v>49125</v>
      </c>
      <c r="BH14" s="39">
        <f>Ввод!BG22</f>
        <v>49217</v>
      </c>
      <c r="BI14" s="39">
        <f>Ввод!BH22</f>
        <v>91</v>
      </c>
      <c r="BJ14" s="39">
        <f>Ввод!BI22</f>
        <v>91</v>
      </c>
      <c r="BK14" s="39">
        <f>Ввод!BJ22</f>
        <v>91</v>
      </c>
      <c r="BL14" s="39">
        <f>Ввод!BK22</f>
        <v>91</v>
      </c>
      <c r="BM14" s="39">
        <f>Ввод!BL22</f>
        <v>91</v>
      </c>
      <c r="BN14" s="39">
        <f>Ввод!BM22</f>
        <v>91</v>
      </c>
      <c r="BO14" s="39">
        <f>Ввод!BN22</f>
        <v>91</v>
      </c>
      <c r="BP14" s="39">
        <f>Ввод!BO22</f>
        <v>91</v>
      </c>
      <c r="BQ14" s="39">
        <f>Ввод!BP22</f>
        <v>91</v>
      </c>
      <c r="BR14" s="39">
        <f>Ввод!BQ22</f>
        <v>91</v>
      </c>
      <c r="BS14" s="39">
        <f>Ввод!BR22</f>
        <v>91</v>
      </c>
      <c r="BT14" s="39">
        <f>Ввод!BS22</f>
        <v>91</v>
      </c>
      <c r="BU14" s="39">
        <f>Ввод!BT22</f>
        <v>91</v>
      </c>
      <c r="BV14" s="39">
        <f>Ввод!BU22</f>
        <v>91</v>
      </c>
      <c r="BW14" s="39">
        <f>Ввод!BV22</f>
        <v>91</v>
      </c>
      <c r="BX14" s="39">
        <f>Ввод!BW22</f>
        <v>91</v>
      </c>
      <c r="BY14" s="39">
        <f>Ввод!BX22</f>
        <v>91</v>
      </c>
      <c r="BZ14" s="39">
        <f>Ввод!BY22</f>
        <v>91</v>
      </c>
      <c r="CA14" s="39">
        <f>Ввод!BZ22</f>
        <v>91</v>
      </c>
      <c r="CB14" s="39">
        <f>Ввод!CA22</f>
        <v>91</v>
      </c>
      <c r="CC14" s="39">
        <f>Ввод!CB22</f>
        <v>91</v>
      </c>
      <c r="CD14" s="39">
        <f>Ввод!CC22</f>
        <v>91</v>
      </c>
      <c r="CE14" s="39">
        <f>Ввод!CD22</f>
        <v>91</v>
      </c>
      <c r="CF14" s="39">
        <f>Ввод!CE22</f>
        <v>91</v>
      </c>
      <c r="CG14" s="39">
        <f>Ввод!CF22</f>
        <v>91</v>
      </c>
      <c r="CH14" s="39">
        <f>Ввод!CG22</f>
        <v>91</v>
      </c>
      <c r="CI14" s="39">
        <f>Ввод!CH22</f>
        <v>91</v>
      </c>
      <c r="CJ14" s="39">
        <f>Ввод!CI22</f>
        <v>91</v>
      </c>
      <c r="CK14" s="39">
        <f>Ввод!CJ22</f>
        <v>91</v>
      </c>
      <c r="CL14" s="39">
        <f>Ввод!CK22</f>
        <v>91</v>
      </c>
      <c r="CM14" s="39">
        <f>Ввод!CL22</f>
        <v>91</v>
      </c>
      <c r="CN14" s="39">
        <f>Ввод!CM22</f>
        <v>91</v>
      </c>
      <c r="CO14" s="39">
        <f>Ввод!CN22</f>
        <v>91</v>
      </c>
      <c r="CP14" s="39">
        <f>Ввод!CO22</f>
        <v>91</v>
      </c>
      <c r="CQ14" s="39">
        <f>Ввод!CP22</f>
        <v>91</v>
      </c>
      <c r="CR14" s="39">
        <f>Ввод!CQ22</f>
        <v>91</v>
      </c>
      <c r="CS14" s="39">
        <f>Ввод!CR22</f>
        <v>91</v>
      </c>
      <c r="CT14" s="39">
        <f>Ввод!CS22</f>
        <v>91</v>
      </c>
      <c r="CU14" s="39">
        <f>Ввод!CT22</f>
        <v>91</v>
      </c>
      <c r="CV14" s="39">
        <f>Ввод!CU22</f>
        <v>91</v>
      </c>
      <c r="CW14" s="39">
        <f>Ввод!CV22</f>
        <v>91</v>
      </c>
      <c r="CX14" s="39">
        <f>Ввод!CW22</f>
        <v>91</v>
      </c>
      <c r="CY14" s="39">
        <f>Ввод!CX22</f>
        <v>91</v>
      </c>
      <c r="CZ14" s="39">
        <f>Ввод!CY22</f>
        <v>91</v>
      </c>
      <c r="DA14" s="39">
        <f>Ввод!CZ22</f>
        <v>91</v>
      </c>
      <c r="DB14" s="39">
        <f>Ввод!DA22</f>
        <v>91</v>
      </c>
      <c r="DC14" s="39">
        <f>Ввод!DB22</f>
        <v>91</v>
      </c>
      <c r="DD14" s="39">
        <f>Ввод!DC22</f>
        <v>91</v>
      </c>
      <c r="DE14" s="39">
        <f>Ввод!DD22</f>
        <v>91</v>
      </c>
      <c r="DF14" s="39">
        <f>Ввод!DE22</f>
        <v>91</v>
      </c>
      <c r="DG14" s="39">
        <f>Ввод!DF22</f>
        <v>91</v>
      </c>
      <c r="DH14" s="39">
        <f>Ввод!DG22</f>
        <v>91</v>
      </c>
      <c r="DI14" s="39">
        <f>Ввод!DH22</f>
        <v>91</v>
      </c>
      <c r="DJ14" s="39">
        <f>Ввод!DI22</f>
        <v>91</v>
      </c>
      <c r="DK14" t="e">
        <f>#REF!</f>
        <v>#REF!</v>
      </c>
    </row>
    <row r="15" spans="1:115" x14ac:dyDescent="0.25">
      <c r="J15">
        <f>Ввод!I23</f>
        <v>1</v>
      </c>
      <c r="K15">
        <f>Ввод!J23</f>
        <v>2</v>
      </c>
      <c r="L15">
        <f>Ввод!K23</f>
        <v>3</v>
      </c>
      <c r="M15">
        <f>Ввод!L23</f>
        <v>4</v>
      </c>
      <c r="N15">
        <f>Ввод!M23</f>
        <v>1</v>
      </c>
      <c r="O15">
        <f>Ввод!N23</f>
        <v>2</v>
      </c>
      <c r="P15">
        <f>Ввод!O23</f>
        <v>3</v>
      </c>
      <c r="Q15">
        <f>Ввод!P23</f>
        <v>4</v>
      </c>
      <c r="R15">
        <f>Ввод!Q23</f>
        <v>1</v>
      </c>
      <c r="S15">
        <f>Ввод!R23</f>
        <v>2</v>
      </c>
      <c r="T15">
        <f>Ввод!S23</f>
        <v>3</v>
      </c>
      <c r="U15">
        <f>Ввод!T23</f>
        <v>4</v>
      </c>
      <c r="V15">
        <f>Ввод!U23</f>
        <v>1</v>
      </c>
      <c r="W15">
        <f>Ввод!V23</f>
        <v>2</v>
      </c>
      <c r="X15">
        <f>Ввод!W23</f>
        <v>3</v>
      </c>
      <c r="Y15">
        <f>Ввод!X23</f>
        <v>4</v>
      </c>
      <c r="Z15">
        <f>Ввод!Y23</f>
        <v>1</v>
      </c>
      <c r="AA15">
        <f>Ввод!Z23</f>
        <v>2</v>
      </c>
      <c r="AB15">
        <f>Ввод!AA23</f>
        <v>3</v>
      </c>
      <c r="AC15">
        <f>Ввод!AB23</f>
        <v>4</v>
      </c>
      <c r="AD15">
        <f>Ввод!AC23</f>
        <v>1</v>
      </c>
      <c r="AE15">
        <f>Ввод!AD23</f>
        <v>2</v>
      </c>
      <c r="AF15">
        <f>Ввод!AE23</f>
        <v>3</v>
      </c>
      <c r="AG15">
        <f>Ввод!AF23</f>
        <v>4</v>
      </c>
      <c r="AH15">
        <f>Ввод!AG23</f>
        <v>1</v>
      </c>
      <c r="AI15">
        <f>Ввод!AH23</f>
        <v>2</v>
      </c>
      <c r="AJ15">
        <f>Ввод!AI23</f>
        <v>3</v>
      </c>
      <c r="AK15">
        <f>Ввод!AJ23</f>
        <v>4</v>
      </c>
      <c r="AL15">
        <f>Ввод!AK23</f>
        <v>1</v>
      </c>
      <c r="AM15">
        <f>Ввод!AL23</f>
        <v>2</v>
      </c>
      <c r="AN15">
        <f>Ввод!AM23</f>
        <v>3</v>
      </c>
      <c r="AO15">
        <f>Ввод!AN23</f>
        <v>4</v>
      </c>
      <c r="AP15">
        <f>Ввод!AO23</f>
        <v>1</v>
      </c>
      <c r="AQ15">
        <f>Ввод!AP23</f>
        <v>2</v>
      </c>
      <c r="AR15">
        <f>Ввод!AQ23</f>
        <v>3</v>
      </c>
      <c r="AS15">
        <f>Ввод!AR23</f>
        <v>4</v>
      </c>
      <c r="AT15">
        <f>Ввод!AS23</f>
        <v>1</v>
      </c>
      <c r="AU15">
        <f>Ввод!AT23</f>
        <v>2</v>
      </c>
      <c r="AV15">
        <f>Ввод!AU23</f>
        <v>3</v>
      </c>
      <c r="AW15">
        <f>Ввод!AV23</f>
        <v>4</v>
      </c>
      <c r="AX15">
        <f>Ввод!AW23</f>
        <v>1</v>
      </c>
      <c r="AY15">
        <f>Ввод!AX23</f>
        <v>2</v>
      </c>
      <c r="AZ15">
        <f>Ввод!AY23</f>
        <v>3</v>
      </c>
      <c r="BA15">
        <f>Ввод!AZ23</f>
        <v>4</v>
      </c>
      <c r="BB15">
        <f>Ввод!BA23</f>
        <v>1</v>
      </c>
      <c r="BC15">
        <f>Ввод!BB23</f>
        <v>2</v>
      </c>
      <c r="BD15">
        <f>Ввод!BC23</f>
        <v>3</v>
      </c>
      <c r="BE15">
        <f>Ввод!BD23</f>
        <v>4</v>
      </c>
      <c r="BF15">
        <f>Ввод!BE23</f>
        <v>1</v>
      </c>
      <c r="BG15">
        <f>Ввод!BF23</f>
        <v>2</v>
      </c>
      <c r="BH15">
        <f>Ввод!BG23</f>
        <v>3</v>
      </c>
      <c r="BI15">
        <f>Ввод!BH23</f>
        <v>1</v>
      </c>
      <c r="BJ15">
        <f>Ввод!BI23</f>
        <v>1</v>
      </c>
      <c r="BK15">
        <f>Ввод!BJ23</f>
        <v>1</v>
      </c>
      <c r="BL15">
        <f>Ввод!BK23</f>
        <v>1</v>
      </c>
      <c r="BM15">
        <f>Ввод!BL23</f>
        <v>1</v>
      </c>
      <c r="BN15">
        <f>Ввод!BM23</f>
        <v>1</v>
      </c>
      <c r="BO15">
        <f>Ввод!BN23</f>
        <v>1</v>
      </c>
      <c r="BP15">
        <f>Ввод!BO23</f>
        <v>1</v>
      </c>
      <c r="BQ15">
        <f>Ввод!BP23</f>
        <v>1</v>
      </c>
      <c r="BR15">
        <f>Ввод!BQ23</f>
        <v>1</v>
      </c>
      <c r="BS15">
        <f>Ввод!BR23</f>
        <v>1</v>
      </c>
      <c r="BT15">
        <f>Ввод!BS23</f>
        <v>1</v>
      </c>
      <c r="BU15">
        <f>Ввод!BT23</f>
        <v>1</v>
      </c>
      <c r="BV15">
        <f>Ввод!BU23</f>
        <v>1</v>
      </c>
      <c r="BW15">
        <f>Ввод!BV23</f>
        <v>1</v>
      </c>
      <c r="BX15">
        <f>Ввод!BW23</f>
        <v>1</v>
      </c>
      <c r="BY15">
        <f>Ввод!BX23</f>
        <v>1</v>
      </c>
      <c r="BZ15">
        <f>Ввод!BY23</f>
        <v>1</v>
      </c>
      <c r="CA15">
        <f>Ввод!BZ23</f>
        <v>1</v>
      </c>
      <c r="CB15">
        <f>Ввод!CA23</f>
        <v>1</v>
      </c>
      <c r="CC15">
        <f>Ввод!CB23</f>
        <v>1</v>
      </c>
      <c r="CD15">
        <f>Ввод!CC23</f>
        <v>1</v>
      </c>
      <c r="CE15">
        <f>Ввод!CD23</f>
        <v>1</v>
      </c>
      <c r="CF15">
        <f>Ввод!CE23</f>
        <v>1</v>
      </c>
      <c r="CG15">
        <f>Ввод!CF23</f>
        <v>1</v>
      </c>
      <c r="CH15">
        <f>Ввод!CG23</f>
        <v>1</v>
      </c>
      <c r="CI15">
        <f>Ввод!CH23</f>
        <v>1</v>
      </c>
      <c r="CJ15">
        <f>Ввод!CI23</f>
        <v>1</v>
      </c>
      <c r="CK15">
        <f>Ввод!CJ23</f>
        <v>1</v>
      </c>
      <c r="CL15">
        <f>Ввод!CK23</f>
        <v>1</v>
      </c>
      <c r="CM15">
        <f>Ввод!CL23</f>
        <v>1</v>
      </c>
      <c r="CN15">
        <f>Ввод!CM23</f>
        <v>1</v>
      </c>
      <c r="CO15">
        <f>Ввод!CN23</f>
        <v>1</v>
      </c>
      <c r="CP15">
        <f>Ввод!CO23</f>
        <v>1</v>
      </c>
      <c r="CQ15">
        <f>Ввод!CP23</f>
        <v>1</v>
      </c>
      <c r="CR15">
        <f>Ввод!CQ23</f>
        <v>1</v>
      </c>
      <c r="CS15">
        <f>Ввод!CR23</f>
        <v>1</v>
      </c>
      <c r="CT15">
        <f>Ввод!CS23</f>
        <v>1</v>
      </c>
      <c r="CU15">
        <f>Ввод!CT23</f>
        <v>1</v>
      </c>
      <c r="CV15">
        <f>Ввод!CU23</f>
        <v>1</v>
      </c>
      <c r="CW15">
        <f>Ввод!CV23</f>
        <v>1</v>
      </c>
      <c r="CX15">
        <f>Ввод!CW23</f>
        <v>1</v>
      </c>
      <c r="CY15">
        <f>Ввод!CX23</f>
        <v>1</v>
      </c>
      <c r="CZ15">
        <f>Ввод!CY23</f>
        <v>1</v>
      </c>
      <c r="DA15">
        <f>Ввод!CZ23</f>
        <v>1</v>
      </c>
      <c r="DB15">
        <f>Ввод!DA23</f>
        <v>1</v>
      </c>
      <c r="DC15">
        <f>Ввод!DB23</f>
        <v>1</v>
      </c>
      <c r="DD15">
        <f>Ввод!DC23</f>
        <v>1</v>
      </c>
      <c r="DE15">
        <f>Ввод!DD23</f>
        <v>1</v>
      </c>
      <c r="DF15">
        <f>Ввод!DE23</f>
        <v>1</v>
      </c>
      <c r="DG15">
        <f>Ввод!DF23</f>
        <v>1</v>
      </c>
      <c r="DH15">
        <f>Ввод!DG23</f>
        <v>1</v>
      </c>
      <c r="DI15">
        <f>Ввод!DH23</f>
        <v>1</v>
      </c>
      <c r="DJ15">
        <f>Ввод!DI23</f>
        <v>1</v>
      </c>
      <c r="DK15" t="e">
        <f>#REF!</f>
        <v>#REF!</v>
      </c>
    </row>
    <row r="16" spans="1:115" s="26" customFormat="1" x14ac:dyDescent="0.25">
      <c r="A16" s="111"/>
      <c r="B16" s="26" t="s">
        <v>291</v>
      </c>
      <c r="I16" s="146"/>
    </row>
    <row r="17" spans="2:114" x14ac:dyDescent="0.25">
      <c r="B17" s="199" t="s">
        <v>352</v>
      </c>
      <c r="C17" s="29"/>
    </row>
    <row r="18" spans="2:114" x14ac:dyDescent="0.25">
      <c r="B18" s="35" t="s">
        <v>353</v>
      </c>
      <c r="C18" s="29"/>
      <c r="I18" s="144">
        <f t="shared" ref="I18:I33" si="0">SUM(J18:DJ18)</f>
        <v>1260870.6086054316</v>
      </c>
      <c r="J18" s="144">
        <f>Выручка!J31</f>
        <v>7343.5652499999997</v>
      </c>
      <c r="K18" s="144">
        <f>Выручка!K31</f>
        <v>10389.29538333333</v>
      </c>
      <c r="L18" s="144">
        <f>Выручка!L31</f>
        <v>10427.219087079331</v>
      </c>
      <c r="M18" s="144">
        <f>Выручка!M31</f>
        <v>11716.35325885533</v>
      </c>
      <c r="N18" s="144">
        <f>Выручка!N31</f>
        <v>7667.5870114099998</v>
      </c>
      <c r="O18" s="144">
        <f>Выручка!O31</f>
        <v>11538.074782375334</v>
      </c>
      <c r="P18" s="144">
        <f>Выручка!P31</f>
        <v>11556.220962927673</v>
      </c>
      <c r="Q18" s="144">
        <f>Выручка!Q31</f>
        <v>12896.404847906004</v>
      </c>
      <c r="R18" s="144">
        <f>Выручка!R31</f>
        <v>7977.1634570618344</v>
      </c>
      <c r="S18" s="144">
        <f>Выручка!S31</f>
        <v>7363.5849437573961</v>
      </c>
      <c r="T18" s="144">
        <f>Выручка!T31</f>
        <v>7383.6730905855293</v>
      </c>
      <c r="U18" s="144">
        <f>Выручка!U31</f>
        <v>8927.1962941859965</v>
      </c>
      <c r="V18" s="144">
        <f>Выручка!V31</f>
        <v>8450.6245626528962</v>
      </c>
      <c r="W18" s="144">
        <f>Выручка!W31</f>
        <v>8811.2602911856084</v>
      </c>
      <c r="X18" s="144">
        <f>Выручка!X31</f>
        <v>8832.9111870283705</v>
      </c>
      <c r="Y18" s="144">
        <f>Выручка!Y31</f>
        <v>10282.063836916568</v>
      </c>
      <c r="Z18" s="144">
        <f>Выручка!Z31</f>
        <v>8787.973495193999</v>
      </c>
      <c r="AA18" s="144">
        <f>Выручка!AA31</f>
        <v>10717.103295343069</v>
      </c>
      <c r="AB18" s="144">
        <f>Выручка!AB31</f>
        <v>10739.287782721856</v>
      </c>
      <c r="AC18" s="144">
        <f>Выручка!AC31</f>
        <v>12246.218148761098</v>
      </c>
      <c r="AD18" s="144">
        <f>Выручка!AD31</f>
        <v>9138.3499984473838</v>
      </c>
      <c r="AE18" s="144">
        <f>Выручка!AE31</f>
        <v>9689.1095103950647</v>
      </c>
      <c r="AF18" s="144">
        <f>Выручка!AF31</f>
        <v>9711.3531387517178</v>
      </c>
      <c r="AG18" s="144">
        <f>Выручка!AG31</f>
        <v>11278.183986841015</v>
      </c>
      <c r="AH18" s="144">
        <f>Выручка!AH31</f>
        <v>9501.5994108856648</v>
      </c>
      <c r="AI18" s="144">
        <f>Выручка!AI31</f>
        <v>9972.491613433267</v>
      </c>
      <c r="AJ18" s="144">
        <f>Выручка!AJ31</f>
        <v>9994.7612636404447</v>
      </c>
      <c r="AK18" s="144">
        <f>Выручка!AK31</f>
        <v>11623.685618239524</v>
      </c>
      <c r="AL18" s="144">
        <f>Выручка!AL31</f>
        <v>9878.1477955390619</v>
      </c>
      <c r="AM18" s="144">
        <f>Выручка!AM31</f>
        <v>10266.248656073625</v>
      </c>
      <c r="AN18" s="144">
        <f>Выручка!AN31</f>
        <v>10288.806071617426</v>
      </c>
      <c r="AO18" s="144">
        <f>Выручка!AO31</f>
        <v>11982.154384440897</v>
      </c>
      <c r="AP18" s="144">
        <f>Выручка!AP31</f>
        <v>10268.828540852632</v>
      </c>
      <c r="AQ18" s="144">
        <f>Выручка!AQ31</f>
        <v>11595.030790421337</v>
      </c>
      <c r="AR18" s="144">
        <f>Выручка!AR31</f>
        <v>11618.171199507029</v>
      </c>
      <c r="AS18" s="144">
        <f>Выручка!AS31</f>
        <v>13378.423704170156</v>
      </c>
      <c r="AT18" s="144">
        <f>Выручка!AT31</f>
        <v>10674.54995650172</v>
      </c>
      <c r="AU18" s="144">
        <f>Выручка!AU31</f>
        <v>11911.546616950884</v>
      </c>
      <c r="AV18" s="144">
        <f>Выручка!AV31</f>
        <v>11935.92267044753</v>
      </c>
      <c r="AW18" s="144">
        <f>Выручка!AW31</f>
        <v>13765.793161670084</v>
      </c>
      <c r="AX18" s="144">
        <f>Выручка!AX31</f>
        <v>11096.72840728136</v>
      </c>
      <c r="AY18" s="144">
        <f>Выручка!AY31</f>
        <v>12240.901085651289</v>
      </c>
      <c r="AZ18" s="144">
        <f>Выручка!AZ31</f>
        <v>12266.99288510407</v>
      </c>
      <c r="BA18" s="144">
        <f>Выручка!BA31</f>
        <v>14169.399442598686</v>
      </c>
      <c r="BB18" s="144">
        <f>Выручка!BB31</f>
        <v>11536.602721345993</v>
      </c>
      <c r="BC18" s="144">
        <f>Выручка!BC31</f>
        <v>12584.060644686506</v>
      </c>
      <c r="BD18" s="144">
        <f>Выручка!BD31</f>
        <v>12611.707702642703</v>
      </c>
      <c r="BE18" s="144">
        <f>Выручка!BE31</f>
        <v>14589.639800469855</v>
      </c>
      <c r="BF18" s="144">
        <f>Выручка!BF31</f>
        <v>11994.605849383432</v>
      </c>
      <c r="BG18" s="144">
        <f>Выручка!BG31</f>
        <v>12941.363052280562</v>
      </c>
      <c r="BH18" s="144">
        <f>Выручка!BH31</f>
        <v>12971.191023361935</v>
      </c>
      <c r="BI18" s="144">
        <f>Выручка!BI31</f>
        <v>16056.231054305879</v>
      </c>
      <c r="BJ18" s="144">
        <f>Выручка!BJ31</f>
        <v>12472.231054305879</v>
      </c>
      <c r="BK18" s="144">
        <f>Выручка!BK31</f>
        <v>16056.231054305879</v>
      </c>
      <c r="BL18" s="144">
        <f>Выручка!BL31</f>
        <v>16056.231054305879</v>
      </c>
      <c r="BM18" s="144">
        <f>Выручка!BM31</f>
        <v>16056.231054305879</v>
      </c>
      <c r="BN18" s="144">
        <f>Выручка!BN31</f>
        <v>12472.231054305879</v>
      </c>
      <c r="BO18" s="144">
        <f>Выручка!BO31</f>
        <v>16056.231054305879</v>
      </c>
      <c r="BP18" s="144">
        <f>Выручка!BP31</f>
        <v>16056.231054305879</v>
      </c>
      <c r="BQ18" s="144">
        <f>Выручка!BQ31</f>
        <v>16056.231054305879</v>
      </c>
      <c r="BR18" s="144">
        <f>Выручка!BR31</f>
        <v>12472.231054305879</v>
      </c>
      <c r="BS18" s="144">
        <f>Выручка!BS31</f>
        <v>16056.231054305879</v>
      </c>
      <c r="BT18" s="144">
        <f>Выручка!BT31</f>
        <v>16056.231054305879</v>
      </c>
      <c r="BU18" s="144">
        <f>Выручка!BU31</f>
        <v>16056.231054305879</v>
      </c>
      <c r="BV18" s="144">
        <f>Выручка!BV31</f>
        <v>12472.231054305879</v>
      </c>
      <c r="BW18" s="144">
        <f>Выручка!BW31</f>
        <v>12472.231054305879</v>
      </c>
      <c r="BX18" s="144">
        <f>Выручка!BX31</f>
        <v>12472.231054305879</v>
      </c>
      <c r="BY18" s="144">
        <f>Выручка!BY31</f>
        <v>12472.231054305879</v>
      </c>
      <c r="BZ18" s="144">
        <f>Выручка!BZ31</f>
        <v>12472.231054305879</v>
      </c>
      <c r="CA18" s="144">
        <f>Выручка!CA31</f>
        <v>12472.231054305879</v>
      </c>
      <c r="CB18" s="144">
        <f>Выручка!CB31</f>
        <v>12472.231054305879</v>
      </c>
      <c r="CC18" s="144">
        <f>Выручка!CC31</f>
        <v>12472.231054305879</v>
      </c>
      <c r="CD18" s="144">
        <f>Выручка!CD31</f>
        <v>12472.231054305879</v>
      </c>
      <c r="CE18" s="144">
        <f>Выручка!CE31</f>
        <v>12472.231054305879</v>
      </c>
      <c r="CF18" s="144">
        <f>Выручка!CF31</f>
        <v>12472.231054305879</v>
      </c>
      <c r="CG18" s="144">
        <f>Выручка!CG31</f>
        <v>12472.231054305879</v>
      </c>
      <c r="CH18" s="144">
        <f>Выручка!CH31</f>
        <v>12472.231054305879</v>
      </c>
      <c r="CI18" s="144">
        <f>Выручка!CI31</f>
        <v>12472.231054305879</v>
      </c>
      <c r="CJ18" s="144">
        <f>Выручка!CJ31</f>
        <v>12472.231054305879</v>
      </c>
      <c r="CK18" s="144">
        <f>Выручка!CK31</f>
        <v>12472.231054305879</v>
      </c>
      <c r="CL18" s="144">
        <f>Выручка!CL31</f>
        <v>12472.231054305879</v>
      </c>
      <c r="CM18" s="144">
        <f>Выручка!CM31</f>
        <v>12472.231054305879</v>
      </c>
      <c r="CN18" s="144">
        <f>Выручка!CN31</f>
        <v>12472.231054305879</v>
      </c>
      <c r="CO18" s="144">
        <f>Выручка!CO31</f>
        <v>12472.231054305879</v>
      </c>
      <c r="CP18" s="144">
        <f>Выручка!CP31</f>
        <v>12472.231054305879</v>
      </c>
      <c r="CQ18" s="144">
        <f>Выручка!CQ31</f>
        <v>12472.231054305879</v>
      </c>
      <c r="CR18" s="144">
        <f>Выручка!CR31</f>
        <v>12472.231054305879</v>
      </c>
      <c r="CS18" s="144">
        <f>Выручка!CS31</f>
        <v>12472.231054305879</v>
      </c>
      <c r="CT18" s="144">
        <f>Выручка!CT31</f>
        <v>12472.231054305879</v>
      </c>
      <c r="CU18" s="144">
        <f>Выручка!CU31</f>
        <v>12472.231054305879</v>
      </c>
      <c r="CV18" s="144">
        <f>Выручка!CV31</f>
        <v>12472.231054305879</v>
      </c>
      <c r="CW18" s="144">
        <f>Выручка!CW31</f>
        <v>12472.231054305879</v>
      </c>
      <c r="CX18" s="144">
        <f>Выручка!CX31</f>
        <v>12472.231054305879</v>
      </c>
      <c r="CY18" s="144">
        <f>Выручка!CY31</f>
        <v>12472.231054305879</v>
      </c>
      <c r="CZ18" s="144">
        <f>Выручка!CZ31</f>
        <v>12472.231054305879</v>
      </c>
      <c r="DA18" s="144">
        <f>Выручка!DA31</f>
        <v>12472.231054305879</v>
      </c>
      <c r="DB18" s="144">
        <f>Выручка!DB31</f>
        <v>12472.231054305879</v>
      </c>
      <c r="DC18" s="144">
        <f>Выручка!DC31</f>
        <v>12472.231054305879</v>
      </c>
      <c r="DD18" s="144">
        <f>Выручка!DD31</f>
        <v>12472.231054305879</v>
      </c>
      <c r="DE18" s="144">
        <f>Выручка!DE31</f>
        <v>12472.231054305879</v>
      </c>
      <c r="DF18" s="144">
        <f>Выручка!DF31</f>
        <v>12472.231054305879</v>
      </c>
      <c r="DG18" s="144">
        <f>Выручка!DG31</f>
        <v>12472.231054305879</v>
      </c>
      <c r="DH18" s="144">
        <f>Выручка!DH31</f>
        <v>12472.231054305879</v>
      </c>
      <c r="DI18" s="144">
        <f>Выручка!DI31</f>
        <v>12472.231054305879</v>
      </c>
      <c r="DJ18" s="144">
        <f>Выручка!DJ31</f>
        <v>12472.231054305879</v>
      </c>
    </row>
    <row r="19" spans="2:114" x14ac:dyDescent="0.25">
      <c r="B19" s="35" t="s">
        <v>86</v>
      </c>
      <c r="C19" s="29"/>
      <c r="I19" s="144">
        <f t="shared" si="0"/>
        <v>0</v>
      </c>
      <c r="J19" s="144">
        <f>Выручка!J34</f>
        <v>0</v>
      </c>
      <c r="K19" s="144">
        <f>Выручка!K34</f>
        <v>0</v>
      </c>
      <c r="L19" s="144">
        <f>Выручка!L34</f>
        <v>0</v>
      </c>
      <c r="M19" s="144">
        <f>Выручка!M34</f>
        <v>0</v>
      </c>
      <c r="N19" s="144">
        <f>Выручка!N34</f>
        <v>0</v>
      </c>
      <c r="O19" s="144">
        <f>Выручка!O34</f>
        <v>0</v>
      </c>
      <c r="P19" s="144">
        <f>Выручка!P34</f>
        <v>0</v>
      </c>
      <c r="Q19" s="144">
        <f>Выручка!Q34</f>
        <v>0</v>
      </c>
      <c r="R19" s="144">
        <f>Выручка!R34</f>
        <v>0</v>
      </c>
      <c r="S19" s="144">
        <f>Выручка!S34</f>
        <v>0</v>
      </c>
      <c r="T19" s="144">
        <f>Выручка!T34</f>
        <v>0</v>
      </c>
      <c r="U19" s="144">
        <f>Выручка!U34</f>
        <v>0</v>
      </c>
      <c r="V19" s="144">
        <f>Выручка!V34</f>
        <v>0</v>
      </c>
      <c r="W19" s="144">
        <f>Выручка!W34</f>
        <v>0</v>
      </c>
      <c r="X19" s="144">
        <f>Выручка!X34</f>
        <v>0</v>
      </c>
      <c r="Y19" s="144">
        <f>Выручка!Y34</f>
        <v>0</v>
      </c>
      <c r="Z19" s="144">
        <f>Выручка!Z34</f>
        <v>0</v>
      </c>
      <c r="AA19" s="144">
        <f>Выручка!AA34</f>
        <v>0</v>
      </c>
      <c r="AB19" s="144">
        <f>Выручка!AB34</f>
        <v>0</v>
      </c>
      <c r="AC19" s="144">
        <f>Выручка!AC34</f>
        <v>0</v>
      </c>
      <c r="AD19" s="144">
        <f>Выручка!AD34</f>
        <v>0</v>
      </c>
      <c r="AE19" s="144">
        <f>Выручка!AE34</f>
        <v>0</v>
      </c>
      <c r="AF19" s="144">
        <f>Выручка!AF34</f>
        <v>0</v>
      </c>
      <c r="AG19" s="144">
        <f>Выручка!AG34</f>
        <v>0</v>
      </c>
      <c r="AH19" s="144">
        <f>Выручка!AH34</f>
        <v>0</v>
      </c>
      <c r="AI19" s="144">
        <f>Выручка!AI34</f>
        <v>0</v>
      </c>
      <c r="AJ19" s="144">
        <f>Выручка!AJ34</f>
        <v>0</v>
      </c>
      <c r="AK19" s="144">
        <f>Выручка!AK34</f>
        <v>0</v>
      </c>
      <c r="AL19" s="144">
        <f>Выручка!AL34</f>
        <v>0</v>
      </c>
      <c r="AM19" s="144">
        <f>Выручка!AM34</f>
        <v>0</v>
      </c>
      <c r="AN19" s="144">
        <f>Выручка!AN34</f>
        <v>0</v>
      </c>
      <c r="AO19" s="144">
        <f>Выручка!AO34</f>
        <v>0</v>
      </c>
      <c r="AP19" s="144">
        <f>Выручка!AP34</f>
        <v>0</v>
      </c>
      <c r="AQ19" s="144">
        <f>Выручка!AQ34</f>
        <v>0</v>
      </c>
      <c r="AR19" s="144">
        <f>Выручка!AR34</f>
        <v>0</v>
      </c>
      <c r="AS19" s="144">
        <f>Выручка!AS34</f>
        <v>0</v>
      </c>
      <c r="AT19" s="144">
        <f>Выручка!AT34</f>
        <v>0</v>
      </c>
      <c r="AU19" s="144">
        <f>Выручка!AU34</f>
        <v>0</v>
      </c>
      <c r="AV19" s="144">
        <f>Выручка!AV34</f>
        <v>0</v>
      </c>
      <c r="AW19" s="144">
        <f>Выручка!AW34</f>
        <v>0</v>
      </c>
      <c r="AX19" s="144">
        <f>Выручка!AX34</f>
        <v>0</v>
      </c>
      <c r="AY19" s="144">
        <f>Выручка!AY34</f>
        <v>0</v>
      </c>
      <c r="AZ19" s="144">
        <f>Выручка!AZ34</f>
        <v>0</v>
      </c>
      <c r="BA19" s="144">
        <f>Выручка!BA34</f>
        <v>0</v>
      </c>
      <c r="BB19" s="144">
        <f>Выручка!BB34</f>
        <v>0</v>
      </c>
      <c r="BC19" s="144">
        <f>Выручка!BC34</f>
        <v>0</v>
      </c>
      <c r="BD19" s="144">
        <f>Выручка!BD34</f>
        <v>0</v>
      </c>
      <c r="BE19" s="144">
        <f>Выручка!BE34</f>
        <v>0</v>
      </c>
      <c r="BF19" s="144">
        <f>Выручка!BF34</f>
        <v>0</v>
      </c>
      <c r="BG19" s="144">
        <f>Выручка!BG34</f>
        <v>0</v>
      </c>
      <c r="BH19" s="144">
        <f>Выручка!BH34</f>
        <v>0</v>
      </c>
      <c r="BI19" s="144">
        <f>Выручка!BI34</f>
        <v>0</v>
      </c>
      <c r="BJ19" s="144">
        <f>Выручка!BJ34</f>
        <v>0</v>
      </c>
      <c r="BK19" s="144">
        <f>Выручка!BK34</f>
        <v>0</v>
      </c>
      <c r="BL19" s="144">
        <f>Выручка!BL34</f>
        <v>0</v>
      </c>
      <c r="BM19" s="144">
        <f>Выручка!BM34</f>
        <v>0</v>
      </c>
      <c r="BN19" s="144">
        <f>Выручка!BN34</f>
        <v>0</v>
      </c>
      <c r="BO19" s="144">
        <f>Выручка!BO34</f>
        <v>0</v>
      </c>
      <c r="BP19" s="144">
        <f>Выручка!BP34</f>
        <v>0</v>
      </c>
      <c r="BQ19" s="144">
        <f>Выручка!BQ34</f>
        <v>0</v>
      </c>
      <c r="BR19" s="144">
        <f>Выручка!BR34</f>
        <v>0</v>
      </c>
      <c r="BS19" s="144">
        <f>Выручка!BS34</f>
        <v>0</v>
      </c>
      <c r="BT19" s="144">
        <f>Выручка!BT34</f>
        <v>0</v>
      </c>
      <c r="BU19" s="144">
        <f>Выручка!BU34</f>
        <v>0</v>
      </c>
      <c r="BV19" s="144">
        <f>Выручка!BV34</f>
        <v>0</v>
      </c>
      <c r="BW19" s="144">
        <f>Выручка!BW34</f>
        <v>0</v>
      </c>
      <c r="BX19" s="144">
        <f>Выручка!BX34</f>
        <v>0</v>
      </c>
      <c r="BY19" s="144">
        <f>Выручка!BY34</f>
        <v>0</v>
      </c>
      <c r="BZ19" s="144">
        <f>Выручка!BZ34</f>
        <v>0</v>
      </c>
      <c r="CA19" s="144">
        <f>Выручка!CA34</f>
        <v>0</v>
      </c>
      <c r="CB19" s="144">
        <f>Выручка!CB34</f>
        <v>0</v>
      </c>
      <c r="CC19" s="144">
        <f>Выручка!CC34</f>
        <v>0</v>
      </c>
      <c r="CD19" s="144">
        <f>Выручка!CD34</f>
        <v>0</v>
      </c>
      <c r="CE19" s="144">
        <f>Выручка!CE34</f>
        <v>0</v>
      </c>
      <c r="CF19" s="144">
        <f>Выручка!CF34</f>
        <v>0</v>
      </c>
      <c r="CG19" s="144">
        <f>Выручка!CG34</f>
        <v>0</v>
      </c>
      <c r="CH19" s="144">
        <f>Выручка!CH34</f>
        <v>0</v>
      </c>
      <c r="CI19" s="144">
        <f>Выручка!CI34</f>
        <v>0</v>
      </c>
      <c r="CJ19" s="144">
        <f>Выручка!CJ34</f>
        <v>0</v>
      </c>
      <c r="CK19" s="144">
        <f>Выручка!CK34</f>
        <v>0</v>
      </c>
      <c r="CL19" s="144">
        <f>Выручка!CL34</f>
        <v>0</v>
      </c>
      <c r="CM19" s="144">
        <f>Выручка!CM34</f>
        <v>0</v>
      </c>
      <c r="CN19" s="144">
        <f>Выручка!CN34</f>
        <v>0</v>
      </c>
      <c r="CO19" s="144">
        <f>Выручка!CO34</f>
        <v>0</v>
      </c>
      <c r="CP19" s="144">
        <f>Выручка!CP34</f>
        <v>0</v>
      </c>
      <c r="CQ19" s="144">
        <f>Выручка!CQ34</f>
        <v>0</v>
      </c>
      <c r="CR19" s="144">
        <f>Выручка!CR34</f>
        <v>0</v>
      </c>
      <c r="CS19" s="144">
        <f>Выручка!CS34</f>
        <v>0</v>
      </c>
      <c r="CT19" s="144">
        <f>Выручка!CT34</f>
        <v>0</v>
      </c>
      <c r="CU19" s="144">
        <f>Выручка!CU34</f>
        <v>0</v>
      </c>
      <c r="CV19" s="144">
        <f>Выручка!CV34</f>
        <v>0</v>
      </c>
      <c r="CW19" s="144">
        <f>Выручка!CW34</f>
        <v>0</v>
      </c>
      <c r="CX19" s="144">
        <f>Выручка!CX34</f>
        <v>0</v>
      </c>
      <c r="CY19" s="144">
        <f>Выручка!CY34</f>
        <v>0</v>
      </c>
      <c r="CZ19" s="144">
        <f>Выручка!CZ34</f>
        <v>0</v>
      </c>
      <c r="DA19" s="144">
        <f>Выручка!DA34</f>
        <v>0</v>
      </c>
      <c r="DB19" s="144">
        <f>Выручка!DB34</f>
        <v>0</v>
      </c>
      <c r="DC19" s="144">
        <f>Выручка!DC34</f>
        <v>0</v>
      </c>
      <c r="DD19" s="144">
        <f>Выручка!DD34</f>
        <v>0</v>
      </c>
      <c r="DE19" s="144">
        <f>Выручка!DE34</f>
        <v>0</v>
      </c>
      <c r="DF19" s="144">
        <f>Выручка!DF34</f>
        <v>0</v>
      </c>
      <c r="DG19" s="144">
        <f>Выручка!DG34</f>
        <v>0</v>
      </c>
      <c r="DH19" s="144">
        <f>Выручка!DH34</f>
        <v>0</v>
      </c>
      <c r="DI19" s="144">
        <f>Выручка!DI34</f>
        <v>0</v>
      </c>
      <c r="DJ19" s="144">
        <f>Выручка!DJ34</f>
        <v>0</v>
      </c>
    </row>
    <row r="20" spans="2:114" x14ac:dyDescent="0.25">
      <c r="B20" s="35" t="s">
        <v>458</v>
      </c>
      <c r="C20" s="29"/>
      <c r="I20" s="144">
        <f t="shared" ref="I20" si="1">SUM(J20:DJ20)</f>
        <v>0</v>
      </c>
      <c r="J20" s="144">
        <f>Выручка!J35</f>
        <v>0</v>
      </c>
      <c r="K20" s="144">
        <f>Выручка!K35</f>
        <v>0</v>
      </c>
      <c r="L20" s="144">
        <f>Выручка!L35</f>
        <v>0</v>
      </c>
      <c r="M20" s="144">
        <f>Выручка!M35</f>
        <v>0</v>
      </c>
      <c r="N20" s="144">
        <f>Выручка!N35</f>
        <v>0</v>
      </c>
      <c r="O20" s="144">
        <f>Выручка!O35</f>
        <v>0</v>
      </c>
      <c r="P20" s="144">
        <f>Выручка!P35</f>
        <v>0</v>
      </c>
      <c r="Q20" s="144">
        <f>Выручка!Q35</f>
        <v>0</v>
      </c>
      <c r="R20" s="144">
        <f>Выручка!R35</f>
        <v>0</v>
      </c>
      <c r="S20" s="144">
        <f>Выручка!S35</f>
        <v>0</v>
      </c>
      <c r="T20" s="144">
        <f>Выручка!T35</f>
        <v>0</v>
      </c>
      <c r="U20" s="144">
        <f>Выручка!U35</f>
        <v>0</v>
      </c>
      <c r="V20" s="144">
        <f>Выручка!V35</f>
        <v>0</v>
      </c>
      <c r="W20" s="144">
        <f>Выручка!W35</f>
        <v>0</v>
      </c>
      <c r="X20" s="144">
        <f>Выручка!X35</f>
        <v>0</v>
      </c>
      <c r="Y20" s="144">
        <f>Выручка!Y35</f>
        <v>0</v>
      </c>
      <c r="Z20" s="144">
        <f>Выручка!Z35</f>
        <v>0</v>
      </c>
      <c r="AA20" s="144">
        <f>Выручка!AA35</f>
        <v>0</v>
      </c>
      <c r="AB20" s="144">
        <f>Выручка!AB35</f>
        <v>0</v>
      </c>
      <c r="AC20" s="144">
        <f>Выручка!AC35</f>
        <v>0</v>
      </c>
      <c r="AD20" s="144">
        <f>Выручка!AD35</f>
        <v>0</v>
      </c>
      <c r="AE20" s="144">
        <f>Выручка!AE35</f>
        <v>0</v>
      </c>
      <c r="AF20" s="144">
        <f>Выручка!AF35</f>
        <v>0</v>
      </c>
      <c r="AG20" s="144">
        <f>Выручка!AG35</f>
        <v>0</v>
      </c>
      <c r="AH20" s="144">
        <f>Выручка!AH35</f>
        <v>0</v>
      </c>
      <c r="AI20" s="144">
        <f>Выручка!AI35</f>
        <v>0</v>
      </c>
      <c r="AJ20" s="144">
        <f>Выручка!AJ35</f>
        <v>0</v>
      </c>
      <c r="AK20" s="144">
        <f>Выручка!AK35</f>
        <v>0</v>
      </c>
      <c r="AL20" s="144">
        <f>Выручка!AL35</f>
        <v>0</v>
      </c>
      <c r="AM20" s="144">
        <f>Выручка!AM35</f>
        <v>0</v>
      </c>
      <c r="AN20" s="144">
        <f>Выручка!AN35</f>
        <v>0</v>
      </c>
      <c r="AO20" s="144">
        <f>Выручка!AO35</f>
        <v>0</v>
      </c>
      <c r="AP20" s="144">
        <f>Выручка!AP35</f>
        <v>0</v>
      </c>
      <c r="AQ20" s="144">
        <f>Выручка!AQ35</f>
        <v>0</v>
      </c>
      <c r="AR20" s="144">
        <f>Выручка!AR35</f>
        <v>0</v>
      </c>
      <c r="AS20" s="144">
        <f>Выручка!AS35</f>
        <v>0</v>
      </c>
      <c r="AT20" s="144">
        <f>Выручка!AT35</f>
        <v>0</v>
      </c>
      <c r="AU20" s="144">
        <f>Выручка!AU35</f>
        <v>0</v>
      </c>
      <c r="AV20" s="144">
        <f>Выручка!AV35</f>
        <v>0</v>
      </c>
      <c r="AW20" s="144">
        <f>Выручка!AW35</f>
        <v>0</v>
      </c>
      <c r="AX20" s="144">
        <f>Выручка!AX35</f>
        <v>0</v>
      </c>
      <c r="AY20" s="144">
        <f>Выручка!AY35</f>
        <v>0</v>
      </c>
      <c r="AZ20" s="144">
        <f>Выручка!AZ35</f>
        <v>0</v>
      </c>
      <c r="BA20" s="144">
        <f>Выручка!BA35</f>
        <v>0</v>
      </c>
      <c r="BB20" s="144">
        <f>Выручка!BB35</f>
        <v>0</v>
      </c>
      <c r="BC20" s="144">
        <f>Выручка!BC35</f>
        <v>0</v>
      </c>
      <c r="BD20" s="144">
        <f>Выручка!BD35</f>
        <v>0</v>
      </c>
      <c r="BE20" s="144">
        <f>Выручка!BE35</f>
        <v>0</v>
      </c>
      <c r="BF20" s="144">
        <f>Выручка!BF35</f>
        <v>0</v>
      </c>
      <c r="BG20" s="144">
        <f>Выручка!BG35</f>
        <v>0</v>
      </c>
      <c r="BH20" s="144">
        <f>Выручка!BH35</f>
        <v>0</v>
      </c>
      <c r="BI20" s="144">
        <f>Выручка!BI35</f>
        <v>0</v>
      </c>
      <c r="BJ20" s="144">
        <f>Выручка!BJ35</f>
        <v>0</v>
      </c>
      <c r="BK20" s="144">
        <f>Выручка!BK35</f>
        <v>0</v>
      </c>
      <c r="BL20" s="144">
        <f>Выручка!BL35</f>
        <v>0</v>
      </c>
      <c r="BM20" s="144">
        <f>Выручка!BM35</f>
        <v>0</v>
      </c>
      <c r="BN20" s="144">
        <f>Выручка!BN35</f>
        <v>0</v>
      </c>
      <c r="BO20" s="144">
        <f>Выручка!BO35</f>
        <v>0</v>
      </c>
      <c r="BP20" s="144">
        <f>Выручка!BP35</f>
        <v>0</v>
      </c>
      <c r="BQ20" s="144">
        <f>Выручка!BQ35</f>
        <v>0</v>
      </c>
      <c r="BR20" s="144">
        <f>Выручка!BR35</f>
        <v>0</v>
      </c>
      <c r="BS20" s="144">
        <f>Выручка!BS35</f>
        <v>0</v>
      </c>
      <c r="BT20" s="144">
        <f>Выручка!BT35</f>
        <v>0</v>
      </c>
      <c r="BU20" s="144">
        <f>Выручка!BU35</f>
        <v>0</v>
      </c>
      <c r="BV20" s="144">
        <f>Выручка!BV35</f>
        <v>0</v>
      </c>
      <c r="BW20" s="144">
        <f>Выручка!BW35</f>
        <v>0</v>
      </c>
      <c r="BX20" s="144">
        <f>Выручка!BX35</f>
        <v>0</v>
      </c>
      <c r="BY20" s="144">
        <f>Выручка!BY35</f>
        <v>0</v>
      </c>
      <c r="BZ20" s="144">
        <f>Выручка!BZ35</f>
        <v>0</v>
      </c>
      <c r="CA20" s="144">
        <f>Выручка!CA35</f>
        <v>0</v>
      </c>
      <c r="CB20" s="144">
        <f>Выручка!CB35</f>
        <v>0</v>
      </c>
      <c r="CC20" s="144">
        <f>Выручка!CC35</f>
        <v>0</v>
      </c>
      <c r="CD20" s="144">
        <f>Выручка!CD35</f>
        <v>0</v>
      </c>
      <c r="CE20" s="144">
        <f>Выручка!CE35</f>
        <v>0</v>
      </c>
      <c r="CF20" s="144">
        <f>Выручка!CF35</f>
        <v>0</v>
      </c>
      <c r="CG20" s="144">
        <f>Выручка!CG35</f>
        <v>0</v>
      </c>
      <c r="CH20" s="144">
        <f>Выручка!CH35</f>
        <v>0</v>
      </c>
      <c r="CI20" s="144">
        <f>Выручка!CI35</f>
        <v>0</v>
      </c>
      <c r="CJ20" s="144">
        <f>Выручка!CJ35</f>
        <v>0</v>
      </c>
      <c r="CK20" s="144">
        <f>Выручка!CK35</f>
        <v>0</v>
      </c>
      <c r="CL20" s="144">
        <f>Выручка!CL35</f>
        <v>0</v>
      </c>
      <c r="CM20" s="144">
        <f>Выручка!CM35</f>
        <v>0</v>
      </c>
      <c r="CN20" s="144">
        <f>Выручка!CN35</f>
        <v>0</v>
      </c>
      <c r="CO20" s="144">
        <f>Выручка!CO35</f>
        <v>0</v>
      </c>
      <c r="CP20" s="144">
        <f>Выручка!CP35</f>
        <v>0</v>
      </c>
      <c r="CQ20" s="144">
        <f>Выручка!CQ35</f>
        <v>0</v>
      </c>
      <c r="CR20" s="144">
        <f>Выручка!CR35</f>
        <v>0</v>
      </c>
      <c r="CS20" s="144">
        <f>Выручка!CS35</f>
        <v>0</v>
      </c>
      <c r="CT20" s="144">
        <f>Выручка!CT35</f>
        <v>0</v>
      </c>
      <c r="CU20" s="144">
        <f>Выручка!CU35</f>
        <v>0</v>
      </c>
      <c r="CV20" s="144">
        <f>Выручка!CV35</f>
        <v>0</v>
      </c>
      <c r="CW20" s="144">
        <f>Выручка!CW35</f>
        <v>0</v>
      </c>
      <c r="CX20" s="144">
        <f>Выручка!CX35</f>
        <v>0</v>
      </c>
      <c r="CY20" s="144">
        <f>Выручка!CY35</f>
        <v>0</v>
      </c>
      <c r="CZ20" s="144">
        <f>Выручка!CZ35</f>
        <v>0</v>
      </c>
      <c r="DA20" s="144">
        <f>Выручка!DA35</f>
        <v>0</v>
      </c>
      <c r="DB20" s="144">
        <f>Выручка!DB35</f>
        <v>0</v>
      </c>
      <c r="DC20" s="144">
        <f>Выручка!DC35</f>
        <v>0</v>
      </c>
      <c r="DD20" s="144">
        <f>Выручка!DD35</f>
        <v>0</v>
      </c>
      <c r="DE20" s="144">
        <f>Выручка!DE35</f>
        <v>0</v>
      </c>
      <c r="DF20" s="144">
        <f>Выручка!DF35</f>
        <v>0</v>
      </c>
      <c r="DG20" s="144">
        <f>Выручка!DG35</f>
        <v>0</v>
      </c>
      <c r="DH20" s="144">
        <f>Выручка!DH35</f>
        <v>0</v>
      </c>
      <c r="DI20" s="144">
        <f>Выручка!DI35</f>
        <v>0</v>
      </c>
      <c r="DJ20" s="144">
        <f>Выручка!DJ35</f>
        <v>0</v>
      </c>
    </row>
    <row r="21" spans="2:114" x14ac:dyDescent="0.25">
      <c r="B21" s="35" t="s">
        <v>260</v>
      </c>
      <c r="C21" s="29"/>
      <c r="I21" s="144">
        <f>SUM(J21:DJ21)</f>
        <v>48595.554882386401</v>
      </c>
      <c r="J21" s="144">
        <f>Выручка!J36</f>
        <v>311.22916666666669</v>
      </c>
      <c r="K21" s="144">
        <f>Выручка!K36</f>
        <v>311.22916666666669</v>
      </c>
      <c r="L21" s="144">
        <f>Выручка!L36</f>
        <v>324.68671583333355</v>
      </c>
      <c r="M21" s="144">
        <f>Выручка!M36</f>
        <v>324.68671583333355</v>
      </c>
      <c r="N21" s="144">
        <f>Выручка!N36</f>
        <v>324.68671583333355</v>
      </c>
      <c r="O21" s="144">
        <f>Выручка!O36</f>
        <v>324.68671583333355</v>
      </c>
      <c r="P21" s="144">
        <f>Выручка!P36</f>
        <v>337.54430978033298</v>
      </c>
      <c r="Q21" s="144">
        <f>Выручка!Q36</f>
        <v>337.54430978033298</v>
      </c>
      <c r="R21" s="144">
        <f>Выручка!R36</f>
        <v>337.54430978033298</v>
      </c>
      <c r="S21" s="144">
        <f>Выручка!S36</f>
        <v>337.54430978033298</v>
      </c>
      <c r="T21" s="144">
        <f>Выручка!T36</f>
        <v>350.97857330958976</v>
      </c>
      <c r="U21" s="144">
        <f>Выручка!U36</f>
        <v>350.97857330958976</v>
      </c>
      <c r="V21" s="144">
        <f>Выручка!V36</f>
        <v>350.97857330958976</v>
      </c>
      <c r="W21" s="144">
        <f>Выручка!W36</f>
        <v>350.97857330958976</v>
      </c>
      <c r="X21" s="144">
        <f>Выручка!X36</f>
        <v>364.98963795610905</v>
      </c>
      <c r="Y21" s="144">
        <f>Выручка!Y36</f>
        <v>364.98963795610905</v>
      </c>
      <c r="Z21" s="144">
        <f>Выручка!Z36</f>
        <v>364.98963795610905</v>
      </c>
      <c r="AA21" s="144">
        <f>Выручка!AA36</f>
        <v>364.98963795610905</v>
      </c>
      <c r="AB21" s="144">
        <f>Выручка!AB36</f>
        <v>379.54177482141938</v>
      </c>
      <c r="AC21" s="144">
        <f>Выручка!AC36</f>
        <v>379.54177482141938</v>
      </c>
      <c r="AD21" s="144">
        <f>Выручка!AD36</f>
        <v>379.54177482141938</v>
      </c>
      <c r="AE21" s="144">
        <f>Выручка!AE36</f>
        <v>379.54177482141938</v>
      </c>
      <c r="AF21" s="144">
        <f>Выручка!AF36</f>
        <v>394.62856037057065</v>
      </c>
      <c r="AG21" s="144">
        <f>Выручка!AG36</f>
        <v>394.62856037057065</v>
      </c>
      <c r="AH21" s="144">
        <f>Выручка!AH36</f>
        <v>394.62856037057065</v>
      </c>
      <c r="AI21" s="144">
        <f>Выручка!AI36</f>
        <v>394.62856037057065</v>
      </c>
      <c r="AJ21" s="144">
        <f>Выручка!AJ36</f>
        <v>410.26769021805677</v>
      </c>
      <c r="AK21" s="144">
        <f>Выручка!AK36</f>
        <v>410.26769021805677</v>
      </c>
      <c r="AL21" s="144">
        <f>Выручка!AL36</f>
        <v>410.26769021805677</v>
      </c>
      <c r="AM21" s="144">
        <f>Выручка!AM36</f>
        <v>410.26769021805677</v>
      </c>
      <c r="AN21" s="144">
        <f>Выручка!AN36</f>
        <v>426.49377736618186</v>
      </c>
      <c r="AO21" s="144">
        <f>Выручка!AO36</f>
        <v>426.49377736618186</v>
      </c>
      <c r="AP21" s="144">
        <f>Выручка!AP36</f>
        <v>426.49377736618186</v>
      </c>
      <c r="AQ21" s="144">
        <f>Выручка!AQ36</f>
        <v>426.49377736618186</v>
      </c>
      <c r="AR21" s="144">
        <f>Выручка!AR36</f>
        <v>443.34454650992029</v>
      </c>
      <c r="AS21" s="144">
        <f>Выручка!AS36</f>
        <v>443.34454650992029</v>
      </c>
      <c r="AT21" s="144">
        <f>Выручка!AT36</f>
        <v>443.34454650992029</v>
      </c>
      <c r="AU21" s="144">
        <f>Выручка!AU36</f>
        <v>443.34454650992029</v>
      </c>
      <c r="AV21" s="144">
        <f>Выручка!AV36</f>
        <v>460.87882332438824</v>
      </c>
      <c r="AW21" s="144">
        <f>Выручка!AW36</f>
        <v>460.87882332438824</v>
      </c>
      <c r="AX21" s="144">
        <f>Выручка!AX36</f>
        <v>460.87882332438824</v>
      </c>
      <c r="AY21" s="144">
        <f>Выручка!AY36</f>
        <v>460.87882332438824</v>
      </c>
      <c r="AZ21" s="144">
        <f>Выручка!AZ36</f>
        <v>479.14805988096674</v>
      </c>
      <c r="BA21" s="144">
        <f>Выручка!BA36</f>
        <v>479.14805988096674</v>
      </c>
      <c r="BB21" s="144">
        <f>Выручка!BB36</f>
        <v>479.14805988096674</v>
      </c>
      <c r="BC21" s="144">
        <f>Выручка!BC36</f>
        <v>479.14805988096674</v>
      </c>
      <c r="BD21" s="144">
        <f>Выручка!BD36</f>
        <v>498.17023785824051</v>
      </c>
      <c r="BE21" s="144">
        <f>Выручка!BE36</f>
        <v>498.17023785824051</v>
      </c>
      <c r="BF21" s="144">
        <f>Выручка!BF36</f>
        <v>498.17023785824051</v>
      </c>
      <c r="BG21" s="144">
        <f>Выручка!BG36</f>
        <v>498.17023785824051</v>
      </c>
      <c r="BH21" s="144">
        <f>Выручка!BH36</f>
        <v>518.00737672975515</v>
      </c>
      <c r="BI21" s="144">
        <f>Выручка!BI36</f>
        <v>518.00737672975515</v>
      </c>
      <c r="BJ21" s="144">
        <f>Выручка!BJ36</f>
        <v>518.00737672975515</v>
      </c>
      <c r="BK21" s="144">
        <f>Выручка!BK36</f>
        <v>518.00737672975515</v>
      </c>
      <c r="BL21" s="144">
        <f>Выручка!BL36</f>
        <v>518.00737672975515</v>
      </c>
      <c r="BM21" s="144">
        <f>Выручка!BM36</f>
        <v>518.00737672975515</v>
      </c>
      <c r="BN21" s="144">
        <f>Выручка!BN36</f>
        <v>518.00737672975515</v>
      </c>
      <c r="BO21" s="144">
        <f>Выручка!BO36</f>
        <v>518.00737672975515</v>
      </c>
      <c r="BP21" s="144">
        <f>Выручка!BP36</f>
        <v>518.00737672975515</v>
      </c>
      <c r="BQ21" s="144">
        <f>Выручка!BQ36</f>
        <v>518.00737672975515</v>
      </c>
      <c r="BR21" s="144">
        <f>Выручка!BR36</f>
        <v>518.00737672975515</v>
      </c>
      <c r="BS21" s="144">
        <f>Выручка!BS36</f>
        <v>518.00737672975515</v>
      </c>
      <c r="BT21" s="144">
        <f>Выручка!BT36</f>
        <v>518.00737672975515</v>
      </c>
      <c r="BU21" s="144">
        <f>Выручка!BU36</f>
        <v>518.00737672975515</v>
      </c>
      <c r="BV21" s="144">
        <f>Выручка!BV36</f>
        <v>518.00737672975515</v>
      </c>
      <c r="BW21" s="144">
        <f>Выручка!BW36</f>
        <v>518.00737672975515</v>
      </c>
      <c r="BX21" s="144">
        <f>Выручка!BX36</f>
        <v>518.00737672975515</v>
      </c>
      <c r="BY21" s="144">
        <f>Выручка!BY36</f>
        <v>518.00737672975515</v>
      </c>
      <c r="BZ21" s="144">
        <f>Выручка!BZ36</f>
        <v>518.00737672975515</v>
      </c>
      <c r="CA21" s="144">
        <f>Выручка!CA36</f>
        <v>518.00737672975515</v>
      </c>
      <c r="CB21" s="144">
        <f>Выручка!CB36</f>
        <v>518.00737672975515</v>
      </c>
      <c r="CC21" s="144">
        <f>Выручка!CC36</f>
        <v>518.00737672975515</v>
      </c>
      <c r="CD21" s="144">
        <f>Выручка!CD36</f>
        <v>518.00737672975515</v>
      </c>
      <c r="CE21" s="144">
        <f>Выручка!CE36</f>
        <v>518.00737672975515</v>
      </c>
      <c r="CF21" s="144">
        <f>Выручка!CF36</f>
        <v>518.00737672975515</v>
      </c>
      <c r="CG21" s="144">
        <f>Выручка!CG36</f>
        <v>518.00737672975515</v>
      </c>
      <c r="CH21" s="144">
        <f>Выручка!CH36</f>
        <v>518.00737672975515</v>
      </c>
      <c r="CI21" s="144">
        <f>Выручка!CI36</f>
        <v>518.00737672975515</v>
      </c>
      <c r="CJ21" s="144">
        <f>Выручка!CJ36</f>
        <v>518.00737672975515</v>
      </c>
      <c r="CK21" s="144">
        <f>Выручка!CK36</f>
        <v>518.00737672975515</v>
      </c>
      <c r="CL21" s="144">
        <f>Выручка!CL36</f>
        <v>518.00737672975515</v>
      </c>
      <c r="CM21" s="144">
        <f>Выручка!CM36</f>
        <v>518.00737672975515</v>
      </c>
      <c r="CN21" s="144">
        <f>Выручка!CN36</f>
        <v>518.00737672975515</v>
      </c>
      <c r="CO21" s="144">
        <f>Выручка!CO36</f>
        <v>518.00737672975515</v>
      </c>
      <c r="CP21" s="144">
        <f>Выручка!CP36</f>
        <v>518.00737672975515</v>
      </c>
      <c r="CQ21" s="144">
        <f>Выручка!CQ36</f>
        <v>518.00737672975515</v>
      </c>
      <c r="CR21" s="144">
        <f>Выручка!CR36</f>
        <v>518.00737672975515</v>
      </c>
      <c r="CS21" s="144">
        <f>Выручка!CS36</f>
        <v>518.00737672975515</v>
      </c>
      <c r="CT21" s="144">
        <f>Выручка!CT36</f>
        <v>518.00737672975515</v>
      </c>
      <c r="CU21" s="144">
        <f>Выручка!CU36</f>
        <v>518.00737672975515</v>
      </c>
      <c r="CV21" s="144">
        <f>Выручка!CV36</f>
        <v>518.00737672975515</v>
      </c>
      <c r="CW21" s="144">
        <f>Выручка!CW36</f>
        <v>518.00737672975515</v>
      </c>
      <c r="CX21" s="144">
        <f>Выручка!CX36</f>
        <v>518.00737672975515</v>
      </c>
      <c r="CY21" s="144">
        <f>Выручка!CY36</f>
        <v>518.00737672975515</v>
      </c>
      <c r="CZ21" s="144">
        <f>Выручка!CZ36</f>
        <v>518.00737672975515</v>
      </c>
      <c r="DA21" s="144">
        <f>Выручка!DA36</f>
        <v>518.00737672975515</v>
      </c>
      <c r="DB21" s="144">
        <f>Выручка!DB36</f>
        <v>518.00737672975515</v>
      </c>
      <c r="DC21" s="144">
        <f>Выручка!DC36</f>
        <v>518.00737672975515</v>
      </c>
      <c r="DD21" s="144">
        <f>Выручка!DD36</f>
        <v>518.00737672975515</v>
      </c>
      <c r="DE21" s="144">
        <f>Выручка!DE36</f>
        <v>518.00737672975515</v>
      </c>
      <c r="DF21" s="144">
        <f>Выручка!DF36</f>
        <v>518.00737672975515</v>
      </c>
      <c r="DG21" s="144">
        <f>Выручка!DG36</f>
        <v>518.00737672975515</v>
      </c>
      <c r="DH21" s="144">
        <f>Выручка!DH36</f>
        <v>518.00737672975515</v>
      </c>
      <c r="DI21" s="144">
        <f>Выручка!DI36</f>
        <v>518.00737672975515</v>
      </c>
      <c r="DJ21" s="144">
        <f>Выручка!DJ36</f>
        <v>518.00737672975515</v>
      </c>
    </row>
    <row r="22" spans="2:114" x14ac:dyDescent="0.25">
      <c r="B22" s="35" t="s">
        <v>90</v>
      </c>
      <c r="C22" s="29"/>
      <c r="I22" s="144">
        <f t="shared" si="0"/>
        <v>-202468.56530320726</v>
      </c>
      <c r="J22" s="144">
        <f>-Opex!J30-Opex!J32</f>
        <v>-2606.1206335552097</v>
      </c>
      <c r="K22" s="144">
        <f>-Opex!K30-Opex!K32</f>
        <v>-2182.7656710677302</v>
      </c>
      <c r="L22" s="144">
        <f>-Opex!L30-Opex!L32</f>
        <v>-2146.293649066261</v>
      </c>
      <c r="M22" s="144">
        <f>-Opex!M30-Opex!M32</f>
        <v>-2505.0582054528231</v>
      </c>
      <c r="N22" s="144">
        <f>-Opex!N30-Opex!N32</f>
        <v>-2664.8740776756645</v>
      </c>
      <c r="O22" s="144">
        <f>-Opex!O30-Opex!O32</f>
        <v>-2224.0996273349251</v>
      </c>
      <c r="P22" s="144">
        <f>-Opex!P30-Opex!P32</f>
        <v>-2184.4255457727236</v>
      </c>
      <c r="Q22" s="144">
        <f>-Opex!Q30-Opex!Q32</f>
        <v>-2552.697390678019</v>
      </c>
      <c r="R22" s="144">
        <f>-Opex!R30-Opex!R32</f>
        <v>-2719.6652318090833</v>
      </c>
      <c r="S22" s="144">
        <f>-Opex!S30-Opex!S32</f>
        <v>-2265.8972980762182</v>
      </c>
      <c r="T22" s="144">
        <f>-Opex!T30-Opex!T32</f>
        <v>-2225.2657720159114</v>
      </c>
      <c r="U22" s="144">
        <f>-Opex!U30-Opex!U32</f>
        <v>-2604.8216152979585</v>
      </c>
      <c r="V22" s="144">
        <f>-Opex!V30-Opex!V32</f>
        <v>-2779.029375258604</v>
      </c>
      <c r="W22" s="144">
        <f>-Opex!W30-Opex!W32</f>
        <v>-2311.8576038796132</v>
      </c>
      <c r="X22" s="144">
        <f>-Opex!X30-Opex!X32</f>
        <v>-2270.7937049499064</v>
      </c>
      <c r="Y22" s="144">
        <f>-Opex!Y30-Opex!Y32</f>
        <v>-2665.3995162927681</v>
      </c>
      <c r="Z22" s="144">
        <f>-Opex!Z30-Opex!Z32</f>
        <v>-2871.4608816208674</v>
      </c>
      <c r="AA22" s="144">
        <f>-Opex!AA30-Opex!AA32</f>
        <v>-2385.8209568847442</v>
      </c>
      <c r="AB22" s="144">
        <f>-Opex!AB30-Opex!AB32</f>
        <v>-2343.1212908067428</v>
      </c>
      <c r="AC22" s="144">
        <f>-Opex!AC30-Opex!AC32</f>
        <v>-2753.3070866171602</v>
      </c>
      <c r="AD22" s="144">
        <f>-Opex!AD30-Opex!AD32</f>
        <v>-2967.4650130572795</v>
      </c>
      <c r="AE22" s="144">
        <f>-Opex!AE30-Opex!AE32</f>
        <v>-2462.5827444177658</v>
      </c>
      <c r="AF22" s="144">
        <f>-Opex!AF30-Opex!AF32</f>
        <v>-2418.1436820115496</v>
      </c>
      <c r="AG22" s="144">
        <f>-Opex!AG30-Opex!AG32</f>
        <v>-2844.4770841502091</v>
      </c>
      <c r="AH22" s="144">
        <f>-Opex!AH30-Opex!AH32</f>
        <v>-3067.0407528027299</v>
      </c>
      <c r="AI22" s="144">
        <f>-Opex!AI30-Opex!AI32</f>
        <v>-2542.1694818386009</v>
      </c>
      <c r="AJ22" s="144">
        <f>-Opex!AJ30-Opex!AJ32</f>
        <v>-2495.9171239046864</v>
      </c>
      <c r="AK22" s="144">
        <f>-Opex!AK30-Opex!AK32</f>
        <v>-2938.9993243507392</v>
      </c>
      <c r="AL22" s="144">
        <f>-Opex!AL30-Opex!AL32</f>
        <v>-3170.2995800881681</v>
      </c>
      <c r="AM22" s="144">
        <f>-Opex!AM30-Opex!AM32</f>
        <v>-2624.7082830791333</v>
      </c>
      <c r="AN22" s="144">
        <f>-Opex!AN30-Opex!AN32</f>
        <v>-2576.5916329403258</v>
      </c>
      <c r="AO22" s="144">
        <f>-Opex!AO30-Opex!AO32</f>
        <v>-3037.0652138043197</v>
      </c>
      <c r="AP22" s="144">
        <f>-Opex!AP30-Opex!AP32</f>
        <v>-3277.4467475986949</v>
      </c>
      <c r="AQ22" s="144">
        <f>-Opex!AQ30-Opex!AQ32</f>
        <v>-2710.3810526179304</v>
      </c>
      <c r="AR22" s="144">
        <f>-Opex!AR30-Opex!AR32</f>
        <v>-2660.3511827954057</v>
      </c>
      <c r="AS22" s="144">
        <f>-Opex!AS30-Opex!AS32</f>
        <v>-3138.8928507490546</v>
      </c>
      <c r="AT22" s="144">
        <f>-Opex!AT30-Opex!AT32</f>
        <v>-3388.7403439139293</v>
      </c>
      <c r="AU22" s="144">
        <f>-Opex!AU30-Opex!AU32</f>
        <v>-2799.430834317835</v>
      </c>
      <c r="AV22" s="144">
        <f>-Opex!AV30-Opex!AV32</f>
        <v>-2747.4609510555792</v>
      </c>
      <c r="AW22" s="144">
        <f>-Opex!AW30-Opex!AW32</f>
        <v>-3244.8122812326837</v>
      </c>
      <c r="AX22" s="144">
        <f>-Opex!AX30-Opex!AX32</f>
        <v>-3504.521075909895</v>
      </c>
      <c r="AY22" s="144">
        <f>-Opex!AY30-Opex!AY32</f>
        <v>-2892.1380402269297</v>
      </c>
      <c r="AZ22" s="144">
        <f>-Opex!AZ30-Opex!AZ32</f>
        <v>-2838.1879509287037</v>
      </c>
      <c r="BA22" s="144">
        <f>-Opex!BA30-Opex!BA32</f>
        <v>-3355.1322621116706</v>
      </c>
      <c r="BB22" s="144">
        <f>-Opex!BB30-Opex!BB32</f>
        <v>-3625.0838422935358</v>
      </c>
      <c r="BC22" s="144">
        <f>-Opex!BC30-Opex!BC32</f>
        <v>-2988.6894721946237</v>
      </c>
      <c r="BD22" s="144">
        <f>-Opex!BD30-Opex!BD32</f>
        <v>-2932.6678935403361</v>
      </c>
      <c r="BE22" s="144">
        <f>-Opex!BE30-Opex!BE32</f>
        <v>-3469.9877746837142</v>
      </c>
      <c r="BF22" s="144">
        <f>-Opex!BF30-Opex!BF32</f>
        <v>-3750.6359532605297</v>
      </c>
      <c r="BG22" s="144">
        <f>-Opex!BG30-Opex!BG32</f>
        <v>-3089.2905691184337</v>
      </c>
      <c r="BH22" s="144">
        <f>-Opex!BH30-Opex!BH32</f>
        <v>-3031.1508814630315</v>
      </c>
      <c r="BI22" s="144">
        <f>-Opex!BI30-Opex!BI32</f>
        <v>-1122.506079493262</v>
      </c>
      <c r="BJ22" s="144">
        <f>-Opex!BJ30-Opex!BJ32</f>
        <v>-1122.506079493262</v>
      </c>
      <c r="BK22" s="144">
        <f>-Opex!BK30-Opex!BK32</f>
        <v>-1122.506079493262</v>
      </c>
      <c r="BL22" s="144">
        <f>-Opex!BL30-Opex!BL32</f>
        <v>-1122.506079493262</v>
      </c>
      <c r="BM22" s="144">
        <f>-Opex!BM30-Opex!BM32</f>
        <v>-1122.506079493262</v>
      </c>
      <c r="BN22" s="144">
        <f>-Opex!BN30-Opex!BN32</f>
        <v>-1122.506079493262</v>
      </c>
      <c r="BO22" s="144">
        <f>-Opex!BO30-Opex!BO32</f>
        <v>-1122.506079493262</v>
      </c>
      <c r="BP22" s="144">
        <f>-Opex!BP30-Opex!BP32</f>
        <v>-1122.506079493262</v>
      </c>
      <c r="BQ22" s="144">
        <f>-Opex!BQ30-Opex!BQ32</f>
        <v>-1122.506079493262</v>
      </c>
      <c r="BR22" s="144">
        <f>-Opex!BR30-Opex!BR32</f>
        <v>-1122.506079493262</v>
      </c>
      <c r="BS22" s="144">
        <f>-Opex!BS30-Opex!BS32</f>
        <v>-1122.506079493262</v>
      </c>
      <c r="BT22" s="144">
        <f>-Opex!BT30-Opex!BT32</f>
        <v>-1122.506079493262</v>
      </c>
      <c r="BU22" s="144">
        <f>-Opex!BU30-Opex!BU32</f>
        <v>-1122.506079493262</v>
      </c>
      <c r="BV22" s="144">
        <f>-Opex!BV30-Opex!BV32</f>
        <v>-1122.506079493262</v>
      </c>
      <c r="BW22" s="144">
        <f>-Opex!BW30-Opex!BW32</f>
        <v>-1122.506079493262</v>
      </c>
      <c r="BX22" s="144">
        <f>-Opex!BX30-Opex!BX32</f>
        <v>-1122.506079493262</v>
      </c>
      <c r="BY22" s="144">
        <f>-Opex!BY30-Opex!BY32</f>
        <v>-1122.506079493262</v>
      </c>
      <c r="BZ22" s="144">
        <f>-Opex!BZ30-Opex!BZ32</f>
        <v>-1122.506079493262</v>
      </c>
      <c r="CA22" s="144">
        <f>-Opex!CA30-Opex!CA32</f>
        <v>-1122.506079493262</v>
      </c>
      <c r="CB22" s="144">
        <f>-Opex!CB30-Opex!CB32</f>
        <v>-1122.506079493262</v>
      </c>
      <c r="CC22" s="144">
        <f>-Opex!CC30-Opex!CC32</f>
        <v>-1122.506079493262</v>
      </c>
      <c r="CD22" s="144">
        <f>-Opex!CD30-Opex!CD32</f>
        <v>-1122.506079493262</v>
      </c>
      <c r="CE22" s="144">
        <f>-Opex!CE30-Opex!CE32</f>
        <v>-1122.506079493262</v>
      </c>
      <c r="CF22" s="144">
        <f>-Opex!CF30-Opex!CF32</f>
        <v>-1122.506079493262</v>
      </c>
      <c r="CG22" s="144">
        <f>-Opex!CG30-Opex!CG32</f>
        <v>-1122.506079493262</v>
      </c>
      <c r="CH22" s="144">
        <f>-Opex!CH30-Opex!CH32</f>
        <v>-1122.506079493262</v>
      </c>
      <c r="CI22" s="144">
        <f>-Opex!CI30-Opex!CI32</f>
        <v>-1122.506079493262</v>
      </c>
      <c r="CJ22" s="144">
        <f>-Opex!CJ30-Opex!CJ32</f>
        <v>-1122.506079493262</v>
      </c>
      <c r="CK22" s="144">
        <f>-Opex!CK30-Opex!CK32</f>
        <v>-1122.506079493262</v>
      </c>
      <c r="CL22" s="144">
        <f>-Opex!CL30-Opex!CL32</f>
        <v>-1122.506079493262</v>
      </c>
      <c r="CM22" s="144">
        <f>-Opex!CM30-Opex!CM32</f>
        <v>-1122.506079493262</v>
      </c>
      <c r="CN22" s="144">
        <f>-Opex!CN30-Opex!CN32</f>
        <v>-1122.506079493262</v>
      </c>
      <c r="CO22" s="144">
        <f>-Opex!CO30-Opex!CO32</f>
        <v>-1122.506079493262</v>
      </c>
      <c r="CP22" s="144">
        <f>-Opex!CP30-Opex!CP32</f>
        <v>-1122.506079493262</v>
      </c>
      <c r="CQ22" s="144">
        <f>-Opex!CQ30-Opex!CQ32</f>
        <v>-1122.506079493262</v>
      </c>
      <c r="CR22" s="144">
        <f>-Opex!CR30-Opex!CR32</f>
        <v>-1122.506079493262</v>
      </c>
      <c r="CS22" s="144">
        <f>-Opex!CS30-Opex!CS32</f>
        <v>-1122.506079493262</v>
      </c>
      <c r="CT22" s="144">
        <f>-Opex!CT30-Opex!CT32</f>
        <v>-1122.506079493262</v>
      </c>
      <c r="CU22" s="144">
        <f>-Opex!CU30-Opex!CU32</f>
        <v>-1122.506079493262</v>
      </c>
      <c r="CV22" s="144">
        <f>-Opex!CV30-Opex!CV32</f>
        <v>-1122.506079493262</v>
      </c>
      <c r="CW22" s="144">
        <f>-Opex!CW30-Opex!CW32</f>
        <v>-1122.506079493262</v>
      </c>
      <c r="CX22" s="144">
        <f>-Opex!CX30-Opex!CX32</f>
        <v>-1122.506079493262</v>
      </c>
      <c r="CY22" s="144">
        <f>-Opex!CY30-Opex!CY32</f>
        <v>-1122.506079493262</v>
      </c>
      <c r="CZ22" s="144">
        <f>-Opex!CZ30-Opex!CZ32</f>
        <v>-1122.506079493262</v>
      </c>
      <c r="DA22" s="144">
        <f>-Opex!DA30-Opex!DA32</f>
        <v>-1122.506079493262</v>
      </c>
      <c r="DB22" s="144">
        <f>-Opex!DB30-Opex!DB32</f>
        <v>-1122.506079493262</v>
      </c>
      <c r="DC22" s="144">
        <f>-Opex!DC30-Opex!DC32</f>
        <v>-1122.506079493262</v>
      </c>
      <c r="DD22" s="144">
        <f>-Opex!DD30-Opex!DD32</f>
        <v>-1122.506079493262</v>
      </c>
      <c r="DE22" s="144">
        <f>-Opex!DE30-Opex!DE32</f>
        <v>-1122.506079493262</v>
      </c>
      <c r="DF22" s="144">
        <f>-Opex!DF30-Opex!DF32</f>
        <v>-1122.506079493262</v>
      </c>
      <c r="DG22" s="144">
        <f>-Opex!DG30-Opex!DG32</f>
        <v>-1122.506079493262</v>
      </c>
      <c r="DH22" s="144">
        <f>-Opex!DH30-Opex!DH32</f>
        <v>-1122.506079493262</v>
      </c>
      <c r="DI22" s="144">
        <f>-Opex!DI30-Opex!DI32</f>
        <v>-1122.506079493262</v>
      </c>
      <c r="DJ22" s="144">
        <f>-Opex!DJ30-Opex!DJ32</f>
        <v>-1122.506079493262</v>
      </c>
    </row>
    <row r="23" spans="2:114" x14ac:dyDescent="0.25">
      <c r="B23" s="35" t="s">
        <v>337</v>
      </c>
      <c r="C23" s="29"/>
      <c r="H23" s="144"/>
      <c r="I23" s="144">
        <f t="shared" si="0"/>
        <v>-78368.4718802344</v>
      </c>
      <c r="J23" s="144">
        <f>Налоги!J28</f>
        <v>-942.70050953543432</v>
      </c>
      <c r="K23" s="144">
        <f>Налоги!K28</f>
        <v>-1522.5104721797875</v>
      </c>
      <c r="L23" s="144">
        <f>Налоги!L28</f>
        <v>-1536.5562052980317</v>
      </c>
      <c r="M23" s="144">
        <f>Налоги!M28</f>
        <v>-1693.2817699063282</v>
      </c>
      <c r="N23" s="144">
        <f>Налоги!N28</f>
        <v>-993.39355385564977</v>
      </c>
      <c r="O23" s="144">
        <f>Налоги!O28</f>
        <v>-1713.4944401739526</v>
      </c>
      <c r="P23" s="144">
        <f>Налоги!P28</f>
        <v>-1724.7035256222764</v>
      </c>
      <c r="Q23" s="144">
        <f>Налоги!Q28</f>
        <v>-1888.276581279742</v>
      </c>
      <c r="R23" s="144">
        <f>Налоги!R28</f>
        <v>-1042.1862283063347</v>
      </c>
      <c r="S23" s="144">
        <f>Налоги!S28</f>
        <v>-1017.1781148380796</v>
      </c>
      <c r="T23" s="144">
        <f>Налоги!T28</f>
        <v>-1028.9409957759158</v>
      </c>
      <c r="U23" s="144">
        <f>Налоги!U28</f>
        <v>-1224.5946000250722</v>
      </c>
      <c r="V23" s="144">
        <f>Налоги!V28</f>
        <v>-1117.8116402026383</v>
      </c>
      <c r="W23" s="144">
        <f>Налоги!W28</f>
        <v>-1257.4763695501335</v>
      </c>
      <c r="X23" s="144">
        <f>Налоги!X28</f>
        <v>-1269.642334472926</v>
      </c>
      <c r="Y23" s="144">
        <f>Налоги!Y28</f>
        <v>-1447.1304905504987</v>
      </c>
      <c r="Z23" s="144">
        <f>Налоги!Z28</f>
        <v>-1165.5170817347862</v>
      </c>
      <c r="AA23" s="144">
        <f>Налоги!AA28</f>
        <v>-1569.7410527513507</v>
      </c>
      <c r="AB23" s="144">
        <f>Налоги!AB28</f>
        <v>-1582.334738064161</v>
      </c>
      <c r="AC23" s="144">
        <f>Налоги!AC28</f>
        <v>-1766.922639051558</v>
      </c>
      <c r="AD23" s="144">
        <f>Налоги!AD28</f>
        <v>-1215.0610335868421</v>
      </c>
      <c r="AE23" s="144">
        <f>Налоги!AE28</f>
        <v>-1392.8284566852105</v>
      </c>
      <c r="AF23" s="144">
        <f>Налоги!AF28</f>
        <v>-1405.7872573362436</v>
      </c>
      <c r="AG23" s="144">
        <f>Налоги!AG28</f>
        <v>-1597.7332515916319</v>
      </c>
      <c r="AH23" s="144">
        <f>Налоги!AH28</f>
        <v>-1266.4176111108306</v>
      </c>
      <c r="AI23" s="144">
        <f>Налоги!AI28</f>
        <v>-1434.2722375174815</v>
      </c>
      <c r="AJ23" s="144">
        <f>Налоги!AJ28</f>
        <v>-1447.6051123720449</v>
      </c>
      <c r="AK23" s="144">
        <f>Налоги!AK28</f>
        <v>-1647.1766847929316</v>
      </c>
      <c r="AL23" s="144">
        <f>Налоги!AL28</f>
        <v>-1319.6498607285171</v>
      </c>
      <c r="AM23" s="144">
        <f>Налоги!AM28</f>
        <v>-1477.2303732850567</v>
      </c>
      <c r="AN23" s="144">
        <f>Налоги!AN28</f>
        <v>-1490.9936859431145</v>
      </c>
      <c r="AO23" s="144">
        <f>Налоги!AO28</f>
        <v>-1698.4764449805739</v>
      </c>
      <c r="AP23" s="144">
        <f>Налоги!AP28</f>
        <v>-1374.8796927533074</v>
      </c>
      <c r="AQ23" s="144">
        <f>Налоги!AQ28</f>
        <v>-1692.4651688792428</v>
      </c>
      <c r="AR23" s="144">
        <f>Налоги!AR28</f>
        <v>-1706.7209002849165</v>
      </c>
      <c r="AS23" s="144">
        <f>Налоги!AS28</f>
        <v>-1922.4201175972021</v>
      </c>
      <c r="AT23" s="144">
        <f>Налоги!AT28</f>
        <v>-1432.2363399914095</v>
      </c>
      <c r="AU23" s="144">
        <f>Налоги!AU28</f>
        <v>-1738.7442904133568</v>
      </c>
      <c r="AV23" s="144">
        <f>Налоги!AV28</f>
        <v>-1753.6128945212633</v>
      </c>
      <c r="AW23" s="144">
        <f>Налоги!AW28</f>
        <v>-1977.8645968754204</v>
      </c>
      <c r="AX23" s="144">
        <f>Налоги!AX28</f>
        <v>-1491.9268487114537</v>
      </c>
      <c r="AY23" s="144">
        <f>Налоги!AY28</f>
        <v>-1786.8987101076098</v>
      </c>
      <c r="AZ23" s="144">
        <f>Налоги!AZ28</f>
        <v>-1802.4732086435504</v>
      </c>
      <c r="BA23" s="144">
        <f>Налоги!BA28</f>
        <v>-2035.6395858204078</v>
      </c>
      <c r="BB23" s="144">
        <f>Налоги!BB28</f>
        <v>-1554.1296354828035</v>
      </c>
      <c r="BC23" s="144">
        <f>Налоги!BC28</f>
        <v>-1837.075431347816</v>
      </c>
      <c r="BD23" s="144">
        <f>Налоги!BD28</f>
        <v>-1853.3464830392882</v>
      </c>
      <c r="BE23" s="144">
        <f>Налоги!BE28</f>
        <v>-2095.7975504164433</v>
      </c>
      <c r="BF23" s="144">
        <f>Налоги!BF28</f>
        <v>-1618.8962675956629</v>
      </c>
      <c r="BG23" s="144">
        <f>Налоги!BG28</f>
        <v>-1889.3157755617799</v>
      </c>
      <c r="BH23" s="144">
        <f>Налоги!BH28</f>
        <v>-1906.4030290863088</v>
      </c>
      <c r="BI23" s="144">
        <f>Налоги!BI28</f>
        <v>0</v>
      </c>
      <c r="BJ23" s="144">
        <f>Налоги!BJ28</f>
        <v>0</v>
      </c>
      <c r="BK23" s="144">
        <f>Налоги!BK28</f>
        <v>0</v>
      </c>
      <c r="BL23" s="144">
        <f>Налоги!BL28</f>
        <v>0</v>
      </c>
      <c r="BM23" s="144">
        <f>Налоги!BM28</f>
        <v>0</v>
      </c>
      <c r="BN23" s="144">
        <f>Налоги!BN28</f>
        <v>0</v>
      </c>
      <c r="BO23" s="144">
        <f>Налоги!BO28</f>
        <v>0</v>
      </c>
      <c r="BP23" s="144">
        <f>Налоги!BP28</f>
        <v>0</v>
      </c>
      <c r="BQ23" s="144">
        <f>Налоги!BQ28</f>
        <v>0</v>
      </c>
      <c r="BR23" s="144">
        <f>Налоги!BR28</f>
        <v>0</v>
      </c>
      <c r="BS23" s="144">
        <f>Налоги!BS28</f>
        <v>0</v>
      </c>
      <c r="BT23" s="144">
        <f>Налоги!BT28</f>
        <v>0</v>
      </c>
      <c r="BU23" s="144">
        <f>Налоги!BU28</f>
        <v>0</v>
      </c>
      <c r="BV23" s="144">
        <f>Налоги!BV28</f>
        <v>0</v>
      </c>
      <c r="BW23" s="144">
        <f>Налоги!BW28</f>
        <v>0</v>
      </c>
      <c r="BX23" s="144">
        <f>Налоги!BX28</f>
        <v>0</v>
      </c>
      <c r="BY23" s="144">
        <f>Налоги!BY28</f>
        <v>0</v>
      </c>
      <c r="BZ23" s="144">
        <f>Налоги!BZ28</f>
        <v>0</v>
      </c>
      <c r="CA23" s="144">
        <f>Налоги!CA28</f>
        <v>0</v>
      </c>
      <c r="CB23" s="144">
        <f>Налоги!CB28</f>
        <v>0</v>
      </c>
      <c r="CC23" s="144">
        <f>Налоги!CC28</f>
        <v>0</v>
      </c>
      <c r="CD23" s="144">
        <f>Налоги!CD28</f>
        <v>0</v>
      </c>
      <c r="CE23" s="144">
        <f>Налоги!CE28</f>
        <v>0</v>
      </c>
      <c r="CF23" s="144">
        <f>Налоги!CF28</f>
        <v>0</v>
      </c>
      <c r="CG23" s="144">
        <f>Налоги!CG28</f>
        <v>0</v>
      </c>
      <c r="CH23" s="144">
        <f>Налоги!CH28</f>
        <v>0</v>
      </c>
      <c r="CI23" s="144">
        <f>Налоги!CI28</f>
        <v>0</v>
      </c>
      <c r="CJ23" s="144">
        <f>Налоги!CJ28</f>
        <v>0</v>
      </c>
      <c r="CK23" s="144">
        <f>Налоги!CK28</f>
        <v>0</v>
      </c>
      <c r="CL23" s="144">
        <f>Налоги!CL28</f>
        <v>0</v>
      </c>
      <c r="CM23" s="144">
        <f>Налоги!CM28</f>
        <v>0</v>
      </c>
      <c r="CN23" s="144">
        <f>Налоги!CN28</f>
        <v>0</v>
      </c>
      <c r="CO23" s="144">
        <f>Налоги!CO28</f>
        <v>0</v>
      </c>
      <c r="CP23" s="144">
        <f>Налоги!CP28</f>
        <v>0</v>
      </c>
      <c r="CQ23" s="144">
        <f>Налоги!CQ28</f>
        <v>0</v>
      </c>
      <c r="CR23" s="144">
        <f>Налоги!CR28</f>
        <v>0</v>
      </c>
      <c r="CS23" s="144">
        <f>Налоги!CS28</f>
        <v>0</v>
      </c>
      <c r="CT23" s="144">
        <f>Налоги!CT28</f>
        <v>0</v>
      </c>
      <c r="CU23" s="144">
        <f>Налоги!CU28</f>
        <v>0</v>
      </c>
      <c r="CV23" s="144">
        <f>Налоги!CV28</f>
        <v>0</v>
      </c>
      <c r="CW23" s="144">
        <f>Налоги!CW28</f>
        <v>0</v>
      </c>
      <c r="CX23" s="144">
        <f>Налоги!CX28</f>
        <v>0</v>
      </c>
      <c r="CY23" s="144">
        <f>Налоги!CY28</f>
        <v>0</v>
      </c>
      <c r="CZ23" s="144">
        <f>Налоги!CZ28</f>
        <v>0</v>
      </c>
      <c r="DA23" s="144">
        <f>Налоги!DA28</f>
        <v>0</v>
      </c>
      <c r="DB23" s="144">
        <f>Налоги!DB28</f>
        <v>0</v>
      </c>
      <c r="DC23" s="144">
        <f>Налоги!DC28</f>
        <v>0</v>
      </c>
      <c r="DD23" s="144">
        <f>Налоги!DD28</f>
        <v>0</v>
      </c>
      <c r="DE23" s="144">
        <f>Налоги!DE28</f>
        <v>0</v>
      </c>
      <c r="DF23" s="144">
        <f>Налоги!DF28</f>
        <v>0</v>
      </c>
      <c r="DG23" s="144">
        <f>Налоги!DG28</f>
        <v>0</v>
      </c>
      <c r="DH23" s="144">
        <f>Налоги!DH28</f>
        <v>0</v>
      </c>
      <c r="DI23" s="144">
        <f>Налоги!DI28</f>
        <v>0</v>
      </c>
      <c r="DJ23" s="144">
        <f>Налоги!DJ28</f>
        <v>0</v>
      </c>
    </row>
    <row r="24" spans="2:114" x14ac:dyDescent="0.25">
      <c r="B24" s="35" t="s">
        <v>109</v>
      </c>
      <c r="C24" s="29"/>
      <c r="I24" s="144">
        <f t="shared" si="0"/>
        <v>-9728.125</v>
      </c>
      <c r="J24" s="144">
        <f>Налоги!J46</f>
        <v>0</v>
      </c>
      <c r="K24" s="144">
        <f>Налоги!K46</f>
        <v>0</v>
      </c>
      <c r="L24" s="144">
        <f>Налоги!L46</f>
        <v>0</v>
      </c>
      <c r="M24" s="144">
        <f>Налоги!M46</f>
        <v>0</v>
      </c>
      <c r="N24" s="144">
        <f>Налоги!N46</f>
        <v>0</v>
      </c>
      <c r="O24" s="144">
        <f>Налоги!O46</f>
        <v>-137.5</v>
      </c>
      <c r="P24" s="144">
        <f>Налоги!P46</f>
        <v>-273.625</v>
      </c>
      <c r="Q24" s="144">
        <f>Налоги!Q46</f>
        <v>-270.875</v>
      </c>
      <c r="R24" s="144">
        <f>Налоги!R46</f>
        <v>-268.125</v>
      </c>
      <c r="S24" s="144">
        <f>Налоги!S46</f>
        <v>-265.375</v>
      </c>
      <c r="T24" s="144">
        <f>Налоги!T46</f>
        <v>-262.625</v>
      </c>
      <c r="U24" s="144">
        <f>Налоги!U46</f>
        <v>-259.875</v>
      </c>
      <c r="V24" s="144">
        <f>Налоги!V46</f>
        <v>-257.125</v>
      </c>
      <c r="W24" s="144">
        <f>Налоги!W46</f>
        <v>-254.375</v>
      </c>
      <c r="X24" s="144">
        <f>Налоги!X46</f>
        <v>-251.625</v>
      </c>
      <c r="Y24" s="144">
        <f>Налоги!Y46</f>
        <v>-248.875</v>
      </c>
      <c r="Z24" s="144">
        <f>Налоги!Z46</f>
        <v>-246.125</v>
      </c>
      <c r="AA24" s="144">
        <f>Налоги!AA46</f>
        <v>-243.375</v>
      </c>
      <c r="AB24" s="144">
        <f>Налоги!AB46</f>
        <v>-240.625</v>
      </c>
      <c r="AC24" s="144">
        <f>Налоги!AC46</f>
        <v>-237.875</v>
      </c>
      <c r="AD24" s="144">
        <f>Налоги!AD46</f>
        <v>-235.125</v>
      </c>
      <c r="AE24" s="144">
        <f>Налоги!AE46</f>
        <v>-232.375</v>
      </c>
      <c r="AF24" s="144">
        <f>Налоги!AF46</f>
        <v>-229.625</v>
      </c>
      <c r="AG24" s="144">
        <f>Налоги!AG46</f>
        <v>-226.875</v>
      </c>
      <c r="AH24" s="144">
        <f>Налоги!AH46</f>
        <v>-224.125</v>
      </c>
      <c r="AI24" s="144">
        <f>Налоги!AI46</f>
        <v>-221.375</v>
      </c>
      <c r="AJ24" s="144">
        <f>Налоги!AJ46</f>
        <v>-218.625</v>
      </c>
      <c r="AK24" s="144">
        <f>Налоги!AK46</f>
        <v>-215.875</v>
      </c>
      <c r="AL24" s="144">
        <f>Налоги!AL46</f>
        <v>-213.125</v>
      </c>
      <c r="AM24" s="144">
        <f>Налоги!AM46</f>
        <v>-210.375</v>
      </c>
      <c r="AN24" s="144">
        <f>Налоги!AN46</f>
        <v>-207.625</v>
      </c>
      <c r="AO24" s="144">
        <f>Налоги!AO46</f>
        <v>-204.875</v>
      </c>
      <c r="AP24" s="144">
        <f>Налоги!AP46</f>
        <v>-202.125</v>
      </c>
      <c r="AQ24" s="144">
        <f>Налоги!AQ46</f>
        <v>-199.375</v>
      </c>
      <c r="AR24" s="144">
        <f>Налоги!AR46</f>
        <v>-196.625</v>
      </c>
      <c r="AS24" s="144">
        <f>Налоги!AS46</f>
        <v>-193.875</v>
      </c>
      <c r="AT24" s="144">
        <f>Налоги!AT46</f>
        <v>-191.125</v>
      </c>
      <c r="AU24" s="144">
        <f>Налоги!AU46</f>
        <v>-188.375</v>
      </c>
      <c r="AV24" s="144">
        <f>Налоги!AV46</f>
        <v>-185.625</v>
      </c>
      <c r="AW24" s="144">
        <f>Налоги!AW46</f>
        <v>-182.875</v>
      </c>
      <c r="AX24" s="144">
        <f>Налоги!AX46</f>
        <v>-180.125</v>
      </c>
      <c r="AY24" s="144">
        <f>Налоги!AY46</f>
        <v>-177.375</v>
      </c>
      <c r="AZ24" s="144">
        <f>Налоги!AZ46</f>
        <v>-174.625</v>
      </c>
      <c r="BA24" s="144">
        <f>Налоги!BA46</f>
        <v>-171.875</v>
      </c>
      <c r="BB24" s="144">
        <f>Налоги!BB46</f>
        <v>-169.125</v>
      </c>
      <c r="BC24" s="144">
        <f>Налоги!BC46</f>
        <v>-166.375</v>
      </c>
      <c r="BD24" s="144">
        <f>Налоги!BD46</f>
        <v>-163.625</v>
      </c>
      <c r="BE24" s="144">
        <f>Налоги!BE46</f>
        <v>-160.875</v>
      </c>
      <c r="BF24" s="144">
        <f>Налоги!BF46</f>
        <v>-158.125</v>
      </c>
      <c r="BG24" s="144">
        <f>Налоги!BG46</f>
        <v>-155.375</v>
      </c>
      <c r="BH24" s="144">
        <f>Налоги!BH46</f>
        <v>-152.625</v>
      </c>
      <c r="BI24" s="144">
        <f>Налоги!BI46</f>
        <v>0</v>
      </c>
      <c r="BJ24" s="144">
        <f>Налоги!BJ46</f>
        <v>0</v>
      </c>
      <c r="BK24" s="144">
        <f>Налоги!BK46</f>
        <v>0</v>
      </c>
      <c r="BL24" s="144">
        <f>Налоги!BL46</f>
        <v>0</v>
      </c>
      <c r="BM24" s="144">
        <f>Налоги!BM46</f>
        <v>0</v>
      </c>
      <c r="BN24" s="144">
        <f>Налоги!BN46</f>
        <v>0</v>
      </c>
      <c r="BO24" s="144">
        <f>Налоги!BO46</f>
        <v>0</v>
      </c>
      <c r="BP24" s="144">
        <f>Налоги!BP46</f>
        <v>0</v>
      </c>
      <c r="BQ24" s="144">
        <f>Налоги!BQ46</f>
        <v>0</v>
      </c>
      <c r="BR24" s="144">
        <f>Налоги!BR46</f>
        <v>0</v>
      </c>
      <c r="BS24" s="144">
        <f>Налоги!BS46</f>
        <v>0</v>
      </c>
      <c r="BT24" s="144">
        <f>Налоги!BT46</f>
        <v>0</v>
      </c>
      <c r="BU24" s="144">
        <f>Налоги!BU46</f>
        <v>0</v>
      </c>
      <c r="BV24" s="144">
        <f>Налоги!BV46</f>
        <v>0</v>
      </c>
      <c r="BW24" s="144">
        <f>Налоги!BW46</f>
        <v>0</v>
      </c>
      <c r="BX24" s="144">
        <f>Налоги!BX46</f>
        <v>0</v>
      </c>
      <c r="BY24" s="144">
        <f>Налоги!BY46</f>
        <v>0</v>
      </c>
      <c r="BZ24" s="144">
        <f>Налоги!BZ46</f>
        <v>0</v>
      </c>
      <c r="CA24" s="144">
        <f>Налоги!CA46</f>
        <v>0</v>
      </c>
      <c r="CB24" s="144">
        <f>Налоги!CB46</f>
        <v>0</v>
      </c>
      <c r="CC24" s="144">
        <f>Налоги!CC46</f>
        <v>0</v>
      </c>
      <c r="CD24" s="144">
        <f>Налоги!CD46</f>
        <v>0</v>
      </c>
      <c r="CE24" s="144">
        <f>Налоги!CE46</f>
        <v>0</v>
      </c>
      <c r="CF24" s="144">
        <f>Налоги!CF46</f>
        <v>0</v>
      </c>
      <c r="CG24" s="144">
        <f>Налоги!CG46</f>
        <v>0</v>
      </c>
      <c r="CH24" s="144">
        <f>Налоги!CH46</f>
        <v>0</v>
      </c>
      <c r="CI24" s="144">
        <f>Налоги!CI46</f>
        <v>0</v>
      </c>
      <c r="CJ24" s="144">
        <f>Налоги!CJ46</f>
        <v>0</v>
      </c>
      <c r="CK24" s="144">
        <f>Налоги!CK46</f>
        <v>0</v>
      </c>
      <c r="CL24" s="144">
        <f>Налоги!CL46</f>
        <v>0</v>
      </c>
      <c r="CM24" s="144">
        <f>Налоги!CM46</f>
        <v>0</v>
      </c>
      <c r="CN24" s="144">
        <f>Налоги!CN46</f>
        <v>0</v>
      </c>
      <c r="CO24" s="144">
        <f>Налоги!CO46</f>
        <v>0</v>
      </c>
      <c r="CP24" s="144">
        <f>Налоги!CP46</f>
        <v>0</v>
      </c>
      <c r="CQ24" s="144">
        <f>Налоги!CQ46</f>
        <v>0</v>
      </c>
      <c r="CR24" s="144">
        <f>Налоги!CR46</f>
        <v>0</v>
      </c>
      <c r="CS24" s="144">
        <f>Налоги!CS46</f>
        <v>0</v>
      </c>
      <c r="CT24" s="144">
        <f>Налоги!CT46</f>
        <v>0</v>
      </c>
      <c r="CU24" s="144">
        <f>Налоги!CU46</f>
        <v>0</v>
      </c>
      <c r="CV24" s="144">
        <f>Налоги!CV46</f>
        <v>0</v>
      </c>
      <c r="CW24" s="144">
        <f>Налоги!CW46</f>
        <v>0</v>
      </c>
      <c r="CX24" s="144">
        <f>Налоги!CX46</f>
        <v>0</v>
      </c>
      <c r="CY24" s="144">
        <f>Налоги!CY46</f>
        <v>0</v>
      </c>
      <c r="CZ24" s="144">
        <f>Налоги!CZ46</f>
        <v>0</v>
      </c>
      <c r="DA24" s="144">
        <f>Налоги!DA46</f>
        <v>0</v>
      </c>
      <c r="DB24" s="144">
        <f>Налоги!DB46</f>
        <v>0</v>
      </c>
      <c r="DC24" s="144">
        <f>Налоги!DC46</f>
        <v>0</v>
      </c>
      <c r="DD24" s="144">
        <f>Налоги!DD46</f>
        <v>0</v>
      </c>
      <c r="DE24" s="144">
        <f>Налоги!DE46</f>
        <v>0</v>
      </c>
      <c r="DF24" s="144">
        <f>Налоги!DF46</f>
        <v>0</v>
      </c>
      <c r="DG24" s="144">
        <f>Налоги!DG46</f>
        <v>0</v>
      </c>
      <c r="DH24" s="144">
        <f>Налоги!DH46</f>
        <v>0</v>
      </c>
      <c r="DI24" s="144">
        <f>Налоги!DI46</f>
        <v>0</v>
      </c>
      <c r="DJ24" s="144">
        <f>Налоги!DJ46</f>
        <v>0</v>
      </c>
    </row>
    <row r="25" spans="2:114" x14ac:dyDescent="0.25">
      <c r="B25" s="33" t="s">
        <v>354</v>
      </c>
      <c r="C25" s="29"/>
      <c r="I25" s="144">
        <f t="shared" si="0"/>
        <v>1018901.001304375</v>
      </c>
      <c r="J25" s="144">
        <f>SUM(J18:J24)</f>
        <v>4105.9732735760226</v>
      </c>
      <c r="K25" s="144">
        <f t="shared" ref="K25:BV25" si="2">SUM(K18:K24)</f>
        <v>6995.2484067524783</v>
      </c>
      <c r="L25" s="144">
        <f t="shared" si="2"/>
        <v>7069.0559485483718</v>
      </c>
      <c r="M25" s="144">
        <f t="shared" si="2"/>
        <v>7842.699999329513</v>
      </c>
      <c r="N25" s="144">
        <f t="shared" si="2"/>
        <v>4334.0060957120195</v>
      </c>
      <c r="O25" s="144">
        <f t="shared" si="2"/>
        <v>7787.6674306997902</v>
      </c>
      <c r="P25" s="144">
        <f t="shared" si="2"/>
        <v>7711.0112013130065</v>
      </c>
      <c r="Q25" s="144">
        <f t="shared" si="2"/>
        <v>8522.1001857285755</v>
      </c>
      <c r="R25" s="144">
        <f t="shared" si="2"/>
        <v>4284.7313067267496</v>
      </c>
      <c r="S25" s="144">
        <f t="shared" si="2"/>
        <v>4152.6788406234309</v>
      </c>
      <c r="T25" s="144">
        <f t="shared" si="2"/>
        <v>4217.8198961032922</v>
      </c>
      <c r="U25" s="144">
        <f t="shared" si="2"/>
        <v>5188.8836521725561</v>
      </c>
      <c r="V25" s="144">
        <f t="shared" si="2"/>
        <v>4647.6371205012447</v>
      </c>
      <c r="W25" s="144">
        <f t="shared" si="2"/>
        <v>5338.5298910654528</v>
      </c>
      <c r="X25" s="144">
        <f t="shared" si="2"/>
        <v>5405.8397855616458</v>
      </c>
      <c r="Y25" s="144">
        <f t="shared" si="2"/>
        <v>6285.6484680294107</v>
      </c>
      <c r="Z25" s="144">
        <f t="shared" si="2"/>
        <v>4869.8601697944541</v>
      </c>
      <c r="AA25" s="144">
        <f t="shared" si="2"/>
        <v>6883.1559236630837</v>
      </c>
      <c r="AB25" s="144">
        <f t="shared" si="2"/>
        <v>6952.7485286723713</v>
      </c>
      <c r="AC25" s="144">
        <f t="shared" si="2"/>
        <v>7867.6551979137985</v>
      </c>
      <c r="AD25" s="144">
        <f t="shared" si="2"/>
        <v>5100.240726624681</v>
      </c>
      <c r="AE25" s="144">
        <f t="shared" si="2"/>
        <v>5980.8650841135068</v>
      </c>
      <c r="AF25" s="144">
        <f t="shared" si="2"/>
        <v>6052.4257597744954</v>
      </c>
      <c r="AG25" s="144">
        <f t="shared" si="2"/>
        <v>7003.7272114697462</v>
      </c>
      <c r="AH25" s="144">
        <f t="shared" si="2"/>
        <v>5338.644607342675</v>
      </c>
      <c r="AI25" s="144">
        <f t="shared" si="2"/>
        <v>6169.3034544477559</v>
      </c>
      <c r="AJ25" s="144">
        <f t="shared" si="2"/>
        <v>6242.8817175817712</v>
      </c>
      <c r="AK25" s="144">
        <f t="shared" si="2"/>
        <v>7231.9022993139097</v>
      </c>
      <c r="AL25" s="144">
        <f t="shared" si="2"/>
        <v>5585.3410449404346</v>
      </c>
      <c r="AM25" s="144">
        <f t="shared" si="2"/>
        <v>6364.2026899274924</v>
      </c>
      <c r="AN25" s="144">
        <f t="shared" si="2"/>
        <v>6440.0895301001674</v>
      </c>
      <c r="AO25" s="144">
        <f t="shared" si="2"/>
        <v>7468.2315030221871</v>
      </c>
      <c r="AP25" s="144">
        <f t="shared" si="2"/>
        <v>5840.8708778668115</v>
      </c>
      <c r="AQ25" s="144">
        <f t="shared" si="2"/>
        <v>7419.303346290345</v>
      </c>
      <c r="AR25" s="144">
        <f t="shared" si="2"/>
        <v>7497.8186629366273</v>
      </c>
      <c r="AS25" s="144">
        <f t="shared" si="2"/>
        <v>8566.5802823338199</v>
      </c>
      <c r="AT25" s="144">
        <f t="shared" si="2"/>
        <v>6105.7928191063029</v>
      </c>
      <c r="AU25" s="144">
        <f t="shared" si="2"/>
        <v>7628.3410387296135</v>
      </c>
      <c r="AV25" s="144">
        <f t="shared" si="2"/>
        <v>7710.1026481950748</v>
      </c>
      <c r="AW25" s="144">
        <f t="shared" si="2"/>
        <v>8821.1201068863684</v>
      </c>
      <c r="AX25" s="144">
        <f t="shared" si="2"/>
        <v>6381.0343059843999</v>
      </c>
      <c r="AY25" s="144">
        <f t="shared" si="2"/>
        <v>7845.3681586411376</v>
      </c>
      <c r="AZ25" s="144">
        <f t="shared" si="2"/>
        <v>7930.8547854127828</v>
      </c>
      <c r="BA25" s="144">
        <f t="shared" si="2"/>
        <v>9085.900654547575</v>
      </c>
      <c r="BB25" s="144">
        <f t="shared" si="2"/>
        <v>6667.4123034506201</v>
      </c>
      <c r="BC25" s="144">
        <f t="shared" si="2"/>
        <v>8071.0688010250324</v>
      </c>
      <c r="BD25" s="144">
        <f t="shared" si="2"/>
        <v>8160.2385639213207</v>
      </c>
      <c r="BE25" s="144">
        <f t="shared" si="2"/>
        <v>9361.1497132279401</v>
      </c>
      <c r="BF25" s="144">
        <f t="shared" si="2"/>
        <v>6965.1188663854809</v>
      </c>
      <c r="BG25" s="144">
        <f t="shared" si="2"/>
        <v>8305.5519454585901</v>
      </c>
      <c r="BH25" s="144">
        <f t="shared" si="2"/>
        <v>8399.0194895423483</v>
      </c>
      <c r="BI25" s="144">
        <f t="shared" si="2"/>
        <v>15451.732351542374</v>
      </c>
      <c r="BJ25" s="144">
        <f t="shared" si="2"/>
        <v>11867.732351542372</v>
      </c>
      <c r="BK25" s="144">
        <f t="shared" si="2"/>
        <v>15451.732351542374</v>
      </c>
      <c r="BL25" s="144">
        <f t="shared" si="2"/>
        <v>15451.732351542374</v>
      </c>
      <c r="BM25" s="144">
        <f t="shared" si="2"/>
        <v>15451.732351542374</v>
      </c>
      <c r="BN25" s="144">
        <f t="shared" si="2"/>
        <v>11867.732351542372</v>
      </c>
      <c r="BO25" s="144">
        <f t="shared" si="2"/>
        <v>15451.732351542374</v>
      </c>
      <c r="BP25" s="144">
        <f t="shared" si="2"/>
        <v>15451.732351542374</v>
      </c>
      <c r="BQ25" s="144">
        <f t="shared" si="2"/>
        <v>15451.732351542374</v>
      </c>
      <c r="BR25" s="144">
        <f t="shared" si="2"/>
        <v>11867.732351542372</v>
      </c>
      <c r="BS25" s="144">
        <f t="shared" si="2"/>
        <v>15451.732351542374</v>
      </c>
      <c r="BT25" s="144">
        <f t="shared" si="2"/>
        <v>15451.732351542374</v>
      </c>
      <c r="BU25" s="144">
        <f t="shared" si="2"/>
        <v>15451.732351542374</v>
      </c>
      <c r="BV25" s="144">
        <f t="shared" si="2"/>
        <v>11867.732351542372</v>
      </c>
      <c r="BW25" s="144">
        <f t="shared" ref="BW25:DJ25" si="3">SUM(BW18:BW24)</f>
        <v>11867.732351542372</v>
      </c>
      <c r="BX25" s="144">
        <f t="shared" si="3"/>
        <v>11867.732351542372</v>
      </c>
      <c r="BY25" s="144">
        <f t="shared" si="3"/>
        <v>11867.732351542372</v>
      </c>
      <c r="BZ25" s="144">
        <f t="shared" si="3"/>
        <v>11867.732351542372</v>
      </c>
      <c r="CA25" s="144">
        <f t="shared" si="3"/>
        <v>11867.732351542372</v>
      </c>
      <c r="CB25" s="144">
        <f t="shared" si="3"/>
        <v>11867.732351542372</v>
      </c>
      <c r="CC25" s="144">
        <f t="shared" si="3"/>
        <v>11867.732351542372</v>
      </c>
      <c r="CD25" s="144">
        <f t="shared" si="3"/>
        <v>11867.732351542372</v>
      </c>
      <c r="CE25" s="144">
        <f t="shared" si="3"/>
        <v>11867.732351542372</v>
      </c>
      <c r="CF25" s="144">
        <f t="shared" si="3"/>
        <v>11867.732351542372</v>
      </c>
      <c r="CG25" s="144">
        <f t="shared" si="3"/>
        <v>11867.732351542372</v>
      </c>
      <c r="CH25" s="144">
        <f t="shared" si="3"/>
        <v>11867.732351542372</v>
      </c>
      <c r="CI25" s="144">
        <f t="shared" si="3"/>
        <v>11867.732351542372</v>
      </c>
      <c r="CJ25" s="144">
        <f t="shared" si="3"/>
        <v>11867.732351542372</v>
      </c>
      <c r="CK25" s="144">
        <f t="shared" si="3"/>
        <v>11867.732351542372</v>
      </c>
      <c r="CL25" s="144">
        <f t="shared" si="3"/>
        <v>11867.732351542372</v>
      </c>
      <c r="CM25" s="144">
        <f t="shared" si="3"/>
        <v>11867.732351542372</v>
      </c>
      <c r="CN25" s="144">
        <f t="shared" si="3"/>
        <v>11867.732351542372</v>
      </c>
      <c r="CO25" s="144">
        <f t="shared" si="3"/>
        <v>11867.732351542372</v>
      </c>
      <c r="CP25" s="144">
        <f t="shared" si="3"/>
        <v>11867.732351542372</v>
      </c>
      <c r="CQ25" s="144">
        <f t="shared" si="3"/>
        <v>11867.732351542372</v>
      </c>
      <c r="CR25" s="144">
        <f t="shared" si="3"/>
        <v>11867.732351542372</v>
      </c>
      <c r="CS25" s="144">
        <f t="shared" si="3"/>
        <v>11867.732351542372</v>
      </c>
      <c r="CT25" s="144">
        <f t="shared" si="3"/>
        <v>11867.732351542372</v>
      </c>
      <c r="CU25" s="144">
        <f t="shared" si="3"/>
        <v>11867.732351542372</v>
      </c>
      <c r="CV25" s="144">
        <f t="shared" si="3"/>
        <v>11867.732351542372</v>
      </c>
      <c r="CW25" s="144">
        <f t="shared" si="3"/>
        <v>11867.732351542372</v>
      </c>
      <c r="CX25" s="144">
        <f t="shared" si="3"/>
        <v>11867.732351542372</v>
      </c>
      <c r="CY25" s="144">
        <f t="shared" si="3"/>
        <v>11867.732351542372</v>
      </c>
      <c r="CZ25" s="144">
        <f t="shared" si="3"/>
        <v>11867.732351542372</v>
      </c>
      <c r="DA25" s="144">
        <f t="shared" si="3"/>
        <v>11867.732351542372</v>
      </c>
      <c r="DB25" s="144">
        <f t="shared" si="3"/>
        <v>11867.732351542372</v>
      </c>
      <c r="DC25" s="144">
        <f t="shared" si="3"/>
        <v>11867.732351542372</v>
      </c>
      <c r="DD25" s="144">
        <f t="shared" si="3"/>
        <v>11867.732351542372</v>
      </c>
      <c r="DE25" s="144">
        <f t="shared" si="3"/>
        <v>11867.732351542372</v>
      </c>
      <c r="DF25" s="144">
        <f t="shared" si="3"/>
        <v>11867.732351542372</v>
      </c>
      <c r="DG25" s="144">
        <f t="shared" si="3"/>
        <v>11867.732351542372</v>
      </c>
      <c r="DH25" s="144">
        <f t="shared" si="3"/>
        <v>11867.732351542372</v>
      </c>
      <c r="DI25" s="144">
        <f t="shared" si="3"/>
        <v>11867.732351542372</v>
      </c>
      <c r="DJ25" s="144">
        <f t="shared" si="3"/>
        <v>11867.732351542372</v>
      </c>
    </row>
    <row r="26" spans="2:114" x14ac:dyDescent="0.25">
      <c r="B26" s="35" t="s">
        <v>325</v>
      </c>
      <c r="C26" s="29"/>
      <c r="I26" s="144">
        <f t="shared" si="0"/>
        <v>-102500</v>
      </c>
      <c r="J26" s="144">
        <f>-Capex!J184</f>
        <v>-500</v>
      </c>
      <c r="K26" s="144">
        <f>-Capex!K184</f>
        <v>-500</v>
      </c>
      <c r="L26" s="144">
        <f>-Capex!L184</f>
        <v>-500</v>
      </c>
      <c r="M26" s="144">
        <f>-Capex!M184</f>
        <v>-500</v>
      </c>
      <c r="N26" s="144">
        <f>-Capex!N184</f>
        <v>-500</v>
      </c>
      <c r="O26" s="144">
        <f>-Capex!O184</f>
        <v>-1000</v>
      </c>
      <c r="P26" s="144">
        <f>-Capex!P184</f>
        <v>-1000</v>
      </c>
      <c r="Q26" s="144">
        <f>-Capex!Q184</f>
        <v>-1000</v>
      </c>
      <c r="R26" s="144">
        <f>-Capex!R184</f>
        <v>-1000</v>
      </c>
      <c r="S26" s="144">
        <f>-Capex!S184</f>
        <v>-1000</v>
      </c>
      <c r="T26" s="144">
        <f>-Capex!T184</f>
        <v>-1000</v>
      </c>
      <c r="U26" s="144">
        <f>-Capex!U184</f>
        <v>-1000</v>
      </c>
      <c r="V26" s="144">
        <f>-Capex!V184</f>
        <v>-1000</v>
      </c>
      <c r="W26" s="144">
        <f>-Capex!W184</f>
        <v>-1000</v>
      </c>
      <c r="X26" s="144">
        <f>-Capex!X184</f>
        <v>-1000</v>
      </c>
      <c r="Y26" s="144">
        <f>-Capex!Y184</f>
        <v>-1000</v>
      </c>
      <c r="Z26" s="144">
        <f>-Capex!Z184</f>
        <v>-1000</v>
      </c>
      <c r="AA26" s="144">
        <f>-Capex!AA184</f>
        <v>-1000</v>
      </c>
      <c r="AB26" s="144">
        <f>-Capex!AB184</f>
        <v>-1000</v>
      </c>
      <c r="AC26" s="144">
        <f>-Capex!AC184</f>
        <v>-1000</v>
      </c>
      <c r="AD26" s="144">
        <f>-Capex!AD184</f>
        <v>-1000</v>
      </c>
      <c r="AE26" s="144">
        <f>-Capex!AE184</f>
        <v>-1000</v>
      </c>
      <c r="AF26" s="144">
        <f>-Capex!AF184</f>
        <v>-1000</v>
      </c>
      <c r="AG26" s="144">
        <f>-Capex!AG184</f>
        <v>-1000</v>
      </c>
      <c r="AH26" s="144">
        <f>-Capex!AH184</f>
        <v>-1000</v>
      </c>
      <c r="AI26" s="144">
        <f>-Capex!AI184</f>
        <v>-1000</v>
      </c>
      <c r="AJ26" s="144">
        <f>-Capex!AJ184</f>
        <v>-1000</v>
      </c>
      <c r="AK26" s="144">
        <f>-Capex!AK184</f>
        <v>-1000</v>
      </c>
      <c r="AL26" s="144">
        <f>-Capex!AL184</f>
        <v>-1000</v>
      </c>
      <c r="AM26" s="144">
        <f>-Capex!AM184</f>
        <v>-1000</v>
      </c>
      <c r="AN26" s="144">
        <f>-Capex!AN184</f>
        <v>-1000</v>
      </c>
      <c r="AO26" s="144">
        <f>-Capex!AO184</f>
        <v>-1000</v>
      </c>
      <c r="AP26" s="144">
        <f>-Capex!AP184</f>
        <v>-1000</v>
      </c>
      <c r="AQ26" s="144">
        <f>-Capex!AQ184</f>
        <v>-1000</v>
      </c>
      <c r="AR26" s="144">
        <f>-Capex!AR184</f>
        <v>-1000</v>
      </c>
      <c r="AS26" s="144">
        <f>-Capex!AS184</f>
        <v>-1000</v>
      </c>
      <c r="AT26" s="144">
        <f>-Capex!AT184</f>
        <v>-1000</v>
      </c>
      <c r="AU26" s="144">
        <f>-Capex!AU184</f>
        <v>-1000</v>
      </c>
      <c r="AV26" s="144">
        <f>-Capex!AV184</f>
        <v>-1000</v>
      </c>
      <c r="AW26" s="144">
        <f>-Capex!AW184</f>
        <v>-1000</v>
      </c>
      <c r="AX26" s="144">
        <f>-Capex!AX184</f>
        <v>-1000</v>
      </c>
      <c r="AY26" s="144">
        <f>-Capex!AY184</f>
        <v>-1000</v>
      </c>
      <c r="AZ26" s="144">
        <f>-Capex!AZ184</f>
        <v>-1000</v>
      </c>
      <c r="BA26" s="144">
        <f>-Capex!BA184</f>
        <v>-1000</v>
      </c>
      <c r="BB26" s="144">
        <f>-Capex!BB184</f>
        <v>-1000</v>
      </c>
      <c r="BC26" s="144">
        <f>-Capex!BC184</f>
        <v>-1000</v>
      </c>
      <c r="BD26" s="144">
        <f>-Capex!BD184</f>
        <v>-1000</v>
      </c>
      <c r="BE26" s="144">
        <f>-Capex!BE184</f>
        <v>-1000</v>
      </c>
      <c r="BF26" s="144">
        <f>-Capex!BF184</f>
        <v>-1000</v>
      </c>
      <c r="BG26" s="144">
        <f>-Capex!BG184</f>
        <v>-1000</v>
      </c>
      <c r="BH26" s="144">
        <f>-Capex!BH184</f>
        <v>-1000</v>
      </c>
      <c r="BI26" s="144">
        <f>-Capex!BI184</f>
        <v>-1000</v>
      </c>
      <c r="BJ26" s="144">
        <f>-Capex!BJ184</f>
        <v>-1000</v>
      </c>
      <c r="BK26" s="144">
        <f>-Capex!BK184</f>
        <v>-1000</v>
      </c>
      <c r="BL26" s="144">
        <f>-Capex!BL184</f>
        <v>-1000</v>
      </c>
      <c r="BM26" s="144">
        <f>-Capex!BM184</f>
        <v>-1000</v>
      </c>
      <c r="BN26" s="144">
        <f>-Capex!BN184</f>
        <v>-1000</v>
      </c>
      <c r="BO26" s="144">
        <f>-Capex!BO184</f>
        <v>-1000</v>
      </c>
      <c r="BP26" s="144">
        <f>-Capex!BP184</f>
        <v>-1000</v>
      </c>
      <c r="BQ26" s="144">
        <f>-Capex!BQ184</f>
        <v>-1000</v>
      </c>
      <c r="BR26" s="144">
        <f>-Capex!BR184</f>
        <v>-1000</v>
      </c>
      <c r="BS26" s="144">
        <f>-Capex!BS184</f>
        <v>-1000</v>
      </c>
      <c r="BT26" s="144">
        <f>-Capex!BT184</f>
        <v>-1000</v>
      </c>
      <c r="BU26" s="144">
        <f>-Capex!BU184</f>
        <v>-1000</v>
      </c>
      <c r="BV26" s="144">
        <f>-Capex!BV184</f>
        <v>-1000</v>
      </c>
      <c r="BW26" s="144">
        <f>-Capex!BW184</f>
        <v>-1000</v>
      </c>
      <c r="BX26" s="144">
        <f>-Capex!BX184</f>
        <v>-1000</v>
      </c>
      <c r="BY26" s="144">
        <f>-Capex!BY184</f>
        <v>-1000</v>
      </c>
      <c r="BZ26" s="144">
        <f>-Capex!BZ184</f>
        <v>-1000</v>
      </c>
      <c r="CA26" s="144">
        <f>-Capex!CA184</f>
        <v>-1000</v>
      </c>
      <c r="CB26" s="144">
        <f>-Capex!CB184</f>
        <v>-1000</v>
      </c>
      <c r="CC26" s="144">
        <f>-Capex!CC184</f>
        <v>-1000</v>
      </c>
      <c r="CD26" s="144">
        <f>-Capex!CD184</f>
        <v>-1000</v>
      </c>
      <c r="CE26" s="144">
        <f>-Capex!CE184</f>
        <v>-1000</v>
      </c>
      <c r="CF26" s="144">
        <f>-Capex!CF184</f>
        <v>-1000</v>
      </c>
      <c r="CG26" s="144">
        <f>-Capex!CG184</f>
        <v>-1000</v>
      </c>
      <c r="CH26" s="144">
        <f>-Capex!CH184</f>
        <v>-1000</v>
      </c>
      <c r="CI26" s="144">
        <f>-Capex!CI184</f>
        <v>-1000</v>
      </c>
      <c r="CJ26" s="144">
        <f>-Capex!CJ184</f>
        <v>-1000</v>
      </c>
      <c r="CK26" s="144">
        <f>-Capex!CK184</f>
        <v>-1000</v>
      </c>
      <c r="CL26" s="144">
        <f>-Capex!CL184</f>
        <v>-1000</v>
      </c>
      <c r="CM26" s="144">
        <f>-Capex!CM184</f>
        <v>-1000</v>
      </c>
      <c r="CN26" s="144">
        <f>-Capex!CN184</f>
        <v>-1000</v>
      </c>
      <c r="CO26" s="144">
        <f>-Capex!CO184</f>
        <v>-1000</v>
      </c>
      <c r="CP26" s="144">
        <f>-Capex!CP184</f>
        <v>-1000</v>
      </c>
      <c r="CQ26" s="144">
        <f>-Capex!CQ184</f>
        <v>-1000</v>
      </c>
      <c r="CR26" s="144">
        <f>-Capex!CR184</f>
        <v>-1000</v>
      </c>
      <c r="CS26" s="144">
        <f>-Capex!CS184</f>
        <v>-1000</v>
      </c>
      <c r="CT26" s="144">
        <f>-Capex!CT184</f>
        <v>-1000</v>
      </c>
      <c r="CU26" s="144">
        <f>-Capex!CU184</f>
        <v>-1000</v>
      </c>
      <c r="CV26" s="144">
        <f>-Capex!CV184</f>
        <v>-1000</v>
      </c>
      <c r="CW26" s="144">
        <f>-Capex!CW184</f>
        <v>-1000</v>
      </c>
      <c r="CX26" s="144">
        <f>-Capex!CX184</f>
        <v>-1000</v>
      </c>
      <c r="CY26" s="144">
        <f>-Capex!CY184</f>
        <v>-1000</v>
      </c>
      <c r="CZ26" s="144">
        <f>-Capex!CZ184</f>
        <v>-1000</v>
      </c>
      <c r="DA26" s="144">
        <f>-Capex!DA184</f>
        <v>-1000</v>
      </c>
      <c r="DB26" s="144">
        <f>-Capex!DB184</f>
        <v>-1000</v>
      </c>
      <c r="DC26" s="144">
        <f>-Capex!DC184</f>
        <v>-1000</v>
      </c>
      <c r="DD26" s="144">
        <f>-Capex!DD184</f>
        <v>-1000</v>
      </c>
      <c r="DE26" s="144">
        <f>-Capex!DE184</f>
        <v>-1000</v>
      </c>
      <c r="DF26" s="144">
        <f>-Capex!DF184</f>
        <v>-1000</v>
      </c>
      <c r="DG26" s="144">
        <f>-Capex!DG184</f>
        <v>-1000</v>
      </c>
      <c r="DH26" s="144">
        <f>-Capex!DH184</f>
        <v>-1000</v>
      </c>
      <c r="DI26" s="144">
        <f>-Capex!DI184</f>
        <v>-1000</v>
      </c>
      <c r="DJ26" s="144">
        <f>-Capex!DJ184</f>
        <v>-1000</v>
      </c>
    </row>
    <row r="27" spans="2:114" x14ac:dyDescent="0.25">
      <c r="B27" s="33" t="s">
        <v>355</v>
      </c>
      <c r="C27" s="29"/>
      <c r="I27" s="144">
        <f t="shared" si="0"/>
        <v>916401.00130437536</v>
      </c>
      <c r="J27" s="144">
        <f t="shared" ref="J27:BU27" si="4">J25+J26</f>
        <v>3605.9732735760226</v>
      </c>
      <c r="K27" s="144">
        <f t="shared" si="4"/>
        <v>6495.2484067524783</v>
      </c>
      <c r="L27" s="144">
        <f t="shared" si="4"/>
        <v>6569.0559485483718</v>
      </c>
      <c r="M27" s="144">
        <f t="shared" si="4"/>
        <v>7342.699999329513</v>
      </c>
      <c r="N27" s="144">
        <f t="shared" si="4"/>
        <v>3834.0060957120195</v>
      </c>
      <c r="O27" s="144">
        <f t="shared" si="4"/>
        <v>6787.6674306997902</v>
      </c>
      <c r="P27" s="144">
        <f t="shared" si="4"/>
        <v>6711.0112013130065</v>
      </c>
      <c r="Q27" s="144">
        <f t="shared" si="4"/>
        <v>7522.1001857285755</v>
      </c>
      <c r="R27" s="144">
        <f t="shared" si="4"/>
        <v>3284.7313067267496</v>
      </c>
      <c r="S27" s="144">
        <f t="shared" si="4"/>
        <v>3152.6788406234309</v>
      </c>
      <c r="T27" s="144">
        <f t="shared" si="4"/>
        <v>3217.8198961032922</v>
      </c>
      <c r="U27" s="144">
        <f t="shared" si="4"/>
        <v>4188.8836521725561</v>
      </c>
      <c r="V27" s="144">
        <f t="shared" si="4"/>
        <v>3647.6371205012447</v>
      </c>
      <c r="W27" s="144">
        <f t="shared" si="4"/>
        <v>4338.5298910654528</v>
      </c>
      <c r="X27" s="144">
        <f t="shared" si="4"/>
        <v>4405.8397855616458</v>
      </c>
      <c r="Y27" s="144">
        <f t="shared" si="4"/>
        <v>5285.6484680294107</v>
      </c>
      <c r="Z27" s="144">
        <f t="shared" si="4"/>
        <v>3869.8601697944541</v>
      </c>
      <c r="AA27" s="144">
        <f t="shared" si="4"/>
        <v>5883.1559236630837</v>
      </c>
      <c r="AB27" s="144">
        <f t="shared" si="4"/>
        <v>5952.7485286723713</v>
      </c>
      <c r="AC27" s="144">
        <f t="shared" si="4"/>
        <v>6867.6551979137985</v>
      </c>
      <c r="AD27" s="144">
        <f t="shared" si="4"/>
        <v>4100.240726624681</v>
      </c>
      <c r="AE27" s="144">
        <f t="shared" si="4"/>
        <v>4980.8650841135068</v>
      </c>
      <c r="AF27" s="144">
        <f t="shared" si="4"/>
        <v>5052.4257597744954</v>
      </c>
      <c r="AG27" s="144">
        <f t="shared" si="4"/>
        <v>6003.7272114697462</v>
      </c>
      <c r="AH27" s="144">
        <f t="shared" si="4"/>
        <v>4338.644607342675</v>
      </c>
      <c r="AI27" s="144">
        <f t="shared" si="4"/>
        <v>5169.3034544477559</v>
      </c>
      <c r="AJ27" s="144">
        <f t="shared" si="4"/>
        <v>5242.8817175817712</v>
      </c>
      <c r="AK27" s="144">
        <f t="shared" si="4"/>
        <v>6231.9022993139097</v>
      </c>
      <c r="AL27" s="144">
        <f t="shared" si="4"/>
        <v>4585.3410449404346</v>
      </c>
      <c r="AM27" s="144">
        <f t="shared" si="4"/>
        <v>5364.2026899274924</v>
      </c>
      <c r="AN27" s="144">
        <f t="shared" si="4"/>
        <v>5440.0895301001674</v>
      </c>
      <c r="AO27" s="144">
        <f t="shared" si="4"/>
        <v>6468.2315030221871</v>
      </c>
      <c r="AP27" s="144">
        <f t="shared" si="4"/>
        <v>4840.8708778668115</v>
      </c>
      <c r="AQ27" s="144">
        <f t="shared" si="4"/>
        <v>6419.303346290345</v>
      </c>
      <c r="AR27" s="144">
        <f t="shared" si="4"/>
        <v>6497.8186629366273</v>
      </c>
      <c r="AS27" s="144">
        <f t="shared" si="4"/>
        <v>7566.5802823338199</v>
      </c>
      <c r="AT27" s="144">
        <f t="shared" si="4"/>
        <v>5105.7928191063029</v>
      </c>
      <c r="AU27" s="144">
        <f t="shared" si="4"/>
        <v>6628.3410387296135</v>
      </c>
      <c r="AV27" s="144">
        <f t="shared" si="4"/>
        <v>6710.1026481950748</v>
      </c>
      <c r="AW27" s="144">
        <f t="shared" si="4"/>
        <v>7821.1201068863684</v>
      </c>
      <c r="AX27" s="144">
        <f t="shared" si="4"/>
        <v>5381.0343059843999</v>
      </c>
      <c r="AY27" s="144">
        <f t="shared" si="4"/>
        <v>6845.3681586411376</v>
      </c>
      <c r="AZ27" s="144">
        <f t="shared" si="4"/>
        <v>6930.8547854127828</v>
      </c>
      <c r="BA27" s="144">
        <f t="shared" si="4"/>
        <v>8085.900654547575</v>
      </c>
      <c r="BB27" s="144">
        <f t="shared" si="4"/>
        <v>5667.4123034506201</v>
      </c>
      <c r="BC27" s="144">
        <f t="shared" si="4"/>
        <v>7071.0688010250324</v>
      </c>
      <c r="BD27" s="144">
        <f t="shared" si="4"/>
        <v>7160.2385639213207</v>
      </c>
      <c r="BE27" s="144">
        <f t="shared" si="4"/>
        <v>8361.1497132279401</v>
      </c>
      <c r="BF27" s="144">
        <f t="shared" si="4"/>
        <v>5965.1188663854809</v>
      </c>
      <c r="BG27" s="144">
        <f t="shared" si="4"/>
        <v>7305.5519454585901</v>
      </c>
      <c r="BH27" s="144">
        <f t="shared" si="4"/>
        <v>7399.0194895423483</v>
      </c>
      <c r="BI27" s="144">
        <f t="shared" si="4"/>
        <v>14451.732351542374</v>
      </c>
      <c r="BJ27" s="144">
        <f t="shared" si="4"/>
        <v>10867.732351542372</v>
      </c>
      <c r="BK27" s="144">
        <f t="shared" si="4"/>
        <v>14451.732351542374</v>
      </c>
      <c r="BL27" s="144">
        <f t="shared" si="4"/>
        <v>14451.732351542374</v>
      </c>
      <c r="BM27" s="144">
        <f t="shared" si="4"/>
        <v>14451.732351542374</v>
      </c>
      <c r="BN27" s="144">
        <f t="shared" si="4"/>
        <v>10867.732351542372</v>
      </c>
      <c r="BO27" s="144">
        <f t="shared" si="4"/>
        <v>14451.732351542374</v>
      </c>
      <c r="BP27" s="144">
        <f t="shared" si="4"/>
        <v>14451.732351542374</v>
      </c>
      <c r="BQ27" s="144">
        <f t="shared" si="4"/>
        <v>14451.732351542374</v>
      </c>
      <c r="BR27" s="144">
        <f t="shared" si="4"/>
        <v>10867.732351542372</v>
      </c>
      <c r="BS27" s="144">
        <f t="shared" si="4"/>
        <v>14451.732351542374</v>
      </c>
      <c r="BT27" s="144">
        <f t="shared" si="4"/>
        <v>14451.732351542374</v>
      </c>
      <c r="BU27" s="144">
        <f t="shared" si="4"/>
        <v>14451.732351542374</v>
      </c>
      <c r="BV27" s="144">
        <f t="shared" ref="BV27:DJ27" si="5">BV25+BV26</f>
        <v>10867.732351542372</v>
      </c>
      <c r="BW27" s="144">
        <f t="shared" si="5"/>
        <v>10867.732351542372</v>
      </c>
      <c r="BX27" s="144">
        <f t="shared" si="5"/>
        <v>10867.732351542372</v>
      </c>
      <c r="BY27" s="144">
        <f t="shared" si="5"/>
        <v>10867.732351542372</v>
      </c>
      <c r="BZ27" s="144">
        <f t="shared" si="5"/>
        <v>10867.732351542372</v>
      </c>
      <c r="CA27" s="144">
        <f t="shared" si="5"/>
        <v>10867.732351542372</v>
      </c>
      <c r="CB27" s="144">
        <f t="shared" si="5"/>
        <v>10867.732351542372</v>
      </c>
      <c r="CC27" s="144">
        <f t="shared" si="5"/>
        <v>10867.732351542372</v>
      </c>
      <c r="CD27" s="144">
        <f t="shared" si="5"/>
        <v>10867.732351542372</v>
      </c>
      <c r="CE27" s="144">
        <f t="shared" si="5"/>
        <v>10867.732351542372</v>
      </c>
      <c r="CF27" s="144">
        <f t="shared" si="5"/>
        <v>10867.732351542372</v>
      </c>
      <c r="CG27" s="144">
        <f t="shared" si="5"/>
        <v>10867.732351542372</v>
      </c>
      <c r="CH27" s="144">
        <f t="shared" si="5"/>
        <v>10867.732351542372</v>
      </c>
      <c r="CI27" s="144">
        <f t="shared" si="5"/>
        <v>10867.732351542372</v>
      </c>
      <c r="CJ27" s="144">
        <f t="shared" si="5"/>
        <v>10867.732351542372</v>
      </c>
      <c r="CK27" s="144">
        <f t="shared" si="5"/>
        <v>10867.732351542372</v>
      </c>
      <c r="CL27" s="144">
        <f t="shared" si="5"/>
        <v>10867.732351542372</v>
      </c>
      <c r="CM27" s="144">
        <f t="shared" si="5"/>
        <v>10867.732351542372</v>
      </c>
      <c r="CN27" s="144">
        <f t="shared" si="5"/>
        <v>10867.732351542372</v>
      </c>
      <c r="CO27" s="144">
        <f t="shared" si="5"/>
        <v>10867.732351542372</v>
      </c>
      <c r="CP27" s="144">
        <f t="shared" si="5"/>
        <v>10867.732351542372</v>
      </c>
      <c r="CQ27" s="144">
        <f t="shared" si="5"/>
        <v>10867.732351542372</v>
      </c>
      <c r="CR27" s="144">
        <f t="shared" si="5"/>
        <v>10867.732351542372</v>
      </c>
      <c r="CS27" s="144">
        <f t="shared" si="5"/>
        <v>10867.732351542372</v>
      </c>
      <c r="CT27" s="144">
        <f t="shared" si="5"/>
        <v>10867.732351542372</v>
      </c>
      <c r="CU27" s="144">
        <f t="shared" si="5"/>
        <v>10867.732351542372</v>
      </c>
      <c r="CV27" s="144">
        <f t="shared" si="5"/>
        <v>10867.732351542372</v>
      </c>
      <c r="CW27" s="144">
        <f t="shared" si="5"/>
        <v>10867.732351542372</v>
      </c>
      <c r="CX27" s="144">
        <f t="shared" si="5"/>
        <v>10867.732351542372</v>
      </c>
      <c r="CY27" s="144">
        <f t="shared" si="5"/>
        <v>10867.732351542372</v>
      </c>
      <c r="CZ27" s="144">
        <f t="shared" si="5"/>
        <v>10867.732351542372</v>
      </c>
      <c r="DA27" s="144">
        <f t="shared" si="5"/>
        <v>10867.732351542372</v>
      </c>
      <c r="DB27" s="144">
        <f t="shared" si="5"/>
        <v>10867.732351542372</v>
      </c>
      <c r="DC27" s="144">
        <f t="shared" si="5"/>
        <v>10867.732351542372</v>
      </c>
      <c r="DD27" s="144">
        <f t="shared" si="5"/>
        <v>10867.732351542372</v>
      </c>
      <c r="DE27" s="144">
        <f t="shared" si="5"/>
        <v>10867.732351542372</v>
      </c>
      <c r="DF27" s="144">
        <f t="shared" si="5"/>
        <v>10867.732351542372</v>
      </c>
      <c r="DG27" s="144">
        <f t="shared" si="5"/>
        <v>10867.732351542372</v>
      </c>
      <c r="DH27" s="144">
        <f t="shared" si="5"/>
        <v>10867.732351542372</v>
      </c>
      <c r="DI27" s="144">
        <f t="shared" si="5"/>
        <v>10867.732351542372</v>
      </c>
      <c r="DJ27" s="144">
        <f t="shared" si="5"/>
        <v>10867.732351542372</v>
      </c>
    </row>
    <row r="28" spans="2:114" x14ac:dyDescent="0.25">
      <c r="B28" s="35" t="s">
        <v>356</v>
      </c>
      <c r="C28" s="29"/>
      <c r="I28" s="144">
        <f t="shared" ca="1" si="0"/>
        <v>-21951</v>
      </c>
      <c r="J28" s="144">
        <f ca="1">Финансирование!J107</f>
        <v>0</v>
      </c>
      <c r="K28" s="144">
        <f ca="1">Финансирование!K107</f>
        <v>0</v>
      </c>
      <c r="L28" s="144">
        <f ca="1">Финансирование!L107</f>
        <v>0</v>
      </c>
      <c r="M28" s="144">
        <f ca="1">Финансирование!M107</f>
        <v>-114</v>
      </c>
      <c r="N28" s="144">
        <f ca="1">Финансирование!N107</f>
        <v>-224</v>
      </c>
      <c r="O28" s="144">
        <f ca="1">Финансирование!O107</f>
        <v>-226</v>
      </c>
      <c r="P28" s="144">
        <f ca="1">Финансирование!P107</f>
        <v>-229</v>
      </c>
      <c r="Q28" s="144">
        <f ca="1">Финансирование!Q107</f>
        <v>-1836</v>
      </c>
      <c r="R28" s="144">
        <f ca="1">Финансирование!R107</f>
        <v>-1910</v>
      </c>
      <c r="S28" s="144">
        <f ca="1">Финансирование!S107</f>
        <v>-415</v>
      </c>
      <c r="T28" s="144">
        <f ca="1">Финансирование!T107</f>
        <v>-420</v>
      </c>
      <c r="U28" s="144">
        <f ca="1">Финансирование!U107</f>
        <v>-591</v>
      </c>
      <c r="V28" s="144">
        <f ca="1">Финансирование!V107</f>
        <v>-746</v>
      </c>
      <c r="W28" s="144">
        <f ca="1">Финансирование!W107</f>
        <v>-755</v>
      </c>
      <c r="X28" s="144">
        <f ca="1">Финансирование!X107</f>
        <v>-763</v>
      </c>
      <c r="Y28" s="144">
        <f ca="1">Финансирование!Y107</f>
        <v>-756</v>
      </c>
      <c r="Z28" s="144">
        <f ca="1">Финансирование!Z107</f>
        <v>-725</v>
      </c>
      <c r="AA28" s="144">
        <f ca="1">Финансирование!AA107</f>
        <v>-719</v>
      </c>
      <c r="AB28" s="144">
        <f ca="1">Финансирование!AB107</f>
        <v>-712</v>
      </c>
      <c r="AC28" s="144">
        <f ca="1">Финансирование!AC107</f>
        <v>-696</v>
      </c>
      <c r="AD28" s="144">
        <f ca="1">Финансирование!AD107</f>
        <v>-664</v>
      </c>
      <c r="AE28" s="144">
        <f ca="1">Финансирование!AE107</f>
        <v>-654</v>
      </c>
      <c r="AF28" s="144">
        <f ca="1">Финансирование!AF107</f>
        <v>-644</v>
      </c>
      <c r="AG28" s="144">
        <f ca="1">Финансирование!AG107</f>
        <v>-625</v>
      </c>
      <c r="AH28" s="144">
        <f ca="1">Финансирование!AH107</f>
        <v>-598</v>
      </c>
      <c r="AI28" s="144">
        <f ca="1">Финансирование!AI107</f>
        <v>-578</v>
      </c>
      <c r="AJ28" s="144">
        <f ca="1">Финансирование!AJ107</f>
        <v>-564</v>
      </c>
      <c r="AK28" s="144">
        <f ca="1">Финансирование!AK107</f>
        <v>-540</v>
      </c>
      <c r="AL28" s="144">
        <f ca="1">Финансирование!AL107</f>
        <v>-502</v>
      </c>
      <c r="AM28" s="144">
        <f ca="1">Финансирование!AM107</f>
        <v>-481</v>
      </c>
      <c r="AN28" s="144">
        <f ca="1">Финансирование!AN107</f>
        <v>-460</v>
      </c>
      <c r="AO28" s="144">
        <f ca="1">Финансирование!AO107</f>
        <v>-432</v>
      </c>
      <c r="AP28" s="144">
        <f ca="1">Финансирование!AP107</f>
        <v>-396</v>
      </c>
      <c r="AQ28" s="144">
        <f ca="1">Финансирование!AQ107</f>
        <v>-374</v>
      </c>
      <c r="AR28" s="144">
        <f ca="1">Финансирование!AR107</f>
        <v>-351</v>
      </c>
      <c r="AS28" s="144">
        <f ca="1">Финансирование!AS107</f>
        <v>-323</v>
      </c>
      <c r="AT28" s="144">
        <f ca="1">Финансирование!AT107</f>
        <v>-289</v>
      </c>
      <c r="AU28" s="144">
        <f ca="1">Финансирование!AU107</f>
        <v>-265</v>
      </c>
      <c r="AV28" s="144">
        <f ca="1">Финансирование!AV107</f>
        <v>-240</v>
      </c>
      <c r="AW28" s="144">
        <f ca="1">Финансирование!AW107</f>
        <v>-212</v>
      </c>
      <c r="AX28" s="144">
        <f ca="1">Финансирование!AX107</f>
        <v>-182</v>
      </c>
      <c r="AY28" s="144">
        <f ca="1">Финансирование!AY107</f>
        <v>-155</v>
      </c>
      <c r="AZ28" s="144">
        <f ca="1">Финансирование!AZ107</f>
        <v>-128</v>
      </c>
      <c r="BA28" s="144">
        <f ca="1">Финансирование!BA107</f>
        <v>-107</v>
      </c>
      <c r="BB28" s="144">
        <f ca="1">Финансирование!BB107</f>
        <v>-91</v>
      </c>
      <c r="BC28" s="144">
        <f ca="1">Финансирование!BC107</f>
        <v>-78</v>
      </c>
      <c r="BD28" s="144">
        <f ca="1">Финансирование!BD107</f>
        <v>-65</v>
      </c>
      <c r="BE28" s="144">
        <f ca="1">Финансирование!BE107</f>
        <v>-51</v>
      </c>
      <c r="BF28" s="144">
        <f ca="1">Финансирование!BF107</f>
        <v>-36</v>
      </c>
      <c r="BG28" s="144">
        <f ca="1">Финансирование!BG107</f>
        <v>-22</v>
      </c>
      <c r="BH28" s="144">
        <f ca="1">Финансирование!BH107</f>
        <v>-7</v>
      </c>
      <c r="BI28" s="144">
        <f ca="1">Финансирование!BI107</f>
        <v>0</v>
      </c>
      <c r="BJ28" s="144">
        <f ca="1">Финансирование!BJ107</f>
        <v>0</v>
      </c>
      <c r="BK28" s="144">
        <f ca="1">Финансирование!BK107</f>
        <v>0</v>
      </c>
      <c r="BL28" s="144">
        <f ca="1">Финансирование!BL107</f>
        <v>0</v>
      </c>
      <c r="BM28" s="144">
        <f ca="1">Финансирование!BM107</f>
        <v>0</v>
      </c>
      <c r="BN28" s="144">
        <f ca="1">Финансирование!BN107</f>
        <v>0</v>
      </c>
      <c r="BO28" s="144">
        <f ca="1">Финансирование!BO107</f>
        <v>0</v>
      </c>
      <c r="BP28" s="144">
        <f ca="1">Финансирование!BP107</f>
        <v>0</v>
      </c>
      <c r="BQ28" s="144">
        <f ca="1">Финансирование!BQ107</f>
        <v>0</v>
      </c>
      <c r="BR28" s="144">
        <f ca="1">Финансирование!BR107</f>
        <v>0</v>
      </c>
      <c r="BS28" s="144">
        <f ca="1">Финансирование!BS107</f>
        <v>0</v>
      </c>
      <c r="BT28" s="144">
        <f ca="1">Финансирование!BT107</f>
        <v>0</v>
      </c>
      <c r="BU28" s="144">
        <f ca="1">Финансирование!BU107</f>
        <v>0</v>
      </c>
      <c r="BV28" s="144">
        <f ca="1">Финансирование!BV107</f>
        <v>0</v>
      </c>
      <c r="BW28" s="144">
        <f ca="1">Финансирование!BW107</f>
        <v>0</v>
      </c>
      <c r="BX28" s="144">
        <f ca="1">Финансирование!BX107</f>
        <v>0</v>
      </c>
      <c r="BY28" s="144">
        <f ca="1">Финансирование!BY107</f>
        <v>0</v>
      </c>
      <c r="BZ28" s="144">
        <f ca="1">Финансирование!BZ107</f>
        <v>0</v>
      </c>
      <c r="CA28" s="144">
        <f ca="1">Финансирование!CA107</f>
        <v>0</v>
      </c>
      <c r="CB28" s="144">
        <f ca="1">Финансирование!CB107</f>
        <v>0</v>
      </c>
      <c r="CC28" s="144">
        <f ca="1">Финансирование!CC107</f>
        <v>0</v>
      </c>
      <c r="CD28" s="144">
        <f ca="1">Финансирование!CD107</f>
        <v>0</v>
      </c>
      <c r="CE28" s="144">
        <f ca="1">Финансирование!CE107</f>
        <v>0</v>
      </c>
      <c r="CF28" s="144">
        <f ca="1">Финансирование!CF107</f>
        <v>0</v>
      </c>
      <c r="CG28" s="144">
        <f ca="1">Финансирование!CG107</f>
        <v>0</v>
      </c>
      <c r="CH28" s="144">
        <f ca="1">Финансирование!CH107</f>
        <v>0</v>
      </c>
      <c r="CI28" s="144">
        <f ca="1">Финансирование!CI107</f>
        <v>0</v>
      </c>
      <c r="CJ28" s="144">
        <f ca="1">Финансирование!CJ107</f>
        <v>0</v>
      </c>
      <c r="CK28" s="144">
        <f ca="1">Финансирование!CK107</f>
        <v>0</v>
      </c>
      <c r="CL28" s="144">
        <f ca="1">Финансирование!CL107</f>
        <v>0</v>
      </c>
      <c r="CM28" s="144">
        <f ca="1">Финансирование!CM107</f>
        <v>0</v>
      </c>
      <c r="CN28" s="144">
        <f ca="1">Финансирование!CN107</f>
        <v>0</v>
      </c>
      <c r="CO28" s="144">
        <f ca="1">Финансирование!CO107</f>
        <v>0</v>
      </c>
      <c r="CP28" s="144">
        <f ca="1">Финансирование!CP107</f>
        <v>0</v>
      </c>
      <c r="CQ28" s="144">
        <f ca="1">Финансирование!CQ107</f>
        <v>0</v>
      </c>
      <c r="CR28" s="144">
        <f ca="1">Финансирование!CR107</f>
        <v>0</v>
      </c>
      <c r="CS28" s="144">
        <f ca="1">Финансирование!CS107</f>
        <v>0</v>
      </c>
      <c r="CT28" s="144">
        <f ca="1">Финансирование!CT107</f>
        <v>0</v>
      </c>
      <c r="CU28" s="144">
        <f ca="1">Финансирование!CU107</f>
        <v>0</v>
      </c>
      <c r="CV28" s="144">
        <f ca="1">Финансирование!CV107</f>
        <v>0</v>
      </c>
      <c r="CW28" s="144">
        <f ca="1">Финансирование!CW107</f>
        <v>0</v>
      </c>
      <c r="CX28" s="144">
        <f ca="1">Финансирование!CX107</f>
        <v>0</v>
      </c>
      <c r="CY28" s="144">
        <f ca="1">Финансирование!CY107</f>
        <v>0</v>
      </c>
      <c r="CZ28" s="144">
        <f ca="1">Финансирование!CZ107</f>
        <v>0</v>
      </c>
      <c r="DA28" s="144">
        <f ca="1">Финансирование!DA107</f>
        <v>0</v>
      </c>
      <c r="DB28" s="144">
        <f ca="1">Финансирование!DB107</f>
        <v>0</v>
      </c>
      <c r="DC28" s="144">
        <f ca="1">Финансирование!DC107</f>
        <v>0</v>
      </c>
      <c r="DD28" s="144">
        <f ca="1">Финансирование!DD107</f>
        <v>0</v>
      </c>
      <c r="DE28" s="144">
        <f ca="1">Финансирование!DE107</f>
        <v>0</v>
      </c>
      <c r="DF28" s="144">
        <f ca="1">Финансирование!DF107</f>
        <v>0</v>
      </c>
      <c r="DG28" s="144">
        <f ca="1">Финансирование!DG107</f>
        <v>0</v>
      </c>
      <c r="DH28" s="144">
        <f ca="1">Финансирование!DH107</f>
        <v>0</v>
      </c>
      <c r="DI28" s="144">
        <f ca="1">Финансирование!DI107</f>
        <v>0</v>
      </c>
      <c r="DJ28" s="144">
        <f ca="1">Финансирование!DJ107</f>
        <v>0</v>
      </c>
    </row>
    <row r="29" spans="2:114" x14ac:dyDescent="0.25">
      <c r="B29" s="35" t="s">
        <v>545</v>
      </c>
      <c r="C29" s="29"/>
      <c r="I29" s="144">
        <f t="shared" si="0"/>
        <v>-5500</v>
      </c>
      <c r="J29" s="144">
        <f>-Ввод!I198</f>
        <v>-500</v>
      </c>
      <c r="K29" s="144">
        <f>-Ввод!J198</f>
        <v>-500</v>
      </c>
      <c r="L29" s="144">
        <f>-Ввод!K198</f>
        <v>-500</v>
      </c>
      <c r="M29" s="144">
        <f>-Ввод!L198</f>
        <v>-500</v>
      </c>
      <c r="N29" s="144">
        <f>-Ввод!M198</f>
        <v>-500</v>
      </c>
      <c r="O29" s="144">
        <f>-Ввод!N198</f>
        <v>-500</v>
      </c>
      <c r="P29" s="144">
        <f>-Ввод!O198</f>
        <v>-500</v>
      </c>
      <c r="Q29" s="144">
        <f>-Ввод!P198</f>
        <v>-500</v>
      </c>
      <c r="R29" s="144">
        <f>-Ввод!Q198</f>
        <v>-500</v>
      </c>
      <c r="S29" s="144">
        <f>-Ввод!R198</f>
        <v>-500</v>
      </c>
      <c r="T29" s="144">
        <f>-Ввод!S198</f>
        <v>-500</v>
      </c>
      <c r="U29" s="144">
        <f>-Ввод!T198</f>
        <v>0</v>
      </c>
      <c r="V29" s="144">
        <f>-Ввод!U198</f>
        <v>0</v>
      </c>
      <c r="W29" s="144">
        <f>-Ввод!V198</f>
        <v>0</v>
      </c>
      <c r="X29" s="144">
        <f>-Ввод!W198</f>
        <v>0</v>
      </c>
      <c r="Y29" s="144">
        <f>-Ввод!X198</f>
        <v>0</v>
      </c>
      <c r="Z29" s="144">
        <f>-Ввод!Y198</f>
        <v>0</v>
      </c>
      <c r="AA29" s="144">
        <f>-Ввод!Z198</f>
        <v>0</v>
      </c>
      <c r="AB29" s="144">
        <f>-Ввод!AA198</f>
        <v>0</v>
      </c>
      <c r="AC29" s="144">
        <f>-Ввод!AB198</f>
        <v>0</v>
      </c>
      <c r="AD29" s="144">
        <f>-Ввод!AC198</f>
        <v>0</v>
      </c>
      <c r="AE29" s="144">
        <f>-Ввод!AD198</f>
        <v>0</v>
      </c>
      <c r="AF29" s="144">
        <f>-Ввод!AE198</f>
        <v>0</v>
      </c>
      <c r="AG29" s="144">
        <f>-Ввод!AF198</f>
        <v>0</v>
      </c>
      <c r="AH29" s="144">
        <f>-Ввод!AG198</f>
        <v>0</v>
      </c>
      <c r="AI29" s="144">
        <f>-Ввод!AH198</f>
        <v>0</v>
      </c>
      <c r="AJ29" s="144">
        <f>-Ввод!AI198</f>
        <v>0</v>
      </c>
      <c r="AK29" s="144">
        <f>-Ввод!AJ198</f>
        <v>0</v>
      </c>
      <c r="AL29" s="144">
        <f>-Ввод!AK198</f>
        <v>0</v>
      </c>
      <c r="AM29" s="144">
        <f>-Ввод!AL198</f>
        <v>0</v>
      </c>
      <c r="AN29" s="144">
        <f>-Ввод!AM198</f>
        <v>0</v>
      </c>
      <c r="AO29" s="144">
        <f>-Ввод!AN198</f>
        <v>0</v>
      </c>
      <c r="AP29" s="144">
        <f>-Ввод!AO198</f>
        <v>0</v>
      </c>
      <c r="AQ29" s="144">
        <f>-Ввод!AP198</f>
        <v>0</v>
      </c>
      <c r="AR29" s="144">
        <f>-Ввод!AQ198</f>
        <v>0</v>
      </c>
      <c r="AS29" s="144">
        <f>-Ввод!AR198</f>
        <v>0</v>
      </c>
      <c r="AT29" s="144">
        <f>-Ввод!AS198</f>
        <v>0</v>
      </c>
      <c r="AU29" s="144">
        <f>-Ввод!AT198</f>
        <v>0</v>
      </c>
      <c r="AV29" s="144">
        <f>-Ввод!AU198</f>
        <v>0</v>
      </c>
      <c r="AW29" s="144">
        <f>-Ввод!AV198</f>
        <v>0</v>
      </c>
      <c r="AX29" s="144">
        <f>-Ввод!AW198</f>
        <v>0</v>
      </c>
      <c r="AY29" s="144">
        <f>-Ввод!AX198</f>
        <v>0</v>
      </c>
      <c r="AZ29" s="144">
        <f>-Ввод!AY198</f>
        <v>0</v>
      </c>
      <c r="BA29" s="144">
        <f>-Ввод!AZ198</f>
        <v>0</v>
      </c>
      <c r="BB29" s="144">
        <f>-Ввод!BA198</f>
        <v>0</v>
      </c>
      <c r="BC29" s="144">
        <f>-Ввод!BB198</f>
        <v>0</v>
      </c>
      <c r="BD29" s="144">
        <f>-Ввод!BC198</f>
        <v>0</v>
      </c>
      <c r="BE29" s="144">
        <f>-Ввод!BD198</f>
        <v>0</v>
      </c>
      <c r="BF29" s="144">
        <f>-Ввод!BE198</f>
        <v>0</v>
      </c>
      <c r="BG29" s="144">
        <f>-Ввод!BF198</f>
        <v>0</v>
      </c>
      <c r="BH29" s="144">
        <f>-Ввод!BG198</f>
        <v>0</v>
      </c>
      <c r="BI29" s="144">
        <f>-Ввод!BH198</f>
        <v>0</v>
      </c>
      <c r="BJ29" s="144">
        <f>-Ввод!BI198</f>
        <v>0</v>
      </c>
      <c r="BK29" s="144">
        <f>-Ввод!BJ198</f>
        <v>0</v>
      </c>
      <c r="BL29" s="144">
        <f>-Ввод!BK198</f>
        <v>0</v>
      </c>
      <c r="BM29" s="144">
        <f>-Ввод!BL198</f>
        <v>0</v>
      </c>
      <c r="BN29" s="144">
        <f>-Ввод!BM198</f>
        <v>0</v>
      </c>
      <c r="BO29" s="144">
        <f>-Ввод!BN198</f>
        <v>0</v>
      </c>
      <c r="BP29" s="144">
        <f>-Ввод!BO198</f>
        <v>0</v>
      </c>
      <c r="BQ29" s="144">
        <f>-Ввод!BP198</f>
        <v>0</v>
      </c>
      <c r="BR29" s="144">
        <f>-Ввод!BQ198</f>
        <v>0</v>
      </c>
      <c r="BS29" s="144">
        <f>-Ввод!BR198</f>
        <v>0</v>
      </c>
      <c r="BT29" s="144">
        <f>-Ввод!BS198</f>
        <v>0</v>
      </c>
      <c r="BU29" s="144">
        <f>-Ввод!BT198</f>
        <v>0</v>
      </c>
      <c r="BV29" s="144">
        <f>-Ввод!BU198</f>
        <v>0</v>
      </c>
      <c r="BW29" s="144">
        <f>-Ввод!BV198</f>
        <v>0</v>
      </c>
      <c r="BX29" s="144">
        <f>-Ввод!BW198</f>
        <v>0</v>
      </c>
      <c r="BY29" s="144">
        <f>-Ввод!BX198</f>
        <v>0</v>
      </c>
      <c r="BZ29" s="144">
        <f>-Ввод!BY198</f>
        <v>0</v>
      </c>
      <c r="CA29" s="144">
        <f>-Ввод!BZ198</f>
        <v>0</v>
      </c>
      <c r="CB29" s="144">
        <f>-Ввод!CA198</f>
        <v>0</v>
      </c>
      <c r="CC29" s="144">
        <f>-Ввод!CB198</f>
        <v>0</v>
      </c>
      <c r="CD29" s="144">
        <f>-Ввод!CC198</f>
        <v>0</v>
      </c>
      <c r="CE29" s="144">
        <f>-Ввод!CD198</f>
        <v>0</v>
      </c>
      <c r="CF29" s="144">
        <f>-Ввод!CE198</f>
        <v>0</v>
      </c>
      <c r="CG29" s="144">
        <f>-Ввод!CF198</f>
        <v>0</v>
      </c>
      <c r="CH29" s="144">
        <f>-Ввод!CG198</f>
        <v>0</v>
      </c>
      <c r="CI29" s="144">
        <f>-Ввод!CH198</f>
        <v>0</v>
      </c>
      <c r="CJ29" s="144">
        <f>-Ввод!CI198</f>
        <v>0</v>
      </c>
      <c r="CK29" s="144">
        <f>-Ввод!CJ198</f>
        <v>0</v>
      </c>
      <c r="CL29" s="144">
        <f>-Ввод!CK198</f>
        <v>0</v>
      </c>
      <c r="CM29" s="144">
        <f>-Ввод!CL198</f>
        <v>0</v>
      </c>
      <c r="CN29" s="144">
        <f>-Ввод!CM198</f>
        <v>0</v>
      </c>
      <c r="CO29" s="144">
        <f>-Ввод!CN198</f>
        <v>0</v>
      </c>
      <c r="CP29" s="144">
        <f>-Ввод!CO198</f>
        <v>0</v>
      </c>
      <c r="CQ29" s="144">
        <f>-Ввод!CP198</f>
        <v>0</v>
      </c>
      <c r="CR29" s="144">
        <f>-Ввод!CQ198</f>
        <v>0</v>
      </c>
      <c r="CS29" s="144">
        <f>-Ввод!CR198</f>
        <v>0</v>
      </c>
      <c r="CT29" s="144">
        <f>-Ввод!CS198</f>
        <v>0</v>
      </c>
      <c r="CU29" s="144">
        <f>-Ввод!CT198</f>
        <v>0</v>
      </c>
      <c r="CV29" s="144">
        <f>-Ввод!CU198</f>
        <v>0</v>
      </c>
      <c r="CW29" s="144">
        <f>-Ввод!CV198</f>
        <v>0</v>
      </c>
      <c r="CX29" s="144">
        <f>-Ввод!CW198</f>
        <v>0</v>
      </c>
      <c r="CY29" s="144">
        <f>-Ввод!CX198</f>
        <v>0</v>
      </c>
      <c r="CZ29" s="144">
        <f>-Ввод!CY198</f>
        <v>0</v>
      </c>
      <c r="DA29" s="144">
        <f>-Ввод!CZ198</f>
        <v>0</v>
      </c>
      <c r="DB29" s="144">
        <f>-Ввод!DA198</f>
        <v>0</v>
      </c>
      <c r="DC29" s="144">
        <f>-Ввод!DB198</f>
        <v>0</v>
      </c>
      <c r="DD29" s="144">
        <f>-Ввод!DC198</f>
        <v>0</v>
      </c>
      <c r="DE29" s="144">
        <f>-Ввод!DD198</f>
        <v>0</v>
      </c>
      <c r="DF29" s="144">
        <f>-Ввод!DE198</f>
        <v>0</v>
      </c>
      <c r="DG29" s="144">
        <f>-Ввод!DF198</f>
        <v>0</v>
      </c>
      <c r="DH29" s="144">
        <f>-Ввод!DG198</f>
        <v>0</v>
      </c>
      <c r="DI29" s="144">
        <f>-Ввод!DH198</f>
        <v>0</v>
      </c>
      <c r="DJ29" s="144">
        <f>-Ввод!DI198</f>
        <v>0</v>
      </c>
    </row>
    <row r="30" spans="2:114" x14ac:dyDescent="0.25">
      <c r="B30" s="33" t="s">
        <v>357</v>
      </c>
      <c r="C30" s="29"/>
      <c r="I30" s="144">
        <f t="shared" ca="1" si="0"/>
        <v>888950.00130437559</v>
      </c>
      <c r="J30" s="144">
        <f ca="1">J27+J28+J29</f>
        <v>3105.9732735760226</v>
      </c>
      <c r="K30" s="144">
        <f t="shared" ref="K30:BV30" ca="1" si="6">K27+K28+K29</f>
        <v>5995.2484067524783</v>
      </c>
      <c r="L30" s="144">
        <f t="shared" ca="1" si="6"/>
        <v>6069.0559485483718</v>
      </c>
      <c r="M30" s="144">
        <f t="shared" ca="1" si="6"/>
        <v>6728.699999329513</v>
      </c>
      <c r="N30" s="144">
        <f t="shared" ca="1" si="6"/>
        <v>3110.0060957120195</v>
      </c>
      <c r="O30" s="144">
        <f t="shared" ca="1" si="6"/>
        <v>6061.6674306997902</v>
      </c>
      <c r="P30" s="144">
        <f t="shared" ca="1" si="6"/>
        <v>5982.0112013130065</v>
      </c>
      <c r="Q30" s="144">
        <f t="shared" ca="1" si="6"/>
        <v>5186.1001857285755</v>
      </c>
      <c r="R30" s="144">
        <f t="shared" ca="1" si="6"/>
        <v>874.73130672674961</v>
      </c>
      <c r="S30" s="144">
        <f t="shared" ca="1" si="6"/>
        <v>2237.6788406234309</v>
      </c>
      <c r="T30" s="144">
        <f t="shared" ca="1" si="6"/>
        <v>2297.8198961032922</v>
      </c>
      <c r="U30" s="144">
        <f t="shared" ca="1" si="6"/>
        <v>3597.8836521725561</v>
      </c>
      <c r="V30" s="144">
        <f t="shared" ca="1" si="6"/>
        <v>2901.6371205012447</v>
      </c>
      <c r="W30" s="144">
        <f t="shared" ca="1" si="6"/>
        <v>3583.5298910654528</v>
      </c>
      <c r="X30" s="144">
        <f t="shared" ca="1" si="6"/>
        <v>3642.8397855616458</v>
      </c>
      <c r="Y30" s="144">
        <f t="shared" ca="1" si="6"/>
        <v>4529.6484680294107</v>
      </c>
      <c r="Z30" s="144">
        <f t="shared" ca="1" si="6"/>
        <v>3144.8601697944541</v>
      </c>
      <c r="AA30" s="144">
        <f t="shared" ca="1" si="6"/>
        <v>5164.1559236630837</v>
      </c>
      <c r="AB30" s="144">
        <f t="shared" ca="1" si="6"/>
        <v>5240.7485286723713</v>
      </c>
      <c r="AC30" s="144">
        <f t="shared" ca="1" si="6"/>
        <v>6171.6551979137985</v>
      </c>
      <c r="AD30" s="144">
        <f t="shared" ca="1" si="6"/>
        <v>3436.240726624681</v>
      </c>
      <c r="AE30" s="144">
        <f t="shared" ca="1" si="6"/>
        <v>4326.8650841135068</v>
      </c>
      <c r="AF30" s="144">
        <f t="shared" ca="1" si="6"/>
        <v>4408.4257597744954</v>
      </c>
      <c r="AG30" s="144">
        <f t="shared" ca="1" si="6"/>
        <v>5378.7272114697462</v>
      </c>
      <c r="AH30" s="144">
        <f t="shared" ca="1" si="6"/>
        <v>3740.644607342675</v>
      </c>
      <c r="AI30" s="144">
        <f t="shared" ca="1" si="6"/>
        <v>4591.3034544477559</v>
      </c>
      <c r="AJ30" s="144">
        <f t="shared" ca="1" si="6"/>
        <v>4678.8817175817712</v>
      </c>
      <c r="AK30" s="144">
        <f t="shared" ca="1" si="6"/>
        <v>5691.9022993139097</v>
      </c>
      <c r="AL30" s="144">
        <f t="shared" ca="1" si="6"/>
        <v>4083.3410449404346</v>
      </c>
      <c r="AM30" s="144">
        <f t="shared" ca="1" si="6"/>
        <v>4883.2026899274924</v>
      </c>
      <c r="AN30" s="144">
        <f t="shared" ca="1" si="6"/>
        <v>4980.0895301001674</v>
      </c>
      <c r="AO30" s="144">
        <f t="shared" ca="1" si="6"/>
        <v>6036.2315030221871</v>
      </c>
      <c r="AP30" s="144">
        <f t="shared" ca="1" si="6"/>
        <v>4444.8708778668115</v>
      </c>
      <c r="AQ30" s="144">
        <f t="shared" ca="1" si="6"/>
        <v>6045.303346290345</v>
      </c>
      <c r="AR30" s="144">
        <f t="shared" ca="1" si="6"/>
        <v>6146.8186629366273</v>
      </c>
      <c r="AS30" s="144">
        <f t="shared" ca="1" si="6"/>
        <v>7243.5802823338199</v>
      </c>
      <c r="AT30" s="144">
        <f t="shared" ca="1" si="6"/>
        <v>4816.7928191063029</v>
      </c>
      <c r="AU30" s="144">
        <f t="shared" ca="1" si="6"/>
        <v>6363.3410387296135</v>
      </c>
      <c r="AV30" s="144">
        <f t="shared" ca="1" si="6"/>
        <v>6470.1026481950748</v>
      </c>
      <c r="AW30" s="144">
        <f t="shared" ca="1" si="6"/>
        <v>7609.1201068863684</v>
      </c>
      <c r="AX30" s="144">
        <f t="shared" ca="1" si="6"/>
        <v>5199.0343059843999</v>
      </c>
      <c r="AY30" s="144">
        <f t="shared" ca="1" si="6"/>
        <v>6690.3681586411376</v>
      </c>
      <c r="AZ30" s="144">
        <f t="shared" ca="1" si="6"/>
        <v>6802.8547854127828</v>
      </c>
      <c r="BA30" s="144">
        <f t="shared" ca="1" si="6"/>
        <v>7978.900654547575</v>
      </c>
      <c r="BB30" s="144">
        <f t="shared" ca="1" si="6"/>
        <v>5576.4123034506201</v>
      </c>
      <c r="BC30" s="144">
        <f t="shared" ca="1" si="6"/>
        <v>6993.0688010250324</v>
      </c>
      <c r="BD30" s="144">
        <f t="shared" ca="1" si="6"/>
        <v>7095.2385639213207</v>
      </c>
      <c r="BE30" s="144">
        <f t="shared" ca="1" si="6"/>
        <v>8310.1497132279401</v>
      </c>
      <c r="BF30" s="144">
        <f t="shared" ca="1" si="6"/>
        <v>5929.1188663854809</v>
      </c>
      <c r="BG30" s="144">
        <f t="shared" ca="1" si="6"/>
        <v>7283.5519454585901</v>
      </c>
      <c r="BH30" s="144">
        <f t="shared" ca="1" si="6"/>
        <v>7392.0194895423483</v>
      </c>
      <c r="BI30" s="144">
        <f t="shared" ca="1" si="6"/>
        <v>14451.732351542374</v>
      </c>
      <c r="BJ30" s="144">
        <f t="shared" ca="1" si="6"/>
        <v>10867.732351542372</v>
      </c>
      <c r="BK30" s="144">
        <f t="shared" ca="1" si="6"/>
        <v>14451.732351542374</v>
      </c>
      <c r="BL30" s="144">
        <f t="shared" ca="1" si="6"/>
        <v>14451.732351542374</v>
      </c>
      <c r="BM30" s="144">
        <f t="shared" ca="1" si="6"/>
        <v>14451.732351542374</v>
      </c>
      <c r="BN30" s="144">
        <f t="shared" ca="1" si="6"/>
        <v>10867.732351542372</v>
      </c>
      <c r="BO30" s="144">
        <f t="shared" ca="1" si="6"/>
        <v>14451.732351542374</v>
      </c>
      <c r="BP30" s="144">
        <f t="shared" ca="1" si="6"/>
        <v>14451.732351542374</v>
      </c>
      <c r="BQ30" s="144">
        <f t="shared" ca="1" si="6"/>
        <v>14451.732351542374</v>
      </c>
      <c r="BR30" s="144">
        <f t="shared" ca="1" si="6"/>
        <v>10867.732351542372</v>
      </c>
      <c r="BS30" s="144">
        <f t="shared" ca="1" si="6"/>
        <v>14451.732351542374</v>
      </c>
      <c r="BT30" s="144">
        <f t="shared" ca="1" si="6"/>
        <v>14451.732351542374</v>
      </c>
      <c r="BU30" s="144">
        <f t="shared" ca="1" si="6"/>
        <v>14451.732351542374</v>
      </c>
      <c r="BV30" s="144">
        <f t="shared" ca="1" si="6"/>
        <v>10867.732351542372</v>
      </c>
      <c r="BW30" s="144">
        <f t="shared" ref="BW30:DJ30" ca="1" si="7">BW27+BW28+BW29</f>
        <v>10867.732351542372</v>
      </c>
      <c r="BX30" s="144">
        <f t="shared" ca="1" si="7"/>
        <v>10867.732351542372</v>
      </c>
      <c r="BY30" s="144">
        <f t="shared" ca="1" si="7"/>
        <v>10867.732351542372</v>
      </c>
      <c r="BZ30" s="144">
        <f t="shared" ca="1" si="7"/>
        <v>10867.732351542372</v>
      </c>
      <c r="CA30" s="144">
        <f t="shared" ca="1" si="7"/>
        <v>10867.732351542372</v>
      </c>
      <c r="CB30" s="144">
        <f t="shared" ca="1" si="7"/>
        <v>10867.732351542372</v>
      </c>
      <c r="CC30" s="144">
        <f t="shared" ca="1" si="7"/>
        <v>10867.732351542372</v>
      </c>
      <c r="CD30" s="144">
        <f t="shared" ca="1" si="7"/>
        <v>10867.732351542372</v>
      </c>
      <c r="CE30" s="144">
        <f t="shared" ca="1" si="7"/>
        <v>10867.732351542372</v>
      </c>
      <c r="CF30" s="144">
        <f t="shared" ca="1" si="7"/>
        <v>10867.732351542372</v>
      </c>
      <c r="CG30" s="144">
        <f t="shared" ca="1" si="7"/>
        <v>10867.732351542372</v>
      </c>
      <c r="CH30" s="144">
        <f t="shared" ca="1" si="7"/>
        <v>10867.732351542372</v>
      </c>
      <c r="CI30" s="144">
        <f t="shared" ca="1" si="7"/>
        <v>10867.732351542372</v>
      </c>
      <c r="CJ30" s="144">
        <f t="shared" ca="1" si="7"/>
        <v>10867.732351542372</v>
      </c>
      <c r="CK30" s="144">
        <f t="shared" ca="1" si="7"/>
        <v>10867.732351542372</v>
      </c>
      <c r="CL30" s="144">
        <f t="shared" ca="1" si="7"/>
        <v>10867.732351542372</v>
      </c>
      <c r="CM30" s="144">
        <f t="shared" ca="1" si="7"/>
        <v>10867.732351542372</v>
      </c>
      <c r="CN30" s="144">
        <f t="shared" ca="1" si="7"/>
        <v>10867.732351542372</v>
      </c>
      <c r="CO30" s="144">
        <f t="shared" ca="1" si="7"/>
        <v>10867.732351542372</v>
      </c>
      <c r="CP30" s="144">
        <f t="shared" ca="1" si="7"/>
        <v>10867.732351542372</v>
      </c>
      <c r="CQ30" s="144">
        <f t="shared" ca="1" si="7"/>
        <v>10867.732351542372</v>
      </c>
      <c r="CR30" s="144">
        <f t="shared" ca="1" si="7"/>
        <v>10867.732351542372</v>
      </c>
      <c r="CS30" s="144">
        <f t="shared" ca="1" si="7"/>
        <v>10867.732351542372</v>
      </c>
      <c r="CT30" s="144">
        <f t="shared" ca="1" si="7"/>
        <v>10867.732351542372</v>
      </c>
      <c r="CU30" s="144">
        <f t="shared" ca="1" si="7"/>
        <v>10867.732351542372</v>
      </c>
      <c r="CV30" s="144">
        <f t="shared" ca="1" si="7"/>
        <v>10867.732351542372</v>
      </c>
      <c r="CW30" s="144">
        <f t="shared" ca="1" si="7"/>
        <v>10867.732351542372</v>
      </c>
      <c r="CX30" s="144">
        <f t="shared" ca="1" si="7"/>
        <v>10867.732351542372</v>
      </c>
      <c r="CY30" s="144">
        <f t="shared" ca="1" si="7"/>
        <v>10867.732351542372</v>
      </c>
      <c r="CZ30" s="144">
        <f t="shared" ca="1" si="7"/>
        <v>10867.732351542372</v>
      </c>
      <c r="DA30" s="144">
        <f t="shared" ca="1" si="7"/>
        <v>10867.732351542372</v>
      </c>
      <c r="DB30" s="144">
        <f t="shared" ca="1" si="7"/>
        <v>10867.732351542372</v>
      </c>
      <c r="DC30" s="144">
        <f t="shared" ca="1" si="7"/>
        <v>10867.732351542372</v>
      </c>
      <c r="DD30" s="144">
        <f t="shared" ca="1" si="7"/>
        <v>10867.732351542372</v>
      </c>
      <c r="DE30" s="144">
        <f t="shared" ca="1" si="7"/>
        <v>10867.732351542372</v>
      </c>
      <c r="DF30" s="144">
        <f t="shared" ca="1" si="7"/>
        <v>10867.732351542372</v>
      </c>
      <c r="DG30" s="144">
        <f t="shared" ca="1" si="7"/>
        <v>10867.732351542372</v>
      </c>
      <c r="DH30" s="144">
        <f t="shared" ca="1" si="7"/>
        <v>10867.732351542372</v>
      </c>
      <c r="DI30" s="144">
        <f t="shared" ca="1" si="7"/>
        <v>10867.732351542372</v>
      </c>
      <c r="DJ30" s="144">
        <f t="shared" ca="1" si="7"/>
        <v>10867.732351542372</v>
      </c>
    </row>
    <row r="31" spans="2:114" x14ac:dyDescent="0.25">
      <c r="B31" s="35" t="s">
        <v>107</v>
      </c>
      <c r="C31" s="29"/>
      <c r="I31" s="144">
        <f t="shared" ca="1" si="0"/>
        <v>-53250.49086421766</v>
      </c>
      <c r="J31" s="144">
        <f ca="1">Налоги!J66</f>
        <v>-621.19465471520459</v>
      </c>
      <c r="K31" s="144">
        <f ca="1">Налоги!K66</f>
        <v>-1199.0496813504958</v>
      </c>
      <c r="L31" s="144">
        <f ca="1">Налоги!L66</f>
        <v>-1213.8111897096744</v>
      </c>
      <c r="M31" s="144">
        <f ca="1">Налоги!M66</f>
        <v>-1345.7399998659027</v>
      </c>
      <c r="N31" s="144">
        <f ca="1">Налоги!N66</f>
        <v>-622.0012191424039</v>
      </c>
      <c r="O31" s="144">
        <f ca="1">Налоги!O66</f>
        <v>-1212.333486139958</v>
      </c>
      <c r="P31" s="144">
        <f ca="1">Налоги!P66</f>
        <v>-1196.4022402626013</v>
      </c>
      <c r="Q31" s="144">
        <f ca="1">Налоги!Q66</f>
        <v>-1037.2200371457152</v>
      </c>
      <c r="R31" s="144">
        <f ca="1">Налоги!R66</f>
        <v>-174.94626134534994</v>
      </c>
      <c r="S31" s="144">
        <f ca="1">Налоги!S66</f>
        <v>-447.53576812468623</v>
      </c>
      <c r="T31" s="144">
        <f ca="1">Налоги!T66</f>
        <v>-459.56397922065844</v>
      </c>
      <c r="U31" s="144">
        <f ca="1">Налоги!U66</f>
        <v>-719.57673043451132</v>
      </c>
      <c r="V31" s="144">
        <f ca="1">Налоги!V66</f>
        <v>-580.327424100249</v>
      </c>
      <c r="W31" s="144">
        <f ca="1">Налоги!W66</f>
        <v>-716.70597821309059</v>
      </c>
      <c r="X31" s="144">
        <f ca="1">Налоги!X66</f>
        <v>-728.56795711232917</v>
      </c>
      <c r="Y31" s="144">
        <f ca="1">Налоги!Y66</f>
        <v>-905.92969360588222</v>
      </c>
      <c r="Z31" s="144">
        <f ca="1">Налоги!Z66</f>
        <v>-628.97203395889085</v>
      </c>
      <c r="AA31" s="144">
        <f ca="1">Налоги!AA66</f>
        <v>-1032.8311847326167</v>
      </c>
      <c r="AB31" s="144">
        <f ca="1">Налоги!AB66</f>
        <v>-1048.1497057344743</v>
      </c>
      <c r="AC31" s="144">
        <f ca="1">Налоги!AC66</f>
        <v>-1234.3310395827598</v>
      </c>
      <c r="AD31" s="144">
        <f ca="1">Налоги!AD66</f>
        <v>-687.24814532493622</v>
      </c>
      <c r="AE31" s="144">
        <f ca="1">Налоги!AE66</f>
        <v>-865.3730168227014</v>
      </c>
      <c r="AF31" s="144">
        <f ca="1">Налоги!AF66</f>
        <v>-881.68515195489908</v>
      </c>
      <c r="AG31" s="144">
        <f ca="1">Налоги!AG66</f>
        <v>-1075.7454422939493</v>
      </c>
      <c r="AH31" s="144">
        <f ca="1">Налоги!AH66</f>
        <v>-748.12892146853505</v>
      </c>
      <c r="AI31" s="144">
        <f ca="1">Налоги!AI66</f>
        <v>-918.26069088955126</v>
      </c>
      <c r="AJ31" s="144">
        <f ca="1">Налоги!AJ66</f>
        <v>-935.77634351635425</v>
      </c>
      <c r="AK31" s="144">
        <f ca="1">Налоги!AK66</f>
        <v>-1138.3804598627819</v>
      </c>
      <c r="AL31" s="144">
        <f ca="1">Налоги!AL66</f>
        <v>-816.66820898808692</v>
      </c>
      <c r="AM31" s="144">
        <f ca="1">Налоги!AM66</f>
        <v>-976.64053798549855</v>
      </c>
      <c r="AN31" s="144">
        <f ca="1">Налоги!AN66</f>
        <v>-996.01790602003348</v>
      </c>
      <c r="AO31" s="144">
        <f ca="1">Налоги!AO66</f>
        <v>-1207.2463006044375</v>
      </c>
      <c r="AP31" s="144">
        <f ca="1">Налоги!AP66</f>
        <v>-888.97417557336234</v>
      </c>
      <c r="AQ31" s="144">
        <f ca="1">Налоги!AQ66</f>
        <v>-1209.0606692580691</v>
      </c>
      <c r="AR31" s="144">
        <f ca="1">Налоги!AR66</f>
        <v>-1229.3637325873256</v>
      </c>
      <c r="AS31" s="144">
        <f ca="1">Налоги!AS66</f>
        <v>-1448.716056466764</v>
      </c>
      <c r="AT31" s="144">
        <f ca="1">Налоги!AT66</f>
        <v>-963.35856382126065</v>
      </c>
      <c r="AU31" s="144">
        <f ca="1">Налоги!AU66</f>
        <v>-1272.6682077459227</v>
      </c>
      <c r="AV31" s="144">
        <f ca="1">Налоги!AV66</f>
        <v>-1294.020529639015</v>
      </c>
      <c r="AW31" s="144">
        <f ca="1">Налоги!AW66</f>
        <v>-1521.8240213772738</v>
      </c>
      <c r="AX31" s="144">
        <f ca="1">Налоги!AX66</f>
        <v>-1039.8068611968799</v>
      </c>
      <c r="AY31" s="144">
        <f ca="1">Налоги!AY66</f>
        <v>-1338.0736317282276</v>
      </c>
      <c r="AZ31" s="144">
        <f ca="1">Налоги!AZ66</f>
        <v>-1360.5709570825566</v>
      </c>
      <c r="BA31" s="144">
        <f ca="1">Налоги!BA66</f>
        <v>-1595.780130909515</v>
      </c>
      <c r="BB31" s="144">
        <f ca="1">Налоги!BB66</f>
        <v>-1115.282460690124</v>
      </c>
      <c r="BC31" s="144">
        <f ca="1">Налоги!BC66</f>
        <v>-1398.6137602050067</v>
      </c>
      <c r="BD31" s="144">
        <f ca="1">Налоги!BD66</f>
        <v>-1419.0477127842641</v>
      </c>
      <c r="BE31" s="144">
        <f ca="1">Налоги!BE66</f>
        <v>-1662.0299426455881</v>
      </c>
      <c r="BF31" s="144">
        <f ca="1">Налоги!BF66</f>
        <v>-1185.8237732770963</v>
      </c>
      <c r="BG31" s="144">
        <f ca="1">Налоги!BG66</f>
        <v>-1456.7103890917181</v>
      </c>
      <c r="BH31" s="144">
        <f ca="1">Налоги!BH66</f>
        <v>-1478.4038979084698</v>
      </c>
      <c r="BI31" s="144">
        <f ca="1">Налоги!BI66</f>
        <v>0</v>
      </c>
      <c r="BJ31" s="144">
        <f ca="1">Налоги!BJ66</f>
        <v>0</v>
      </c>
      <c r="BK31" s="144">
        <f ca="1">Налоги!BK66</f>
        <v>0</v>
      </c>
      <c r="BL31" s="144">
        <f ca="1">Налоги!BL66</f>
        <v>0</v>
      </c>
      <c r="BM31" s="144">
        <f ca="1">Налоги!BM66</f>
        <v>0</v>
      </c>
      <c r="BN31" s="144">
        <f ca="1">Налоги!BN66</f>
        <v>0</v>
      </c>
      <c r="BO31" s="144">
        <f ca="1">Налоги!BO66</f>
        <v>0</v>
      </c>
      <c r="BP31" s="144">
        <f ca="1">Налоги!BP66</f>
        <v>0</v>
      </c>
      <c r="BQ31" s="144">
        <f ca="1">Налоги!BQ66</f>
        <v>0</v>
      </c>
      <c r="BR31" s="144">
        <f ca="1">Налоги!BR66</f>
        <v>0</v>
      </c>
      <c r="BS31" s="144">
        <f ca="1">Налоги!BS66</f>
        <v>0</v>
      </c>
      <c r="BT31" s="144">
        <f ca="1">Налоги!BT66</f>
        <v>0</v>
      </c>
      <c r="BU31" s="144">
        <f ca="1">Налоги!BU66</f>
        <v>0</v>
      </c>
      <c r="BV31" s="144">
        <f ca="1">Налоги!BV66</f>
        <v>0</v>
      </c>
      <c r="BW31" s="144">
        <f ca="1">Налоги!BW66</f>
        <v>0</v>
      </c>
      <c r="BX31" s="144">
        <f ca="1">Налоги!BX66</f>
        <v>0</v>
      </c>
      <c r="BY31" s="144">
        <f ca="1">Налоги!BY66</f>
        <v>0</v>
      </c>
      <c r="BZ31" s="144">
        <f ca="1">Налоги!BZ66</f>
        <v>0</v>
      </c>
      <c r="CA31" s="144">
        <f ca="1">Налоги!CA66</f>
        <v>0</v>
      </c>
      <c r="CB31" s="144">
        <f ca="1">Налоги!CB66</f>
        <v>0</v>
      </c>
      <c r="CC31" s="144">
        <f ca="1">Налоги!CC66</f>
        <v>0</v>
      </c>
      <c r="CD31" s="144">
        <f ca="1">Налоги!CD66</f>
        <v>0</v>
      </c>
      <c r="CE31" s="144">
        <f ca="1">Налоги!CE66</f>
        <v>0</v>
      </c>
      <c r="CF31" s="144">
        <f ca="1">Налоги!CF66</f>
        <v>0</v>
      </c>
      <c r="CG31" s="144">
        <f ca="1">Налоги!CG66</f>
        <v>0</v>
      </c>
      <c r="CH31" s="144">
        <f ca="1">Налоги!CH66</f>
        <v>0</v>
      </c>
      <c r="CI31" s="144">
        <f ca="1">Налоги!CI66</f>
        <v>0</v>
      </c>
      <c r="CJ31" s="144">
        <f ca="1">Налоги!CJ66</f>
        <v>0</v>
      </c>
      <c r="CK31" s="144">
        <f ca="1">Налоги!CK66</f>
        <v>0</v>
      </c>
      <c r="CL31" s="144">
        <f ca="1">Налоги!CL66</f>
        <v>0</v>
      </c>
      <c r="CM31" s="144">
        <f ca="1">Налоги!CM66</f>
        <v>0</v>
      </c>
      <c r="CN31" s="144">
        <f ca="1">Налоги!CN66</f>
        <v>0</v>
      </c>
      <c r="CO31" s="144">
        <f ca="1">Налоги!CO66</f>
        <v>0</v>
      </c>
      <c r="CP31" s="144">
        <f ca="1">Налоги!CP66</f>
        <v>0</v>
      </c>
      <c r="CQ31" s="144">
        <f ca="1">Налоги!CQ66</f>
        <v>0</v>
      </c>
      <c r="CR31" s="144">
        <f ca="1">Налоги!CR66</f>
        <v>0</v>
      </c>
      <c r="CS31" s="144">
        <f ca="1">Налоги!CS66</f>
        <v>0</v>
      </c>
      <c r="CT31" s="144">
        <f ca="1">Налоги!CT66</f>
        <v>0</v>
      </c>
      <c r="CU31" s="144">
        <f ca="1">Налоги!CU66</f>
        <v>0</v>
      </c>
      <c r="CV31" s="144">
        <f ca="1">Налоги!CV66</f>
        <v>0</v>
      </c>
      <c r="CW31" s="144">
        <f ca="1">Налоги!CW66</f>
        <v>0</v>
      </c>
      <c r="CX31" s="144">
        <f ca="1">Налоги!CX66</f>
        <v>0</v>
      </c>
      <c r="CY31" s="144">
        <f ca="1">Налоги!CY66</f>
        <v>0</v>
      </c>
      <c r="CZ31" s="144">
        <f ca="1">Налоги!CZ66</f>
        <v>0</v>
      </c>
      <c r="DA31" s="144">
        <f ca="1">Налоги!DA66</f>
        <v>0</v>
      </c>
      <c r="DB31" s="144">
        <f ca="1">Налоги!DB66</f>
        <v>0</v>
      </c>
      <c r="DC31" s="144">
        <f ca="1">Налоги!DC66</f>
        <v>0</v>
      </c>
      <c r="DD31" s="144">
        <f ca="1">Налоги!DD66</f>
        <v>0</v>
      </c>
      <c r="DE31" s="144">
        <f ca="1">Налоги!DE66</f>
        <v>0</v>
      </c>
      <c r="DF31" s="144">
        <f ca="1">Налоги!DF66</f>
        <v>0</v>
      </c>
      <c r="DG31" s="144">
        <f ca="1">Налоги!DG66</f>
        <v>0</v>
      </c>
      <c r="DH31" s="144">
        <f ca="1">Налоги!DH66</f>
        <v>0</v>
      </c>
      <c r="DI31" s="144">
        <f ca="1">Налоги!DI66</f>
        <v>0</v>
      </c>
      <c r="DJ31" s="144">
        <f ca="1">Налоги!DJ66</f>
        <v>0</v>
      </c>
    </row>
    <row r="32" spans="2:114" x14ac:dyDescent="0.25">
      <c r="B32" s="35" t="s">
        <v>546</v>
      </c>
      <c r="C32" s="29"/>
      <c r="I32" s="144">
        <f t="shared" si="0"/>
        <v>0</v>
      </c>
      <c r="J32" s="144">
        <f>-Ввод!I199</f>
        <v>0</v>
      </c>
      <c r="K32" s="144">
        <f>-Ввод!J199</f>
        <v>0</v>
      </c>
      <c r="L32" s="144">
        <f>-Ввод!K199</f>
        <v>0</v>
      </c>
      <c r="M32" s="144">
        <f>-Ввод!L199</f>
        <v>0</v>
      </c>
      <c r="N32" s="144">
        <f>-Ввод!M199</f>
        <v>0</v>
      </c>
      <c r="O32" s="144">
        <f>-Ввод!N199</f>
        <v>0</v>
      </c>
      <c r="P32" s="144">
        <f>-Ввод!O199</f>
        <v>0</v>
      </c>
      <c r="Q32" s="144">
        <f>-Ввод!P199</f>
        <v>0</v>
      </c>
      <c r="R32" s="144">
        <f>-Ввод!Q199</f>
        <v>0</v>
      </c>
      <c r="S32" s="144">
        <f>-Ввод!R199</f>
        <v>0</v>
      </c>
      <c r="T32" s="144">
        <f>-Ввод!S199</f>
        <v>0</v>
      </c>
      <c r="U32" s="144">
        <f>-Ввод!T199</f>
        <v>0</v>
      </c>
      <c r="V32" s="144">
        <f>-Ввод!U199</f>
        <v>0</v>
      </c>
      <c r="W32" s="144">
        <f>-Ввод!V199</f>
        <v>0</v>
      </c>
      <c r="X32" s="144">
        <f>-Ввод!W199</f>
        <v>0</v>
      </c>
      <c r="Y32" s="144">
        <f>-Ввод!X199</f>
        <v>0</v>
      </c>
      <c r="Z32" s="144">
        <f>-Ввод!Y199</f>
        <v>0</v>
      </c>
      <c r="AA32" s="144">
        <f>-Ввод!Z199</f>
        <v>0</v>
      </c>
      <c r="AB32" s="144">
        <f>-Ввод!AA199</f>
        <v>0</v>
      </c>
      <c r="AC32" s="144">
        <f>-Ввод!AB199</f>
        <v>0</v>
      </c>
      <c r="AD32" s="144">
        <f>-Ввод!AC199</f>
        <v>0</v>
      </c>
      <c r="AE32" s="144">
        <f>-Ввод!AD199</f>
        <v>0</v>
      </c>
      <c r="AF32" s="144">
        <f>-Ввод!AE199</f>
        <v>0</v>
      </c>
      <c r="AG32" s="144">
        <f>-Ввод!AF199</f>
        <v>0</v>
      </c>
      <c r="AH32" s="144">
        <f>-Ввод!AG199</f>
        <v>0</v>
      </c>
      <c r="AI32" s="144">
        <f>-Ввод!AH199</f>
        <v>0</v>
      </c>
      <c r="AJ32" s="144">
        <f>-Ввод!AI199</f>
        <v>0</v>
      </c>
      <c r="AK32" s="144">
        <f>-Ввод!AJ199</f>
        <v>0</v>
      </c>
      <c r="AL32" s="144">
        <f>-Ввод!AK199</f>
        <v>0</v>
      </c>
      <c r="AM32" s="144">
        <f>-Ввод!AL199</f>
        <v>0</v>
      </c>
      <c r="AN32" s="144">
        <f>-Ввод!AM199</f>
        <v>0</v>
      </c>
      <c r="AO32" s="144">
        <f>-Ввод!AN199</f>
        <v>0</v>
      </c>
      <c r="AP32" s="144">
        <f>-Ввод!AO199</f>
        <v>0</v>
      </c>
      <c r="AQ32" s="144">
        <f>-Ввод!AP199</f>
        <v>0</v>
      </c>
      <c r="AR32" s="144">
        <f>-Ввод!AQ199</f>
        <v>0</v>
      </c>
      <c r="AS32" s="144">
        <f>-Ввод!AR199</f>
        <v>0</v>
      </c>
      <c r="AT32" s="144">
        <f>-Ввод!AS199</f>
        <v>0</v>
      </c>
      <c r="AU32" s="144">
        <f>-Ввод!AT199</f>
        <v>0</v>
      </c>
      <c r="AV32" s="144">
        <f>-Ввод!AU199</f>
        <v>0</v>
      </c>
      <c r="AW32" s="144">
        <f>-Ввод!AV199</f>
        <v>0</v>
      </c>
      <c r="AX32" s="144">
        <f>-Ввод!AW199</f>
        <v>0</v>
      </c>
      <c r="AY32" s="144">
        <f>-Ввод!AX199</f>
        <v>0</v>
      </c>
      <c r="AZ32" s="144">
        <f>-Ввод!AY199</f>
        <v>0</v>
      </c>
      <c r="BA32" s="144">
        <f>-Ввод!AZ199</f>
        <v>0</v>
      </c>
      <c r="BB32" s="144">
        <f>-Ввод!BA199</f>
        <v>0</v>
      </c>
      <c r="BC32" s="144">
        <f>-Ввод!BB199</f>
        <v>0</v>
      </c>
      <c r="BD32" s="144">
        <f>-Ввод!BC199</f>
        <v>0</v>
      </c>
      <c r="BE32" s="144">
        <f>-Ввод!BD199</f>
        <v>0</v>
      </c>
      <c r="BF32" s="144">
        <f>-Ввод!BE199</f>
        <v>0</v>
      </c>
      <c r="BG32" s="144">
        <f>-Ввод!BF199</f>
        <v>0</v>
      </c>
      <c r="BH32" s="144">
        <f>-Ввод!BG199</f>
        <v>0</v>
      </c>
      <c r="BI32" s="144">
        <f>-Ввод!BH199</f>
        <v>0</v>
      </c>
      <c r="BJ32" s="144">
        <f>-Ввод!BI199</f>
        <v>0</v>
      </c>
      <c r="BK32" s="144">
        <f>-Ввод!BJ199</f>
        <v>0</v>
      </c>
      <c r="BL32" s="144">
        <f>-Ввод!BK199</f>
        <v>0</v>
      </c>
      <c r="BM32" s="144">
        <f>-Ввод!BL199</f>
        <v>0</v>
      </c>
      <c r="BN32" s="144">
        <f>-Ввод!BM199</f>
        <v>0</v>
      </c>
      <c r="BO32" s="144">
        <f>-Ввод!BN199</f>
        <v>0</v>
      </c>
      <c r="BP32" s="144">
        <f>-Ввод!BO199</f>
        <v>0</v>
      </c>
      <c r="BQ32" s="144">
        <f>-Ввод!BP199</f>
        <v>0</v>
      </c>
      <c r="BR32" s="144">
        <f>-Ввод!BQ199</f>
        <v>0</v>
      </c>
      <c r="BS32" s="144">
        <f>-Ввод!BR199</f>
        <v>0</v>
      </c>
      <c r="BT32" s="144">
        <f>-Ввод!BS199</f>
        <v>0</v>
      </c>
      <c r="BU32" s="144">
        <f>-Ввод!BT199</f>
        <v>0</v>
      </c>
      <c r="BV32" s="144">
        <f>-Ввод!BU199</f>
        <v>0</v>
      </c>
      <c r="BW32" s="144">
        <f>-Ввод!BV199</f>
        <v>0</v>
      </c>
      <c r="BX32" s="144">
        <f>-Ввод!BW199</f>
        <v>0</v>
      </c>
      <c r="BY32" s="144">
        <f>-Ввод!BX199</f>
        <v>0</v>
      </c>
      <c r="BZ32" s="144">
        <f>-Ввод!BY199</f>
        <v>0</v>
      </c>
      <c r="CA32" s="144">
        <f>-Ввод!BZ199</f>
        <v>0</v>
      </c>
      <c r="CB32" s="144">
        <f>-Ввод!CA199</f>
        <v>0</v>
      </c>
      <c r="CC32" s="144">
        <f>-Ввод!CB199</f>
        <v>0</v>
      </c>
      <c r="CD32" s="144">
        <f>-Ввод!CC199</f>
        <v>0</v>
      </c>
      <c r="CE32" s="144">
        <f>-Ввод!CD199</f>
        <v>0</v>
      </c>
      <c r="CF32" s="144">
        <f>-Ввод!CE199</f>
        <v>0</v>
      </c>
      <c r="CG32" s="144">
        <f>-Ввод!CF199</f>
        <v>0</v>
      </c>
      <c r="CH32" s="144">
        <f>-Ввод!CG199</f>
        <v>0</v>
      </c>
      <c r="CI32" s="144">
        <f>-Ввод!CH199</f>
        <v>0</v>
      </c>
      <c r="CJ32" s="144">
        <f>-Ввод!CI199</f>
        <v>0</v>
      </c>
      <c r="CK32" s="144">
        <f>-Ввод!CJ199</f>
        <v>0</v>
      </c>
      <c r="CL32" s="144">
        <f>-Ввод!CK199</f>
        <v>0</v>
      </c>
      <c r="CM32" s="144">
        <f>-Ввод!CL199</f>
        <v>0</v>
      </c>
      <c r="CN32" s="144">
        <f>-Ввод!CM199</f>
        <v>0</v>
      </c>
      <c r="CO32" s="144">
        <f>-Ввод!CN199</f>
        <v>0</v>
      </c>
      <c r="CP32" s="144">
        <f>-Ввод!CO199</f>
        <v>0</v>
      </c>
      <c r="CQ32" s="144">
        <f>-Ввод!CP199</f>
        <v>0</v>
      </c>
      <c r="CR32" s="144">
        <f>-Ввод!CQ199</f>
        <v>0</v>
      </c>
      <c r="CS32" s="144">
        <f>-Ввод!CR199</f>
        <v>0</v>
      </c>
      <c r="CT32" s="144">
        <f>-Ввод!CS199</f>
        <v>0</v>
      </c>
      <c r="CU32" s="144">
        <f>-Ввод!CT199</f>
        <v>0</v>
      </c>
      <c r="CV32" s="144">
        <f>-Ввод!CU199</f>
        <v>0</v>
      </c>
      <c r="CW32" s="144">
        <f>-Ввод!CV199</f>
        <v>0</v>
      </c>
      <c r="CX32" s="144">
        <f>-Ввод!CW199</f>
        <v>0</v>
      </c>
      <c r="CY32" s="144">
        <f>-Ввод!CX199</f>
        <v>0</v>
      </c>
      <c r="CZ32" s="144">
        <f>-Ввод!CY199</f>
        <v>0</v>
      </c>
      <c r="DA32" s="144">
        <f>-Ввод!CZ199</f>
        <v>0</v>
      </c>
      <c r="DB32" s="144">
        <f>-Ввод!DA199</f>
        <v>0</v>
      </c>
      <c r="DC32" s="144">
        <f>-Ввод!DB199</f>
        <v>0</v>
      </c>
      <c r="DD32" s="144">
        <f>-Ввод!DC199</f>
        <v>0</v>
      </c>
      <c r="DE32" s="144">
        <f>-Ввод!DD199</f>
        <v>0</v>
      </c>
      <c r="DF32" s="144">
        <f>-Ввод!DE199</f>
        <v>0</v>
      </c>
      <c r="DG32" s="144">
        <f>-Ввод!DF199</f>
        <v>0</v>
      </c>
      <c r="DH32" s="144">
        <f>-Ввод!DG199</f>
        <v>0</v>
      </c>
      <c r="DI32" s="144">
        <f>-Ввод!DH199</f>
        <v>0</v>
      </c>
      <c r="DJ32" s="144">
        <f>-Ввод!DI199</f>
        <v>0</v>
      </c>
    </row>
    <row r="33" spans="1:114" s="28" customFormat="1" x14ac:dyDescent="0.25">
      <c r="A33" s="46"/>
      <c r="B33" s="200" t="s">
        <v>358</v>
      </c>
      <c r="C33" s="195"/>
      <c r="I33" s="150">
        <f t="shared" ca="1" si="0"/>
        <v>267001.96345687064</v>
      </c>
      <c r="J33" s="150">
        <f ca="1">N(J$13&lt;&gt;0)*(J25+J28+J31+J32)</f>
        <v>3484.7786188608179</v>
      </c>
      <c r="K33" s="150">
        <f t="shared" ref="K33:BV33" ca="1" si="8">N(K$13&lt;&gt;0)*(K25+K28+K31+K32)</f>
        <v>5796.1987254019823</v>
      </c>
      <c r="L33" s="150">
        <f t="shared" ca="1" si="8"/>
        <v>5855.2447588386976</v>
      </c>
      <c r="M33" s="150">
        <f t="shared" ca="1" si="8"/>
        <v>6382.9599994636101</v>
      </c>
      <c r="N33" s="150">
        <f t="shared" ca="1" si="8"/>
        <v>3488.0048765696156</v>
      </c>
      <c r="O33" s="150">
        <f t="shared" ca="1" si="8"/>
        <v>6349.3339445598322</v>
      </c>
      <c r="P33" s="150">
        <f t="shared" ca="1" si="8"/>
        <v>6285.608961050405</v>
      </c>
      <c r="Q33" s="150">
        <f t="shared" ca="1" si="8"/>
        <v>5648.8801485828608</v>
      </c>
      <c r="R33" s="150">
        <f t="shared" ca="1" si="8"/>
        <v>2199.7850453813999</v>
      </c>
      <c r="S33" s="150">
        <f t="shared" ca="1" si="8"/>
        <v>3290.1430724987449</v>
      </c>
      <c r="T33" s="150">
        <f t="shared" ca="1" si="8"/>
        <v>3338.2559168826338</v>
      </c>
      <c r="U33" s="150">
        <f t="shared" ca="1" si="8"/>
        <v>3878.3069217380448</v>
      </c>
      <c r="V33" s="150">
        <f t="shared" ca="1" si="8"/>
        <v>3321.3096964009956</v>
      </c>
      <c r="W33" s="150">
        <f t="shared" ca="1" si="8"/>
        <v>3866.8239128523624</v>
      </c>
      <c r="X33" s="150">
        <f t="shared" ca="1" si="8"/>
        <v>3914.2718284493167</v>
      </c>
      <c r="Y33" s="150">
        <f t="shared" ca="1" si="8"/>
        <v>4623.7187744235289</v>
      </c>
      <c r="Z33" s="150">
        <f t="shared" ca="1" si="8"/>
        <v>3515.8881358355634</v>
      </c>
      <c r="AA33" s="150">
        <f t="shared" ca="1" si="8"/>
        <v>5131.324738930467</v>
      </c>
      <c r="AB33" s="150">
        <f t="shared" ca="1" si="8"/>
        <v>5192.5988229378972</v>
      </c>
      <c r="AC33" s="150">
        <f t="shared" ca="1" si="8"/>
        <v>5937.3241583310391</v>
      </c>
      <c r="AD33" s="150">
        <f t="shared" ca="1" si="8"/>
        <v>3748.9925812997449</v>
      </c>
      <c r="AE33" s="150">
        <f t="shared" ca="1" si="8"/>
        <v>4461.4920672908056</v>
      </c>
      <c r="AF33" s="150">
        <f t="shared" ca="1" si="8"/>
        <v>4526.7406078195963</v>
      </c>
      <c r="AG33" s="150">
        <f t="shared" ca="1" si="8"/>
        <v>5302.9817691757971</v>
      </c>
      <c r="AH33" s="150">
        <f t="shared" ca="1" si="8"/>
        <v>3992.5156858741402</v>
      </c>
      <c r="AI33" s="150">
        <f t="shared" ca="1" si="8"/>
        <v>4673.0427635582046</v>
      </c>
      <c r="AJ33" s="150">
        <f t="shared" ca="1" si="8"/>
        <v>4743.105374065417</v>
      </c>
      <c r="AK33" s="150">
        <f t="shared" ca="1" si="8"/>
        <v>5553.5218394511276</v>
      </c>
      <c r="AL33" s="150">
        <f t="shared" ca="1" si="8"/>
        <v>4266.6728359523477</v>
      </c>
      <c r="AM33" s="150">
        <f t="shared" ca="1" si="8"/>
        <v>4906.5621519419938</v>
      </c>
      <c r="AN33" s="150">
        <f t="shared" ca="1" si="8"/>
        <v>4984.0716240801339</v>
      </c>
      <c r="AO33" s="150">
        <f t="shared" ca="1" si="8"/>
        <v>5828.9852024177499</v>
      </c>
      <c r="AP33" s="150">
        <f t="shared" ca="1" si="8"/>
        <v>4555.8967022934494</v>
      </c>
      <c r="AQ33" s="150">
        <f t="shared" ca="1" si="8"/>
        <v>5836.2426770322763</v>
      </c>
      <c r="AR33" s="150">
        <f t="shared" ca="1" si="8"/>
        <v>5917.4549303493022</v>
      </c>
      <c r="AS33" s="150">
        <f t="shared" ca="1" si="8"/>
        <v>6794.8642258670561</v>
      </c>
      <c r="AT33" s="150">
        <f t="shared" ca="1" si="8"/>
        <v>4853.4342552850421</v>
      </c>
      <c r="AU33" s="150">
        <f t="shared" ca="1" si="8"/>
        <v>6090.6728309836908</v>
      </c>
      <c r="AV33" s="150">
        <f t="shared" ca="1" si="8"/>
        <v>6176.0821185560599</v>
      </c>
      <c r="AW33" s="150">
        <f t="shared" ca="1" si="8"/>
        <v>7087.2960855090951</v>
      </c>
      <c r="AX33" s="150">
        <f t="shared" ca="1" si="8"/>
        <v>5159.2274447875197</v>
      </c>
      <c r="AY33" s="150">
        <f t="shared" ca="1" si="8"/>
        <v>6352.2945269129104</v>
      </c>
      <c r="AZ33" s="150">
        <f t="shared" ca="1" si="8"/>
        <v>6442.2838283302262</v>
      </c>
      <c r="BA33" s="150">
        <f t="shared" ca="1" si="8"/>
        <v>7383.1205236380601</v>
      </c>
      <c r="BB33" s="150">
        <f t="shared" ca="1" si="8"/>
        <v>5461.1298427604961</v>
      </c>
      <c r="BC33" s="150">
        <f t="shared" ca="1" si="8"/>
        <v>6594.4550408200257</v>
      </c>
      <c r="BD33" s="150">
        <f t="shared" ca="1" si="8"/>
        <v>6676.1908511370566</v>
      </c>
      <c r="BE33" s="150">
        <f t="shared" ca="1" si="8"/>
        <v>7648.1197705823524</v>
      </c>
      <c r="BF33" s="150">
        <f t="shared" ca="1" si="8"/>
        <v>5743.2950931083851</v>
      </c>
      <c r="BG33" s="150">
        <f t="shared" ca="1" si="8"/>
        <v>6826.8415563668723</v>
      </c>
      <c r="BH33" s="150">
        <f t="shared" ca="1" si="8"/>
        <v>6913.6155916338785</v>
      </c>
      <c r="BI33" s="150">
        <f t="shared" ca="1" si="8"/>
        <v>0</v>
      </c>
      <c r="BJ33" s="150">
        <f t="shared" ca="1" si="8"/>
        <v>0</v>
      </c>
      <c r="BK33" s="150">
        <f t="shared" ca="1" si="8"/>
        <v>0</v>
      </c>
      <c r="BL33" s="150">
        <f t="shared" ca="1" si="8"/>
        <v>0</v>
      </c>
      <c r="BM33" s="150">
        <f t="shared" ca="1" si="8"/>
        <v>0</v>
      </c>
      <c r="BN33" s="150">
        <f t="shared" ca="1" si="8"/>
        <v>0</v>
      </c>
      <c r="BO33" s="150">
        <f t="shared" ca="1" si="8"/>
        <v>0</v>
      </c>
      <c r="BP33" s="150">
        <f t="shared" ca="1" si="8"/>
        <v>0</v>
      </c>
      <c r="BQ33" s="150">
        <f t="shared" ca="1" si="8"/>
        <v>0</v>
      </c>
      <c r="BR33" s="150">
        <f t="shared" ca="1" si="8"/>
        <v>0</v>
      </c>
      <c r="BS33" s="150">
        <f t="shared" ca="1" si="8"/>
        <v>0</v>
      </c>
      <c r="BT33" s="150">
        <f t="shared" ca="1" si="8"/>
        <v>0</v>
      </c>
      <c r="BU33" s="150">
        <f t="shared" ca="1" si="8"/>
        <v>0</v>
      </c>
      <c r="BV33" s="150">
        <f t="shared" ca="1" si="8"/>
        <v>0</v>
      </c>
      <c r="BW33" s="150">
        <f t="shared" ref="BW33:DJ33" ca="1" si="9">N(BW$13&lt;&gt;0)*(BW25+BW28+BW31+BW32)</f>
        <v>0</v>
      </c>
      <c r="BX33" s="150">
        <f t="shared" ca="1" si="9"/>
        <v>0</v>
      </c>
      <c r="BY33" s="150">
        <f t="shared" ca="1" si="9"/>
        <v>0</v>
      </c>
      <c r="BZ33" s="150">
        <f t="shared" ca="1" si="9"/>
        <v>0</v>
      </c>
      <c r="CA33" s="150">
        <f t="shared" ca="1" si="9"/>
        <v>0</v>
      </c>
      <c r="CB33" s="150">
        <f t="shared" ca="1" si="9"/>
        <v>0</v>
      </c>
      <c r="CC33" s="150">
        <f t="shared" ca="1" si="9"/>
        <v>0</v>
      </c>
      <c r="CD33" s="150">
        <f t="shared" ca="1" si="9"/>
        <v>0</v>
      </c>
      <c r="CE33" s="150">
        <f t="shared" ca="1" si="9"/>
        <v>0</v>
      </c>
      <c r="CF33" s="150">
        <f t="shared" ca="1" si="9"/>
        <v>0</v>
      </c>
      <c r="CG33" s="150">
        <f t="shared" ca="1" si="9"/>
        <v>0</v>
      </c>
      <c r="CH33" s="150">
        <f t="shared" ca="1" si="9"/>
        <v>0</v>
      </c>
      <c r="CI33" s="150">
        <f t="shared" ca="1" si="9"/>
        <v>0</v>
      </c>
      <c r="CJ33" s="150">
        <f t="shared" ca="1" si="9"/>
        <v>0</v>
      </c>
      <c r="CK33" s="150">
        <f t="shared" ca="1" si="9"/>
        <v>0</v>
      </c>
      <c r="CL33" s="150">
        <f t="shared" ca="1" si="9"/>
        <v>0</v>
      </c>
      <c r="CM33" s="150">
        <f t="shared" ca="1" si="9"/>
        <v>0</v>
      </c>
      <c r="CN33" s="150">
        <f t="shared" ca="1" si="9"/>
        <v>0</v>
      </c>
      <c r="CO33" s="150">
        <f t="shared" ca="1" si="9"/>
        <v>0</v>
      </c>
      <c r="CP33" s="150">
        <f t="shared" ca="1" si="9"/>
        <v>0</v>
      </c>
      <c r="CQ33" s="150">
        <f t="shared" ca="1" si="9"/>
        <v>0</v>
      </c>
      <c r="CR33" s="150">
        <f t="shared" ca="1" si="9"/>
        <v>0</v>
      </c>
      <c r="CS33" s="150">
        <f t="shared" ca="1" si="9"/>
        <v>0</v>
      </c>
      <c r="CT33" s="150">
        <f t="shared" ca="1" si="9"/>
        <v>0</v>
      </c>
      <c r="CU33" s="150">
        <f t="shared" ca="1" si="9"/>
        <v>0</v>
      </c>
      <c r="CV33" s="150">
        <f t="shared" ca="1" si="9"/>
        <v>0</v>
      </c>
      <c r="CW33" s="150">
        <f t="shared" ca="1" si="9"/>
        <v>0</v>
      </c>
      <c r="CX33" s="150">
        <f t="shared" ca="1" si="9"/>
        <v>0</v>
      </c>
      <c r="CY33" s="150">
        <f t="shared" ca="1" si="9"/>
        <v>0</v>
      </c>
      <c r="CZ33" s="150">
        <f t="shared" ca="1" si="9"/>
        <v>0</v>
      </c>
      <c r="DA33" s="150">
        <f t="shared" ca="1" si="9"/>
        <v>0</v>
      </c>
      <c r="DB33" s="150">
        <f t="shared" ca="1" si="9"/>
        <v>0</v>
      </c>
      <c r="DC33" s="150">
        <f t="shared" ca="1" si="9"/>
        <v>0</v>
      </c>
      <c r="DD33" s="150">
        <f t="shared" ca="1" si="9"/>
        <v>0</v>
      </c>
      <c r="DE33" s="150">
        <f t="shared" ca="1" si="9"/>
        <v>0</v>
      </c>
      <c r="DF33" s="150">
        <f t="shared" ca="1" si="9"/>
        <v>0</v>
      </c>
      <c r="DG33" s="150">
        <f t="shared" ca="1" si="9"/>
        <v>0</v>
      </c>
      <c r="DH33" s="150">
        <f t="shared" ca="1" si="9"/>
        <v>0</v>
      </c>
      <c r="DI33" s="150">
        <f t="shared" ca="1" si="9"/>
        <v>0</v>
      </c>
      <c r="DJ33" s="150">
        <f t="shared" ca="1" si="9"/>
        <v>0</v>
      </c>
    </row>
    <row r="34" spans="1:114" x14ac:dyDescent="0.25">
      <c r="B34" s="29"/>
      <c r="C34" s="29"/>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c r="CN34" s="144"/>
      <c r="CO34" s="144"/>
      <c r="CP34" s="144"/>
      <c r="CQ34" s="144"/>
      <c r="CR34" s="144"/>
      <c r="CS34" s="144"/>
      <c r="CT34" s="144"/>
      <c r="CU34" s="144"/>
      <c r="CV34" s="144"/>
      <c r="CW34" s="144"/>
      <c r="CX34" s="144"/>
      <c r="CY34" s="144"/>
      <c r="CZ34" s="144"/>
      <c r="DA34" s="144"/>
      <c r="DB34" s="144"/>
      <c r="DC34" s="144"/>
      <c r="DD34" s="144"/>
      <c r="DE34" s="144"/>
      <c r="DF34" s="144"/>
      <c r="DG34" s="144"/>
      <c r="DH34" s="144"/>
      <c r="DI34" s="144"/>
      <c r="DJ34" s="144"/>
    </row>
    <row r="35" spans="1:114" x14ac:dyDescent="0.25">
      <c r="B35" s="199" t="s">
        <v>359</v>
      </c>
      <c r="C35" s="29"/>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c r="CN35" s="144"/>
      <c r="CO35" s="144"/>
      <c r="CP35" s="144"/>
      <c r="CQ35" s="144"/>
      <c r="CR35" s="144"/>
      <c r="CS35" s="144"/>
      <c r="CT35" s="144"/>
      <c r="CU35" s="144"/>
      <c r="CV35" s="144"/>
      <c r="CW35" s="144"/>
      <c r="CX35" s="144"/>
      <c r="CY35" s="144"/>
      <c r="CZ35" s="144"/>
      <c r="DA35" s="144"/>
      <c r="DB35" s="144"/>
      <c r="DC35" s="144"/>
      <c r="DD35" s="144"/>
      <c r="DE35" s="144"/>
      <c r="DF35" s="144"/>
      <c r="DG35" s="144"/>
      <c r="DH35" s="144"/>
      <c r="DI35" s="144"/>
      <c r="DJ35" s="144"/>
    </row>
    <row r="36" spans="1:114" x14ac:dyDescent="0.25">
      <c r="B36" s="33" t="s">
        <v>360</v>
      </c>
      <c r="C36" s="29"/>
      <c r="I36" s="144">
        <f t="shared" ref="I36:I41" si="10">SUM(J36:DJ36)</f>
        <v>-50000</v>
      </c>
      <c r="J36" s="144">
        <f>-Финансирование!J18</f>
        <v>0</v>
      </c>
      <c r="K36" s="144">
        <f>-Финансирование!K18</f>
        <v>0</v>
      </c>
      <c r="L36" s="144">
        <f>-Финансирование!L18</f>
        <v>0</v>
      </c>
      <c r="M36" s="144">
        <f>-Финансирование!M18</f>
        <v>-15000</v>
      </c>
      <c r="N36" s="144">
        <f>-Финансирование!N18</f>
        <v>0</v>
      </c>
      <c r="O36" s="144">
        <f>-Финансирование!O18</f>
        <v>0</v>
      </c>
      <c r="P36" s="144">
        <f>-Финансирование!P18</f>
        <v>0</v>
      </c>
      <c r="Q36" s="144">
        <f>-Финансирование!Q18</f>
        <v>-12500</v>
      </c>
      <c r="R36" s="144">
        <f>-Финансирование!R18</f>
        <v>0</v>
      </c>
      <c r="S36" s="144">
        <f>-Финансирование!S18</f>
        <v>0</v>
      </c>
      <c r="T36" s="144">
        <f>-Финансирование!T18</f>
        <v>0</v>
      </c>
      <c r="U36" s="144">
        <f>-Финансирование!U18</f>
        <v>-22500</v>
      </c>
      <c r="V36" s="144">
        <f>-Финансирование!V18</f>
        <v>0</v>
      </c>
      <c r="W36" s="144">
        <f>-Финансирование!W18</f>
        <v>0</v>
      </c>
      <c r="X36" s="144">
        <f>-Финансирование!X18</f>
        <v>0</v>
      </c>
      <c r="Y36" s="144">
        <f>-Финансирование!Y18</f>
        <v>0</v>
      </c>
      <c r="Z36" s="144">
        <f>-Финансирование!Z18</f>
        <v>0</v>
      </c>
      <c r="AA36" s="144">
        <f>-Финансирование!AA18</f>
        <v>0</v>
      </c>
      <c r="AB36" s="144">
        <f>-Финансирование!AB18</f>
        <v>0</v>
      </c>
      <c r="AC36" s="144">
        <f>-Финансирование!AC18</f>
        <v>0</v>
      </c>
      <c r="AD36" s="144">
        <f>-Финансирование!AD18</f>
        <v>0</v>
      </c>
      <c r="AE36" s="144">
        <f>-Финансирование!AE18</f>
        <v>0</v>
      </c>
      <c r="AF36" s="144">
        <f>-Финансирование!AF18</f>
        <v>0</v>
      </c>
      <c r="AG36" s="144">
        <f>-Финансирование!AG18</f>
        <v>0</v>
      </c>
      <c r="AH36" s="144">
        <f>-Финансирование!AH18</f>
        <v>0</v>
      </c>
      <c r="AI36" s="144">
        <f>-Финансирование!AI18</f>
        <v>0</v>
      </c>
      <c r="AJ36" s="144">
        <f>-Финансирование!AJ18</f>
        <v>0</v>
      </c>
      <c r="AK36" s="144">
        <f>-Финансирование!AK18</f>
        <v>0</v>
      </c>
      <c r="AL36" s="144">
        <f>-Финансирование!AL18</f>
        <v>0</v>
      </c>
      <c r="AM36" s="144">
        <f>-Финансирование!AM18</f>
        <v>0</v>
      </c>
      <c r="AN36" s="144">
        <f>-Финансирование!AN18</f>
        <v>0</v>
      </c>
      <c r="AO36" s="144">
        <f>-Финансирование!AO18</f>
        <v>0</v>
      </c>
      <c r="AP36" s="144">
        <f>-Финансирование!AP18</f>
        <v>0</v>
      </c>
      <c r="AQ36" s="144">
        <f>-Финансирование!AQ18</f>
        <v>0</v>
      </c>
      <c r="AR36" s="144">
        <f>-Финансирование!AR18</f>
        <v>0</v>
      </c>
      <c r="AS36" s="144">
        <f>-Финансирование!AS18</f>
        <v>0</v>
      </c>
      <c r="AT36" s="144">
        <f>-Финансирование!AT18</f>
        <v>0</v>
      </c>
      <c r="AU36" s="144">
        <f>-Финансирование!AU18</f>
        <v>0</v>
      </c>
      <c r="AV36" s="144">
        <f>-Финансирование!AV18</f>
        <v>0</v>
      </c>
      <c r="AW36" s="144">
        <f>-Финансирование!AW18</f>
        <v>0</v>
      </c>
      <c r="AX36" s="144">
        <f>-Финансирование!AX18</f>
        <v>0</v>
      </c>
      <c r="AY36" s="144">
        <f>-Финансирование!AY18</f>
        <v>0</v>
      </c>
      <c r="AZ36" s="144">
        <f>-Финансирование!AZ18</f>
        <v>0</v>
      </c>
      <c r="BA36" s="144">
        <f>-Финансирование!BA18</f>
        <v>0</v>
      </c>
      <c r="BB36" s="144">
        <f>-Финансирование!BB18</f>
        <v>0</v>
      </c>
      <c r="BC36" s="144">
        <f>-Финансирование!BC18</f>
        <v>0</v>
      </c>
      <c r="BD36" s="144">
        <f>-Финансирование!BD18</f>
        <v>0</v>
      </c>
      <c r="BE36" s="144">
        <f>-Финансирование!BE18</f>
        <v>0</v>
      </c>
      <c r="BF36" s="144">
        <f>-Финансирование!BF18</f>
        <v>0</v>
      </c>
      <c r="BG36" s="144">
        <f>-Финансирование!BG18</f>
        <v>0</v>
      </c>
      <c r="BH36" s="144">
        <f>-Финансирование!BH18</f>
        <v>0</v>
      </c>
      <c r="BI36" s="144">
        <f>-Финансирование!BI18</f>
        <v>0</v>
      </c>
      <c r="BJ36" s="144">
        <f>-Финансирование!BJ18</f>
        <v>0</v>
      </c>
      <c r="BK36" s="144">
        <f>-Финансирование!BK18</f>
        <v>0</v>
      </c>
      <c r="BL36" s="144">
        <f>-Финансирование!BL18</f>
        <v>0</v>
      </c>
      <c r="BM36" s="144">
        <f>-Финансирование!BM18</f>
        <v>0</v>
      </c>
      <c r="BN36" s="144">
        <f>-Финансирование!BN18</f>
        <v>0</v>
      </c>
      <c r="BO36" s="144">
        <f>-Финансирование!BO18</f>
        <v>0</v>
      </c>
      <c r="BP36" s="144">
        <f>-Финансирование!BP18</f>
        <v>0</v>
      </c>
      <c r="BQ36" s="144">
        <f>-Финансирование!BQ18</f>
        <v>0</v>
      </c>
      <c r="BR36" s="144">
        <f>-Финансирование!BR18</f>
        <v>0</v>
      </c>
      <c r="BS36" s="144">
        <f>-Финансирование!BS18</f>
        <v>0</v>
      </c>
      <c r="BT36" s="144">
        <f>-Финансирование!BT18</f>
        <v>0</v>
      </c>
      <c r="BU36" s="144">
        <f>-Финансирование!BU18</f>
        <v>0</v>
      </c>
      <c r="BV36" s="144">
        <f>-Финансирование!BV18</f>
        <v>0</v>
      </c>
      <c r="BW36" s="144">
        <f>-Финансирование!BW18</f>
        <v>0</v>
      </c>
      <c r="BX36" s="144">
        <f>-Финансирование!BX18</f>
        <v>0</v>
      </c>
      <c r="BY36" s="144">
        <f>-Финансирование!BY18</f>
        <v>0</v>
      </c>
      <c r="BZ36" s="144">
        <f>-Финансирование!BZ18</f>
        <v>0</v>
      </c>
      <c r="CA36" s="144">
        <f>-Финансирование!CA18</f>
        <v>0</v>
      </c>
      <c r="CB36" s="144">
        <f>-Финансирование!CB18</f>
        <v>0</v>
      </c>
      <c r="CC36" s="144">
        <f>-Финансирование!CC18</f>
        <v>0</v>
      </c>
      <c r="CD36" s="144">
        <f>-Финансирование!CD18</f>
        <v>0</v>
      </c>
      <c r="CE36" s="144">
        <f>-Финансирование!CE18</f>
        <v>0</v>
      </c>
      <c r="CF36" s="144">
        <f>-Финансирование!CF18</f>
        <v>0</v>
      </c>
      <c r="CG36" s="144">
        <f>-Финансирование!CG18</f>
        <v>0</v>
      </c>
      <c r="CH36" s="144">
        <f>-Финансирование!CH18</f>
        <v>0</v>
      </c>
      <c r="CI36" s="144">
        <f>-Финансирование!CI18</f>
        <v>0</v>
      </c>
      <c r="CJ36" s="144">
        <f>-Финансирование!CJ18</f>
        <v>0</v>
      </c>
      <c r="CK36" s="144">
        <f>-Финансирование!CK18</f>
        <v>0</v>
      </c>
      <c r="CL36" s="144">
        <f>-Финансирование!CL18</f>
        <v>0</v>
      </c>
      <c r="CM36" s="144">
        <f>-Финансирование!CM18</f>
        <v>0</v>
      </c>
      <c r="CN36" s="144">
        <f>-Финансирование!CN18</f>
        <v>0</v>
      </c>
      <c r="CO36" s="144">
        <f>-Финансирование!CO18</f>
        <v>0</v>
      </c>
      <c r="CP36" s="144">
        <f>-Финансирование!CP18</f>
        <v>0</v>
      </c>
      <c r="CQ36" s="144">
        <f>-Финансирование!CQ18</f>
        <v>0</v>
      </c>
      <c r="CR36" s="144">
        <f>-Финансирование!CR18</f>
        <v>0</v>
      </c>
      <c r="CS36" s="144">
        <f>-Финансирование!CS18</f>
        <v>0</v>
      </c>
      <c r="CT36" s="144">
        <f>-Финансирование!CT18</f>
        <v>0</v>
      </c>
      <c r="CU36" s="144">
        <f>-Финансирование!CU18</f>
        <v>0</v>
      </c>
      <c r="CV36" s="144">
        <f>-Финансирование!CV18</f>
        <v>0</v>
      </c>
      <c r="CW36" s="144">
        <f>-Финансирование!CW18</f>
        <v>0</v>
      </c>
      <c r="CX36" s="144">
        <f>-Финансирование!CX18</f>
        <v>0</v>
      </c>
      <c r="CY36" s="144">
        <f>-Финансирование!CY18</f>
        <v>0</v>
      </c>
      <c r="CZ36" s="144">
        <f>-Финансирование!CZ18</f>
        <v>0</v>
      </c>
      <c r="DA36" s="144">
        <f>-Финансирование!DA18</f>
        <v>0</v>
      </c>
      <c r="DB36" s="144">
        <f>-Финансирование!DB18</f>
        <v>0</v>
      </c>
      <c r="DC36" s="144">
        <f>-Финансирование!DC18</f>
        <v>0</v>
      </c>
      <c r="DD36" s="144">
        <f>-Финансирование!DD18</f>
        <v>0</v>
      </c>
      <c r="DE36" s="144">
        <f>-Финансирование!DE18</f>
        <v>0</v>
      </c>
      <c r="DF36" s="144">
        <f>-Финансирование!DF18</f>
        <v>0</v>
      </c>
      <c r="DG36" s="144">
        <f>-Финансирование!DG18</f>
        <v>0</v>
      </c>
      <c r="DH36" s="144">
        <f>-Финансирование!DH18</f>
        <v>0</v>
      </c>
      <c r="DI36" s="144">
        <f>-Финансирование!DI18</f>
        <v>0</v>
      </c>
      <c r="DJ36" s="144">
        <f>-Финансирование!DJ18</f>
        <v>0</v>
      </c>
    </row>
    <row r="37" spans="1:114" x14ac:dyDescent="0.25">
      <c r="B37" s="33" t="s">
        <v>361</v>
      </c>
      <c r="C37" s="29"/>
      <c r="I37" s="144">
        <f t="shared" si="10"/>
        <v>-10000</v>
      </c>
      <c r="J37" s="144">
        <f>-Финансирование!J19</f>
        <v>0</v>
      </c>
      <c r="K37" s="144">
        <f>-Финансирование!K19</f>
        <v>0</v>
      </c>
      <c r="L37" s="144">
        <f>-Финансирование!L19</f>
        <v>0</v>
      </c>
      <c r="M37" s="144">
        <f>-Финансирование!M19</f>
        <v>-3000</v>
      </c>
      <c r="N37" s="144">
        <f>-Финансирование!N19</f>
        <v>0</v>
      </c>
      <c r="O37" s="144">
        <f>-Финансирование!O19</f>
        <v>0</v>
      </c>
      <c r="P37" s="144">
        <f>-Финансирование!P19</f>
        <v>0</v>
      </c>
      <c r="Q37" s="144">
        <f>-Финансирование!Q19</f>
        <v>-2500</v>
      </c>
      <c r="R37" s="144">
        <f>-Финансирование!R19</f>
        <v>0</v>
      </c>
      <c r="S37" s="144">
        <f>-Финансирование!S19</f>
        <v>0</v>
      </c>
      <c r="T37" s="144">
        <f>-Финансирование!T19</f>
        <v>0</v>
      </c>
      <c r="U37" s="144">
        <f>-Финансирование!U19</f>
        <v>-4500</v>
      </c>
      <c r="V37" s="144">
        <f>-Финансирование!V19</f>
        <v>0</v>
      </c>
      <c r="W37" s="144">
        <f>-Финансирование!W19</f>
        <v>0</v>
      </c>
      <c r="X37" s="144">
        <f>-Финансирование!X19</f>
        <v>0</v>
      </c>
      <c r="Y37" s="144">
        <f>-Финансирование!Y19</f>
        <v>0</v>
      </c>
      <c r="Z37" s="144">
        <f>-Финансирование!Z19</f>
        <v>0</v>
      </c>
      <c r="AA37" s="144">
        <f>-Финансирование!AA19</f>
        <v>0</v>
      </c>
      <c r="AB37" s="144">
        <f>-Финансирование!AB19</f>
        <v>0</v>
      </c>
      <c r="AC37" s="144">
        <f>-Финансирование!AC19</f>
        <v>0</v>
      </c>
      <c r="AD37" s="144">
        <f>-Финансирование!AD19</f>
        <v>0</v>
      </c>
      <c r="AE37" s="144">
        <f>-Финансирование!AE19</f>
        <v>0</v>
      </c>
      <c r="AF37" s="144">
        <f>-Финансирование!AF19</f>
        <v>0</v>
      </c>
      <c r="AG37" s="144">
        <f>-Финансирование!AG19</f>
        <v>0</v>
      </c>
      <c r="AH37" s="144">
        <f>-Финансирование!AH19</f>
        <v>0</v>
      </c>
      <c r="AI37" s="144">
        <f>-Финансирование!AI19</f>
        <v>0</v>
      </c>
      <c r="AJ37" s="144">
        <f>-Финансирование!AJ19</f>
        <v>0</v>
      </c>
      <c r="AK37" s="144">
        <f>-Финансирование!AK19</f>
        <v>0</v>
      </c>
      <c r="AL37" s="144">
        <f>-Финансирование!AL19</f>
        <v>0</v>
      </c>
      <c r="AM37" s="144">
        <f>-Финансирование!AM19</f>
        <v>0</v>
      </c>
      <c r="AN37" s="144">
        <f>-Финансирование!AN19</f>
        <v>0</v>
      </c>
      <c r="AO37" s="144">
        <f>-Финансирование!AO19</f>
        <v>0</v>
      </c>
      <c r="AP37" s="144">
        <f>-Финансирование!AP19</f>
        <v>0</v>
      </c>
      <c r="AQ37" s="144">
        <f>-Финансирование!AQ19</f>
        <v>0</v>
      </c>
      <c r="AR37" s="144">
        <f>-Финансирование!AR19</f>
        <v>0</v>
      </c>
      <c r="AS37" s="144">
        <f>-Финансирование!AS19</f>
        <v>0</v>
      </c>
      <c r="AT37" s="144">
        <f>-Финансирование!AT19</f>
        <v>0</v>
      </c>
      <c r="AU37" s="144">
        <f>-Финансирование!AU19</f>
        <v>0</v>
      </c>
      <c r="AV37" s="144">
        <f>-Финансирование!AV19</f>
        <v>0</v>
      </c>
      <c r="AW37" s="144">
        <f>-Финансирование!AW19</f>
        <v>0</v>
      </c>
      <c r="AX37" s="144">
        <f>-Финансирование!AX19</f>
        <v>0</v>
      </c>
      <c r="AY37" s="144">
        <f>-Финансирование!AY19</f>
        <v>0</v>
      </c>
      <c r="AZ37" s="144">
        <f>-Финансирование!AZ19</f>
        <v>0</v>
      </c>
      <c r="BA37" s="144">
        <f>-Финансирование!BA19</f>
        <v>0</v>
      </c>
      <c r="BB37" s="144">
        <f>-Финансирование!BB19</f>
        <v>0</v>
      </c>
      <c r="BC37" s="144">
        <f>-Финансирование!BC19</f>
        <v>0</v>
      </c>
      <c r="BD37" s="144">
        <f>-Финансирование!BD19</f>
        <v>0</v>
      </c>
      <c r="BE37" s="144">
        <f>-Финансирование!BE19</f>
        <v>0</v>
      </c>
      <c r="BF37" s="144">
        <f>-Финансирование!BF19</f>
        <v>0</v>
      </c>
      <c r="BG37" s="144">
        <f>-Финансирование!BG19</f>
        <v>0</v>
      </c>
      <c r="BH37" s="144">
        <f>-Финансирование!BH19</f>
        <v>0</v>
      </c>
      <c r="BI37" s="144">
        <f>-Финансирование!BI19</f>
        <v>0</v>
      </c>
      <c r="BJ37" s="144">
        <f>-Финансирование!BJ19</f>
        <v>0</v>
      </c>
      <c r="BK37" s="144">
        <f>-Финансирование!BK19</f>
        <v>0</v>
      </c>
      <c r="BL37" s="144">
        <f>-Финансирование!BL19</f>
        <v>0</v>
      </c>
      <c r="BM37" s="144">
        <f>-Финансирование!BM19</f>
        <v>0</v>
      </c>
      <c r="BN37" s="144">
        <f>-Финансирование!BN19</f>
        <v>0</v>
      </c>
      <c r="BO37" s="144">
        <f>-Финансирование!BO19</f>
        <v>0</v>
      </c>
      <c r="BP37" s="144">
        <f>-Финансирование!BP19</f>
        <v>0</v>
      </c>
      <c r="BQ37" s="144">
        <f>-Финансирование!BQ19</f>
        <v>0</v>
      </c>
      <c r="BR37" s="144">
        <f>-Финансирование!BR19</f>
        <v>0</v>
      </c>
      <c r="BS37" s="144">
        <f>-Финансирование!BS19</f>
        <v>0</v>
      </c>
      <c r="BT37" s="144">
        <f>-Финансирование!BT19</f>
        <v>0</v>
      </c>
      <c r="BU37" s="144">
        <f>-Финансирование!BU19</f>
        <v>0</v>
      </c>
      <c r="BV37" s="144">
        <f>-Финансирование!BV19</f>
        <v>0</v>
      </c>
      <c r="BW37" s="144">
        <f>-Финансирование!BW19</f>
        <v>0</v>
      </c>
      <c r="BX37" s="144">
        <f>-Финансирование!BX19</f>
        <v>0</v>
      </c>
      <c r="BY37" s="144">
        <f>-Финансирование!BY19</f>
        <v>0</v>
      </c>
      <c r="BZ37" s="144">
        <f>-Финансирование!BZ19</f>
        <v>0</v>
      </c>
      <c r="CA37" s="144">
        <f>-Финансирование!CA19</f>
        <v>0</v>
      </c>
      <c r="CB37" s="144">
        <f>-Финансирование!CB19</f>
        <v>0</v>
      </c>
      <c r="CC37" s="144">
        <f>-Финансирование!CC19</f>
        <v>0</v>
      </c>
      <c r="CD37" s="144">
        <f>-Финансирование!CD19</f>
        <v>0</v>
      </c>
      <c r="CE37" s="144">
        <f>-Финансирование!CE19</f>
        <v>0</v>
      </c>
      <c r="CF37" s="144">
        <f>-Финансирование!CF19</f>
        <v>0</v>
      </c>
      <c r="CG37" s="144">
        <f>-Финансирование!CG19</f>
        <v>0</v>
      </c>
      <c r="CH37" s="144">
        <f>-Финансирование!CH19</f>
        <v>0</v>
      </c>
      <c r="CI37" s="144">
        <f>-Финансирование!CI19</f>
        <v>0</v>
      </c>
      <c r="CJ37" s="144">
        <f>-Финансирование!CJ19</f>
        <v>0</v>
      </c>
      <c r="CK37" s="144">
        <f>-Финансирование!CK19</f>
        <v>0</v>
      </c>
      <c r="CL37" s="144">
        <f>-Финансирование!CL19</f>
        <v>0</v>
      </c>
      <c r="CM37" s="144">
        <f>-Финансирование!CM19</f>
        <v>0</v>
      </c>
      <c r="CN37" s="144">
        <f>-Финансирование!CN19</f>
        <v>0</v>
      </c>
      <c r="CO37" s="144">
        <f>-Финансирование!CO19</f>
        <v>0</v>
      </c>
      <c r="CP37" s="144">
        <f>-Финансирование!CP19</f>
        <v>0</v>
      </c>
      <c r="CQ37" s="144">
        <f>-Финансирование!CQ19</f>
        <v>0</v>
      </c>
      <c r="CR37" s="144">
        <f>-Финансирование!CR19</f>
        <v>0</v>
      </c>
      <c r="CS37" s="144">
        <f>-Финансирование!CS19</f>
        <v>0</v>
      </c>
      <c r="CT37" s="144">
        <f>-Финансирование!CT19</f>
        <v>0</v>
      </c>
      <c r="CU37" s="144">
        <f>-Финансирование!CU19</f>
        <v>0</v>
      </c>
      <c r="CV37" s="144">
        <f>-Финансирование!CV19</f>
        <v>0</v>
      </c>
      <c r="CW37" s="144">
        <f>-Финансирование!CW19</f>
        <v>0</v>
      </c>
      <c r="CX37" s="144">
        <f>-Финансирование!CX19</f>
        <v>0</v>
      </c>
      <c r="CY37" s="144">
        <f>-Финансирование!CY19</f>
        <v>0</v>
      </c>
      <c r="CZ37" s="144">
        <f>-Финансирование!CZ19</f>
        <v>0</v>
      </c>
      <c r="DA37" s="144">
        <f>-Финансирование!DA19</f>
        <v>0</v>
      </c>
      <c r="DB37" s="144">
        <f>-Финансирование!DB19</f>
        <v>0</v>
      </c>
      <c r="DC37" s="144">
        <f>-Финансирование!DC19</f>
        <v>0</v>
      </c>
      <c r="DD37" s="144">
        <f>-Финансирование!DD19</f>
        <v>0</v>
      </c>
      <c r="DE37" s="144">
        <f>-Финансирование!DE19</f>
        <v>0</v>
      </c>
      <c r="DF37" s="144">
        <f>-Финансирование!DF19</f>
        <v>0</v>
      </c>
      <c r="DG37" s="144">
        <f>-Финансирование!DG19</f>
        <v>0</v>
      </c>
      <c r="DH37" s="144">
        <f>-Финансирование!DH19</f>
        <v>0</v>
      </c>
      <c r="DI37" s="144">
        <f>-Финансирование!DI19</f>
        <v>0</v>
      </c>
      <c r="DJ37" s="144">
        <f>-Финансирование!DJ19</f>
        <v>0</v>
      </c>
    </row>
    <row r="38" spans="1:114" x14ac:dyDescent="0.25">
      <c r="B38" s="33" t="s">
        <v>550</v>
      </c>
      <c r="C38" s="29"/>
      <c r="I38" s="144">
        <f t="shared" si="10"/>
        <v>0</v>
      </c>
      <c r="J38" s="144">
        <f>-Ввод!I202</f>
        <v>0</v>
      </c>
      <c r="K38" s="144">
        <f>-Ввод!J202</f>
        <v>0</v>
      </c>
      <c r="L38" s="144">
        <f>-Ввод!K202</f>
        <v>0</v>
      </c>
      <c r="M38" s="144">
        <f>-Ввод!L202</f>
        <v>0</v>
      </c>
      <c r="N38" s="144">
        <f>-Ввод!M202</f>
        <v>0</v>
      </c>
      <c r="O38" s="144">
        <f>-Ввод!N202</f>
        <v>0</v>
      </c>
      <c r="P38" s="144">
        <f>-Ввод!O202</f>
        <v>0</v>
      </c>
      <c r="Q38" s="144">
        <f>-Ввод!P202</f>
        <v>0</v>
      </c>
      <c r="R38" s="144">
        <f>-Ввод!Q202</f>
        <v>0</v>
      </c>
      <c r="S38" s="144">
        <f>-Ввод!R202</f>
        <v>0</v>
      </c>
      <c r="T38" s="144">
        <f>-Ввод!S202</f>
        <v>0</v>
      </c>
      <c r="U38" s="144">
        <f>-Ввод!T202</f>
        <v>0</v>
      </c>
      <c r="V38" s="144">
        <f>-Ввод!U202</f>
        <v>0</v>
      </c>
      <c r="W38" s="144">
        <f>-Ввод!V202</f>
        <v>0</v>
      </c>
      <c r="X38" s="144">
        <f>-Ввод!W202</f>
        <v>0</v>
      </c>
      <c r="Y38" s="144">
        <f>-Ввод!X202</f>
        <v>0</v>
      </c>
      <c r="Z38" s="144">
        <f>-Ввод!Y202</f>
        <v>0</v>
      </c>
      <c r="AA38" s="144">
        <f>-Ввод!Z202</f>
        <v>0</v>
      </c>
      <c r="AB38" s="144">
        <f>-Ввод!AA202</f>
        <v>0</v>
      </c>
      <c r="AC38" s="144">
        <f>-Ввод!AB202</f>
        <v>0</v>
      </c>
      <c r="AD38" s="144">
        <f>-Ввод!AC202</f>
        <v>0</v>
      </c>
      <c r="AE38" s="144">
        <f>-Ввод!AD202</f>
        <v>0</v>
      </c>
      <c r="AF38" s="144">
        <f>-Ввод!AE202</f>
        <v>0</v>
      </c>
      <c r="AG38" s="144">
        <f>-Ввод!AF202</f>
        <v>0</v>
      </c>
      <c r="AH38" s="144">
        <f>-Ввод!AG202</f>
        <v>0</v>
      </c>
      <c r="AI38" s="144">
        <f>-Ввод!AH202</f>
        <v>0</v>
      </c>
      <c r="AJ38" s="144">
        <f>-Ввод!AI202</f>
        <v>0</v>
      </c>
      <c r="AK38" s="144">
        <f>-Ввод!AJ202</f>
        <v>0</v>
      </c>
      <c r="AL38" s="144">
        <f>-Ввод!AK202</f>
        <v>0</v>
      </c>
      <c r="AM38" s="144">
        <f>-Ввод!AL202</f>
        <v>0</v>
      </c>
      <c r="AN38" s="144">
        <f>-Ввод!AM202</f>
        <v>0</v>
      </c>
      <c r="AO38" s="144">
        <f>-Ввод!AN202</f>
        <v>0</v>
      </c>
      <c r="AP38" s="144">
        <f>-Ввод!AO202</f>
        <v>0</v>
      </c>
      <c r="AQ38" s="144">
        <f>-Ввод!AP202</f>
        <v>0</v>
      </c>
      <c r="AR38" s="144">
        <f>-Ввод!AQ202</f>
        <v>0</v>
      </c>
      <c r="AS38" s="144">
        <f>-Ввод!AR202</f>
        <v>0</v>
      </c>
      <c r="AT38" s="144">
        <f>-Ввод!AS202</f>
        <v>0</v>
      </c>
      <c r="AU38" s="144">
        <f>-Ввод!AT202</f>
        <v>0</v>
      </c>
      <c r="AV38" s="144">
        <f>-Ввод!AU202</f>
        <v>0</v>
      </c>
      <c r="AW38" s="144">
        <f>-Ввод!AV202</f>
        <v>0</v>
      </c>
      <c r="AX38" s="144">
        <f>-Ввод!AW202</f>
        <v>0</v>
      </c>
      <c r="AY38" s="144">
        <f>-Ввод!AX202</f>
        <v>0</v>
      </c>
      <c r="AZ38" s="144">
        <f>-Ввод!AY202</f>
        <v>0</v>
      </c>
      <c r="BA38" s="144">
        <f>-Ввод!AZ202</f>
        <v>0</v>
      </c>
      <c r="BB38" s="144">
        <f>-Ввод!BA202</f>
        <v>0</v>
      </c>
      <c r="BC38" s="144">
        <f>-Ввод!BB202</f>
        <v>0</v>
      </c>
      <c r="BD38" s="144">
        <f>-Ввод!BC202</f>
        <v>0</v>
      </c>
      <c r="BE38" s="144">
        <f>-Ввод!BD202</f>
        <v>0</v>
      </c>
      <c r="BF38" s="144">
        <f>-Ввод!BE202</f>
        <v>0</v>
      </c>
      <c r="BG38" s="144">
        <f>-Ввод!BF202</f>
        <v>0</v>
      </c>
      <c r="BH38" s="144">
        <f>-Ввод!BG202</f>
        <v>0</v>
      </c>
      <c r="BI38" s="144">
        <f>-Ввод!BH202</f>
        <v>0</v>
      </c>
      <c r="BJ38" s="144">
        <f>-Ввод!BI202</f>
        <v>0</v>
      </c>
      <c r="BK38" s="144">
        <f>-Ввод!BJ202</f>
        <v>0</v>
      </c>
      <c r="BL38" s="144">
        <f>-Ввод!BK202</f>
        <v>0</v>
      </c>
      <c r="BM38" s="144">
        <f>-Ввод!BL202</f>
        <v>0</v>
      </c>
      <c r="BN38" s="144">
        <f>-Ввод!BM202</f>
        <v>0</v>
      </c>
      <c r="BO38" s="144">
        <f>-Ввод!BN202</f>
        <v>0</v>
      </c>
      <c r="BP38" s="144">
        <f>-Ввод!BO202</f>
        <v>0</v>
      </c>
      <c r="BQ38" s="144">
        <f>-Ввод!BP202</f>
        <v>0</v>
      </c>
      <c r="BR38" s="144">
        <f>-Ввод!BQ202</f>
        <v>0</v>
      </c>
      <c r="BS38" s="144">
        <f>-Ввод!BR202</f>
        <v>0</v>
      </c>
      <c r="BT38" s="144">
        <f>-Ввод!BS202</f>
        <v>0</v>
      </c>
      <c r="BU38" s="144">
        <f>-Ввод!BT202</f>
        <v>0</v>
      </c>
      <c r="BV38" s="144">
        <f>-Ввод!BU202</f>
        <v>0</v>
      </c>
      <c r="BW38" s="144">
        <f>-Ввод!BV202</f>
        <v>0</v>
      </c>
      <c r="BX38" s="144">
        <f>-Ввод!BW202</f>
        <v>0</v>
      </c>
      <c r="BY38" s="144">
        <f>-Ввод!BX202</f>
        <v>0</v>
      </c>
      <c r="BZ38" s="144">
        <f>-Ввод!BY202</f>
        <v>0</v>
      </c>
      <c r="CA38" s="144">
        <f>-Ввод!BZ202</f>
        <v>0</v>
      </c>
      <c r="CB38" s="144">
        <f>-Ввод!CA202</f>
        <v>0</v>
      </c>
      <c r="CC38" s="144">
        <f>-Ввод!CB202</f>
        <v>0</v>
      </c>
      <c r="CD38" s="144">
        <f>-Ввод!CC202</f>
        <v>0</v>
      </c>
      <c r="CE38" s="144">
        <f>-Ввод!CD202</f>
        <v>0</v>
      </c>
      <c r="CF38" s="144">
        <f>-Ввод!CE202</f>
        <v>0</v>
      </c>
      <c r="CG38" s="144">
        <f>-Ввод!CF202</f>
        <v>0</v>
      </c>
      <c r="CH38" s="144">
        <f>-Ввод!CG202</f>
        <v>0</v>
      </c>
      <c r="CI38" s="144">
        <f>-Ввод!CH202</f>
        <v>0</v>
      </c>
      <c r="CJ38" s="144">
        <f>-Ввод!CI202</f>
        <v>0</v>
      </c>
      <c r="CK38" s="144">
        <f>-Ввод!CJ202</f>
        <v>0</v>
      </c>
      <c r="CL38" s="144">
        <f>-Ввод!CK202</f>
        <v>0</v>
      </c>
      <c r="CM38" s="144">
        <f>-Ввод!CL202</f>
        <v>0</v>
      </c>
      <c r="CN38" s="144">
        <f>-Ввод!CM202</f>
        <v>0</v>
      </c>
      <c r="CO38" s="144">
        <f>-Ввод!CN202</f>
        <v>0</v>
      </c>
      <c r="CP38" s="144">
        <f>-Ввод!CO202</f>
        <v>0</v>
      </c>
      <c r="CQ38" s="144">
        <f>-Ввод!CP202</f>
        <v>0</v>
      </c>
      <c r="CR38" s="144">
        <f>-Ввод!CQ202</f>
        <v>0</v>
      </c>
      <c r="CS38" s="144">
        <f>-Ввод!CR202</f>
        <v>0</v>
      </c>
      <c r="CT38" s="144">
        <f>-Ввод!CS202</f>
        <v>0</v>
      </c>
      <c r="CU38" s="144">
        <f>-Ввод!CT202</f>
        <v>0</v>
      </c>
      <c r="CV38" s="144">
        <f>-Ввод!CU202</f>
        <v>0</v>
      </c>
      <c r="CW38" s="144">
        <f>-Ввод!CV202</f>
        <v>0</v>
      </c>
      <c r="CX38" s="144">
        <f>-Ввод!CW202</f>
        <v>0</v>
      </c>
      <c r="CY38" s="144">
        <f>-Ввод!CX202</f>
        <v>0</v>
      </c>
      <c r="CZ38" s="144">
        <f>-Ввод!CY202</f>
        <v>0</v>
      </c>
      <c r="DA38" s="144">
        <f>-Ввод!CZ202</f>
        <v>0</v>
      </c>
      <c r="DB38" s="144">
        <f>-Ввод!DA202</f>
        <v>0</v>
      </c>
      <c r="DC38" s="144">
        <f>-Ввод!DB202</f>
        <v>0</v>
      </c>
      <c r="DD38" s="144">
        <f>-Ввод!DC202</f>
        <v>0</v>
      </c>
      <c r="DE38" s="144">
        <f>-Ввод!DD202</f>
        <v>0</v>
      </c>
      <c r="DF38" s="144">
        <f>-Ввод!DE202</f>
        <v>0</v>
      </c>
      <c r="DG38" s="144">
        <f>-Ввод!DF202</f>
        <v>0</v>
      </c>
      <c r="DH38" s="144">
        <f>-Ввод!DG202</f>
        <v>0</v>
      </c>
      <c r="DI38" s="144">
        <f>-Ввод!DH202</f>
        <v>0</v>
      </c>
      <c r="DJ38" s="144">
        <f>-Ввод!DI202</f>
        <v>0</v>
      </c>
    </row>
    <row r="39" spans="1:114" x14ac:dyDescent="0.25">
      <c r="B39" s="33" t="s">
        <v>35</v>
      </c>
      <c r="C39" s="29"/>
      <c r="I39" s="144">
        <f t="shared" si="10"/>
        <v>0</v>
      </c>
      <c r="J39" s="144">
        <f>Финансирование!J39</f>
        <v>0</v>
      </c>
      <c r="K39" s="144">
        <f>Финансирование!K39</f>
        <v>0</v>
      </c>
      <c r="L39" s="144">
        <f>Финансирование!L39</f>
        <v>0</v>
      </c>
      <c r="M39" s="144">
        <f>Финансирование!M39</f>
        <v>0</v>
      </c>
      <c r="N39" s="144">
        <f>Финансирование!N39</f>
        <v>0</v>
      </c>
      <c r="O39" s="144">
        <f>Финансирование!O39</f>
        <v>0</v>
      </c>
      <c r="P39" s="144">
        <f>Финансирование!P39</f>
        <v>0</v>
      </c>
      <c r="Q39" s="144">
        <f>Финансирование!Q39</f>
        <v>0</v>
      </c>
      <c r="R39" s="144">
        <f>Финансирование!R39</f>
        <v>0</v>
      </c>
      <c r="S39" s="144">
        <f>Финансирование!S39</f>
        <v>0</v>
      </c>
      <c r="T39" s="144">
        <f>Финансирование!T39</f>
        <v>0</v>
      </c>
      <c r="U39" s="144">
        <f>Финансирование!U39</f>
        <v>0</v>
      </c>
      <c r="V39" s="144">
        <f>Финансирование!V39</f>
        <v>0</v>
      </c>
      <c r="W39" s="144">
        <f>Финансирование!W39</f>
        <v>0</v>
      </c>
      <c r="X39" s="144">
        <f>Финансирование!X39</f>
        <v>0</v>
      </c>
      <c r="Y39" s="144">
        <f>Финансирование!Y39</f>
        <v>0</v>
      </c>
      <c r="Z39" s="144">
        <f>Финансирование!Z39</f>
        <v>0</v>
      </c>
      <c r="AA39" s="144">
        <f>Финансирование!AA39</f>
        <v>0</v>
      </c>
      <c r="AB39" s="144">
        <f>Финансирование!AB39</f>
        <v>0</v>
      </c>
      <c r="AC39" s="144">
        <f>Финансирование!AC39</f>
        <v>0</v>
      </c>
      <c r="AD39" s="144">
        <f>Финансирование!AD39</f>
        <v>0</v>
      </c>
      <c r="AE39" s="144">
        <f>Финансирование!AE39</f>
        <v>0</v>
      </c>
      <c r="AF39" s="144">
        <f>Финансирование!AF39</f>
        <v>0</v>
      </c>
      <c r="AG39" s="144">
        <f>Финансирование!AG39</f>
        <v>0</v>
      </c>
      <c r="AH39" s="144">
        <f>Финансирование!AH39</f>
        <v>0</v>
      </c>
      <c r="AI39" s="144">
        <f>Финансирование!AI39</f>
        <v>0</v>
      </c>
      <c r="AJ39" s="144">
        <f>Финансирование!AJ39</f>
        <v>0</v>
      </c>
      <c r="AK39" s="144">
        <f>Финансирование!AK39</f>
        <v>0</v>
      </c>
      <c r="AL39" s="144">
        <f>Финансирование!AL39</f>
        <v>0</v>
      </c>
      <c r="AM39" s="144">
        <f>Финансирование!AM39</f>
        <v>0</v>
      </c>
      <c r="AN39" s="144">
        <f>Финансирование!AN39</f>
        <v>0</v>
      </c>
      <c r="AO39" s="144">
        <f>Финансирование!AO39</f>
        <v>0</v>
      </c>
      <c r="AP39" s="144">
        <f>Финансирование!AP39</f>
        <v>0</v>
      </c>
      <c r="AQ39" s="144">
        <f>Финансирование!AQ39</f>
        <v>0</v>
      </c>
      <c r="AR39" s="144">
        <f>Финансирование!AR39</f>
        <v>0</v>
      </c>
      <c r="AS39" s="144">
        <f>Финансирование!AS39</f>
        <v>0</v>
      </c>
      <c r="AT39" s="144">
        <f>Финансирование!AT39</f>
        <v>0</v>
      </c>
      <c r="AU39" s="144">
        <f>Финансирование!AU39</f>
        <v>0</v>
      </c>
      <c r="AV39" s="144">
        <f>Финансирование!AV39</f>
        <v>0</v>
      </c>
      <c r="AW39" s="144">
        <f>Финансирование!AW39</f>
        <v>0</v>
      </c>
      <c r="AX39" s="144">
        <f>Финансирование!AX39</f>
        <v>0</v>
      </c>
      <c r="AY39" s="144">
        <f>Финансирование!AY39</f>
        <v>0</v>
      </c>
      <c r="AZ39" s="144">
        <f>Финансирование!AZ39</f>
        <v>0</v>
      </c>
      <c r="BA39" s="144">
        <f>Финансирование!BA39</f>
        <v>0</v>
      </c>
      <c r="BB39" s="144">
        <f>Финансирование!BB39</f>
        <v>0</v>
      </c>
      <c r="BC39" s="144">
        <f>Финансирование!BC39</f>
        <v>0</v>
      </c>
      <c r="BD39" s="144">
        <f>Финансирование!BD39</f>
        <v>0</v>
      </c>
      <c r="BE39" s="144">
        <f>Финансирование!BE39</f>
        <v>0</v>
      </c>
      <c r="BF39" s="144">
        <f>Финансирование!BF39</f>
        <v>0</v>
      </c>
      <c r="BG39" s="144">
        <f>Финансирование!BG39</f>
        <v>0</v>
      </c>
      <c r="BH39" s="144">
        <f>Финансирование!BH39</f>
        <v>0</v>
      </c>
      <c r="BI39" s="144">
        <f>Финансирование!BI39</f>
        <v>0</v>
      </c>
      <c r="BJ39" s="144">
        <f>Финансирование!BJ39</f>
        <v>0</v>
      </c>
      <c r="BK39" s="144">
        <f>Финансирование!BK39</f>
        <v>0</v>
      </c>
      <c r="BL39" s="144">
        <f>Финансирование!BL39</f>
        <v>0</v>
      </c>
      <c r="BM39" s="144">
        <f>Финансирование!BM39</f>
        <v>0</v>
      </c>
      <c r="BN39" s="144">
        <f>Финансирование!BN39</f>
        <v>0</v>
      </c>
      <c r="BO39" s="144">
        <f>Финансирование!BO39</f>
        <v>0</v>
      </c>
      <c r="BP39" s="144">
        <f>Финансирование!BP39</f>
        <v>0</v>
      </c>
      <c r="BQ39" s="144">
        <f>Финансирование!BQ39</f>
        <v>0</v>
      </c>
      <c r="BR39" s="144">
        <f>Финансирование!BR39</f>
        <v>0</v>
      </c>
      <c r="BS39" s="144">
        <f>Финансирование!BS39</f>
        <v>0</v>
      </c>
      <c r="BT39" s="144">
        <f>Финансирование!BT39</f>
        <v>0</v>
      </c>
      <c r="BU39" s="144">
        <f>Финансирование!BU39</f>
        <v>0</v>
      </c>
      <c r="BV39" s="144">
        <f>Финансирование!BV39</f>
        <v>0</v>
      </c>
      <c r="BW39" s="144">
        <f>Финансирование!BW39</f>
        <v>0</v>
      </c>
      <c r="BX39" s="144">
        <f>Финансирование!BX39</f>
        <v>0</v>
      </c>
      <c r="BY39" s="144">
        <f>Финансирование!BY39</f>
        <v>0</v>
      </c>
      <c r="BZ39" s="144">
        <f>Финансирование!BZ39</f>
        <v>0</v>
      </c>
      <c r="CA39" s="144">
        <f>Финансирование!CA39</f>
        <v>0</v>
      </c>
      <c r="CB39" s="144">
        <f>Финансирование!CB39</f>
        <v>0</v>
      </c>
      <c r="CC39" s="144">
        <f>Финансирование!CC39</f>
        <v>0</v>
      </c>
      <c r="CD39" s="144">
        <f>Финансирование!CD39</f>
        <v>0</v>
      </c>
      <c r="CE39" s="144">
        <f>Финансирование!CE39</f>
        <v>0</v>
      </c>
      <c r="CF39" s="144">
        <f>Финансирование!CF39</f>
        <v>0</v>
      </c>
      <c r="CG39" s="144">
        <f>Финансирование!CG39</f>
        <v>0</v>
      </c>
      <c r="CH39" s="144">
        <f>Финансирование!CH39</f>
        <v>0</v>
      </c>
      <c r="CI39" s="144">
        <f>Финансирование!CI39</f>
        <v>0</v>
      </c>
      <c r="CJ39" s="144">
        <f>Финансирование!CJ39</f>
        <v>0</v>
      </c>
      <c r="CK39" s="144">
        <f>Финансирование!CK39</f>
        <v>0</v>
      </c>
      <c r="CL39" s="144">
        <f>Финансирование!CL39</f>
        <v>0</v>
      </c>
      <c r="CM39" s="144">
        <f>Финансирование!CM39</f>
        <v>0</v>
      </c>
      <c r="CN39" s="144">
        <f>Финансирование!CN39</f>
        <v>0</v>
      </c>
      <c r="CO39" s="144">
        <f>Финансирование!CO39</f>
        <v>0</v>
      </c>
      <c r="CP39" s="144">
        <f>Финансирование!CP39</f>
        <v>0</v>
      </c>
      <c r="CQ39" s="144">
        <f>Финансирование!CQ39</f>
        <v>0</v>
      </c>
      <c r="CR39" s="144">
        <f>Финансирование!CR39</f>
        <v>0</v>
      </c>
      <c r="CS39" s="144">
        <f>Финансирование!CS39</f>
        <v>0</v>
      </c>
      <c r="CT39" s="144">
        <f>Финансирование!CT39</f>
        <v>0</v>
      </c>
      <c r="CU39" s="144">
        <f>Финансирование!CU39</f>
        <v>0</v>
      </c>
      <c r="CV39" s="144">
        <f>Финансирование!CV39</f>
        <v>0</v>
      </c>
      <c r="CW39" s="144">
        <f>Финансирование!CW39</f>
        <v>0</v>
      </c>
      <c r="CX39" s="144">
        <f>Финансирование!CX39</f>
        <v>0</v>
      </c>
      <c r="CY39" s="144">
        <f>Финансирование!CY39</f>
        <v>0</v>
      </c>
      <c r="CZ39" s="144">
        <f>Финансирование!CZ39</f>
        <v>0</v>
      </c>
      <c r="DA39" s="144">
        <f>Финансирование!DA39</f>
        <v>0</v>
      </c>
      <c r="DB39" s="144">
        <f>Финансирование!DB39</f>
        <v>0</v>
      </c>
      <c r="DC39" s="144">
        <f>Финансирование!DC39</f>
        <v>0</v>
      </c>
      <c r="DD39" s="144">
        <f>Финансирование!DD39</f>
        <v>0</v>
      </c>
      <c r="DE39" s="144">
        <f>Финансирование!DE39</f>
        <v>0</v>
      </c>
      <c r="DF39" s="144">
        <f>Финансирование!DF39</f>
        <v>0</v>
      </c>
      <c r="DG39" s="144">
        <f>Финансирование!DG39</f>
        <v>0</v>
      </c>
      <c r="DH39" s="144">
        <f>Финансирование!DH39</f>
        <v>0</v>
      </c>
      <c r="DI39" s="144">
        <f>Финансирование!DI39</f>
        <v>0</v>
      </c>
      <c r="DJ39" s="144">
        <f>Финансирование!DJ39</f>
        <v>0</v>
      </c>
    </row>
    <row r="40" spans="1:114" x14ac:dyDescent="0.25">
      <c r="B40" s="33" t="s">
        <v>343</v>
      </c>
      <c r="C40" s="29"/>
      <c r="I40" s="144">
        <f t="shared" ca="1" si="10"/>
        <v>10000</v>
      </c>
      <c r="J40" s="144">
        <f>Налоги!J35</f>
        <v>0</v>
      </c>
      <c r="K40" s="144">
        <f ca="1">Налоги!K35</f>
        <v>0</v>
      </c>
      <c r="L40" s="144">
        <f ca="1">Налоги!L35</f>
        <v>0</v>
      </c>
      <c r="M40" s="144">
        <f ca="1">Налоги!M35</f>
        <v>0</v>
      </c>
      <c r="N40" s="144">
        <f ca="1">Налоги!N35</f>
        <v>0</v>
      </c>
      <c r="O40" s="144">
        <f ca="1">Налоги!O35</f>
        <v>3000</v>
      </c>
      <c r="P40" s="144">
        <f ca="1">Налоги!P35</f>
        <v>0</v>
      </c>
      <c r="Q40" s="144">
        <f ca="1">Налоги!Q35</f>
        <v>0</v>
      </c>
      <c r="R40" s="144">
        <f ca="1">Налоги!R35</f>
        <v>0</v>
      </c>
      <c r="S40" s="144">
        <f ca="1">Налоги!S35</f>
        <v>2500</v>
      </c>
      <c r="T40" s="144">
        <f ca="1">Налоги!T35</f>
        <v>0</v>
      </c>
      <c r="U40" s="144">
        <f ca="1">Налоги!U35</f>
        <v>0</v>
      </c>
      <c r="V40" s="144">
        <f ca="1">Налоги!V35</f>
        <v>0</v>
      </c>
      <c r="W40" s="144">
        <f ca="1">Налоги!W35</f>
        <v>4500</v>
      </c>
      <c r="X40" s="144">
        <f ca="1">Налоги!X35</f>
        <v>0</v>
      </c>
      <c r="Y40" s="144">
        <f ca="1">Налоги!Y35</f>
        <v>0</v>
      </c>
      <c r="Z40" s="144">
        <f ca="1">Налоги!Z35</f>
        <v>0</v>
      </c>
      <c r="AA40" s="144">
        <f ca="1">Налоги!AA35</f>
        <v>0</v>
      </c>
      <c r="AB40" s="144">
        <f ca="1">Налоги!AB35</f>
        <v>0</v>
      </c>
      <c r="AC40" s="144">
        <f ca="1">Налоги!AC35</f>
        <v>0</v>
      </c>
      <c r="AD40" s="144">
        <f ca="1">Налоги!AD35</f>
        <v>0</v>
      </c>
      <c r="AE40" s="144">
        <f ca="1">Налоги!AE35</f>
        <v>0</v>
      </c>
      <c r="AF40" s="144">
        <f ca="1">Налоги!AF35</f>
        <v>0</v>
      </c>
      <c r="AG40" s="144">
        <f ca="1">Налоги!AG35</f>
        <v>0</v>
      </c>
      <c r="AH40" s="144">
        <f ca="1">Налоги!AH35</f>
        <v>0</v>
      </c>
      <c r="AI40" s="144">
        <f ca="1">Налоги!AI35</f>
        <v>0</v>
      </c>
      <c r="AJ40" s="144">
        <f ca="1">Налоги!AJ35</f>
        <v>0</v>
      </c>
      <c r="AK40" s="144">
        <f ca="1">Налоги!AK35</f>
        <v>0</v>
      </c>
      <c r="AL40" s="144">
        <f ca="1">Налоги!AL35</f>
        <v>0</v>
      </c>
      <c r="AM40" s="144">
        <f ca="1">Налоги!AM35</f>
        <v>0</v>
      </c>
      <c r="AN40" s="144">
        <f ca="1">Налоги!AN35</f>
        <v>0</v>
      </c>
      <c r="AO40" s="144">
        <f ca="1">Налоги!AO35</f>
        <v>0</v>
      </c>
      <c r="AP40" s="144">
        <f ca="1">Налоги!AP35</f>
        <v>0</v>
      </c>
      <c r="AQ40" s="144">
        <f ca="1">Налоги!AQ35</f>
        <v>0</v>
      </c>
      <c r="AR40" s="144">
        <f ca="1">Налоги!AR35</f>
        <v>0</v>
      </c>
      <c r="AS40" s="144">
        <f ca="1">Налоги!AS35</f>
        <v>0</v>
      </c>
      <c r="AT40" s="144">
        <f ca="1">Налоги!AT35</f>
        <v>0</v>
      </c>
      <c r="AU40" s="144">
        <f ca="1">Налоги!AU35</f>
        <v>0</v>
      </c>
      <c r="AV40" s="144">
        <f ca="1">Налоги!AV35</f>
        <v>0</v>
      </c>
      <c r="AW40" s="144">
        <f ca="1">Налоги!AW35</f>
        <v>0</v>
      </c>
      <c r="AX40" s="144">
        <f ca="1">Налоги!AX35</f>
        <v>0</v>
      </c>
      <c r="AY40" s="144">
        <f ca="1">Налоги!AY35</f>
        <v>0</v>
      </c>
      <c r="AZ40" s="144">
        <f ca="1">Налоги!AZ35</f>
        <v>0</v>
      </c>
      <c r="BA40" s="144">
        <f ca="1">Налоги!BA35</f>
        <v>0</v>
      </c>
      <c r="BB40" s="144">
        <f ca="1">Налоги!BB35</f>
        <v>0</v>
      </c>
      <c r="BC40" s="144">
        <f ca="1">Налоги!BC35</f>
        <v>0</v>
      </c>
      <c r="BD40" s="144">
        <f ca="1">Налоги!BD35</f>
        <v>0</v>
      </c>
      <c r="BE40" s="144">
        <f ca="1">Налоги!BE35</f>
        <v>0</v>
      </c>
      <c r="BF40" s="144">
        <f ca="1">Налоги!BF35</f>
        <v>0</v>
      </c>
      <c r="BG40" s="144">
        <f ca="1">Налоги!BG35</f>
        <v>0</v>
      </c>
      <c r="BH40" s="144">
        <f ca="1">Налоги!BH35</f>
        <v>0</v>
      </c>
      <c r="BI40" s="144">
        <f ca="1">Налоги!BI35</f>
        <v>0</v>
      </c>
      <c r="BJ40" s="144">
        <f ca="1">Налоги!BJ35</f>
        <v>0</v>
      </c>
      <c r="BK40" s="144">
        <f ca="1">Налоги!BK35</f>
        <v>0</v>
      </c>
      <c r="BL40" s="144">
        <f ca="1">Налоги!BL35</f>
        <v>0</v>
      </c>
      <c r="BM40" s="144">
        <f ca="1">Налоги!BM35</f>
        <v>0</v>
      </c>
      <c r="BN40" s="144">
        <f ca="1">Налоги!BN35</f>
        <v>0</v>
      </c>
      <c r="BO40" s="144">
        <f ca="1">Налоги!BO35</f>
        <v>0</v>
      </c>
      <c r="BP40" s="144">
        <f ca="1">Налоги!BP35</f>
        <v>0</v>
      </c>
      <c r="BQ40" s="144">
        <f ca="1">Налоги!BQ35</f>
        <v>0</v>
      </c>
      <c r="BR40" s="144">
        <f ca="1">Налоги!BR35</f>
        <v>0</v>
      </c>
      <c r="BS40" s="144">
        <f ca="1">Налоги!BS35</f>
        <v>0</v>
      </c>
      <c r="BT40" s="144">
        <f ca="1">Налоги!BT35</f>
        <v>0</v>
      </c>
      <c r="BU40" s="144">
        <f ca="1">Налоги!BU35</f>
        <v>0</v>
      </c>
      <c r="BV40" s="144">
        <f ca="1">Налоги!BV35</f>
        <v>0</v>
      </c>
      <c r="BW40" s="144">
        <f ca="1">Налоги!BW35</f>
        <v>0</v>
      </c>
      <c r="BX40" s="144">
        <f ca="1">Налоги!BX35</f>
        <v>0</v>
      </c>
      <c r="BY40" s="144">
        <f ca="1">Налоги!BY35</f>
        <v>0</v>
      </c>
      <c r="BZ40" s="144">
        <f ca="1">Налоги!BZ35</f>
        <v>0</v>
      </c>
      <c r="CA40" s="144">
        <f ca="1">Налоги!CA35</f>
        <v>0</v>
      </c>
      <c r="CB40" s="144">
        <f ca="1">Налоги!CB35</f>
        <v>0</v>
      </c>
      <c r="CC40" s="144">
        <f ca="1">Налоги!CC35</f>
        <v>0</v>
      </c>
      <c r="CD40" s="144">
        <f ca="1">Налоги!CD35</f>
        <v>0</v>
      </c>
      <c r="CE40" s="144">
        <f ca="1">Налоги!CE35</f>
        <v>0</v>
      </c>
      <c r="CF40" s="144">
        <f ca="1">Налоги!CF35</f>
        <v>0</v>
      </c>
      <c r="CG40" s="144">
        <f ca="1">Налоги!CG35</f>
        <v>0</v>
      </c>
      <c r="CH40" s="144">
        <f ca="1">Налоги!CH35</f>
        <v>0</v>
      </c>
      <c r="CI40" s="144">
        <f ca="1">Налоги!CI35</f>
        <v>0</v>
      </c>
      <c r="CJ40" s="144">
        <f ca="1">Налоги!CJ35</f>
        <v>0</v>
      </c>
      <c r="CK40" s="144">
        <f ca="1">Налоги!CK35</f>
        <v>0</v>
      </c>
      <c r="CL40" s="144">
        <f ca="1">Налоги!CL35</f>
        <v>0</v>
      </c>
      <c r="CM40" s="144">
        <f ca="1">Налоги!CM35</f>
        <v>0</v>
      </c>
      <c r="CN40" s="144">
        <f ca="1">Налоги!CN35</f>
        <v>0</v>
      </c>
      <c r="CO40" s="144">
        <f ca="1">Налоги!CO35</f>
        <v>0</v>
      </c>
      <c r="CP40" s="144">
        <f ca="1">Налоги!CP35</f>
        <v>0</v>
      </c>
      <c r="CQ40" s="144">
        <f ca="1">Налоги!CQ35</f>
        <v>0</v>
      </c>
      <c r="CR40" s="144">
        <f ca="1">Налоги!CR35</f>
        <v>0</v>
      </c>
      <c r="CS40" s="144">
        <f ca="1">Налоги!CS35</f>
        <v>0</v>
      </c>
      <c r="CT40" s="144">
        <f ca="1">Налоги!CT35</f>
        <v>0</v>
      </c>
      <c r="CU40" s="144">
        <f ca="1">Налоги!CU35</f>
        <v>0</v>
      </c>
      <c r="CV40" s="144">
        <f ca="1">Налоги!CV35</f>
        <v>0</v>
      </c>
      <c r="CW40" s="144">
        <f ca="1">Налоги!CW35</f>
        <v>0</v>
      </c>
      <c r="CX40" s="144">
        <f ca="1">Налоги!CX35</f>
        <v>0</v>
      </c>
      <c r="CY40" s="144">
        <f ca="1">Налоги!CY35</f>
        <v>0</v>
      </c>
      <c r="CZ40" s="144">
        <f ca="1">Налоги!CZ35</f>
        <v>0</v>
      </c>
      <c r="DA40" s="144">
        <f ca="1">Налоги!DA35</f>
        <v>0</v>
      </c>
      <c r="DB40" s="144">
        <f ca="1">Налоги!DB35</f>
        <v>0</v>
      </c>
      <c r="DC40" s="144">
        <f ca="1">Налоги!DC35</f>
        <v>0</v>
      </c>
      <c r="DD40" s="144">
        <f ca="1">Налоги!DD35</f>
        <v>0</v>
      </c>
      <c r="DE40" s="144">
        <f ca="1">Налоги!DE35</f>
        <v>0</v>
      </c>
      <c r="DF40" s="144">
        <f ca="1">Налоги!DF35</f>
        <v>0</v>
      </c>
      <c r="DG40" s="144">
        <f ca="1">Налоги!DG35</f>
        <v>0</v>
      </c>
      <c r="DH40" s="144">
        <f ca="1">Налоги!DH35</f>
        <v>0</v>
      </c>
      <c r="DI40" s="144">
        <f ca="1">Налоги!DI35</f>
        <v>0</v>
      </c>
      <c r="DJ40" s="144">
        <f ca="1">Налоги!DJ35</f>
        <v>0</v>
      </c>
    </row>
    <row r="41" spans="1:114" s="28" customFormat="1" x14ac:dyDescent="0.25">
      <c r="A41" s="46"/>
      <c r="B41" s="200" t="s">
        <v>362</v>
      </c>
      <c r="C41" s="195"/>
      <c r="I41" s="150">
        <f t="shared" ca="1" si="10"/>
        <v>-50000</v>
      </c>
      <c r="J41" s="150">
        <f>N(J$13&lt;&gt;0)*(J36+J37+J38+J39+J40)</f>
        <v>0</v>
      </c>
      <c r="K41" s="150">
        <f t="shared" ref="K41:BV41" ca="1" si="11">N(K$13&lt;&gt;0)*(K36+K37+K38+K39+K40)</f>
        <v>0</v>
      </c>
      <c r="L41" s="150">
        <f t="shared" ca="1" si="11"/>
        <v>0</v>
      </c>
      <c r="M41" s="150">
        <f t="shared" ca="1" si="11"/>
        <v>-18000</v>
      </c>
      <c r="N41" s="150">
        <f t="shared" ca="1" si="11"/>
        <v>0</v>
      </c>
      <c r="O41" s="150">
        <f t="shared" ca="1" si="11"/>
        <v>3000</v>
      </c>
      <c r="P41" s="150">
        <f t="shared" ca="1" si="11"/>
        <v>0</v>
      </c>
      <c r="Q41" s="150">
        <f t="shared" ca="1" si="11"/>
        <v>-15000</v>
      </c>
      <c r="R41" s="150">
        <f t="shared" ca="1" si="11"/>
        <v>0</v>
      </c>
      <c r="S41" s="150">
        <f t="shared" ca="1" si="11"/>
        <v>2500</v>
      </c>
      <c r="T41" s="150">
        <f t="shared" ca="1" si="11"/>
        <v>0</v>
      </c>
      <c r="U41" s="150">
        <f t="shared" ca="1" si="11"/>
        <v>-27000</v>
      </c>
      <c r="V41" s="150">
        <f t="shared" ca="1" si="11"/>
        <v>0</v>
      </c>
      <c r="W41" s="150">
        <f t="shared" ca="1" si="11"/>
        <v>4500</v>
      </c>
      <c r="X41" s="150">
        <f t="shared" ca="1" si="11"/>
        <v>0</v>
      </c>
      <c r="Y41" s="150">
        <f t="shared" ca="1" si="11"/>
        <v>0</v>
      </c>
      <c r="Z41" s="150">
        <f t="shared" ca="1" si="11"/>
        <v>0</v>
      </c>
      <c r="AA41" s="150">
        <f t="shared" ca="1" si="11"/>
        <v>0</v>
      </c>
      <c r="AB41" s="150">
        <f t="shared" ca="1" si="11"/>
        <v>0</v>
      </c>
      <c r="AC41" s="150">
        <f t="shared" ca="1" si="11"/>
        <v>0</v>
      </c>
      <c r="AD41" s="150">
        <f t="shared" ca="1" si="11"/>
        <v>0</v>
      </c>
      <c r="AE41" s="150">
        <f t="shared" ca="1" si="11"/>
        <v>0</v>
      </c>
      <c r="AF41" s="150">
        <f t="shared" ca="1" si="11"/>
        <v>0</v>
      </c>
      <c r="AG41" s="150">
        <f t="shared" ca="1" si="11"/>
        <v>0</v>
      </c>
      <c r="AH41" s="150">
        <f t="shared" ca="1" si="11"/>
        <v>0</v>
      </c>
      <c r="AI41" s="150">
        <f t="shared" ca="1" si="11"/>
        <v>0</v>
      </c>
      <c r="AJ41" s="150">
        <f t="shared" ca="1" si="11"/>
        <v>0</v>
      </c>
      <c r="AK41" s="150">
        <f t="shared" ca="1" si="11"/>
        <v>0</v>
      </c>
      <c r="AL41" s="150">
        <f t="shared" ca="1" si="11"/>
        <v>0</v>
      </c>
      <c r="AM41" s="150">
        <f t="shared" ca="1" si="11"/>
        <v>0</v>
      </c>
      <c r="AN41" s="150">
        <f t="shared" ca="1" si="11"/>
        <v>0</v>
      </c>
      <c r="AO41" s="150">
        <f t="shared" ca="1" si="11"/>
        <v>0</v>
      </c>
      <c r="AP41" s="150">
        <f t="shared" ca="1" si="11"/>
        <v>0</v>
      </c>
      <c r="AQ41" s="150">
        <f t="shared" ca="1" si="11"/>
        <v>0</v>
      </c>
      <c r="AR41" s="150">
        <f t="shared" ca="1" si="11"/>
        <v>0</v>
      </c>
      <c r="AS41" s="150">
        <f t="shared" ca="1" si="11"/>
        <v>0</v>
      </c>
      <c r="AT41" s="150">
        <f t="shared" ca="1" si="11"/>
        <v>0</v>
      </c>
      <c r="AU41" s="150">
        <f t="shared" ca="1" si="11"/>
        <v>0</v>
      </c>
      <c r="AV41" s="150">
        <f t="shared" ca="1" si="11"/>
        <v>0</v>
      </c>
      <c r="AW41" s="150">
        <f t="shared" ca="1" si="11"/>
        <v>0</v>
      </c>
      <c r="AX41" s="150">
        <f t="shared" ca="1" si="11"/>
        <v>0</v>
      </c>
      <c r="AY41" s="150">
        <f t="shared" ca="1" si="11"/>
        <v>0</v>
      </c>
      <c r="AZ41" s="150">
        <f t="shared" ca="1" si="11"/>
        <v>0</v>
      </c>
      <c r="BA41" s="150">
        <f t="shared" ca="1" si="11"/>
        <v>0</v>
      </c>
      <c r="BB41" s="150">
        <f t="shared" ca="1" si="11"/>
        <v>0</v>
      </c>
      <c r="BC41" s="150">
        <f t="shared" ca="1" si="11"/>
        <v>0</v>
      </c>
      <c r="BD41" s="150">
        <f t="shared" ca="1" si="11"/>
        <v>0</v>
      </c>
      <c r="BE41" s="150">
        <f t="shared" ca="1" si="11"/>
        <v>0</v>
      </c>
      <c r="BF41" s="150">
        <f t="shared" ca="1" si="11"/>
        <v>0</v>
      </c>
      <c r="BG41" s="150">
        <f t="shared" ca="1" si="11"/>
        <v>0</v>
      </c>
      <c r="BH41" s="150">
        <f t="shared" ca="1" si="11"/>
        <v>0</v>
      </c>
      <c r="BI41" s="150">
        <f t="shared" ca="1" si="11"/>
        <v>0</v>
      </c>
      <c r="BJ41" s="150">
        <f t="shared" ca="1" si="11"/>
        <v>0</v>
      </c>
      <c r="BK41" s="150">
        <f t="shared" ca="1" si="11"/>
        <v>0</v>
      </c>
      <c r="BL41" s="150">
        <f t="shared" ca="1" si="11"/>
        <v>0</v>
      </c>
      <c r="BM41" s="150">
        <f t="shared" ca="1" si="11"/>
        <v>0</v>
      </c>
      <c r="BN41" s="150">
        <f t="shared" ca="1" si="11"/>
        <v>0</v>
      </c>
      <c r="BO41" s="150">
        <f t="shared" ca="1" si="11"/>
        <v>0</v>
      </c>
      <c r="BP41" s="150">
        <f t="shared" ca="1" si="11"/>
        <v>0</v>
      </c>
      <c r="BQ41" s="150">
        <f t="shared" ca="1" si="11"/>
        <v>0</v>
      </c>
      <c r="BR41" s="150">
        <f t="shared" ca="1" si="11"/>
        <v>0</v>
      </c>
      <c r="BS41" s="150">
        <f t="shared" ca="1" si="11"/>
        <v>0</v>
      </c>
      <c r="BT41" s="150">
        <f t="shared" ca="1" si="11"/>
        <v>0</v>
      </c>
      <c r="BU41" s="150">
        <f t="shared" ca="1" si="11"/>
        <v>0</v>
      </c>
      <c r="BV41" s="150">
        <f t="shared" ca="1" si="11"/>
        <v>0</v>
      </c>
      <c r="BW41" s="150">
        <f t="shared" ref="BW41:DJ41" ca="1" si="12">N(BW$13&lt;&gt;0)*(BW36+BW37+BW38+BW39+BW40)</f>
        <v>0</v>
      </c>
      <c r="BX41" s="150">
        <f t="shared" ca="1" si="12"/>
        <v>0</v>
      </c>
      <c r="BY41" s="150">
        <f t="shared" ca="1" si="12"/>
        <v>0</v>
      </c>
      <c r="BZ41" s="150">
        <f t="shared" ca="1" si="12"/>
        <v>0</v>
      </c>
      <c r="CA41" s="150">
        <f t="shared" ca="1" si="12"/>
        <v>0</v>
      </c>
      <c r="CB41" s="150">
        <f t="shared" ca="1" si="12"/>
        <v>0</v>
      </c>
      <c r="CC41" s="150">
        <f t="shared" ca="1" si="12"/>
        <v>0</v>
      </c>
      <c r="CD41" s="150">
        <f t="shared" ca="1" si="12"/>
        <v>0</v>
      </c>
      <c r="CE41" s="150">
        <f t="shared" ca="1" si="12"/>
        <v>0</v>
      </c>
      <c r="CF41" s="150">
        <f t="shared" ca="1" si="12"/>
        <v>0</v>
      </c>
      <c r="CG41" s="150">
        <f t="shared" ca="1" si="12"/>
        <v>0</v>
      </c>
      <c r="CH41" s="150">
        <f t="shared" ca="1" si="12"/>
        <v>0</v>
      </c>
      <c r="CI41" s="150">
        <f t="shared" ca="1" si="12"/>
        <v>0</v>
      </c>
      <c r="CJ41" s="150">
        <f t="shared" ca="1" si="12"/>
        <v>0</v>
      </c>
      <c r="CK41" s="150">
        <f t="shared" ca="1" si="12"/>
        <v>0</v>
      </c>
      <c r="CL41" s="150">
        <f t="shared" ca="1" si="12"/>
        <v>0</v>
      </c>
      <c r="CM41" s="150">
        <f t="shared" ca="1" si="12"/>
        <v>0</v>
      </c>
      <c r="CN41" s="150">
        <f t="shared" ca="1" si="12"/>
        <v>0</v>
      </c>
      <c r="CO41" s="150">
        <f t="shared" ca="1" si="12"/>
        <v>0</v>
      </c>
      <c r="CP41" s="150">
        <f t="shared" ca="1" si="12"/>
        <v>0</v>
      </c>
      <c r="CQ41" s="150">
        <f t="shared" ca="1" si="12"/>
        <v>0</v>
      </c>
      <c r="CR41" s="150">
        <f t="shared" ca="1" si="12"/>
        <v>0</v>
      </c>
      <c r="CS41" s="150">
        <f t="shared" ca="1" si="12"/>
        <v>0</v>
      </c>
      <c r="CT41" s="150">
        <f t="shared" ca="1" si="12"/>
        <v>0</v>
      </c>
      <c r="CU41" s="150">
        <f t="shared" ca="1" si="12"/>
        <v>0</v>
      </c>
      <c r="CV41" s="150">
        <f t="shared" ca="1" si="12"/>
        <v>0</v>
      </c>
      <c r="CW41" s="150">
        <f t="shared" ca="1" si="12"/>
        <v>0</v>
      </c>
      <c r="CX41" s="150">
        <f t="shared" ca="1" si="12"/>
        <v>0</v>
      </c>
      <c r="CY41" s="150">
        <f t="shared" ca="1" si="12"/>
        <v>0</v>
      </c>
      <c r="CZ41" s="150">
        <f t="shared" ca="1" si="12"/>
        <v>0</v>
      </c>
      <c r="DA41" s="150">
        <f t="shared" ca="1" si="12"/>
        <v>0</v>
      </c>
      <c r="DB41" s="150">
        <f t="shared" ca="1" si="12"/>
        <v>0</v>
      </c>
      <c r="DC41" s="150">
        <f t="shared" ca="1" si="12"/>
        <v>0</v>
      </c>
      <c r="DD41" s="150">
        <f t="shared" ca="1" si="12"/>
        <v>0</v>
      </c>
      <c r="DE41" s="150">
        <f t="shared" ca="1" si="12"/>
        <v>0</v>
      </c>
      <c r="DF41" s="150">
        <f t="shared" ca="1" si="12"/>
        <v>0</v>
      </c>
      <c r="DG41" s="150">
        <f t="shared" ca="1" si="12"/>
        <v>0</v>
      </c>
      <c r="DH41" s="150">
        <f t="shared" ca="1" si="12"/>
        <v>0</v>
      </c>
      <c r="DI41" s="150">
        <f t="shared" ca="1" si="12"/>
        <v>0</v>
      </c>
      <c r="DJ41" s="150">
        <f t="shared" ca="1" si="12"/>
        <v>0</v>
      </c>
    </row>
    <row r="42" spans="1:114" x14ac:dyDescent="0.25">
      <c r="B42" s="29"/>
      <c r="C42" s="29"/>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c r="CN42" s="144"/>
      <c r="CO42" s="144"/>
      <c r="CP42" s="144"/>
      <c r="CQ42" s="144"/>
      <c r="CR42" s="144"/>
      <c r="CS42" s="144"/>
      <c r="CT42" s="144"/>
      <c r="CU42" s="144"/>
      <c r="CV42" s="144"/>
      <c r="CW42" s="144"/>
      <c r="CX42" s="144"/>
      <c r="CY42" s="144"/>
      <c r="CZ42" s="144"/>
      <c r="DA42" s="144"/>
      <c r="DB42" s="144"/>
      <c r="DC42" s="144"/>
      <c r="DD42" s="144"/>
      <c r="DE42" s="144"/>
      <c r="DF42" s="144"/>
      <c r="DG42" s="144"/>
      <c r="DH42" s="144"/>
      <c r="DI42" s="144"/>
      <c r="DJ42" s="144"/>
    </row>
    <row r="43" spans="1:114" x14ac:dyDescent="0.25">
      <c r="B43" s="199" t="s">
        <v>363</v>
      </c>
      <c r="C43" s="29"/>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c r="CN43" s="144"/>
      <c r="CO43" s="144"/>
      <c r="CP43" s="144"/>
      <c r="CQ43" s="144"/>
      <c r="CR43" s="144"/>
      <c r="CS43" s="144"/>
      <c r="CT43" s="144"/>
      <c r="CU43" s="144"/>
      <c r="CV43" s="144"/>
      <c r="CW43" s="144"/>
      <c r="CX43" s="144"/>
      <c r="CY43" s="144"/>
      <c r="CZ43" s="144"/>
      <c r="DA43" s="144"/>
      <c r="DB43" s="144"/>
      <c r="DC43" s="144"/>
      <c r="DD43" s="144"/>
      <c r="DE43" s="144"/>
      <c r="DF43" s="144"/>
      <c r="DG43" s="144"/>
      <c r="DH43" s="144"/>
      <c r="DI43" s="144"/>
      <c r="DJ43" s="144"/>
    </row>
    <row r="44" spans="1:114" x14ac:dyDescent="0.25">
      <c r="B44" s="33" t="s">
        <v>364</v>
      </c>
      <c r="C44" s="29"/>
      <c r="I44" s="144">
        <f>SUM(J44:DJ44)</f>
        <v>100000</v>
      </c>
      <c r="J44" s="144">
        <f>Финансирование!J37</f>
        <v>0</v>
      </c>
      <c r="K44" s="144">
        <f>Финансирование!K37</f>
        <v>0</v>
      </c>
      <c r="L44" s="144">
        <f>Финансирование!L37</f>
        <v>0</v>
      </c>
      <c r="M44" s="144">
        <f>Финансирование!M37</f>
        <v>0</v>
      </c>
      <c r="N44" s="144">
        <f>Финансирование!N37</f>
        <v>0</v>
      </c>
      <c r="O44" s="144">
        <f>Финансирование!O37</f>
        <v>0</v>
      </c>
      <c r="P44" s="144">
        <f>Финансирование!P37</f>
        <v>100000</v>
      </c>
      <c r="Q44" s="144">
        <f>Финансирование!Q37</f>
        <v>0</v>
      </c>
      <c r="R44" s="144">
        <f>Финансирование!R37</f>
        <v>0</v>
      </c>
      <c r="S44" s="144">
        <f>Финансирование!S37</f>
        <v>0</v>
      </c>
      <c r="T44" s="144">
        <f>Финансирование!T37</f>
        <v>0</v>
      </c>
      <c r="U44" s="144">
        <f>Финансирование!U37</f>
        <v>0</v>
      </c>
      <c r="V44" s="144">
        <f>Финансирование!V37</f>
        <v>0</v>
      </c>
      <c r="W44" s="144">
        <f>Финансирование!W37</f>
        <v>0</v>
      </c>
      <c r="X44" s="144">
        <f>Финансирование!X37</f>
        <v>0</v>
      </c>
      <c r="Y44" s="144">
        <f>Финансирование!Y37</f>
        <v>0</v>
      </c>
      <c r="Z44" s="144">
        <f>Финансирование!Z37</f>
        <v>0</v>
      </c>
      <c r="AA44" s="144">
        <f>Финансирование!AA37</f>
        <v>0</v>
      </c>
      <c r="AB44" s="144">
        <f>Финансирование!AB37</f>
        <v>0</v>
      </c>
      <c r="AC44" s="144">
        <f>Финансирование!AC37</f>
        <v>0</v>
      </c>
      <c r="AD44" s="144">
        <f>Финансирование!AD37</f>
        <v>0</v>
      </c>
      <c r="AE44" s="144">
        <f>Финансирование!AE37</f>
        <v>0</v>
      </c>
      <c r="AF44" s="144">
        <f>Финансирование!AF37</f>
        <v>0</v>
      </c>
      <c r="AG44" s="144">
        <f>Финансирование!AG37</f>
        <v>0</v>
      </c>
      <c r="AH44" s="144">
        <f>Финансирование!AH37</f>
        <v>0</v>
      </c>
      <c r="AI44" s="144">
        <f>Финансирование!AI37</f>
        <v>0</v>
      </c>
      <c r="AJ44" s="144">
        <f>Финансирование!AJ37</f>
        <v>0</v>
      </c>
      <c r="AK44" s="144">
        <f>Финансирование!AK37</f>
        <v>0</v>
      </c>
      <c r="AL44" s="144">
        <f>Финансирование!AL37</f>
        <v>0</v>
      </c>
      <c r="AM44" s="144">
        <f>Финансирование!AM37</f>
        <v>0</v>
      </c>
      <c r="AN44" s="144">
        <f>Финансирование!AN37</f>
        <v>0</v>
      </c>
      <c r="AO44" s="144">
        <f>Финансирование!AO37</f>
        <v>0</v>
      </c>
      <c r="AP44" s="144">
        <f>Финансирование!AP37</f>
        <v>0</v>
      </c>
      <c r="AQ44" s="144">
        <f>Финансирование!AQ37</f>
        <v>0</v>
      </c>
      <c r="AR44" s="144">
        <f>Финансирование!AR37</f>
        <v>0</v>
      </c>
      <c r="AS44" s="144">
        <f>Финансирование!AS37</f>
        <v>0</v>
      </c>
      <c r="AT44" s="144">
        <f>Финансирование!AT37</f>
        <v>0</v>
      </c>
      <c r="AU44" s="144">
        <f>Финансирование!AU37</f>
        <v>0</v>
      </c>
      <c r="AV44" s="144">
        <f>Финансирование!AV37</f>
        <v>0</v>
      </c>
      <c r="AW44" s="144">
        <f>Финансирование!AW37</f>
        <v>0</v>
      </c>
      <c r="AX44" s="144">
        <f>Финансирование!AX37</f>
        <v>0</v>
      </c>
      <c r="AY44" s="144">
        <f>Финансирование!AY37</f>
        <v>0</v>
      </c>
      <c r="AZ44" s="144">
        <f>Финансирование!AZ37</f>
        <v>0</v>
      </c>
      <c r="BA44" s="144">
        <f>Финансирование!BA37</f>
        <v>0</v>
      </c>
      <c r="BB44" s="144">
        <f>Финансирование!BB37</f>
        <v>0</v>
      </c>
      <c r="BC44" s="144">
        <f>Финансирование!BC37</f>
        <v>0</v>
      </c>
      <c r="BD44" s="144">
        <f>Финансирование!BD37</f>
        <v>0</v>
      </c>
      <c r="BE44" s="144">
        <f>Финансирование!BE37</f>
        <v>0</v>
      </c>
      <c r="BF44" s="144">
        <f>Финансирование!BF37</f>
        <v>0</v>
      </c>
      <c r="BG44" s="144">
        <f>Финансирование!BG37</f>
        <v>0</v>
      </c>
      <c r="BH44" s="144">
        <f>Финансирование!BH37</f>
        <v>0</v>
      </c>
      <c r="BI44" s="144">
        <f>Финансирование!BI37</f>
        <v>0</v>
      </c>
      <c r="BJ44" s="144">
        <f>Финансирование!BJ37</f>
        <v>0</v>
      </c>
      <c r="BK44" s="144">
        <f>Финансирование!BK37</f>
        <v>0</v>
      </c>
      <c r="BL44" s="144">
        <f>Финансирование!BL37</f>
        <v>0</v>
      </c>
      <c r="BM44" s="144">
        <f>Финансирование!BM37</f>
        <v>0</v>
      </c>
      <c r="BN44" s="144">
        <f>Финансирование!BN37</f>
        <v>0</v>
      </c>
      <c r="BO44" s="144">
        <f>Финансирование!BO37</f>
        <v>0</v>
      </c>
      <c r="BP44" s="144">
        <f>Финансирование!BP37</f>
        <v>0</v>
      </c>
      <c r="BQ44" s="144">
        <f>Финансирование!BQ37</f>
        <v>0</v>
      </c>
      <c r="BR44" s="144">
        <f>Финансирование!BR37</f>
        <v>0</v>
      </c>
      <c r="BS44" s="144">
        <f>Финансирование!BS37</f>
        <v>0</v>
      </c>
      <c r="BT44" s="144">
        <f>Финансирование!BT37</f>
        <v>0</v>
      </c>
      <c r="BU44" s="144">
        <f>Финансирование!BU37</f>
        <v>0</v>
      </c>
      <c r="BV44" s="144">
        <f>Финансирование!BV37</f>
        <v>0</v>
      </c>
      <c r="BW44" s="144">
        <f>Финансирование!BW37</f>
        <v>0</v>
      </c>
      <c r="BX44" s="144">
        <f>Финансирование!BX37</f>
        <v>0</v>
      </c>
      <c r="BY44" s="144">
        <f>Финансирование!BY37</f>
        <v>0</v>
      </c>
      <c r="BZ44" s="144">
        <f>Финансирование!BZ37</f>
        <v>0</v>
      </c>
      <c r="CA44" s="144">
        <f>Финансирование!CA37</f>
        <v>0</v>
      </c>
      <c r="CB44" s="144">
        <f>Финансирование!CB37</f>
        <v>0</v>
      </c>
      <c r="CC44" s="144">
        <f>Финансирование!CC37</f>
        <v>0</v>
      </c>
      <c r="CD44" s="144">
        <f>Финансирование!CD37</f>
        <v>0</v>
      </c>
      <c r="CE44" s="144">
        <f>Финансирование!CE37</f>
        <v>0</v>
      </c>
      <c r="CF44" s="144">
        <f>Финансирование!CF37</f>
        <v>0</v>
      </c>
      <c r="CG44" s="144">
        <f>Финансирование!CG37</f>
        <v>0</v>
      </c>
      <c r="CH44" s="144">
        <f>Финансирование!CH37</f>
        <v>0</v>
      </c>
      <c r="CI44" s="144">
        <f>Финансирование!CI37</f>
        <v>0</v>
      </c>
      <c r="CJ44" s="144">
        <f>Финансирование!CJ37</f>
        <v>0</v>
      </c>
      <c r="CK44" s="144">
        <f>Финансирование!CK37</f>
        <v>0</v>
      </c>
      <c r="CL44" s="144">
        <f>Финансирование!CL37</f>
        <v>0</v>
      </c>
      <c r="CM44" s="144">
        <f>Финансирование!CM37</f>
        <v>0</v>
      </c>
      <c r="CN44" s="144">
        <f>Финансирование!CN37</f>
        <v>0</v>
      </c>
      <c r="CO44" s="144">
        <f>Финансирование!CO37</f>
        <v>0</v>
      </c>
      <c r="CP44" s="144">
        <f>Финансирование!CP37</f>
        <v>0</v>
      </c>
      <c r="CQ44" s="144">
        <f>Финансирование!CQ37</f>
        <v>0</v>
      </c>
      <c r="CR44" s="144">
        <f>Финансирование!CR37</f>
        <v>0</v>
      </c>
      <c r="CS44" s="144">
        <f>Финансирование!CS37</f>
        <v>0</v>
      </c>
      <c r="CT44" s="144">
        <f>Финансирование!CT37</f>
        <v>0</v>
      </c>
      <c r="CU44" s="144">
        <f>Финансирование!CU37</f>
        <v>0</v>
      </c>
      <c r="CV44" s="144">
        <f>Финансирование!CV37</f>
        <v>0</v>
      </c>
      <c r="CW44" s="144">
        <f>Финансирование!CW37</f>
        <v>0</v>
      </c>
      <c r="CX44" s="144">
        <f>Финансирование!CX37</f>
        <v>0</v>
      </c>
      <c r="CY44" s="144">
        <f>Финансирование!CY37</f>
        <v>0</v>
      </c>
      <c r="CZ44" s="144">
        <f>Финансирование!CZ37</f>
        <v>0</v>
      </c>
      <c r="DA44" s="144">
        <f>Финансирование!DA37</f>
        <v>0</v>
      </c>
      <c r="DB44" s="144">
        <f>Финансирование!DB37</f>
        <v>0</v>
      </c>
      <c r="DC44" s="144">
        <f>Финансирование!DC37</f>
        <v>0</v>
      </c>
      <c r="DD44" s="144">
        <f>Финансирование!DD37</f>
        <v>0</v>
      </c>
      <c r="DE44" s="144">
        <f>Финансирование!DE37</f>
        <v>0</v>
      </c>
      <c r="DF44" s="144">
        <f>Финансирование!DF37</f>
        <v>0</v>
      </c>
      <c r="DG44" s="144">
        <f>Финансирование!DG37</f>
        <v>0</v>
      </c>
      <c r="DH44" s="144">
        <f>Финансирование!DH37</f>
        <v>0</v>
      </c>
      <c r="DI44" s="144">
        <f>Финансирование!DI37</f>
        <v>0</v>
      </c>
      <c r="DJ44" s="144">
        <f>Финансирование!DJ37</f>
        <v>0</v>
      </c>
    </row>
    <row r="45" spans="1:114" x14ac:dyDescent="0.25">
      <c r="B45" s="33" t="s">
        <v>553</v>
      </c>
      <c r="C45" s="29"/>
      <c r="I45" s="144">
        <f>SUM(J45:DJ45)</f>
        <v>0</v>
      </c>
      <c r="J45" s="144">
        <f>Ввод!I204</f>
        <v>0</v>
      </c>
      <c r="K45" s="144">
        <f>Ввод!J204</f>
        <v>0</v>
      </c>
      <c r="L45" s="144">
        <f>Ввод!K204</f>
        <v>0</v>
      </c>
      <c r="M45" s="144">
        <f>Ввод!L204</f>
        <v>0</v>
      </c>
      <c r="N45" s="144">
        <f>Ввод!M204</f>
        <v>0</v>
      </c>
      <c r="O45" s="144">
        <f>Ввод!N204</f>
        <v>0</v>
      </c>
      <c r="P45" s="144">
        <f>Ввод!O204</f>
        <v>0</v>
      </c>
      <c r="Q45" s="144">
        <f>Ввод!P204</f>
        <v>0</v>
      </c>
      <c r="R45" s="144">
        <f>Ввод!Q204</f>
        <v>0</v>
      </c>
      <c r="S45" s="144">
        <f>Ввод!R204</f>
        <v>0</v>
      </c>
      <c r="T45" s="144">
        <f>Ввод!S204</f>
        <v>0</v>
      </c>
      <c r="U45" s="144">
        <f>Ввод!T204</f>
        <v>0</v>
      </c>
      <c r="V45" s="144">
        <f>Ввод!U204</f>
        <v>0</v>
      </c>
      <c r="W45" s="144">
        <f>Ввод!V204</f>
        <v>0</v>
      </c>
      <c r="X45" s="144">
        <f>Ввод!W204</f>
        <v>0</v>
      </c>
      <c r="Y45" s="144">
        <f>Ввод!X204</f>
        <v>0</v>
      </c>
      <c r="Z45" s="144">
        <f>Ввод!Y204</f>
        <v>0</v>
      </c>
      <c r="AA45" s="144">
        <f>Ввод!Z204</f>
        <v>0</v>
      </c>
      <c r="AB45" s="144">
        <f>Ввод!AA204</f>
        <v>0</v>
      </c>
      <c r="AC45" s="144">
        <f>Ввод!AB204</f>
        <v>0</v>
      </c>
      <c r="AD45" s="144">
        <f>Ввод!AC204</f>
        <v>0</v>
      </c>
      <c r="AE45" s="144">
        <f>Ввод!AD204</f>
        <v>0</v>
      </c>
      <c r="AF45" s="144">
        <f>Ввод!AE204</f>
        <v>0</v>
      </c>
      <c r="AG45" s="144">
        <f>Ввод!AF204</f>
        <v>0</v>
      </c>
      <c r="AH45" s="144">
        <f>Ввод!AG204</f>
        <v>0</v>
      </c>
      <c r="AI45" s="144">
        <f>Ввод!AH204</f>
        <v>0</v>
      </c>
      <c r="AJ45" s="144">
        <f>Ввод!AI204</f>
        <v>0</v>
      </c>
      <c r="AK45" s="144">
        <f>Ввод!AJ204</f>
        <v>0</v>
      </c>
      <c r="AL45" s="144">
        <f>Ввод!AK204</f>
        <v>0</v>
      </c>
      <c r="AM45" s="144">
        <f>Ввод!AL204</f>
        <v>0</v>
      </c>
      <c r="AN45" s="144">
        <f>Ввод!AM204</f>
        <v>0</v>
      </c>
      <c r="AO45" s="144">
        <f>Ввод!AN204</f>
        <v>0</v>
      </c>
      <c r="AP45" s="144">
        <f>Ввод!AO204</f>
        <v>0</v>
      </c>
      <c r="AQ45" s="144">
        <f>Ввод!AP204</f>
        <v>0</v>
      </c>
      <c r="AR45" s="144">
        <f>Ввод!AQ204</f>
        <v>0</v>
      </c>
      <c r="AS45" s="144">
        <f>Ввод!AR204</f>
        <v>0</v>
      </c>
      <c r="AT45" s="144">
        <f>Ввод!AS204</f>
        <v>0</v>
      </c>
      <c r="AU45" s="144">
        <f>Ввод!AT204</f>
        <v>0</v>
      </c>
      <c r="AV45" s="144">
        <f>Ввод!AU204</f>
        <v>0</v>
      </c>
      <c r="AW45" s="144">
        <f>Ввод!AV204</f>
        <v>0</v>
      </c>
      <c r="AX45" s="144">
        <f>Ввод!AW204</f>
        <v>0</v>
      </c>
      <c r="AY45" s="144">
        <f>Ввод!AX204</f>
        <v>0</v>
      </c>
      <c r="AZ45" s="144">
        <f>Ввод!AY204</f>
        <v>0</v>
      </c>
      <c r="BA45" s="144">
        <f>Ввод!AZ204</f>
        <v>0</v>
      </c>
      <c r="BB45" s="144">
        <f>Ввод!BA204</f>
        <v>0</v>
      </c>
      <c r="BC45" s="144">
        <f>Ввод!BB204</f>
        <v>0</v>
      </c>
      <c r="BD45" s="144">
        <f>Ввод!BC204</f>
        <v>0</v>
      </c>
      <c r="BE45" s="144">
        <f>Ввод!BD204</f>
        <v>0</v>
      </c>
      <c r="BF45" s="144">
        <f>Ввод!BE204</f>
        <v>0</v>
      </c>
      <c r="BG45" s="144">
        <f>Ввод!BF204</f>
        <v>0</v>
      </c>
      <c r="BH45" s="144">
        <f>Ввод!BG204</f>
        <v>0</v>
      </c>
      <c r="BI45" s="144">
        <f>Ввод!BH204</f>
        <v>0</v>
      </c>
      <c r="BJ45" s="144">
        <f>Ввод!BI204</f>
        <v>0</v>
      </c>
      <c r="BK45" s="144">
        <f>Ввод!BJ204</f>
        <v>0</v>
      </c>
      <c r="BL45" s="144">
        <f>Ввод!BK204</f>
        <v>0</v>
      </c>
      <c r="BM45" s="144">
        <f>Ввод!BL204</f>
        <v>0</v>
      </c>
      <c r="BN45" s="144">
        <f>Ввод!BM204</f>
        <v>0</v>
      </c>
      <c r="BO45" s="144">
        <f>Ввод!BN204</f>
        <v>0</v>
      </c>
      <c r="BP45" s="144">
        <f>Ввод!BO204</f>
        <v>0</v>
      </c>
      <c r="BQ45" s="144">
        <f>Ввод!BP204</f>
        <v>0</v>
      </c>
      <c r="BR45" s="144">
        <f>Ввод!BQ204</f>
        <v>0</v>
      </c>
      <c r="BS45" s="144">
        <f>Ввод!BR204</f>
        <v>0</v>
      </c>
      <c r="BT45" s="144">
        <f>Ввод!BS204</f>
        <v>0</v>
      </c>
      <c r="BU45" s="144">
        <f>Ввод!BT204</f>
        <v>0</v>
      </c>
      <c r="BV45" s="144">
        <f>Ввод!BU204</f>
        <v>0</v>
      </c>
      <c r="BW45" s="144">
        <f>Ввод!BV204</f>
        <v>0</v>
      </c>
      <c r="BX45" s="144">
        <f>Ввод!BW204</f>
        <v>0</v>
      </c>
      <c r="BY45" s="144">
        <f>Ввод!BX204</f>
        <v>0</v>
      </c>
      <c r="BZ45" s="144">
        <f>Ввод!BY204</f>
        <v>0</v>
      </c>
      <c r="CA45" s="144">
        <f>Ввод!BZ204</f>
        <v>0</v>
      </c>
      <c r="CB45" s="144">
        <f>Ввод!CA204</f>
        <v>0</v>
      </c>
      <c r="CC45" s="144">
        <f>Ввод!CB204</f>
        <v>0</v>
      </c>
      <c r="CD45" s="144">
        <f>Ввод!CC204</f>
        <v>0</v>
      </c>
      <c r="CE45" s="144">
        <f>Ввод!CD204</f>
        <v>0</v>
      </c>
      <c r="CF45" s="144">
        <f>Ввод!CE204</f>
        <v>0</v>
      </c>
      <c r="CG45" s="144">
        <f>Ввод!CF204</f>
        <v>0</v>
      </c>
      <c r="CH45" s="144">
        <f>Ввод!CG204</f>
        <v>0</v>
      </c>
      <c r="CI45" s="144">
        <f>Ввод!CH204</f>
        <v>0</v>
      </c>
      <c r="CJ45" s="144">
        <f>Ввод!CI204</f>
        <v>0</v>
      </c>
      <c r="CK45" s="144">
        <f>Ввод!CJ204</f>
        <v>0</v>
      </c>
      <c r="CL45" s="144">
        <f>Ввод!CK204</f>
        <v>0</v>
      </c>
      <c r="CM45" s="144">
        <f>Ввод!CL204</f>
        <v>0</v>
      </c>
      <c r="CN45" s="144">
        <f>Ввод!CM204</f>
        <v>0</v>
      </c>
      <c r="CO45" s="144">
        <f>Ввод!CN204</f>
        <v>0</v>
      </c>
      <c r="CP45" s="144">
        <f>Ввод!CO204</f>
        <v>0</v>
      </c>
      <c r="CQ45" s="144">
        <f>Ввод!CP204</f>
        <v>0</v>
      </c>
      <c r="CR45" s="144">
        <f>Ввод!CQ204</f>
        <v>0</v>
      </c>
      <c r="CS45" s="144">
        <f>Ввод!CR204</f>
        <v>0</v>
      </c>
      <c r="CT45" s="144">
        <f>Ввод!CS204</f>
        <v>0</v>
      </c>
      <c r="CU45" s="144">
        <f>Ввод!CT204</f>
        <v>0</v>
      </c>
      <c r="CV45" s="144">
        <f>Ввод!CU204</f>
        <v>0</v>
      </c>
      <c r="CW45" s="144">
        <f>Ввод!CV204</f>
        <v>0</v>
      </c>
      <c r="CX45" s="144">
        <f>Ввод!CW204</f>
        <v>0</v>
      </c>
      <c r="CY45" s="144">
        <f>Ввод!CX204</f>
        <v>0</v>
      </c>
      <c r="CZ45" s="144">
        <f>Ввод!CY204</f>
        <v>0</v>
      </c>
      <c r="DA45" s="144">
        <f>Ввод!CZ204</f>
        <v>0</v>
      </c>
      <c r="DB45" s="144">
        <f>Ввод!DA204</f>
        <v>0</v>
      </c>
      <c r="DC45" s="144">
        <f>Ввод!DB204</f>
        <v>0</v>
      </c>
      <c r="DD45" s="144">
        <f>Ввод!DC204</f>
        <v>0</v>
      </c>
      <c r="DE45" s="144">
        <f>Ввод!DD204</f>
        <v>0</v>
      </c>
      <c r="DF45" s="144">
        <f>Ввод!DE204</f>
        <v>0</v>
      </c>
      <c r="DG45" s="144">
        <f>Ввод!DF204</f>
        <v>0</v>
      </c>
      <c r="DH45" s="144">
        <f>Ввод!DG204</f>
        <v>0</v>
      </c>
      <c r="DI45" s="144">
        <f>Ввод!DH204</f>
        <v>0</v>
      </c>
      <c r="DJ45" s="144">
        <f>Ввод!DI204</f>
        <v>0</v>
      </c>
    </row>
    <row r="46" spans="1:114" x14ac:dyDescent="0.25">
      <c r="B46" s="33" t="s">
        <v>37</v>
      </c>
      <c r="C46" s="29"/>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c r="CN46" s="144"/>
      <c r="CO46" s="144"/>
      <c r="CP46" s="144"/>
      <c r="CQ46" s="144"/>
      <c r="CR46" s="144"/>
      <c r="CS46" s="144"/>
      <c r="CT46" s="144"/>
      <c r="CU46" s="144"/>
      <c r="CV46" s="144"/>
      <c r="CW46" s="144"/>
      <c r="CX46" s="144"/>
      <c r="CY46" s="144"/>
      <c r="CZ46" s="144"/>
      <c r="DA46" s="144"/>
      <c r="DB46" s="144"/>
      <c r="DC46" s="144"/>
      <c r="DD46" s="144"/>
      <c r="DE46" s="144"/>
      <c r="DF46" s="144"/>
      <c r="DG46" s="144"/>
      <c r="DH46" s="144"/>
      <c r="DI46" s="144"/>
      <c r="DJ46" s="144"/>
    </row>
    <row r="47" spans="1:114" x14ac:dyDescent="0.25">
      <c r="B47" s="35" t="s">
        <v>299</v>
      </c>
      <c r="I47" s="144">
        <f>SUM(J47:DJ47)</f>
        <v>48000</v>
      </c>
      <c r="J47" s="144">
        <f>Финансирование!J51</f>
        <v>0</v>
      </c>
      <c r="K47" s="144">
        <f>Финансирование!K51</f>
        <v>0</v>
      </c>
      <c r="L47" s="144">
        <f>Финансирование!L51</f>
        <v>0</v>
      </c>
      <c r="M47" s="144">
        <f>Финансирование!M51</f>
        <v>14400</v>
      </c>
      <c r="N47" s="144">
        <f>Финансирование!N51</f>
        <v>0</v>
      </c>
      <c r="O47" s="144">
        <f>Финансирование!O51</f>
        <v>0</v>
      </c>
      <c r="P47" s="144">
        <f>Финансирование!P51</f>
        <v>0</v>
      </c>
      <c r="Q47" s="144">
        <f>Финансирование!Q51</f>
        <v>12000</v>
      </c>
      <c r="R47" s="144">
        <f>Финансирование!R51</f>
        <v>0</v>
      </c>
      <c r="S47" s="144">
        <f>Финансирование!S51</f>
        <v>0</v>
      </c>
      <c r="T47" s="144">
        <f>Финансирование!T51</f>
        <v>0</v>
      </c>
      <c r="U47" s="144">
        <f>Финансирование!U51</f>
        <v>21600</v>
      </c>
      <c r="V47" s="144">
        <f>Финансирование!V51</f>
        <v>0</v>
      </c>
      <c r="W47" s="144">
        <f>Финансирование!W51</f>
        <v>0</v>
      </c>
      <c r="X47" s="144">
        <f>Финансирование!X51</f>
        <v>0</v>
      </c>
      <c r="Y47" s="144">
        <f>Финансирование!Y51</f>
        <v>0</v>
      </c>
      <c r="Z47" s="144">
        <f>Финансирование!Z51</f>
        <v>0</v>
      </c>
      <c r="AA47" s="144">
        <f>Финансирование!AA51</f>
        <v>0</v>
      </c>
      <c r="AB47" s="144">
        <f>Финансирование!AB51</f>
        <v>0</v>
      </c>
      <c r="AC47" s="144">
        <f>Финансирование!AC51</f>
        <v>0</v>
      </c>
      <c r="AD47" s="144">
        <f>Финансирование!AD51</f>
        <v>0</v>
      </c>
      <c r="AE47" s="144">
        <f>Финансирование!AE51</f>
        <v>0</v>
      </c>
      <c r="AF47" s="144">
        <f>Финансирование!AF51</f>
        <v>0</v>
      </c>
      <c r="AG47" s="144">
        <f>Финансирование!AG51</f>
        <v>0</v>
      </c>
      <c r="AH47" s="144">
        <f>Финансирование!AH51</f>
        <v>0</v>
      </c>
      <c r="AI47" s="144">
        <f>Финансирование!AI51</f>
        <v>0</v>
      </c>
      <c r="AJ47" s="144">
        <f>Финансирование!AJ51</f>
        <v>0</v>
      </c>
      <c r="AK47" s="144">
        <f>Финансирование!AK51</f>
        <v>0</v>
      </c>
      <c r="AL47" s="144">
        <f>Финансирование!AL51</f>
        <v>0</v>
      </c>
      <c r="AM47" s="144">
        <f>Финансирование!AM51</f>
        <v>0</v>
      </c>
      <c r="AN47" s="144">
        <f>Финансирование!AN51</f>
        <v>0</v>
      </c>
      <c r="AO47" s="144">
        <f>Финансирование!AO51</f>
        <v>0</v>
      </c>
      <c r="AP47" s="144">
        <f>Финансирование!AP51</f>
        <v>0</v>
      </c>
      <c r="AQ47" s="144">
        <f>Финансирование!AQ51</f>
        <v>0</v>
      </c>
      <c r="AR47" s="144">
        <f>Финансирование!AR51</f>
        <v>0</v>
      </c>
      <c r="AS47" s="144">
        <f>Финансирование!AS51</f>
        <v>0</v>
      </c>
      <c r="AT47" s="144">
        <f>Финансирование!AT51</f>
        <v>0</v>
      </c>
      <c r="AU47" s="144">
        <f>Финансирование!AU51</f>
        <v>0</v>
      </c>
      <c r="AV47" s="144">
        <f>Финансирование!AV51</f>
        <v>0</v>
      </c>
      <c r="AW47" s="144">
        <f>Финансирование!AW51</f>
        <v>0</v>
      </c>
      <c r="AX47" s="144">
        <f>Финансирование!AX51</f>
        <v>0</v>
      </c>
      <c r="AY47" s="144">
        <f>Финансирование!AY51</f>
        <v>0</v>
      </c>
      <c r="AZ47" s="144">
        <f>Финансирование!AZ51</f>
        <v>0</v>
      </c>
      <c r="BA47" s="144">
        <f>Финансирование!BA51</f>
        <v>0</v>
      </c>
      <c r="BB47" s="144">
        <f>Финансирование!BB51</f>
        <v>0</v>
      </c>
      <c r="BC47" s="144">
        <f>Финансирование!BC51</f>
        <v>0</v>
      </c>
      <c r="BD47" s="144">
        <f>Финансирование!BD51</f>
        <v>0</v>
      </c>
      <c r="BE47" s="144">
        <f>Финансирование!BE51</f>
        <v>0</v>
      </c>
      <c r="BF47" s="144">
        <f>Финансирование!BF51</f>
        <v>0</v>
      </c>
      <c r="BG47" s="144">
        <f>Финансирование!BG51</f>
        <v>0</v>
      </c>
      <c r="BH47" s="144">
        <f>Финансирование!BH51</f>
        <v>0</v>
      </c>
      <c r="BI47" s="144">
        <f>Финансирование!BI51</f>
        <v>0</v>
      </c>
      <c r="BJ47" s="144">
        <f>Финансирование!BJ51</f>
        <v>0</v>
      </c>
      <c r="BK47" s="144">
        <f>Финансирование!BK51</f>
        <v>0</v>
      </c>
      <c r="BL47" s="144">
        <f>Финансирование!BL51</f>
        <v>0</v>
      </c>
      <c r="BM47" s="144">
        <f>Финансирование!BM51</f>
        <v>0</v>
      </c>
      <c r="BN47" s="144">
        <f>Финансирование!BN51</f>
        <v>0</v>
      </c>
      <c r="BO47" s="144">
        <f>Финансирование!BO51</f>
        <v>0</v>
      </c>
      <c r="BP47" s="144">
        <f>Финансирование!BP51</f>
        <v>0</v>
      </c>
      <c r="BQ47" s="144">
        <f>Финансирование!BQ51</f>
        <v>0</v>
      </c>
      <c r="BR47" s="144">
        <f>Финансирование!BR51</f>
        <v>0</v>
      </c>
      <c r="BS47" s="144">
        <f>Финансирование!BS51</f>
        <v>0</v>
      </c>
      <c r="BT47" s="144">
        <f>Финансирование!BT51</f>
        <v>0</v>
      </c>
      <c r="BU47" s="144">
        <f>Финансирование!BU51</f>
        <v>0</v>
      </c>
      <c r="BV47" s="144">
        <f>Финансирование!BV51</f>
        <v>0</v>
      </c>
      <c r="BW47" s="144">
        <f>Финансирование!BW51</f>
        <v>0</v>
      </c>
      <c r="BX47" s="144">
        <f>Финансирование!BX51</f>
        <v>0</v>
      </c>
      <c r="BY47" s="144">
        <f>Финансирование!BY51</f>
        <v>0</v>
      </c>
      <c r="BZ47" s="144">
        <f>Финансирование!BZ51</f>
        <v>0</v>
      </c>
      <c r="CA47" s="144">
        <f>Финансирование!CA51</f>
        <v>0</v>
      </c>
      <c r="CB47" s="144">
        <f>Финансирование!CB51</f>
        <v>0</v>
      </c>
      <c r="CC47" s="144">
        <f>Финансирование!CC51</f>
        <v>0</v>
      </c>
      <c r="CD47" s="144">
        <f>Финансирование!CD51</f>
        <v>0</v>
      </c>
      <c r="CE47" s="144">
        <f>Финансирование!CE51</f>
        <v>0</v>
      </c>
      <c r="CF47" s="144">
        <f>Финансирование!CF51</f>
        <v>0</v>
      </c>
      <c r="CG47" s="144">
        <f>Финансирование!CG51</f>
        <v>0</v>
      </c>
      <c r="CH47" s="144">
        <f>Финансирование!CH51</f>
        <v>0</v>
      </c>
      <c r="CI47" s="144">
        <f>Финансирование!CI51</f>
        <v>0</v>
      </c>
      <c r="CJ47" s="144">
        <f>Финансирование!CJ51</f>
        <v>0</v>
      </c>
      <c r="CK47" s="144">
        <f>Финансирование!CK51</f>
        <v>0</v>
      </c>
      <c r="CL47" s="144">
        <f>Финансирование!CL51</f>
        <v>0</v>
      </c>
      <c r="CM47" s="144">
        <f>Финансирование!CM51</f>
        <v>0</v>
      </c>
      <c r="CN47" s="144">
        <f>Финансирование!CN51</f>
        <v>0</v>
      </c>
      <c r="CO47" s="144">
        <f>Финансирование!CO51</f>
        <v>0</v>
      </c>
      <c r="CP47" s="144">
        <f>Финансирование!CP51</f>
        <v>0</v>
      </c>
      <c r="CQ47" s="144">
        <f>Финансирование!CQ51</f>
        <v>0</v>
      </c>
      <c r="CR47" s="144">
        <f>Финансирование!CR51</f>
        <v>0</v>
      </c>
      <c r="CS47" s="144">
        <f>Финансирование!CS51</f>
        <v>0</v>
      </c>
      <c r="CT47" s="144">
        <f>Финансирование!CT51</f>
        <v>0</v>
      </c>
      <c r="CU47" s="144">
        <f>Финансирование!CU51</f>
        <v>0</v>
      </c>
      <c r="CV47" s="144">
        <f>Финансирование!CV51</f>
        <v>0</v>
      </c>
      <c r="CW47" s="144">
        <f>Финансирование!CW51</f>
        <v>0</v>
      </c>
      <c r="CX47" s="144">
        <f>Финансирование!CX51</f>
        <v>0</v>
      </c>
      <c r="CY47" s="144">
        <f>Финансирование!CY51</f>
        <v>0</v>
      </c>
      <c r="CZ47" s="144">
        <f>Финансирование!CZ51</f>
        <v>0</v>
      </c>
      <c r="DA47" s="144">
        <f>Финансирование!DA51</f>
        <v>0</v>
      </c>
      <c r="DB47" s="144">
        <f>Финансирование!DB51</f>
        <v>0</v>
      </c>
      <c r="DC47" s="144">
        <f>Финансирование!DC51</f>
        <v>0</v>
      </c>
      <c r="DD47" s="144">
        <f>Финансирование!DD51</f>
        <v>0</v>
      </c>
      <c r="DE47" s="144">
        <f>Финансирование!DE51</f>
        <v>0</v>
      </c>
      <c r="DF47" s="144">
        <f>Финансирование!DF51</f>
        <v>0</v>
      </c>
      <c r="DG47" s="144">
        <f>Финансирование!DG51</f>
        <v>0</v>
      </c>
      <c r="DH47" s="144">
        <f>Финансирование!DH51</f>
        <v>0</v>
      </c>
      <c r="DI47" s="144">
        <f>Финансирование!DI51</f>
        <v>0</v>
      </c>
      <c r="DJ47" s="144">
        <f>Финансирование!DJ51</f>
        <v>0</v>
      </c>
    </row>
    <row r="48" spans="1:114" x14ac:dyDescent="0.25">
      <c r="B48" s="35" t="s">
        <v>300</v>
      </c>
      <c r="I48" s="144">
        <f ca="1">SUM(J48:DJ48)</f>
        <v>-48000</v>
      </c>
      <c r="J48" s="144">
        <f ca="1">Финансирование!J87</f>
        <v>0</v>
      </c>
      <c r="K48" s="144">
        <f ca="1">Финансирование!K87</f>
        <v>0</v>
      </c>
      <c r="L48" s="144">
        <f ca="1">Финансирование!L87</f>
        <v>0</v>
      </c>
      <c r="M48" s="144">
        <f ca="1">Финансирование!M87</f>
        <v>0</v>
      </c>
      <c r="N48" s="144">
        <f ca="1">Финансирование!N87</f>
        <v>0</v>
      </c>
      <c r="O48" s="144">
        <f ca="1">Финансирование!O87</f>
        <v>0</v>
      </c>
      <c r="P48" s="144">
        <f ca="1">Финансирование!P87</f>
        <v>0</v>
      </c>
      <c r="Q48" s="144">
        <f ca="1">Финансирование!Q87</f>
        <v>0</v>
      </c>
      <c r="R48" s="144">
        <f ca="1">Финансирование!R87</f>
        <v>0</v>
      </c>
      <c r="S48" s="144">
        <f ca="1">Финансирование!S87</f>
        <v>0</v>
      </c>
      <c r="T48" s="144">
        <f ca="1">Финансирование!T87</f>
        <v>0</v>
      </c>
      <c r="U48" s="144">
        <f ca="1">Финансирование!U87</f>
        <v>0</v>
      </c>
      <c r="V48" s="144">
        <f ca="1">Финансирование!V87</f>
        <v>0</v>
      </c>
      <c r="W48" s="144">
        <f ca="1">Финансирование!W87</f>
        <v>0</v>
      </c>
      <c r="X48" s="144">
        <f ca="1">Финансирование!X87</f>
        <v>0</v>
      </c>
      <c r="Y48" s="144">
        <f ca="1">Финансирование!Y87</f>
        <v>0</v>
      </c>
      <c r="Z48" s="144">
        <f ca="1">Финансирование!Z87</f>
        <v>0</v>
      </c>
      <c r="AA48" s="144">
        <f ca="1">Финансирование!AA87</f>
        <v>0</v>
      </c>
      <c r="AB48" s="144">
        <f ca="1">Финансирование!AB87</f>
        <v>0</v>
      </c>
      <c r="AC48" s="144">
        <f ca="1">Финансирование!AC87</f>
        <v>-399.83529108398471</v>
      </c>
      <c r="AD48" s="144">
        <f ca="1">Финансирование!AD87</f>
        <v>-402.83405576711465</v>
      </c>
      <c r="AE48" s="144">
        <f ca="1">Финансирование!AE87</f>
        <v>-405.85531118536795</v>
      </c>
      <c r="AF48" s="144">
        <f ca="1">Финансирование!AF87</f>
        <v>-408.89922601925826</v>
      </c>
      <c r="AG48" s="144">
        <f ca="1">Финансирование!AG87</f>
        <v>-798.71051980534719</v>
      </c>
      <c r="AH48" s="144">
        <f ca="1">Финансирование!AH87</f>
        <v>-804.70084870388735</v>
      </c>
      <c r="AI48" s="144">
        <f ca="1">Финансирование!AI87</f>
        <v>-810.73610506916634</v>
      </c>
      <c r="AJ48" s="144">
        <f ca="1">Финансирование!AJ87</f>
        <v>-816.81662585718504</v>
      </c>
      <c r="AK48" s="144">
        <f ca="1">Финансирование!AK87</f>
        <v>-1647.7331837812528</v>
      </c>
      <c r="AL48" s="144">
        <f ca="1">Финансирование!AL87</f>
        <v>-1660.0911826596123</v>
      </c>
      <c r="AM48" s="144">
        <f ca="1">Финансирование!AM87</f>
        <v>-1672.5418665295592</v>
      </c>
      <c r="AN48" s="144">
        <f ca="1">Финансирование!AN87</f>
        <v>-1685.0859305285312</v>
      </c>
      <c r="AO48" s="144">
        <f ca="1">Финансирование!AO87</f>
        <v>-1697.724075007495</v>
      </c>
      <c r="AP48" s="144">
        <f ca="1">Финансирование!AP87</f>
        <v>-1710.4570055700515</v>
      </c>
      <c r="AQ48" s="144">
        <f ca="1">Финансирование!AQ87</f>
        <v>-1723.2854331118267</v>
      </c>
      <c r="AR48" s="144">
        <f ca="1">Финансирование!AR87</f>
        <v>-1736.2100738601653</v>
      </c>
      <c r="AS48" s="144">
        <f ca="1">Финансирование!AS87</f>
        <v>-1749.2316494141164</v>
      </c>
      <c r="AT48" s="144">
        <f ca="1">Финансирование!AT87</f>
        <v>-1762.3508867847224</v>
      </c>
      <c r="AU48" s="144">
        <f ca="1">Финансирование!AU87</f>
        <v>-1775.568518435608</v>
      </c>
      <c r="AV48" s="144">
        <f ca="1">Финансирование!AV87</f>
        <v>-1788.8852823238749</v>
      </c>
      <c r="AW48" s="144">
        <f ca="1">Финансирование!AW87</f>
        <v>-1802.301921941304</v>
      </c>
      <c r="AX48" s="144">
        <f ca="1">Финансирование!AX87</f>
        <v>-1815.8191863558636</v>
      </c>
      <c r="AY48" s="144">
        <f ca="1">Финансирование!AY87</f>
        <v>-1829.4378302535326</v>
      </c>
      <c r="AZ48" s="144">
        <f ca="1">Финансирование!AZ87</f>
        <v>-1843.1586139804344</v>
      </c>
      <c r="BA48" s="144">
        <f ca="1">Финансирование!BA87</f>
        <v>-1856.9823035852874</v>
      </c>
      <c r="BB48" s="144">
        <f ca="1">Финансирование!BB87</f>
        <v>-1870.9096708621769</v>
      </c>
      <c r="BC48" s="144">
        <f ca="1">Финансирование!BC87</f>
        <v>-1884.9414933936434</v>
      </c>
      <c r="BD48" s="144">
        <f ca="1">Финансирование!BD87</f>
        <v>-1899.0785545940957</v>
      </c>
      <c r="BE48" s="144">
        <f ca="1">Финансирование!BE87</f>
        <v>-1913.3216437535516</v>
      </c>
      <c r="BF48" s="144">
        <f ca="1">Финансирование!BF87</f>
        <v>-1927.6715560817033</v>
      </c>
      <c r="BG48" s="144">
        <f ca="1">Финансирование!BG87</f>
        <v>-1942.129092752316</v>
      </c>
      <c r="BH48" s="144">
        <f ca="1">Финансирование!BH87</f>
        <v>-1956.6950609479582</v>
      </c>
      <c r="BI48" s="144">
        <f ca="1">Финансирование!BI87</f>
        <v>0</v>
      </c>
      <c r="BJ48" s="144">
        <f ca="1">Финансирование!BJ87</f>
        <v>0</v>
      </c>
      <c r="BK48" s="144">
        <f ca="1">Финансирование!BK87</f>
        <v>0</v>
      </c>
      <c r="BL48" s="144">
        <f ca="1">Финансирование!BL87</f>
        <v>0</v>
      </c>
      <c r="BM48" s="144">
        <f ca="1">Финансирование!BM87</f>
        <v>0</v>
      </c>
      <c r="BN48" s="144">
        <f ca="1">Финансирование!BN87</f>
        <v>0</v>
      </c>
      <c r="BO48" s="144">
        <f ca="1">Финансирование!BO87</f>
        <v>0</v>
      </c>
      <c r="BP48" s="144">
        <f ca="1">Финансирование!BP87</f>
        <v>0</v>
      </c>
      <c r="BQ48" s="144">
        <f ca="1">Финансирование!BQ87</f>
        <v>0</v>
      </c>
      <c r="BR48" s="144">
        <f ca="1">Финансирование!BR87</f>
        <v>0</v>
      </c>
      <c r="BS48" s="144">
        <f ca="1">Финансирование!BS87</f>
        <v>0</v>
      </c>
      <c r="BT48" s="144">
        <f ca="1">Финансирование!BT87</f>
        <v>0</v>
      </c>
      <c r="BU48" s="144">
        <f ca="1">Финансирование!BU87</f>
        <v>0</v>
      </c>
      <c r="BV48" s="144">
        <f ca="1">Финансирование!BV87</f>
        <v>0</v>
      </c>
      <c r="BW48" s="144">
        <f ca="1">Финансирование!BW87</f>
        <v>0</v>
      </c>
      <c r="BX48" s="144">
        <f ca="1">Финансирование!BX87</f>
        <v>0</v>
      </c>
      <c r="BY48" s="144">
        <f ca="1">Финансирование!BY87</f>
        <v>0</v>
      </c>
      <c r="BZ48" s="144">
        <f ca="1">Финансирование!BZ87</f>
        <v>0</v>
      </c>
      <c r="CA48" s="144">
        <f ca="1">Финансирование!CA87</f>
        <v>0</v>
      </c>
      <c r="CB48" s="144">
        <f ca="1">Финансирование!CB87</f>
        <v>0</v>
      </c>
      <c r="CC48" s="144">
        <f ca="1">Финансирование!CC87</f>
        <v>0</v>
      </c>
      <c r="CD48" s="144">
        <f ca="1">Финансирование!CD87</f>
        <v>0</v>
      </c>
      <c r="CE48" s="144">
        <f ca="1">Финансирование!CE87</f>
        <v>0</v>
      </c>
      <c r="CF48" s="144">
        <f ca="1">Финансирование!CF87</f>
        <v>0</v>
      </c>
      <c r="CG48" s="144">
        <f ca="1">Финансирование!CG87</f>
        <v>0</v>
      </c>
      <c r="CH48" s="144">
        <f ca="1">Финансирование!CH87</f>
        <v>0</v>
      </c>
      <c r="CI48" s="144">
        <f ca="1">Финансирование!CI87</f>
        <v>0</v>
      </c>
      <c r="CJ48" s="144">
        <f ca="1">Финансирование!CJ87</f>
        <v>0</v>
      </c>
      <c r="CK48" s="144">
        <f ca="1">Финансирование!CK87</f>
        <v>0</v>
      </c>
      <c r="CL48" s="144">
        <f ca="1">Финансирование!CL87</f>
        <v>0</v>
      </c>
      <c r="CM48" s="144">
        <f ca="1">Финансирование!CM87</f>
        <v>0</v>
      </c>
      <c r="CN48" s="144">
        <f ca="1">Финансирование!CN87</f>
        <v>0</v>
      </c>
      <c r="CO48" s="144">
        <f ca="1">Финансирование!CO87</f>
        <v>0</v>
      </c>
      <c r="CP48" s="144">
        <f ca="1">Финансирование!CP87</f>
        <v>0</v>
      </c>
      <c r="CQ48" s="144">
        <f ca="1">Финансирование!CQ87</f>
        <v>0</v>
      </c>
      <c r="CR48" s="144">
        <f ca="1">Финансирование!CR87</f>
        <v>0</v>
      </c>
      <c r="CS48" s="144">
        <f ca="1">Финансирование!CS87</f>
        <v>0</v>
      </c>
      <c r="CT48" s="144">
        <f ca="1">Финансирование!CT87</f>
        <v>0</v>
      </c>
      <c r="CU48" s="144">
        <f ca="1">Финансирование!CU87</f>
        <v>0</v>
      </c>
      <c r="CV48" s="144">
        <f ca="1">Финансирование!CV87</f>
        <v>0</v>
      </c>
      <c r="CW48" s="144">
        <f ca="1">Финансирование!CW87</f>
        <v>0</v>
      </c>
      <c r="CX48" s="144">
        <f ca="1">Финансирование!CX87</f>
        <v>0</v>
      </c>
      <c r="CY48" s="144">
        <f ca="1">Финансирование!CY87</f>
        <v>0</v>
      </c>
      <c r="CZ48" s="144">
        <f ca="1">Финансирование!CZ87</f>
        <v>0</v>
      </c>
      <c r="DA48" s="144">
        <f ca="1">Финансирование!DA87</f>
        <v>0</v>
      </c>
      <c r="DB48" s="144">
        <f ca="1">Финансирование!DB87</f>
        <v>0</v>
      </c>
      <c r="DC48" s="144">
        <f ca="1">Финансирование!DC87</f>
        <v>0</v>
      </c>
      <c r="DD48" s="144">
        <f ca="1">Финансирование!DD87</f>
        <v>0</v>
      </c>
      <c r="DE48" s="144">
        <f ca="1">Финансирование!DE87</f>
        <v>0</v>
      </c>
      <c r="DF48" s="144">
        <f ca="1">Финансирование!DF87</f>
        <v>0</v>
      </c>
      <c r="DG48" s="144">
        <f ca="1">Финансирование!DG87</f>
        <v>0</v>
      </c>
      <c r="DH48" s="144">
        <f ca="1">Финансирование!DH87</f>
        <v>0</v>
      </c>
      <c r="DI48" s="144">
        <f ca="1">Финансирование!DI87</f>
        <v>0</v>
      </c>
      <c r="DJ48" s="144">
        <f ca="1">Финансирование!DJ87</f>
        <v>0</v>
      </c>
    </row>
    <row r="49" spans="1:114" x14ac:dyDescent="0.25">
      <c r="B49" s="33" t="s">
        <v>365</v>
      </c>
      <c r="C49" s="29"/>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c r="CN49" s="144"/>
      <c r="CO49" s="144"/>
      <c r="CP49" s="144"/>
      <c r="CQ49" s="144"/>
      <c r="CR49" s="144"/>
      <c r="CS49" s="144"/>
      <c r="CT49" s="144"/>
      <c r="CU49" s="144"/>
      <c r="CV49" s="144"/>
      <c r="CW49" s="144"/>
      <c r="CX49" s="144"/>
      <c r="CY49" s="144"/>
      <c r="CZ49" s="144"/>
      <c r="DA49" s="144"/>
      <c r="DB49" s="144"/>
      <c r="DC49" s="144"/>
      <c r="DD49" s="144"/>
      <c r="DE49" s="144"/>
      <c r="DF49" s="144"/>
      <c r="DG49" s="144"/>
      <c r="DH49" s="144"/>
      <c r="DI49" s="144"/>
      <c r="DJ49" s="144"/>
    </row>
    <row r="50" spans="1:114" x14ac:dyDescent="0.25">
      <c r="B50" s="35" t="s">
        <v>299</v>
      </c>
      <c r="I50" s="144">
        <f>SUM(J50:DJ50)</f>
        <v>112000</v>
      </c>
      <c r="J50" s="144">
        <f>Финансирование!J105-J47</f>
        <v>0</v>
      </c>
      <c r="K50" s="144">
        <f>Финансирование!K105-K47</f>
        <v>0</v>
      </c>
      <c r="L50" s="144">
        <f>Финансирование!L105-L47</f>
        <v>0</v>
      </c>
      <c r="M50" s="144">
        <f>Финансирование!M105-M47</f>
        <v>3600</v>
      </c>
      <c r="N50" s="144">
        <f>Финансирование!N105-N47</f>
        <v>0</v>
      </c>
      <c r="O50" s="144">
        <f>Финансирование!O105-O47</f>
        <v>0</v>
      </c>
      <c r="P50" s="144">
        <f>Финансирование!P105-P47</f>
        <v>0</v>
      </c>
      <c r="Q50" s="144">
        <f>Финансирование!Q105-Q47</f>
        <v>103000</v>
      </c>
      <c r="R50" s="144">
        <f>Финансирование!R105-R47</f>
        <v>0</v>
      </c>
      <c r="S50" s="144">
        <f>Финансирование!S105-S47</f>
        <v>0</v>
      </c>
      <c r="T50" s="144">
        <f>Финансирование!T105-T47</f>
        <v>0</v>
      </c>
      <c r="U50" s="144">
        <f>Финансирование!U105-U47</f>
        <v>5400</v>
      </c>
      <c r="V50" s="144">
        <f>Финансирование!V105-V47</f>
        <v>0</v>
      </c>
      <c r="W50" s="144">
        <f>Финансирование!W105-W47</f>
        <v>0</v>
      </c>
      <c r="X50" s="144">
        <f>Финансирование!X105-X47</f>
        <v>0</v>
      </c>
      <c r="Y50" s="144">
        <f>Финансирование!Y105-Y47</f>
        <v>0</v>
      </c>
      <c r="Z50" s="144">
        <f>Финансирование!Z105-Z47</f>
        <v>0</v>
      </c>
      <c r="AA50" s="144">
        <f>Финансирование!AA105-AA47</f>
        <v>0</v>
      </c>
      <c r="AB50" s="144">
        <f>Финансирование!AB105-AB47</f>
        <v>0</v>
      </c>
      <c r="AC50" s="144">
        <f>Финансирование!AC105-AC47</f>
        <v>0</v>
      </c>
      <c r="AD50" s="144">
        <f>Финансирование!AD105-AD47</f>
        <v>0</v>
      </c>
      <c r="AE50" s="144">
        <f>Финансирование!AE105-AE47</f>
        <v>0</v>
      </c>
      <c r="AF50" s="144">
        <f>Финансирование!AF105-AF47</f>
        <v>0</v>
      </c>
      <c r="AG50" s="144">
        <f>Финансирование!AG105-AG47</f>
        <v>0</v>
      </c>
      <c r="AH50" s="144">
        <f>Финансирование!AH105-AH47</f>
        <v>0</v>
      </c>
      <c r="AI50" s="144">
        <f>Финансирование!AI105-AI47</f>
        <v>0</v>
      </c>
      <c r="AJ50" s="144">
        <f>Финансирование!AJ105-AJ47</f>
        <v>0</v>
      </c>
      <c r="AK50" s="144">
        <f>Финансирование!AK105-AK47</f>
        <v>0</v>
      </c>
      <c r="AL50" s="144">
        <f>Финансирование!AL105-AL47</f>
        <v>0</v>
      </c>
      <c r="AM50" s="144">
        <f>Финансирование!AM105-AM47</f>
        <v>0</v>
      </c>
      <c r="AN50" s="144">
        <f>Финансирование!AN105-AN47</f>
        <v>0</v>
      </c>
      <c r="AO50" s="144">
        <f>Финансирование!AO105-AO47</f>
        <v>0</v>
      </c>
      <c r="AP50" s="144">
        <f>Финансирование!AP105-AP47</f>
        <v>0</v>
      </c>
      <c r="AQ50" s="144">
        <f>Финансирование!AQ105-AQ47</f>
        <v>0</v>
      </c>
      <c r="AR50" s="144">
        <f>Финансирование!AR105-AR47</f>
        <v>0</v>
      </c>
      <c r="AS50" s="144">
        <f>Финансирование!AS105-AS47</f>
        <v>0</v>
      </c>
      <c r="AT50" s="144">
        <f>Финансирование!AT105-AT47</f>
        <v>0</v>
      </c>
      <c r="AU50" s="144">
        <f>Финансирование!AU105-AU47</f>
        <v>0</v>
      </c>
      <c r="AV50" s="144">
        <f>Финансирование!AV105-AV47</f>
        <v>0</v>
      </c>
      <c r="AW50" s="144">
        <f>Финансирование!AW105-AW47</f>
        <v>0</v>
      </c>
      <c r="AX50" s="144">
        <f>Финансирование!AX105-AX47</f>
        <v>0</v>
      </c>
      <c r="AY50" s="144">
        <f>Финансирование!AY105-AY47</f>
        <v>0</v>
      </c>
      <c r="AZ50" s="144">
        <f>Финансирование!AZ105-AZ47</f>
        <v>0</v>
      </c>
      <c r="BA50" s="144">
        <f>Финансирование!BA105-BA47</f>
        <v>0</v>
      </c>
      <c r="BB50" s="144">
        <f>Финансирование!BB105-BB47</f>
        <v>0</v>
      </c>
      <c r="BC50" s="144">
        <f>Финансирование!BC105-BC47</f>
        <v>0</v>
      </c>
      <c r="BD50" s="144">
        <f>Финансирование!BD105-BD47</f>
        <v>0</v>
      </c>
      <c r="BE50" s="144">
        <f>Финансирование!BE105-BE47</f>
        <v>0</v>
      </c>
      <c r="BF50" s="144">
        <f>Финансирование!BF105-BF47</f>
        <v>0</v>
      </c>
      <c r="BG50" s="144">
        <f>Финансирование!BG105-BG47</f>
        <v>0</v>
      </c>
      <c r="BH50" s="144">
        <f>Финансирование!BH105-BH47</f>
        <v>0</v>
      </c>
      <c r="BI50" s="144">
        <f>Финансирование!BI105-BI47</f>
        <v>0</v>
      </c>
      <c r="BJ50" s="144">
        <f>Финансирование!BJ105-BJ47</f>
        <v>0</v>
      </c>
      <c r="BK50" s="144">
        <f>Финансирование!BK105-BK47</f>
        <v>0</v>
      </c>
      <c r="BL50" s="144">
        <f>Финансирование!BL105-BL47</f>
        <v>0</v>
      </c>
      <c r="BM50" s="144">
        <f>Финансирование!BM105-BM47</f>
        <v>0</v>
      </c>
      <c r="BN50" s="144">
        <f>Финансирование!BN105-BN47</f>
        <v>0</v>
      </c>
      <c r="BO50" s="144">
        <f>Финансирование!BO105-BO47</f>
        <v>0</v>
      </c>
      <c r="BP50" s="144">
        <f>Финансирование!BP105-BP47</f>
        <v>0</v>
      </c>
      <c r="BQ50" s="144">
        <f>Финансирование!BQ105-BQ47</f>
        <v>0</v>
      </c>
      <c r="BR50" s="144">
        <f>Финансирование!BR105-BR47</f>
        <v>0</v>
      </c>
      <c r="BS50" s="144">
        <f>Финансирование!BS105-BS47</f>
        <v>0</v>
      </c>
      <c r="BT50" s="144">
        <f>Финансирование!BT105-BT47</f>
        <v>0</v>
      </c>
      <c r="BU50" s="144">
        <f>Финансирование!BU105-BU47</f>
        <v>0</v>
      </c>
      <c r="BV50" s="144">
        <f>Финансирование!BV105-BV47</f>
        <v>0</v>
      </c>
      <c r="BW50" s="144">
        <f>Финансирование!BW105-BW47</f>
        <v>0</v>
      </c>
      <c r="BX50" s="144">
        <f>Финансирование!BX105-BX47</f>
        <v>0</v>
      </c>
      <c r="BY50" s="144">
        <f>Финансирование!BY105-BY47</f>
        <v>0</v>
      </c>
      <c r="BZ50" s="144">
        <f>Финансирование!BZ105-BZ47</f>
        <v>0</v>
      </c>
      <c r="CA50" s="144">
        <f>Финансирование!CA105-CA47</f>
        <v>0</v>
      </c>
      <c r="CB50" s="144">
        <f>Финансирование!CB105-CB47</f>
        <v>0</v>
      </c>
      <c r="CC50" s="144">
        <f>Финансирование!CC105-CC47</f>
        <v>0</v>
      </c>
      <c r="CD50" s="144">
        <f>Финансирование!CD105-CD47</f>
        <v>0</v>
      </c>
      <c r="CE50" s="144">
        <f>Финансирование!CE105-CE47</f>
        <v>0</v>
      </c>
      <c r="CF50" s="144">
        <f>Финансирование!CF105-CF47</f>
        <v>0</v>
      </c>
      <c r="CG50" s="144">
        <f>Финансирование!CG105-CG47</f>
        <v>0</v>
      </c>
      <c r="CH50" s="144">
        <f>Финансирование!CH105-CH47</f>
        <v>0</v>
      </c>
      <c r="CI50" s="144">
        <f>Финансирование!CI105-CI47</f>
        <v>0</v>
      </c>
      <c r="CJ50" s="144">
        <f>Финансирование!CJ105-CJ47</f>
        <v>0</v>
      </c>
      <c r="CK50" s="144">
        <f>Финансирование!CK105-CK47</f>
        <v>0</v>
      </c>
      <c r="CL50" s="144">
        <f>Финансирование!CL105-CL47</f>
        <v>0</v>
      </c>
      <c r="CM50" s="144">
        <f>Финансирование!CM105-CM47</f>
        <v>0</v>
      </c>
      <c r="CN50" s="144">
        <f>Финансирование!CN105-CN47</f>
        <v>0</v>
      </c>
      <c r="CO50" s="144">
        <f>Финансирование!CO105-CO47</f>
        <v>0</v>
      </c>
      <c r="CP50" s="144">
        <f>Финансирование!CP105-CP47</f>
        <v>0</v>
      </c>
      <c r="CQ50" s="144">
        <f>Финансирование!CQ105-CQ47</f>
        <v>0</v>
      </c>
      <c r="CR50" s="144">
        <f>Финансирование!CR105-CR47</f>
        <v>0</v>
      </c>
      <c r="CS50" s="144">
        <f>Финансирование!CS105-CS47</f>
        <v>0</v>
      </c>
      <c r="CT50" s="144">
        <f>Финансирование!CT105-CT47</f>
        <v>0</v>
      </c>
      <c r="CU50" s="144">
        <f>Финансирование!CU105-CU47</f>
        <v>0</v>
      </c>
      <c r="CV50" s="144">
        <f>Финансирование!CV105-CV47</f>
        <v>0</v>
      </c>
      <c r="CW50" s="144">
        <f>Финансирование!CW105-CW47</f>
        <v>0</v>
      </c>
      <c r="CX50" s="144">
        <f>Финансирование!CX105-CX47</f>
        <v>0</v>
      </c>
      <c r="CY50" s="144">
        <f>Финансирование!CY105-CY47</f>
        <v>0</v>
      </c>
      <c r="CZ50" s="144">
        <f>Финансирование!CZ105-CZ47</f>
        <v>0</v>
      </c>
      <c r="DA50" s="144">
        <f>Финансирование!DA105-DA47</f>
        <v>0</v>
      </c>
      <c r="DB50" s="144">
        <f>Финансирование!DB105-DB47</f>
        <v>0</v>
      </c>
      <c r="DC50" s="144">
        <f>Финансирование!DC105-DC47</f>
        <v>0</v>
      </c>
      <c r="DD50" s="144">
        <f>Финансирование!DD105-DD47</f>
        <v>0</v>
      </c>
      <c r="DE50" s="144">
        <f>Финансирование!DE105-DE47</f>
        <v>0</v>
      </c>
      <c r="DF50" s="144">
        <f>Финансирование!DF105-DF47</f>
        <v>0</v>
      </c>
      <c r="DG50" s="144">
        <f>Финансирование!DG105-DG47</f>
        <v>0</v>
      </c>
      <c r="DH50" s="144">
        <f>Финансирование!DH105-DH47</f>
        <v>0</v>
      </c>
      <c r="DI50" s="144">
        <f>Финансирование!DI105-DI47</f>
        <v>0</v>
      </c>
      <c r="DJ50" s="144">
        <f>Финансирование!DJ105-DJ47</f>
        <v>0</v>
      </c>
    </row>
    <row r="51" spans="1:114" x14ac:dyDescent="0.25">
      <c r="B51" s="35" t="s">
        <v>300</v>
      </c>
      <c r="I51" s="144">
        <f ca="1">SUM(J51:DJ51)</f>
        <v>-112000.00000000017</v>
      </c>
      <c r="J51" s="144">
        <f ca="1">Финансирование!J106-J48</f>
        <v>0</v>
      </c>
      <c r="K51" s="144">
        <f ca="1">Финансирование!K106-K48</f>
        <v>0</v>
      </c>
      <c r="L51" s="144">
        <f ca="1">Финансирование!L106-L48</f>
        <v>0</v>
      </c>
      <c r="M51" s="144">
        <f ca="1">Финансирование!M106-M48</f>
        <v>0</v>
      </c>
      <c r="N51" s="144">
        <f ca="1">Финансирование!N106-N48</f>
        <v>0</v>
      </c>
      <c r="O51" s="144">
        <f ca="1">Финансирование!O106-O48</f>
        <v>0</v>
      </c>
      <c r="P51" s="144">
        <f ca="1">Финансирование!P106-P48</f>
        <v>0</v>
      </c>
      <c r="Q51" s="144">
        <f ca="1">Финансирование!Q106-Q48</f>
        <v>0</v>
      </c>
      <c r="R51" s="144">
        <f ca="1">Финансирование!R106-R48</f>
        <v>-100000</v>
      </c>
      <c r="S51" s="144">
        <f ca="1">Финансирование!S106-S48</f>
        <v>0</v>
      </c>
      <c r="T51" s="144">
        <f ca="1">Финансирование!T106-T48</f>
        <v>0</v>
      </c>
      <c r="U51" s="144">
        <f ca="1">Финансирование!U106-U48</f>
        <v>0</v>
      </c>
      <c r="V51" s="144">
        <f ca="1">Финансирование!V106-V48</f>
        <v>0</v>
      </c>
      <c r="W51" s="144">
        <f ca="1">Финансирование!W106-W48</f>
        <v>0</v>
      </c>
      <c r="X51" s="144">
        <f ca="1">Финансирование!X106-X48</f>
        <v>0</v>
      </c>
      <c r="Y51" s="144">
        <f ca="1">Финансирование!Y106-Y48</f>
        <v>-428.57142857142856</v>
      </c>
      <c r="Z51" s="144">
        <f ca="1">Финансирование!Z106-Z48</f>
        <v>-428.57142857142856</v>
      </c>
      <c r="AA51" s="144">
        <f ca="1">Финансирование!AA106-AA48</f>
        <v>-428.57142857142856</v>
      </c>
      <c r="AB51" s="144">
        <f ca="1">Финансирование!AB106-AB48</f>
        <v>-428.57142857142856</v>
      </c>
      <c r="AC51" s="144">
        <f ca="1">Финансирование!AC106-AC48</f>
        <v>-428.57142857142861</v>
      </c>
      <c r="AD51" s="144">
        <f ca="1">Финансирование!AD106-AD48</f>
        <v>-428.5714285714285</v>
      </c>
      <c r="AE51" s="144">
        <f ca="1">Финансирование!AE106-AE48</f>
        <v>-428.5714285714285</v>
      </c>
      <c r="AF51" s="144">
        <f ca="1">Финансирование!AF106-AF48</f>
        <v>-428.5714285714285</v>
      </c>
      <c r="AG51" s="144">
        <f ca="1">Финансирование!AG106-AG48</f>
        <v>-428.57142857142856</v>
      </c>
      <c r="AH51" s="144">
        <f ca="1">Финансирование!AH106-AH48</f>
        <v>-428.57142857142856</v>
      </c>
      <c r="AI51" s="144">
        <f ca="1">Финансирование!AI106-AI48</f>
        <v>-428.57142857142867</v>
      </c>
      <c r="AJ51" s="144">
        <f ca="1">Финансирование!AJ106-AJ48</f>
        <v>-428.57142857142844</v>
      </c>
      <c r="AK51" s="144">
        <f ca="1">Финансирование!AK106-AK48</f>
        <v>-428.57142857142867</v>
      </c>
      <c r="AL51" s="144">
        <f ca="1">Финансирование!AL106-AL48</f>
        <v>-428.57142857142867</v>
      </c>
      <c r="AM51" s="144">
        <f ca="1">Финансирование!AM106-AM48</f>
        <v>-428.57142857142844</v>
      </c>
      <c r="AN51" s="144">
        <f ca="1">Финансирование!AN106-AN48</f>
        <v>-428.57142857142844</v>
      </c>
      <c r="AO51" s="144">
        <f ca="1">Финансирование!AO106-AO48</f>
        <v>-428.57142857142867</v>
      </c>
      <c r="AP51" s="144">
        <f ca="1">Финансирование!AP106-AP48</f>
        <v>-428.57142857142844</v>
      </c>
      <c r="AQ51" s="144">
        <f ca="1">Финансирование!AQ106-AQ48</f>
        <v>-428.57142857142867</v>
      </c>
      <c r="AR51" s="144">
        <f ca="1">Финансирование!AR106-AR48</f>
        <v>-428.57142857142844</v>
      </c>
      <c r="AS51" s="144">
        <f ca="1">Финансирование!AS106-AS48</f>
        <v>-428.57142857142844</v>
      </c>
      <c r="AT51" s="144">
        <f ca="1">Финансирование!AT106-AT48</f>
        <v>-428.57142857142867</v>
      </c>
      <c r="AU51" s="144">
        <f ca="1">Финансирование!AU106-AU48</f>
        <v>-428.57142857142844</v>
      </c>
      <c r="AV51" s="144">
        <f ca="1">Финансирование!AV106-AV48</f>
        <v>-428.57142857142844</v>
      </c>
      <c r="AW51" s="144">
        <f ca="1">Финансирование!AW106-AW48</f>
        <v>-428.57142857142844</v>
      </c>
      <c r="AX51" s="144">
        <f ca="1">Финансирование!AX106-AX48</f>
        <v>-428.57142857142844</v>
      </c>
      <c r="AY51" s="144">
        <f ca="1">Финансирование!AY106-AY48</f>
        <v>-428.57142857142867</v>
      </c>
      <c r="AZ51" s="144">
        <f ca="1">Финансирование!AZ106-AZ48</f>
        <v>-428.57142857142844</v>
      </c>
      <c r="BA51" s="144">
        <f ca="1">Финансирование!BA106-BA48</f>
        <v>0</v>
      </c>
      <c r="BB51" s="144">
        <f ca="1">Финансирование!BB106-BB48</f>
        <v>0</v>
      </c>
      <c r="BC51" s="144">
        <f ca="1">Финансирование!BC106-BC48</f>
        <v>0</v>
      </c>
      <c r="BD51" s="144">
        <f ca="1">Финансирование!BD106-BD48</f>
        <v>0</v>
      </c>
      <c r="BE51" s="144">
        <f ca="1">Финансирование!BE106-BE48</f>
        <v>0</v>
      </c>
      <c r="BF51" s="144">
        <f ca="1">Финансирование!BF106-BF48</f>
        <v>0</v>
      </c>
      <c r="BG51" s="144">
        <f ca="1">Финансирование!BG106-BG48</f>
        <v>0</v>
      </c>
      <c r="BH51" s="144">
        <f ca="1">Финансирование!BH106-BH48</f>
        <v>0</v>
      </c>
      <c r="BI51" s="144">
        <f ca="1">Финансирование!BI106-BI48</f>
        <v>0</v>
      </c>
      <c r="BJ51" s="144">
        <f ca="1">Финансирование!BJ106-BJ48</f>
        <v>0</v>
      </c>
      <c r="BK51" s="144">
        <f ca="1">Финансирование!BK106-BK48</f>
        <v>0</v>
      </c>
      <c r="BL51" s="144">
        <f ca="1">Финансирование!BL106-BL48</f>
        <v>0</v>
      </c>
      <c r="BM51" s="144">
        <f ca="1">Финансирование!BM106-BM48</f>
        <v>0</v>
      </c>
      <c r="BN51" s="144">
        <f ca="1">Финансирование!BN106-BN48</f>
        <v>0</v>
      </c>
      <c r="BO51" s="144">
        <f ca="1">Финансирование!BO106-BO48</f>
        <v>0</v>
      </c>
      <c r="BP51" s="144">
        <f ca="1">Финансирование!BP106-BP48</f>
        <v>0</v>
      </c>
      <c r="BQ51" s="144">
        <f ca="1">Финансирование!BQ106-BQ48</f>
        <v>0</v>
      </c>
      <c r="BR51" s="144">
        <f ca="1">Финансирование!BR106-BR48</f>
        <v>0</v>
      </c>
      <c r="BS51" s="144">
        <f ca="1">Финансирование!BS106-BS48</f>
        <v>0</v>
      </c>
      <c r="BT51" s="144">
        <f ca="1">Финансирование!BT106-BT48</f>
        <v>0</v>
      </c>
      <c r="BU51" s="144">
        <f ca="1">Финансирование!BU106-BU48</f>
        <v>0</v>
      </c>
      <c r="BV51" s="144">
        <f ca="1">Финансирование!BV106-BV48</f>
        <v>0</v>
      </c>
      <c r="BW51" s="144">
        <f ca="1">Финансирование!BW106-BW48</f>
        <v>0</v>
      </c>
      <c r="BX51" s="144">
        <f ca="1">Финансирование!BX106-BX48</f>
        <v>0</v>
      </c>
      <c r="BY51" s="144">
        <f ca="1">Финансирование!BY106-BY48</f>
        <v>0</v>
      </c>
      <c r="BZ51" s="144">
        <f ca="1">Финансирование!BZ106-BZ48</f>
        <v>0</v>
      </c>
      <c r="CA51" s="144">
        <f ca="1">Финансирование!CA106-CA48</f>
        <v>0</v>
      </c>
      <c r="CB51" s="144">
        <f ca="1">Финансирование!CB106-CB48</f>
        <v>0</v>
      </c>
      <c r="CC51" s="144">
        <f ca="1">Финансирование!CC106-CC48</f>
        <v>0</v>
      </c>
      <c r="CD51" s="144">
        <f ca="1">Финансирование!CD106-CD48</f>
        <v>0</v>
      </c>
      <c r="CE51" s="144">
        <f ca="1">Финансирование!CE106-CE48</f>
        <v>0</v>
      </c>
      <c r="CF51" s="144">
        <f ca="1">Финансирование!CF106-CF48</f>
        <v>0</v>
      </c>
      <c r="CG51" s="144">
        <f ca="1">Финансирование!CG106-CG48</f>
        <v>0</v>
      </c>
      <c r="CH51" s="144">
        <f ca="1">Финансирование!CH106-CH48</f>
        <v>0</v>
      </c>
      <c r="CI51" s="144">
        <f ca="1">Финансирование!CI106-CI48</f>
        <v>0</v>
      </c>
      <c r="CJ51" s="144">
        <f ca="1">Финансирование!CJ106-CJ48</f>
        <v>0</v>
      </c>
      <c r="CK51" s="144">
        <f ca="1">Финансирование!CK106-CK48</f>
        <v>0</v>
      </c>
      <c r="CL51" s="144">
        <f ca="1">Финансирование!CL106-CL48</f>
        <v>0</v>
      </c>
      <c r="CM51" s="144">
        <f ca="1">Финансирование!CM106-CM48</f>
        <v>0</v>
      </c>
      <c r="CN51" s="144">
        <f ca="1">Финансирование!CN106-CN48</f>
        <v>0</v>
      </c>
      <c r="CO51" s="144">
        <f ca="1">Финансирование!CO106-CO48</f>
        <v>0</v>
      </c>
      <c r="CP51" s="144">
        <f ca="1">Финансирование!CP106-CP48</f>
        <v>0</v>
      </c>
      <c r="CQ51" s="144">
        <f ca="1">Финансирование!CQ106-CQ48</f>
        <v>0</v>
      </c>
      <c r="CR51" s="144">
        <f ca="1">Финансирование!CR106-CR48</f>
        <v>0</v>
      </c>
      <c r="CS51" s="144">
        <f ca="1">Финансирование!CS106-CS48</f>
        <v>0</v>
      </c>
      <c r="CT51" s="144">
        <f ca="1">Финансирование!CT106-CT48</f>
        <v>0</v>
      </c>
      <c r="CU51" s="144">
        <f ca="1">Финансирование!CU106-CU48</f>
        <v>0</v>
      </c>
      <c r="CV51" s="144">
        <f ca="1">Финансирование!CV106-CV48</f>
        <v>0</v>
      </c>
      <c r="CW51" s="144">
        <f ca="1">Финансирование!CW106-CW48</f>
        <v>0</v>
      </c>
      <c r="CX51" s="144">
        <f ca="1">Финансирование!CX106-CX48</f>
        <v>0</v>
      </c>
      <c r="CY51" s="144">
        <f ca="1">Финансирование!CY106-CY48</f>
        <v>0</v>
      </c>
      <c r="CZ51" s="144">
        <f ca="1">Финансирование!CZ106-CZ48</f>
        <v>0</v>
      </c>
      <c r="DA51" s="144">
        <f ca="1">Финансирование!DA106-DA48</f>
        <v>0</v>
      </c>
      <c r="DB51" s="144">
        <f ca="1">Финансирование!DB106-DB48</f>
        <v>0</v>
      </c>
      <c r="DC51" s="144">
        <f ca="1">Финансирование!DC106-DC48</f>
        <v>0</v>
      </c>
      <c r="DD51" s="144">
        <f ca="1">Финансирование!DD106-DD48</f>
        <v>0</v>
      </c>
      <c r="DE51" s="144">
        <f ca="1">Финансирование!DE106-DE48</f>
        <v>0</v>
      </c>
      <c r="DF51" s="144">
        <f ca="1">Финансирование!DF106-DF48</f>
        <v>0</v>
      </c>
      <c r="DG51" s="144">
        <f ca="1">Финансирование!DG106-DG48</f>
        <v>0</v>
      </c>
      <c r="DH51" s="144">
        <f ca="1">Финансирование!DH106-DH48</f>
        <v>0</v>
      </c>
      <c r="DI51" s="144">
        <f ca="1">Финансирование!DI106-DI48</f>
        <v>0</v>
      </c>
      <c r="DJ51" s="144">
        <f ca="1">Финансирование!DJ106-DJ48</f>
        <v>0</v>
      </c>
    </row>
    <row r="52" spans="1:114" s="28" customFormat="1" x14ac:dyDescent="0.25">
      <c r="A52" s="46"/>
      <c r="B52" s="200" t="s">
        <v>366</v>
      </c>
      <c r="C52" s="195"/>
      <c r="I52" s="150"/>
      <c r="J52" s="150">
        <f ca="1">N(J$13&lt;&gt;0)*SUM(J44:J51)</f>
        <v>0</v>
      </c>
      <c r="K52" s="150">
        <f t="shared" ref="K52:BV52" ca="1" si="13">N(K$13&lt;&gt;0)*SUM(K44:K51)</f>
        <v>0</v>
      </c>
      <c r="L52" s="150">
        <f t="shared" ca="1" si="13"/>
        <v>0</v>
      </c>
      <c r="M52" s="150">
        <f t="shared" ca="1" si="13"/>
        <v>18000</v>
      </c>
      <c r="N52" s="150">
        <f t="shared" ca="1" si="13"/>
        <v>0</v>
      </c>
      <c r="O52" s="150">
        <f t="shared" ca="1" si="13"/>
        <v>0</v>
      </c>
      <c r="P52" s="150">
        <f t="shared" ca="1" si="13"/>
        <v>100000</v>
      </c>
      <c r="Q52" s="150">
        <f t="shared" ca="1" si="13"/>
        <v>115000</v>
      </c>
      <c r="R52" s="150">
        <f t="shared" ca="1" si="13"/>
        <v>-100000</v>
      </c>
      <c r="S52" s="150">
        <f t="shared" ca="1" si="13"/>
        <v>0</v>
      </c>
      <c r="T52" s="150">
        <f t="shared" ca="1" si="13"/>
        <v>0</v>
      </c>
      <c r="U52" s="150">
        <f t="shared" ca="1" si="13"/>
        <v>27000</v>
      </c>
      <c r="V52" s="150">
        <f t="shared" ca="1" si="13"/>
        <v>0</v>
      </c>
      <c r="W52" s="150">
        <f t="shared" ca="1" si="13"/>
        <v>0</v>
      </c>
      <c r="X52" s="150">
        <f t="shared" ca="1" si="13"/>
        <v>0</v>
      </c>
      <c r="Y52" s="150">
        <f t="shared" ca="1" si="13"/>
        <v>-428.57142857142856</v>
      </c>
      <c r="Z52" s="150">
        <f t="shared" ca="1" si="13"/>
        <v>-428.57142857142856</v>
      </c>
      <c r="AA52" s="150">
        <f t="shared" ca="1" si="13"/>
        <v>-428.57142857142856</v>
      </c>
      <c r="AB52" s="150">
        <f t="shared" ca="1" si="13"/>
        <v>-428.57142857142856</v>
      </c>
      <c r="AC52" s="150">
        <f t="shared" ca="1" si="13"/>
        <v>-828.40671965541333</v>
      </c>
      <c r="AD52" s="150">
        <f t="shared" ca="1" si="13"/>
        <v>-831.40548433854315</v>
      </c>
      <c r="AE52" s="150">
        <f t="shared" ca="1" si="13"/>
        <v>-834.42673975679645</v>
      </c>
      <c r="AF52" s="150">
        <f t="shared" ca="1" si="13"/>
        <v>-837.47065459068676</v>
      </c>
      <c r="AG52" s="150">
        <f t="shared" ca="1" si="13"/>
        <v>-1227.2819483767757</v>
      </c>
      <c r="AH52" s="150">
        <f t="shared" ca="1" si="13"/>
        <v>-1233.2722772753159</v>
      </c>
      <c r="AI52" s="150">
        <f t="shared" ca="1" si="13"/>
        <v>-1239.307533640595</v>
      </c>
      <c r="AJ52" s="150">
        <f t="shared" ca="1" si="13"/>
        <v>-1245.3880544286135</v>
      </c>
      <c r="AK52" s="150">
        <f t="shared" ca="1" si="13"/>
        <v>-2076.3046123526815</v>
      </c>
      <c r="AL52" s="150">
        <f t="shared" ca="1" si="13"/>
        <v>-2088.662611231041</v>
      </c>
      <c r="AM52" s="150">
        <f t="shared" ca="1" si="13"/>
        <v>-2101.1132951009877</v>
      </c>
      <c r="AN52" s="150">
        <f t="shared" ca="1" si="13"/>
        <v>-2113.6573590999596</v>
      </c>
      <c r="AO52" s="150">
        <f t="shared" ca="1" si="13"/>
        <v>-2126.2955035789237</v>
      </c>
      <c r="AP52" s="150">
        <f t="shared" ca="1" si="13"/>
        <v>-2139.0284341414799</v>
      </c>
      <c r="AQ52" s="150">
        <f t="shared" ca="1" si="13"/>
        <v>-2151.8568616832554</v>
      </c>
      <c r="AR52" s="150">
        <f t="shared" ca="1" si="13"/>
        <v>-2164.7815024315937</v>
      </c>
      <c r="AS52" s="150">
        <f t="shared" ca="1" si="13"/>
        <v>-2177.8030779855449</v>
      </c>
      <c r="AT52" s="150">
        <f t="shared" ca="1" si="13"/>
        <v>-2190.9223153561511</v>
      </c>
      <c r="AU52" s="150">
        <f t="shared" ca="1" si="13"/>
        <v>-2204.1399470070364</v>
      </c>
      <c r="AV52" s="150">
        <f t="shared" ca="1" si="13"/>
        <v>-2217.4567108953033</v>
      </c>
      <c r="AW52" s="150">
        <f t="shared" ca="1" si="13"/>
        <v>-2230.8733505127325</v>
      </c>
      <c r="AX52" s="150">
        <f t="shared" ca="1" si="13"/>
        <v>-2244.3906149272921</v>
      </c>
      <c r="AY52" s="150">
        <f t="shared" ca="1" si="13"/>
        <v>-2258.0092588249613</v>
      </c>
      <c r="AZ52" s="150">
        <f t="shared" ca="1" si="13"/>
        <v>-2271.7300425518629</v>
      </c>
      <c r="BA52" s="150">
        <f t="shared" ca="1" si="13"/>
        <v>-1856.9823035852874</v>
      </c>
      <c r="BB52" s="150">
        <f t="shared" ca="1" si="13"/>
        <v>-1870.9096708621769</v>
      </c>
      <c r="BC52" s="150">
        <f t="shared" ca="1" si="13"/>
        <v>-1884.9414933936434</v>
      </c>
      <c r="BD52" s="150">
        <f t="shared" ca="1" si="13"/>
        <v>-1899.0785545940957</v>
      </c>
      <c r="BE52" s="150">
        <f t="shared" ca="1" si="13"/>
        <v>-1913.3216437535516</v>
      </c>
      <c r="BF52" s="150">
        <f t="shared" ca="1" si="13"/>
        <v>-1927.6715560817033</v>
      </c>
      <c r="BG52" s="150">
        <f t="shared" ca="1" si="13"/>
        <v>-1942.129092752316</v>
      </c>
      <c r="BH52" s="150">
        <f t="shared" ca="1" si="13"/>
        <v>-1956.6950609479582</v>
      </c>
      <c r="BI52" s="150">
        <f t="shared" ca="1" si="13"/>
        <v>0</v>
      </c>
      <c r="BJ52" s="150">
        <f t="shared" ca="1" si="13"/>
        <v>0</v>
      </c>
      <c r="BK52" s="150">
        <f t="shared" ca="1" si="13"/>
        <v>0</v>
      </c>
      <c r="BL52" s="150">
        <f t="shared" ca="1" si="13"/>
        <v>0</v>
      </c>
      <c r="BM52" s="150">
        <f t="shared" ca="1" si="13"/>
        <v>0</v>
      </c>
      <c r="BN52" s="150">
        <f t="shared" ca="1" si="13"/>
        <v>0</v>
      </c>
      <c r="BO52" s="150">
        <f t="shared" ca="1" si="13"/>
        <v>0</v>
      </c>
      <c r="BP52" s="150">
        <f t="shared" ca="1" si="13"/>
        <v>0</v>
      </c>
      <c r="BQ52" s="150">
        <f t="shared" ca="1" si="13"/>
        <v>0</v>
      </c>
      <c r="BR52" s="150">
        <f t="shared" ca="1" si="13"/>
        <v>0</v>
      </c>
      <c r="BS52" s="150">
        <f t="shared" ca="1" si="13"/>
        <v>0</v>
      </c>
      <c r="BT52" s="150">
        <f t="shared" ca="1" si="13"/>
        <v>0</v>
      </c>
      <c r="BU52" s="150">
        <f t="shared" ca="1" si="13"/>
        <v>0</v>
      </c>
      <c r="BV52" s="150">
        <f t="shared" ca="1" si="13"/>
        <v>0</v>
      </c>
      <c r="BW52" s="150">
        <f t="shared" ref="BW52:DJ52" ca="1" si="14">N(BW$13&lt;&gt;0)*SUM(BW44:BW51)</f>
        <v>0</v>
      </c>
      <c r="BX52" s="150">
        <f t="shared" ca="1" si="14"/>
        <v>0</v>
      </c>
      <c r="BY52" s="150">
        <f t="shared" ca="1" si="14"/>
        <v>0</v>
      </c>
      <c r="BZ52" s="150">
        <f t="shared" ca="1" si="14"/>
        <v>0</v>
      </c>
      <c r="CA52" s="150">
        <f t="shared" ca="1" si="14"/>
        <v>0</v>
      </c>
      <c r="CB52" s="150">
        <f t="shared" ca="1" si="14"/>
        <v>0</v>
      </c>
      <c r="CC52" s="150">
        <f t="shared" ca="1" si="14"/>
        <v>0</v>
      </c>
      <c r="CD52" s="150">
        <f t="shared" ca="1" si="14"/>
        <v>0</v>
      </c>
      <c r="CE52" s="150">
        <f t="shared" ca="1" si="14"/>
        <v>0</v>
      </c>
      <c r="CF52" s="150">
        <f t="shared" ca="1" si="14"/>
        <v>0</v>
      </c>
      <c r="CG52" s="150">
        <f t="shared" ca="1" si="14"/>
        <v>0</v>
      </c>
      <c r="CH52" s="150">
        <f t="shared" ca="1" si="14"/>
        <v>0</v>
      </c>
      <c r="CI52" s="150">
        <f t="shared" ca="1" si="14"/>
        <v>0</v>
      </c>
      <c r="CJ52" s="150">
        <f t="shared" ca="1" si="14"/>
        <v>0</v>
      </c>
      <c r="CK52" s="150">
        <f t="shared" ca="1" si="14"/>
        <v>0</v>
      </c>
      <c r="CL52" s="150">
        <f t="shared" ca="1" si="14"/>
        <v>0</v>
      </c>
      <c r="CM52" s="150">
        <f t="shared" ca="1" si="14"/>
        <v>0</v>
      </c>
      <c r="CN52" s="150">
        <f t="shared" ca="1" si="14"/>
        <v>0</v>
      </c>
      <c r="CO52" s="150">
        <f t="shared" ca="1" si="14"/>
        <v>0</v>
      </c>
      <c r="CP52" s="150">
        <f t="shared" ca="1" si="14"/>
        <v>0</v>
      </c>
      <c r="CQ52" s="150">
        <f t="shared" ca="1" si="14"/>
        <v>0</v>
      </c>
      <c r="CR52" s="150">
        <f t="shared" ca="1" si="14"/>
        <v>0</v>
      </c>
      <c r="CS52" s="150">
        <f t="shared" ca="1" si="14"/>
        <v>0</v>
      </c>
      <c r="CT52" s="150">
        <f t="shared" ca="1" si="14"/>
        <v>0</v>
      </c>
      <c r="CU52" s="150">
        <f t="shared" ca="1" si="14"/>
        <v>0</v>
      </c>
      <c r="CV52" s="150">
        <f t="shared" ca="1" si="14"/>
        <v>0</v>
      </c>
      <c r="CW52" s="150">
        <f t="shared" ca="1" si="14"/>
        <v>0</v>
      </c>
      <c r="CX52" s="150">
        <f t="shared" ca="1" si="14"/>
        <v>0</v>
      </c>
      <c r="CY52" s="150">
        <f t="shared" ca="1" si="14"/>
        <v>0</v>
      </c>
      <c r="CZ52" s="150">
        <f t="shared" ca="1" si="14"/>
        <v>0</v>
      </c>
      <c r="DA52" s="150">
        <f t="shared" ca="1" si="14"/>
        <v>0</v>
      </c>
      <c r="DB52" s="150">
        <f t="shared" ca="1" si="14"/>
        <v>0</v>
      </c>
      <c r="DC52" s="150">
        <f t="shared" ca="1" si="14"/>
        <v>0</v>
      </c>
      <c r="DD52" s="150">
        <f t="shared" ca="1" si="14"/>
        <v>0</v>
      </c>
      <c r="DE52" s="150">
        <f t="shared" ca="1" si="14"/>
        <v>0</v>
      </c>
      <c r="DF52" s="150">
        <f t="shared" ca="1" si="14"/>
        <v>0</v>
      </c>
      <c r="DG52" s="150">
        <f t="shared" ca="1" si="14"/>
        <v>0</v>
      </c>
      <c r="DH52" s="150">
        <f t="shared" ca="1" si="14"/>
        <v>0</v>
      </c>
      <c r="DI52" s="150">
        <f t="shared" ca="1" si="14"/>
        <v>0</v>
      </c>
      <c r="DJ52" s="150">
        <f t="shared" ca="1" si="14"/>
        <v>0</v>
      </c>
    </row>
    <row r="53" spans="1:114" x14ac:dyDescent="0.25">
      <c r="B53" s="29"/>
      <c r="C53" s="29"/>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c r="CN53" s="144"/>
      <c r="CO53" s="144"/>
      <c r="CP53" s="144"/>
      <c r="CQ53" s="144"/>
      <c r="CR53" s="144"/>
      <c r="CS53" s="144"/>
      <c r="CT53" s="144"/>
      <c r="CU53" s="144"/>
      <c r="CV53" s="144"/>
      <c r="CW53" s="144"/>
      <c r="CX53" s="144"/>
      <c r="CY53" s="144"/>
      <c r="CZ53" s="144"/>
      <c r="DA53" s="144"/>
      <c r="DB53" s="144"/>
      <c r="DC53" s="144"/>
      <c r="DD53" s="144"/>
      <c r="DE53" s="144"/>
      <c r="DF53" s="144"/>
      <c r="DG53" s="144"/>
      <c r="DH53" s="144"/>
      <c r="DI53" s="144"/>
      <c r="DJ53" s="144"/>
    </row>
    <row r="54" spans="1:114" x14ac:dyDescent="0.25">
      <c r="B54" s="29" t="s">
        <v>371</v>
      </c>
      <c r="C54" s="29"/>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c r="CN54" s="144"/>
      <c r="CO54" s="144"/>
      <c r="CP54" s="144"/>
      <c r="CQ54" s="144"/>
      <c r="CR54" s="144"/>
      <c r="CS54" s="144"/>
      <c r="CT54" s="144"/>
      <c r="CU54" s="144"/>
      <c r="CV54" s="144"/>
      <c r="CW54" s="144"/>
      <c r="CX54" s="144"/>
      <c r="CY54" s="144"/>
      <c r="CZ54" s="144"/>
      <c r="DA54" s="144"/>
      <c r="DB54" s="144"/>
      <c r="DC54" s="144"/>
      <c r="DD54" s="144"/>
      <c r="DE54" s="144"/>
      <c r="DF54" s="144"/>
      <c r="DG54" s="144"/>
      <c r="DH54" s="144"/>
      <c r="DI54" s="144"/>
      <c r="DJ54" s="144"/>
    </row>
    <row r="55" spans="1:114" x14ac:dyDescent="0.25">
      <c r="B55" s="29" t="s">
        <v>372</v>
      </c>
      <c r="C55" s="29"/>
      <c r="J55" s="144">
        <f ca="1">(J33-J28*(1-SUMIF(Макро!$15:$15,J$11,Макро!$18:$18)*N(J31&lt;&gt;0))+J41)*N(J13&lt;&gt;0)</f>
        <v>3484.7786188608179</v>
      </c>
      <c r="K55" s="144">
        <f ca="1">(K33-K28*(1-SUMIF(Макро!$15:$15,K$11,Макро!$18:$18)*N(K31&lt;&gt;0))+K41)*N(K13&lt;&gt;0)</f>
        <v>5796.1987254019823</v>
      </c>
      <c r="L55" s="144">
        <f ca="1">(L33-L28*(1-SUMIF(Макро!$15:$15,L$11,Макро!$18:$18)*N(L31&lt;&gt;0))+L41)*N(L13&lt;&gt;0)</f>
        <v>5855.2447588386976</v>
      </c>
      <c r="M55" s="144">
        <f ca="1">(M33-M28*(1-SUMIF(Макро!$15:$15,M$11,Макро!$18:$18)*N(M31&lt;&gt;0))+M41)*N(M13&lt;&gt;0)</f>
        <v>-11525.840000536391</v>
      </c>
      <c r="N55" s="144">
        <f ca="1">(N33-N28*(1-SUMIF(Макро!$15:$15,N$11,Макро!$18:$18)*N(N31&lt;&gt;0))+N41)*N(N13&lt;&gt;0)</f>
        <v>3667.2048765696154</v>
      </c>
      <c r="O55" s="144">
        <f ca="1">(O33-O28*(1-SUMIF(Макро!$15:$15,O$11,Макро!$18:$18)*N(O31&lt;&gt;0))+O41)*N(O13&lt;&gt;0)</f>
        <v>9530.1339445598314</v>
      </c>
      <c r="P55" s="144">
        <f ca="1">(P33-P28*(1-SUMIF(Макро!$15:$15,P$11,Макро!$18:$18)*N(P31&lt;&gt;0))+P41)*N(P13&lt;&gt;0)</f>
        <v>6468.8089610504048</v>
      </c>
      <c r="Q55" s="144">
        <f ca="1">(Q33-Q28*(1-SUMIF(Макро!$15:$15,Q$11,Макро!$18:$18)*N(Q31&lt;&gt;0))+Q41)*N(Q13&lt;&gt;0)</f>
        <v>-7882.319851417139</v>
      </c>
      <c r="R55" s="144">
        <f ca="1">(R33-R28*(1-SUMIF(Макро!$15:$15,R$11,Макро!$18:$18)*N(R31&lt;&gt;0))+R41)*N(R13&lt;&gt;0)</f>
        <v>3727.7850453813999</v>
      </c>
      <c r="S55" s="144">
        <f ca="1">(S33-S28*(1-SUMIF(Макро!$15:$15,S$11,Макро!$18:$18)*N(S31&lt;&gt;0))+S41)*N(S13&lt;&gt;0)</f>
        <v>6122.1430724987449</v>
      </c>
      <c r="T55" s="144">
        <f ca="1">(T33-T28*(1-SUMIF(Макро!$15:$15,T$11,Макро!$18:$18)*N(T31&lt;&gt;0))+T41)*N(T13&lt;&gt;0)</f>
        <v>3674.2559168826338</v>
      </c>
      <c r="U55" s="144">
        <f ca="1">(U33-U28*(1-SUMIF(Макро!$15:$15,U$11,Макро!$18:$18)*N(U31&lt;&gt;0))+U41)*N(U13&lt;&gt;0)</f>
        <v>-22648.893078261957</v>
      </c>
      <c r="V55" s="144">
        <f ca="1">(V33-V28*(1-SUMIF(Макро!$15:$15,V$11,Макро!$18:$18)*N(V31&lt;&gt;0))+V41)*N(V13&lt;&gt;0)</f>
        <v>3918.1096964009957</v>
      </c>
      <c r="W55" s="144">
        <f ca="1">(W33-W28*(1-SUMIF(Макро!$15:$15,W$11,Макро!$18:$18)*N(W31&lt;&gt;0))+W41)*N(W13&lt;&gt;0)</f>
        <v>8970.8239128523619</v>
      </c>
      <c r="X55" s="144">
        <f ca="1">(X33-X28*(1-SUMIF(Макро!$15:$15,X$11,Макро!$18:$18)*N(X31&lt;&gt;0))+X41)*N(X13&lt;&gt;0)</f>
        <v>4524.6718284493163</v>
      </c>
      <c r="Y55" s="144">
        <f ca="1">(Y33-Y28*(1-SUMIF(Макро!$15:$15,Y$11,Макро!$18:$18)*N(Y31&lt;&gt;0))+Y41)*N(Y13&lt;&gt;0)</f>
        <v>5228.5187744235291</v>
      </c>
      <c r="Z55" s="144">
        <f ca="1">(Z33-Z28*(1-SUMIF(Макро!$15:$15,Z$11,Макро!$18:$18)*N(Z31&lt;&gt;0))+Z41)*N(Z13&lt;&gt;0)</f>
        <v>4095.8881358355634</v>
      </c>
      <c r="AA55" s="144">
        <f ca="1">(AA33-AA28*(1-SUMIF(Макро!$15:$15,AA$11,Макро!$18:$18)*N(AA31&lt;&gt;0))+AA41)*N(AA13&lt;&gt;0)</f>
        <v>5706.5247389304668</v>
      </c>
      <c r="AB55" s="144">
        <f ca="1">(AB33-AB28*(1-SUMIF(Макро!$15:$15,AB$11,Макро!$18:$18)*N(AB31&lt;&gt;0))+AB41)*N(AB13&lt;&gt;0)</f>
        <v>5762.1988229378976</v>
      </c>
      <c r="AC55" s="144">
        <f ca="1">(AC33-AC28*(1-SUMIF(Макро!$15:$15,AC$11,Макро!$18:$18)*N(AC31&lt;&gt;0))+AC41)*N(AC13&lt;&gt;0)</f>
        <v>6494.1241583310393</v>
      </c>
      <c r="AD55" s="144">
        <f ca="1">(AD33-AD28*(1-SUMIF(Макро!$15:$15,AD$11,Макро!$18:$18)*N(AD31&lt;&gt;0))+AD41)*N(AD13&lt;&gt;0)</f>
        <v>4280.1925812997451</v>
      </c>
      <c r="AE55" s="144">
        <f ca="1">(AE33-AE28*(1-SUMIF(Макро!$15:$15,AE$11,Макро!$18:$18)*N(AE31&lt;&gt;0))+AE41)*N(AE13&lt;&gt;0)</f>
        <v>4984.6920672908054</v>
      </c>
      <c r="AF55" s="144">
        <f ca="1">(AF33-AF28*(1-SUMIF(Макро!$15:$15,AF$11,Макро!$18:$18)*N(AF31&lt;&gt;0))+AF41)*N(AF13&lt;&gt;0)</f>
        <v>5041.9406078195962</v>
      </c>
      <c r="AG55" s="144">
        <f ca="1">(AG33-AG28*(1-SUMIF(Макро!$15:$15,AG$11,Макро!$18:$18)*N(AG31&lt;&gt;0))+AG41)*N(AG13&lt;&gt;0)</f>
        <v>5802.9817691757971</v>
      </c>
      <c r="AH55" s="144">
        <f ca="1">(AH33-AH28*(1-SUMIF(Макро!$15:$15,AH$11,Макро!$18:$18)*N(AH31&lt;&gt;0))+AH41)*N(AH13&lt;&gt;0)</f>
        <v>4470.9156858741399</v>
      </c>
      <c r="AI55" s="144">
        <f ca="1">(AI33-AI28*(1-SUMIF(Макро!$15:$15,AI$11,Макро!$18:$18)*N(AI31&lt;&gt;0))+AI41)*N(AI13&lt;&gt;0)</f>
        <v>5135.4427635582042</v>
      </c>
      <c r="AJ55" s="144">
        <f ca="1">(AJ33-AJ28*(1-SUMIF(Макро!$15:$15,AJ$11,Макро!$18:$18)*N(AJ31&lt;&gt;0))+AJ41)*N(AJ13&lt;&gt;0)</f>
        <v>5194.3053740654168</v>
      </c>
      <c r="AK55" s="144">
        <f ca="1">(AK33-AK28*(1-SUMIF(Макро!$15:$15,AK$11,Макро!$18:$18)*N(AK31&lt;&gt;0))+AK41)*N(AK13&lt;&gt;0)</f>
        <v>5985.5218394511276</v>
      </c>
      <c r="AL55" s="144">
        <f ca="1">(AL33-AL28*(1-SUMIF(Макро!$15:$15,AL$11,Макро!$18:$18)*N(AL31&lt;&gt;0))+AL41)*N(AL13&lt;&gt;0)</f>
        <v>4668.272835952348</v>
      </c>
      <c r="AM55" s="144">
        <f ca="1">(AM33-AM28*(1-SUMIF(Макро!$15:$15,AM$11,Макро!$18:$18)*N(AM31&lt;&gt;0))+AM41)*N(AM13&lt;&gt;0)</f>
        <v>5291.3621519419939</v>
      </c>
      <c r="AN55" s="144">
        <f ca="1">(AN33-AN28*(1-SUMIF(Макро!$15:$15,AN$11,Макро!$18:$18)*N(AN31&lt;&gt;0))+AN41)*N(AN13&lt;&gt;0)</f>
        <v>5352.0716240801339</v>
      </c>
      <c r="AO55" s="144">
        <f ca="1">(AO33-AO28*(1-SUMIF(Макро!$15:$15,AO$11,Макро!$18:$18)*N(AO31&lt;&gt;0))+AO41)*N(AO13&lt;&gt;0)</f>
        <v>6174.5852024177502</v>
      </c>
      <c r="AP55" s="144">
        <f ca="1">(AP33-AP28*(1-SUMIF(Макро!$15:$15,AP$11,Макро!$18:$18)*N(AP31&lt;&gt;0))+AP41)*N(AP13&lt;&gt;0)</f>
        <v>4872.6967022934496</v>
      </c>
      <c r="AQ55" s="144">
        <f ca="1">(AQ33-AQ28*(1-SUMIF(Макро!$15:$15,AQ$11,Макро!$18:$18)*N(AQ31&lt;&gt;0))+AQ41)*N(AQ13&lt;&gt;0)</f>
        <v>6135.4426770322762</v>
      </c>
      <c r="AR55" s="144">
        <f ca="1">(AR33-AR28*(1-SUMIF(Макро!$15:$15,AR$11,Макро!$18:$18)*N(AR31&lt;&gt;0))+AR41)*N(AR13&lt;&gt;0)</f>
        <v>6198.2549303493024</v>
      </c>
      <c r="AS55" s="144">
        <f ca="1">(AS33-AS28*(1-SUMIF(Макро!$15:$15,AS$11,Макро!$18:$18)*N(AS31&lt;&gt;0))+AS41)*N(AS13&lt;&gt;0)</f>
        <v>7053.2642258670558</v>
      </c>
      <c r="AT55" s="144">
        <f ca="1">(AT33-AT28*(1-SUMIF(Макро!$15:$15,AT$11,Макро!$18:$18)*N(AT31&lt;&gt;0))+AT41)*N(AT13&lt;&gt;0)</f>
        <v>5084.6342552850419</v>
      </c>
      <c r="AU55" s="144">
        <f ca="1">(AU33-AU28*(1-SUMIF(Макро!$15:$15,AU$11,Макро!$18:$18)*N(AU31&lt;&gt;0))+AU41)*N(AU13&lt;&gt;0)</f>
        <v>6302.6728309836908</v>
      </c>
      <c r="AV55" s="144">
        <f ca="1">(AV33-AV28*(1-SUMIF(Макро!$15:$15,AV$11,Макро!$18:$18)*N(AV31&lt;&gt;0))+AV41)*N(AV13&lt;&gt;0)</f>
        <v>6368.0821185560599</v>
      </c>
      <c r="AW55" s="144">
        <f ca="1">(AW33-AW28*(1-SUMIF(Макро!$15:$15,AW$11,Макро!$18:$18)*N(AW31&lt;&gt;0))+AW41)*N(AW13&lt;&gt;0)</f>
        <v>7256.8960855090954</v>
      </c>
      <c r="AX55" s="144">
        <f ca="1">(AX33-AX28*(1-SUMIF(Макро!$15:$15,AX$11,Макро!$18:$18)*N(AX31&lt;&gt;0))+AX41)*N(AX13&lt;&gt;0)</f>
        <v>5304.8274447875201</v>
      </c>
      <c r="AY55" s="144">
        <f ca="1">(AY33-AY28*(1-SUMIF(Макро!$15:$15,AY$11,Макро!$18:$18)*N(AY31&lt;&gt;0))+AY41)*N(AY13&lt;&gt;0)</f>
        <v>6476.2945269129104</v>
      </c>
      <c r="AZ55" s="144">
        <f ca="1">(AZ33-AZ28*(1-SUMIF(Макро!$15:$15,AZ$11,Макро!$18:$18)*N(AZ31&lt;&gt;0))+AZ41)*N(AZ13&lt;&gt;0)</f>
        <v>6544.6838283302259</v>
      </c>
      <c r="BA55" s="144">
        <f ca="1">(BA33-BA28*(1-SUMIF(Макро!$15:$15,BA$11,Макро!$18:$18)*N(BA31&lt;&gt;0))+BA41)*N(BA13&lt;&gt;0)</f>
        <v>7468.7205236380605</v>
      </c>
      <c r="BB55" s="144">
        <f ca="1">(BB33-BB28*(1-SUMIF(Макро!$15:$15,BB$11,Макро!$18:$18)*N(BB31&lt;&gt;0))+BB41)*N(BB13&lt;&gt;0)</f>
        <v>5533.9298427604963</v>
      </c>
      <c r="BC55" s="144">
        <f ca="1">(BC33-BC28*(1-SUMIF(Макро!$15:$15,BC$11,Макро!$18:$18)*N(BC31&lt;&gt;0))+BC41)*N(BC13&lt;&gt;0)</f>
        <v>6656.8550408200254</v>
      </c>
      <c r="BD55" s="144">
        <f ca="1">(BD33-BD28*(1-SUMIF(Макро!$15:$15,BD$11,Макро!$18:$18)*N(BD31&lt;&gt;0))+BD41)*N(BD13&lt;&gt;0)</f>
        <v>6728.1908511370566</v>
      </c>
      <c r="BE55" s="144">
        <f ca="1">(BE33-BE28*(1-SUMIF(Макро!$15:$15,BE$11,Макро!$18:$18)*N(BE31&lt;&gt;0))+BE41)*N(BE13&lt;&gt;0)</f>
        <v>7688.9197705823526</v>
      </c>
      <c r="BF55" s="144">
        <f ca="1">(BF33-BF28*(1-SUMIF(Макро!$15:$15,BF$11,Макро!$18:$18)*N(BF31&lt;&gt;0))+BF41)*N(BF13&lt;&gt;0)</f>
        <v>5772.0950931083853</v>
      </c>
      <c r="BG55" s="144">
        <f ca="1">(BG33-BG28*(1-SUMIF(Макро!$15:$15,BG$11,Макро!$18:$18)*N(BG31&lt;&gt;0))+BG41)*N(BG13&lt;&gt;0)</f>
        <v>6844.4415563668726</v>
      </c>
      <c r="BH55" s="144">
        <f ca="1">(BH33-BH28*(1-SUMIF(Макро!$15:$15,BH$11,Макро!$18:$18)*N(BH31&lt;&gt;0))+BH41)*N(BH13&lt;&gt;0)</f>
        <v>6919.2155916338788</v>
      </c>
      <c r="BI55" s="144">
        <f ca="1">(BI33-BI28*(1-SUMIF(Макро!$15:$15,BI$11,Макро!$18:$18)*N(BI31&lt;&gt;0))+BI41)*N(BI13&lt;&gt;0)</f>
        <v>0</v>
      </c>
      <c r="BJ55" s="144">
        <f ca="1">(BJ33-BJ28*(1-SUMIF(Макро!$15:$15,BJ$11,Макро!$18:$18)*N(BJ31&lt;&gt;0))+BJ41)*N(BJ13&lt;&gt;0)</f>
        <v>0</v>
      </c>
      <c r="BK55" s="144">
        <f ca="1">(BK33-BK28*(1-SUMIF(Макро!$15:$15,BK$11,Макро!$18:$18)*N(BK31&lt;&gt;0))+BK41)*N(BK13&lt;&gt;0)</f>
        <v>0</v>
      </c>
      <c r="BL55" s="144">
        <f ca="1">(BL33-BL28*(1-SUMIF(Макро!$15:$15,BL$11,Макро!$18:$18)*N(BL31&lt;&gt;0))+BL41)*N(BL13&lt;&gt;0)</f>
        <v>0</v>
      </c>
      <c r="BM55" s="144">
        <f ca="1">(BM33-BM28*(1-SUMIF(Макро!$15:$15,BM$11,Макро!$18:$18)*N(BM31&lt;&gt;0))+BM41)*N(BM13&lt;&gt;0)</f>
        <v>0</v>
      </c>
      <c r="BN55" s="144">
        <f ca="1">(BN33-BN28*(1-SUMIF(Макро!$15:$15,BN$11,Макро!$18:$18)*N(BN31&lt;&gt;0))+BN41)*N(BN13&lt;&gt;0)</f>
        <v>0</v>
      </c>
      <c r="BO55" s="144">
        <f ca="1">(BO33-BO28*(1-SUMIF(Макро!$15:$15,BO$11,Макро!$18:$18)*N(BO31&lt;&gt;0))+BO41)*N(BO13&lt;&gt;0)</f>
        <v>0</v>
      </c>
      <c r="BP55" s="144">
        <f ca="1">(BP33-BP28*(1-SUMIF(Макро!$15:$15,BP$11,Макро!$18:$18)*N(BP31&lt;&gt;0))+BP41)*N(BP13&lt;&gt;0)</f>
        <v>0</v>
      </c>
      <c r="BQ55" s="144">
        <f ca="1">(BQ33-BQ28*(1-SUMIF(Макро!$15:$15,BQ$11,Макро!$18:$18)*N(BQ31&lt;&gt;0))+BQ41)*N(BQ13&lt;&gt;0)</f>
        <v>0</v>
      </c>
      <c r="BR55" s="144">
        <f ca="1">(BR33-BR28*(1-SUMIF(Макро!$15:$15,BR$11,Макро!$18:$18)*N(BR31&lt;&gt;0))+BR41)*N(BR13&lt;&gt;0)</f>
        <v>0</v>
      </c>
      <c r="BS55" s="144">
        <f ca="1">(BS33-BS28*(1-SUMIF(Макро!$15:$15,BS$11,Макро!$18:$18)*N(BS31&lt;&gt;0))+BS41)*N(BS13&lt;&gt;0)</f>
        <v>0</v>
      </c>
      <c r="BT55" s="144">
        <f ca="1">(BT33-BT28*(1-SUMIF(Макро!$15:$15,BT$11,Макро!$18:$18)*N(BT31&lt;&gt;0))+BT41)*N(BT13&lt;&gt;0)</f>
        <v>0</v>
      </c>
      <c r="BU55" s="144">
        <f ca="1">(BU33-BU28*(1-SUMIF(Макро!$15:$15,BU$11,Макро!$18:$18)*N(BU31&lt;&gt;0))+BU41)*N(BU13&lt;&gt;0)</f>
        <v>0</v>
      </c>
      <c r="BV55" s="144">
        <f ca="1">(BV33-BV28*(1-SUMIF(Макро!$15:$15,BV$11,Макро!$18:$18)*N(BV31&lt;&gt;0))+BV41)*N(BV13&lt;&gt;0)</f>
        <v>0</v>
      </c>
      <c r="BW55" s="144">
        <f ca="1">(BW33-BW28*(1-SUMIF(Макро!$15:$15,BW$11,Макро!$18:$18)*N(BW31&lt;&gt;0))+BW41)*N(BW13&lt;&gt;0)</f>
        <v>0</v>
      </c>
      <c r="BX55" s="144">
        <f ca="1">(BX33-BX28*(1-SUMIF(Макро!$15:$15,BX$11,Макро!$18:$18)*N(BX31&lt;&gt;0))+BX41)*N(BX13&lt;&gt;0)</f>
        <v>0</v>
      </c>
      <c r="BY55" s="144">
        <f ca="1">(BY33-BY28*(1-SUMIF(Макро!$15:$15,BY$11,Макро!$18:$18)*N(BY31&lt;&gt;0))+BY41)*N(BY13&lt;&gt;0)</f>
        <v>0</v>
      </c>
      <c r="BZ55" s="144">
        <f ca="1">(BZ33-BZ28*(1-SUMIF(Макро!$15:$15,BZ$11,Макро!$18:$18)*N(BZ31&lt;&gt;0))+BZ41)*N(BZ13&lt;&gt;0)</f>
        <v>0</v>
      </c>
      <c r="CA55" s="144">
        <f ca="1">(CA33-CA28*(1-SUMIF(Макро!$15:$15,CA$11,Макро!$18:$18)*N(CA31&lt;&gt;0))+CA41)*N(CA13&lt;&gt;0)</f>
        <v>0</v>
      </c>
      <c r="CB55" s="144">
        <f ca="1">(CB33-CB28*(1-SUMIF(Макро!$15:$15,CB$11,Макро!$18:$18)*N(CB31&lt;&gt;0))+CB41)*N(CB13&lt;&gt;0)</f>
        <v>0</v>
      </c>
      <c r="CC55" s="144">
        <f ca="1">(CC33-CC28*(1-SUMIF(Макро!$15:$15,CC$11,Макро!$18:$18)*N(CC31&lt;&gt;0))+CC41)*N(CC13&lt;&gt;0)</f>
        <v>0</v>
      </c>
      <c r="CD55" s="144">
        <f ca="1">(CD33-CD28*(1-SUMIF(Макро!$15:$15,CD$11,Макро!$18:$18)*N(CD31&lt;&gt;0))+CD41)*N(CD13&lt;&gt;0)</f>
        <v>0</v>
      </c>
      <c r="CE55" s="144">
        <f ca="1">(CE33-CE28*(1-SUMIF(Макро!$15:$15,CE$11,Макро!$18:$18)*N(CE31&lt;&gt;0))+CE41)*N(CE13&lt;&gt;0)</f>
        <v>0</v>
      </c>
      <c r="CF55" s="144">
        <f ca="1">(CF33-CF28*(1-SUMIF(Макро!$15:$15,CF$11,Макро!$18:$18)*N(CF31&lt;&gt;0))+CF41)*N(CF13&lt;&gt;0)</f>
        <v>0</v>
      </c>
      <c r="CG55" s="144">
        <f ca="1">(CG33-CG28*(1-SUMIF(Макро!$15:$15,CG$11,Макро!$18:$18)*N(CG31&lt;&gt;0))+CG41)*N(CG13&lt;&gt;0)</f>
        <v>0</v>
      </c>
      <c r="CH55" s="144">
        <f ca="1">(CH33-CH28*(1-SUMIF(Макро!$15:$15,CH$11,Макро!$18:$18)*N(CH31&lt;&gt;0))+CH41)*N(CH13&lt;&gt;0)</f>
        <v>0</v>
      </c>
      <c r="CI55" s="144">
        <f ca="1">(CI33-CI28*(1-SUMIF(Макро!$15:$15,CI$11,Макро!$18:$18)*N(CI31&lt;&gt;0))+CI41)*N(CI13&lt;&gt;0)</f>
        <v>0</v>
      </c>
      <c r="CJ55" s="144">
        <f ca="1">(CJ33-CJ28*(1-SUMIF(Макро!$15:$15,CJ$11,Макро!$18:$18)*N(CJ31&lt;&gt;0))+CJ41)*N(CJ13&lt;&gt;0)</f>
        <v>0</v>
      </c>
      <c r="CK55" s="144">
        <f ca="1">(CK33-CK28*(1-SUMIF(Макро!$15:$15,CK$11,Макро!$18:$18)*N(CK31&lt;&gt;0))+CK41)*N(CK13&lt;&gt;0)</f>
        <v>0</v>
      </c>
      <c r="CL55" s="144">
        <f ca="1">(CL33-CL28*(1-SUMIF(Макро!$15:$15,CL$11,Макро!$18:$18)*N(CL31&lt;&gt;0))+CL41)*N(CL13&lt;&gt;0)</f>
        <v>0</v>
      </c>
      <c r="CM55" s="144">
        <f ca="1">(CM33-CM28*(1-SUMIF(Макро!$15:$15,CM$11,Макро!$18:$18)*N(CM31&lt;&gt;0))+CM41)*N(CM13&lt;&gt;0)</f>
        <v>0</v>
      </c>
      <c r="CN55" s="144">
        <f ca="1">(CN33-CN28*(1-SUMIF(Макро!$15:$15,CN$11,Макро!$18:$18)*N(CN31&lt;&gt;0))+CN41)*N(CN13&lt;&gt;0)</f>
        <v>0</v>
      </c>
      <c r="CO55" s="144">
        <f ca="1">(CO33-CO28*(1-SUMIF(Макро!$15:$15,CO$11,Макро!$18:$18)*N(CO31&lt;&gt;0))+CO41)*N(CO13&lt;&gt;0)</f>
        <v>0</v>
      </c>
      <c r="CP55" s="144">
        <f ca="1">(CP33-CP28*(1-SUMIF(Макро!$15:$15,CP$11,Макро!$18:$18)*N(CP31&lt;&gt;0))+CP41)*N(CP13&lt;&gt;0)</f>
        <v>0</v>
      </c>
      <c r="CQ55" s="144">
        <f ca="1">(CQ33-CQ28*(1-SUMIF(Макро!$15:$15,CQ$11,Макро!$18:$18)*N(CQ31&lt;&gt;0))+CQ41)*N(CQ13&lt;&gt;0)</f>
        <v>0</v>
      </c>
      <c r="CR55" s="144">
        <f ca="1">(CR33-CR28*(1-SUMIF(Макро!$15:$15,CR$11,Макро!$18:$18)*N(CR31&lt;&gt;0))+CR41)*N(CR13&lt;&gt;0)</f>
        <v>0</v>
      </c>
      <c r="CS55" s="144">
        <f ca="1">(CS33-CS28*(1-SUMIF(Макро!$15:$15,CS$11,Макро!$18:$18)*N(CS31&lt;&gt;0))+CS41)*N(CS13&lt;&gt;0)</f>
        <v>0</v>
      </c>
      <c r="CT55" s="144">
        <f ca="1">(CT33-CT28*(1-SUMIF(Макро!$15:$15,CT$11,Макро!$18:$18)*N(CT31&lt;&gt;0))+CT41)*N(CT13&lt;&gt;0)</f>
        <v>0</v>
      </c>
      <c r="CU55" s="144">
        <f ca="1">(CU33-CU28*(1-SUMIF(Макро!$15:$15,CU$11,Макро!$18:$18)*N(CU31&lt;&gt;0))+CU41)*N(CU13&lt;&gt;0)</f>
        <v>0</v>
      </c>
      <c r="CV55" s="144">
        <f ca="1">(CV33-CV28*(1-SUMIF(Макро!$15:$15,CV$11,Макро!$18:$18)*N(CV31&lt;&gt;0))+CV41)*N(CV13&lt;&gt;0)</f>
        <v>0</v>
      </c>
      <c r="CW55" s="144">
        <f ca="1">(CW33-CW28*(1-SUMIF(Макро!$15:$15,CW$11,Макро!$18:$18)*N(CW31&lt;&gt;0))+CW41)*N(CW13&lt;&gt;0)</f>
        <v>0</v>
      </c>
      <c r="CX55" s="144">
        <f ca="1">(CX33-CX28*(1-SUMIF(Макро!$15:$15,CX$11,Макро!$18:$18)*N(CX31&lt;&gt;0))+CX41)*N(CX13&lt;&gt;0)</f>
        <v>0</v>
      </c>
      <c r="CY55" s="144">
        <f ca="1">(CY33-CY28*(1-SUMIF(Макро!$15:$15,CY$11,Макро!$18:$18)*N(CY31&lt;&gt;0))+CY41)*N(CY13&lt;&gt;0)</f>
        <v>0</v>
      </c>
      <c r="CZ55" s="144">
        <f ca="1">(CZ33-CZ28*(1-SUMIF(Макро!$15:$15,CZ$11,Макро!$18:$18)*N(CZ31&lt;&gt;0))+CZ41)*N(CZ13&lt;&gt;0)</f>
        <v>0</v>
      </c>
      <c r="DA55" s="144">
        <f ca="1">(DA33-DA28*(1-SUMIF(Макро!$15:$15,DA$11,Макро!$18:$18)*N(DA31&lt;&gt;0))+DA41)*N(DA13&lt;&gt;0)</f>
        <v>0</v>
      </c>
      <c r="DB55" s="144">
        <f ca="1">(DB33-DB28*(1-SUMIF(Макро!$15:$15,DB$11,Макро!$18:$18)*N(DB31&lt;&gt;0))+DB41)*N(DB13&lt;&gt;0)</f>
        <v>0</v>
      </c>
      <c r="DC55" s="144">
        <f ca="1">(DC33-DC28*(1-SUMIF(Макро!$15:$15,DC$11,Макро!$18:$18)*N(DC31&lt;&gt;0))+DC41)*N(DC13&lt;&gt;0)</f>
        <v>0</v>
      </c>
      <c r="DD55" s="144">
        <f ca="1">(DD33-DD28*(1-SUMIF(Макро!$15:$15,DD$11,Макро!$18:$18)*N(DD31&lt;&gt;0))+DD41)*N(DD13&lt;&gt;0)</f>
        <v>0</v>
      </c>
      <c r="DE55" s="144">
        <f ca="1">(DE33-DE28*(1-SUMIF(Макро!$15:$15,DE$11,Макро!$18:$18)*N(DE31&lt;&gt;0))+DE41)*N(DE13&lt;&gt;0)</f>
        <v>0</v>
      </c>
      <c r="DF55" s="144">
        <f ca="1">(DF33-DF28*(1-SUMIF(Макро!$15:$15,DF$11,Макро!$18:$18)*N(DF31&lt;&gt;0))+DF41)*N(DF13&lt;&gt;0)</f>
        <v>0</v>
      </c>
      <c r="DG55" s="144">
        <f ca="1">(DG33-DG28*(1-SUMIF(Макро!$15:$15,DG$11,Макро!$18:$18)*N(DG31&lt;&gt;0))+DG41)*N(DG13&lt;&gt;0)</f>
        <v>0</v>
      </c>
      <c r="DH55" s="144">
        <f ca="1">(DH33-DH28*(1-SUMIF(Макро!$15:$15,DH$11,Макро!$18:$18)*N(DH31&lt;&gt;0))+DH41)*N(DH13&lt;&gt;0)</f>
        <v>0</v>
      </c>
      <c r="DI55" s="144">
        <f ca="1">(DI33-DI28*(1-SUMIF(Макро!$15:$15,DI$11,Макро!$18:$18)*N(DI31&lt;&gt;0))+DI41)*N(DI13&lt;&gt;0)</f>
        <v>0</v>
      </c>
      <c r="DJ55" s="144">
        <f ca="1">(DJ33-DJ28*(1-SUMIF(Макро!$15:$15,DJ$11,Макро!$18:$18)*N(DJ31&lt;&gt;0))+DJ41)*N(DJ13&lt;&gt;0)</f>
        <v>0</v>
      </c>
    </row>
    <row r="56" spans="1:114" s="32" customFormat="1" x14ac:dyDescent="0.25">
      <c r="A56" s="99"/>
      <c r="B56" s="539" t="s">
        <v>373</v>
      </c>
      <c r="C56" s="198"/>
      <c r="J56" s="32">
        <f>Финансирование!J35</f>
        <v>0</v>
      </c>
      <c r="K56" s="32">
        <f>Финансирование!K35</f>
        <v>0</v>
      </c>
      <c r="L56" s="32">
        <f>Финансирование!L35</f>
        <v>0</v>
      </c>
      <c r="M56" s="32">
        <f>Финансирование!M35</f>
        <v>3.137334491954058E-2</v>
      </c>
      <c r="N56" s="32">
        <f>Финансирование!N35</f>
        <v>3.137334491954058E-2</v>
      </c>
      <c r="O56" s="32">
        <f>Финансирование!O35</f>
        <v>3.137334491954058E-2</v>
      </c>
      <c r="P56" s="32">
        <f>Финансирование!P35</f>
        <v>3.137334491954058E-2</v>
      </c>
      <c r="Q56" s="32">
        <f>Финансирование!Q35</f>
        <v>3.137334491954058E-2</v>
      </c>
      <c r="R56" s="32">
        <f>Финансирование!R35</f>
        <v>3.137334491954058E-2</v>
      </c>
      <c r="S56" s="32">
        <f>Финансирование!S35</f>
        <v>3.137334491954058E-2</v>
      </c>
      <c r="T56" s="32">
        <f>Финансирование!T35</f>
        <v>3.137334491954058E-2</v>
      </c>
      <c r="U56" s="32">
        <f>Финансирование!U35</f>
        <v>3.137334491954058E-2</v>
      </c>
      <c r="V56" s="32">
        <f>Финансирование!V35</f>
        <v>3.137334491954058E-2</v>
      </c>
      <c r="W56" s="32">
        <f>Финансирование!W35</f>
        <v>3.137334491954058E-2</v>
      </c>
      <c r="X56" s="32">
        <f>Финансирование!X35</f>
        <v>3.137334491954058E-2</v>
      </c>
      <c r="Y56" s="32">
        <f>Финансирование!Y35</f>
        <v>3.137334491954058E-2</v>
      </c>
      <c r="Z56" s="32">
        <f>Финансирование!Z35</f>
        <v>3.137334491954058E-2</v>
      </c>
      <c r="AA56" s="32">
        <f>Финансирование!AA35</f>
        <v>3.137334491954058E-2</v>
      </c>
      <c r="AB56" s="32">
        <f>Финансирование!AB35</f>
        <v>3.137334491954058E-2</v>
      </c>
      <c r="AC56" s="32">
        <f>Финансирование!AC35</f>
        <v>3.137334491954058E-2</v>
      </c>
      <c r="AD56" s="32">
        <f>Финансирование!AD35</f>
        <v>3.137334491954058E-2</v>
      </c>
      <c r="AE56" s="32">
        <f>Финансирование!AE35</f>
        <v>3.137334491954058E-2</v>
      </c>
      <c r="AF56" s="32">
        <f>Финансирование!AF35</f>
        <v>3.137334491954058E-2</v>
      </c>
      <c r="AG56" s="32">
        <f>Финансирование!AG35</f>
        <v>3.137334491954058E-2</v>
      </c>
      <c r="AH56" s="32">
        <f>Финансирование!AH35</f>
        <v>3.137334491954058E-2</v>
      </c>
      <c r="AI56" s="32">
        <f>Финансирование!AI35</f>
        <v>3.137334491954058E-2</v>
      </c>
      <c r="AJ56" s="32">
        <f>Финансирование!AJ35</f>
        <v>3.137334491954058E-2</v>
      </c>
      <c r="AK56" s="32">
        <f>Финансирование!AK35</f>
        <v>3.137334491954058E-2</v>
      </c>
      <c r="AL56" s="32">
        <f>Финансирование!AL35</f>
        <v>3.137334491954058E-2</v>
      </c>
      <c r="AM56" s="32">
        <f>Финансирование!AM35</f>
        <v>3.137334491954058E-2</v>
      </c>
      <c r="AN56" s="32">
        <f>Финансирование!AN35</f>
        <v>3.137334491954058E-2</v>
      </c>
      <c r="AO56" s="32">
        <f>Финансирование!AO35</f>
        <v>3.137334491954058E-2</v>
      </c>
      <c r="AP56" s="32">
        <f>Финансирование!AP35</f>
        <v>3.137334491954058E-2</v>
      </c>
      <c r="AQ56" s="32">
        <f>Финансирование!AQ35</f>
        <v>3.137334491954058E-2</v>
      </c>
      <c r="AR56" s="32">
        <f>Финансирование!AR35</f>
        <v>3.137334491954058E-2</v>
      </c>
      <c r="AS56" s="32">
        <f>Финансирование!AS35</f>
        <v>3.137334491954058E-2</v>
      </c>
      <c r="AT56" s="32">
        <f>Финансирование!AT35</f>
        <v>3.137334491954058E-2</v>
      </c>
      <c r="AU56" s="32">
        <f>Финансирование!AU35</f>
        <v>3.137334491954058E-2</v>
      </c>
      <c r="AV56" s="32">
        <f>Финансирование!AV35</f>
        <v>3.137334491954058E-2</v>
      </c>
      <c r="AW56" s="32">
        <f>Финансирование!AW35</f>
        <v>3.137334491954058E-2</v>
      </c>
      <c r="AX56" s="32">
        <f>Финансирование!AX35</f>
        <v>3.137334491954058E-2</v>
      </c>
      <c r="AY56" s="32">
        <f>Финансирование!AY35</f>
        <v>3.137334491954058E-2</v>
      </c>
      <c r="AZ56" s="32">
        <f>Финансирование!AZ35</f>
        <v>3.137334491954058E-2</v>
      </c>
      <c r="BA56" s="32">
        <f>Финансирование!BA35</f>
        <v>3.137334491954058E-2</v>
      </c>
      <c r="BB56" s="32">
        <f>Финансирование!BB35</f>
        <v>3.137334491954058E-2</v>
      </c>
      <c r="BC56" s="32">
        <f>Финансирование!BC35</f>
        <v>3.137334491954058E-2</v>
      </c>
      <c r="BD56" s="32">
        <f>Финансирование!BD35</f>
        <v>3.137334491954058E-2</v>
      </c>
      <c r="BE56" s="32">
        <f>Финансирование!BE35</f>
        <v>3.137334491954058E-2</v>
      </c>
      <c r="BF56" s="32">
        <f>Финансирование!BF35</f>
        <v>3.137334491954058E-2</v>
      </c>
      <c r="BG56" s="32">
        <f>Финансирование!BG35</f>
        <v>3.137334491954058E-2</v>
      </c>
      <c r="BH56" s="32">
        <f>Финансирование!BH35</f>
        <v>3.137334491954058E-2</v>
      </c>
      <c r="BI56" s="32">
        <f>Финансирование!BI35</f>
        <v>0</v>
      </c>
      <c r="BJ56" s="32">
        <f>Финансирование!BJ35</f>
        <v>0</v>
      </c>
      <c r="BK56" s="32">
        <f>Финансирование!BK35</f>
        <v>0</v>
      </c>
      <c r="BL56" s="32">
        <f>Финансирование!BL35</f>
        <v>0</v>
      </c>
      <c r="BM56" s="32">
        <f>Финансирование!BM35</f>
        <v>0</v>
      </c>
      <c r="BN56" s="32">
        <f>Финансирование!BN35</f>
        <v>0</v>
      </c>
      <c r="BO56" s="32">
        <f>Финансирование!BO35</f>
        <v>0</v>
      </c>
      <c r="BP56" s="32">
        <f>Финансирование!BP35</f>
        <v>0</v>
      </c>
      <c r="BQ56" s="32">
        <f>Финансирование!BQ35</f>
        <v>0</v>
      </c>
      <c r="BR56" s="32">
        <f>Финансирование!BR35</f>
        <v>0</v>
      </c>
      <c r="BS56" s="32">
        <f>Финансирование!BS35</f>
        <v>0</v>
      </c>
      <c r="BT56" s="32">
        <f>Финансирование!BT35</f>
        <v>0</v>
      </c>
      <c r="BU56" s="32">
        <f>Финансирование!BU35</f>
        <v>0</v>
      </c>
      <c r="BV56" s="32">
        <f>Финансирование!BV35</f>
        <v>0</v>
      </c>
      <c r="BW56" s="32">
        <f>Финансирование!BW35</f>
        <v>0</v>
      </c>
      <c r="BX56" s="32">
        <f>Финансирование!BX35</f>
        <v>0</v>
      </c>
      <c r="BY56" s="32">
        <f>Финансирование!BY35</f>
        <v>0</v>
      </c>
      <c r="BZ56" s="32">
        <f>Финансирование!BZ35</f>
        <v>0</v>
      </c>
      <c r="CA56" s="32">
        <f>Финансирование!CA35</f>
        <v>0</v>
      </c>
      <c r="CB56" s="32">
        <f>Финансирование!CB35</f>
        <v>0</v>
      </c>
      <c r="CC56" s="32">
        <f>Финансирование!CC35</f>
        <v>0</v>
      </c>
      <c r="CD56" s="32">
        <f>Финансирование!CD35</f>
        <v>0</v>
      </c>
      <c r="CE56" s="32">
        <f>Финансирование!CE35</f>
        <v>0</v>
      </c>
      <c r="CF56" s="32">
        <f>Финансирование!CF35</f>
        <v>0</v>
      </c>
      <c r="CG56" s="32">
        <f>Финансирование!CG35</f>
        <v>0</v>
      </c>
      <c r="CH56" s="32">
        <f>Финансирование!CH35</f>
        <v>0</v>
      </c>
      <c r="CI56" s="32">
        <f>Финансирование!CI35</f>
        <v>0</v>
      </c>
      <c r="CJ56" s="32">
        <f>Финансирование!CJ35</f>
        <v>0</v>
      </c>
      <c r="CK56" s="32">
        <f>Финансирование!CK35</f>
        <v>0</v>
      </c>
      <c r="CL56" s="32">
        <f>Финансирование!CL35</f>
        <v>0</v>
      </c>
      <c r="CM56" s="32">
        <f>Финансирование!CM35</f>
        <v>0</v>
      </c>
      <c r="CN56" s="32">
        <f>Финансирование!CN35</f>
        <v>0</v>
      </c>
      <c r="CO56" s="32">
        <f>Финансирование!CO35</f>
        <v>0</v>
      </c>
      <c r="CP56" s="32">
        <f>Финансирование!CP35</f>
        <v>0</v>
      </c>
      <c r="CQ56" s="32">
        <f>Финансирование!CQ35</f>
        <v>0</v>
      </c>
      <c r="CR56" s="32">
        <f>Финансирование!CR35</f>
        <v>0</v>
      </c>
      <c r="CS56" s="32">
        <f>Финансирование!CS35</f>
        <v>0</v>
      </c>
      <c r="CT56" s="32">
        <f>Финансирование!CT35</f>
        <v>0</v>
      </c>
      <c r="CU56" s="32">
        <f>Финансирование!CU35</f>
        <v>0</v>
      </c>
      <c r="CV56" s="32">
        <f>Финансирование!CV35</f>
        <v>0</v>
      </c>
      <c r="CW56" s="32">
        <f>Финансирование!CW35</f>
        <v>0</v>
      </c>
      <c r="CX56" s="32">
        <f>Финансирование!CX35</f>
        <v>0</v>
      </c>
      <c r="CY56" s="32">
        <f>Финансирование!CY35</f>
        <v>0</v>
      </c>
      <c r="CZ56" s="32">
        <f>Финансирование!CZ35</f>
        <v>0</v>
      </c>
      <c r="DA56" s="32">
        <f>Финансирование!DA35</f>
        <v>0</v>
      </c>
      <c r="DB56" s="32">
        <f>Финансирование!DB35</f>
        <v>0</v>
      </c>
      <c r="DC56" s="32">
        <f>Финансирование!DC35</f>
        <v>0</v>
      </c>
      <c r="DD56" s="32">
        <f>Финансирование!DD35</f>
        <v>0</v>
      </c>
      <c r="DE56" s="32">
        <f>Финансирование!DE35</f>
        <v>0</v>
      </c>
      <c r="DF56" s="32">
        <f>Финансирование!DF35</f>
        <v>0</v>
      </c>
      <c r="DG56" s="32">
        <f>Финансирование!DG35</f>
        <v>0</v>
      </c>
      <c r="DH56" s="32">
        <f>Финансирование!DH35</f>
        <v>0</v>
      </c>
      <c r="DI56" s="32">
        <f>Финансирование!DI35</f>
        <v>0</v>
      </c>
      <c r="DJ56" s="32">
        <f>Финансирование!DJ35</f>
        <v>0</v>
      </c>
    </row>
    <row r="57" spans="1:114" s="36" customFormat="1" x14ac:dyDescent="0.25">
      <c r="A57" s="130"/>
      <c r="B57" s="33" t="s">
        <v>374</v>
      </c>
      <c r="C57" s="201"/>
      <c r="I57" s="202">
        <v>1</v>
      </c>
      <c r="J57" s="36">
        <f t="shared" ref="J57:BU57" si="15">I57/(1+J56)</f>
        <v>1</v>
      </c>
      <c r="K57" s="36">
        <f t="shared" si="15"/>
        <v>1</v>
      </c>
      <c r="L57" s="36">
        <f t="shared" si="15"/>
        <v>1</v>
      </c>
      <c r="M57" s="36">
        <f t="shared" si="15"/>
        <v>0.9695810008334198</v>
      </c>
      <c r="N57" s="36">
        <f t="shared" si="15"/>
        <v>0.94008731717713601</v>
      </c>
      <c r="O57" s="36">
        <f t="shared" si="15"/>
        <v>0.911490801859412</v>
      </c>
      <c r="P57" s="36">
        <f t="shared" si="15"/>
        <v>0.88376416391730495</v>
      </c>
      <c r="Q57" s="36">
        <f t="shared" si="15"/>
        <v>0.85688094255165093</v>
      </c>
      <c r="R57" s="36">
        <f t="shared" si="15"/>
        <v>0.83081548187431375</v>
      </c>
      <c r="S57" s="36">
        <f t="shared" si="15"/>
        <v>0.80554290642359705</v>
      </c>
      <c r="T57" s="36">
        <f t="shared" si="15"/>
        <v>0.78103909742445299</v>
      </c>
      <c r="U57" s="36">
        <f t="shared" si="15"/>
        <v>0.75728066977083197</v>
      </c>
      <c r="V57" s="36">
        <f t="shared" si="15"/>
        <v>0.73424494970820575</v>
      </c>
      <c r="W57" s="36">
        <f t="shared" si="15"/>
        <v>0.71190995319496608</v>
      </c>
      <c r="X57" s="36">
        <f t="shared" si="15"/>
        <v>0.69025436492204828</v>
      </c>
      <c r="Y57" s="36">
        <f t="shared" si="15"/>
        <v>0.66925751797075617</v>
      </c>
      <c r="Z57" s="36">
        <f t="shared" si="15"/>
        <v>0.64889937408937615</v>
      </c>
      <c r="AA57" s="36">
        <f t="shared" si="15"/>
        <v>0.62916050456975703</v>
      </c>
      <c r="AB57" s="36">
        <f t="shared" si="15"/>
        <v>0.61002207170560441</v>
      </c>
      <c r="AC57" s="36">
        <f t="shared" si="15"/>
        <v>0.5914658108147961</v>
      </c>
      <c r="AD57" s="36">
        <f t="shared" si="15"/>
        <v>0.57347401280856014</v>
      </c>
      <c r="AE57" s="36">
        <f t="shared" si="15"/>
        <v>0.55602950729088108</v>
      </c>
      <c r="AF57" s="36">
        <f t="shared" si="15"/>
        <v>0.53911564617200569</v>
      </c>
      <c r="AG57" s="36">
        <f t="shared" si="15"/>
        <v>0.52271628778040913</v>
      </c>
      <c r="AH57" s="36">
        <f t="shared" si="15"/>
        <v>0.50681578145805894</v>
      </c>
      <c r="AI57" s="36">
        <f t="shared" si="15"/>
        <v>0.49139895262427652</v>
      </c>
      <c r="AJ57" s="36">
        <f t="shared" si="15"/>
        <v>0.47645108829394023</v>
      </c>
      <c r="AK57" s="36">
        <f t="shared" si="15"/>
        <v>0.46195792303621064</v>
      </c>
      <c r="AL57" s="36">
        <f t="shared" si="15"/>
        <v>0.44790562536037704</v>
      </c>
      <c r="AM57" s="36">
        <f t="shared" si="15"/>
        <v>0.43428078451583313</v>
      </c>
      <c r="AN57" s="36">
        <f t="shared" si="15"/>
        <v>0.42107039769358418</v>
      </c>
      <c r="AO57" s="36">
        <f t="shared" si="15"/>
        <v>0.40826185761707146</v>
      </c>
      <c r="AP57" s="36">
        <f t="shared" si="15"/>
        <v>0.39584294051047125</v>
      </c>
      <c r="AQ57" s="36">
        <f t="shared" si="15"/>
        <v>0.38380179443298656</v>
      </c>
      <c r="AR57" s="36">
        <f t="shared" si="15"/>
        <v>0.37212692796799757</v>
      </c>
      <c r="AS57" s="36">
        <f t="shared" si="15"/>
        <v>0.36080719925627697</v>
      </c>
      <c r="AT57" s="36">
        <f t="shared" si="15"/>
        <v>0.34983180536280412</v>
      </c>
      <c r="AU57" s="36">
        <f t="shared" si="15"/>
        <v>0.33919027196702972</v>
      </c>
      <c r="AV57" s="36">
        <f t="shared" si="15"/>
        <v>0.32887244336675253</v>
      </c>
      <c r="AW57" s="36">
        <f t="shared" si="15"/>
        <v>0.31886847278606806</v>
      </c>
      <c r="AX57" s="36">
        <f t="shared" si="15"/>
        <v>0.30916881297813992</v>
      </c>
      <c r="AY57" s="36">
        <f t="shared" si="15"/>
        <v>0.29976420711382529</v>
      </c>
      <c r="AZ57" s="36">
        <f t="shared" si="15"/>
        <v>0.29064567994745927</v>
      </c>
      <c r="BA57" s="36">
        <f t="shared" si="15"/>
        <v>0.28180452925136734</v>
      </c>
      <c r="BB57" s="36">
        <f t="shared" si="15"/>
        <v>0.27323231751093147</v>
      </c>
      <c r="BC57" s="36">
        <f t="shared" si="15"/>
        <v>0.26492086387228364</v>
      </c>
      <c r="BD57" s="36">
        <f t="shared" si="15"/>
        <v>0.25686223633494293</v>
      </c>
      <c r="BE57" s="36">
        <f t="shared" si="15"/>
        <v>0.24904874418194436</v>
      </c>
      <c r="BF57" s="36">
        <f t="shared" si="15"/>
        <v>0.24147293064023595</v>
      </c>
      <c r="BG57" s="36">
        <f t="shared" si="15"/>
        <v>0.23412756576433894</v>
      </c>
      <c r="BH57" s="36">
        <f t="shared" si="15"/>
        <v>0.22700563953648004</v>
      </c>
      <c r="BI57" s="36">
        <f t="shared" si="15"/>
        <v>0.22700563953648004</v>
      </c>
      <c r="BJ57" s="36">
        <f t="shared" si="15"/>
        <v>0.22700563953648004</v>
      </c>
      <c r="BK57" s="36">
        <f t="shared" si="15"/>
        <v>0.22700563953648004</v>
      </c>
      <c r="BL57" s="36">
        <f t="shared" si="15"/>
        <v>0.22700563953648004</v>
      </c>
      <c r="BM57" s="36">
        <f t="shared" si="15"/>
        <v>0.22700563953648004</v>
      </c>
      <c r="BN57" s="36">
        <f t="shared" si="15"/>
        <v>0.22700563953648004</v>
      </c>
      <c r="BO57" s="36">
        <f t="shared" si="15"/>
        <v>0.22700563953648004</v>
      </c>
      <c r="BP57" s="36">
        <f t="shared" si="15"/>
        <v>0.22700563953648004</v>
      </c>
      <c r="BQ57" s="36">
        <f t="shared" si="15"/>
        <v>0.22700563953648004</v>
      </c>
      <c r="BR57" s="36">
        <f t="shared" si="15"/>
        <v>0.22700563953648004</v>
      </c>
      <c r="BS57" s="36">
        <f t="shared" si="15"/>
        <v>0.22700563953648004</v>
      </c>
      <c r="BT57" s="36">
        <f t="shared" si="15"/>
        <v>0.22700563953648004</v>
      </c>
      <c r="BU57" s="36">
        <f t="shared" si="15"/>
        <v>0.22700563953648004</v>
      </c>
      <c r="BV57" s="36">
        <f t="shared" ref="BV57:DJ57" si="16">BU57/(1+BV56)</f>
        <v>0.22700563953648004</v>
      </c>
      <c r="BW57" s="36">
        <f t="shared" si="16"/>
        <v>0.22700563953648004</v>
      </c>
      <c r="BX57" s="36">
        <f t="shared" si="16"/>
        <v>0.22700563953648004</v>
      </c>
      <c r="BY57" s="36">
        <f t="shared" si="16"/>
        <v>0.22700563953648004</v>
      </c>
      <c r="BZ57" s="36">
        <f t="shared" si="16"/>
        <v>0.22700563953648004</v>
      </c>
      <c r="CA57" s="36">
        <f t="shared" si="16"/>
        <v>0.22700563953648004</v>
      </c>
      <c r="CB57" s="36">
        <f t="shared" si="16"/>
        <v>0.22700563953648004</v>
      </c>
      <c r="CC57" s="36">
        <f t="shared" si="16"/>
        <v>0.22700563953648004</v>
      </c>
      <c r="CD57" s="36">
        <f t="shared" si="16"/>
        <v>0.22700563953648004</v>
      </c>
      <c r="CE57" s="36">
        <f t="shared" si="16"/>
        <v>0.22700563953648004</v>
      </c>
      <c r="CF57" s="36">
        <f t="shared" si="16"/>
        <v>0.22700563953648004</v>
      </c>
      <c r="CG57" s="36">
        <f t="shared" si="16"/>
        <v>0.22700563953648004</v>
      </c>
      <c r="CH57" s="36">
        <f t="shared" si="16"/>
        <v>0.22700563953648004</v>
      </c>
      <c r="CI57" s="36">
        <f t="shared" si="16"/>
        <v>0.22700563953648004</v>
      </c>
      <c r="CJ57" s="36">
        <f t="shared" si="16"/>
        <v>0.22700563953648004</v>
      </c>
      <c r="CK57" s="36">
        <f t="shared" si="16"/>
        <v>0.22700563953648004</v>
      </c>
      <c r="CL57" s="36">
        <f t="shared" si="16"/>
        <v>0.22700563953648004</v>
      </c>
      <c r="CM57" s="36">
        <f t="shared" si="16"/>
        <v>0.22700563953648004</v>
      </c>
      <c r="CN57" s="36">
        <f t="shared" si="16"/>
        <v>0.22700563953648004</v>
      </c>
      <c r="CO57" s="36">
        <f t="shared" si="16"/>
        <v>0.22700563953648004</v>
      </c>
      <c r="CP57" s="36">
        <f t="shared" si="16"/>
        <v>0.22700563953648004</v>
      </c>
      <c r="CQ57" s="36">
        <f t="shared" si="16"/>
        <v>0.22700563953648004</v>
      </c>
      <c r="CR57" s="36">
        <f t="shared" si="16"/>
        <v>0.22700563953648004</v>
      </c>
      <c r="CS57" s="36">
        <f t="shared" si="16"/>
        <v>0.22700563953648004</v>
      </c>
      <c r="CT57" s="36">
        <f t="shared" si="16"/>
        <v>0.22700563953648004</v>
      </c>
      <c r="CU57" s="36">
        <f t="shared" si="16"/>
        <v>0.22700563953648004</v>
      </c>
      <c r="CV57" s="36">
        <f t="shared" si="16"/>
        <v>0.22700563953648004</v>
      </c>
      <c r="CW57" s="36">
        <f t="shared" si="16"/>
        <v>0.22700563953648004</v>
      </c>
      <c r="CX57" s="36">
        <f t="shared" si="16"/>
        <v>0.22700563953648004</v>
      </c>
      <c r="CY57" s="36">
        <f t="shared" si="16"/>
        <v>0.22700563953648004</v>
      </c>
      <c r="CZ57" s="36">
        <f t="shared" si="16"/>
        <v>0.22700563953648004</v>
      </c>
      <c r="DA57" s="36">
        <f t="shared" si="16"/>
        <v>0.22700563953648004</v>
      </c>
      <c r="DB57" s="36">
        <f t="shared" si="16"/>
        <v>0.22700563953648004</v>
      </c>
      <c r="DC57" s="36">
        <f t="shared" si="16"/>
        <v>0.22700563953648004</v>
      </c>
      <c r="DD57" s="36">
        <f t="shared" si="16"/>
        <v>0.22700563953648004</v>
      </c>
      <c r="DE57" s="36">
        <f t="shared" si="16"/>
        <v>0.22700563953648004</v>
      </c>
      <c r="DF57" s="36">
        <f t="shared" si="16"/>
        <v>0.22700563953648004</v>
      </c>
      <c r="DG57" s="36">
        <f t="shared" si="16"/>
        <v>0.22700563953648004</v>
      </c>
      <c r="DH57" s="36">
        <f t="shared" si="16"/>
        <v>0.22700563953648004</v>
      </c>
      <c r="DI57" s="36">
        <f t="shared" si="16"/>
        <v>0.22700563953648004</v>
      </c>
      <c r="DJ57" s="36">
        <f t="shared" si="16"/>
        <v>0.22700563953648004</v>
      </c>
    </row>
    <row r="58" spans="1:114" x14ac:dyDescent="0.25">
      <c r="B58" s="29" t="s">
        <v>375</v>
      </c>
      <c r="C58" s="29"/>
      <c r="J58" s="144">
        <f t="shared" ref="J58:BU58" ca="1" si="17">J55*J57</f>
        <v>3484.7786188608179</v>
      </c>
      <c r="K58" s="144">
        <f t="shared" ca="1" si="17"/>
        <v>5796.1987254019823</v>
      </c>
      <c r="L58" s="144">
        <f t="shared" ca="1" si="17"/>
        <v>5855.2447588386976</v>
      </c>
      <c r="M58" s="144">
        <f t="shared" ca="1" si="17"/>
        <v>-11175.235483165938</v>
      </c>
      <c r="N58" s="144">
        <f t="shared" ca="1" si="17"/>
        <v>3447.4927939532399</v>
      </c>
      <c r="O58" s="144">
        <f t="shared" ca="1" si="17"/>
        <v>8686.629430954441</v>
      </c>
      <c r="P58" s="144">
        <f t="shared" ca="1" si="17"/>
        <v>5716.9015430034815</v>
      </c>
      <c r="Q58" s="144">
        <f t="shared" ca="1" si="17"/>
        <v>-6754.2096637759068</v>
      </c>
      <c r="R58" s="144">
        <f t="shared" ca="1" si="17"/>
        <v>3097.1015288024082</v>
      </c>
      <c r="S58" s="144">
        <f t="shared" ca="1" si="17"/>
        <v>4931.6489241617292</v>
      </c>
      <c r="T58" s="144">
        <f t="shared" ca="1" si="17"/>
        <v>2869.7375250284681</v>
      </c>
      <c r="U58" s="144">
        <f t="shared" ca="1" si="17"/>
        <v>-17151.568919874175</v>
      </c>
      <c r="V58" s="144">
        <f t="shared" ca="1" si="17"/>
        <v>2876.8522569851825</v>
      </c>
      <c r="W58" s="144">
        <f t="shared" ca="1" si="17"/>
        <v>6386.4188319190071</v>
      </c>
      <c r="X58" s="144">
        <f t="shared" ca="1" si="17"/>
        <v>3123.1744794269657</v>
      </c>
      <c r="Y58" s="144">
        <f t="shared" ca="1" si="17"/>
        <v>3499.225497634191</v>
      </c>
      <c r="Z58" s="144">
        <f t="shared" ca="1" si="17"/>
        <v>2657.8192476837989</v>
      </c>
      <c r="AA58" s="144">
        <f t="shared" ca="1" si="17"/>
        <v>3590.3199840852935</v>
      </c>
      <c r="AB58" s="144">
        <f t="shared" ca="1" si="17"/>
        <v>3515.0684635481716</v>
      </c>
      <c r="AC58" s="144">
        <f t="shared" ca="1" si="17"/>
        <v>3841.0524108392233</v>
      </c>
      <c r="AD58" s="144">
        <f t="shared" ca="1" si="17"/>
        <v>2454.5792151913943</v>
      </c>
      <c r="AE58" s="144">
        <f t="shared" ca="1" si="17"/>
        <v>2771.6358741724698</v>
      </c>
      <c r="AF58" s="144">
        <f t="shared" ca="1" si="17"/>
        <v>2718.1890687455366</v>
      </c>
      <c r="AG58" s="144">
        <f t="shared" ca="1" si="17"/>
        <v>3033.3130884409638</v>
      </c>
      <c r="AH58" s="144">
        <f t="shared" ca="1" si="17"/>
        <v>2265.9306271693958</v>
      </c>
      <c r="AI58" s="144">
        <f t="shared" ca="1" si="17"/>
        <v>2523.5511952744218</v>
      </c>
      <c r="AJ58" s="144">
        <f t="shared" ca="1" si="17"/>
        <v>2474.8324484045302</v>
      </c>
      <c r="AK58" s="144">
        <f t="shared" ca="1" si="17"/>
        <v>2765.0592372407218</v>
      </c>
      <c r="AL58" s="144">
        <f t="shared" ca="1" si="17"/>
        <v>2090.9456639400973</v>
      </c>
      <c r="AM58" s="144">
        <f t="shared" ca="1" si="17"/>
        <v>2297.9369065027563</v>
      </c>
      <c r="AN58" s="144">
        <f t="shared" ca="1" si="17"/>
        <v>2253.5989272359689</v>
      </c>
      <c r="AO58" s="144">
        <f t="shared" ca="1" si="17"/>
        <v>2520.847624753952</v>
      </c>
      <c r="AP58" s="144">
        <f t="shared" ca="1" si="17"/>
        <v>1928.8225908515153</v>
      </c>
      <c r="AQ58" s="144">
        <f t="shared" ca="1" si="17"/>
        <v>2354.7939090857144</v>
      </c>
      <c r="AR58" s="144">
        <f t="shared" ca="1" si="17"/>
        <v>2306.5375659933807</v>
      </c>
      <c r="AS58" s="144">
        <f t="shared" ca="1" si="17"/>
        <v>2544.868510949585</v>
      </c>
      <c r="AT58" s="144">
        <f t="shared" ca="1" si="17"/>
        <v>1778.7667811359233</v>
      </c>
      <c r="AU58" s="144">
        <f t="shared" ca="1" si="17"/>
        <v>2137.8053116605674</v>
      </c>
      <c r="AV58" s="144">
        <f t="shared" ca="1" si="17"/>
        <v>2094.2867258896572</v>
      </c>
      <c r="AW58" s="144">
        <f t="shared" ca="1" si="17"/>
        <v>2313.995371953481</v>
      </c>
      <c r="AX58" s="144">
        <f t="shared" ca="1" si="17"/>
        <v>1640.0872041588166</v>
      </c>
      <c r="AY58" s="144">
        <f t="shared" ca="1" si="17"/>
        <v>1941.3612938956549</v>
      </c>
      <c r="AZ58" s="144">
        <f t="shared" ca="1" si="17"/>
        <v>1902.1840813261792</v>
      </c>
      <c r="BA58" s="144">
        <f t="shared" ca="1" si="17"/>
        <v>2104.7192712738492</v>
      </c>
      <c r="BB58" s="144">
        <f t="shared" ca="1" si="17"/>
        <v>1512.048475880355</v>
      </c>
      <c r="BC58" s="144">
        <f t="shared" ca="1" si="17"/>
        <v>1763.5397880866071</v>
      </c>
      <c r="BD58" s="144">
        <f t="shared" ca="1" si="17"/>
        <v>1728.2181485113674</v>
      </c>
      <c r="BE58" s="144">
        <f t="shared" ca="1" si="17"/>
        <v>1914.9158129792586</v>
      </c>
      <c r="BF58" s="144">
        <f t="shared" ca="1" si="17"/>
        <v>1393.8047180670073</v>
      </c>
      <c r="BG58" s="144">
        <f t="shared" ca="1" si="17"/>
        <v>1602.4724406084592</v>
      </c>
      <c r="BH58" s="144">
        <f t="shared" ca="1" si="17"/>
        <v>1570.7009604696327</v>
      </c>
      <c r="BI58" s="144">
        <f t="shared" ca="1" si="17"/>
        <v>0</v>
      </c>
      <c r="BJ58" s="144">
        <f t="shared" ca="1" si="17"/>
        <v>0</v>
      </c>
      <c r="BK58" s="144">
        <f t="shared" ca="1" si="17"/>
        <v>0</v>
      </c>
      <c r="BL58" s="144">
        <f t="shared" ca="1" si="17"/>
        <v>0</v>
      </c>
      <c r="BM58" s="144">
        <f t="shared" ca="1" si="17"/>
        <v>0</v>
      </c>
      <c r="BN58" s="144">
        <f t="shared" ca="1" si="17"/>
        <v>0</v>
      </c>
      <c r="BO58" s="144">
        <f t="shared" ca="1" si="17"/>
        <v>0</v>
      </c>
      <c r="BP58" s="144">
        <f t="shared" ca="1" si="17"/>
        <v>0</v>
      </c>
      <c r="BQ58" s="144">
        <f t="shared" ca="1" si="17"/>
        <v>0</v>
      </c>
      <c r="BR58" s="144">
        <f t="shared" ca="1" si="17"/>
        <v>0</v>
      </c>
      <c r="BS58" s="144">
        <f t="shared" ca="1" si="17"/>
        <v>0</v>
      </c>
      <c r="BT58" s="144">
        <f t="shared" ca="1" si="17"/>
        <v>0</v>
      </c>
      <c r="BU58" s="144">
        <f t="shared" ca="1" si="17"/>
        <v>0</v>
      </c>
      <c r="BV58" s="144">
        <f t="shared" ref="BV58:DJ58" ca="1" si="18">BV55*BV57</f>
        <v>0</v>
      </c>
      <c r="BW58" s="144">
        <f t="shared" ca="1" si="18"/>
        <v>0</v>
      </c>
      <c r="BX58" s="144">
        <f t="shared" ca="1" si="18"/>
        <v>0</v>
      </c>
      <c r="BY58" s="144">
        <f t="shared" ca="1" si="18"/>
        <v>0</v>
      </c>
      <c r="BZ58" s="144">
        <f t="shared" ca="1" si="18"/>
        <v>0</v>
      </c>
      <c r="CA58" s="144">
        <f t="shared" ca="1" si="18"/>
        <v>0</v>
      </c>
      <c r="CB58" s="144">
        <f t="shared" ca="1" si="18"/>
        <v>0</v>
      </c>
      <c r="CC58" s="144">
        <f t="shared" ca="1" si="18"/>
        <v>0</v>
      </c>
      <c r="CD58" s="144">
        <f t="shared" ca="1" si="18"/>
        <v>0</v>
      </c>
      <c r="CE58" s="144">
        <f t="shared" ca="1" si="18"/>
        <v>0</v>
      </c>
      <c r="CF58" s="144">
        <f t="shared" ca="1" si="18"/>
        <v>0</v>
      </c>
      <c r="CG58" s="144">
        <f t="shared" ca="1" si="18"/>
        <v>0</v>
      </c>
      <c r="CH58" s="144">
        <f t="shared" ca="1" si="18"/>
        <v>0</v>
      </c>
      <c r="CI58" s="144">
        <f t="shared" ca="1" si="18"/>
        <v>0</v>
      </c>
      <c r="CJ58" s="144">
        <f t="shared" ca="1" si="18"/>
        <v>0</v>
      </c>
      <c r="CK58" s="144">
        <f t="shared" ca="1" si="18"/>
        <v>0</v>
      </c>
      <c r="CL58" s="144">
        <f t="shared" ca="1" si="18"/>
        <v>0</v>
      </c>
      <c r="CM58" s="144">
        <f t="shared" ca="1" si="18"/>
        <v>0</v>
      </c>
      <c r="CN58" s="144">
        <f t="shared" ca="1" si="18"/>
        <v>0</v>
      </c>
      <c r="CO58" s="144">
        <f t="shared" ca="1" si="18"/>
        <v>0</v>
      </c>
      <c r="CP58" s="144">
        <f t="shared" ca="1" si="18"/>
        <v>0</v>
      </c>
      <c r="CQ58" s="144">
        <f t="shared" ca="1" si="18"/>
        <v>0</v>
      </c>
      <c r="CR58" s="144">
        <f t="shared" ca="1" si="18"/>
        <v>0</v>
      </c>
      <c r="CS58" s="144">
        <f t="shared" ca="1" si="18"/>
        <v>0</v>
      </c>
      <c r="CT58" s="144">
        <f t="shared" ca="1" si="18"/>
        <v>0</v>
      </c>
      <c r="CU58" s="144">
        <f t="shared" ca="1" si="18"/>
        <v>0</v>
      </c>
      <c r="CV58" s="144">
        <f t="shared" ca="1" si="18"/>
        <v>0</v>
      </c>
      <c r="CW58" s="144">
        <f t="shared" ca="1" si="18"/>
        <v>0</v>
      </c>
      <c r="CX58" s="144">
        <f t="shared" ca="1" si="18"/>
        <v>0</v>
      </c>
      <c r="CY58" s="144">
        <f t="shared" ca="1" si="18"/>
        <v>0</v>
      </c>
      <c r="CZ58" s="144">
        <f t="shared" ca="1" si="18"/>
        <v>0</v>
      </c>
      <c r="DA58" s="144">
        <f t="shared" ca="1" si="18"/>
        <v>0</v>
      </c>
      <c r="DB58" s="144">
        <f t="shared" ca="1" si="18"/>
        <v>0</v>
      </c>
      <c r="DC58" s="144">
        <f t="shared" ca="1" si="18"/>
        <v>0</v>
      </c>
      <c r="DD58" s="144">
        <f t="shared" ca="1" si="18"/>
        <v>0</v>
      </c>
      <c r="DE58" s="144">
        <f t="shared" ca="1" si="18"/>
        <v>0</v>
      </c>
      <c r="DF58" s="144">
        <f t="shared" ca="1" si="18"/>
        <v>0</v>
      </c>
      <c r="DG58" s="144">
        <f t="shared" ca="1" si="18"/>
        <v>0</v>
      </c>
      <c r="DH58" s="144">
        <f t="shared" ca="1" si="18"/>
        <v>0</v>
      </c>
      <c r="DI58" s="144">
        <f t="shared" ca="1" si="18"/>
        <v>0</v>
      </c>
      <c r="DJ58" s="144">
        <f t="shared" ca="1" si="18"/>
        <v>0</v>
      </c>
    </row>
    <row r="59" spans="1:114" x14ac:dyDescent="0.25">
      <c r="B59" s="29"/>
      <c r="C59" s="29"/>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c r="CN59" s="144"/>
      <c r="CO59" s="144"/>
      <c r="CP59" s="144"/>
      <c r="CQ59" s="144"/>
      <c r="CR59" s="144"/>
      <c r="CS59" s="144"/>
      <c r="CT59" s="144"/>
      <c r="CU59" s="144"/>
      <c r="CV59" s="144"/>
      <c r="CW59" s="144"/>
      <c r="CX59" s="144"/>
      <c r="CY59" s="144"/>
      <c r="CZ59" s="144"/>
      <c r="DA59" s="144"/>
      <c r="DB59" s="144"/>
      <c r="DC59" s="144"/>
      <c r="DD59" s="144"/>
      <c r="DE59" s="144"/>
      <c r="DF59" s="144"/>
      <c r="DG59" s="144"/>
      <c r="DH59" s="144"/>
      <c r="DI59" s="144"/>
      <c r="DJ59" s="144"/>
    </row>
    <row r="60" spans="1:114" x14ac:dyDescent="0.25">
      <c r="B60" s="29" t="s">
        <v>376</v>
      </c>
      <c r="C60" s="29"/>
      <c r="J60" s="144">
        <f ca="1">N(J$13&lt;&gt;0)*(I60+J55)</f>
        <v>3484.7786188608179</v>
      </c>
      <c r="K60" s="144">
        <f t="shared" ref="K60:BV60" ca="1" si="19">N(K$13&lt;&gt;0)*(J60+K55)</f>
        <v>9280.9773442627993</v>
      </c>
      <c r="L60" s="144">
        <f t="shared" ca="1" si="19"/>
        <v>15136.222103101496</v>
      </c>
      <c r="M60" s="144">
        <f t="shared" ca="1" si="19"/>
        <v>3610.382102565105</v>
      </c>
      <c r="N60" s="144">
        <f t="shared" ca="1" si="19"/>
        <v>7277.5869791347204</v>
      </c>
      <c r="O60" s="144">
        <f t="shared" ca="1" si="19"/>
        <v>16807.720923694553</v>
      </c>
      <c r="P60" s="144">
        <f t="shared" ca="1" si="19"/>
        <v>23276.529884744959</v>
      </c>
      <c r="Q60" s="144">
        <f t="shared" ca="1" si="19"/>
        <v>15394.210033327821</v>
      </c>
      <c r="R60" s="144">
        <f t="shared" ca="1" si="19"/>
        <v>19121.99507870922</v>
      </c>
      <c r="S60" s="144">
        <f t="shared" ca="1" si="19"/>
        <v>25244.138151207964</v>
      </c>
      <c r="T60" s="144">
        <f t="shared" ca="1" si="19"/>
        <v>28918.394068090598</v>
      </c>
      <c r="U60" s="144">
        <f t="shared" ca="1" si="19"/>
        <v>6269.5009898286407</v>
      </c>
      <c r="V60" s="144">
        <f t="shared" ca="1" si="19"/>
        <v>10187.610686229636</v>
      </c>
      <c r="W60" s="144">
        <f t="shared" ca="1" si="19"/>
        <v>19158.434599082</v>
      </c>
      <c r="X60" s="144">
        <f t="shared" ca="1" si="19"/>
        <v>23683.106427531318</v>
      </c>
      <c r="Y60" s="144">
        <f t="shared" ca="1" si="19"/>
        <v>28911.625201954848</v>
      </c>
      <c r="Z60" s="144">
        <f t="shared" ca="1" si="19"/>
        <v>33007.513337790413</v>
      </c>
      <c r="AA60" s="144">
        <f t="shared" ca="1" si="19"/>
        <v>38714.038076720877</v>
      </c>
      <c r="AB60" s="144">
        <f t="shared" ca="1" si="19"/>
        <v>44476.236899658776</v>
      </c>
      <c r="AC60" s="144">
        <f t="shared" ca="1" si="19"/>
        <v>50970.361057989816</v>
      </c>
      <c r="AD60" s="144">
        <f t="shared" ca="1" si="19"/>
        <v>55250.553639289559</v>
      </c>
      <c r="AE60" s="144">
        <f t="shared" ca="1" si="19"/>
        <v>60235.245706580361</v>
      </c>
      <c r="AF60" s="144">
        <f t="shared" ca="1" si="19"/>
        <v>65277.186314399958</v>
      </c>
      <c r="AG60" s="144">
        <f t="shared" ca="1" si="19"/>
        <v>71080.168083575758</v>
      </c>
      <c r="AH60" s="144">
        <f t="shared" ca="1" si="19"/>
        <v>75551.083769449891</v>
      </c>
      <c r="AI60" s="144">
        <f t="shared" ca="1" si="19"/>
        <v>80686.526533008102</v>
      </c>
      <c r="AJ60" s="144">
        <f t="shared" ca="1" si="19"/>
        <v>85880.831907073516</v>
      </c>
      <c r="AK60" s="144">
        <f t="shared" ca="1" si="19"/>
        <v>91866.353746524648</v>
      </c>
      <c r="AL60" s="144">
        <f t="shared" ca="1" si="19"/>
        <v>96534.626582476994</v>
      </c>
      <c r="AM60" s="144">
        <f t="shared" ca="1" si="19"/>
        <v>101825.98873441899</v>
      </c>
      <c r="AN60" s="144">
        <f t="shared" ca="1" si="19"/>
        <v>107178.06035849912</v>
      </c>
      <c r="AO60" s="144">
        <f t="shared" ca="1" si="19"/>
        <v>113352.64556091686</v>
      </c>
      <c r="AP60" s="144">
        <f t="shared" ca="1" si="19"/>
        <v>118225.34226321032</v>
      </c>
      <c r="AQ60" s="144">
        <f t="shared" ca="1" si="19"/>
        <v>124360.78494024259</v>
      </c>
      <c r="AR60" s="144">
        <f t="shared" ca="1" si="19"/>
        <v>130559.03987059189</v>
      </c>
      <c r="AS60" s="144">
        <f t="shared" ca="1" si="19"/>
        <v>137612.30409645895</v>
      </c>
      <c r="AT60" s="144">
        <f t="shared" ca="1" si="19"/>
        <v>142696.938351744</v>
      </c>
      <c r="AU60" s="144">
        <f t="shared" ca="1" si="19"/>
        <v>148999.61118272768</v>
      </c>
      <c r="AV60" s="144">
        <f t="shared" ca="1" si="19"/>
        <v>155367.69330128373</v>
      </c>
      <c r="AW60" s="144">
        <f t="shared" ca="1" si="19"/>
        <v>162624.58938679282</v>
      </c>
      <c r="AX60" s="144">
        <f t="shared" ca="1" si="19"/>
        <v>167929.41683158034</v>
      </c>
      <c r="AY60" s="144">
        <f t="shared" ca="1" si="19"/>
        <v>174405.71135849325</v>
      </c>
      <c r="AZ60" s="144">
        <f t="shared" ca="1" si="19"/>
        <v>180950.39518682347</v>
      </c>
      <c r="BA60" s="144">
        <f t="shared" ca="1" si="19"/>
        <v>188419.11571046154</v>
      </c>
      <c r="BB60" s="144">
        <f t="shared" ca="1" si="19"/>
        <v>193953.04555322204</v>
      </c>
      <c r="BC60" s="144">
        <f t="shared" ca="1" si="19"/>
        <v>200609.90059404206</v>
      </c>
      <c r="BD60" s="144">
        <f t="shared" ca="1" si="19"/>
        <v>207338.09144517913</v>
      </c>
      <c r="BE60" s="144">
        <f t="shared" ca="1" si="19"/>
        <v>215027.01121576148</v>
      </c>
      <c r="BF60" s="144">
        <f t="shared" ca="1" si="19"/>
        <v>220799.10630886987</v>
      </c>
      <c r="BG60" s="144">
        <f t="shared" ca="1" si="19"/>
        <v>227643.54786523673</v>
      </c>
      <c r="BH60" s="144">
        <f t="shared" ca="1" si="19"/>
        <v>234562.7634568706</v>
      </c>
      <c r="BI60" s="144">
        <f t="shared" ca="1" si="19"/>
        <v>0</v>
      </c>
      <c r="BJ60" s="144">
        <f t="shared" ca="1" si="19"/>
        <v>0</v>
      </c>
      <c r="BK60" s="144">
        <f t="shared" ca="1" si="19"/>
        <v>0</v>
      </c>
      <c r="BL60" s="144">
        <f t="shared" ca="1" si="19"/>
        <v>0</v>
      </c>
      <c r="BM60" s="144">
        <f t="shared" ca="1" si="19"/>
        <v>0</v>
      </c>
      <c r="BN60" s="144">
        <f t="shared" ca="1" si="19"/>
        <v>0</v>
      </c>
      <c r="BO60" s="144">
        <f t="shared" ca="1" si="19"/>
        <v>0</v>
      </c>
      <c r="BP60" s="144">
        <f t="shared" ca="1" si="19"/>
        <v>0</v>
      </c>
      <c r="BQ60" s="144">
        <f t="shared" ca="1" si="19"/>
        <v>0</v>
      </c>
      <c r="BR60" s="144">
        <f t="shared" ca="1" si="19"/>
        <v>0</v>
      </c>
      <c r="BS60" s="144">
        <f t="shared" ca="1" si="19"/>
        <v>0</v>
      </c>
      <c r="BT60" s="144">
        <f t="shared" ca="1" si="19"/>
        <v>0</v>
      </c>
      <c r="BU60" s="144">
        <f t="shared" ca="1" si="19"/>
        <v>0</v>
      </c>
      <c r="BV60" s="144">
        <f t="shared" ca="1" si="19"/>
        <v>0</v>
      </c>
      <c r="BW60" s="144">
        <f t="shared" ref="BW60:DJ60" ca="1" si="20">N(BW$13&lt;&gt;0)*(BV60+BW55)</f>
        <v>0</v>
      </c>
      <c r="BX60" s="144">
        <f t="shared" ca="1" si="20"/>
        <v>0</v>
      </c>
      <c r="BY60" s="144">
        <f t="shared" ca="1" si="20"/>
        <v>0</v>
      </c>
      <c r="BZ60" s="144">
        <f t="shared" ca="1" si="20"/>
        <v>0</v>
      </c>
      <c r="CA60" s="144">
        <f t="shared" ca="1" si="20"/>
        <v>0</v>
      </c>
      <c r="CB60" s="144">
        <f t="shared" ca="1" si="20"/>
        <v>0</v>
      </c>
      <c r="CC60" s="144">
        <f t="shared" ca="1" si="20"/>
        <v>0</v>
      </c>
      <c r="CD60" s="144">
        <f t="shared" ca="1" si="20"/>
        <v>0</v>
      </c>
      <c r="CE60" s="144">
        <f t="shared" ca="1" si="20"/>
        <v>0</v>
      </c>
      <c r="CF60" s="144">
        <f t="shared" ca="1" si="20"/>
        <v>0</v>
      </c>
      <c r="CG60" s="144">
        <f t="shared" ca="1" si="20"/>
        <v>0</v>
      </c>
      <c r="CH60" s="144">
        <f t="shared" ca="1" si="20"/>
        <v>0</v>
      </c>
      <c r="CI60" s="144">
        <f t="shared" ca="1" si="20"/>
        <v>0</v>
      </c>
      <c r="CJ60" s="144">
        <f t="shared" ca="1" si="20"/>
        <v>0</v>
      </c>
      <c r="CK60" s="144">
        <f t="shared" ca="1" si="20"/>
        <v>0</v>
      </c>
      <c r="CL60" s="144">
        <f t="shared" ca="1" si="20"/>
        <v>0</v>
      </c>
      <c r="CM60" s="144">
        <f t="shared" ca="1" si="20"/>
        <v>0</v>
      </c>
      <c r="CN60" s="144">
        <f t="shared" ca="1" si="20"/>
        <v>0</v>
      </c>
      <c r="CO60" s="144">
        <f t="shared" ca="1" si="20"/>
        <v>0</v>
      </c>
      <c r="CP60" s="144">
        <f t="shared" ca="1" si="20"/>
        <v>0</v>
      </c>
      <c r="CQ60" s="144">
        <f t="shared" ca="1" si="20"/>
        <v>0</v>
      </c>
      <c r="CR60" s="144">
        <f t="shared" ca="1" si="20"/>
        <v>0</v>
      </c>
      <c r="CS60" s="144">
        <f t="shared" ca="1" si="20"/>
        <v>0</v>
      </c>
      <c r="CT60" s="144">
        <f t="shared" ca="1" si="20"/>
        <v>0</v>
      </c>
      <c r="CU60" s="144">
        <f t="shared" ca="1" si="20"/>
        <v>0</v>
      </c>
      <c r="CV60" s="144">
        <f t="shared" ca="1" si="20"/>
        <v>0</v>
      </c>
      <c r="CW60" s="144">
        <f t="shared" ca="1" si="20"/>
        <v>0</v>
      </c>
      <c r="CX60" s="144">
        <f t="shared" ca="1" si="20"/>
        <v>0</v>
      </c>
      <c r="CY60" s="144">
        <f t="shared" ca="1" si="20"/>
        <v>0</v>
      </c>
      <c r="CZ60" s="144">
        <f t="shared" ca="1" si="20"/>
        <v>0</v>
      </c>
      <c r="DA60" s="144">
        <f t="shared" ca="1" si="20"/>
        <v>0</v>
      </c>
      <c r="DB60" s="144">
        <f t="shared" ca="1" si="20"/>
        <v>0</v>
      </c>
      <c r="DC60" s="144">
        <f t="shared" ca="1" si="20"/>
        <v>0</v>
      </c>
      <c r="DD60" s="144">
        <f t="shared" ca="1" si="20"/>
        <v>0</v>
      </c>
      <c r="DE60" s="144">
        <f t="shared" ca="1" si="20"/>
        <v>0</v>
      </c>
      <c r="DF60" s="144">
        <f t="shared" ca="1" si="20"/>
        <v>0</v>
      </c>
      <c r="DG60" s="144">
        <f t="shared" ca="1" si="20"/>
        <v>0</v>
      </c>
      <c r="DH60" s="144">
        <f t="shared" ca="1" si="20"/>
        <v>0</v>
      </c>
      <c r="DI60" s="144">
        <f t="shared" ca="1" si="20"/>
        <v>0</v>
      </c>
      <c r="DJ60" s="144">
        <f t="shared" ca="1" si="20"/>
        <v>0</v>
      </c>
    </row>
    <row r="61" spans="1:114" x14ac:dyDescent="0.25">
      <c r="B61" s="29" t="s">
        <v>377</v>
      </c>
      <c r="C61" s="29"/>
      <c r="J61" s="144">
        <f ca="1">MAX(N(AND(J13&lt;Ввод!$G13,J13&lt;&gt;0)),N(J60&lt;0))</f>
        <v>1</v>
      </c>
      <c r="K61" s="144">
        <f ca="1">MAX(N(AND(K13&lt;Ввод!$G13,K13&lt;&gt;0)),N(K60&lt;0))</f>
        <v>1</v>
      </c>
      <c r="L61" s="144">
        <f ca="1">MAX(N(AND(L13&lt;Ввод!$G13,L13&lt;&gt;0)),N(L60&lt;0))</f>
        <v>1</v>
      </c>
      <c r="M61" s="144">
        <f ca="1">MAX(N(AND(M13&lt;Ввод!$G13,M13&lt;&gt;0)),N(M60&lt;0))</f>
        <v>1</v>
      </c>
      <c r="N61" s="144">
        <f ca="1">MAX(N(AND(N13&lt;Ввод!$G13,N13&lt;&gt;0)),N(N60&lt;0))</f>
        <v>1</v>
      </c>
      <c r="O61" s="144">
        <f ca="1">MAX(N(AND(O13&lt;Ввод!$G13,O13&lt;&gt;0)),N(O60&lt;0))</f>
        <v>1</v>
      </c>
      <c r="P61" s="144">
        <f ca="1">MAX(N(AND(P13&lt;Ввод!$G13,P13&lt;&gt;0)),N(P60&lt;0))</f>
        <v>1</v>
      </c>
      <c r="Q61" s="144">
        <f ca="1">MAX(N(AND(Q13&lt;Ввод!$G13,Q13&lt;&gt;0)),N(Q60&lt;0))</f>
        <v>1</v>
      </c>
      <c r="R61" s="144">
        <f ca="1">MAX(N(AND(R13&lt;Ввод!$G13,R13&lt;&gt;0)),N(R60&lt;0))</f>
        <v>1</v>
      </c>
      <c r="S61" s="144">
        <f ca="1">MAX(N(AND(S13&lt;Ввод!$G13,S13&lt;&gt;0)),N(S60&lt;0))</f>
        <v>1</v>
      </c>
      <c r="T61" s="144">
        <f ca="1">MAX(N(AND(T13&lt;Ввод!$G13,T13&lt;&gt;0)),N(T60&lt;0))</f>
        <v>1</v>
      </c>
      <c r="U61" s="144">
        <f ca="1">MAX(N(AND(U13&lt;Ввод!$G13,U13&lt;&gt;0)),N(U60&lt;0))</f>
        <v>1</v>
      </c>
      <c r="V61" s="144">
        <f ca="1">MAX(N(AND(V13&lt;Ввод!$G13,V13&lt;&gt;0)),N(V60&lt;0))</f>
        <v>1</v>
      </c>
      <c r="W61" s="144">
        <f ca="1">MAX(N(AND(W13&lt;Ввод!$G13,W13&lt;&gt;0)),N(W60&lt;0))</f>
        <v>1</v>
      </c>
      <c r="X61" s="144">
        <f ca="1">MAX(N(AND(X13&lt;Ввод!$G13,X13&lt;&gt;0)),N(X60&lt;0))</f>
        <v>1</v>
      </c>
      <c r="Y61" s="144">
        <f ca="1">MAX(N(AND(Y13&lt;Ввод!$G13,Y13&lt;&gt;0)),N(Y60&lt;0))</f>
        <v>1</v>
      </c>
      <c r="Z61" s="144">
        <f ca="1">MAX(N(AND(Z13&lt;Ввод!$G13,Z13&lt;&gt;0)),N(Z60&lt;0))</f>
        <v>1</v>
      </c>
      <c r="AA61" s="144">
        <f ca="1">MAX(N(AND(AA13&lt;Ввод!$G13,AA13&lt;&gt;0)),N(AA60&lt;0))</f>
        <v>1</v>
      </c>
      <c r="AB61" s="144">
        <f ca="1">MAX(N(AND(AB13&lt;Ввод!$G13,AB13&lt;&gt;0)),N(AB60&lt;0))</f>
        <v>1</v>
      </c>
      <c r="AC61" s="144">
        <f ca="1">MAX(N(AND(AC13&lt;Ввод!$G13,AC13&lt;&gt;0)),N(AC60&lt;0))</f>
        <v>1</v>
      </c>
      <c r="AD61" s="144">
        <f ca="1">MAX(N(AND(AD13&lt;Ввод!$G13,AD13&lt;&gt;0)),N(AD60&lt;0))</f>
        <v>1</v>
      </c>
      <c r="AE61" s="144">
        <f ca="1">MAX(N(AND(AE13&lt;Ввод!$G13,AE13&lt;&gt;0)),N(AE60&lt;0))</f>
        <v>1</v>
      </c>
      <c r="AF61" s="144">
        <f ca="1">MAX(N(AND(AF13&lt;Ввод!$G13,AF13&lt;&gt;0)),N(AF60&lt;0))</f>
        <v>1</v>
      </c>
      <c r="AG61" s="144">
        <f ca="1">MAX(N(AND(AG13&lt;Ввод!$G13,AG13&lt;&gt;0)),N(AG60&lt;0))</f>
        <v>1</v>
      </c>
      <c r="AH61" s="144">
        <f ca="1">MAX(N(AND(AH13&lt;Ввод!$G13,AH13&lt;&gt;0)),N(AH60&lt;0))</f>
        <v>1</v>
      </c>
      <c r="AI61" s="144">
        <f ca="1">MAX(N(AND(AI13&lt;Ввод!$G13,AI13&lt;&gt;0)),N(AI60&lt;0))</f>
        <v>1</v>
      </c>
      <c r="AJ61" s="144">
        <f ca="1">MAX(N(AND(AJ13&lt;Ввод!$G13,AJ13&lt;&gt;0)),N(AJ60&lt;0))</f>
        <v>1</v>
      </c>
      <c r="AK61" s="144">
        <f ca="1">MAX(N(AND(AK13&lt;Ввод!$G13,AK13&lt;&gt;0)),N(AK60&lt;0))</f>
        <v>1</v>
      </c>
      <c r="AL61" s="144">
        <f ca="1">MAX(N(AND(AL13&lt;Ввод!$G13,AL13&lt;&gt;0)),N(AL60&lt;0))</f>
        <v>1</v>
      </c>
      <c r="AM61" s="144">
        <f ca="1">MAX(N(AND(AM13&lt;Ввод!$G13,AM13&lt;&gt;0)),N(AM60&lt;0))</f>
        <v>1</v>
      </c>
      <c r="AN61" s="144">
        <f ca="1">MAX(N(AND(AN13&lt;Ввод!$G13,AN13&lt;&gt;0)),N(AN60&lt;0))</f>
        <v>1</v>
      </c>
      <c r="AO61" s="144">
        <f ca="1">MAX(N(AND(AO13&lt;Ввод!$G13,AO13&lt;&gt;0)),N(AO60&lt;0))</f>
        <v>1</v>
      </c>
      <c r="AP61" s="144">
        <f ca="1">MAX(N(AND(AP13&lt;Ввод!$G13,AP13&lt;&gt;0)),N(AP60&lt;0))</f>
        <v>1</v>
      </c>
      <c r="AQ61" s="144">
        <f ca="1">MAX(N(AND(AQ13&lt;Ввод!$G13,AQ13&lt;&gt;0)),N(AQ60&lt;0))</f>
        <v>1</v>
      </c>
      <c r="AR61" s="144">
        <f ca="1">MAX(N(AND(AR13&lt;Ввод!$G13,AR13&lt;&gt;0)),N(AR60&lt;0))</f>
        <v>1</v>
      </c>
      <c r="AS61" s="144">
        <f ca="1">MAX(N(AND(AS13&lt;Ввод!$G13,AS13&lt;&gt;0)),N(AS60&lt;0))</f>
        <v>1</v>
      </c>
      <c r="AT61" s="144">
        <f ca="1">MAX(N(AND(AT13&lt;Ввод!$G13,AT13&lt;&gt;0)),N(AT60&lt;0))</f>
        <v>1</v>
      </c>
      <c r="AU61" s="144">
        <f ca="1">MAX(N(AND(AU13&lt;Ввод!$G13,AU13&lt;&gt;0)),N(AU60&lt;0))</f>
        <v>1</v>
      </c>
      <c r="AV61" s="144">
        <f ca="1">MAX(N(AND(AV13&lt;Ввод!$G13,AV13&lt;&gt;0)),N(AV60&lt;0))</f>
        <v>1</v>
      </c>
      <c r="AW61" s="144">
        <f ca="1">MAX(N(AND(AW13&lt;Ввод!$G13,AW13&lt;&gt;0)),N(AW60&lt;0))</f>
        <v>1</v>
      </c>
      <c r="AX61" s="144">
        <f ca="1">MAX(N(AND(AX13&lt;Ввод!$G13,AX13&lt;&gt;0)),N(AX60&lt;0))</f>
        <v>1</v>
      </c>
      <c r="AY61" s="144">
        <f ca="1">MAX(N(AND(AY13&lt;Ввод!$G13,AY13&lt;&gt;0)),N(AY60&lt;0))</f>
        <v>1</v>
      </c>
      <c r="AZ61" s="144">
        <f ca="1">MAX(N(AND(AZ13&lt;Ввод!$G13,AZ13&lt;&gt;0)),N(AZ60&lt;0))</f>
        <v>1</v>
      </c>
      <c r="BA61" s="144">
        <f ca="1">MAX(N(AND(BA13&lt;Ввод!$G13,BA13&lt;&gt;0)),N(BA60&lt;0))</f>
        <v>1</v>
      </c>
      <c r="BB61" s="144">
        <f ca="1">MAX(N(AND(BB13&lt;Ввод!$G13,BB13&lt;&gt;0)),N(BB60&lt;0))</f>
        <v>1</v>
      </c>
      <c r="BC61" s="144">
        <f ca="1">MAX(N(AND(BC13&lt;Ввод!$G13,BC13&lt;&gt;0)),N(BC60&lt;0))</f>
        <v>1</v>
      </c>
      <c r="BD61" s="144">
        <f ca="1">MAX(N(AND(BD13&lt;Ввод!$G13,BD13&lt;&gt;0)),N(BD60&lt;0))</f>
        <v>1</v>
      </c>
      <c r="BE61" s="144">
        <f ca="1">MAX(N(AND(BE13&lt;Ввод!$G13,BE13&lt;&gt;0)),N(BE60&lt;0))</f>
        <v>1</v>
      </c>
      <c r="BF61" s="144">
        <f ca="1">MAX(N(AND(BF13&lt;Ввод!$G13,BF13&lt;&gt;0)),N(BF60&lt;0))</f>
        <v>1</v>
      </c>
      <c r="BG61" s="144">
        <f ca="1">MAX(N(AND(BG13&lt;Ввод!$G13,BG13&lt;&gt;0)),N(BG60&lt;0))</f>
        <v>1</v>
      </c>
      <c r="BH61" s="144">
        <f ca="1">MAX(N(AND(BH13&lt;Ввод!$G13,BH13&lt;&gt;0)),N(BH60&lt;0))</f>
        <v>1</v>
      </c>
      <c r="BI61" s="144">
        <f ca="1">MAX(N(AND(BI13&lt;Ввод!$G13,BI13&lt;&gt;0)),N(BI60&lt;0))</f>
        <v>0</v>
      </c>
      <c r="BJ61" s="144">
        <f ca="1">MAX(N(AND(BJ13&lt;Ввод!$G13,BJ13&lt;&gt;0)),N(BJ60&lt;0))</f>
        <v>0</v>
      </c>
      <c r="BK61" s="144">
        <f ca="1">MAX(N(AND(BK13&lt;Ввод!$G13,BK13&lt;&gt;0)),N(BK60&lt;0))</f>
        <v>0</v>
      </c>
      <c r="BL61" s="144">
        <f ca="1">MAX(N(AND(BL13&lt;Ввод!$G13,BL13&lt;&gt;0)),N(BL60&lt;0))</f>
        <v>0</v>
      </c>
      <c r="BM61" s="144">
        <f ca="1">MAX(N(AND(BM13&lt;Ввод!$G13,BM13&lt;&gt;0)),N(BM60&lt;0))</f>
        <v>0</v>
      </c>
      <c r="BN61" s="144">
        <f ca="1">MAX(N(AND(BN13&lt;Ввод!$G13,BN13&lt;&gt;0)),N(BN60&lt;0))</f>
        <v>0</v>
      </c>
      <c r="BO61" s="144">
        <f ca="1">MAX(N(AND(BO13&lt;Ввод!$G13,BO13&lt;&gt;0)),N(BO60&lt;0))</f>
        <v>0</v>
      </c>
      <c r="BP61" s="144">
        <f ca="1">MAX(N(AND(BP13&lt;Ввод!$G13,BP13&lt;&gt;0)),N(BP60&lt;0))</f>
        <v>0</v>
      </c>
      <c r="BQ61" s="144">
        <f ca="1">MAX(N(AND(BQ13&lt;Ввод!$G13,BQ13&lt;&gt;0)),N(BQ60&lt;0))</f>
        <v>0</v>
      </c>
      <c r="BR61" s="144">
        <f ca="1">MAX(N(AND(BR13&lt;Ввод!$G13,BR13&lt;&gt;0)),N(BR60&lt;0))</f>
        <v>0</v>
      </c>
      <c r="BS61" s="144">
        <f ca="1">MAX(N(AND(BS13&lt;Ввод!$G13,BS13&lt;&gt;0)),N(BS60&lt;0))</f>
        <v>0</v>
      </c>
      <c r="BT61" s="144">
        <f ca="1">MAX(N(AND(BT13&lt;Ввод!$G13,BT13&lt;&gt;0)),N(BT60&lt;0))</f>
        <v>0</v>
      </c>
      <c r="BU61" s="144">
        <f ca="1">MAX(N(AND(BU13&lt;Ввод!$G13,BU13&lt;&gt;0)),N(BU60&lt;0))</f>
        <v>0</v>
      </c>
      <c r="BV61" s="144">
        <f ca="1">MAX(N(AND(BV13&lt;Ввод!$G13,BV13&lt;&gt;0)),N(BV60&lt;0))</f>
        <v>0</v>
      </c>
      <c r="BW61" s="144">
        <f ca="1">MAX(N(AND(BW13&lt;Ввод!$G13,BW13&lt;&gt;0)),N(BW60&lt;0))</f>
        <v>0</v>
      </c>
      <c r="BX61" s="144">
        <f ca="1">MAX(N(AND(BX13&lt;Ввод!$G13,BX13&lt;&gt;0)),N(BX60&lt;0))</f>
        <v>0</v>
      </c>
      <c r="BY61" s="144">
        <f ca="1">MAX(N(AND(BY13&lt;Ввод!$G13,BY13&lt;&gt;0)),N(BY60&lt;0))</f>
        <v>0</v>
      </c>
      <c r="BZ61" s="144">
        <f ca="1">MAX(N(AND(BZ13&lt;Ввод!$G13,BZ13&lt;&gt;0)),N(BZ60&lt;0))</f>
        <v>0</v>
      </c>
      <c r="CA61" s="144">
        <f ca="1">MAX(N(AND(CA13&lt;Ввод!$G13,CA13&lt;&gt;0)),N(CA60&lt;0))</f>
        <v>0</v>
      </c>
      <c r="CB61" s="144">
        <f ca="1">MAX(N(AND(CB13&lt;Ввод!$G13,CB13&lt;&gt;0)),N(CB60&lt;0))</f>
        <v>0</v>
      </c>
      <c r="CC61" s="144">
        <f ca="1">MAX(N(AND(CC13&lt;Ввод!$G13,CC13&lt;&gt;0)),N(CC60&lt;0))</f>
        <v>0</v>
      </c>
      <c r="CD61" s="144">
        <f ca="1">MAX(N(AND(CD13&lt;Ввод!$G13,CD13&lt;&gt;0)),N(CD60&lt;0))</f>
        <v>0</v>
      </c>
      <c r="CE61" s="144">
        <f ca="1">MAX(N(AND(CE13&lt;Ввод!$G13,CE13&lt;&gt;0)),N(CE60&lt;0))</f>
        <v>0</v>
      </c>
      <c r="CF61" s="144">
        <f ca="1">MAX(N(AND(CF13&lt;Ввод!$G13,CF13&lt;&gt;0)),N(CF60&lt;0))</f>
        <v>0</v>
      </c>
      <c r="CG61" s="144">
        <f ca="1">MAX(N(AND(CG13&lt;Ввод!$G13,CG13&lt;&gt;0)),N(CG60&lt;0))</f>
        <v>0</v>
      </c>
      <c r="CH61" s="144">
        <f ca="1">MAX(N(AND(CH13&lt;Ввод!$G13,CH13&lt;&gt;0)),N(CH60&lt;0))</f>
        <v>0</v>
      </c>
      <c r="CI61" s="144">
        <f ca="1">MAX(N(AND(CI13&lt;Ввод!$G13,CI13&lt;&gt;0)),N(CI60&lt;0))</f>
        <v>0</v>
      </c>
      <c r="CJ61" s="144">
        <f ca="1">MAX(N(AND(CJ13&lt;Ввод!$G13,CJ13&lt;&gt;0)),N(CJ60&lt;0))</f>
        <v>0</v>
      </c>
      <c r="CK61" s="144">
        <f ca="1">MAX(N(AND(CK13&lt;Ввод!$G13,CK13&lt;&gt;0)),N(CK60&lt;0))</f>
        <v>0</v>
      </c>
      <c r="CL61" s="144">
        <f ca="1">MAX(N(AND(CL13&lt;Ввод!$G13,CL13&lt;&gt;0)),N(CL60&lt;0))</f>
        <v>0</v>
      </c>
      <c r="CM61" s="144">
        <f ca="1">MAX(N(AND(CM13&lt;Ввод!$G13,CM13&lt;&gt;0)),N(CM60&lt;0))</f>
        <v>0</v>
      </c>
      <c r="CN61" s="144">
        <f ca="1">MAX(N(AND(CN13&lt;Ввод!$G13,CN13&lt;&gt;0)),N(CN60&lt;0))</f>
        <v>0</v>
      </c>
      <c r="CO61" s="144">
        <f ca="1">MAX(N(AND(CO13&lt;Ввод!$G13,CO13&lt;&gt;0)),N(CO60&lt;0))</f>
        <v>0</v>
      </c>
      <c r="CP61" s="144">
        <f ca="1">MAX(N(AND(CP13&lt;Ввод!$G13,CP13&lt;&gt;0)),N(CP60&lt;0))</f>
        <v>0</v>
      </c>
      <c r="CQ61" s="144">
        <f ca="1">MAX(N(AND(CQ13&lt;Ввод!$G13,CQ13&lt;&gt;0)),N(CQ60&lt;0))</f>
        <v>0</v>
      </c>
      <c r="CR61" s="144">
        <f ca="1">MAX(N(AND(CR13&lt;Ввод!$G13,CR13&lt;&gt;0)),N(CR60&lt;0))</f>
        <v>0</v>
      </c>
      <c r="CS61" s="144">
        <f ca="1">MAX(N(AND(CS13&lt;Ввод!$G13,CS13&lt;&gt;0)),N(CS60&lt;0))</f>
        <v>0</v>
      </c>
      <c r="CT61" s="144">
        <f ca="1">MAX(N(AND(CT13&lt;Ввод!$G13,CT13&lt;&gt;0)),N(CT60&lt;0))</f>
        <v>0</v>
      </c>
      <c r="CU61" s="144">
        <f ca="1">MAX(N(AND(CU13&lt;Ввод!$G13,CU13&lt;&gt;0)),N(CU60&lt;0))</f>
        <v>0</v>
      </c>
      <c r="CV61" s="144">
        <f ca="1">MAX(N(AND(CV13&lt;Ввод!$G13,CV13&lt;&gt;0)),N(CV60&lt;0))</f>
        <v>0</v>
      </c>
      <c r="CW61" s="144">
        <f ca="1">MAX(N(AND(CW13&lt;Ввод!$G13,CW13&lt;&gt;0)),N(CW60&lt;0))</f>
        <v>0</v>
      </c>
      <c r="CX61" s="144">
        <f ca="1">MAX(N(AND(CX13&lt;Ввод!$G13,CX13&lt;&gt;0)),N(CX60&lt;0))</f>
        <v>0</v>
      </c>
      <c r="CY61" s="144">
        <f ca="1">MAX(N(AND(CY13&lt;Ввод!$G13,CY13&lt;&gt;0)),N(CY60&lt;0))</f>
        <v>0</v>
      </c>
      <c r="CZ61" s="144">
        <f ca="1">MAX(N(AND(CZ13&lt;Ввод!$G13,CZ13&lt;&gt;0)),N(CZ60&lt;0))</f>
        <v>0</v>
      </c>
      <c r="DA61" s="144">
        <f ca="1">MAX(N(AND(DA13&lt;Ввод!$G13,DA13&lt;&gt;0)),N(DA60&lt;0))</f>
        <v>0</v>
      </c>
      <c r="DB61" s="144">
        <f ca="1">MAX(N(AND(DB13&lt;Ввод!$G13,DB13&lt;&gt;0)),N(DB60&lt;0))</f>
        <v>0</v>
      </c>
      <c r="DC61" s="144">
        <f ca="1">MAX(N(AND(DC13&lt;Ввод!$G13,DC13&lt;&gt;0)),N(DC60&lt;0))</f>
        <v>0</v>
      </c>
      <c r="DD61" s="144">
        <f ca="1">MAX(N(AND(DD13&lt;Ввод!$G13,DD13&lt;&gt;0)),N(DD60&lt;0))</f>
        <v>0</v>
      </c>
      <c r="DE61" s="144">
        <f ca="1">MAX(N(AND(DE13&lt;Ввод!$G13,DE13&lt;&gt;0)),N(DE60&lt;0))</f>
        <v>0</v>
      </c>
      <c r="DF61" s="144">
        <f ca="1">MAX(N(AND(DF13&lt;Ввод!$G13,DF13&lt;&gt;0)),N(DF60&lt;0))</f>
        <v>0</v>
      </c>
      <c r="DG61" s="144">
        <f ca="1">MAX(N(AND(DG13&lt;Ввод!$G13,DG13&lt;&gt;0)),N(DG60&lt;0))</f>
        <v>0</v>
      </c>
      <c r="DH61" s="144">
        <f ca="1">MAX(N(AND(DH13&lt;Ввод!$G13,DH13&lt;&gt;0)),N(DH60&lt;0))</f>
        <v>0</v>
      </c>
      <c r="DI61" s="144">
        <f ca="1">MAX(N(AND(DI13&lt;Ввод!$G13,DI13&lt;&gt;0)),N(DI60&lt;0))</f>
        <v>0</v>
      </c>
      <c r="DJ61" s="144">
        <f ca="1">MAX(N(AND(DJ13&lt;Ввод!$G13,DJ13&lt;&gt;0)),N(DJ60&lt;0))</f>
        <v>0</v>
      </c>
    </row>
    <row r="62" spans="1:114" x14ac:dyDescent="0.25">
      <c r="B62" s="29"/>
      <c r="C62" s="29"/>
      <c r="J62" s="144"/>
      <c r="K62" s="144"/>
      <c r="L62" s="144"/>
      <c r="M62" s="144"/>
      <c r="N62" s="144"/>
      <c r="O62" s="144"/>
      <c r="P62" s="144"/>
      <c r="Q62" s="144"/>
      <c r="R62" s="144"/>
      <c r="S62" s="144"/>
      <c r="T62" s="144"/>
      <c r="U62" s="144"/>
      <c r="V62" s="144"/>
      <c r="W62" s="144"/>
      <c r="X62" s="144"/>
      <c r="Y62" s="144"/>
      <c r="Z62" s="144"/>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c r="CN62" s="144"/>
      <c r="CO62" s="144"/>
      <c r="CP62" s="144"/>
      <c r="CQ62" s="144"/>
      <c r="CR62" s="144"/>
      <c r="CS62" s="144"/>
      <c r="CT62" s="144"/>
      <c r="CU62" s="144"/>
      <c r="CV62" s="144"/>
      <c r="CW62" s="144"/>
      <c r="CX62" s="144"/>
      <c r="CY62" s="144"/>
      <c r="CZ62" s="144"/>
      <c r="DA62" s="144"/>
      <c r="DB62" s="144"/>
      <c r="DC62" s="144"/>
      <c r="DD62" s="144"/>
      <c r="DE62" s="144"/>
      <c r="DF62" s="144"/>
      <c r="DG62" s="144"/>
      <c r="DH62" s="144"/>
      <c r="DI62" s="144"/>
      <c r="DJ62" s="144"/>
    </row>
    <row r="63" spans="1:114" x14ac:dyDescent="0.25">
      <c r="B63" s="237" t="s">
        <v>465</v>
      </c>
      <c r="C63" s="203"/>
      <c r="D63" s="187"/>
      <c r="E63" s="187"/>
      <c r="F63" s="187"/>
      <c r="G63" s="187"/>
      <c r="H63" s="187"/>
      <c r="I63" s="188">
        <f ca="1">SUM(J58:DJ58)</f>
        <v>104998.99979416029</v>
      </c>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c r="CN63" s="144"/>
      <c r="CO63" s="144"/>
      <c r="CP63" s="144"/>
      <c r="CQ63" s="144"/>
      <c r="CR63" s="144"/>
      <c r="CS63" s="144"/>
      <c r="CT63" s="144"/>
      <c r="CU63" s="144"/>
      <c r="CV63" s="144"/>
      <c r="CW63" s="144"/>
      <c r="CX63" s="144"/>
      <c r="CY63" s="144"/>
      <c r="CZ63" s="144"/>
      <c r="DA63" s="144"/>
      <c r="DB63" s="144"/>
      <c r="DC63" s="144"/>
      <c r="DD63" s="144"/>
      <c r="DE63" s="144"/>
      <c r="DF63" s="144"/>
      <c r="DG63" s="144"/>
      <c r="DH63" s="144"/>
      <c r="DI63" s="144"/>
      <c r="DJ63" s="144"/>
    </row>
    <row r="64" spans="1:114" x14ac:dyDescent="0.25">
      <c r="B64" s="238" t="s">
        <v>466</v>
      </c>
      <c r="C64" s="75"/>
      <c r="D64" s="21"/>
      <c r="E64" s="21"/>
      <c r="F64" s="21"/>
      <c r="G64" s="21"/>
      <c r="H64" s="21"/>
      <c r="I64" s="63">
        <f>Ввод!$Q$149</f>
        <v>0</v>
      </c>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c r="CN64" s="144"/>
      <c r="CO64" s="144"/>
      <c r="CP64" s="144"/>
      <c r="CQ64" s="144"/>
      <c r="CR64" s="144"/>
      <c r="CS64" s="144"/>
      <c r="CT64" s="144"/>
      <c r="CU64" s="144"/>
      <c r="CV64" s="144"/>
      <c r="CW64" s="144"/>
      <c r="CX64" s="144"/>
      <c r="CY64" s="144"/>
      <c r="CZ64" s="144"/>
      <c r="DA64" s="144"/>
      <c r="DB64" s="144"/>
      <c r="DC64" s="144"/>
      <c r="DD64" s="144"/>
      <c r="DE64" s="144"/>
      <c r="DF64" s="144"/>
      <c r="DG64" s="144"/>
      <c r="DH64" s="144"/>
      <c r="DI64" s="144"/>
      <c r="DJ64" s="144"/>
    </row>
    <row r="65" spans="1:114" x14ac:dyDescent="0.25">
      <c r="B65" s="75" t="s">
        <v>467</v>
      </c>
      <c r="C65" s="75"/>
      <c r="D65" s="21"/>
      <c r="E65" s="21"/>
      <c r="F65" s="21"/>
      <c r="G65" s="21"/>
      <c r="H65" s="21"/>
      <c r="I65" s="63">
        <f ca="1">I63+I64</f>
        <v>104998.99979416029</v>
      </c>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c r="CN65" s="144"/>
      <c r="CO65" s="144"/>
      <c r="CP65" s="144"/>
      <c r="CQ65" s="144"/>
      <c r="CR65" s="144"/>
      <c r="CS65" s="144"/>
      <c r="CT65" s="144"/>
      <c r="CU65" s="144"/>
      <c r="CV65" s="144"/>
      <c r="CW65" s="144"/>
      <c r="CX65" s="144"/>
      <c r="CY65" s="144"/>
      <c r="CZ65" s="144"/>
      <c r="DA65" s="144"/>
      <c r="DB65" s="144"/>
      <c r="DC65" s="144"/>
      <c r="DD65" s="144"/>
      <c r="DE65" s="144"/>
      <c r="DF65" s="144"/>
      <c r="DG65" s="144"/>
      <c r="DH65" s="144"/>
      <c r="DI65" s="144"/>
      <c r="DJ65" s="144"/>
    </row>
    <row r="66" spans="1:114" x14ac:dyDescent="0.25">
      <c r="B66" s="75" t="s">
        <v>378</v>
      </c>
      <c r="C66" s="75"/>
      <c r="D66" s="21"/>
      <c r="E66" s="21"/>
      <c r="F66" s="21"/>
      <c r="G66" s="21"/>
      <c r="H66" s="21"/>
      <c r="I66" s="179">
        <f ca="1">IFERROR((1+IRR(J55:DJ55,0))^4-1,0)</f>
        <v>0</v>
      </c>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c r="CN66" s="144"/>
      <c r="CO66" s="144"/>
      <c r="CP66" s="144"/>
      <c r="CQ66" s="144"/>
      <c r="CR66" s="144"/>
      <c r="CS66" s="144"/>
      <c r="CT66" s="144"/>
      <c r="CU66" s="144"/>
      <c r="CV66" s="144"/>
      <c r="CW66" s="144"/>
      <c r="CX66" s="144"/>
      <c r="CY66" s="144"/>
      <c r="CZ66" s="144"/>
      <c r="DA66" s="144"/>
      <c r="DB66" s="144"/>
      <c r="DC66" s="144"/>
      <c r="DD66" s="144"/>
      <c r="DE66" s="144"/>
      <c r="DF66" s="144"/>
      <c r="DG66" s="144"/>
      <c r="DH66" s="144"/>
      <c r="DI66" s="144"/>
      <c r="DJ66" s="144"/>
    </row>
    <row r="67" spans="1:114" x14ac:dyDescent="0.25">
      <c r="B67" s="204" t="s">
        <v>379</v>
      </c>
      <c r="C67" s="204"/>
      <c r="D67" s="189"/>
      <c r="E67" s="189"/>
      <c r="F67" s="189"/>
      <c r="G67" s="189"/>
      <c r="H67" s="189"/>
      <c r="I67" s="205">
        <f ca="1">SUM(J61:DJ61)/4</f>
        <v>12.75</v>
      </c>
      <c r="J67" s="144"/>
      <c r="K67" s="144"/>
      <c r="L67" s="144"/>
      <c r="M67" s="144"/>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c r="CN67" s="144"/>
      <c r="CO67" s="144"/>
      <c r="CP67" s="144"/>
      <c r="CQ67" s="144"/>
      <c r="CR67" s="144"/>
      <c r="CS67" s="144"/>
      <c r="CT67" s="144"/>
      <c r="CU67" s="144"/>
      <c r="CV67" s="144"/>
      <c r="CW67" s="144"/>
      <c r="CX67" s="144"/>
      <c r="CY67" s="144"/>
      <c r="CZ67" s="144"/>
      <c r="DA67" s="144"/>
      <c r="DB67" s="144"/>
      <c r="DC67" s="144"/>
      <c r="DD67" s="144"/>
      <c r="DE67" s="144"/>
      <c r="DF67" s="144"/>
      <c r="DG67" s="144"/>
      <c r="DH67" s="144"/>
      <c r="DI67" s="144"/>
      <c r="DJ67" s="144"/>
    </row>
    <row r="68" spans="1:114" x14ac:dyDescent="0.25">
      <c r="B68" s="29"/>
      <c r="C68" s="29"/>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c r="CN68" s="144"/>
      <c r="CO68" s="144"/>
      <c r="CP68" s="144"/>
      <c r="CQ68" s="144"/>
      <c r="CR68" s="144"/>
      <c r="CS68" s="144"/>
      <c r="CT68" s="144"/>
      <c r="CU68" s="144"/>
      <c r="CV68" s="144"/>
      <c r="CW68" s="144"/>
      <c r="CX68" s="144"/>
      <c r="CY68" s="144"/>
      <c r="CZ68" s="144"/>
      <c r="DA68" s="144"/>
      <c r="DB68" s="144"/>
      <c r="DC68" s="144"/>
      <c r="DD68" s="144"/>
      <c r="DE68" s="144"/>
      <c r="DF68" s="144"/>
      <c r="DG68" s="144"/>
      <c r="DH68" s="144"/>
      <c r="DI68" s="144"/>
      <c r="DJ68" s="144"/>
    </row>
    <row r="69" spans="1:114" x14ac:dyDescent="0.25">
      <c r="B69" s="29" t="s">
        <v>367</v>
      </c>
      <c r="C69" s="29"/>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c r="CN69" s="144"/>
      <c r="CO69" s="144"/>
      <c r="CP69" s="144"/>
      <c r="CQ69" s="144"/>
      <c r="CR69" s="144"/>
      <c r="CS69" s="144"/>
      <c r="CT69" s="144"/>
      <c r="CU69" s="144"/>
      <c r="CV69" s="144"/>
      <c r="CW69" s="144"/>
      <c r="CX69" s="144"/>
      <c r="CY69" s="144"/>
      <c r="CZ69" s="144"/>
      <c r="DA69" s="144"/>
      <c r="DB69" s="144"/>
      <c r="DC69" s="144"/>
      <c r="DD69" s="144"/>
      <c r="DE69" s="144"/>
      <c r="DF69" s="144"/>
      <c r="DG69" s="144"/>
      <c r="DH69" s="144"/>
      <c r="DI69" s="144"/>
      <c r="DJ69" s="144"/>
    </row>
    <row r="70" spans="1:114" x14ac:dyDescent="0.25">
      <c r="B70" s="33" t="s">
        <v>368</v>
      </c>
      <c r="C70" s="29"/>
      <c r="J70" s="144">
        <f ca="1">J33-J28*(1-SUMIF(Макро!$15:$15,J$11,Макро!$18:$18)*N(J31&lt;&gt;0))+J41+J44+J47+J50</f>
        <v>3484.7786188608179</v>
      </c>
      <c r="K70" s="144">
        <f ca="1">K33-K28*(1-SUMIF(Макро!$15:$15,K$11,Макро!$18:$18)*N(K31&lt;&gt;0))+K41+K44+K47+K50</f>
        <v>5796.1987254019823</v>
      </c>
      <c r="L70" s="144">
        <f ca="1">L33-L28*(1-SUMIF(Макро!$15:$15,L$11,Макро!$18:$18)*N(L31&lt;&gt;0))+L41+L44+L47+L50</f>
        <v>5855.2447588386976</v>
      </c>
      <c r="M70" s="144">
        <f ca="1">M33-M28*(1-SUMIF(Макро!$15:$15,M$11,Макро!$18:$18)*N(M31&lt;&gt;0))+M41+M44+M47+M50</f>
        <v>6474.159999463609</v>
      </c>
      <c r="N70" s="144">
        <f ca="1">N33-N28*(1-SUMIF(Макро!$15:$15,N$11,Макро!$18:$18)*N(N31&lt;&gt;0))+N41+N44+N47+N50</f>
        <v>3667.2048765696154</v>
      </c>
      <c r="O70" s="144">
        <f ca="1">O33-O28*(1-SUMIF(Макро!$15:$15,O$11,Макро!$18:$18)*N(O31&lt;&gt;0))+O41+O44+O47+O50</f>
        <v>9530.1339445598314</v>
      </c>
      <c r="P70" s="144">
        <f ca="1">P33-P28*(1-SUMIF(Макро!$15:$15,P$11,Макро!$18:$18)*N(P31&lt;&gt;0))+P41+P44+P47+P50</f>
        <v>106468.80896105041</v>
      </c>
      <c r="Q70" s="144">
        <f ca="1">Q33-Q28*(1-SUMIF(Макро!$15:$15,Q$11,Макро!$18:$18)*N(Q31&lt;&gt;0))+Q41+Q44+Q47+Q50</f>
        <v>107117.68014858286</v>
      </c>
      <c r="R70" s="144">
        <f ca="1">R33-R28*(1-SUMIF(Макро!$15:$15,R$11,Макро!$18:$18)*N(R31&lt;&gt;0))+R41+R44+R47+R50</f>
        <v>3727.7850453813999</v>
      </c>
      <c r="S70" s="144">
        <f ca="1">S33-S28*(1-SUMIF(Макро!$15:$15,S$11,Макро!$18:$18)*N(S31&lt;&gt;0))+S41+S44+S47+S50</f>
        <v>6122.1430724987449</v>
      </c>
      <c r="T70" s="144">
        <f ca="1">T33-T28*(1-SUMIF(Макро!$15:$15,T$11,Макро!$18:$18)*N(T31&lt;&gt;0))+T41+T44+T47+T50</f>
        <v>3674.2559168826338</v>
      </c>
      <c r="U70" s="144">
        <f ca="1">U33-U28*(1-SUMIF(Макро!$15:$15,U$11,Макро!$18:$18)*N(U31&lt;&gt;0))+U41+U44+U47+U50</f>
        <v>4351.1069217380427</v>
      </c>
      <c r="V70" s="144">
        <f ca="1">V33-V28*(1-SUMIF(Макро!$15:$15,V$11,Макро!$18:$18)*N(V31&lt;&gt;0))+V41+V44+V47+V50</f>
        <v>3918.1096964009957</v>
      </c>
      <c r="W70" s="144">
        <f ca="1">W33-W28*(1-SUMIF(Макро!$15:$15,W$11,Макро!$18:$18)*N(W31&lt;&gt;0))+W41+W44+W47+W50</f>
        <v>8970.8239128523619</v>
      </c>
      <c r="X70" s="144">
        <f ca="1">X33-X28*(1-SUMIF(Макро!$15:$15,X$11,Макро!$18:$18)*N(X31&lt;&gt;0))+X41+X44+X47+X50</f>
        <v>4524.6718284493163</v>
      </c>
      <c r="Y70" s="144">
        <f ca="1">Y33-Y28*(1-SUMIF(Макро!$15:$15,Y$11,Макро!$18:$18)*N(Y31&lt;&gt;0))+Y41+Y44+Y47+Y50</f>
        <v>5228.5187744235291</v>
      </c>
      <c r="Z70" s="144">
        <f ca="1">Z33-Z28*(1-SUMIF(Макро!$15:$15,Z$11,Макро!$18:$18)*N(Z31&lt;&gt;0))+Z41+Z44+Z47+Z50</f>
        <v>4095.8881358355634</v>
      </c>
      <c r="AA70" s="144">
        <f ca="1">AA33-AA28*(1-SUMIF(Макро!$15:$15,AA$11,Макро!$18:$18)*N(AA31&lt;&gt;0))+AA41+AA44+AA47+AA50</f>
        <v>5706.5247389304668</v>
      </c>
      <c r="AB70" s="144">
        <f ca="1">AB33-AB28*(1-SUMIF(Макро!$15:$15,AB$11,Макро!$18:$18)*N(AB31&lt;&gt;0))+AB41+AB44+AB47+AB50</f>
        <v>5762.1988229378976</v>
      </c>
      <c r="AC70" s="144">
        <f ca="1">AC33-AC28*(1-SUMIF(Макро!$15:$15,AC$11,Макро!$18:$18)*N(AC31&lt;&gt;0))+AC41+AC44+AC47+AC50</f>
        <v>6494.1241583310393</v>
      </c>
      <c r="AD70" s="144">
        <f ca="1">AD33-AD28*(1-SUMIF(Макро!$15:$15,AD$11,Макро!$18:$18)*N(AD31&lt;&gt;0))+AD41+AD44+AD47+AD50</f>
        <v>4280.1925812997451</v>
      </c>
      <c r="AE70" s="144">
        <f ca="1">AE33-AE28*(1-SUMIF(Макро!$15:$15,AE$11,Макро!$18:$18)*N(AE31&lt;&gt;0))+AE41+AE44+AE47+AE50</f>
        <v>4984.6920672908054</v>
      </c>
      <c r="AF70" s="144">
        <f ca="1">AF33-AF28*(1-SUMIF(Макро!$15:$15,AF$11,Макро!$18:$18)*N(AF31&lt;&gt;0))+AF41+AF44+AF47+AF50</f>
        <v>5041.9406078195962</v>
      </c>
      <c r="AG70" s="144">
        <f ca="1">AG33-AG28*(1-SUMIF(Макро!$15:$15,AG$11,Макро!$18:$18)*N(AG31&lt;&gt;0))+AG41+AG44+AG47+AG50</f>
        <v>5802.9817691757971</v>
      </c>
      <c r="AH70" s="144">
        <f ca="1">AH33-AH28*(1-SUMIF(Макро!$15:$15,AH$11,Макро!$18:$18)*N(AH31&lt;&gt;0))+AH41+AH44+AH47+AH50</f>
        <v>4470.9156858741399</v>
      </c>
      <c r="AI70" s="144">
        <f ca="1">AI33-AI28*(1-SUMIF(Макро!$15:$15,AI$11,Макро!$18:$18)*N(AI31&lt;&gt;0))+AI41+AI44+AI47+AI50</f>
        <v>5135.4427635582042</v>
      </c>
      <c r="AJ70" s="144">
        <f ca="1">AJ33-AJ28*(1-SUMIF(Макро!$15:$15,AJ$11,Макро!$18:$18)*N(AJ31&lt;&gt;0))+AJ41+AJ44+AJ47+AJ50</f>
        <v>5194.3053740654168</v>
      </c>
      <c r="AK70" s="144">
        <f ca="1">AK33-AK28*(1-SUMIF(Макро!$15:$15,AK$11,Макро!$18:$18)*N(AK31&lt;&gt;0))+AK41+AK44+AK47+AK50</f>
        <v>5985.5218394511276</v>
      </c>
      <c r="AL70" s="144">
        <f ca="1">AL33-AL28*(1-SUMIF(Макро!$15:$15,AL$11,Макро!$18:$18)*N(AL31&lt;&gt;0))+AL41+AL44+AL47+AL50</f>
        <v>4668.272835952348</v>
      </c>
      <c r="AM70" s="144">
        <f ca="1">AM33-AM28*(1-SUMIF(Макро!$15:$15,AM$11,Макро!$18:$18)*N(AM31&lt;&gt;0))+AM41+AM44+AM47+AM50</f>
        <v>5291.3621519419939</v>
      </c>
      <c r="AN70" s="144">
        <f ca="1">AN33-AN28*(1-SUMIF(Макро!$15:$15,AN$11,Макро!$18:$18)*N(AN31&lt;&gt;0))+AN41+AN44+AN47+AN50</f>
        <v>5352.0716240801339</v>
      </c>
      <c r="AO70" s="144">
        <f ca="1">AO33-AO28*(1-SUMIF(Макро!$15:$15,AO$11,Макро!$18:$18)*N(AO31&lt;&gt;0))+AO41+AO44+AO47+AO50</f>
        <v>6174.5852024177502</v>
      </c>
      <c r="AP70" s="144">
        <f ca="1">AP33-AP28*(1-SUMIF(Макро!$15:$15,AP$11,Макро!$18:$18)*N(AP31&lt;&gt;0))+AP41+AP44+AP47+AP50</f>
        <v>4872.6967022934496</v>
      </c>
      <c r="AQ70" s="144">
        <f ca="1">AQ33-AQ28*(1-SUMIF(Макро!$15:$15,AQ$11,Макро!$18:$18)*N(AQ31&lt;&gt;0))+AQ41+AQ44+AQ47+AQ50</f>
        <v>6135.4426770322762</v>
      </c>
      <c r="AR70" s="144">
        <f ca="1">AR33-AR28*(1-SUMIF(Макро!$15:$15,AR$11,Макро!$18:$18)*N(AR31&lt;&gt;0))+AR41+AR44+AR47+AR50</f>
        <v>6198.2549303493024</v>
      </c>
      <c r="AS70" s="144">
        <f ca="1">AS33-AS28*(1-SUMIF(Макро!$15:$15,AS$11,Макро!$18:$18)*N(AS31&lt;&gt;0))+AS41+AS44+AS47+AS50</f>
        <v>7053.2642258670558</v>
      </c>
      <c r="AT70" s="144">
        <f ca="1">AT33-AT28*(1-SUMIF(Макро!$15:$15,AT$11,Макро!$18:$18)*N(AT31&lt;&gt;0))+AT41+AT44+AT47+AT50</f>
        <v>5084.6342552850419</v>
      </c>
      <c r="AU70" s="144">
        <f ca="1">AU33-AU28*(1-SUMIF(Макро!$15:$15,AU$11,Макро!$18:$18)*N(AU31&lt;&gt;0))+AU41+AU44+AU47+AU50</f>
        <v>6302.6728309836908</v>
      </c>
      <c r="AV70" s="144">
        <f ca="1">AV33-AV28*(1-SUMIF(Макро!$15:$15,AV$11,Макро!$18:$18)*N(AV31&lt;&gt;0))+AV41+AV44+AV47+AV50</f>
        <v>6368.0821185560599</v>
      </c>
      <c r="AW70" s="144">
        <f ca="1">AW33-AW28*(1-SUMIF(Макро!$15:$15,AW$11,Макро!$18:$18)*N(AW31&lt;&gt;0))+AW41+AW44+AW47+AW50</f>
        <v>7256.8960855090954</v>
      </c>
      <c r="AX70" s="144">
        <f ca="1">AX33-AX28*(1-SUMIF(Макро!$15:$15,AX$11,Макро!$18:$18)*N(AX31&lt;&gt;0))+AX41+AX44+AX47+AX50</f>
        <v>5304.8274447875201</v>
      </c>
      <c r="AY70" s="144">
        <f ca="1">AY33-AY28*(1-SUMIF(Макро!$15:$15,AY$11,Макро!$18:$18)*N(AY31&lt;&gt;0))+AY41+AY44+AY47+AY50</f>
        <v>6476.2945269129104</v>
      </c>
      <c r="AZ70" s="144">
        <f ca="1">AZ33-AZ28*(1-SUMIF(Макро!$15:$15,AZ$11,Макро!$18:$18)*N(AZ31&lt;&gt;0))+AZ41+AZ44+AZ47+AZ50</f>
        <v>6544.6838283302259</v>
      </c>
      <c r="BA70" s="144">
        <f ca="1">BA33-BA28*(1-SUMIF(Макро!$15:$15,BA$11,Макро!$18:$18)*N(BA31&lt;&gt;0))+BA41+BA44+BA47+BA50</f>
        <v>7468.7205236380605</v>
      </c>
      <c r="BB70" s="144">
        <f ca="1">BB33-BB28*(1-SUMIF(Макро!$15:$15,BB$11,Макро!$18:$18)*N(BB31&lt;&gt;0))+BB41+BB44+BB47+BB50</f>
        <v>5533.9298427604963</v>
      </c>
      <c r="BC70" s="144">
        <f ca="1">BC33-BC28*(1-SUMIF(Макро!$15:$15,BC$11,Макро!$18:$18)*N(BC31&lt;&gt;0))+BC41+BC44+BC47+BC50</f>
        <v>6656.8550408200254</v>
      </c>
      <c r="BD70" s="144">
        <f ca="1">BD33-BD28*(1-SUMIF(Макро!$15:$15,BD$11,Макро!$18:$18)*N(BD31&lt;&gt;0))+BD41+BD44+BD47+BD50</f>
        <v>6728.1908511370566</v>
      </c>
      <c r="BE70" s="144">
        <f ca="1">BE33-BE28*(1-SUMIF(Макро!$15:$15,BE$11,Макро!$18:$18)*N(BE31&lt;&gt;0))+BE41+BE44+BE47+BE50</f>
        <v>7688.9197705823526</v>
      </c>
      <c r="BF70" s="144">
        <f ca="1">BF33-BF28*(1-SUMIF(Макро!$15:$15,BF$11,Макро!$18:$18)*N(BF31&lt;&gt;0))+BF41+BF44+BF47+BF50</f>
        <v>5772.0950931083853</v>
      </c>
      <c r="BG70" s="144">
        <f ca="1">BG33-BG28*(1-SUMIF(Макро!$15:$15,BG$11,Макро!$18:$18)*N(BG31&lt;&gt;0))+BG41+BG44+BG47+BG50</f>
        <v>6844.4415563668726</v>
      </c>
      <c r="BH70" s="144">
        <f ca="1">BH33-BH28*(1-SUMIF(Макро!$15:$15,BH$11,Макро!$18:$18)*N(BH31&lt;&gt;0))+BH41+BH44+BH47+BH50</f>
        <v>6919.2155916338788</v>
      </c>
      <c r="BI70" s="144">
        <f ca="1">BI33-BI28*(1-SUMIF(Макро!$15:$15,BI$11,Макро!$18:$18)*N(BI31&lt;&gt;0))+BI41+BI44+BI47+BI50</f>
        <v>0</v>
      </c>
      <c r="BJ70" s="144">
        <f ca="1">BJ33-BJ28*(1-SUMIF(Макро!$15:$15,BJ$11,Макро!$18:$18)*N(BJ31&lt;&gt;0))+BJ41+BJ44+BJ47+BJ50</f>
        <v>0</v>
      </c>
      <c r="BK70" s="144">
        <f ca="1">BK33-BK28*(1-SUMIF(Макро!$15:$15,BK$11,Макро!$18:$18)*N(BK31&lt;&gt;0))+BK41+BK44+BK47+BK50</f>
        <v>0</v>
      </c>
      <c r="BL70" s="144">
        <f ca="1">BL33-BL28*(1-SUMIF(Макро!$15:$15,BL$11,Макро!$18:$18)*N(BL31&lt;&gt;0))+BL41+BL44+BL47+BL50</f>
        <v>0</v>
      </c>
      <c r="BM70" s="144">
        <f ca="1">BM33-BM28*(1-SUMIF(Макро!$15:$15,BM$11,Макро!$18:$18)*N(BM31&lt;&gt;0))+BM41+BM44+BM47+BM50</f>
        <v>0</v>
      </c>
      <c r="BN70" s="144">
        <f ca="1">BN33-BN28*(1-SUMIF(Макро!$15:$15,BN$11,Макро!$18:$18)*N(BN31&lt;&gt;0))+BN41+BN44+BN47+BN50</f>
        <v>0</v>
      </c>
      <c r="BO70" s="144">
        <f ca="1">BO33-BO28*(1-SUMIF(Макро!$15:$15,BO$11,Макро!$18:$18)*N(BO31&lt;&gt;0))+BO41+BO44+BO47+BO50</f>
        <v>0</v>
      </c>
      <c r="BP70" s="144">
        <f ca="1">BP33-BP28*(1-SUMIF(Макро!$15:$15,BP$11,Макро!$18:$18)*N(BP31&lt;&gt;0))+BP41+BP44+BP47+BP50</f>
        <v>0</v>
      </c>
      <c r="BQ70" s="144">
        <f ca="1">BQ33-BQ28*(1-SUMIF(Макро!$15:$15,BQ$11,Макро!$18:$18)*N(BQ31&lt;&gt;0))+BQ41+BQ44+BQ47+BQ50</f>
        <v>0</v>
      </c>
      <c r="BR70" s="144">
        <f ca="1">BR33-BR28*(1-SUMIF(Макро!$15:$15,BR$11,Макро!$18:$18)*N(BR31&lt;&gt;0))+BR41+BR44+BR47+BR50</f>
        <v>0</v>
      </c>
      <c r="BS70" s="144">
        <f ca="1">BS33-BS28*(1-SUMIF(Макро!$15:$15,BS$11,Макро!$18:$18)*N(BS31&lt;&gt;0))+BS41+BS44+BS47+BS50</f>
        <v>0</v>
      </c>
      <c r="BT70" s="144">
        <f ca="1">BT33-BT28*(1-SUMIF(Макро!$15:$15,BT$11,Макро!$18:$18)*N(BT31&lt;&gt;0))+BT41+BT44+BT47+BT50</f>
        <v>0</v>
      </c>
      <c r="BU70" s="144">
        <f ca="1">BU33-BU28*(1-SUMIF(Макро!$15:$15,BU$11,Макро!$18:$18)*N(BU31&lt;&gt;0))+BU41+BU44+BU47+BU50</f>
        <v>0</v>
      </c>
      <c r="BV70" s="144">
        <f ca="1">BV33-BV28*(1-SUMIF(Макро!$15:$15,BV$11,Макро!$18:$18)*N(BV31&lt;&gt;0))+BV41+BV44+BV47+BV50</f>
        <v>0</v>
      </c>
      <c r="BW70" s="144">
        <f ca="1">BW33-BW28*(1-SUMIF(Макро!$15:$15,BW$11,Макро!$18:$18)*N(BW31&lt;&gt;0))+BW41+BW44+BW47+BW50</f>
        <v>0</v>
      </c>
      <c r="BX70" s="144">
        <f ca="1">BX33-BX28*(1-SUMIF(Макро!$15:$15,BX$11,Макро!$18:$18)*N(BX31&lt;&gt;0))+BX41+BX44+BX47+BX50</f>
        <v>0</v>
      </c>
      <c r="BY70" s="144">
        <f ca="1">BY33-BY28*(1-SUMIF(Макро!$15:$15,BY$11,Макро!$18:$18)*N(BY31&lt;&gt;0))+BY41+BY44+BY47+BY50</f>
        <v>0</v>
      </c>
      <c r="BZ70" s="144">
        <f ca="1">BZ33-BZ28*(1-SUMIF(Макро!$15:$15,BZ$11,Макро!$18:$18)*N(BZ31&lt;&gt;0))+BZ41+BZ44+BZ47+BZ50</f>
        <v>0</v>
      </c>
      <c r="CA70" s="144">
        <f ca="1">CA33-CA28*(1-SUMIF(Макро!$15:$15,CA$11,Макро!$18:$18)*N(CA31&lt;&gt;0))+CA41+CA44+CA47+CA50</f>
        <v>0</v>
      </c>
      <c r="CB70" s="144">
        <f ca="1">CB33-CB28*(1-SUMIF(Макро!$15:$15,CB$11,Макро!$18:$18)*N(CB31&lt;&gt;0))+CB41+CB44+CB47+CB50</f>
        <v>0</v>
      </c>
      <c r="CC70" s="144">
        <f ca="1">CC33-CC28*(1-SUMIF(Макро!$15:$15,CC$11,Макро!$18:$18)*N(CC31&lt;&gt;0))+CC41+CC44+CC47+CC50</f>
        <v>0</v>
      </c>
      <c r="CD70" s="144">
        <f ca="1">CD33-CD28*(1-SUMIF(Макро!$15:$15,CD$11,Макро!$18:$18)*N(CD31&lt;&gt;0))+CD41+CD44+CD47+CD50</f>
        <v>0</v>
      </c>
      <c r="CE70" s="144">
        <f ca="1">CE33-CE28*(1-SUMIF(Макро!$15:$15,CE$11,Макро!$18:$18)*N(CE31&lt;&gt;0))+CE41+CE44+CE47+CE50</f>
        <v>0</v>
      </c>
      <c r="CF70" s="144">
        <f ca="1">CF33-CF28*(1-SUMIF(Макро!$15:$15,CF$11,Макро!$18:$18)*N(CF31&lt;&gt;0))+CF41+CF44+CF47+CF50</f>
        <v>0</v>
      </c>
      <c r="CG70" s="144">
        <f ca="1">CG33-CG28*(1-SUMIF(Макро!$15:$15,CG$11,Макро!$18:$18)*N(CG31&lt;&gt;0))+CG41+CG44+CG47+CG50</f>
        <v>0</v>
      </c>
      <c r="CH70" s="144">
        <f ca="1">CH33-CH28*(1-SUMIF(Макро!$15:$15,CH$11,Макро!$18:$18)*N(CH31&lt;&gt;0))+CH41+CH44+CH47+CH50</f>
        <v>0</v>
      </c>
      <c r="CI70" s="144">
        <f ca="1">CI33-CI28*(1-SUMIF(Макро!$15:$15,CI$11,Макро!$18:$18)*N(CI31&lt;&gt;0))+CI41+CI44+CI47+CI50</f>
        <v>0</v>
      </c>
      <c r="CJ70" s="144">
        <f ca="1">CJ33-CJ28*(1-SUMIF(Макро!$15:$15,CJ$11,Макро!$18:$18)*N(CJ31&lt;&gt;0))+CJ41+CJ44+CJ47+CJ50</f>
        <v>0</v>
      </c>
      <c r="CK70" s="144">
        <f ca="1">CK33-CK28*(1-SUMIF(Макро!$15:$15,CK$11,Макро!$18:$18)*N(CK31&lt;&gt;0))+CK41+CK44+CK47+CK50</f>
        <v>0</v>
      </c>
      <c r="CL70" s="144">
        <f ca="1">CL33-CL28*(1-SUMIF(Макро!$15:$15,CL$11,Макро!$18:$18)*N(CL31&lt;&gt;0))+CL41+CL44+CL47+CL50</f>
        <v>0</v>
      </c>
      <c r="CM70" s="144">
        <f ca="1">CM33-CM28*(1-SUMIF(Макро!$15:$15,CM$11,Макро!$18:$18)*N(CM31&lt;&gt;0))+CM41+CM44+CM47+CM50</f>
        <v>0</v>
      </c>
      <c r="CN70" s="144">
        <f ca="1">CN33-CN28*(1-SUMIF(Макро!$15:$15,CN$11,Макро!$18:$18)*N(CN31&lt;&gt;0))+CN41+CN44+CN47+CN50</f>
        <v>0</v>
      </c>
      <c r="CO70" s="144">
        <f ca="1">CO33-CO28*(1-SUMIF(Макро!$15:$15,CO$11,Макро!$18:$18)*N(CO31&lt;&gt;0))+CO41+CO44+CO47+CO50</f>
        <v>0</v>
      </c>
      <c r="CP70" s="144">
        <f ca="1">CP33-CP28*(1-SUMIF(Макро!$15:$15,CP$11,Макро!$18:$18)*N(CP31&lt;&gt;0))+CP41+CP44+CP47+CP50</f>
        <v>0</v>
      </c>
      <c r="CQ70" s="144">
        <f ca="1">CQ33-CQ28*(1-SUMIF(Макро!$15:$15,CQ$11,Макро!$18:$18)*N(CQ31&lt;&gt;0))+CQ41+CQ44+CQ47+CQ50</f>
        <v>0</v>
      </c>
      <c r="CR70" s="144">
        <f ca="1">CR33-CR28*(1-SUMIF(Макро!$15:$15,CR$11,Макро!$18:$18)*N(CR31&lt;&gt;0))+CR41+CR44+CR47+CR50</f>
        <v>0</v>
      </c>
      <c r="CS70" s="144">
        <f ca="1">CS33-CS28*(1-SUMIF(Макро!$15:$15,CS$11,Макро!$18:$18)*N(CS31&lt;&gt;0))+CS41+CS44+CS47+CS50</f>
        <v>0</v>
      </c>
      <c r="CT70" s="144">
        <f ca="1">CT33-CT28*(1-SUMIF(Макро!$15:$15,CT$11,Макро!$18:$18)*N(CT31&lt;&gt;0))+CT41+CT44+CT47+CT50</f>
        <v>0</v>
      </c>
      <c r="CU70" s="144">
        <f ca="1">CU33-CU28*(1-SUMIF(Макро!$15:$15,CU$11,Макро!$18:$18)*N(CU31&lt;&gt;0))+CU41+CU44+CU47+CU50</f>
        <v>0</v>
      </c>
      <c r="CV70" s="144">
        <f ca="1">CV33-CV28*(1-SUMIF(Макро!$15:$15,CV$11,Макро!$18:$18)*N(CV31&lt;&gt;0))+CV41+CV44+CV47+CV50</f>
        <v>0</v>
      </c>
      <c r="CW70" s="144">
        <f ca="1">CW33-CW28*(1-SUMIF(Макро!$15:$15,CW$11,Макро!$18:$18)*N(CW31&lt;&gt;0))+CW41+CW44+CW47+CW50</f>
        <v>0</v>
      </c>
      <c r="CX70" s="144">
        <f ca="1">CX33-CX28*(1-SUMIF(Макро!$15:$15,CX$11,Макро!$18:$18)*N(CX31&lt;&gt;0))+CX41+CX44+CX47+CX50</f>
        <v>0</v>
      </c>
      <c r="CY70" s="144">
        <f ca="1">CY33-CY28*(1-SUMIF(Макро!$15:$15,CY$11,Макро!$18:$18)*N(CY31&lt;&gt;0))+CY41+CY44+CY47+CY50</f>
        <v>0</v>
      </c>
      <c r="CZ70" s="144">
        <f ca="1">CZ33-CZ28*(1-SUMIF(Макро!$15:$15,CZ$11,Макро!$18:$18)*N(CZ31&lt;&gt;0))+CZ41+CZ44+CZ47+CZ50</f>
        <v>0</v>
      </c>
      <c r="DA70" s="144">
        <f ca="1">DA33-DA28*(1-SUMIF(Макро!$15:$15,DA$11,Макро!$18:$18)*N(DA31&lt;&gt;0))+DA41+DA44+DA47+DA50</f>
        <v>0</v>
      </c>
      <c r="DB70" s="144">
        <f ca="1">DB33-DB28*(1-SUMIF(Макро!$15:$15,DB$11,Макро!$18:$18)*N(DB31&lt;&gt;0))+DB41+DB44+DB47+DB50</f>
        <v>0</v>
      </c>
      <c r="DC70" s="144">
        <f ca="1">DC33-DC28*(1-SUMIF(Макро!$15:$15,DC$11,Макро!$18:$18)*N(DC31&lt;&gt;0))+DC41+DC44+DC47+DC50</f>
        <v>0</v>
      </c>
      <c r="DD70" s="144">
        <f ca="1">DD33-DD28*(1-SUMIF(Макро!$15:$15,DD$11,Макро!$18:$18)*N(DD31&lt;&gt;0))+DD41+DD44+DD47+DD50</f>
        <v>0</v>
      </c>
      <c r="DE70" s="144">
        <f ca="1">DE33-DE28*(1-SUMIF(Макро!$15:$15,DE$11,Макро!$18:$18)*N(DE31&lt;&gt;0))+DE41+DE44+DE47+DE50</f>
        <v>0</v>
      </c>
      <c r="DF70" s="144">
        <f ca="1">DF33-DF28*(1-SUMIF(Макро!$15:$15,DF$11,Макро!$18:$18)*N(DF31&lt;&gt;0))+DF41+DF44+DF47+DF50</f>
        <v>0</v>
      </c>
      <c r="DG70" s="144">
        <f ca="1">DG33-DG28*(1-SUMIF(Макро!$15:$15,DG$11,Макро!$18:$18)*N(DG31&lt;&gt;0))+DG41+DG44+DG47+DG50</f>
        <v>0</v>
      </c>
      <c r="DH70" s="144">
        <f ca="1">DH33-DH28*(1-SUMIF(Макро!$15:$15,DH$11,Макро!$18:$18)*N(DH31&lt;&gt;0))+DH41+DH44+DH47+DH50</f>
        <v>0</v>
      </c>
      <c r="DI70" s="144">
        <f ca="1">DI33-DI28*(1-SUMIF(Макро!$15:$15,DI$11,Макро!$18:$18)*N(DI31&lt;&gt;0))+DI41+DI44+DI47+DI50</f>
        <v>0</v>
      </c>
      <c r="DJ70" s="144">
        <f ca="1">DJ33-DJ28*(1-SUMIF(Макро!$15:$15,DJ$11,Макро!$18:$18)*N(DJ31&lt;&gt;0))+DJ41+DJ44+DJ47+DJ50</f>
        <v>0</v>
      </c>
    </row>
    <row r="71" spans="1:114" x14ac:dyDescent="0.25">
      <c r="B71" s="33" t="s">
        <v>369</v>
      </c>
      <c r="C71" s="29"/>
      <c r="J71" s="144">
        <f t="shared" ref="J71:BU71" ca="1" si="21">SUM(J28,J48,J51)</f>
        <v>0</v>
      </c>
      <c r="K71" s="144">
        <f t="shared" ca="1" si="21"/>
        <v>0</v>
      </c>
      <c r="L71" s="144">
        <f t="shared" ca="1" si="21"/>
        <v>0</v>
      </c>
      <c r="M71" s="144">
        <f t="shared" ca="1" si="21"/>
        <v>-114</v>
      </c>
      <c r="N71" s="144">
        <f t="shared" ca="1" si="21"/>
        <v>-224</v>
      </c>
      <c r="O71" s="144">
        <f t="shared" ca="1" si="21"/>
        <v>-226</v>
      </c>
      <c r="P71" s="144">
        <f t="shared" ca="1" si="21"/>
        <v>-229</v>
      </c>
      <c r="Q71" s="144">
        <f t="shared" ca="1" si="21"/>
        <v>-1836</v>
      </c>
      <c r="R71" s="144">
        <f t="shared" ca="1" si="21"/>
        <v>-101910</v>
      </c>
      <c r="S71" s="144">
        <f t="shared" ca="1" si="21"/>
        <v>-415</v>
      </c>
      <c r="T71" s="144">
        <f t="shared" ca="1" si="21"/>
        <v>-420</v>
      </c>
      <c r="U71" s="144">
        <f t="shared" ca="1" si="21"/>
        <v>-591</v>
      </c>
      <c r="V71" s="144">
        <f t="shared" ca="1" si="21"/>
        <v>-746</v>
      </c>
      <c r="W71" s="144">
        <f t="shared" ca="1" si="21"/>
        <v>-755</v>
      </c>
      <c r="X71" s="144">
        <f t="shared" ca="1" si="21"/>
        <v>-763</v>
      </c>
      <c r="Y71" s="144">
        <f t="shared" ca="1" si="21"/>
        <v>-1184.5714285714284</v>
      </c>
      <c r="Z71" s="144">
        <f t="shared" ca="1" si="21"/>
        <v>-1153.5714285714284</v>
      </c>
      <c r="AA71" s="144">
        <f t="shared" ca="1" si="21"/>
        <v>-1147.5714285714284</v>
      </c>
      <c r="AB71" s="144">
        <f t="shared" ca="1" si="21"/>
        <v>-1140.5714285714284</v>
      </c>
      <c r="AC71" s="144">
        <f t="shared" ca="1" si="21"/>
        <v>-1524.4067196554133</v>
      </c>
      <c r="AD71" s="144">
        <f t="shared" ca="1" si="21"/>
        <v>-1495.4054843385431</v>
      </c>
      <c r="AE71" s="144">
        <f t="shared" ca="1" si="21"/>
        <v>-1488.4267397567965</v>
      </c>
      <c r="AF71" s="144">
        <f t="shared" ca="1" si="21"/>
        <v>-1481.4706545906868</v>
      </c>
      <c r="AG71" s="144">
        <f t="shared" ca="1" si="21"/>
        <v>-1852.2819483767757</v>
      </c>
      <c r="AH71" s="144">
        <f t="shared" ca="1" si="21"/>
        <v>-1831.2722772753159</v>
      </c>
      <c r="AI71" s="144">
        <f t="shared" ca="1" si="21"/>
        <v>-1817.307533640595</v>
      </c>
      <c r="AJ71" s="144">
        <f t="shared" ca="1" si="21"/>
        <v>-1809.3880544286135</v>
      </c>
      <c r="AK71" s="144">
        <f t="shared" ca="1" si="21"/>
        <v>-2616.304612352681</v>
      </c>
      <c r="AL71" s="144">
        <f t="shared" ca="1" si="21"/>
        <v>-2590.6626112310405</v>
      </c>
      <c r="AM71" s="144">
        <f t="shared" ca="1" si="21"/>
        <v>-2582.1132951009877</v>
      </c>
      <c r="AN71" s="144">
        <f t="shared" ca="1" si="21"/>
        <v>-2573.6573590999596</v>
      </c>
      <c r="AO71" s="144">
        <f t="shared" ca="1" si="21"/>
        <v>-2558.2955035789237</v>
      </c>
      <c r="AP71" s="144">
        <f t="shared" ca="1" si="21"/>
        <v>-2535.0284341414799</v>
      </c>
      <c r="AQ71" s="144">
        <f t="shared" ca="1" si="21"/>
        <v>-2525.8568616832554</v>
      </c>
      <c r="AR71" s="144">
        <f t="shared" ca="1" si="21"/>
        <v>-2515.7815024315937</v>
      </c>
      <c r="AS71" s="144">
        <f t="shared" ca="1" si="21"/>
        <v>-2500.8030779855449</v>
      </c>
      <c r="AT71" s="144">
        <f t="shared" ca="1" si="21"/>
        <v>-2479.9223153561506</v>
      </c>
      <c r="AU71" s="144">
        <f t="shared" ca="1" si="21"/>
        <v>-2469.1399470070364</v>
      </c>
      <c r="AV71" s="144">
        <f t="shared" ca="1" si="21"/>
        <v>-2457.4567108953033</v>
      </c>
      <c r="AW71" s="144">
        <f t="shared" ca="1" si="21"/>
        <v>-2442.8733505127325</v>
      </c>
      <c r="AX71" s="144">
        <f t="shared" ca="1" si="21"/>
        <v>-2426.3906149272921</v>
      </c>
      <c r="AY71" s="144">
        <f t="shared" ca="1" si="21"/>
        <v>-2413.0092588249613</v>
      </c>
      <c r="AZ71" s="144">
        <f t="shared" ca="1" si="21"/>
        <v>-2399.7300425518629</v>
      </c>
      <c r="BA71" s="144">
        <f t="shared" ca="1" si="21"/>
        <v>-1963.9823035852874</v>
      </c>
      <c r="BB71" s="144">
        <f t="shared" ca="1" si="21"/>
        <v>-1961.9096708621769</v>
      </c>
      <c r="BC71" s="144">
        <f t="shared" ca="1" si="21"/>
        <v>-1962.9414933936434</v>
      </c>
      <c r="BD71" s="144">
        <f t="shared" ca="1" si="21"/>
        <v>-1964.0785545940957</v>
      </c>
      <c r="BE71" s="144">
        <f t="shared" ca="1" si="21"/>
        <v>-1964.3216437535516</v>
      </c>
      <c r="BF71" s="144">
        <f t="shared" ca="1" si="21"/>
        <v>-1963.6715560817033</v>
      </c>
      <c r="BG71" s="144">
        <f t="shared" ca="1" si="21"/>
        <v>-1964.129092752316</v>
      </c>
      <c r="BH71" s="144">
        <f t="shared" ca="1" si="21"/>
        <v>-1963.6950609479582</v>
      </c>
      <c r="BI71" s="144">
        <f t="shared" ca="1" si="21"/>
        <v>0</v>
      </c>
      <c r="BJ71" s="144">
        <f t="shared" ca="1" si="21"/>
        <v>0</v>
      </c>
      <c r="BK71" s="144">
        <f t="shared" ca="1" si="21"/>
        <v>0</v>
      </c>
      <c r="BL71" s="144">
        <f t="shared" ca="1" si="21"/>
        <v>0</v>
      </c>
      <c r="BM71" s="144">
        <f t="shared" ca="1" si="21"/>
        <v>0</v>
      </c>
      <c r="BN71" s="144">
        <f t="shared" ca="1" si="21"/>
        <v>0</v>
      </c>
      <c r="BO71" s="144">
        <f t="shared" ca="1" si="21"/>
        <v>0</v>
      </c>
      <c r="BP71" s="144">
        <f t="shared" ca="1" si="21"/>
        <v>0</v>
      </c>
      <c r="BQ71" s="144">
        <f t="shared" ca="1" si="21"/>
        <v>0</v>
      </c>
      <c r="BR71" s="144">
        <f t="shared" ca="1" si="21"/>
        <v>0</v>
      </c>
      <c r="BS71" s="144">
        <f t="shared" ca="1" si="21"/>
        <v>0</v>
      </c>
      <c r="BT71" s="144">
        <f t="shared" ca="1" si="21"/>
        <v>0</v>
      </c>
      <c r="BU71" s="144">
        <f t="shared" ca="1" si="21"/>
        <v>0</v>
      </c>
      <c r="BV71" s="144">
        <f t="shared" ref="BV71:DJ71" ca="1" si="22">SUM(BV28,BV48,BV51)</f>
        <v>0</v>
      </c>
      <c r="BW71" s="144">
        <f t="shared" ca="1" si="22"/>
        <v>0</v>
      </c>
      <c r="BX71" s="144">
        <f t="shared" ca="1" si="22"/>
        <v>0</v>
      </c>
      <c r="BY71" s="144">
        <f t="shared" ca="1" si="22"/>
        <v>0</v>
      </c>
      <c r="BZ71" s="144">
        <f t="shared" ca="1" si="22"/>
        <v>0</v>
      </c>
      <c r="CA71" s="144">
        <f t="shared" ca="1" si="22"/>
        <v>0</v>
      </c>
      <c r="CB71" s="144">
        <f t="shared" ca="1" si="22"/>
        <v>0</v>
      </c>
      <c r="CC71" s="144">
        <f t="shared" ca="1" si="22"/>
        <v>0</v>
      </c>
      <c r="CD71" s="144">
        <f t="shared" ca="1" si="22"/>
        <v>0</v>
      </c>
      <c r="CE71" s="144">
        <f t="shared" ca="1" si="22"/>
        <v>0</v>
      </c>
      <c r="CF71" s="144">
        <f t="shared" ca="1" si="22"/>
        <v>0</v>
      </c>
      <c r="CG71" s="144">
        <f t="shared" ca="1" si="22"/>
        <v>0</v>
      </c>
      <c r="CH71" s="144">
        <f t="shared" ca="1" si="22"/>
        <v>0</v>
      </c>
      <c r="CI71" s="144">
        <f t="shared" ca="1" si="22"/>
        <v>0</v>
      </c>
      <c r="CJ71" s="144">
        <f t="shared" ca="1" si="22"/>
        <v>0</v>
      </c>
      <c r="CK71" s="144">
        <f t="shared" ca="1" si="22"/>
        <v>0</v>
      </c>
      <c r="CL71" s="144">
        <f t="shared" ca="1" si="22"/>
        <v>0</v>
      </c>
      <c r="CM71" s="144">
        <f t="shared" ca="1" si="22"/>
        <v>0</v>
      </c>
      <c r="CN71" s="144">
        <f t="shared" ca="1" si="22"/>
        <v>0</v>
      </c>
      <c r="CO71" s="144">
        <f t="shared" ca="1" si="22"/>
        <v>0</v>
      </c>
      <c r="CP71" s="144">
        <f t="shared" ca="1" si="22"/>
        <v>0</v>
      </c>
      <c r="CQ71" s="144">
        <f t="shared" ca="1" si="22"/>
        <v>0</v>
      </c>
      <c r="CR71" s="144">
        <f t="shared" ca="1" si="22"/>
        <v>0</v>
      </c>
      <c r="CS71" s="144">
        <f t="shared" ca="1" si="22"/>
        <v>0</v>
      </c>
      <c r="CT71" s="144">
        <f t="shared" ca="1" si="22"/>
        <v>0</v>
      </c>
      <c r="CU71" s="144">
        <f t="shared" ca="1" si="22"/>
        <v>0</v>
      </c>
      <c r="CV71" s="144">
        <f t="shared" ca="1" si="22"/>
        <v>0</v>
      </c>
      <c r="CW71" s="144">
        <f t="shared" ca="1" si="22"/>
        <v>0</v>
      </c>
      <c r="CX71" s="144">
        <f t="shared" ca="1" si="22"/>
        <v>0</v>
      </c>
      <c r="CY71" s="144">
        <f t="shared" ca="1" si="22"/>
        <v>0</v>
      </c>
      <c r="CZ71" s="144">
        <f t="shared" ca="1" si="22"/>
        <v>0</v>
      </c>
      <c r="DA71" s="144">
        <f t="shared" ca="1" si="22"/>
        <v>0</v>
      </c>
      <c r="DB71" s="144">
        <f t="shared" ca="1" si="22"/>
        <v>0</v>
      </c>
      <c r="DC71" s="144">
        <f t="shared" ca="1" si="22"/>
        <v>0</v>
      </c>
      <c r="DD71" s="144">
        <f t="shared" ca="1" si="22"/>
        <v>0</v>
      </c>
      <c r="DE71" s="144">
        <f t="shared" ca="1" si="22"/>
        <v>0</v>
      </c>
      <c r="DF71" s="144">
        <f t="shared" ca="1" si="22"/>
        <v>0</v>
      </c>
      <c r="DG71" s="144">
        <f t="shared" ca="1" si="22"/>
        <v>0</v>
      </c>
      <c r="DH71" s="144">
        <f t="shared" ca="1" si="22"/>
        <v>0</v>
      </c>
      <c r="DI71" s="144">
        <f t="shared" ca="1" si="22"/>
        <v>0</v>
      </c>
      <c r="DJ71" s="144">
        <f t="shared" ca="1" si="22"/>
        <v>0</v>
      </c>
    </row>
    <row r="72" spans="1:114" s="196" customFormat="1" ht="16.5" x14ac:dyDescent="0.3">
      <c r="A72" s="130"/>
      <c r="B72" s="252" t="s">
        <v>370</v>
      </c>
      <c r="C72" s="253"/>
      <c r="J72" s="196" t="str">
        <f ca="1">IF(J71&lt;&gt;0,-J70/J71,"долга нет")</f>
        <v>долга нет</v>
      </c>
      <c r="K72" s="196" t="str">
        <f t="shared" ref="K72:BU72" ca="1" si="23">IF(K71&lt;&gt;0,-K70/K71,"долга нет")</f>
        <v>долга нет</v>
      </c>
      <c r="L72" s="196" t="str">
        <f t="shared" ca="1" si="23"/>
        <v>долга нет</v>
      </c>
      <c r="M72" s="196">
        <f t="shared" ca="1" si="23"/>
        <v>56.790877188277271</v>
      </c>
      <c r="N72" s="196">
        <f t="shared" ca="1" si="23"/>
        <v>16.371450341828641</v>
      </c>
      <c r="O72" s="196">
        <f t="shared" ca="1" si="23"/>
        <v>42.168734267963856</v>
      </c>
      <c r="P72" s="196">
        <f t="shared" ca="1" si="23"/>
        <v>464.92929677314589</v>
      </c>
      <c r="Q72" s="196">
        <f t="shared" ca="1" si="23"/>
        <v>58.34296304389045</v>
      </c>
      <c r="R72" s="196">
        <f t="shared" ca="1" si="23"/>
        <v>3.657918796370719E-2</v>
      </c>
      <c r="S72" s="196">
        <f t="shared" ca="1" si="23"/>
        <v>14.752151981924687</v>
      </c>
      <c r="T72" s="196">
        <f t="shared" ca="1" si="23"/>
        <v>8.7482283735300808</v>
      </c>
      <c r="U72" s="196">
        <f t="shared" ca="1" si="23"/>
        <v>7.3622790553943194</v>
      </c>
      <c r="V72" s="196">
        <f t="shared" ca="1" si="23"/>
        <v>5.2521577699745254</v>
      </c>
      <c r="W72" s="196">
        <f t="shared" ca="1" si="23"/>
        <v>11.881885977287897</v>
      </c>
      <c r="X72" s="196">
        <f t="shared" ca="1" si="23"/>
        <v>5.9301072456740709</v>
      </c>
      <c r="Y72" s="196">
        <f t="shared" ca="1" si="23"/>
        <v>4.4138484588717688</v>
      </c>
      <c r="Z72" s="196">
        <f t="shared" ca="1" si="23"/>
        <v>3.5506151022723156</v>
      </c>
      <c r="AA72" s="196">
        <f t="shared" ca="1" si="23"/>
        <v>4.9726967723780993</v>
      </c>
      <c r="AB72" s="196">
        <f t="shared" ca="1" si="23"/>
        <v>5.0520280261229065</v>
      </c>
      <c r="AC72" s="196">
        <f t="shared" ca="1" si="23"/>
        <v>4.2600994043105587</v>
      </c>
      <c r="AD72" s="196">
        <f t="shared" ca="1" si="23"/>
        <v>2.8622287574349681</v>
      </c>
      <c r="AE72" s="196">
        <f t="shared" ca="1" si="23"/>
        <v>3.3489670227943407</v>
      </c>
      <c r="AF72" s="196">
        <f t="shared" ca="1" si="23"/>
        <v>3.4033347823636952</v>
      </c>
      <c r="AG72" s="196">
        <f t="shared" ca="1" si="23"/>
        <v>3.1328825367332267</v>
      </c>
      <c r="AH72" s="196">
        <f t="shared" ca="1" si="23"/>
        <v>2.4414259645355711</v>
      </c>
      <c r="AI72" s="196">
        <f t="shared" ca="1" si="23"/>
        <v>2.8258523494206949</v>
      </c>
      <c r="AJ72" s="196">
        <f t="shared" ca="1" si="23"/>
        <v>2.8707525515888994</v>
      </c>
      <c r="AK72" s="196">
        <f t="shared" ca="1" si="23"/>
        <v>2.2877771231954211</v>
      </c>
      <c r="AL72" s="196">
        <f t="shared" ca="1" si="23"/>
        <v>1.8019609406931074</v>
      </c>
      <c r="AM72" s="196">
        <f t="shared" ca="1" si="23"/>
        <v>2.0492370191428981</v>
      </c>
      <c r="AN72" s="196">
        <f t="shared" ca="1" si="23"/>
        <v>2.0795587280320098</v>
      </c>
      <c r="AO72" s="196">
        <f t="shared" ca="1" si="23"/>
        <v>2.4135543348216904</v>
      </c>
      <c r="AP72" s="196">
        <f t="shared" ca="1" si="23"/>
        <v>1.9221467643788583</v>
      </c>
      <c r="AQ72" s="196">
        <f t="shared" ca="1" si="23"/>
        <v>2.429053985641751</v>
      </c>
      <c r="AR72" s="196">
        <f t="shared" ca="1" si="23"/>
        <v>2.463749305875119</v>
      </c>
      <c r="AS72" s="196">
        <f t="shared" ca="1" si="23"/>
        <v>2.8203996899862362</v>
      </c>
      <c r="AT72" s="196">
        <f t="shared" ca="1" si="23"/>
        <v>2.0503199732507826</v>
      </c>
      <c r="AU72" s="196">
        <f t="shared" ca="1" si="23"/>
        <v>2.5525782119492515</v>
      </c>
      <c r="AV72" s="196">
        <f t="shared" ca="1" si="23"/>
        <v>2.5913303336423912</v>
      </c>
      <c r="AW72" s="196">
        <f t="shared" ca="1" si="23"/>
        <v>2.9706395069502691</v>
      </c>
      <c r="AX72" s="196">
        <f t="shared" ca="1" si="23"/>
        <v>2.1863039743691401</v>
      </c>
      <c r="AY72" s="196">
        <f t="shared" ca="1" si="23"/>
        <v>2.6839078645171077</v>
      </c>
      <c r="AZ72" s="196">
        <f t="shared" ca="1" si="23"/>
        <v>2.7272583633493359</v>
      </c>
      <c r="BA72" s="196">
        <f t="shared" ca="1" si="23"/>
        <v>3.8028451223841313</v>
      </c>
      <c r="BB72" s="196">
        <f t="shared" ca="1" si="23"/>
        <v>2.8206853378364594</v>
      </c>
      <c r="BC72" s="196">
        <f t="shared" ca="1" si="23"/>
        <v>3.3912651310413131</v>
      </c>
      <c r="BD72" s="196">
        <f t="shared" ca="1" si="23"/>
        <v>3.4256220737197198</v>
      </c>
      <c r="BE72" s="196">
        <f t="shared" ca="1" si="23"/>
        <v>3.9142875582686512</v>
      </c>
      <c r="BF72" s="196">
        <f t="shared" ca="1" si="23"/>
        <v>2.9394401906121121</v>
      </c>
      <c r="BG72" s="196">
        <f t="shared" ca="1" si="23"/>
        <v>3.4847208269675494</v>
      </c>
      <c r="BH72" s="196">
        <f t="shared" ca="1" si="23"/>
        <v>3.5235692797911722</v>
      </c>
      <c r="BI72" s="196" t="str">
        <f t="shared" ca="1" si="23"/>
        <v>долга нет</v>
      </c>
      <c r="BJ72" s="196" t="str">
        <f t="shared" ca="1" si="23"/>
        <v>долга нет</v>
      </c>
      <c r="BK72" s="196" t="str">
        <f t="shared" ca="1" si="23"/>
        <v>долга нет</v>
      </c>
      <c r="BL72" s="196" t="str">
        <f t="shared" ca="1" si="23"/>
        <v>долга нет</v>
      </c>
      <c r="BM72" s="196" t="str">
        <f t="shared" ca="1" si="23"/>
        <v>долга нет</v>
      </c>
      <c r="BN72" s="196" t="str">
        <f t="shared" ca="1" si="23"/>
        <v>долга нет</v>
      </c>
      <c r="BO72" s="196" t="str">
        <f t="shared" ca="1" si="23"/>
        <v>долга нет</v>
      </c>
      <c r="BP72" s="196" t="str">
        <f t="shared" ca="1" si="23"/>
        <v>долга нет</v>
      </c>
      <c r="BQ72" s="196" t="str">
        <f t="shared" ca="1" si="23"/>
        <v>долга нет</v>
      </c>
      <c r="BR72" s="196" t="str">
        <f t="shared" ca="1" si="23"/>
        <v>долга нет</v>
      </c>
      <c r="BS72" s="196" t="str">
        <f t="shared" ca="1" si="23"/>
        <v>долга нет</v>
      </c>
      <c r="BT72" s="196" t="str">
        <f t="shared" ca="1" si="23"/>
        <v>долга нет</v>
      </c>
      <c r="BU72" s="196" t="str">
        <f t="shared" ca="1" si="23"/>
        <v>долга нет</v>
      </c>
      <c r="BV72" s="196" t="str">
        <f t="shared" ref="BV72:DJ72" ca="1" si="24">IF(BV71&lt;&gt;0,-BV70/BV71,"долга нет")</f>
        <v>долга нет</v>
      </c>
      <c r="BW72" s="196" t="str">
        <f t="shared" ca="1" si="24"/>
        <v>долга нет</v>
      </c>
      <c r="BX72" s="196" t="str">
        <f t="shared" ca="1" si="24"/>
        <v>долга нет</v>
      </c>
      <c r="BY72" s="196" t="str">
        <f t="shared" ca="1" si="24"/>
        <v>долга нет</v>
      </c>
      <c r="BZ72" s="196" t="str">
        <f t="shared" ca="1" si="24"/>
        <v>долга нет</v>
      </c>
      <c r="CA72" s="196" t="str">
        <f t="shared" ca="1" si="24"/>
        <v>долга нет</v>
      </c>
      <c r="CB72" s="196" t="str">
        <f t="shared" ca="1" si="24"/>
        <v>долга нет</v>
      </c>
      <c r="CC72" s="196" t="str">
        <f t="shared" ca="1" si="24"/>
        <v>долга нет</v>
      </c>
      <c r="CD72" s="196" t="str">
        <f t="shared" ca="1" si="24"/>
        <v>долга нет</v>
      </c>
      <c r="CE72" s="196" t="str">
        <f t="shared" ca="1" si="24"/>
        <v>долга нет</v>
      </c>
      <c r="CF72" s="196" t="str">
        <f t="shared" ca="1" si="24"/>
        <v>долга нет</v>
      </c>
      <c r="CG72" s="196" t="str">
        <f t="shared" ca="1" si="24"/>
        <v>долга нет</v>
      </c>
      <c r="CH72" s="196" t="str">
        <f t="shared" ca="1" si="24"/>
        <v>долга нет</v>
      </c>
      <c r="CI72" s="196" t="str">
        <f t="shared" ca="1" si="24"/>
        <v>долга нет</v>
      </c>
      <c r="CJ72" s="196" t="str">
        <f t="shared" ca="1" si="24"/>
        <v>долга нет</v>
      </c>
      <c r="CK72" s="196" t="str">
        <f t="shared" ca="1" si="24"/>
        <v>долга нет</v>
      </c>
      <c r="CL72" s="196" t="str">
        <f t="shared" ca="1" si="24"/>
        <v>долга нет</v>
      </c>
      <c r="CM72" s="196" t="str">
        <f t="shared" ca="1" si="24"/>
        <v>долга нет</v>
      </c>
      <c r="CN72" s="196" t="str">
        <f t="shared" ca="1" si="24"/>
        <v>долга нет</v>
      </c>
      <c r="CO72" s="196" t="str">
        <f t="shared" ca="1" si="24"/>
        <v>долга нет</v>
      </c>
      <c r="CP72" s="196" t="str">
        <f t="shared" ca="1" si="24"/>
        <v>долга нет</v>
      </c>
      <c r="CQ72" s="196" t="str">
        <f t="shared" ca="1" si="24"/>
        <v>долга нет</v>
      </c>
      <c r="CR72" s="196" t="str">
        <f t="shared" ca="1" si="24"/>
        <v>долга нет</v>
      </c>
      <c r="CS72" s="196" t="str">
        <f t="shared" ca="1" si="24"/>
        <v>долга нет</v>
      </c>
      <c r="CT72" s="196" t="str">
        <f t="shared" ca="1" si="24"/>
        <v>долга нет</v>
      </c>
      <c r="CU72" s="196" t="str">
        <f t="shared" ca="1" si="24"/>
        <v>долга нет</v>
      </c>
      <c r="CV72" s="196" t="str">
        <f t="shared" ca="1" si="24"/>
        <v>долга нет</v>
      </c>
      <c r="CW72" s="196" t="str">
        <f t="shared" ca="1" si="24"/>
        <v>долга нет</v>
      </c>
      <c r="CX72" s="196" t="str">
        <f t="shared" ca="1" si="24"/>
        <v>долга нет</v>
      </c>
      <c r="CY72" s="196" t="str">
        <f t="shared" ca="1" si="24"/>
        <v>долга нет</v>
      </c>
      <c r="CZ72" s="196" t="str">
        <f t="shared" ca="1" si="24"/>
        <v>долга нет</v>
      </c>
      <c r="DA72" s="196" t="str">
        <f t="shared" ca="1" si="24"/>
        <v>долга нет</v>
      </c>
      <c r="DB72" s="196" t="str">
        <f t="shared" ca="1" si="24"/>
        <v>долга нет</v>
      </c>
      <c r="DC72" s="196" t="str">
        <f t="shared" ca="1" si="24"/>
        <v>долга нет</v>
      </c>
      <c r="DD72" s="196" t="str">
        <f t="shared" ca="1" si="24"/>
        <v>долга нет</v>
      </c>
      <c r="DE72" s="196" t="str">
        <f t="shared" ca="1" si="24"/>
        <v>долга нет</v>
      </c>
      <c r="DF72" s="196" t="str">
        <f t="shared" ca="1" si="24"/>
        <v>долга нет</v>
      </c>
      <c r="DG72" s="196" t="str">
        <f t="shared" ca="1" si="24"/>
        <v>долга нет</v>
      </c>
      <c r="DH72" s="196" t="str">
        <f t="shared" ca="1" si="24"/>
        <v>долга нет</v>
      </c>
      <c r="DI72" s="196" t="str">
        <f t="shared" ca="1" si="24"/>
        <v>долга нет</v>
      </c>
      <c r="DJ72" s="196" t="str">
        <f t="shared" ca="1" si="24"/>
        <v>долга нет</v>
      </c>
    </row>
    <row r="73" spans="1:114" x14ac:dyDescent="0.25">
      <c r="B73" s="29"/>
      <c r="C73" s="29"/>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c r="CN73" s="144"/>
      <c r="CO73" s="144"/>
      <c r="CP73" s="144"/>
      <c r="CQ73" s="144"/>
      <c r="CR73" s="144"/>
      <c r="CS73" s="144"/>
      <c r="CT73" s="144"/>
      <c r="CU73" s="144"/>
      <c r="CV73" s="144"/>
      <c r="CW73" s="144"/>
      <c r="CX73" s="144"/>
      <c r="CY73" s="144"/>
      <c r="CZ73" s="144"/>
      <c r="DA73" s="144"/>
      <c r="DB73" s="144"/>
      <c r="DC73" s="144"/>
      <c r="DD73" s="144"/>
      <c r="DE73" s="144"/>
      <c r="DF73" s="144"/>
      <c r="DG73" s="144"/>
      <c r="DH73" s="144"/>
      <c r="DI73" s="144"/>
      <c r="DJ73" s="144"/>
    </row>
    <row r="74" spans="1:114" x14ac:dyDescent="0.25">
      <c r="B74" s="33" t="s">
        <v>479</v>
      </c>
      <c r="C74" s="29"/>
      <c r="J74" s="144">
        <f ca="1">MIN(J70+J71*1.05,0)</f>
        <v>0</v>
      </c>
      <c r="K74" s="144">
        <f t="shared" ref="K74:BV74" ca="1" si="25">MIN(K70+K71*1.05,0)</f>
        <v>0</v>
      </c>
      <c r="L74" s="144">
        <f t="shared" ca="1" si="25"/>
        <v>0</v>
      </c>
      <c r="M74" s="144">
        <f t="shared" ca="1" si="25"/>
        <v>0</v>
      </c>
      <c r="N74" s="144">
        <f t="shared" ca="1" si="25"/>
        <v>0</v>
      </c>
      <c r="O74" s="144">
        <f t="shared" ca="1" si="25"/>
        <v>0</v>
      </c>
      <c r="P74" s="144">
        <f t="shared" ca="1" si="25"/>
        <v>0</v>
      </c>
      <c r="Q74" s="144">
        <f t="shared" ca="1" si="25"/>
        <v>0</v>
      </c>
      <c r="R74" s="144">
        <f t="shared" ca="1" si="25"/>
        <v>-103277.7149546186</v>
      </c>
      <c r="S74" s="144">
        <f t="shared" ca="1" si="25"/>
        <v>0</v>
      </c>
      <c r="T74" s="144">
        <f t="shared" ca="1" si="25"/>
        <v>0</v>
      </c>
      <c r="U74" s="144">
        <f t="shared" ca="1" si="25"/>
        <v>0</v>
      </c>
      <c r="V74" s="144">
        <f t="shared" ca="1" si="25"/>
        <v>0</v>
      </c>
      <c r="W74" s="144">
        <f t="shared" ca="1" si="25"/>
        <v>0</v>
      </c>
      <c r="X74" s="144">
        <f t="shared" ca="1" si="25"/>
        <v>0</v>
      </c>
      <c r="Y74" s="144">
        <f t="shared" ca="1" si="25"/>
        <v>0</v>
      </c>
      <c r="Z74" s="144">
        <f t="shared" ca="1" si="25"/>
        <v>0</v>
      </c>
      <c r="AA74" s="144">
        <f t="shared" ca="1" si="25"/>
        <v>0</v>
      </c>
      <c r="AB74" s="144">
        <f t="shared" ca="1" si="25"/>
        <v>0</v>
      </c>
      <c r="AC74" s="144">
        <f t="shared" ca="1" si="25"/>
        <v>0</v>
      </c>
      <c r="AD74" s="144">
        <f t="shared" ca="1" si="25"/>
        <v>0</v>
      </c>
      <c r="AE74" s="144">
        <f t="shared" ca="1" si="25"/>
        <v>0</v>
      </c>
      <c r="AF74" s="144">
        <f t="shared" ca="1" si="25"/>
        <v>0</v>
      </c>
      <c r="AG74" s="144">
        <f t="shared" ca="1" si="25"/>
        <v>0</v>
      </c>
      <c r="AH74" s="144">
        <f t="shared" ca="1" si="25"/>
        <v>0</v>
      </c>
      <c r="AI74" s="144">
        <f t="shared" ca="1" si="25"/>
        <v>0</v>
      </c>
      <c r="AJ74" s="144">
        <f t="shared" ca="1" si="25"/>
        <v>0</v>
      </c>
      <c r="AK74" s="144">
        <f t="shared" ca="1" si="25"/>
        <v>0</v>
      </c>
      <c r="AL74" s="144">
        <f t="shared" ca="1" si="25"/>
        <v>0</v>
      </c>
      <c r="AM74" s="144">
        <f t="shared" ca="1" si="25"/>
        <v>0</v>
      </c>
      <c r="AN74" s="144">
        <f t="shared" ca="1" si="25"/>
        <v>0</v>
      </c>
      <c r="AO74" s="144">
        <f t="shared" ca="1" si="25"/>
        <v>0</v>
      </c>
      <c r="AP74" s="144">
        <f t="shared" ca="1" si="25"/>
        <v>0</v>
      </c>
      <c r="AQ74" s="144">
        <f t="shared" ca="1" si="25"/>
        <v>0</v>
      </c>
      <c r="AR74" s="144">
        <f t="shared" ca="1" si="25"/>
        <v>0</v>
      </c>
      <c r="AS74" s="144">
        <f t="shared" ca="1" si="25"/>
        <v>0</v>
      </c>
      <c r="AT74" s="144">
        <f t="shared" ca="1" si="25"/>
        <v>0</v>
      </c>
      <c r="AU74" s="144">
        <f t="shared" ca="1" si="25"/>
        <v>0</v>
      </c>
      <c r="AV74" s="144">
        <f t="shared" ca="1" si="25"/>
        <v>0</v>
      </c>
      <c r="AW74" s="144">
        <f t="shared" ca="1" si="25"/>
        <v>0</v>
      </c>
      <c r="AX74" s="144">
        <f t="shared" ca="1" si="25"/>
        <v>0</v>
      </c>
      <c r="AY74" s="144">
        <f t="shared" ca="1" si="25"/>
        <v>0</v>
      </c>
      <c r="AZ74" s="144">
        <f t="shared" ca="1" si="25"/>
        <v>0</v>
      </c>
      <c r="BA74" s="144">
        <f t="shared" ca="1" si="25"/>
        <v>0</v>
      </c>
      <c r="BB74" s="144">
        <f t="shared" ca="1" si="25"/>
        <v>0</v>
      </c>
      <c r="BC74" s="144">
        <f t="shared" ca="1" si="25"/>
        <v>0</v>
      </c>
      <c r="BD74" s="144">
        <f t="shared" ca="1" si="25"/>
        <v>0</v>
      </c>
      <c r="BE74" s="144">
        <f t="shared" ca="1" si="25"/>
        <v>0</v>
      </c>
      <c r="BF74" s="144">
        <f t="shared" ca="1" si="25"/>
        <v>0</v>
      </c>
      <c r="BG74" s="144">
        <f t="shared" ca="1" si="25"/>
        <v>0</v>
      </c>
      <c r="BH74" s="144">
        <f t="shared" ca="1" si="25"/>
        <v>0</v>
      </c>
      <c r="BI74" s="144">
        <f t="shared" ca="1" si="25"/>
        <v>0</v>
      </c>
      <c r="BJ74" s="144">
        <f t="shared" ca="1" si="25"/>
        <v>0</v>
      </c>
      <c r="BK74" s="144">
        <f t="shared" ca="1" si="25"/>
        <v>0</v>
      </c>
      <c r="BL74" s="144">
        <f t="shared" ca="1" si="25"/>
        <v>0</v>
      </c>
      <c r="BM74" s="144">
        <f t="shared" ca="1" si="25"/>
        <v>0</v>
      </c>
      <c r="BN74" s="144">
        <f t="shared" ca="1" si="25"/>
        <v>0</v>
      </c>
      <c r="BO74" s="144">
        <f t="shared" ca="1" si="25"/>
        <v>0</v>
      </c>
      <c r="BP74" s="144">
        <f t="shared" ca="1" si="25"/>
        <v>0</v>
      </c>
      <c r="BQ74" s="144">
        <f t="shared" ca="1" si="25"/>
        <v>0</v>
      </c>
      <c r="BR74" s="144">
        <f t="shared" ca="1" si="25"/>
        <v>0</v>
      </c>
      <c r="BS74" s="144">
        <f t="shared" ca="1" si="25"/>
        <v>0</v>
      </c>
      <c r="BT74" s="144">
        <f t="shared" ca="1" si="25"/>
        <v>0</v>
      </c>
      <c r="BU74" s="144">
        <f t="shared" ca="1" si="25"/>
        <v>0</v>
      </c>
      <c r="BV74" s="144">
        <f t="shared" ca="1" si="25"/>
        <v>0</v>
      </c>
      <c r="BW74" s="144">
        <f t="shared" ref="BW74:DJ74" ca="1" si="26">MIN(BW70+BW71*1.05,0)</f>
        <v>0</v>
      </c>
      <c r="BX74" s="144">
        <f t="shared" ca="1" si="26"/>
        <v>0</v>
      </c>
      <c r="BY74" s="144">
        <f t="shared" ca="1" si="26"/>
        <v>0</v>
      </c>
      <c r="BZ74" s="144">
        <f t="shared" ca="1" si="26"/>
        <v>0</v>
      </c>
      <c r="CA74" s="144">
        <f t="shared" ca="1" si="26"/>
        <v>0</v>
      </c>
      <c r="CB74" s="144">
        <f t="shared" ca="1" si="26"/>
        <v>0</v>
      </c>
      <c r="CC74" s="144">
        <f t="shared" ca="1" si="26"/>
        <v>0</v>
      </c>
      <c r="CD74" s="144">
        <f t="shared" ca="1" si="26"/>
        <v>0</v>
      </c>
      <c r="CE74" s="144">
        <f t="shared" ca="1" si="26"/>
        <v>0</v>
      </c>
      <c r="CF74" s="144">
        <f t="shared" ca="1" si="26"/>
        <v>0</v>
      </c>
      <c r="CG74" s="144">
        <f t="shared" ca="1" si="26"/>
        <v>0</v>
      </c>
      <c r="CH74" s="144">
        <f t="shared" ca="1" si="26"/>
        <v>0</v>
      </c>
      <c r="CI74" s="144">
        <f t="shared" ca="1" si="26"/>
        <v>0</v>
      </c>
      <c r="CJ74" s="144">
        <f t="shared" ca="1" si="26"/>
        <v>0</v>
      </c>
      <c r="CK74" s="144">
        <f t="shared" ca="1" si="26"/>
        <v>0</v>
      </c>
      <c r="CL74" s="144">
        <f t="shared" ca="1" si="26"/>
        <v>0</v>
      </c>
      <c r="CM74" s="144">
        <f t="shared" ca="1" si="26"/>
        <v>0</v>
      </c>
      <c r="CN74" s="144">
        <f t="shared" ca="1" si="26"/>
        <v>0</v>
      </c>
      <c r="CO74" s="144">
        <f t="shared" ca="1" si="26"/>
        <v>0</v>
      </c>
      <c r="CP74" s="144">
        <f t="shared" ca="1" si="26"/>
        <v>0</v>
      </c>
      <c r="CQ74" s="144">
        <f t="shared" ca="1" si="26"/>
        <v>0</v>
      </c>
      <c r="CR74" s="144">
        <f t="shared" ca="1" si="26"/>
        <v>0</v>
      </c>
      <c r="CS74" s="144">
        <f t="shared" ca="1" si="26"/>
        <v>0</v>
      </c>
      <c r="CT74" s="144">
        <f t="shared" ca="1" si="26"/>
        <v>0</v>
      </c>
      <c r="CU74" s="144">
        <f t="shared" ca="1" si="26"/>
        <v>0</v>
      </c>
      <c r="CV74" s="144">
        <f t="shared" ca="1" si="26"/>
        <v>0</v>
      </c>
      <c r="CW74" s="144">
        <f t="shared" ca="1" si="26"/>
        <v>0</v>
      </c>
      <c r="CX74" s="144">
        <f t="shared" ca="1" si="26"/>
        <v>0</v>
      </c>
      <c r="CY74" s="144">
        <f t="shared" ca="1" si="26"/>
        <v>0</v>
      </c>
      <c r="CZ74" s="144">
        <f t="shared" ca="1" si="26"/>
        <v>0</v>
      </c>
      <c r="DA74" s="144">
        <f t="shared" ca="1" si="26"/>
        <v>0</v>
      </c>
      <c r="DB74" s="144">
        <f t="shared" ca="1" si="26"/>
        <v>0</v>
      </c>
      <c r="DC74" s="144">
        <f t="shared" ca="1" si="26"/>
        <v>0</v>
      </c>
      <c r="DD74" s="144">
        <f t="shared" ca="1" si="26"/>
        <v>0</v>
      </c>
      <c r="DE74" s="144">
        <f t="shared" ca="1" si="26"/>
        <v>0</v>
      </c>
      <c r="DF74" s="144">
        <f t="shared" ca="1" si="26"/>
        <v>0</v>
      </c>
      <c r="DG74" s="144">
        <f t="shared" ca="1" si="26"/>
        <v>0</v>
      </c>
      <c r="DH74" s="144">
        <f t="shared" ca="1" si="26"/>
        <v>0</v>
      </c>
      <c r="DI74" s="144">
        <f t="shared" ca="1" si="26"/>
        <v>0</v>
      </c>
      <c r="DJ74" s="144">
        <f t="shared" ca="1" si="26"/>
        <v>0</v>
      </c>
    </row>
    <row r="75" spans="1:114" x14ac:dyDescent="0.25">
      <c r="B75" s="33" t="s">
        <v>481</v>
      </c>
      <c r="C75" s="29"/>
      <c r="J75" s="144">
        <f t="shared" ref="J75:P75" ca="1" si="27">K74+K75+K79</f>
        <v>0</v>
      </c>
      <c r="K75" s="144">
        <f t="shared" ca="1" si="27"/>
        <v>0</v>
      </c>
      <c r="L75" s="144">
        <f t="shared" ca="1" si="27"/>
        <v>0</v>
      </c>
      <c r="M75" s="144">
        <f t="shared" ca="1" si="27"/>
        <v>0</v>
      </c>
      <c r="N75" s="144">
        <f t="shared" ca="1" si="27"/>
        <v>0</v>
      </c>
      <c r="O75" s="144">
        <f t="shared" ca="1" si="27"/>
        <v>0</v>
      </c>
      <c r="P75" s="144">
        <f t="shared" ca="1" si="27"/>
        <v>0</v>
      </c>
      <c r="Q75" s="144">
        <f ca="1">R74+R75+R79</f>
        <v>-103277.7149546186</v>
      </c>
      <c r="R75" s="144">
        <f t="shared" ref="R75:CC75" ca="1" si="28">S74+S75+S79</f>
        <v>0</v>
      </c>
      <c r="S75" s="144">
        <f t="shared" ca="1" si="28"/>
        <v>0</v>
      </c>
      <c r="T75" s="144">
        <f t="shared" ca="1" si="28"/>
        <v>0</v>
      </c>
      <c r="U75" s="144">
        <f t="shared" ca="1" si="28"/>
        <v>0</v>
      </c>
      <c r="V75" s="144">
        <f t="shared" ca="1" si="28"/>
        <v>0</v>
      </c>
      <c r="W75" s="144">
        <f t="shared" ca="1" si="28"/>
        <v>0</v>
      </c>
      <c r="X75" s="144">
        <f t="shared" ca="1" si="28"/>
        <v>0</v>
      </c>
      <c r="Y75" s="144">
        <f t="shared" ca="1" si="28"/>
        <v>0</v>
      </c>
      <c r="Z75" s="144">
        <f t="shared" ca="1" si="28"/>
        <v>0</v>
      </c>
      <c r="AA75" s="144">
        <f t="shared" ca="1" si="28"/>
        <v>0</v>
      </c>
      <c r="AB75" s="144">
        <f t="shared" ca="1" si="28"/>
        <v>0</v>
      </c>
      <c r="AC75" s="144">
        <f t="shared" ca="1" si="28"/>
        <v>0</v>
      </c>
      <c r="AD75" s="144">
        <f t="shared" ca="1" si="28"/>
        <v>0</v>
      </c>
      <c r="AE75" s="144">
        <f t="shared" ca="1" si="28"/>
        <v>0</v>
      </c>
      <c r="AF75" s="144">
        <f t="shared" ca="1" si="28"/>
        <v>0</v>
      </c>
      <c r="AG75" s="144">
        <f t="shared" ca="1" si="28"/>
        <v>0</v>
      </c>
      <c r="AH75" s="144">
        <f t="shared" ca="1" si="28"/>
        <v>0</v>
      </c>
      <c r="AI75" s="144">
        <f t="shared" ca="1" si="28"/>
        <v>0</v>
      </c>
      <c r="AJ75" s="144">
        <f t="shared" ca="1" si="28"/>
        <v>0</v>
      </c>
      <c r="AK75" s="144">
        <f t="shared" ca="1" si="28"/>
        <v>0</v>
      </c>
      <c r="AL75" s="144">
        <f t="shared" ca="1" si="28"/>
        <v>0</v>
      </c>
      <c r="AM75" s="144">
        <f t="shared" ca="1" si="28"/>
        <v>0</v>
      </c>
      <c r="AN75" s="144">
        <f t="shared" ca="1" si="28"/>
        <v>0</v>
      </c>
      <c r="AO75" s="144">
        <f t="shared" ca="1" si="28"/>
        <v>0</v>
      </c>
      <c r="AP75" s="144">
        <f t="shared" ca="1" si="28"/>
        <v>0</v>
      </c>
      <c r="AQ75" s="144">
        <f t="shared" ca="1" si="28"/>
        <v>0</v>
      </c>
      <c r="AR75" s="144">
        <f t="shared" ca="1" si="28"/>
        <v>0</v>
      </c>
      <c r="AS75" s="144">
        <f t="shared" ca="1" si="28"/>
        <v>0</v>
      </c>
      <c r="AT75" s="144">
        <f t="shared" ca="1" si="28"/>
        <v>0</v>
      </c>
      <c r="AU75" s="144">
        <f t="shared" ca="1" si="28"/>
        <v>0</v>
      </c>
      <c r="AV75" s="144">
        <f t="shared" ca="1" si="28"/>
        <v>0</v>
      </c>
      <c r="AW75" s="144">
        <f t="shared" ca="1" si="28"/>
        <v>0</v>
      </c>
      <c r="AX75" s="144">
        <f t="shared" ca="1" si="28"/>
        <v>0</v>
      </c>
      <c r="AY75" s="144">
        <f t="shared" ca="1" si="28"/>
        <v>0</v>
      </c>
      <c r="AZ75" s="144">
        <f t="shared" ca="1" si="28"/>
        <v>0</v>
      </c>
      <c r="BA75" s="144">
        <f t="shared" ca="1" si="28"/>
        <v>0</v>
      </c>
      <c r="BB75" s="144">
        <f t="shared" ca="1" si="28"/>
        <v>0</v>
      </c>
      <c r="BC75" s="144">
        <f t="shared" ca="1" si="28"/>
        <v>0</v>
      </c>
      <c r="BD75" s="144">
        <f t="shared" ca="1" si="28"/>
        <v>0</v>
      </c>
      <c r="BE75" s="144">
        <f t="shared" ca="1" si="28"/>
        <v>0</v>
      </c>
      <c r="BF75" s="144">
        <f t="shared" ca="1" si="28"/>
        <v>0</v>
      </c>
      <c r="BG75" s="144">
        <f t="shared" ca="1" si="28"/>
        <v>0</v>
      </c>
      <c r="BH75" s="144">
        <f t="shared" ca="1" si="28"/>
        <v>0</v>
      </c>
      <c r="BI75" s="144">
        <f t="shared" ca="1" si="28"/>
        <v>0</v>
      </c>
      <c r="BJ75" s="144">
        <f t="shared" ca="1" si="28"/>
        <v>0</v>
      </c>
      <c r="BK75" s="144">
        <f t="shared" ca="1" si="28"/>
        <v>0</v>
      </c>
      <c r="BL75" s="144">
        <f t="shared" ca="1" si="28"/>
        <v>0</v>
      </c>
      <c r="BM75" s="144">
        <f t="shared" ca="1" si="28"/>
        <v>0</v>
      </c>
      <c r="BN75" s="144">
        <f t="shared" ca="1" si="28"/>
        <v>0</v>
      </c>
      <c r="BO75" s="144">
        <f t="shared" ca="1" si="28"/>
        <v>0</v>
      </c>
      <c r="BP75" s="144">
        <f t="shared" ca="1" si="28"/>
        <v>0</v>
      </c>
      <c r="BQ75" s="144">
        <f t="shared" ca="1" si="28"/>
        <v>0</v>
      </c>
      <c r="BR75" s="144">
        <f t="shared" ca="1" si="28"/>
        <v>0</v>
      </c>
      <c r="BS75" s="144">
        <f t="shared" ca="1" si="28"/>
        <v>0</v>
      </c>
      <c r="BT75" s="144">
        <f t="shared" ca="1" si="28"/>
        <v>0</v>
      </c>
      <c r="BU75" s="144">
        <f t="shared" ca="1" si="28"/>
        <v>0</v>
      </c>
      <c r="BV75" s="144">
        <f t="shared" ca="1" si="28"/>
        <v>0</v>
      </c>
      <c r="BW75" s="144">
        <f t="shared" ca="1" si="28"/>
        <v>0</v>
      </c>
      <c r="BX75" s="144">
        <f t="shared" ca="1" si="28"/>
        <v>0</v>
      </c>
      <c r="BY75" s="144">
        <f t="shared" ca="1" si="28"/>
        <v>0</v>
      </c>
      <c r="BZ75" s="144">
        <f t="shared" ca="1" si="28"/>
        <v>0</v>
      </c>
      <c r="CA75" s="144">
        <f t="shared" ca="1" si="28"/>
        <v>0</v>
      </c>
      <c r="CB75" s="144">
        <f t="shared" ca="1" si="28"/>
        <v>0</v>
      </c>
      <c r="CC75" s="144">
        <f t="shared" ca="1" si="28"/>
        <v>0</v>
      </c>
      <c r="CD75" s="144">
        <f t="shared" ref="CD75:DJ75" ca="1" si="29">CE74+CE75+CE79</f>
        <v>0</v>
      </c>
      <c r="CE75" s="144">
        <f t="shared" ca="1" si="29"/>
        <v>0</v>
      </c>
      <c r="CF75" s="144">
        <f t="shared" ca="1" si="29"/>
        <v>0</v>
      </c>
      <c r="CG75" s="144">
        <f t="shared" ca="1" si="29"/>
        <v>0</v>
      </c>
      <c r="CH75" s="144">
        <f t="shared" ca="1" si="29"/>
        <v>0</v>
      </c>
      <c r="CI75" s="144">
        <f t="shared" ca="1" si="29"/>
        <v>0</v>
      </c>
      <c r="CJ75" s="144">
        <f t="shared" ca="1" si="29"/>
        <v>0</v>
      </c>
      <c r="CK75" s="144">
        <f t="shared" ca="1" si="29"/>
        <v>0</v>
      </c>
      <c r="CL75" s="144">
        <f t="shared" ca="1" si="29"/>
        <v>0</v>
      </c>
      <c r="CM75" s="144">
        <f t="shared" ca="1" si="29"/>
        <v>0</v>
      </c>
      <c r="CN75" s="144">
        <f t="shared" ca="1" si="29"/>
        <v>0</v>
      </c>
      <c r="CO75" s="144">
        <f t="shared" ca="1" si="29"/>
        <v>0</v>
      </c>
      <c r="CP75" s="144">
        <f t="shared" ca="1" si="29"/>
        <v>0</v>
      </c>
      <c r="CQ75" s="144">
        <f t="shared" ca="1" si="29"/>
        <v>0</v>
      </c>
      <c r="CR75" s="144">
        <f t="shared" ca="1" si="29"/>
        <v>0</v>
      </c>
      <c r="CS75" s="144">
        <f t="shared" ca="1" si="29"/>
        <v>0</v>
      </c>
      <c r="CT75" s="144">
        <f t="shared" ca="1" si="29"/>
        <v>0</v>
      </c>
      <c r="CU75" s="144">
        <f t="shared" ca="1" si="29"/>
        <v>0</v>
      </c>
      <c r="CV75" s="144">
        <f t="shared" ca="1" si="29"/>
        <v>0</v>
      </c>
      <c r="CW75" s="144">
        <f t="shared" ca="1" si="29"/>
        <v>0</v>
      </c>
      <c r="CX75" s="144">
        <f t="shared" ca="1" si="29"/>
        <v>0</v>
      </c>
      <c r="CY75" s="144">
        <f t="shared" ca="1" si="29"/>
        <v>0</v>
      </c>
      <c r="CZ75" s="144">
        <f t="shared" ca="1" si="29"/>
        <v>0</v>
      </c>
      <c r="DA75" s="144">
        <f t="shared" ca="1" si="29"/>
        <v>0</v>
      </c>
      <c r="DB75" s="144">
        <f t="shared" ca="1" si="29"/>
        <v>0</v>
      </c>
      <c r="DC75" s="144">
        <f t="shared" ca="1" si="29"/>
        <v>0</v>
      </c>
      <c r="DD75" s="144">
        <f t="shared" ca="1" si="29"/>
        <v>0</v>
      </c>
      <c r="DE75" s="144">
        <f t="shared" ca="1" si="29"/>
        <v>0</v>
      </c>
      <c r="DF75" s="144">
        <f t="shared" ca="1" si="29"/>
        <v>0</v>
      </c>
      <c r="DG75" s="144">
        <f t="shared" ca="1" si="29"/>
        <v>0</v>
      </c>
      <c r="DH75" s="144">
        <f t="shared" ca="1" si="29"/>
        <v>0</v>
      </c>
      <c r="DI75" s="144">
        <f t="shared" ca="1" si="29"/>
        <v>0</v>
      </c>
      <c r="DJ75" s="144">
        <f t="shared" si="29"/>
        <v>0</v>
      </c>
    </row>
    <row r="76" spans="1:114" x14ac:dyDescent="0.25">
      <c r="B76" s="29"/>
      <c r="C76" s="29"/>
      <c r="J76" s="144"/>
      <c r="K76" s="144"/>
      <c r="L76" s="144"/>
      <c r="M76" s="144"/>
      <c r="N76" s="144"/>
      <c r="O76" s="144"/>
      <c r="P76" s="144"/>
      <c r="Q76" s="144"/>
      <c r="R76" s="144"/>
      <c r="S76" s="144"/>
      <c r="T76" s="144"/>
      <c r="U76" s="144"/>
      <c r="V76" s="144"/>
      <c r="W76" s="144"/>
      <c r="X76" s="144"/>
      <c r="Y76" s="144"/>
      <c r="Z76" s="144"/>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c r="CN76" s="144"/>
      <c r="CO76" s="144"/>
      <c r="CP76" s="144"/>
      <c r="CQ76" s="144"/>
      <c r="CR76" s="144"/>
      <c r="CS76" s="144"/>
      <c r="CT76" s="144"/>
      <c r="CU76" s="144"/>
      <c r="CV76" s="144"/>
      <c r="CW76" s="144"/>
      <c r="CX76" s="144"/>
      <c r="CY76" s="144"/>
      <c r="CZ76" s="144"/>
      <c r="DA76" s="144"/>
      <c r="DB76" s="144"/>
      <c r="DC76" s="144"/>
      <c r="DD76" s="144"/>
      <c r="DE76" s="144"/>
      <c r="DF76" s="144"/>
      <c r="DG76" s="144"/>
      <c r="DH76" s="144"/>
      <c r="DI76" s="144"/>
      <c r="DJ76" s="144"/>
    </row>
    <row r="77" spans="1:114" x14ac:dyDescent="0.25">
      <c r="B77" s="29" t="s">
        <v>476</v>
      </c>
      <c r="C77" s="29"/>
      <c r="J77" s="144"/>
      <c r="K77" s="144"/>
      <c r="L77" s="144"/>
      <c r="M77" s="144"/>
      <c r="N77" s="144"/>
      <c r="O77" s="144"/>
      <c r="P77" s="144"/>
      <c r="Q77" s="144"/>
      <c r="R77" s="144"/>
      <c r="S77" s="144"/>
      <c r="T77" s="144"/>
      <c r="U77" s="144"/>
      <c r="V77" s="144"/>
      <c r="W77" s="144"/>
      <c r="X77" s="144"/>
      <c r="Y77" s="144"/>
      <c r="Z77" s="144"/>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c r="CN77" s="144"/>
      <c r="CO77" s="144"/>
      <c r="CP77" s="144"/>
      <c r="CQ77" s="144"/>
      <c r="CR77" s="144"/>
      <c r="CS77" s="144"/>
      <c r="CT77" s="144"/>
      <c r="CU77" s="144"/>
      <c r="CV77" s="144"/>
      <c r="CW77" s="144"/>
      <c r="CX77" s="144"/>
      <c r="CY77" s="144"/>
      <c r="CZ77" s="144"/>
      <c r="DA77" s="144"/>
      <c r="DB77" s="144"/>
      <c r="DC77" s="144"/>
      <c r="DD77" s="144"/>
      <c r="DE77" s="144"/>
      <c r="DF77" s="144"/>
      <c r="DG77" s="144"/>
      <c r="DH77" s="144"/>
      <c r="DI77" s="144"/>
      <c r="DJ77" s="144"/>
    </row>
    <row r="78" spans="1:114" x14ac:dyDescent="0.25">
      <c r="B78" s="33" t="s">
        <v>347</v>
      </c>
      <c r="C78" s="29"/>
      <c r="J78" s="144">
        <f t="shared" ref="J78:BU78" si="30">I81</f>
        <v>0</v>
      </c>
      <c r="K78" s="144">
        <f t="shared" ca="1" si="30"/>
        <v>0</v>
      </c>
      <c r="L78" s="144">
        <f t="shared" ca="1" si="30"/>
        <v>0</v>
      </c>
      <c r="M78" s="144">
        <f t="shared" ca="1" si="30"/>
        <v>0</v>
      </c>
      <c r="N78" s="144">
        <f t="shared" ca="1" si="30"/>
        <v>0</v>
      </c>
      <c r="O78" s="144">
        <f t="shared" ca="1" si="30"/>
        <v>0</v>
      </c>
      <c r="P78" s="144">
        <f t="shared" ca="1" si="30"/>
        <v>0</v>
      </c>
      <c r="Q78" s="144">
        <f t="shared" ca="1" si="30"/>
        <v>0</v>
      </c>
      <c r="R78" s="144">
        <f t="shared" ca="1" si="30"/>
        <v>103277.7149546186</v>
      </c>
      <c r="S78" s="144">
        <f t="shared" ca="1" si="30"/>
        <v>0</v>
      </c>
      <c r="T78" s="144">
        <f t="shared" ca="1" si="30"/>
        <v>0</v>
      </c>
      <c r="U78" s="144">
        <f t="shared" ca="1" si="30"/>
        <v>0</v>
      </c>
      <c r="V78" s="144">
        <f t="shared" ca="1" si="30"/>
        <v>0</v>
      </c>
      <c r="W78" s="144">
        <f t="shared" ca="1" si="30"/>
        <v>0</v>
      </c>
      <c r="X78" s="144">
        <f t="shared" ca="1" si="30"/>
        <v>0</v>
      </c>
      <c r="Y78" s="144">
        <f t="shared" ca="1" si="30"/>
        <v>0</v>
      </c>
      <c r="Z78" s="144">
        <f t="shared" ca="1" si="30"/>
        <v>0</v>
      </c>
      <c r="AA78" s="144">
        <f t="shared" ca="1" si="30"/>
        <v>0</v>
      </c>
      <c r="AB78" s="144">
        <f t="shared" ca="1" si="30"/>
        <v>0</v>
      </c>
      <c r="AC78" s="144">
        <f t="shared" ca="1" si="30"/>
        <v>0</v>
      </c>
      <c r="AD78" s="144">
        <f t="shared" ca="1" si="30"/>
        <v>0</v>
      </c>
      <c r="AE78" s="144">
        <f t="shared" ca="1" si="30"/>
        <v>0</v>
      </c>
      <c r="AF78" s="144">
        <f t="shared" ca="1" si="30"/>
        <v>0</v>
      </c>
      <c r="AG78" s="144">
        <f t="shared" ca="1" si="30"/>
        <v>0</v>
      </c>
      <c r="AH78" s="144">
        <f t="shared" ca="1" si="30"/>
        <v>0</v>
      </c>
      <c r="AI78" s="144">
        <f t="shared" ca="1" si="30"/>
        <v>0</v>
      </c>
      <c r="AJ78" s="144">
        <f t="shared" ca="1" si="30"/>
        <v>0</v>
      </c>
      <c r="AK78" s="144">
        <f t="shared" ca="1" si="30"/>
        <v>0</v>
      </c>
      <c r="AL78" s="144">
        <f t="shared" ca="1" si="30"/>
        <v>0</v>
      </c>
      <c r="AM78" s="144">
        <f t="shared" ca="1" si="30"/>
        <v>0</v>
      </c>
      <c r="AN78" s="144">
        <f t="shared" ca="1" si="30"/>
        <v>0</v>
      </c>
      <c r="AO78" s="144">
        <f t="shared" ca="1" si="30"/>
        <v>0</v>
      </c>
      <c r="AP78" s="144">
        <f t="shared" ca="1" si="30"/>
        <v>0</v>
      </c>
      <c r="AQ78" s="144">
        <f t="shared" ca="1" si="30"/>
        <v>0</v>
      </c>
      <c r="AR78" s="144">
        <f t="shared" ca="1" si="30"/>
        <v>0</v>
      </c>
      <c r="AS78" s="144">
        <f t="shared" ca="1" si="30"/>
        <v>0</v>
      </c>
      <c r="AT78" s="144">
        <f t="shared" ca="1" si="30"/>
        <v>0</v>
      </c>
      <c r="AU78" s="144">
        <f t="shared" ca="1" si="30"/>
        <v>0</v>
      </c>
      <c r="AV78" s="144">
        <f t="shared" ca="1" si="30"/>
        <v>0</v>
      </c>
      <c r="AW78" s="144">
        <f t="shared" ca="1" si="30"/>
        <v>0</v>
      </c>
      <c r="AX78" s="144">
        <f t="shared" ca="1" si="30"/>
        <v>0</v>
      </c>
      <c r="AY78" s="144">
        <f t="shared" ca="1" si="30"/>
        <v>0</v>
      </c>
      <c r="AZ78" s="144">
        <f t="shared" ca="1" si="30"/>
        <v>0</v>
      </c>
      <c r="BA78" s="144">
        <f t="shared" ca="1" si="30"/>
        <v>0</v>
      </c>
      <c r="BB78" s="144">
        <f t="shared" ca="1" si="30"/>
        <v>0</v>
      </c>
      <c r="BC78" s="144">
        <f t="shared" ca="1" si="30"/>
        <v>0</v>
      </c>
      <c r="BD78" s="144">
        <f t="shared" ca="1" si="30"/>
        <v>0</v>
      </c>
      <c r="BE78" s="144">
        <f t="shared" ca="1" si="30"/>
        <v>0</v>
      </c>
      <c r="BF78" s="144">
        <f t="shared" ca="1" si="30"/>
        <v>0</v>
      </c>
      <c r="BG78" s="144">
        <f t="shared" ca="1" si="30"/>
        <v>0</v>
      </c>
      <c r="BH78" s="144">
        <f t="shared" ca="1" si="30"/>
        <v>0</v>
      </c>
      <c r="BI78" s="144">
        <f t="shared" ca="1" si="30"/>
        <v>0</v>
      </c>
      <c r="BJ78" s="144">
        <f t="shared" ca="1" si="30"/>
        <v>0</v>
      </c>
      <c r="BK78" s="144">
        <f t="shared" ca="1" si="30"/>
        <v>0</v>
      </c>
      <c r="BL78" s="144">
        <f t="shared" ca="1" si="30"/>
        <v>0</v>
      </c>
      <c r="BM78" s="144">
        <f t="shared" ca="1" si="30"/>
        <v>0</v>
      </c>
      <c r="BN78" s="144">
        <f t="shared" ca="1" si="30"/>
        <v>0</v>
      </c>
      <c r="BO78" s="144">
        <f t="shared" ca="1" si="30"/>
        <v>0</v>
      </c>
      <c r="BP78" s="144">
        <f t="shared" ca="1" si="30"/>
        <v>0</v>
      </c>
      <c r="BQ78" s="144">
        <f t="shared" ca="1" si="30"/>
        <v>0</v>
      </c>
      <c r="BR78" s="144">
        <f t="shared" ca="1" si="30"/>
        <v>0</v>
      </c>
      <c r="BS78" s="144">
        <f t="shared" ca="1" si="30"/>
        <v>0</v>
      </c>
      <c r="BT78" s="144">
        <f t="shared" ca="1" si="30"/>
        <v>0</v>
      </c>
      <c r="BU78" s="144">
        <f t="shared" ca="1" si="30"/>
        <v>0</v>
      </c>
      <c r="BV78" s="144">
        <f t="shared" ref="BV78:DC78" ca="1" si="31">BU81</f>
        <v>0</v>
      </c>
      <c r="BW78" s="144">
        <f t="shared" ca="1" si="31"/>
        <v>0</v>
      </c>
      <c r="BX78" s="144">
        <f t="shared" ca="1" si="31"/>
        <v>0</v>
      </c>
      <c r="BY78" s="144">
        <f t="shared" ca="1" si="31"/>
        <v>0</v>
      </c>
      <c r="BZ78" s="144">
        <f t="shared" ca="1" si="31"/>
        <v>0</v>
      </c>
      <c r="CA78" s="144">
        <f t="shared" ca="1" si="31"/>
        <v>0</v>
      </c>
      <c r="CB78" s="144">
        <f t="shared" ca="1" si="31"/>
        <v>0</v>
      </c>
      <c r="CC78" s="144">
        <f t="shared" ca="1" si="31"/>
        <v>0</v>
      </c>
      <c r="CD78" s="144">
        <f t="shared" ca="1" si="31"/>
        <v>0</v>
      </c>
      <c r="CE78" s="144">
        <f t="shared" ca="1" si="31"/>
        <v>0</v>
      </c>
      <c r="CF78" s="144">
        <f t="shared" ca="1" si="31"/>
        <v>0</v>
      </c>
      <c r="CG78" s="144">
        <f t="shared" ca="1" si="31"/>
        <v>0</v>
      </c>
      <c r="CH78" s="144">
        <f t="shared" ca="1" si="31"/>
        <v>0</v>
      </c>
      <c r="CI78" s="144">
        <f t="shared" ca="1" si="31"/>
        <v>0</v>
      </c>
      <c r="CJ78" s="144">
        <f t="shared" ca="1" si="31"/>
        <v>0</v>
      </c>
      <c r="CK78" s="144">
        <f t="shared" ca="1" si="31"/>
        <v>0</v>
      </c>
      <c r="CL78" s="144">
        <f t="shared" ca="1" si="31"/>
        <v>0</v>
      </c>
      <c r="CM78" s="144">
        <f t="shared" ca="1" si="31"/>
        <v>0</v>
      </c>
      <c r="CN78" s="144">
        <f t="shared" ca="1" si="31"/>
        <v>0</v>
      </c>
      <c r="CO78" s="144">
        <f t="shared" ca="1" si="31"/>
        <v>0</v>
      </c>
      <c r="CP78" s="144">
        <f t="shared" ca="1" si="31"/>
        <v>0</v>
      </c>
      <c r="CQ78" s="144">
        <f t="shared" ca="1" si="31"/>
        <v>0</v>
      </c>
      <c r="CR78" s="144">
        <f t="shared" ca="1" si="31"/>
        <v>0</v>
      </c>
      <c r="CS78" s="144">
        <f t="shared" ca="1" si="31"/>
        <v>0</v>
      </c>
      <c r="CT78" s="144">
        <f t="shared" ca="1" si="31"/>
        <v>0</v>
      </c>
      <c r="CU78" s="144">
        <f t="shared" ca="1" si="31"/>
        <v>0</v>
      </c>
      <c r="CV78" s="144">
        <f t="shared" ca="1" si="31"/>
        <v>0</v>
      </c>
      <c r="CW78" s="144">
        <f t="shared" ca="1" si="31"/>
        <v>0</v>
      </c>
      <c r="CX78" s="144">
        <f t="shared" ca="1" si="31"/>
        <v>0</v>
      </c>
      <c r="CY78" s="144">
        <f t="shared" ca="1" si="31"/>
        <v>0</v>
      </c>
      <c r="CZ78" s="144">
        <f t="shared" ca="1" si="31"/>
        <v>0</v>
      </c>
      <c r="DA78" s="144">
        <f t="shared" ca="1" si="31"/>
        <v>0</v>
      </c>
      <c r="DB78" s="144">
        <f t="shared" ca="1" si="31"/>
        <v>0</v>
      </c>
      <c r="DC78" s="144">
        <f t="shared" ca="1" si="31"/>
        <v>0</v>
      </c>
      <c r="DD78" s="144">
        <f t="shared" ref="DD78:DJ78" ca="1" si="32">DC81</f>
        <v>0</v>
      </c>
      <c r="DE78" s="144">
        <f t="shared" ca="1" si="32"/>
        <v>0</v>
      </c>
      <c r="DF78" s="144">
        <f t="shared" ca="1" si="32"/>
        <v>0</v>
      </c>
      <c r="DG78" s="144">
        <f t="shared" ca="1" si="32"/>
        <v>0</v>
      </c>
      <c r="DH78" s="144">
        <f t="shared" ca="1" si="32"/>
        <v>0</v>
      </c>
      <c r="DI78" s="144">
        <f t="shared" ca="1" si="32"/>
        <v>0</v>
      </c>
      <c r="DJ78" s="144">
        <f t="shared" ca="1" si="32"/>
        <v>0</v>
      </c>
    </row>
    <row r="79" spans="1:114" x14ac:dyDescent="0.25">
      <c r="B79" s="35" t="s">
        <v>477</v>
      </c>
      <c r="C79" s="29"/>
      <c r="J79" s="144">
        <f t="shared" ref="J79:Q79" ca="1" si="33">MAX(MIN(J70+J71*1.05,-J75),0)</f>
        <v>0</v>
      </c>
      <c r="K79" s="144">
        <f t="shared" ca="1" si="33"/>
        <v>0</v>
      </c>
      <c r="L79" s="144">
        <f t="shared" ca="1" si="33"/>
        <v>0</v>
      </c>
      <c r="M79" s="144">
        <f t="shared" ca="1" si="33"/>
        <v>0</v>
      </c>
      <c r="N79" s="144">
        <f t="shared" ca="1" si="33"/>
        <v>0</v>
      </c>
      <c r="O79" s="144">
        <f t="shared" ca="1" si="33"/>
        <v>0</v>
      </c>
      <c r="P79" s="144">
        <f t="shared" ca="1" si="33"/>
        <v>0</v>
      </c>
      <c r="Q79" s="144">
        <f t="shared" ca="1" si="33"/>
        <v>103277.7149546186</v>
      </c>
      <c r="R79" s="144">
        <f ca="1">MAX(MIN(R70+R71*1.05,-R75),0)</f>
        <v>0</v>
      </c>
      <c r="S79" s="144">
        <f t="shared" ref="S79:CD79" ca="1" si="34">MAX(MIN(S70+S71*1.05,-S75),0)</f>
        <v>0</v>
      </c>
      <c r="T79" s="144">
        <f t="shared" ca="1" si="34"/>
        <v>0</v>
      </c>
      <c r="U79" s="144">
        <f t="shared" ca="1" si="34"/>
        <v>0</v>
      </c>
      <c r="V79" s="144">
        <f t="shared" ca="1" si="34"/>
        <v>0</v>
      </c>
      <c r="W79" s="144">
        <f t="shared" ca="1" si="34"/>
        <v>0</v>
      </c>
      <c r="X79" s="144">
        <f t="shared" ca="1" si="34"/>
        <v>0</v>
      </c>
      <c r="Y79" s="144">
        <f t="shared" ca="1" si="34"/>
        <v>0</v>
      </c>
      <c r="Z79" s="144">
        <f t="shared" ca="1" si="34"/>
        <v>0</v>
      </c>
      <c r="AA79" s="144">
        <f t="shared" ca="1" si="34"/>
        <v>0</v>
      </c>
      <c r="AB79" s="144">
        <f t="shared" ca="1" si="34"/>
        <v>0</v>
      </c>
      <c r="AC79" s="144">
        <f t="shared" ca="1" si="34"/>
        <v>0</v>
      </c>
      <c r="AD79" s="144">
        <f t="shared" ca="1" si="34"/>
        <v>0</v>
      </c>
      <c r="AE79" s="144">
        <f t="shared" ca="1" si="34"/>
        <v>0</v>
      </c>
      <c r="AF79" s="144">
        <f t="shared" ca="1" si="34"/>
        <v>0</v>
      </c>
      <c r="AG79" s="144">
        <f t="shared" ca="1" si="34"/>
        <v>0</v>
      </c>
      <c r="AH79" s="144">
        <f t="shared" ca="1" si="34"/>
        <v>0</v>
      </c>
      <c r="AI79" s="144">
        <f t="shared" ca="1" si="34"/>
        <v>0</v>
      </c>
      <c r="AJ79" s="144">
        <f t="shared" ca="1" si="34"/>
        <v>0</v>
      </c>
      <c r="AK79" s="144">
        <f t="shared" ca="1" si="34"/>
        <v>0</v>
      </c>
      <c r="AL79" s="144">
        <f t="shared" ca="1" si="34"/>
        <v>0</v>
      </c>
      <c r="AM79" s="144">
        <f t="shared" ca="1" si="34"/>
        <v>0</v>
      </c>
      <c r="AN79" s="144">
        <f t="shared" ca="1" si="34"/>
        <v>0</v>
      </c>
      <c r="AO79" s="144">
        <f t="shared" ca="1" si="34"/>
        <v>0</v>
      </c>
      <c r="AP79" s="144">
        <f t="shared" ca="1" si="34"/>
        <v>0</v>
      </c>
      <c r="AQ79" s="144">
        <f t="shared" ca="1" si="34"/>
        <v>0</v>
      </c>
      <c r="AR79" s="144">
        <f t="shared" ca="1" si="34"/>
        <v>0</v>
      </c>
      <c r="AS79" s="144">
        <f t="shared" ca="1" si="34"/>
        <v>0</v>
      </c>
      <c r="AT79" s="144">
        <f t="shared" ca="1" si="34"/>
        <v>0</v>
      </c>
      <c r="AU79" s="144">
        <f t="shared" ca="1" si="34"/>
        <v>0</v>
      </c>
      <c r="AV79" s="144">
        <f t="shared" ca="1" si="34"/>
        <v>0</v>
      </c>
      <c r="AW79" s="144">
        <f t="shared" ca="1" si="34"/>
        <v>0</v>
      </c>
      <c r="AX79" s="144">
        <f t="shared" ca="1" si="34"/>
        <v>0</v>
      </c>
      <c r="AY79" s="144">
        <f t="shared" ca="1" si="34"/>
        <v>0</v>
      </c>
      <c r="AZ79" s="144">
        <f t="shared" ca="1" si="34"/>
        <v>0</v>
      </c>
      <c r="BA79" s="144">
        <f t="shared" ca="1" si="34"/>
        <v>0</v>
      </c>
      <c r="BB79" s="144">
        <f t="shared" ca="1" si="34"/>
        <v>0</v>
      </c>
      <c r="BC79" s="144">
        <f t="shared" ca="1" si="34"/>
        <v>0</v>
      </c>
      <c r="BD79" s="144">
        <f t="shared" ca="1" si="34"/>
        <v>0</v>
      </c>
      <c r="BE79" s="144">
        <f t="shared" ca="1" si="34"/>
        <v>0</v>
      </c>
      <c r="BF79" s="144">
        <f t="shared" ca="1" si="34"/>
        <v>0</v>
      </c>
      <c r="BG79" s="144">
        <f t="shared" ca="1" si="34"/>
        <v>0</v>
      </c>
      <c r="BH79" s="144">
        <f t="shared" ca="1" si="34"/>
        <v>0</v>
      </c>
      <c r="BI79" s="144">
        <f t="shared" ca="1" si="34"/>
        <v>0</v>
      </c>
      <c r="BJ79" s="144">
        <f t="shared" ca="1" si="34"/>
        <v>0</v>
      </c>
      <c r="BK79" s="144">
        <f t="shared" ca="1" si="34"/>
        <v>0</v>
      </c>
      <c r="BL79" s="144">
        <f t="shared" ca="1" si="34"/>
        <v>0</v>
      </c>
      <c r="BM79" s="144">
        <f t="shared" ca="1" si="34"/>
        <v>0</v>
      </c>
      <c r="BN79" s="144">
        <f t="shared" ca="1" si="34"/>
        <v>0</v>
      </c>
      <c r="BO79" s="144">
        <f t="shared" ca="1" si="34"/>
        <v>0</v>
      </c>
      <c r="BP79" s="144">
        <f t="shared" ca="1" si="34"/>
        <v>0</v>
      </c>
      <c r="BQ79" s="144">
        <f t="shared" ca="1" si="34"/>
        <v>0</v>
      </c>
      <c r="BR79" s="144">
        <f t="shared" ca="1" si="34"/>
        <v>0</v>
      </c>
      <c r="BS79" s="144">
        <f t="shared" ca="1" si="34"/>
        <v>0</v>
      </c>
      <c r="BT79" s="144">
        <f t="shared" ca="1" si="34"/>
        <v>0</v>
      </c>
      <c r="BU79" s="144">
        <f t="shared" ca="1" si="34"/>
        <v>0</v>
      </c>
      <c r="BV79" s="144">
        <f t="shared" ca="1" si="34"/>
        <v>0</v>
      </c>
      <c r="BW79" s="144">
        <f t="shared" ca="1" si="34"/>
        <v>0</v>
      </c>
      <c r="BX79" s="144">
        <f t="shared" ca="1" si="34"/>
        <v>0</v>
      </c>
      <c r="BY79" s="144">
        <f t="shared" ca="1" si="34"/>
        <v>0</v>
      </c>
      <c r="BZ79" s="144">
        <f t="shared" ca="1" si="34"/>
        <v>0</v>
      </c>
      <c r="CA79" s="144">
        <f t="shared" ca="1" si="34"/>
        <v>0</v>
      </c>
      <c r="CB79" s="144">
        <f t="shared" ca="1" si="34"/>
        <v>0</v>
      </c>
      <c r="CC79" s="144">
        <f t="shared" ca="1" si="34"/>
        <v>0</v>
      </c>
      <c r="CD79" s="144">
        <f t="shared" ca="1" si="34"/>
        <v>0</v>
      </c>
      <c r="CE79" s="144">
        <f t="shared" ref="CE79:DJ79" ca="1" si="35">MAX(MIN(CE70+CE71*1.05,-CE75),0)</f>
        <v>0</v>
      </c>
      <c r="CF79" s="144">
        <f t="shared" ca="1" si="35"/>
        <v>0</v>
      </c>
      <c r="CG79" s="144">
        <f t="shared" ca="1" si="35"/>
        <v>0</v>
      </c>
      <c r="CH79" s="144">
        <f t="shared" ca="1" si="35"/>
        <v>0</v>
      </c>
      <c r="CI79" s="144">
        <f t="shared" ca="1" si="35"/>
        <v>0</v>
      </c>
      <c r="CJ79" s="144">
        <f t="shared" ca="1" si="35"/>
        <v>0</v>
      </c>
      <c r="CK79" s="144">
        <f t="shared" ca="1" si="35"/>
        <v>0</v>
      </c>
      <c r="CL79" s="144">
        <f t="shared" ca="1" si="35"/>
        <v>0</v>
      </c>
      <c r="CM79" s="144">
        <f t="shared" ca="1" si="35"/>
        <v>0</v>
      </c>
      <c r="CN79" s="144">
        <f t="shared" ca="1" si="35"/>
        <v>0</v>
      </c>
      <c r="CO79" s="144">
        <f t="shared" ca="1" si="35"/>
        <v>0</v>
      </c>
      <c r="CP79" s="144">
        <f t="shared" ca="1" si="35"/>
        <v>0</v>
      </c>
      <c r="CQ79" s="144">
        <f t="shared" ca="1" si="35"/>
        <v>0</v>
      </c>
      <c r="CR79" s="144">
        <f t="shared" ca="1" si="35"/>
        <v>0</v>
      </c>
      <c r="CS79" s="144">
        <f t="shared" ca="1" si="35"/>
        <v>0</v>
      </c>
      <c r="CT79" s="144">
        <f t="shared" ca="1" si="35"/>
        <v>0</v>
      </c>
      <c r="CU79" s="144">
        <f t="shared" ca="1" si="35"/>
        <v>0</v>
      </c>
      <c r="CV79" s="144">
        <f t="shared" ca="1" si="35"/>
        <v>0</v>
      </c>
      <c r="CW79" s="144">
        <f t="shared" ca="1" si="35"/>
        <v>0</v>
      </c>
      <c r="CX79" s="144">
        <f t="shared" ca="1" si="35"/>
        <v>0</v>
      </c>
      <c r="CY79" s="144">
        <f t="shared" ca="1" si="35"/>
        <v>0</v>
      </c>
      <c r="CZ79" s="144">
        <f t="shared" ca="1" si="35"/>
        <v>0</v>
      </c>
      <c r="DA79" s="144">
        <f t="shared" ca="1" si="35"/>
        <v>0</v>
      </c>
      <c r="DB79" s="144">
        <f t="shared" ca="1" si="35"/>
        <v>0</v>
      </c>
      <c r="DC79" s="144">
        <f t="shared" ca="1" si="35"/>
        <v>0</v>
      </c>
      <c r="DD79" s="144">
        <f t="shared" ca="1" si="35"/>
        <v>0</v>
      </c>
      <c r="DE79" s="144">
        <f t="shared" ca="1" si="35"/>
        <v>0</v>
      </c>
      <c r="DF79" s="144">
        <f t="shared" ca="1" si="35"/>
        <v>0</v>
      </c>
      <c r="DG79" s="144">
        <f t="shared" ca="1" si="35"/>
        <v>0</v>
      </c>
      <c r="DH79" s="144">
        <f t="shared" ca="1" si="35"/>
        <v>0</v>
      </c>
      <c r="DI79" s="144">
        <f t="shared" ca="1" si="35"/>
        <v>0</v>
      </c>
      <c r="DJ79" s="144">
        <f t="shared" ca="1" si="35"/>
        <v>0</v>
      </c>
    </row>
    <row r="80" spans="1:114" x14ac:dyDescent="0.25">
      <c r="B80" s="35" t="s">
        <v>478</v>
      </c>
      <c r="C80" s="29"/>
      <c r="J80" s="144">
        <f t="shared" ref="J80:AO80" ca="1" si="36">IF(J78+J74&gt;0,J74,-J78)</f>
        <v>0</v>
      </c>
      <c r="K80" s="144">
        <f t="shared" ca="1" si="36"/>
        <v>0</v>
      </c>
      <c r="L80" s="144">
        <f t="shared" ca="1" si="36"/>
        <v>0</v>
      </c>
      <c r="M80" s="144">
        <f t="shared" ca="1" si="36"/>
        <v>0</v>
      </c>
      <c r="N80" s="144">
        <f t="shared" ca="1" si="36"/>
        <v>0</v>
      </c>
      <c r="O80" s="144">
        <f t="shared" ca="1" si="36"/>
        <v>0</v>
      </c>
      <c r="P80" s="144">
        <f t="shared" ca="1" si="36"/>
        <v>0</v>
      </c>
      <c r="Q80" s="144">
        <f t="shared" ca="1" si="36"/>
        <v>0</v>
      </c>
      <c r="R80" s="144">
        <f t="shared" ca="1" si="36"/>
        <v>-103277.7149546186</v>
      </c>
      <c r="S80" s="144">
        <f t="shared" ca="1" si="36"/>
        <v>0</v>
      </c>
      <c r="T80" s="144">
        <f t="shared" ca="1" si="36"/>
        <v>0</v>
      </c>
      <c r="U80" s="144">
        <f t="shared" ca="1" si="36"/>
        <v>0</v>
      </c>
      <c r="V80" s="144">
        <f t="shared" ca="1" si="36"/>
        <v>0</v>
      </c>
      <c r="W80" s="144">
        <f t="shared" ca="1" si="36"/>
        <v>0</v>
      </c>
      <c r="X80" s="144">
        <f t="shared" ca="1" si="36"/>
        <v>0</v>
      </c>
      <c r="Y80" s="144">
        <f t="shared" ca="1" si="36"/>
        <v>0</v>
      </c>
      <c r="Z80" s="144">
        <f t="shared" ca="1" si="36"/>
        <v>0</v>
      </c>
      <c r="AA80" s="144">
        <f t="shared" ca="1" si="36"/>
        <v>0</v>
      </c>
      <c r="AB80" s="144">
        <f t="shared" ca="1" si="36"/>
        <v>0</v>
      </c>
      <c r="AC80" s="144">
        <f t="shared" ca="1" si="36"/>
        <v>0</v>
      </c>
      <c r="AD80" s="144">
        <f t="shared" ca="1" si="36"/>
        <v>0</v>
      </c>
      <c r="AE80" s="144">
        <f t="shared" ca="1" si="36"/>
        <v>0</v>
      </c>
      <c r="AF80" s="144">
        <f t="shared" ca="1" si="36"/>
        <v>0</v>
      </c>
      <c r="AG80" s="144">
        <f t="shared" ca="1" si="36"/>
        <v>0</v>
      </c>
      <c r="AH80" s="144">
        <f t="shared" ca="1" si="36"/>
        <v>0</v>
      </c>
      <c r="AI80" s="144">
        <f t="shared" ca="1" si="36"/>
        <v>0</v>
      </c>
      <c r="AJ80" s="144">
        <f t="shared" ca="1" si="36"/>
        <v>0</v>
      </c>
      <c r="AK80" s="144">
        <f t="shared" ca="1" si="36"/>
        <v>0</v>
      </c>
      <c r="AL80" s="144">
        <f t="shared" ca="1" si="36"/>
        <v>0</v>
      </c>
      <c r="AM80" s="144">
        <f t="shared" ca="1" si="36"/>
        <v>0</v>
      </c>
      <c r="AN80" s="144">
        <f t="shared" ca="1" si="36"/>
        <v>0</v>
      </c>
      <c r="AO80" s="144">
        <f t="shared" ca="1" si="36"/>
        <v>0</v>
      </c>
      <c r="AP80" s="144">
        <f t="shared" ref="AP80:BU80" ca="1" si="37">IF(AP78+AP74&gt;0,AP74,-AP78)</f>
        <v>0</v>
      </c>
      <c r="AQ80" s="144">
        <f t="shared" ca="1" si="37"/>
        <v>0</v>
      </c>
      <c r="AR80" s="144">
        <f t="shared" ca="1" si="37"/>
        <v>0</v>
      </c>
      <c r="AS80" s="144">
        <f t="shared" ca="1" si="37"/>
        <v>0</v>
      </c>
      <c r="AT80" s="144">
        <f t="shared" ca="1" si="37"/>
        <v>0</v>
      </c>
      <c r="AU80" s="144">
        <f t="shared" ca="1" si="37"/>
        <v>0</v>
      </c>
      <c r="AV80" s="144">
        <f t="shared" ca="1" si="37"/>
        <v>0</v>
      </c>
      <c r="AW80" s="144">
        <f t="shared" ca="1" si="37"/>
        <v>0</v>
      </c>
      <c r="AX80" s="144">
        <f t="shared" ca="1" si="37"/>
        <v>0</v>
      </c>
      <c r="AY80" s="144">
        <f t="shared" ca="1" si="37"/>
        <v>0</v>
      </c>
      <c r="AZ80" s="144">
        <f t="shared" ca="1" si="37"/>
        <v>0</v>
      </c>
      <c r="BA80" s="144">
        <f t="shared" ca="1" si="37"/>
        <v>0</v>
      </c>
      <c r="BB80" s="144">
        <f t="shared" ca="1" si="37"/>
        <v>0</v>
      </c>
      <c r="BC80" s="144">
        <f t="shared" ca="1" si="37"/>
        <v>0</v>
      </c>
      <c r="BD80" s="144">
        <f t="shared" ca="1" si="37"/>
        <v>0</v>
      </c>
      <c r="BE80" s="144">
        <f t="shared" ca="1" si="37"/>
        <v>0</v>
      </c>
      <c r="BF80" s="144">
        <f t="shared" ca="1" si="37"/>
        <v>0</v>
      </c>
      <c r="BG80" s="144">
        <f t="shared" ca="1" si="37"/>
        <v>0</v>
      </c>
      <c r="BH80" s="144">
        <f t="shared" ca="1" si="37"/>
        <v>0</v>
      </c>
      <c r="BI80" s="144">
        <f t="shared" ca="1" si="37"/>
        <v>0</v>
      </c>
      <c r="BJ80" s="144">
        <f t="shared" ca="1" si="37"/>
        <v>0</v>
      </c>
      <c r="BK80" s="144">
        <f t="shared" ca="1" si="37"/>
        <v>0</v>
      </c>
      <c r="BL80" s="144">
        <f t="shared" ca="1" si="37"/>
        <v>0</v>
      </c>
      <c r="BM80" s="144">
        <f t="shared" ca="1" si="37"/>
        <v>0</v>
      </c>
      <c r="BN80" s="144">
        <f t="shared" ca="1" si="37"/>
        <v>0</v>
      </c>
      <c r="BO80" s="144">
        <f t="shared" ca="1" si="37"/>
        <v>0</v>
      </c>
      <c r="BP80" s="144">
        <f t="shared" ca="1" si="37"/>
        <v>0</v>
      </c>
      <c r="BQ80" s="144">
        <f t="shared" ca="1" si="37"/>
        <v>0</v>
      </c>
      <c r="BR80" s="144">
        <f t="shared" ca="1" si="37"/>
        <v>0</v>
      </c>
      <c r="BS80" s="144">
        <f t="shared" ca="1" si="37"/>
        <v>0</v>
      </c>
      <c r="BT80" s="144">
        <f t="shared" ca="1" si="37"/>
        <v>0</v>
      </c>
      <c r="BU80" s="144">
        <f t="shared" ca="1" si="37"/>
        <v>0</v>
      </c>
      <c r="BV80" s="144">
        <f t="shared" ref="BV80:DA80" ca="1" si="38">IF(BV78+BV74&gt;0,BV74,-BV78)</f>
        <v>0</v>
      </c>
      <c r="BW80" s="144">
        <f t="shared" ca="1" si="38"/>
        <v>0</v>
      </c>
      <c r="BX80" s="144">
        <f t="shared" ca="1" si="38"/>
        <v>0</v>
      </c>
      <c r="BY80" s="144">
        <f t="shared" ca="1" si="38"/>
        <v>0</v>
      </c>
      <c r="BZ80" s="144">
        <f t="shared" ca="1" si="38"/>
        <v>0</v>
      </c>
      <c r="CA80" s="144">
        <f t="shared" ca="1" si="38"/>
        <v>0</v>
      </c>
      <c r="CB80" s="144">
        <f t="shared" ca="1" si="38"/>
        <v>0</v>
      </c>
      <c r="CC80" s="144">
        <f t="shared" ca="1" si="38"/>
        <v>0</v>
      </c>
      <c r="CD80" s="144">
        <f t="shared" ca="1" si="38"/>
        <v>0</v>
      </c>
      <c r="CE80" s="144">
        <f t="shared" ca="1" si="38"/>
        <v>0</v>
      </c>
      <c r="CF80" s="144">
        <f t="shared" ca="1" si="38"/>
        <v>0</v>
      </c>
      <c r="CG80" s="144">
        <f t="shared" ca="1" si="38"/>
        <v>0</v>
      </c>
      <c r="CH80" s="144">
        <f t="shared" ca="1" si="38"/>
        <v>0</v>
      </c>
      <c r="CI80" s="144">
        <f t="shared" ca="1" si="38"/>
        <v>0</v>
      </c>
      <c r="CJ80" s="144">
        <f t="shared" ca="1" si="38"/>
        <v>0</v>
      </c>
      <c r="CK80" s="144">
        <f t="shared" ca="1" si="38"/>
        <v>0</v>
      </c>
      <c r="CL80" s="144">
        <f t="shared" ca="1" si="38"/>
        <v>0</v>
      </c>
      <c r="CM80" s="144">
        <f t="shared" ca="1" si="38"/>
        <v>0</v>
      </c>
      <c r="CN80" s="144">
        <f t="shared" ca="1" si="38"/>
        <v>0</v>
      </c>
      <c r="CO80" s="144">
        <f t="shared" ca="1" si="38"/>
        <v>0</v>
      </c>
      <c r="CP80" s="144">
        <f t="shared" ca="1" si="38"/>
        <v>0</v>
      </c>
      <c r="CQ80" s="144">
        <f t="shared" ca="1" si="38"/>
        <v>0</v>
      </c>
      <c r="CR80" s="144">
        <f t="shared" ca="1" si="38"/>
        <v>0</v>
      </c>
      <c r="CS80" s="144">
        <f t="shared" ca="1" si="38"/>
        <v>0</v>
      </c>
      <c r="CT80" s="144">
        <f t="shared" ca="1" si="38"/>
        <v>0</v>
      </c>
      <c r="CU80" s="144">
        <f t="shared" ca="1" si="38"/>
        <v>0</v>
      </c>
      <c r="CV80" s="144">
        <f t="shared" ca="1" si="38"/>
        <v>0</v>
      </c>
      <c r="CW80" s="144">
        <f t="shared" ca="1" si="38"/>
        <v>0</v>
      </c>
      <c r="CX80" s="144">
        <f t="shared" ca="1" si="38"/>
        <v>0</v>
      </c>
      <c r="CY80" s="144">
        <f t="shared" ca="1" si="38"/>
        <v>0</v>
      </c>
      <c r="CZ80" s="144">
        <f t="shared" ca="1" si="38"/>
        <v>0</v>
      </c>
      <c r="DA80" s="144">
        <f t="shared" ca="1" si="38"/>
        <v>0</v>
      </c>
      <c r="DB80" s="144">
        <f t="shared" ref="DB80:DJ80" ca="1" si="39">IF(DB78+DB74&gt;0,DB74,-DB78)</f>
        <v>0</v>
      </c>
      <c r="DC80" s="144">
        <f t="shared" ca="1" si="39"/>
        <v>0</v>
      </c>
      <c r="DD80" s="144">
        <f t="shared" ca="1" si="39"/>
        <v>0</v>
      </c>
      <c r="DE80" s="144">
        <f t="shared" ca="1" si="39"/>
        <v>0</v>
      </c>
      <c r="DF80" s="144">
        <f t="shared" ca="1" si="39"/>
        <v>0</v>
      </c>
      <c r="DG80" s="144">
        <f t="shared" ca="1" si="39"/>
        <v>0</v>
      </c>
      <c r="DH80" s="144">
        <f t="shared" ca="1" si="39"/>
        <v>0</v>
      </c>
      <c r="DI80" s="144">
        <f t="shared" ca="1" si="39"/>
        <v>0</v>
      </c>
      <c r="DJ80" s="144">
        <f t="shared" ca="1" si="39"/>
        <v>0</v>
      </c>
    </row>
    <row r="81" spans="1:114" x14ac:dyDescent="0.25">
      <c r="B81" s="33" t="s">
        <v>350</v>
      </c>
      <c r="C81" s="29"/>
      <c r="J81" s="144">
        <f t="shared" ref="J81" ca="1" si="40">J78+J79+J80</f>
        <v>0</v>
      </c>
      <c r="K81" s="144">
        <f t="shared" ref="K81" ca="1" si="41">K78+K79+K80</f>
        <v>0</v>
      </c>
      <c r="L81" s="144">
        <f t="shared" ref="L81" ca="1" si="42">L78+L79+L80</f>
        <v>0</v>
      </c>
      <c r="M81" s="144">
        <f t="shared" ref="M81" ca="1" si="43">M78+M79+M80</f>
        <v>0</v>
      </c>
      <c r="N81" s="144">
        <f t="shared" ref="N81" ca="1" si="44">N78+N79+N80</f>
        <v>0</v>
      </c>
      <c r="O81" s="144">
        <f t="shared" ref="O81" ca="1" si="45">O78+O79+O80</f>
        <v>0</v>
      </c>
      <c r="P81" s="144">
        <f t="shared" ref="P81" ca="1" si="46">P78+P79+P80</f>
        <v>0</v>
      </c>
      <c r="Q81" s="144">
        <f t="shared" ref="Q81" ca="1" si="47">Q78+Q79+Q80</f>
        <v>103277.7149546186</v>
      </c>
      <c r="R81" s="144">
        <f t="shared" ref="R81" ca="1" si="48">R78+R79+R80</f>
        <v>0</v>
      </c>
      <c r="S81" s="144">
        <f t="shared" ref="S81" ca="1" si="49">S78+S79+S80</f>
        <v>0</v>
      </c>
      <c r="T81" s="144">
        <f t="shared" ref="T81" ca="1" si="50">T78+T79+T80</f>
        <v>0</v>
      </c>
      <c r="U81" s="144">
        <f t="shared" ref="U81" ca="1" si="51">U78+U79+U80</f>
        <v>0</v>
      </c>
      <c r="V81" s="144">
        <f t="shared" ref="V81" ca="1" si="52">V78+V79+V80</f>
        <v>0</v>
      </c>
      <c r="W81" s="144">
        <f t="shared" ref="W81" ca="1" si="53">W78+W79+W80</f>
        <v>0</v>
      </c>
      <c r="X81" s="144">
        <f t="shared" ref="X81" ca="1" si="54">X78+X79+X80</f>
        <v>0</v>
      </c>
      <c r="Y81" s="144">
        <f t="shared" ref="Y81" ca="1" si="55">Y78+Y79+Y80</f>
        <v>0</v>
      </c>
      <c r="Z81" s="144">
        <f t="shared" ref="Z81" ca="1" si="56">Z78+Z79+Z80</f>
        <v>0</v>
      </c>
      <c r="AA81" s="144">
        <f t="shared" ref="AA81" ca="1" si="57">AA78+AA79+AA80</f>
        <v>0</v>
      </c>
      <c r="AB81" s="144">
        <f t="shared" ref="AB81" ca="1" si="58">AB78+AB79+AB80</f>
        <v>0</v>
      </c>
      <c r="AC81" s="144">
        <f t="shared" ref="AC81" ca="1" si="59">AC78+AC79+AC80</f>
        <v>0</v>
      </c>
      <c r="AD81" s="144">
        <f t="shared" ref="AD81" ca="1" si="60">AD78+AD79+AD80</f>
        <v>0</v>
      </c>
      <c r="AE81" s="144">
        <f t="shared" ref="AE81" ca="1" si="61">AE78+AE79+AE80</f>
        <v>0</v>
      </c>
      <c r="AF81" s="144">
        <f t="shared" ref="AF81" ca="1" si="62">AF78+AF79+AF80</f>
        <v>0</v>
      </c>
      <c r="AG81" s="144">
        <f t="shared" ref="AG81" ca="1" si="63">AG78+AG79+AG80</f>
        <v>0</v>
      </c>
      <c r="AH81" s="144">
        <f t="shared" ref="AH81" ca="1" si="64">AH78+AH79+AH80</f>
        <v>0</v>
      </c>
      <c r="AI81" s="144">
        <f t="shared" ref="AI81" ca="1" si="65">AI78+AI79+AI80</f>
        <v>0</v>
      </c>
      <c r="AJ81" s="144">
        <f t="shared" ref="AJ81" ca="1" si="66">AJ78+AJ79+AJ80</f>
        <v>0</v>
      </c>
      <c r="AK81" s="144">
        <f t="shared" ref="AK81" ca="1" si="67">AK78+AK79+AK80</f>
        <v>0</v>
      </c>
      <c r="AL81" s="144">
        <f t="shared" ref="AL81" ca="1" si="68">AL78+AL79+AL80</f>
        <v>0</v>
      </c>
      <c r="AM81" s="144">
        <f t="shared" ref="AM81" ca="1" si="69">AM78+AM79+AM80</f>
        <v>0</v>
      </c>
      <c r="AN81" s="144">
        <f t="shared" ref="AN81" ca="1" si="70">AN78+AN79+AN80</f>
        <v>0</v>
      </c>
      <c r="AO81" s="144">
        <f t="shared" ref="AO81" ca="1" si="71">AO78+AO79+AO80</f>
        <v>0</v>
      </c>
      <c r="AP81" s="144">
        <f t="shared" ref="AP81" ca="1" si="72">AP78+AP79+AP80</f>
        <v>0</v>
      </c>
      <c r="AQ81" s="144">
        <f t="shared" ref="AQ81" ca="1" si="73">AQ78+AQ79+AQ80</f>
        <v>0</v>
      </c>
      <c r="AR81" s="144">
        <f t="shared" ref="AR81" ca="1" si="74">AR78+AR79+AR80</f>
        <v>0</v>
      </c>
      <c r="AS81" s="144">
        <f t="shared" ref="AS81" ca="1" si="75">AS78+AS79+AS80</f>
        <v>0</v>
      </c>
      <c r="AT81" s="144">
        <f t="shared" ref="AT81" ca="1" si="76">AT78+AT79+AT80</f>
        <v>0</v>
      </c>
      <c r="AU81" s="144">
        <f t="shared" ref="AU81" ca="1" si="77">AU78+AU79+AU80</f>
        <v>0</v>
      </c>
      <c r="AV81" s="144">
        <f t="shared" ref="AV81" ca="1" si="78">AV78+AV79+AV80</f>
        <v>0</v>
      </c>
      <c r="AW81" s="144">
        <f t="shared" ref="AW81" ca="1" si="79">AW78+AW79+AW80</f>
        <v>0</v>
      </c>
      <c r="AX81" s="144">
        <f t="shared" ref="AX81" ca="1" si="80">AX78+AX79+AX80</f>
        <v>0</v>
      </c>
      <c r="AY81" s="144">
        <f t="shared" ref="AY81" ca="1" si="81">AY78+AY79+AY80</f>
        <v>0</v>
      </c>
      <c r="AZ81" s="144">
        <f t="shared" ref="AZ81" ca="1" si="82">AZ78+AZ79+AZ80</f>
        <v>0</v>
      </c>
      <c r="BA81" s="144">
        <f t="shared" ref="BA81" ca="1" si="83">BA78+BA79+BA80</f>
        <v>0</v>
      </c>
      <c r="BB81" s="144">
        <f t="shared" ref="BB81" ca="1" si="84">BB78+BB79+BB80</f>
        <v>0</v>
      </c>
      <c r="BC81" s="144">
        <f t="shared" ref="BC81" ca="1" si="85">BC78+BC79+BC80</f>
        <v>0</v>
      </c>
      <c r="BD81" s="144">
        <f t="shared" ref="BD81" ca="1" si="86">BD78+BD79+BD80</f>
        <v>0</v>
      </c>
      <c r="BE81" s="144">
        <f t="shared" ref="BE81" ca="1" si="87">BE78+BE79+BE80</f>
        <v>0</v>
      </c>
      <c r="BF81" s="144">
        <f t="shared" ref="BF81" ca="1" si="88">BF78+BF79+BF80</f>
        <v>0</v>
      </c>
      <c r="BG81" s="144">
        <f t="shared" ref="BG81" ca="1" si="89">BG78+BG79+BG80</f>
        <v>0</v>
      </c>
      <c r="BH81" s="144">
        <f t="shared" ref="BH81" ca="1" si="90">BH78+BH79+BH80</f>
        <v>0</v>
      </c>
      <c r="BI81" s="144">
        <f t="shared" ref="BI81" ca="1" si="91">BI78+BI79+BI80</f>
        <v>0</v>
      </c>
      <c r="BJ81" s="144">
        <f t="shared" ref="BJ81" ca="1" si="92">BJ78+BJ79+BJ80</f>
        <v>0</v>
      </c>
      <c r="BK81" s="144">
        <f t="shared" ref="BK81" ca="1" si="93">BK78+BK79+BK80</f>
        <v>0</v>
      </c>
      <c r="BL81" s="144">
        <f t="shared" ref="BL81" ca="1" si="94">BL78+BL79+BL80</f>
        <v>0</v>
      </c>
      <c r="BM81" s="144">
        <f t="shared" ref="BM81" ca="1" si="95">BM78+BM79+BM80</f>
        <v>0</v>
      </c>
      <c r="BN81" s="144">
        <f t="shared" ref="BN81" ca="1" si="96">BN78+BN79+BN80</f>
        <v>0</v>
      </c>
      <c r="BO81" s="144">
        <f t="shared" ref="BO81" ca="1" si="97">BO78+BO79+BO80</f>
        <v>0</v>
      </c>
      <c r="BP81" s="144">
        <f t="shared" ref="BP81" ca="1" si="98">BP78+BP79+BP80</f>
        <v>0</v>
      </c>
      <c r="BQ81" s="144">
        <f t="shared" ref="BQ81" ca="1" si="99">BQ78+BQ79+BQ80</f>
        <v>0</v>
      </c>
      <c r="BR81" s="144">
        <f t="shared" ref="BR81" ca="1" si="100">BR78+BR79+BR80</f>
        <v>0</v>
      </c>
      <c r="BS81" s="144">
        <f t="shared" ref="BS81" ca="1" si="101">BS78+BS79+BS80</f>
        <v>0</v>
      </c>
      <c r="BT81" s="144">
        <f t="shared" ref="BT81" ca="1" si="102">BT78+BT79+BT80</f>
        <v>0</v>
      </c>
      <c r="BU81" s="144">
        <f t="shared" ref="BU81" ca="1" si="103">BU78+BU79+BU80</f>
        <v>0</v>
      </c>
      <c r="BV81" s="144">
        <f t="shared" ref="BV81" ca="1" si="104">BV78+BV79+BV80</f>
        <v>0</v>
      </c>
      <c r="BW81" s="144">
        <f t="shared" ref="BW81" ca="1" si="105">BW78+BW79+BW80</f>
        <v>0</v>
      </c>
      <c r="BX81" s="144">
        <f t="shared" ref="BX81" ca="1" si="106">BX78+BX79+BX80</f>
        <v>0</v>
      </c>
      <c r="BY81" s="144">
        <f t="shared" ref="BY81" ca="1" si="107">BY78+BY79+BY80</f>
        <v>0</v>
      </c>
      <c r="BZ81" s="144">
        <f t="shared" ref="BZ81" ca="1" si="108">BZ78+BZ79+BZ80</f>
        <v>0</v>
      </c>
      <c r="CA81" s="144">
        <f t="shared" ref="CA81" ca="1" si="109">CA78+CA79+CA80</f>
        <v>0</v>
      </c>
      <c r="CB81" s="144">
        <f t="shared" ref="CB81" ca="1" si="110">CB78+CB79+CB80</f>
        <v>0</v>
      </c>
      <c r="CC81" s="144">
        <f t="shared" ref="CC81" ca="1" si="111">CC78+CC79+CC80</f>
        <v>0</v>
      </c>
      <c r="CD81" s="144">
        <f t="shared" ref="CD81" ca="1" si="112">CD78+CD79+CD80</f>
        <v>0</v>
      </c>
      <c r="CE81" s="144">
        <f t="shared" ref="CE81" ca="1" si="113">CE78+CE79+CE80</f>
        <v>0</v>
      </c>
      <c r="CF81" s="144">
        <f t="shared" ref="CF81" ca="1" si="114">CF78+CF79+CF80</f>
        <v>0</v>
      </c>
      <c r="CG81" s="144">
        <f t="shared" ref="CG81" ca="1" si="115">CG78+CG79+CG80</f>
        <v>0</v>
      </c>
      <c r="CH81" s="144">
        <f t="shared" ref="CH81" ca="1" si="116">CH78+CH79+CH80</f>
        <v>0</v>
      </c>
      <c r="CI81" s="144">
        <f t="shared" ref="CI81" ca="1" si="117">CI78+CI79+CI80</f>
        <v>0</v>
      </c>
      <c r="CJ81" s="144">
        <f t="shared" ref="CJ81" ca="1" si="118">CJ78+CJ79+CJ80</f>
        <v>0</v>
      </c>
      <c r="CK81" s="144">
        <f t="shared" ref="CK81" ca="1" si="119">CK78+CK79+CK80</f>
        <v>0</v>
      </c>
      <c r="CL81" s="144">
        <f t="shared" ref="CL81" ca="1" si="120">CL78+CL79+CL80</f>
        <v>0</v>
      </c>
      <c r="CM81" s="144">
        <f t="shared" ref="CM81" ca="1" si="121">CM78+CM79+CM80</f>
        <v>0</v>
      </c>
      <c r="CN81" s="144">
        <f t="shared" ref="CN81" ca="1" si="122">CN78+CN79+CN80</f>
        <v>0</v>
      </c>
      <c r="CO81" s="144">
        <f t="shared" ref="CO81" ca="1" si="123">CO78+CO79+CO80</f>
        <v>0</v>
      </c>
      <c r="CP81" s="144">
        <f t="shared" ref="CP81" ca="1" si="124">CP78+CP79+CP80</f>
        <v>0</v>
      </c>
      <c r="CQ81" s="144">
        <f t="shared" ref="CQ81" ca="1" si="125">CQ78+CQ79+CQ80</f>
        <v>0</v>
      </c>
      <c r="CR81" s="144">
        <f t="shared" ref="CR81" ca="1" si="126">CR78+CR79+CR80</f>
        <v>0</v>
      </c>
      <c r="CS81" s="144">
        <f t="shared" ref="CS81" ca="1" si="127">CS78+CS79+CS80</f>
        <v>0</v>
      </c>
      <c r="CT81" s="144">
        <f t="shared" ref="CT81" ca="1" si="128">CT78+CT79+CT80</f>
        <v>0</v>
      </c>
      <c r="CU81" s="144">
        <f t="shared" ref="CU81" ca="1" si="129">CU78+CU79+CU80</f>
        <v>0</v>
      </c>
      <c r="CV81" s="144">
        <f t="shared" ref="CV81" ca="1" si="130">CV78+CV79+CV80</f>
        <v>0</v>
      </c>
      <c r="CW81" s="144">
        <f t="shared" ref="CW81" ca="1" si="131">CW78+CW79+CW80</f>
        <v>0</v>
      </c>
      <c r="CX81" s="144">
        <f t="shared" ref="CX81" ca="1" si="132">CX78+CX79+CX80</f>
        <v>0</v>
      </c>
      <c r="CY81" s="144">
        <f t="shared" ref="CY81" ca="1" si="133">CY78+CY79+CY80</f>
        <v>0</v>
      </c>
      <c r="CZ81" s="144">
        <f t="shared" ref="CZ81" ca="1" si="134">CZ78+CZ79+CZ80</f>
        <v>0</v>
      </c>
      <c r="DA81" s="144">
        <f t="shared" ref="DA81" ca="1" si="135">DA78+DA79+DA80</f>
        <v>0</v>
      </c>
      <c r="DB81" s="144">
        <f t="shared" ref="DB81" ca="1" si="136">DB78+DB79+DB80</f>
        <v>0</v>
      </c>
      <c r="DC81" s="144">
        <f t="shared" ref="DC81" ca="1" si="137">DC78+DC79+DC80</f>
        <v>0</v>
      </c>
      <c r="DD81" s="144">
        <f t="shared" ref="DD81:DJ81" ca="1" si="138">DD78+DD79+DD80</f>
        <v>0</v>
      </c>
      <c r="DE81" s="144">
        <f t="shared" ca="1" si="138"/>
        <v>0</v>
      </c>
      <c r="DF81" s="144">
        <f t="shared" ca="1" si="138"/>
        <v>0</v>
      </c>
      <c r="DG81" s="144">
        <f t="shared" ca="1" si="138"/>
        <v>0</v>
      </c>
      <c r="DH81" s="144">
        <f t="shared" ca="1" si="138"/>
        <v>0</v>
      </c>
      <c r="DI81" s="144">
        <f t="shared" ca="1" si="138"/>
        <v>0</v>
      </c>
      <c r="DJ81" s="144">
        <f t="shared" ca="1" si="138"/>
        <v>0</v>
      </c>
    </row>
    <row r="82" spans="1:114" x14ac:dyDescent="0.25">
      <c r="B82" s="29"/>
      <c r="C82" s="29"/>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c r="CN82" s="144"/>
      <c r="CO82" s="144"/>
      <c r="CP82" s="144"/>
      <c r="CQ82" s="144"/>
      <c r="CR82" s="144"/>
      <c r="CS82" s="144"/>
      <c r="CT82" s="144"/>
      <c r="CU82" s="144"/>
      <c r="CV82" s="144"/>
      <c r="CW82" s="144"/>
      <c r="CX82" s="144"/>
      <c r="CY82" s="144"/>
      <c r="CZ82" s="144"/>
      <c r="DA82" s="144"/>
      <c r="DB82" s="144"/>
      <c r="DC82" s="144"/>
      <c r="DD82" s="144"/>
      <c r="DE82" s="144"/>
      <c r="DF82" s="144"/>
      <c r="DG82" s="144"/>
      <c r="DH82" s="144"/>
      <c r="DI82" s="144"/>
      <c r="DJ82" s="144"/>
    </row>
    <row r="83" spans="1:114" s="196" customFormat="1" ht="16.5" x14ac:dyDescent="0.3">
      <c r="A83" s="130"/>
      <c r="B83" s="252" t="s">
        <v>480</v>
      </c>
      <c r="C83" s="253"/>
      <c r="J83" s="196" t="str">
        <f ca="1">IFERROR((J70-J79-J80)/-J71,"долга нет")</f>
        <v>долга нет</v>
      </c>
      <c r="K83" s="196" t="str">
        <f t="shared" ref="K83:BV83" ca="1" si="139">IFERROR((K70-K79-K80)/-K71,"долга нет")</f>
        <v>долга нет</v>
      </c>
      <c r="L83" s="196" t="str">
        <f t="shared" ca="1" si="139"/>
        <v>долга нет</v>
      </c>
      <c r="M83" s="196">
        <f t="shared" ca="1" si="139"/>
        <v>56.790877188277271</v>
      </c>
      <c r="N83" s="196">
        <f t="shared" ca="1" si="139"/>
        <v>16.371450341828641</v>
      </c>
      <c r="O83" s="196">
        <f t="shared" ca="1" si="139"/>
        <v>42.168734267963856</v>
      </c>
      <c r="P83" s="196">
        <f t="shared" ca="1" si="139"/>
        <v>464.92929677314589</v>
      </c>
      <c r="Q83" s="196">
        <f t="shared" ca="1" si="139"/>
        <v>2.0914843104380525</v>
      </c>
      <c r="R83" s="196">
        <f t="shared" ca="1" si="139"/>
        <v>1.05</v>
      </c>
      <c r="S83" s="196">
        <f t="shared" ca="1" si="139"/>
        <v>14.752151981924687</v>
      </c>
      <c r="T83" s="196">
        <f t="shared" ca="1" si="139"/>
        <v>8.7482283735300808</v>
      </c>
      <c r="U83" s="196">
        <f t="shared" ca="1" si="139"/>
        <v>7.3622790553943194</v>
      </c>
      <c r="V83" s="196">
        <f t="shared" ca="1" si="139"/>
        <v>5.2521577699745254</v>
      </c>
      <c r="W83" s="196">
        <f t="shared" ca="1" si="139"/>
        <v>11.881885977287897</v>
      </c>
      <c r="X83" s="196">
        <f t="shared" ca="1" si="139"/>
        <v>5.9301072456740709</v>
      </c>
      <c r="Y83" s="196">
        <f t="shared" ca="1" si="139"/>
        <v>4.4138484588717688</v>
      </c>
      <c r="Z83" s="196">
        <f t="shared" ca="1" si="139"/>
        <v>3.5506151022723156</v>
      </c>
      <c r="AA83" s="196">
        <f t="shared" ca="1" si="139"/>
        <v>4.9726967723780993</v>
      </c>
      <c r="AB83" s="196">
        <f t="shared" ca="1" si="139"/>
        <v>5.0520280261229065</v>
      </c>
      <c r="AC83" s="196">
        <f t="shared" ca="1" si="139"/>
        <v>4.2600994043105587</v>
      </c>
      <c r="AD83" s="196">
        <f t="shared" ca="1" si="139"/>
        <v>2.8622287574349681</v>
      </c>
      <c r="AE83" s="196">
        <f t="shared" ca="1" si="139"/>
        <v>3.3489670227943407</v>
      </c>
      <c r="AF83" s="196">
        <f t="shared" ca="1" si="139"/>
        <v>3.4033347823636952</v>
      </c>
      <c r="AG83" s="196">
        <f t="shared" ca="1" si="139"/>
        <v>3.1328825367332267</v>
      </c>
      <c r="AH83" s="196">
        <f t="shared" ca="1" si="139"/>
        <v>2.4414259645355711</v>
      </c>
      <c r="AI83" s="196">
        <f t="shared" ca="1" si="139"/>
        <v>2.8258523494206949</v>
      </c>
      <c r="AJ83" s="196">
        <f t="shared" ca="1" si="139"/>
        <v>2.8707525515888994</v>
      </c>
      <c r="AK83" s="196">
        <f t="shared" ca="1" si="139"/>
        <v>2.2877771231954211</v>
      </c>
      <c r="AL83" s="196">
        <f t="shared" ca="1" si="139"/>
        <v>1.8019609406931074</v>
      </c>
      <c r="AM83" s="196">
        <f t="shared" ca="1" si="139"/>
        <v>2.0492370191428981</v>
      </c>
      <c r="AN83" s="196">
        <f t="shared" ca="1" si="139"/>
        <v>2.0795587280320098</v>
      </c>
      <c r="AO83" s="196">
        <f t="shared" ca="1" si="139"/>
        <v>2.4135543348216904</v>
      </c>
      <c r="AP83" s="196">
        <f t="shared" ca="1" si="139"/>
        <v>1.9221467643788583</v>
      </c>
      <c r="AQ83" s="196">
        <f t="shared" ca="1" si="139"/>
        <v>2.429053985641751</v>
      </c>
      <c r="AR83" s="196">
        <f t="shared" ca="1" si="139"/>
        <v>2.463749305875119</v>
      </c>
      <c r="AS83" s="196">
        <f t="shared" ca="1" si="139"/>
        <v>2.8203996899862362</v>
      </c>
      <c r="AT83" s="196">
        <f t="shared" ca="1" si="139"/>
        <v>2.0503199732507826</v>
      </c>
      <c r="AU83" s="196">
        <f t="shared" ca="1" si="139"/>
        <v>2.5525782119492515</v>
      </c>
      <c r="AV83" s="196">
        <f t="shared" ca="1" si="139"/>
        <v>2.5913303336423912</v>
      </c>
      <c r="AW83" s="196">
        <f t="shared" ca="1" si="139"/>
        <v>2.9706395069502691</v>
      </c>
      <c r="AX83" s="196">
        <f t="shared" ca="1" si="139"/>
        <v>2.1863039743691401</v>
      </c>
      <c r="AY83" s="196">
        <f t="shared" ca="1" si="139"/>
        <v>2.6839078645171077</v>
      </c>
      <c r="AZ83" s="196">
        <f t="shared" ca="1" si="139"/>
        <v>2.7272583633493359</v>
      </c>
      <c r="BA83" s="196">
        <f t="shared" ca="1" si="139"/>
        <v>3.8028451223841313</v>
      </c>
      <c r="BB83" s="196">
        <f t="shared" ca="1" si="139"/>
        <v>2.8206853378364594</v>
      </c>
      <c r="BC83" s="196">
        <f t="shared" ca="1" si="139"/>
        <v>3.3912651310413131</v>
      </c>
      <c r="BD83" s="196">
        <f t="shared" ca="1" si="139"/>
        <v>3.4256220737197198</v>
      </c>
      <c r="BE83" s="196">
        <f t="shared" ca="1" si="139"/>
        <v>3.9142875582686512</v>
      </c>
      <c r="BF83" s="196">
        <f t="shared" ca="1" si="139"/>
        <v>2.9394401906121121</v>
      </c>
      <c r="BG83" s="196">
        <f t="shared" ca="1" si="139"/>
        <v>3.4847208269675494</v>
      </c>
      <c r="BH83" s="196">
        <f t="shared" ca="1" si="139"/>
        <v>3.5235692797911722</v>
      </c>
      <c r="BI83" s="196" t="str">
        <f t="shared" ca="1" si="139"/>
        <v>долга нет</v>
      </c>
      <c r="BJ83" s="196" t="str">
        <f t="shared" ca="1" si="139"/>
        <v>долга нет</v>
      </c>
      <c r="BK83" s="196" t="str">
        <f t="shared" ca="1" si="139"/>
        <v>долга нет</v>
      </c>
      <c r="BL83" s="196" t="str">
        <f t="shared" ca="1" si="139"/>
        <v>долга нет</v>
      </c>
      <c r="BM83" s="196" t="str">
        <f t="shared" ca="1" si="139"/>
        <v>долга нет</v>
      </c>
      <c r="BN83" s="196" t="str">
        <f t="shared" ca="1" si="139"/>
        <v>долга нет</v>
      </c>
      <c r="BO83" s="196" t="str">
        <f t="shared" ca="1" si="139"/>
        <v>долга нет</v>
      </c>
      <c r="BP83" s="196" t="str">
        <f t="shared" ca="1" si="139"/>
        <v>долга нет</v>
      </c>
      <c r="BQ83" s="196" t="str">
        <f t="shared" ca="1" si="139"/>
        <v>долга нет</v>
      </c>
      <c r="BR83" s="196" t="str">
        <f t="shared" ca="1" si="139"/>
        <v>долга нет</v>
      </c>
      <c r="BS83" s="196" t="str">
        <f t="shared" ca="1" si="139"/>
        <v>долга нет</v>
      </c>
      <c r="BT83" s="196" t="str">
        <f t="shared" ca="1" si="139"/>
        <v>долга нет</v>
      </c>
      <c r="BU83" s="196" t="str">
        <f t="shared" ca="1" si="139"/>
        <v>долга нет</v>
      </c>
      <c r="BV83" s="196" t="str">
        <f t="shared" ca="1" si="139"/>
        <v>долга нет</v>
      </c>
      <c r="BW83" s="196" t="str">
        <f t="shared" ref="BW83:DJ83" ca="1" si="140">IFERROR((BW70-BW79-BW80)/-BW71,"долга нет")</f>
        <v>долга нет</v>
      </c>
      <c r="BX83" s="196" t="str">
        <f t="shared" ca="1" si="140"/>
        <v>долга нет</v>
      </c>
      <c r="BY83" s="196" t="str">
        <f t="shared" ca="1" si="140"/>
        <v>долга нет</v>
      </c>
      <c r="BZ83" s="196" t="str">
        <f t="shared" ca="1" si="140"/>
        <v>долга нет</v>
      </c>
      <c r="CA83" s="196" t="str">
        <f t="shared" ca="1" si="140"/>
        <v>долга нет</v>
      </c>
      <c r="CB83" s="196" t="str">
        <f t="shared" ca="1" si="140"/>
        <v>долга нет</v>
      </c>
      <c r="CC83" s="196" t="str">
        <f t="shared" ca="1" si="140"/>
        <v>долга нет</v>
      </c>
      <c r="CD83" s="196" t="str">
        <f t="shared" ca="1" si="140"/>
        <v>долга нет</v>
      </c>
      <c r="CE83" s="196" t="str">
        <f t="shared" ca="1" si="140"/>
        <v>долга нет</v>
      </c>
      <c r="CF83" s="196" t="str">
        <f t="shared" ca="1" si="140"/>
        <v>долга нет</v>
      </c>
      <c r="CG83" s="196" t="str">
        <f t="shared" ca="1" si="140"/>
        <v>долга нет</v>
      </c>
      <c r="CH83" s="196" t="str">
        <f t="shared" ca="1" si="140"/>
        <v>долга нет</v>
      </c>
      <c r="CI83" s="196" t="str">
        <f t="shared" ca="1" si="140"/>
        <v>долга нет</v>
      </c>
      <c r="CJ83" s="196" t="str">
        <f t="shared" ca="1" si="140"/>
        <v>долга нет</v>
      </c>
      <c r="CK83" s="196" t="str">
        <f t="shared" ca="1" si="140"/>
        <v>долга нет</v>
      </c>
      <c r="CL83" s="196" t="str">
        <f t="shared" ca="1" si="140"/>
        <v>долга нет</v>
      </c>
      <c r="CM83" s="196" t="str">
        <f t="shared" ca="1" si="140"/>
        <v>долга нет</v>
      </c>
      <c r="CN83" s="196" t="str">
        <f t="shared" ca="1" si="140"/>
        <v>долга нет</v>
      </c>
      <c r="CO83" s="196" t="str">
        <f t="shared" ca="1" si="140"/>
        <v>долга нет</v>
      </c>
      <c r="CP83" s="196" t="str">
        <f t="shared" ca="1" si="140"/>
        <v>долга нет</v>
      </c>
      <c r="CQ83" s="196" t="str">
        <f t="shared" ca="1" si="140"/>
        <v>долга нет</v>
      </c>
      <c r="CR83" s="196" t="str">
        <f t="shared" ca="1" si="140"/>
        <v>долга нет</v>
      </c>
      <c r="CS83" s="196" t="str">
        <f t="shared" ca="1" si="140"/>
        <v>долга нет</v>
      </c>
      <c r="CT83" s="196" t="str">
        <f t="shared" ca="1" si="140"/>
        <v>долга нет</v>
      </c>
      <c r="CU83" s="196" t="str">
        <f t="shared" ca="1" si="140"/>
        <v>долга нет</v>
      </c>
      <c r="CV83" s="196" t="str">
        <f t="shared" ca="1" si="140"/>
        <v>долга нет</v>
      </c>
      <c r="CW83" s="196" t="str">
        <f t="shared" ca="1" si="140"/>
        <v>долга нет</v>
      </c>
      <c r="CX83" s="196" t="str">
        <f t="shared" ca="1" si="140"/>
        <v>долга нет</v>
      </c>
      <c r="CY83" s="196" t="str">
        <f t="shared" ca="1" si="140"/>
        <v>долга нет</v>
      </c>
      <c r="CZ83" s="196" t="str">
        <f t="shared" ca="1" si="140"/>
        <v>долга нет</v>
      </c>
      <c r="DA83" s="196" t="str">
        <f t="shared" ca="1" si="140"/>
        <v>долга нет</v>
      </c>
      <c r="DB83" s="196" t="str">
        <f t="shared" ca="1" si="140"/>
        <v>долга нет</v>
      </c>
      <c r="DC83" s="196" t="str">
        <f t="shared" ca="1" si="140"/>
        <v>долга нет</v>
      </c>
      <c r="DD83" s="196" t="str">
        <f t="shared" ca="1" si="140"/>
        <v>долга нет</v>
      </c>
      <c r="DE83" s="196" t="str">
        <f t="shared" ca="1" si="140"/>
        <v>долга нет</v>
      </c>
      <c r="DF83" s="196" t="str">
        <f t="shared" ca="1" si="140"/>
        <v>долга нет</v>
      </c>
      <c r="DG83" s="196" t="str">
        <f t="shared" ca="1" si="140"/>
        <v>долга нет</v>
      </c>
      <c r="DH83" s="196" t="str">
        <f t="shared" ca="1" si="140"/>
        <v>долга нет</v>
      </c>
      <c r="DI83" s="196" t="str">
        <f t="shared" ca="1" si="140"/>
        <v>долга нет</v>
      </c>
      <c r="DJ83" s="196" t="str">
        <f t="shared" ca="1" si="140"/>
        <v>долга нет</v>
      </c>
    </row>
    <row r="84" spans="1:114" x14ac:dyDescent="0.25">
      <c r="J84" s="144"/>
      <c r="K84" s="144"/>
      <c r="L84" s="144"/>
      <c r="M84" s="144"/>
      <c r="N84" s="144"/>
      <c r="O84" s="144"/>
      <c r="P84" s="144"/>
      <c r="Q84" s="144"/>
      <c r="R84" s="144"/>
      <c r="S84" s="144"/>
      <c r="T84" s="144"/>
      <c r="U84" s="144"/>
      <c r="V84" s="144"/>
      <c r="W84" s="144"/>
      <c r="X84" s="144"/>
      <c r="Y84" s="144"/>
      <c r="Z84" s="14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c r="CN84" s="144"/>
      <c r="CO84" s="144"/>
      <c r="CP84" s="144"/>
      <c r="CQ84" s="144"/>
      <c r="CR84" s="144"/>
      <c r="CS84" s="144"/>
      <c r="CT84" s="144"/>
      <c r="CU84" s="144"/>
      <c r="CV84" s="144"/>
      <c r="CW84" s="144"/>
      <c r="CX84" s="144"/>
      <c r="CY84" s="144"/>
      <c r="CZ84" s="144"/>
      <c r="DA84" s="144"/>
      <c r="DB84" s="144"/>
      <c r="DC84" s="144"/>
      <c r="DD84" s="144"/>
      <c r="DE84" s="144"/>
      <c r="DF84" s="144"/>
      <c r="DG84" s="144"/>
      <c r="DH84" s="144"/>
      <c r="DI84" s="144"/>
      <c r="DJ84" s="144"/>
    </row>
    <row r="85" spans="1:114" x14ac:dyDescent="0.25">
      <c r="B85" s="223" t="s">
        <v>453</v>
      </c>
      <c r="I85" s="31">
        <f>SUMPRODUCT(Финансирование!G30:G33,Финансирование!I30:I33)/(1-Макро!$C$18)/SUM(Финансирование!I30:I33)</f>
        <v>9.9188543407821725E-2</v>
      </c>
      <c r="J85" s="31">
        <f>(1+$I85)^(1/4)-1</f>
        <v>2.3924767768155997E-2</v>
      </c>
      <c r="K85" s="31">
        <f t="shared" ref="K85:BV85" si="141">(1+$I85)^(1/4)-1</f>
        <v>2.3924767768155997E-2</v>
      </c>
      <c r="L85" s="31">
        <f t="shared" si="141"/>
        <v>2.3924767768155997E-2</v>
      </c>
      <c r="M85" s="31">
        <f t="shared" si="141"/>
        <v>2.3924767768155997E-2</v>
      </c>
      <c r="N85" s="31">
        <f t="shared" si="141"/>
        <v>2.3924767768155997E-2</v>
      </c>
      <c r="O85" s="31">
        <f t="shared" si="141"/>
        <v>2.3924767768155997E-2</v>
      </c>
      <c r="P85" s="31">
        <f t="shared" si="141"/>
        <v>2.3924767768155997E-2</v>
      </c>
      <c r="Q85" s="31">
        <f t="shared" si="141"/>
        <v>2.3924767768155997E-2</v>
      </c>
      <c r="R85" s="31">
        <f t="shared" si="141"/>
        <v>2.3924767768155997E-2</v>
      </c>
      <c r="S85" s="31">
        <f t="shared" si="141"/>
        <v>2.3924767768155997E-2</v>
      </c>
      <c r="T85" s="31">
        <f t="shared" si="141"/>
        <v>2.3924767768155997E-2</v>
      </c>
      <c r="U85" s="31">
        <f t="shared" si="141"/>
        <v>2.3924767768155997E-2</v>
      </c>
      <c r="V85" s="31">
        <f t="shared" si="141"/>
        <v>2.3924767768155997E-2</v>
      </c>
      <c r="W85" s="31">
        <f t="shared" si="141"/>
        <v>2.3924767768155997E-2</v>
      </c>
      <c r="X85" s="31">
        <f t="shared" si="141"/>
        <v>2.3924767768155997E-2</v>
      </c>
      <c r="Y85" s="31">
        <f t="shared" si="141"/>
        <v>2.3924767768155997E-2</v>
      </c>
      <c r="Z85" s="31">
        <f t="shared" si="141"/>
        <v>2.3924767768155997E-2</v>
      </c>
      <c r="AA85" s="31">
        <f t="shared" si="141"/>
        <v>2.3924767768155997E-2</v>
      </c>
      <c r="AB85" s="31">
        <f t="shared" si="141"/>
        <v>2.3924767768155997E-2</v>
      </c>
      <c r="AC85" s="31">
        <f t="shared" si="141"/>
        <v>2.3924767768155997E-2</v>
      </c>
      <c r="AD85" s="31">
        <f t="shared" si="141"/>
        <v>2.3924767768155997E-2</v>
      </c>
      <c r="AE85" s="31">
        <f t="shared" si="141"/>
        <v>2.3924767768155997E-2</v>
      </c>
      <c r="AF85" s="31">
        <f t="shared" si="141"/>
        <v>2.3924767768155997E-2</v>
      </c>
      <c r="AG85" s="31">
        <f t="shared" si="141"/>
        <v>2.3924767768155997E-2</v>
      </c>
      <c r="AH85" s="31">
        <f t="shared" si="141"/>
        <v>2.3924767768155997E-2</v>
      </c>
      <c r="AI85" s="31">
        <f t="shared" si="141"/>
        <v>2.3924767768155997E-2</v>
      </c>
      <c r="AJ85" s="31">
        <f t="shared" si="141"/>
        <v>2.3924767768155997E-2</v>
      </c>
      <c r="AK85" s="31">
        <f t="shared" si="141"/>
        <v>2.3924767768155997E-2</v>
      </c>
      <c r="AL85" s="31">
        <f t="shared" si="141"/>
        <v>2.3924767768155997E-2</v>
      </c>
      <c r="AM85" s="31">
        <f t="shared" si="141"/>
        <v>2.3924767768155997E-2</v>
      </c>
      <c r="AN85" s="31">
        <f t="shared" si="141"/>
        <v>2.3924767768155997E-2</v>
      </c>
      <c r="AO85" s="31">
        <f t="shared" si="141"/>
        <v>2.3924767768155997E-2</v>
      </c>
      <c r="AP85" s="31">
        <f t="shared" si="141"/>
        <v>2.3924767768155997E-2</v>
      </c>
      <c r="AQ85" s="31">
        <f t="shared" si="141"/>
        <v>2.3924767768155997E-2</v>
      </c>
      <c r="AR85" s="31">
        <f t="shared" si="141"/>
        <v>2.3924767768155997E-2</v>
      </c>
      <c r="AS85" s="31">
        <f t="shared" si="141"/>
        <v>2.3924767768155997E-2</v>
      </c>
      <c r="AT85" s="31">
        <f t="shared" si="141"/>
        <v>2.3924767768155997E-2</v>
      </c>
      <c r="AU85" s="31">
        <f t="shared" si="141"/>
        <v>2.3924767768155997E-2</v>
      </c>
      <c r="AV85" s="31">
        <f t="shared" si="141"/>
        <v>2.3924767768155997E-2</v>
      </c>
      <c r="AW85" s="31">
        <f t="shared" si="141"/>
        <v>2.3924767768155997E-2</v>
      </c>
      <c r="AX85" s="31">
        <f t="shared" si="141"/>
        <v>2.3924767768155997E-2</v>
      </c>
      <c r="AY85" s="31">
        <f t="shared" si="141"/>
        <v>2.3924767768155997E-2</v>
      </c>
      <c r="AZ85" s="31">
        <f t="shared" si="141"/>
        <v>2.3924767768155997E-2</v>
      </c>
      <c r="BA85" s="31">
        <f t="shared" si="141"/>
        <v>2.3924767768155997E-2</v>
      </c>
      <c r="BB85" s="31">
        <f t="shared" si="141"/>
        <v>2.3924767768155997E-2</v>
      </c>
      <c r="BC85" s="31">
        <f t="shared" si="141"/>
        <v>2.3924767768155997E-2</v>
      </c>
      <c r="BD85" s="31">
        <f t="shared" si="141"/>
        <v>2.3924767768155997E-2</v>
      </c>
      <c r="BE85" s="31">
        <f t="shared" si="141"/>
        <v>2.3924767768155997E-2</v>
      </c>
      <c r="BF85" s="31">
        <f t="shared" si="141"/>
        <v>2.3924767768155997E-2</v>
      </c>
      <c r="BG85" s="31">
        <f t="shared" si="141"/>
        <v>2.3924767768155997E-2</v>
      </c>
      <c r="BH85" s="31">
        <f t="shared" si="141"/>
        <v>2.3924767768155997E-2</v>
      </c>
      <c r="BI85" s="31">
        <f t="shared" si="141"/>
        <v>2.3924767768155997E-2</v>
      </c>
      <c r="BJ85" s="31">
        <f t="shared" si="141"/>
        <v>2.3924767768155997E-2</v>
      </c>
      <c r="BK85" s="31">
        <f t="shared" si="141"/>
        <v>2.3924767768155997E-2</v>
      </c>
      <c r="BL85" s="31">
        <f t="shared" si="141"/>
        <v>2.3924767768155997E-2</v>
      </c>
      <c r="BM85" s="31">
        <f t="shared" si="141"/>
        <v>2.3924767768155997E-2</v>
      </c>
      <c r="BN85" s="31">
        <f t="shared" si="141"/>
        <v>2.3924767768155997E-2</v>
      </c>
      <c r="BO85" s="31">
        <f t="shared" si="141"/>
        <v>2.3924767768155997E-2</v>
      </c>
      <c r="BP85" s="31">
        <f t="shared" si="141"/>
        <v>2.3924767768155997E-2</v>
      </c>
      <c r="BQ85" s="31">
        <f t="shared" si="141"/>
        <v>2.3924767768155997E-2</v>
      </c>
      <c r="BR85" s="31">
        <f t="shared" si="141"/>
        <v>2.3924767768155997E-2</v>
      </c>
      <c r="BS85" s="31">
        <f t="shared" si="141"/>
        <v>2.3924767768155997E-2</v>
      </c>
      <c r="BT85" s="31">
        <f t="shared" si="141"/>
        <v>2.3924767768155997E-2</v>
      </c>
      <c r="BU85" s="31">
        <f t="shared" si="141"/>
        <v>2.3924767768155997E-2</v>
      </c>
      <c r="BV85" s="31">
        <f t="shared" si="141"/>
        <v>2.3924767768155997E-2</v>
      </c>
      <c r="BW85" s="31">
        <f t="shared" ref="BW85:DJ85" si="142">(1+$I85)^(1/4)-1</f>
        <v>2.3924767768155997E-2</v>
      </c>
      <c r="BX85" s="31">
        <f t="shared" si="142"/>
        <v>2.3924767768155997E-2</v>
      </c>
      <c r="BY85" s="31">
        <f t="shared" si="142"/>
        <v>2.3924767768155997E-2</v>
      </c>
      <c r="BZ85" s="31">
        <f t="shared" si="142"/>
        <v>2.3924767768155997E-2</v>
      </c>
      <c r="CA85" s="31">
        <f t="shared" si="142"/>
        <v>2.3924767768155997E-2</v>
      </c>
      <c r="CB85" s="31">
        <f t="shared" si="142"/>
        <v>2.3924767768155997E-2</v>
      </c>
      <c r="CC85" s="31">
        <f t="shared" si="142"/>
        <v>2.3924767768155997E-2</v>
      </c>
      <c r="CD85" s="31">
        <f t="shared" si="142"/>
        <v>2.3924767768155997E-2</v>
      </c>
      <c r="CE85" s="31">
        <f t="shared" si="142"/>
        <v>2.3924767768155997E-2</v>
      </c>
      <c r="CF85" s="31">
        <f t="shared" si="142"/>
        <v>2.3924767768155997E-2</v>
      </c>
      <c r="CG85" s="31">
        <f t="shared" si="142"/>
        <v>2.3924767768155997E-2</v>
      </c>
      <c r="CH85" s="31">
        <f t="shared" si="142"/>
        <v>2.3924767768155997E-2</v>
      </c>
      <c r="CI85" s="31">
        <f t="shared" si="142"/>
        <v>2.3924767768155997E-2</v>
      </c>
      <c r="CJ85" s="31">
        <f t="shared" si="142"/>
        <v>2.3924767768155997E-2</v>
      </c>
      <c r="CK85" s="31">
        <f t="shared" si="142"/>
        <v>2.3924767768155997E-2</v>
      </c>
      <c r="CL85" s="31">
        <f t="shared" si="142"/>
        <v>2.3924767768155997E-2</v>
      </c>
      <c r="CM85" s="31">
        <f t="shared" si="142"/>
        <v>2.3924767768155997E-2</v>
      </c>
      <c r="CN85" s="31">
        <f t="shared" si="142"/>
        <v>2.3924767768155997E-2</v>
      </c>
      <c r="CO85" s="31">
        <f t="shared" si="142"/>
        <v>2.3924767768155997E-2</v>
      </c>
      <c r="CP85" s="31">
        <f t="shared" si="142"/>
        <v>2.3924767768155997E-2</v>
      </c>
      <c r="CQ85" s="31">
        <f t="shared" si="142"/>
        <v>2.3924767768155997E-2</v>
      </c>
      <c r="CR85" s="31">
        <f t="shared" si="142"/>
        <v>2.3924767768155997E-2</v>
      </c>
      <c r="CS85" s="31">
        <f t="shared" si="142"/>
        <v>2.3924767768155997E-2</v>
      </c>
      <c r="CT85" s="31">
        <f t="shared" si="142"/>
        <v>2.3924767768155997E-2</v>
      </c>
      <c r="CU85" s="31">
        <f t="shared" si="142"/>
        <v>2.3924767768155997E-2</v>
      </c>
      <c r="CV85" s="31">
        <f t="shared" si="142"/>
        <v>2.3924767768155997E-2</v>
      </c>
      <c r="CW85" s="31">
        <f t="shared" si="142"/>
        <v>2.3924767768155997E-2</v>
      </c>
      <c r="CX85" s="31">
        <f t="shared" si="142"/>
        <v>2.3924767768155997E-2</v>
      </c>
      <c r="CY85" s="31">
        <f t="shared" si="142"/>
        <v>2.3924767768155997E-2</v>
      </c>
      <c r="CZ85" s="31">
        <f t="shared" si="142"/>
        <v>2.3924767768155997E-2</v>
      </c>
      <c r="DA85" s="31">
        <f t="shared" si="142"/>
        <v>2.3924767768155997E-2</v>
      </c>
      <c r="DB85" s="31">
        <f t="shared" si="142"/>
        <v>2.3924767768155997E-2</v>
      </c>
      <c r="DC85" s="31">
        <f t="shared" si="142"/>
        <v>2.3924767768155997E-2</v>
      </c>
      <c r="DD85" s="31">
        <f t="shared" si="142"/>
        <v>2.3924767768155997E-2</v>
      </c>
      <c r="DE85" s="31">
        <f t="shared" si="142"/>
        <v>2.3924767768155997E-2</v>
      </c>
      <c r="DF85" s="31">
        <f t="shared" si="142"/>
        <v>2.3924767768155997E-2</v>
      </c>
      <c r="DG85" s="31">
        <f t="shared" si="142"/>
        <v>2.3924767768155997E-2</v>
      </c>
      <c r="DH85" s="31">
        <f t="shared" si="142"/>
        <v>2.3924767768155997E-2</v>
      </c>
      <c r="DI85" s="31">
        <f t="shared" si="142"/>
        <v>2.3924767768155997E-2</v>
      </c>
      <c r="DJ85" s="31">
        <f t="shared" si="142"/>
        <v>2.3924767768155997E-2</v>
      </c>
    </row>
    <row r="86" spans="1:114" x14ac:dyDescent="0.25">
      <c r="B86" s="223" t="s">
        <v>374</v>
      </c>
      <c r="I86" s="202">
        <v>1</v>
      </c>
      <c r="J86" s="36">
        <f t="shared" ref="J86" si="143">I86/(1+J85)</f>
        <v>0.97663425231884493</v>
      </c>
      <c r="K86" s="36">
        <f t="shared" ref="K86" si="144">J86/(1+K85)</f>
        <v>0.95381446280238935</v>
      </c>
      <c r="L86" s="36">
        <f t="shared" ref="L86" si="145">K86/(1+L85)</f>
        <v>0.93152787472991228</v>
      </c>
      <c r="M86" s="36">
        <f t="shared" ref="M86" si="146">L86/(1+M85)</f>
        <v>0.90976202945101059</v>
      </c>
      <c r="N86" s="36">
        <f t="shared" ref="N86" si="147">M86/(1+N85)</f>
        <v>0.88850475942096274</v>
      </c>
      <c r="O86" s="36">
        <f t="shared" ref="O86" si="148">N86/(1+O85)</f>
        <v>0.86774418139882714</v>
      </c>
      <c r="P86" s="36">
        <f t="shared" ref="P86" si="149">O86/(1+P85)</f>
        <v>0.84746868980447176</v>
      </c>
      <c r="Q86" s="36">
        <f t="shared" ref="Q86" si="150">P86/(1+Q85)</f>
        <v>0.82766695023082149</v>
      </c>
      <c r="R86" s="36">
        <f t="shared" ref="R86" si="151">Q86/(1+R85)</f>
        <v>0.80832789310769704</v>
      </c>
      <c r="S86" s="36">
        <f t="shared" ref="S86" si="152">R86/(1+S85)</f>
        <v>0.78944070751370288</v>
      </c>
      <c r="T86" s="36">
        <f t="shared" ref="T86" si="153">S86/(1+T85)</f>
        <v>0.77099483513270517</v>
      </c>
      <c r="U86" s="36">
        <f t="shared" ref="U86" si="154">T86/(1+U85)</f>
        <v>0.7529799643515207</v>
      </c>
      <c r="V86" s="36">
        <f t="shared" ref="V86" si="155">U86/(1+V85)</f>
        <v>0.73538602449551793</v>
      </c>
      <c r="W86" s="36">
        <f t="shared" ref="W86" si="156">V86/(1+W85)</f>
        <v>0.71820318019890794</v>
      </c>
      <c r="X86" s="36">
        <f t="shared" ref="X86" si="157">W86/(1+X85)</f>
        <v>0.70142182590657709</v>
      </c>
      <c r="Y86" s="36">
        <f t="shared" ref="Y86" si="158">X86/(1+Y85)</f>
        <v>0.68503258050438898</v>
      </c>
      <c r="Z86" s="36">
        <f t="shared" ref="Z86" si="159">Y86/(1+Z85)</f>
        <v>0.66902628207495285</v>
      </c>
      <c r="AA86" s="36">
        <f t="shared" ref="AA86" si="160">Z86/(1+AA85)</f>
        <v>0.65339398277592819</v>
      </c>
      <c r="AB86" s="36">
        <f t="shared" ref="AB86" si="161">AA86/(1+AB85)</f>
        <v>0.63812694383800095</v>
      </c>
      <c r="AC86" s="36">
        <f t="shared" ref="AC86" si="162">AB86/(1+AC85)</f>
        <v>0.62321663067973565</v>
      </c>
      <c r="AD86" s="36">
        <f t="shared" ref="AD86" si="163">AC86/(1+AD85)</f>
        <v>0.60865470813657341</v>
      </c>
      <c r="AE86" s="36">
        <f t="shared" ref="AE86" si="164">AD86/(1+AE85)</f>
        <v>0.59443303580130713</v>
      </c>
      <c r="AF86" s="36">
        <f t="shared" ref="AF86" si="165">AE86/(1+AF85)</f>
        <v>0.58054366347343078</v>
      </c>
      <c r="AG86" s="36">
        <f t="shared" ref="AG86" si="166">AF86/(1+AG85)</f>
        <v>0.56697882671481725</v>
      </c>
      <c r="AH86" s="36">
        <f t="shared" ref="AH86" si="167">AG86/(1+AH85)</f>
        <v>0.55373094250924149</v>
      </c>
      <c r="AI86" s="36">
        <f t="shared" ref="AI86" si="168">AH86/(1+AI85)</f>
        <v>0.54079260502332238</v>
      </c>
      <c r="AJ86" s="36">
        <f t="shared" ref="AJ86" si="169">AI86/(1+AJ85)</f>
        <v>0.5281565814665129</v>
      </c>
      <c r="AK86" s="36">
        <f t="shared" ref="AK86" si="170">AJ86/(1+AK85)</f>
        <v>0.51581580804782501</v>
      </c>
      <c r="AL86" s="36">
        <f t="shared" ref="AL86" si="171">AK86/(1+AL85)</f>
        <v>0.50376338602702841</v>
      </c>
      <c r="AM86" s="36">
        <f t="shared" ref="AM86" si="172">AL86/(1+AM85)</f>
        <v>0.49199257785811656</v>
      </c>
      <c r="AN86" s="36">
        <f t="shared" ref="AN86" si="173">AM86/(1+AN85)</f>
        <v>0.48049680342288281</v>
      </c>
      <c r="AO86" s="36">
        <f t="shared" ref="AO86" si="174">AN86/(1+AO85)</f>
        <v>0.46926963635250218</v>
      </c>
      <c r="AP86" s="36">
        <f t="shared" ref="AP86" si="175">AO86/(1+AP85)</f>
        <v>0.45830480043506222</v>
      </c>
      <c r="AQ86" s="36">
        <f t="shared" ref="AQ86" si="176">AP86/(1+AQ85)</f>
        <v>0.44759616610703445</v>
      </c>
      <c r="AR86" s="36">
        <f t="shared" ref="AR86" si="177">AQ86/(1+AR85)</f>
        <v>0.43713774702672514</v>
      </c>
      <c r="AS86" s="36">
        <f t="shared" ref="AS86" si="178">AR86/(1+AS85)</f>
        <v>0.42692369672779013</v>
      </c>
      <c r="AT86" s="36">
        <f t="shared" ref="AT86" si="179">AS86/(1+AT85)</f>
        <v>0.41694830535094263</v>
      </c>
      <c r="AU86" s="36">
        <f t="shared" ref="AU86" si="180">AT86/(1+AU85)</f>
        <v>0.40720599645202732</v>
      </c>
      <c r="AV86" s="36">
        <f t="shared" ref="AV86" si="181">AU86/(1+AV85)</f>
        <v>0.39769132388467593</v>
      </c>
      <c r="AW86" s="36">
        <f t="shared" ref="AW86" si="182">AV86/(1+AW85)</f>
        <v>0.3883989687558021</v>
      </c>
      <c r="AX86" s="36">
        <f t="shared" ref="AX86" si="183">AW86/(1+AX85)</f>
        <v>0.37932373645223322</v>
      </c>
      <c r="AY86" s="36">
        <f t="shared" ref="AY86" si="184">AX86/(1+AY85)</f>
        <v>0.37046055373681741</v>
      </c>
      <c r="AZ86" s="36">
        <f t="shared" ref="AZ86" si="185">AY86/(1+AZ85)</f>
        <v>0.36180446591238197</v>
      </c>
      <c r="BA86" s="36">
        <f t="shared" ref="BA86" si="186">AZ86/(1+BA85)</f>
        <v>0.35335063405195821</v>
      </c>
      <c r="BB86" s="36">
        <f t="shared" ref="BB86" si="187">BA86/(1+BB85)</f>
        <v>0.34509433229372399</v>
      </c>
      <c r="BC86" s="36">
        <f t="shared" ref="BC86" si="188">BB86/(1+BC85)</f>
        <v>0.33703094519915217</v>
      </c>
      <c r="BD86" s="36">
        <f t="shared" ref="BD86" si="189">BC86/(1+BD85)</f>
        <v>0.32915596517288759</v>
      </c>
      <c r="BE86" s="36">
        <f t="shared" ref="BE86" si="190">BD86/(1+BE85)</f>
        <v>0.32146498994291084</v>
      </c>
      <c r="BF86" s="36">
        <f t="shared" ref="BF86" si="191">BE86/(1+BF85)</f>
        <v>0.31395372009957973</v>
      </c>
      <c r="BG86" s="36">
        <f t="shared" ref="BG86" si="192">BF86/(1+BG85)</f>
        <v>0.30661795669217295</v>
      </c>
      <c r="BH86" s="36">
        <f t="shared" ref="BH86" si="193">BG86/(1+BH85)</f>
        <v>0.29945359888159234</v>
      </c>
      <c r="BI86" s="36">
        <f t="shared" ref="BI86" si="194">BH86/(1+BI85)</f>
        <v>0.29245664164791124</v>
      </c>
      <c r="BJ86" s="36">
        <f t="shared" ref="BJ86" si="195">BI86/(1+BJ85)</f>
        <v>0.2856231735514882</v>
      </c>
      <c r="BK86" s="36">
        <f t="shared" ref="BK86" si="196">BJ86/(1+BK85)</f>
        <v>0.27894937454639335</v>
      </c>
      <c r="BL86" s="36">
        <f t="shared" ref="BL86" si="197">BK86/(1+BL85)</f>
        <v>0.27243151384492631</v>
      </c>
      <c r="BM86" s="36">
        <f t="shared" ref="BM86" si="198">BL86/(1+BM85)</f>
        <v>0.26606594783203069</v>
      </c>
      <c r="BN86" s="36">
        <f t="shared" ref="BN86" si="199">BM86/(1+BN85)</f>
        <v>0.25984911802844013</v>
      </c>
      <c r="BO86" s="36">
        <f t="shared" ref="BO86" si="200">BN86/(1+BO85)</f>
        <v>0.25377754910141692</v>
      </c>
      <c r="BP86" s="36">
        <f t="shared" ref="BP86" si="201">BO86/(1+BP85)</f>
        <v>0.24784784692197129</v>
      </c>
      <c r="BQ86" s="36">
        <f t="shared" ref="BQ86" si="202">BP86/(1+BQ85)</f>
        <v>0.24205669666747498</v>
      </c>
      <c r="BR86" s="36">
        <f t="shared" ref="BR86" si="203">BQ86/(1+BR85)</f>
        <v>0.23640086096860888</v>
      </c>
      <c r="BS86" s="36">
        <f t="shared" ref="BS86" si="204">BR86/(1+BS85)</f>
        <v>0.23087717809960856</v>
      </c>
      <c r="BT86" s="36">
        <f t="shared" ref="BT86" si="205">BS86/(1+BT85)</f>
        <v>0.22548256021079602</v>
      </c>
      <c r="BU86" s="36">
        <f t="shared" ref="BU86" si="206">BT86/(1+BU85)</f>
        <v>0.2202139916024097</v>
      </c>
      <c r="BV86" s="36">
        <f t="shared" ref="BV86" si="207">BU86/(1+BV85)</f>
        <v>0.2150685270387678</v>
      </c>
      <c r="BW86" s="36">
        <f t="shared" ref="BW86" si="208">BV86/(1+BW85)</f>
        <v>0.21004329010182229</v>
      </c>
      <c r="BX86" s="36">
        <f t="shared" ref="BX86" si="209">BW86/(1+BX85)</f>
        <v>0.20513547158318346</v>
      </c>
      <c r="BY86" s="36">
        <f t="shared" ref="BY86" si="210">BX86/(1+BY85)</f>
        <v>0.20034232791371603</v>
      </c>
      <c r="BZ86" s="36">
        <f t="shared" ref="BZ86" si="211">BY86/(1+BZ85)</f>
        <v>0.19566117962982893</v>
      </c>
      <c r="CA86" s="36">
        <f t="shared" ref="CA86" si="212">BZ86/(1+CA85)</f>
        <v>0.19108940987560119</v>
      </c>
      <c r="CB86" s="36">
        <f t="shared" ref="CB86" si="213">CA86/(1+CB85)</f>
        <v>0.18662446293990709</v>
      </c>
      <c r="CC86" s="36">
        <f t="shared" ref="CC86" si="214">CB86/(1+CC85)</f>
        <v>0.18226384282772215</v>
      </c>
      <c r="CD86" s="36">
        <f t="shared" ref="CD86" si="215">CC86/(1+CD85)</f>
        <v>0.17800511186481188</v>
      </c>
      <c r="CE86" s="36">
        <f t="shared" ref="CE86" si="216">CD86/(1+CE85)</f>
        <v>0.1738458893350229</v>
      </c>
      <c r="CF86" s="36">
        <f t="shared" ref="CF86" si="217">CE86/(1+CF85)</f>
        <v>0.16978385014941474</v>
      </c>
      <c r="CG86" s="36">
        <f t="shared" ref="CG86" si="218">CF86/(1+CG85)</f>
        <v>0.16581672354648849</v>
      </c>
      <c r="CH86" s="36">
        <f t="shared" ref="CH86" si="219">CG86/(1+CH85)</f>
        <v>0.16194229182278541</v>
      </c>
      <c r="CI86" s="36">
        <f t="shared" ref="CI86" si="220">CH86/(1+CI85)</f>
        <v>0.15815838909314622</v>
      </c>
      <c r="CJ86" s="36">
        <f t="shared" ref="CJ86" si="221">CI86/(1+CJ85)</f>
        <v>0.15446290007993782</v>
      </c>
      <c r="CK86" s="36">
        <f t="shared" ref="CK86" si="222">CJ86/(1+CK85)</f>
        <v>0.15085375893057054</v>
      </c>
      <c r="CL86" s="36">
        <f t="shared" ref="CL86" si="223">CK86/(1+CL85)</f>
        <v>0.14732894806264504</v>
      </c>
      <c r="CM86" s="36">
        <f t="shared" ref="CM86" si="224">CL86/(1+CM85)</f>
        <v>0.14388649703608328</v>
      </c>
      <c r="CN86" s="36">
        <f t="shared" ref="CN86" si="225">CM86/(1+CN85)</f>
        <v>0.14052448145161289</v>
      </c>
      <c r="CO86" s="36">
        <f t="shared" ref="CO86" si="226">CN86/(1+CO85)</f>
        <v>0.13724102187498935</v>
      </c>
      <c r="CP86" s="36">
        <f t="shared" ref="CP86" si="227">CO86/(1+CP85)</f>
        <v>0.13403428278635446</v>
      </c>
      <c r="CQ86" s="36">
        <f t="shared" ref="CQ86" si="228">CP86/(1+CQ85)</f>
        <v>0.13090247155414392</v>
      </c>
      <c r="CR86" s="36">
        <f t="shared" ref="CR86" si="229">CQ86/(1+CR85)</f>
        <v>0.1278438374329702</v>
      </c>
      <c r="CS86" s="36">
        <f t="shared" ref="CS86" si="230">CR86/(1+CS85)</f>
        <v>0.12485667058492082</v>
      </c>
      <c r="CT86" s="36">
        <f t="shared" ref="CT86" si="231">CS86/(1+CT85)</f>
        <v>0.12193930112372448</v>
      </c>
      <c r="CU86" s="36">
        <f t="shared" ref="CU86" si="232">CT86/(1+CU85)</f>
        <v>0.11909009818125114</v>
      </c>
      <c r="CV86" s="36">
        <f t="shared" ref="CV86" si="233">CU86/(1+CV85)</f>
        <v>0.11630746899582405</v>
      </c>
      <c r="CW86" s="36">
        <f t="shared" ref="CW86" si="234">CV86/(1+CW85)</f>
        <v>0.11358985802183386</v>
      </c>
      <c r="CX86" s="36">
        <f t="shared" ref="CX86" si="235">CW86/(1+CX85)</f>
        <v>0.11093574606015746</v>
      </c>
      <c r="CY86" s="36">
        <f t="shared" ref="CY86" si="236">CX86/(1+CY85)</f>
        <v>0.10834364940889514</v>
      </c>
      <c r="CZ86" s="36">
        <f t="shared" ref="CZ86" si="237">CY86/(1+CZ85)</f>
        <v>0.10581211903395138</v>
      </c>
      <c r="DA86" s="36">
        <f t="shared" ref="DA86" si="238">CZ86/(1+DA85)</f>
        <v>0.10333973975899573</v>
      </c>
      <c r="DB86" s="36">
        <f t="shared" ref="DB86" si="239">DA86/(1+DB85)</f>
        <v>0.10092512947435081</v>
      </c>
      <c r="DC86" s="36">
        <f t="shared" ref="DC86" si="240">DB86/(1+DC85)</f>
        <v>9.8566938364365225E-2</v>
      </c>
      <c r="DD86" s="36">
        <f t="shared" ref="DD86" si="241">DC86/(1+DD85)</f>
        <v>9.6263848152839504E-2</v>
      </c>
      <c r="DE86" s="36">
        <f t="shared" ref="DE86" si="242">DD86/(1+DE85)</f>
        <v>9.4014571366083238E-2</v>
      </c>
      <c r="DF86" s="36">
        <f t="shared" ref="DF86" si="243">DE86/(1+DF85)</f>
        <v>9.1817850613191393E-2</v>
      </c>
      <c r="DG86" s="36">
        <f t="shared" ref="DG86" si="244">DF86/(1+DG85)</f>
        <v>8.9672457883137574E-2</v>
      </c>
      <c r="DH86" s="36">
        <f t="shared" ref="DH86" si="245">DG86/(1+DH85)</f>
        <v>8.7577193858291186E-2</v>
      </c>
      <c r="DI86" s="36">
        <f t="shared" ref="DI86" si="246">DH86/(1+DI85)</f>
        <v>8.5530887243974757E-2</v>
      </c>
      <c r="DJ86" s="36">
        <f t="shared" ref="DJ86" si="247">DI86/(1+DJ85)</f>
        <v>8.3532394113686723E-2</v>
      </c>
    </row>
    <row r="87" spans="1:114" x14ac:dyDescent="0.25">
      <c r="B87" s="29" t="s">
        <v>454</v>
      </c>
      <c r="C87" s="29"/>
      <c r="J87" s="144">
        <f t="shared" ref="J87:AO87" ca="1" si="248">J70*J86</f>
        <v>3403.3541609278318</v>
      </c>
      <c r="K87" s="144">
        <f t="shared" ca="1" si="248"/>
        <v>5528.4981735651854</v>
      </c>
      <c r="L87" s="144">
        <f t="shared" ca="1" si="248"/>
        <v>5454.3237062244698</v>
      </c>
      <c r="M87" s="144">
        <f t="shared" ca="1" si="248"/>
        <v>5889.9449401025668</v>
      </c>
      <c r="N87" s="144">
        <f t="shared" ca="1" si="248"/>
        <v>3258.3289866038676</v>
      </c>
      <c r="O87" s="144">
        <f t="shared" ca="1" si="248"/>
        <v>8269.7182783432472</v>
      </c>
      <c r="P87" s="144">
        <f t="shared" ca="1" si="248"/>
        <v>90228.982035263994</v>
      </c>
      <c r="Q87" s="144">
        <f t="shared" ca="1" si="248"/>
        <v>88657.763644378181</v>
      </c>
      <c r="R87" s="144">
        <f t="shared" ca="1" si="248"/>
        <v>3013.2726316915277</v>
      </c>
      <c r="S87" s="144">
        <f t="shared" ca="1" si="248"/>
        <v>4833.0689586535236</v>
      </c>
      <c r="T87" s="144">
        <f t="shared" ca="1" si="248"/>
        <v>2832.8323348722929</v>
      </c>
      <c r="U87" s="144">
        <f t="shared" ca="1" si="248"/>
        <v>3276.2963348199664</v>
      </c>
      <c r="V87" s="144">
        <f t="shared" ca="1" si="248"/>
        <v>2881.3231131736688</v>
      </c>
      <c r="W87" s="144">
        <f t="shared" ca="1" si="248"/>
        <v>6442.874263214977</v>
      </c>
      <c r="X87" s="144">
        <f t="shared" ca="1" si="248"/>
        <v>3173.7035755389702</v>
      </c>
      <c r="Y87" s="144">
        <f t="shared" ca="1" si="248"/>
        <v>3581.7057082589954</v>
      </c>
      <c r="Z87" s="144">
        <f t="shared" ca="1" si="248"/>
        <v>2740.2568113129764</v>
      </c>
      <c r="AA87" s="144">
        <f t="shared" ca="1" si="248"/>
        <v>3728.6089269791414</v>
      </c>
      <c r="AB87" s="144">
        <f t="shared" ca="1" si="248"/>
        <v>3677.0143246682869</v>
      </c>
      <c r="AC87" s="144">
        <f t="shared" ca="1" si="248"/>
        <v>4047.2461771709445</v>
      </c>
      <c r="AD87" s="144">
        <f t="shared" ca="1" si="248"/>
        <v>2605.1593663393232</v>
      </c>
      <c r="AE87" s="144">
        <f t="shared" ca="1" si="248"/>
        <v>2963.0656380943669</v>
      </c>
      <c r="AF87" s="144">
        <f t="shared" ca="1" si="248"/>
        <v>2927.0666714790445</v>
      </c>
      <c r="AG87" s="144">
        <f t="shared" ca="1" si="248"/>
        <v>3290.1677949347677</v>
      </c>
      <c r="AH87" s="144">
        <f t="shared" ca="1" si="248"/>
        <v>2475.6843566184393</v>
      </c>
      <c r="AI87" s="144">
        <f t="shared" ca="1" si="248"/>
        <v>2777.209470052811</v>
      </c>
      <c r="AJ87" s="144">
        <f t="shared" ca="1" si="248"/>
        <v>2743.406569459527</v>
      </c>
      <c r="AK87" s="144">
        <f t="shared" ca="1" si="248"/>
        <v>3087.4267842043873</v>
      </c>
      <c r="AL87" s="144">
        <f t="shared" ca="1" si="248"/>
        <v>2351.7049307373536</v>
      </c>
      <c r="AM87" s="144">
        <f t="shared" ca="1" si="248"/>
        <v>2603.3109055148125</v>
      </c>
      <c r="AN87" s="144">
        <f t="shared" ca="1" si="248"/>
        <v>2571.6533070608211</v>
      </c>
      <c r="AO87" s="144">
        <f t="shared" ca="1" si="248"/>
        <v>2897.5453525661187</v>
      </c>
      <c r="AP87" s="144">
        <f t="shared" ref="AP87:BU87" ca="1" si="249">AP70*AP86</f>
        <v>2233.180289725185</v>
      </c>
      <c r="AQ87" s="144">
        <f t="shared" ca="1" si="249"/>
        <v>2746.200619609127</v>
      </c>
      <c r="AR87" s="144">
        <f t="shared" ca="1" si="249"/>
        <v>2709.4911957501854</v>
      </c>
      <c r="AS87" s="144">
        <f t="shared" ca="1" si="249"/>
        <v>3011.2056373050382</v>
      </c>
      <c r="AT87" s="144">
        <f t="shared" ca="1" si="249"/>
        <v>2120.0296360704506</v>
      </c>
      <c r="AU87" s="144">
        <f t="shared" ca="1" si="249"/>
        <v>2566.4861704518339</v>
      </c>
      <c r="AV87" s="144">
        <f t="shared" ca="1" si="249"/>
        <v>2532.5310083348913</v>
      </c>
      <c r="AW87" s="144">
        <f t="shared" ca="1" si="249"/>
        <v>2818.5709559797497</v>
      </c>
      <c r="AX87" s="144">
        <f t="shared" ca="1" si="249"/>
        <v>2012.246967591155</v>
      </c>
      <c r="AY87" s="144">
        <f t="shared" ca="1" si="249"/>
        <v>2399.2116566028767</v>
      </c>
      <c r="AZ87" s="144">
        <f t="shared" ca="1" si="249"/>
        <v>2367.8958370744208</v>
      </c>
      <c r="BA87" s="144">
        <f t="shared" ca="1" si="249"/>
        <v>2639.0771325843821</v>
      </c>
      <c r="BB87" s="144">
        <f t="shared" ca="1" si="249"/>
        <v>1909.7278240477465</v>
      </c>
      <c r="BC87" s="144">
        <f t="shared" ca="1" si="249"/>
        <v>2243.566146461314</v>
      </c>
      <c r="BD87" s="144">
        <f t="shared" ca="1" si="249"/>
        <v>2214.6241534734099</v>
      </c>
      <c r="BE87" s="144">
        <f t="shared" ca="1" si="249"/>
        <v>2471.7185167221041</v>
      </c>
      <c r="BF87" s="144">
        <f t="shared" ca="1" si="249"/>
        <v>1812.1707272499075</v>
      </c>
      <c r="BG87" s="144">
        <f t="shared" ca="1" si="249"/>
        <v>2098.6286847122065</v>
      </c>
      <c r="BH87" s="144">
        <f t="shared" ca="1" si="249"/>
        <v>2071.9840103523911</v>
      </c>
      <c r="BI87" s="144">
        <f t="shared" ca="1" si="249"/>
        <v>0</v>
      </c>
      <c r="BJ87" s="144">
        <f t="shared" ca="1" si="249"/>
        <v>0</v>
      </c>
      <c r="BK87" s="144">
        <f t="shared" ca="1" si="249"/>
        <v>0</v>
      </c>
      <c r="BL87" s="144">
        <f t="shared" ca="1" si="249"/>
        <v>0</v>
      </c>
      <c r="BM87" s="144">
        <f t="shared" ca="1" si="249"/>
        <v>0</v>
      </c>
      <c r="BN87" s="144">
        <f t="shared" ca="1" si="249"/>
        <v>0</v>
      </c>
      <c r="BO87" s="144">
        <f t="shared" ca="1" si="249"/>
        <v>0</v>
      </c>
      <c r="BP87" s="144">
        <f t="shared" ca="1" si="249"/>
        <v>0</v>
      </c>
      <c r="BQ87" s="144">
        <f t="shared" ca="1" si="249"/>
        <v>0</v>
      </c>
      <c r="BR87" s="144">
        <f t="shared" ca="1" si="249"/>
        <v>0</v>
      </c>
      <c r="BS87" s="144">
        <f t="shared" ca="1" si="249"/>
        <v>0</v>
      </c>
      <c r="BT87" s="144">
        <f t="shared" ca="1" si="249"/>
        <v>0</v>
      </c>
      <c r="BU87" s="144">
        <f t="shared" ca="1" si="249"/>
        <v>0</v>
      </c>
      <c r="BV87" s="144">
        <f t="shared" ref="BV87:DA87" ca="1" si="250">BV70*BV86</f>
        <v>0</v>
      </c>
      <c r="BW87" s="144">
        <f t="shared" ca="1" si="250"/>
        <v>0</v>
      </c>
      <c r="BX87" s="144">
        <f t="shared" ca="1" si="250"/>
        <v>0</v>
      </c>
      <c r="BY87" s="144">
        <f t="shared" ca="1" si="250"/>
        <v>0</v>
      </c>
      <c r="BZ87" s="144">
        <f t="shared" ca="1" si="250"/>
        <v>0</v>
      </c>
      <c r="CA87" s="144">
        <f t="shared" ca="1" si="250"/>
        <v>0</v>
      </c>
      <c r="CB87" s="144">
        <f t="shared" ca="1" si="250"/>
        <v>0</v>
      </c>
      <c r="CC87" s="144">
        <f t="shared" ca="1" si="250"/>
        <v>0</v>
      </c>
      <c r="CD87" s="144">
        <f t="shared" ca="1" si="250"/>
        <v>0</v>
      </c>
      <c r="CE87" s="144">
        <f t="shared" ca="1" si="250"/>
        <v>0</v>
      </c>
      <c r="CF87" s="144">
        <f t="shared" ca="1" si="250"/>
        <v>0</v>
      </c>
      <c r="CG87" s="144">
        <f t="shared" ca="1" si="250"/>
        <v>0</v>
      </c>
      <c r="CH87" s="144">
        <f t="shared" ca="1" si="250"/>
        <v>0</v>
      </c>
      <c r="CI87" s="144">
        <f t="shared" ca="1" si="250"/>
        <v>0</v>
      </c>
      <c r="CJ87" s="144">
        <f t="shared" ca="1" si="250"/>
        <v>0</v>
      </c>
      <c r="CK87" s="144">
        <f t="shared" ca="1" si="250"/>
        <v>0</v>
      </c>
      <c r="CL87" s="144">
        <f t="shared" ca="1" si="250"/>
        <v>0</v>
      </c>
      <c r="CM87" s="144">
        <f t="shared" ca="1" si="250"/>
        <v>0</v>
      </c>
      <c r="CN87" s="144">
        <f t="shared" ca="1" si="250"/>
        <v>0</v>
      </c>
      <c r="CO87" s="144">
        <f t="shared" ca="1" si="250"/>
        <v>0</v>
      </c>
      <c r="CP87" s="144">
        <f t="shared" ca="1" si="250"/>
        <v>0</v>
      </c>
      <c r="CQ87" s="144">
        <f t="shared" ca="1" si="250"/>
        <v>0</v>
      </c>
      <c r="CR87" s="144">
        <f t="shared" ca="1" si="250"/>
        <v>0</v>
      </c>
      <c r="CS87" s="144">
        <f t="shared" ca="1" si="250"/>
        <v>0</v>
      </c>
      <c r="CT87" s="144">
        <f t="shared" ca="1" si="250"/>
        <v>0</v>
      </c>
      <c r="CU87" s="144">
        <f t="shared" ca="1" si="250"/>
        <v>0</v>
      </c>
      <c r="CV87" s="144">
        <f t="shared" ca="1" si="250"/>
        <v>0</v>
      </c>
      <c r="CW87" s="144">
        <f t="shared" ca="1" si="250"/>
        <v>0</v>
      </c>
      <c r="CX87" s="144">
        <f t="shared" ca="1" si="250"/>
        <v>0</v>
      </c>
      <c r="CY87" s="144">
        <f t="shared" ca="1" si="250"/>
        <v>0</v>
      </c>
      <c r="CZ87" s="144">
        <f t="shared" ca="1" si="250"/>
        <v>0</v>
      </c>
      <c r="DA87" s="144">
        <f t="shared" ca="1" si="250"/>
        <v>0</v>
      </c>
      <c r="DB87" s="144">
        <f t="shared" ref="DB87:DJ87" ca="1" si="251">DB70*DB86</f>
        <v>0</v>
      </c>
      <c r="DC87" s="144">
        <f t="shared" ca="1" si="251"/>
        <v>0</v>
      </c>
      <c r="DD87" s="144">
        <f t="shared" ca="1" si="251"/>
        <v>0</v>
      </c>
      <c r="DE87" s="144">
        <f t="shared" ca="1" si="251"/>
        <v>0</v>
      </c>
      <c r="DF87" s="144">
        <f t="shared" ca="1" si="251"/>
        <v>0</v>
      </c>
      <c r="DG87" s="144">
        <f t="shared" ca="1" si="251"/>
        <v>0</v>
      </c>
      <c r="DH87" s="144">
        <f t="shared" ca="1" si="251"/>
        <v>0</v>
      </c>
      <c r="DI87" s="144">
        <f t="shared" ca="1" si="251"/>
        <v>0</v>
      </c>
      <c r="DJ87" s="144">
        <f t="shared" ca="1" si="251"/>
        <v>0</v>
      </c>
    </row>
    <row r="88" spans="1:114" x14ac:dyDescent="0.25">
      <c r="B88" s="29" t="s">
        <v>455</v>
      </c>
      <c r="C88" s="29"/>
      <c r="I88" s="144">
        <f ca="1">ROUND(SUM(J87:$DJ87),0)</f>
        <v>333191</v>
      </c>
      <c r="J88" s="144">
        <f ca="1">ROUND(SUM(K87:$DJ87),0)</f>
        <v>329788</v>
      </c>
      <c r="K88" s="144">
        <f ca="1">ROUND(SUM(L87:$DJ87),0)</f>
        <v>324259</v>
      </c>
      <c r="L88" s="144">
        <f ca="1">ROUND(SUM(M87:$DJ87),0)</f>
        <v>318805</v>
      </c>
      <c r="M88" s="144">
        <f ca="1">ROUND(SUM(N87:$DJ87),0)</f>
        <v>312915</v>
      </c>
      <c r="N88" s="144">
        <f ca="1">ROUND(SUM(O87:$DJ87),0)</f>
        <v>309657</v>
      </c>
      <c r="O88" s="144">
        <f ca="1">ROUND(SUM(P87:$DJ87),0)</f>
        <v>301387</v>
      </c>
      <c r="P88" s="144">
        <f ca="1">ROUND(SUM(Q87:$DJ87),0)</f>
        <v>211158</v>
      </c>
      <c r="Q88" s="144">
        <f ca="1">ROUND(SUM(R87:$DJ87),0)</f>
        <v>122500</v>
      </c>
      <c r="R88" s="144">
        <f ca="1">ROUND(SUM(S87:$DJ87),0)</f>
        <v>119487</v>
      </c>
      <c r="S88" s="144">
        <f ca="1">ROUND(SUM(T87:$DJ87),0)</f>
        <v>114654</v>
      </c>
      <c r="T88" s="144">
        <f ca="1">ROUND(SUM(U87:$DJ87),0)</f>
        <v>111821</v>
      </c>
      <c r="U88" s="144">
        <f ca="1">ROUND(SUM(V87:$DJ87),0)</f>
        <v>108545</v>
      </c>
      <c r="V88" s="144">
        <f ca="1">ROUND(SUM(W87:$DJ87),0)</f>
        <v>105663</v>
      </c>
      <c r="W88" s="144">
        <f ca="1">ROUND(SUM(X87:$DJ87),0)</f>
        <v>99220</v>
      </c>
      <c r="X88" s="144">
        <f ca="1">ROUND(SUM(Y87:$DJ87),0)</f>
        <v>96047</v>
      </c>
      <c r="Y88" s="144">
        <f ca="1">ROUND(SUM(Z87:$DJ87),0)</f>
        <v>92465</v>
      </c>
      <c r="Z88" s="144">
        <f ca="1">ROUND(SUM(AA87:$DJ87),0)</f>
        <v>89725</v>
      </c>
      <c r="AA88" s="144">
        <f ca="1">ROUND(SUM(AB87:$DJ87),0)</f>
        <v>85996</v>
      </c>
      <c r="AB88" s="144">
        <f ca="1">ROUND(SUM(AC87:$DJ87),0)</f>
        <v>82319</v>
      </c>
      <c r="AC88" s="144">
        <f ca="1">ROUND(SUM(AD87:$DJ87),0)</f>
        <v>78272</v>
      </c>
      <c r="AD88" s="144">
        <f ca="1">ROUND(SUM(AE87:$DJ87),0)</f>
        <v>75667</v>
      </c>
      <c r="AE88" s="144">
        <f ca="1">ROUND(SUM(AF87:$DJ87),0)</f>
        <v>72704</v>
      </c>
      <c r="AF88" s="144">
        <f ca="1">ROUND(SUM(AG87:$DJ87),0)</f>
        <v>69777</v>
      </c>
      <c r="AG88" s="144">
        <f ca="1">ROUND(SUM(AH87:$DJ87),0)</f>
        <v>66486</v>
      </c>
      <c r="AH88" s="144">
        <f ca="1">ROUND(SUM(AI87:$DJ87),0)</f>
        <v>64011</v>
      </c>
      <c r="AI88" s="144">
        <f ca="1">ROUND(SUM(AJ87:$DJ87),0)</f>
        <v>61234</v>
      </c>
      <c r="AJ88" s="144">
        <f ca="1">ROUND(SUM(AK87:$DJ87),0)</f>
        <v>58490</v>
      </c>
      <c r="AK88" s="144">
        <f ca="1">ROUND(SUM(AL87:$DJ87),0)</f>
        <v>55403</v>
      </c>
      <c r="AL88" s="144">
        <f ca="1">ROUND(SUM(AM87:$DJ87),0)</f>
        <v>53051</v>
      </c>
      <c r="AM88" s="144">
        <f ca="1">ROUND(SUM(AN87:$DJ87),0)</f>
        <v>50448</v>
      </c>
      <c r="AN88" s="144">
        <f ca="1">ROUND(SUM(AO87:$DJ87),0)</f>
        <v>47876</v>
      </c>
      <c r="AO88" s="144">
        <f ca="1">ROUND(SUM(AP87:$DJ87),0)</f>
        <v>44979</v>
      </c>
      <c r="AP88" s="144">
        <f ca="1">ROUND(SUM(AQ87:$DJ87),0)</f>
        <v>42745</v>
      </c>
      <c r="AQ88" s="144">
        <f ca="1">ROUND(SUM(AR87:$DJ87),0)</f>
        <v>39999</v>
      </c>
      <c r="AR88" s="144">
        <f ca="1">ROUND(SUM(AS87:$DJ87),0)</f>
        <v>37290</v>
      </c>
      <c r="AS88" s="144">
        <f ca="1">ROUND(SUM(AT87:$DJ87),0)</f>
        <v>34278</v>
      </c>
      <c r="AT88" s="144">
        <f ca="1">ROUND(SUM(AU87:$DJ87),0)</f>
        <v>32158</v>
      </c>
      <c r="AU88" s="144">
        <f ca="1">ROUND(SUM(AV87:$DJ87),0)</f>
        <v>29592</v>
      </c>
      <c r="AV88" s="144">
        <f ca="1">ROUND(SUM(AW87:$DJ87),0)</f>
        <v>27059</v>
      </c>
      <c r="AW88" s="144">
        <f ca="1">ROUND(SUM(AX87:$DJ87),0)</f>
        <v>24241</v>
      </c>
      <c r="AX88" s="144">
        <f ca="1">ROUND(SUM(AY87:$DJ87),0)</f>
        <v>22229</v>
      </c>
      <c r="AY88" s="144">
        <f ca="1">ROUND(SUM(AZ87:$DJ87),0)</f>
        <v>19829</v>
      </c>
      <c r="AZ88" s="144">
        <f ca="1">ROUND(SUM(BA87:$DJ87),0)</f>
        <v>17461</v>
      </c>
      <c r="BA88" s="144">
        <f ca="1">ROUND(SUM(BB87:$DJ87),0)</f>
        <v>14822</v>
      </c>
      <c r="BB88" s="144">
        <f ca="1">ROUND(SUM(BC87:$DJ87),0)</f>
        <v>12913</v>
      </c>
      <c r="BC88" s="144">
        <f ca="1">ROUND(SUM(BD87:$DJ87),0)</f>
        <v>10669</v>
      </c>
      <c r="BD88" s="144">
        <f ca="1">ROUND(SUM(BE87:$DJ87),0)</f>
        <v>8455</v>
      </c>
      <c r="BE88" s="144">
        <f ca="1">ROUND(SUM(BF87:$DJ87),0)</f>
        <v>5983</v>
      </c>
      <c r="BF88" s="144">
        <f ca="1">ROUND(SUM(BG87:$DJ87),0)</f>
        <v>4171</v>
      </c>
      <c r="BG88" s="144">
        <f ca="1">ROUND(SUM(BH87:$DJ87),0)</f>
        <v>2072</v>
      </c>
      <c r="BH88" s="144">
        <f ca="1">ROUND(SUM(BI87:$DJ87),0)</f>
        <v>0</v>
      </c>
      <c r="BI88" s="144">
        <f ca="1">ROUND(SUM(BJ87:$DJ87),0)</f>
        <v>0</v>
      </c>
      <c r="BJ88" s="144">
        <f ca="1">ROUND(SUM(BK87:$DJ87),0)</f>
        <v>0</v>
      </c>
      <c r="BK88" s="144">
        <f ca="1">ROUND(SUM(BL87:$DJ87),0)</f>
        <v>0</v>
      </c>
      <c r="BL88" s="144">
        <f ca="1">ROUND(SUM(BM87:$DJ87),0)</f>
        <v>0</v>
      </c>
      <c r="BM88" s="144">
        <f ca="1">ROUND(SUM(BN87:$DJ87),0)</f>
        <v>0</v>
      </c>
      <c r="BN88" s="144">
        <f ca="1">ROUND(SUM(BO87:$DJ87),0)</f>
        <v>0</v>
      </c>
      <c r="BO88" s="144">
        <f ca="1">ROUND(SUM(BP87:$DJ87),0)</f>
        <v>0</v>
      </c>
      <c r="BP88" s="144">
        <f ca="1">ROUND(SUM(BQ87:$DJ87),0)</f>
        <v>0</v>
      </c>
      <c r="BQ88" s="144">
        <f ca="1">ROUND(SUM(BR87:$DJ87),0)</f>
        <v>0</v>
      </c>
      <c r="BR88" s="144">
        <f ca="1">ROUND(SUM(BS87:$DJ87),0)</f>
        <v>0</v>
      </c>
      <c r="BS88" s="144">
        <f ca="1">ROUND(SUM(BT87:$DJ87),0)</f>
        <v>0</v>
      </c>
      <c r="BT88" s="144">
        <f ca="1">ROUND(SUM(BU87:$DJ87),0)</f>
        <v>0</v>
      </c>
      <c r="BU88" s="144">
        <f ca="1">ROUND(SUM(BV87:$DJ87),0)</f>
        <v>0</v>
      </c>
      <c r="BV88" s="144">
        <f ca="1">ROUND(SUM(BW87:$DJ87),0)</f>
        <v>0</v>
      </c>
      <c r="BW88" s="144">
        <f ca="1">ROUND(SUM(BX87:$DJ87),0)</f>
        <v>0</v>
      </c>
      <c r="BX88" s="144">
        <f ca="1">ROUND(SUM(BY87:$DJ87),0)</f>
        <v>0</v>
      </c>
      <c r="BY88" s="144">
        <f ca="1">ROUND(SUM(BZ87:$DJ87),0)</f>
        <v>0</v>
      </c>
      <c r="BZ88" s="144">
        <f ca="1">ROUND(SUM(CA87:$DJ87),0)</f>
        <v>0</v>
      </c>
      <c r="CA88" s="144">
        <f ca="1">ROUND(SUM(CB87:$DJ87),0)</f>
        <v>0</v>
      </c>
      <c r="CB88" s="144">
        <f ca="1">ROUND(SUM(CC87:$DJ87),0)</f>
        <v>0</v>
      </c>
      <c r="CC88" s="144">
        <f ca="1">ROUND(SUM(CD87:$DJ87),0)</f>
        <v>0</v>
      </c>
      <c r="CD88" s="144">
        <f ca="1">ROUND(SUM(CE87:$DJ87),0)</f>
        <v>0</v>
      </c>
      <c r="CE88" s="144">
        <f ca="1">ROUND(SUM(CF87:$DJ87),0)</f>
        <v>0</v>
      </c>
      <c r="CF88" s="144">
        <f ca="1">ROUND(SUM(CG87:$DJ87),0)</f>
        <v>0</v>
      </c>
      <c r="CG88" s="144">
        <f ca="1">ROUND(SUM(CH87:$DJ87),0)</f>
        <v>0</v>
      </c>
      <c r="CH88" s="144">
        <f ca="1">ROUND(SUM(CI87:$DJ87),0)</f>
        <v>0</v>
      </c>
      <c r="CI88" s="144">
        <f ca="1">ROUND(SUM(CJ87:$DJ87),0)</f>
        <v>0</v>
      </c>
      <c r="CJ88" s="144">
        <f ca="1">ROUND(SUM(CK87:$DJ87),0)</f>
        <v>0</v>
      </c>
      <c r="CK88" s="144">
        <f ca="1">ROUND(SUM(CL87:$DJ87),0)</f>
        <v>0</v>
      </c>
      <c r="CL88" s="144">
        <f ca="1">ROUND(SUM(CM87:$DJ87),0)</f>
        <v>0</v>
      </c>
      <c r="CM88" s="144">
        <f ca="1">ROUND(SUM(CN87:$DJ87),0)</f>
        <v>0</v>
      </c>
      <c r="CN88" s="144">
        <f ca="1">ROUND(SUM(CO87:$DJ87),0)</f>
        <v>0</v>
      </c>
      <c r="CO88" s="144">
        <f ca="1">ROUND(SUM(CP87:$DJ87),0)</f>
        <v>0</v>
      </c>
      <c r="CP88" s="144">
        <f ca="1">ROUND(SUM(CQ87:$DJ87),0)</f>
        <v>0</v>
      </c>
      <c r="CQ88" s="144">
        <f ca="1">ROUND(SUM(CR87:$DJ87),0)</f>
        <v>0</v>
      </c>
      <c r="CR88" s="144">
        <f ca="1">ROUND(SUM(CS87:$DJ87),0)</f>
        <v>0</v>
      </c>
      <c r="CS88" s="144">
        <f ca="1">ROUND(SUM(CT87:$DJ87),0)</f>
        <v>0</v>
      </c>
      <c r="CT88" s="144">
        <f ca="1">ROUND(SUM(CU87:$DJ87),0)</f>
        <v>0</v>
      </c>
      <c r="CU88" s="144">
        <f ca="1">ROUND(SUM(CV87:$DJ87),0)</f>
        <v>0</v>
      </c>
      <c r="CV88" s="144">
        <f ca="1">ROUND(SUM(CW87:$DJ87),0)</f>
        <v>0</v>
      </c>
      <c r="CW88" s="144">
        <f ca="1">ROUND(SUM(CX87:$DJ87),0)</f>
        <v>0</v>
      </c>
      <c r="CX88" s="144">
        <f ca="1">ROUND(SUM(CY87:$DJ87),0)</f>
        <v>0</v>
      </c>
      <c r="CY88" s="144">
        <f ca="1">ROUND(SUM(CZ87:$DJ87),0)</f>
        <v>0</v>
      </c>
      <c r="CZ88" s="144">
        <f ca="1">ROUND(SUM(DA87:$DJ87),0)</f>
        <v>0</v>
      </c>
      <c r="DA88" s="144">
        <f ca="1">ROUND(SUM(DB87:$DJ87),0)</f>
        <v>0</v>
      </c>
      <c r="DB88" s="144">
        <f ca="1">ROUND(SUM(DC87:$DJ87),0)</f>
        <v>0</v>
      </c>
      <c r="DC88" s="144">
        <f ca="1">ROUND(SUM(DD87:$DJ87),0)</f>
        <v>0</v>
      </c>
      <c r="DD88" s="144">
        <f ca="1">ROUND(SUM(DE87:$DJ87),0)</f>
        <v>0</v>
      </c>
      <c r="DE88" s="144">
        <f ca="1">ROUND(SUM(DF87:$DJ87),0)</f>
        <v>0</v>
      </c>
      <c r="DF88" s="144">
        <f ca="1">ROUND(SUM(DG87:$DJ87),0)</f>
        <v>0</v>
      </c>
      <c r="DG88" s="144">
        <f ca="1">ROUND(SUM(DH87:$DJ87),0)</f>
        <v>0</v>
      </c>
      <c r="DH88" s="144">
        <f ca="1">ROUND(SUM(DI87:$DJ87),0)</f>
        <v>0</v>
      </c>
      <c r="DI88" s="144">
        <f ca="1">ROUND(SUM(DJ87:$DJ87),0)</f>
        <v>0</v>
      </c>
      <c r="DJ88" s="144">
        <f ca="1">ROUND(SUM($DJ87:DK87),0)</f>
        <v>0</v>
      </c>
    </row>
    <row r="89" spans="1:114" x14ac:dyDescent="0.25">
      <c r="B89" s="29" t="s">
        <v>456</v>
      </c>
      <c r="I89" s="144">
        <f ca="1">-(I51+I48)</f>
        <v>160000.00000000017</v>
      </c>
      <c r="J89" s="144">
        <f ca="1">SUM(J47:J51)</f>
        <v>0</v>
      </c>
      <c r="K89" s="144">
        <f t="shared" ref="K89:AP89" ca="1" si="252">J89+K47+K48+K50+K51</f>
        <v>0</v>
      </c>
      <c r="L89" s="144">
        <f t="shared" ca="1" si="252"/>
        <v>0</v>
      </c>
      <c r="M89" s="144">
        <f t="shared" ca="1" si="252"/>
        <v>18000</v>
      </c>
      <c r="N89" s="144">
        <f t="shared" ca="1" si="252"/>
        <v>18000</v>
      </c>
      <c r="O89" s="144">
        <f t="shared" ca="1" si="252"/>
        <v>18000</v>
      </c>
      <c r="P89" s="144">
        <f t="shared" ca="1" si="252"/>
        <v>18000</v>
      </c>
      <c r="Q89" s="144">
        <f t="shared" ca="1" si="252"/>
        <v>133000</v>
      </c>
      <c r="R89" s="144">
        <f t="shared" ca="1" si="252"/>
        <v>33000</v>
      </c>
      <c r="S89" s="144">
        <f t="shared" ca="1" si="252"/>
        <v>33000</v>
      </c>
      <c r="T89" s="144">
        <f t="shared" ca="1" si="252"/>
        <v>33000</v>
      </c>
      <c r="U89" s="144">
        <f t="shared" ca="1" si="252"/>
        <v>60000</v>
      </c>
      <c r="V89" s="144">
        <f t="shared" ca="1" si="252"/>
        <v>60000</v>
      </c>
      <c r="W89" s="144">
        <f t="shared" ca="1" si="252"/>
        <v>60000</v>
      </c>
      <c r="X89" s="144">
        <f t="shared" ca="1" si="252"/>
        <v>60000</v>
      </c>
      <c r="Y89" s="144">
        <f t="shared" ca="1" si="252"/>
        <v>59571.428571428572</v>
      </c>
      <c r="Z89" s="144">
        <f t="shared" ca="1" si="252"/>
        <v>59142.857142857145</v>
      </c>
      <c r="AA89" s="144">
        <f t="shared" ca="1" si="252"/>
        <v>58714.285714285717</v>
      </c>
      <c r="AB89" s="144">
        <f t="shared" ca="1" si="252"/>
        <v>58285.71428571429</v>
      </c>
      <c r="AC89" s="144">
        <f t="shared" ca="1" si="252"/>
        <v>57457.30756605888</v>
      </c>
      <c r="AD89" s="144">
        <f t="shared" ca="1" si="252"/>
        <v>56625.902081720335</v>
      </c>
      <c r="AE89" s="144">
        <f t="shared" ca="1" si="252"/>
        <v>55791.475341963538</v>
      </c>
      <c r="AF89" s="144">
        <f t="shared" ca="1" si="252"/>
        <v>54954.00468737285</v>
      </c>
      <c r="AG89" s="144">
        <f t="shared" ca="1" si="252"/>
        <v>53726.722738996075</v>
      </c>
      <c r="AH89" s="144">
        <f t="shared" ca="1" si="252"/>
        <v>52493.450461720764</v>
      </c>
      <c r="AI89" s="144">
        <f t="shared" ca="1" si="252"/>
        <v>51254.142928080168</v>
      </c>
      <c r="AJ89" s="144">
        <f t="shared" ca="1" si="252"/>
        <v>50008.754873651553</v>
      </c>
      <c r="AK89" s="144">
        <f t="shared" ca="1" si="252"/>
        <v>47932.450261298873</v>
      </c>
      <c r="AL89" s="144">
        <f t="shared" ca="1" si="252"/>
        <v>45843.787650067832</v>
      </c>
      <c r="AM89" s="144">
        <f t="shared" ca="1" si="252"/>
        <v>43742.674354966846</v>
      </c>
      <c r="AN89" s="144">
        <f t="shared" ca="1" si="252"/>
        <v>41629.016995866885</v>
      </c>
      <c r="AO89" s="144">
        <f t="shared" ca="1" si="252"/>
        <v>39502.721492287965</v>
      </c>
      <c r="AP89" s="144">
        <f t="shared" ca="1" si="252"/>
        <v>37363.693058146484</v>
      </c>
      <c r="AQ89" s="144">
        <f t="shared" ref="AQ89:BV89" ca="1" si="253">AP89+AQ47+AQ48+AQ50+AQ51</f>
        <v>35211.836196463228</v>
      </c>
      <c r="AR89" s="144">
        <f t="shared" ca="1" si="253"/>
        <v>33047.054694031634</v>
      </c>
      <c r="AS89" s="144">
        <f t="shared" ca="1" si="253"/>
        <v>30869.251616046091</v>
      </c>
      <c r="AT89" s="144">
        <f t="shared" ca="1" si="253"/>
        <v>28678.32930068994</v>
      </c>
      <c r="AU89" s="144">
        <f t="shared" ca="1" si="253"/>
        <v>26474.189353682905</v>
      </c>
      <c r="AV89" s="144">
        <f t="shared" ca="1" si="253"/>
        <v>24256.732642787603</v>
      </c>
      <c r="AW89" s="144">
        <f t="shared" ca="1" si="253"/>
        <v>22025.859292274872</v>
      </c>
      <c r="AX89" s="144">
        <f t="shared" ca="1" si="253"/>
        <v>19781.468677347581</v>
      </c>
      <c r="AY89" s="144">
        <f t="shared" ca="1" si="253"/>
        <v>17523.45941852262</v>
      </c>
      <c r="AZ89" s="144">
        <f t="shared" ca="1" si="253"/>
        <v>15251.729375970757</v>
      </c>
      <c r="BA89" s="144">
        <f t="shared" ca="1" si="253"/>
        <v>13394.747072385469</v>
      </c>
      <c r="BB89" s="144">
        <f t="shared" ca="1" si="253"/>
        <v>11523.837401523293</v>
      </c>
      <c r="BC89" s="144">
        <f t="shared" ca="1" si="253"/>
        <v>9638.8959081296489</v>
      </c>
      <c r="BD89" s="144">
        <f t="shared" ca="1" si="253"/>
        <v>7739.8173535355527</v>
      </c>
      <c r="BE89" s="144">
        <f t="shared" ca="1" si="253"/>
        <v>5826.4957097820006</v>
      </c>
      <c r="BF89" s="144">
        <f t="shared" ca="1" si="253"/>
        <v>3898.8241537002973</v>
      </c>
      <c r="BG89" s="144">
        <f t="shared" ca="1" si="253"/>
        <v>1956.6950609479813</v>
      </c>
      <c r="BH89" s="144">
        <f t="shared" ca="1" si="253"/>
        <v>2.319211489520967E-11</v>
      </c>
      <c r="BI89" s="144">
        <f t="shared" ca="1" si="253"/>
        <v>2.319211489520967E-11</v>
      </c>
      <c r="BJ89" s="144">
        <f t="shared" ca="1" si="253"/>
        <v>2.319211489520967E-11</v>
      </c>
      <c r="BK89" s="144">
        <f t="shared" ca="1" si="253"/>
        <v>2.319211489520967E-11</v>
      </c>
      <c r="BL89" s="144">
        <f t="shared" ca="1" si="253"/>
        <v>2.319211489520967E-11</v>
      </c>
      <c r="BM89" s="144">
        <f t="shared" ca="1" si="253"/>
        <v>2.319211489520967E-11</v>
      </c>
      <c r="BN89" s="144">
        <f t="shared" ca="1" si="253"/>
        <v>2.319211489520967E-11</v>
      </c>
      <c r="BO89" s="144">
        <f t="shared" ca="1" si="253"/>
        <v>2.319211489520967E-11</v>
      </c>
      <c r="BP89" s="144">
        <f t="shared" ca="1" si="253"/>
        <v>2.319211489520967E-11</v>
      </c>
      <c r="BQ89" s="144">
        <f t="shared" ca="1" si="253"/>
        <v>2.319211489520967E-11</v>
      </c>
      <c r="BR89" s="144">
        <f t="shared" ca="1" si="253"/>
        <v>2.319211489520967E-11</v>
      </c>
      <c r="BS89" s="144">
        <f t="shared" ca="1" si="253"/>
        <v>2.319211489520967E-11</v>
      </c>
      <c r="BT89" s="144">
        <f t="shared" ca="1" si="253"/>
        <v>2.319211489520967E-11</v>
      </c>
      <c r="BU89" s="144">
        <f t="shared" ca="1" si="253"/>
        <v>2.319211489520967E-11</v>
      </c>
      <c r="BV89" s="144">
        <f t="shared" ca="1" si="253"/>
        <v>2.319211489520967E-11</v>
      </c>
      <c r="BW89" s="144">
        <f t="shared" ref="BW89:DB89" ca="1" si="254">BV89+BW47+BW48+BW50+BW51</f>
        <v>2.319211489520967E-11</v>
      </c>
      <c r="BX89" s="144">
        <f t="shared" ca="1" si="254"/>
        <v>2.319211489520967E-11</v>
      </c>
      <c r="BY89" s="144">
        <f t="shared" ca="1" si="254"/>
        <v>2.319211489520967E-11</v>
      </c>
      <c r="BZ89" s="144">
        <f t="shared" ca="1" si="254"/>
        <v>2.319211489520967E-11</v>
      </c>
      <c r="CA89" s="144">
        <f t="shared" ca="1" si="254"/>
        <v>2.319211489520967E-11</v>
      </c>
      <c r="CB89" s="144">
        <f t="shared" ca="1" si="254"/>
        <v>2.319211489520967E-11</v>
      </c>
      <c r="CC89" s="144">
        <f t="shared" ca="1" si="254"/>
        <v>2.319211489520967E-11</v>
      </c>
      <c r="CD89" s="144">
        <f t="shared" ca="1" si="254"/>
        <v>2.319211489520967E-11</v>
      </c>
      <c r="CE89" s="144">
        <f t="shared" ca="1" si="254"/>
        <v>2.319211489520967E-11</v>
      </c>
      <c r="CF89" s="144">
        <f t="shared" ca="1" si="254"/>
        <v>2.319211489520967E-11</v>
      </c>
      <c r="CG89" s="144">
        <f t="shared" ca="1" si="254"/>
        <v>2.319211489520967E-11</v>
      </c>
      <c r="CH89" s="144">
        <f t="shared" ca="1" si="254"/>
        <v>2.319211489520967E-11</v>
      </c>
      <c r="CI89" s="144">
        <f t="shared" ca="1" si="254"/>
        <v>2.319211489520967E-11</v>
      </c>
      <c r="CJ89" s="144">
        <f t="shared" ca="1" si="254"/>
        <v>2.319211489520967E-11</v>
      </c>
      <c r="CK89" s="144">
        <f t="shared" ca="1" si="254"/>
        <v>2.319211489520967E-11</v>
      </c>
      <c r="CL89" s="144">
        <f t="shared" ca="1" si="254"/>
        <v>2.319211489520967E-11</v>
      </c>
      <c r="CM89" s="144">
        <f t="shared" ca="1" si="254"/>
        <v>2.319211489520967E-11</v>
      </c>
      <c r="CN89" s="144">
        <f t="shared" ca="1" si="254"/>
        <v>2.319211489520967E-11</v>
      </c>
      <c r="CO89" s="144">
        <f t="shared" ca="1" si="254"/>
        <v>2.319211489520967E-11</v>
      </c>
      <c r="CP89" s="144">
        <f t="shared" ca="1" si="254"/>
        <v>2.319211489520967E-11</v>
      </c>
      <c r="CQ89" s="144">
        <f t="shared" ca="1" si="254"/>
        <v>2.319211489520967E-11</v>
      </c>
      <c r="CR89" s="144">
        <f t="shared" ca="1" si="254"/>
        <v>2.319211489520967E-11</v>
      </c>
      <c r="CS89" s="144">
        <f t="shared" ca="1" si="254"/>
        <v>2.319211489520967E-11</v>
      </c>
      <c r="CT89" s="144">
        <f t="shared" ca="1" si="254"/>
        <v>2.319211489520967E-11</v>
      </c>
      <c r="CU89" s="144">
        <f t="shared" ca="1" si="254"/>
        <v>2.319211489520967E-11</v>
      </c>
      <c r="CV89" s="144">
        <f t="shared" ca="1" si="254"/>
        <v>2.319211489520967E-11</v>
      </c>
      <c r="CW89" s="144">
        <f t="shared" ca="1" si="254"/>
        <v>2.319211489520967E-11</v>
      </c>
      <c r="CX89" s="144">
        <f t="shared" ca="1" si="254"/>
        <v>2.319211489520967E-11</v>
      </c>
      <c r="CY89" s="144">
        <f t="shared" ca="1" si="254"/>
        <v>2.319211489520967E-11</v>
      </c>
      <c r="CZ89" s="144">
        <f t="shared" ca="1" si="254"/>
        <v>2.319211489520967E-11</v>
      </c>
      <c r="DA89" s="144">
        <f t="shared" ca="1" si="254"/>
        <v>2.319211489520967E-11</v>
      </c>
      <c r="DB89" s="144">
        <f t="shared" ca="1" si="254"/>
        <v>2.319211489520967E-11</v>
      </c>
      <c r="DC89" s="144">
        <f t="shared" ref="DC89:DJ89" ca="1" si="255">DB89+DC47+DC48+DC50+DC51</f>
        <v>2.319211489520967E-11</v>
      </c>
      <c r="DD89" s="144">
        <f t="shared" ca="1" si="255"/>
        <v>2.319211489520967E-11</v>
      </c>
      <c r="DE89" s="144">
        <f t="shared" ca="1" si="255"/>
        <v>2.319211489520967E-11</v>
      </c>
      <c r="DF89" s="144">
        <f t="shared" ca="1" si="255"/>
        <v>2.319211489520967E-11</v>
      </c>
      <c r="DG89" s="144">
        <f t="shared" ca="1" si="255"/>
        <v>2.319211489520967E-11</v>
      </c>
      <c r="DH89" s="144">
        <f t="shared" ca="1" si="255"/>
        <v>2.319211489520967E-11</v>
      </c>
      <c r="DI89" s="144">
        <f t="shared" ca="1" si="255"/>
        <v>2.319211489520967E-11</v>
      </c>
      <c r="DJ89" s="144">
        <f t="shared" ca="1" si="255"/>
        <v>2.319211489520967E-11</v>
      </c>
    </row>
    <row r="90" spans="1:114" s="196" customFormat="1" ht="16.5" x14ac:dyDescent="0.3">
      <c r="A90" s="130"/>
      <c r="B90" s="252" t="s">
        <v>457</v>
      </c>
      <c r="C90" s="253"/>
      <c r="I90" s="196">
        <f ca="1">I88/I89</f>
        <v>2.0824437499999977</v>
      </c>
      <c r="J90" s="196" t="str">
        <f t="shared" ref="J90" ca="1" si="256">IF(ABS(J89)&lt;=0.1,"долга нет",IF(ABS(IFERROR(J88/J89,1))&gt;500,1,IFERROR(J88/J89,1)))</f>
        <v>долга нет</v>
      </c>
      <c r="K90" s="196" t="str">
        <f t="shared" ref="K90" ca="1" si="257">IF(ABS(K89)&lt;=0.1,"долга нет",IF(ABS(IFERROR(K88/K89,1))&gt;500,1,IFERROR(K88/K89,1)))</f>
        <v>долга нет</v>
      </c>
      <c r="L90" s="196" t="str">
        <f t="shared" ref="L90" ca="1" si="258">IF(ABS(L89)&lt;=0.1,"долга нет",IF(ABS(IFERROR(L88/L89,1))&gt;500,1,IFERROR(L88/L89,1)))</f>
        <v>долга нет</v>
      </c>
      <c r="M90" s="196">
        <f t="shared" ref="M90" ca="1" si="259">IF(ABS(M89)&lt;=0.1,"долга нет",IF(ABS(IFERROR(M88/M89,1))&gt;500,1,IFERROR(M88/M89,1)))</f>
        <v>17.384166666666665</v>
      </c>
      <c r="N90" s="196">
        <f t="shared" ref="N90" ca="1" si="260">IF(ABS(N89)&lt;=0.1,"долга нет",IF(ABS(IFERROR(N88/N89,1))&gt;500,1,IFERROR(N88/N89,1)))</f>
        <v>17.203166666666668</v>
      </c>
      <c r="O90" s="196">
        <f t="shared" ref="O90" ca="1" si="261">IF(ABS(O89)&lt;=0.1,"долга нет",IF(ABS(IFERROR(O88/O89,1))&gt;500,1,IFERROR(O88/O89,1)))</f>
        <v>16.743722222222221</v>
      </c>
      <c r="P90" s="196">
        <f t="shared" ref="P90" ca="1" si="262">IF(ABS(P89)&lt;=0.1,"долга нет",IF(ABS(IFERROR(P88/P89,1))&gt;500,1,IFERROR(P88/P89,1)))</f>
        <v>11.731</v>
      </c>
      <c r="Q90" s="196">
        <f t="shared" ref="Q90" ca="1" si="263">IF(ABS(Q89)&lt;=0.1,"долга нет",IF(ABS(IFERROR(Q88/Q89,1))&gt;500,1,IFERROR(Q88/Q89,1)))</f>
        <v>0.92105263157894735</v>
      </c>
      <c r="R90" s="196">
        <f t="shared" ref="R90" ca="1" si="264">IF(ABS(R89)&lt;=0.1,"долга нет",IF(ABS(IFERROR(R88/R89,1))&gt;500,1,IFERROR(R88/R89,1)))</f>
        <v>3.6208181818181817</v>
      </c>
      <c r="S90" s="196">
        <f t="shared" ref="S90" ca="1" si="265">IF(ABS(S89)&lt;=0.1,"долга нет",IF(ABS(IFERROR(S88/S89,1))&gt;500,1,IFERROR(S88/S89,1)))</f>
        <v>3.4743636363636363</v>
      </c>
      <c r="T90" s="196">
        <f t="shared" ref="T90" ca="1" si="266">IF(ABS(T89)&lt;=0.1,"долга нет",IF(ABS(IFERROR(T88/T89,1))&gt;500,1,IFERROR(T88/T89,1)))</f>
        <v>3.3885151515151515</v>
      </c>
      <c r="U90" s="196">
        <f t="shared" ref="U90" ca="1" si="267">IF(ABS(U89)&lt;=0.1,"долга нет",IF(ABS(IFERROR(U88/U89,1))&gt;500,1,IFERROR(U88/U89,1)))</f>
        <v>1.8090833333333334</v>
      </c>
      <c r="V90" s="196">
        <f t="shared" ref="V90" ca="1" si="268">IF(ABS(V89)&lt;=0.1,"долга нет",IF(ABS(IFERROR(V88/V89,1))&gt;500,1,IFERROR(V88/V89,1)))</f>
        <v>1.76105</v>
      </c>
      <c r="W90" s="196">
        <f t="shared" ref="W90" ca="1" si="269">IF(ABS(W89)&lt;=0.1,"долга нет",IF(ABS(IFERROR(W88/W89,1))&gt;500,1,IFERROR(W88/W89,1)))</f>
        <v>1.6536666666666666</v>
      </c>
      <c r="X90" s="196">
        <f t="shared" ref="X90" ca="1" si="270">IF(ABS(X89)&lt;=0.1,"долга нет",IF(ABS(IFERROR(X88/X89,1))&gt;500,1,IFERROR(X88/X89,1)))</f>
        <v>1.6007833333333332</v>
      </c>
      <c r="Y90" s="196">
        <f t="shared" ref="Y90" ca="1" si="271">IF(ABS(Y89)&lt;=0.1,"долга нет",IF(ABS(IFERROR(Y88/Y89,1))&gt;500,1,IFERROR(Y88/Y89,1)))</f>
        <v>1.5521702637889687</v>
      </c>
      <c r="Z90" s="196">
        <f t="shared" ref="Z90" ca="1" si="272">IF(ABS(Z89)&lt;=0.1,"долга нет",IF(ABS(IFERROR(Z88/Z89,1))&gt;500,1,IFERROR(Z88/Z89,1)))</f>
        <v>1.5170893719806762</v>
      </c>
      <c r="AA90" s="196">
        <f t="shared" ref="AA90" ca="1" si="273">IF(ABS(AA89)&lt;=0.1,"долга нет",IF(ABS(IFERROR(AA88/AA89,1))&gt;500,1,IFERROR(AA88/AA89,1)))</f>
        <v>1.4646520681265207</v>
      </c>
      <c r="AB90" s="196">
        <f t="shared" ref="AB90" ca="1" si="274">IF(ABS(AB89)&lt;=0.1,"долга нет",IF(ABS(IFERROR(AB88/AB89,1))&gt;500,1,IFERROR(AB88/AB89,1)))</f>
        <v>1.4123357843137254</v>
      </c>
      <c r="AC90" s="196">
        <f t="shared" ref="AC90" ca="1" si="275">IF(ABS(AC89)&lt;=0.1,"долга нет",IF(ABS(IFERROR(AC88/AC89,1))&gt;500,1,IFERROR(AC88/AC89,1)))</f>
        <v>1.3622636234740098</v>
      </c>
      <c r="AD90" s="196">
        <f t="shared" ref="AD90" ca="1" si="276">IF(ABS(AD89)&lt;=0.1,"долга нет",IF(ABS(IFERROR(AD88/AD89,1))&gt;500,1,IFERROR(AD88/AD89,1)))</f>
        <v>1.3362612729912944</v>
      </c>
      <c r="AE90" s="196">
        <f t="shared" ref="AE90" ca="1" si="277">IF(ABS(AE89)&lt;=0.1,"долга нет",IF(ABS(IFERROR(AE88/AE89,1))&gt;500,1,IFERROR(AE88/AE89,1)))</f>
        <v>1.3031381506650301</v>
      </c>
      <c r="AF90" s="196">
        <f t="shared" ref="AF90" ca="1" si="278">IF(ABS(AF89)&lt;=0.1,"долга нет",IF(ABS(IFERROR(AF88/AF89,1))&gt;500,1,IFERROR(AF88/AF89,1)))</f>
        <v>1.269734578889264</v>
      </c>
      <c r="AG90" s="196">
        <f t="shared" ref="AG90" ca="1" si="279">IF(ABS(AG89)&lt;=0.1,"долга нет",IF(ABS(IFERROR(AG88/AG89,1))&gt;500,1,IFERROR(AG88/AG89,1)))</f>
        <v>1.2374847489393384</v>
      </c>
      <c r="AH90" s="196">
        <f t="shared" ref="AH90" ca="1" si="280">IF(ABS(AH89)&lt;=0.1,"долга нет",IF(ABS(IFERROR(AH88/AH89,1))&gt;500,1,IFERROR(AH88/AH89,1)))</f>
        <v>1.2194092679557815</v>
      </c>
      <c r="AI90" s="196">
        <f t="shared" ref="AI90" ca="1" si="281">IF(ABS(AI89)&lt;=0.1,"долга нет",IF(ABS(IFERROR(AI88/AI89,1))&gt;500,1,IFERROR(AI88/AI89,1)))</f>
        <v>1.1947131783263565</v>
      </c>
      <c r="AJ90" s="196">
        <f t="shared" ref="AJ90" ca="1" si="282">IF(ABS(AJ89)&lt;=0.1,"долга нет",IF(ABS(IFERROR(AJ88/AJ89,1))&gt;500,1,IFERROR(AJ88/AJ89,1)))</f>
        <v>1.1695952068348139</v>
      </c>
      <c r="AK90" s="196">
        <f t="shared" ref="AK90" ca="1" si="283">IF(ABS(AK89)&lt;=0.1,"долга нет",IF(ABS(IFERROR(AK88/AK89,1))&gt;500,1,IFERROR(AK88/AK89,1)))</f>
        <v>1.1558557865908416</v>
      </c>
      <c r="AL90" s="196">
        <f t="shared" ref="AL90" ca="1" si="284">IF(ABS(AL89)&lt;=0.1,"долга нет",IF(ABS(IFERROR(AL88/AL89,1))&gt;500,1,IFERROR(AL88/AL89,1)))</f>
        <v>1.1572124102167527</v>
      </c>
      <c r="AM90" s="196">
        <f t="shared" ref="AM90" ca="1" si="285">IF(ABS(AM89)&lt;=0.1,"долга нет",IF(ABS(IFERROR(AM88/AM89,1))&gt;500,1,IFERROR(AM88/AM89,1)))</f>
        <v>1.153290253600413</v>
      </c>
      <c r="AN90" s="196">
        <f t="shared" ref="AN90" ca="1" si="286">IF(ABS(AN89)&lt;=0.1,"долга нет",IF(ABS(IFERROR(AN88/AN89,1))&gt;500,1,IFERROR(AN88/AN89,1)))</f>
        <v>1.1500631880102608</v>
      </c>
      <c r="AO90" s="196">
        <f t="shared" ref="AO90" ca="1" si="287">IF(ABS(AO89)&lt;=0.1,"долга нет",IF(ABS(IFERROR(AO88/AO89,1))&gt;500,1,IFERROR(AO88/AO89,1)))</f>
        <v>1.1386304107878025</v>
      </c>
      <c r="AP90" s="196">
        <f t="shared" ref="AP90" ca="1" si="288">IF(ABS(AP89)&lt;=0.1,"долга нет",IF(ABS(IFERROR(AP88/AP89,1))&gt;500,1,IFERROR(AP88/AP89,1)))</f>
        <v>1.1440250280795039</v>
      </c>
      <c r="AQ90" s="196">
        <f t="shared" ref="AQ90" ca="1" si="289">IF(ABS(AQ89)&lt;=0.1,"долга нет",IF(ABS(IFERROR(AQ88/AQ89,1))&gt;500,1,IFERROR(AQ88/AQ89,1)))</f>
        <v>1.1359532566500354</v>
      </c>
      <c r="AR90" s="196">
        <f t="shared" ref="AR90" ca="1" si="290">IF(ABS(AR89)&lt;=0.1,"долга нет",IF(ABS(IFERROR(AR88/AR89,1))&gt;500,1,IFERROR(AR88/AR89,1)))</f>
        <v>1.1283910274380564</v>
      </c>
      <c r="AS90" s="196">
        <f t="shared" ref="AS90" ca="1" si="291">IF(ABS(AS89)&lt;=0.1,"долга нет",IF(ABS(IFERROR(AS88/AS89,1))&gt;500,1,IFERROR(AS88/AS89,1)))</f>
        <v>1.1104253652259588</v>
      </c>
      <c r="AT90" s="196">
        <f t="shared" ref="AT90" ca="1" si="292">IF(ABS(AT89)&lt;=0.1,"долга нет",IF(ABS(IFERROR(AT88/AT89,1))&gt;500,1,IFERROR(AT88/AT89,1)))</f>
        <v>1.1213344983533036</v>
      </c>
      <c r="AU90" s="196">
        <f t="shared" ref="AU90" ca="1" si="293">IF(ABS(AU89)&lt;=0.1,"долга нет",IF(ABS(IFERROR(AU88/AU89,1))&gt;500,1,IFERROR(AU88/AU89,1)))</f>
        <v>1.1177679363346915</v>
      </c>
      <c r="AV90" s="196">
        <f t="shared" ref="AV90" ca="1" si="294">IF(ABS(AV89)&lt;=0.1,"долга нет",IF(ABS(IFERROR(AV88/AV89,1))&gt;500,1,IFERROR(AV88/AV89,1)))</f>
        <v>1.1155253429420806</v>
      </c>
      <c r="AW90" s="196">
        <f t="shared" ref="AW90" ca="1" si="295">IF(ABS(AW89)&lt;=0.1,"долга нет",IF(ABS(IFERROR(AW88/AW89,1))&gt;500,1,IFERROR(AW88/AW89,1)))</f>
        <v>1.100570001757073</v>
      </c>
      <c r="AX90" s="196">
        <f t="shared" ref="AX90" ca="1" si="296">IF(ABS(AX89)&lt;=0.1,"долга нет",IF(ABS(IFERROR(AX88/AX89,1))&gt;500,1,IFERROR(AX88/AX89,1)))</f>
        <v>1.1237284937015404</v>
      </c>
      <c r="AY90" s="196">
        <f t="shared" ref="AY90" ca="1" si="297">IF(ABS(AY89)&lt;=0.1,"долга нет",IF(ABS(IFERROR(AY88/AY89,1))&gt;500,1,IFERROR(AY88/AY89,1)))</f>
        <v>1.1315688030777975</v>
      </c>
      <c r="AZ90" s="196">
        <f t="shared" ref="AZ90" ca="1" si="298">IF(ABS(AZ89)&lt;=0.1,"долга нет",IF(ABS(IFERROR(AZ88/AZ89,1))&gt;500,1,IFERROR(AZ88/AZ89,1)))</f>
        <v>1.1448537781892438</v>
      </c>
      <c r="BA90" s="196">
        <f t="shared" ref="BA90" ca="1" si="299">IF(ABS(BA89)&lt;=0.1,"долга нет",IF(ABS(IFERROR(BA88/BA89,1))&gt;500,1,IFERROR(BA88/BA89,1)))</f>
        <v>1.1065531823707928</v>
      </c>
      <c r="BB90" s="196">
        <f t="shared" ref="BB90" ca="1" si="300">IF(ABS(BB89)&lt;=0.1,"долга нет",IF(ABS(IFERROR(BB88/BB89,1))&gt;500,1,IFERROR(BB88/BB89,1)))</f>
        <v>1.1205468760165844</v>
      </c>
      <c r="BC90" s="196">
        <f t="shared" ref="BC90" ca="1" si="301">IF(ABS(BC89)&lt;=0.1,"долга нет",IF(ABS(IFERROR(BC88/BC89,1))&gt;500,1,IFERROR(BC88/BC89,1)))</f>
        <v>1.1068695109573223</v>
      </c>
      <c r="BD90" s="196">
        <f t="shared" ref="BD90" ca="1" si="302">IF(ABS(BD89)&lt;=0.1,"долга нет",IF(ABS(IFERROR(BD88/BD89,1))&gt;500,1,IFERROR(BD88/BD89,1)))</f>
        <v>1.0924030392187163</v>
      </c>
      <c r="BE90" s="196">
        <f t="shared" ref="BE90" ca="1" si="303">IF(ABS(BE89)&lt;=0.1,"долга нет",IF(ABS(IFERROR(BE88/BE89,1))&gt;500,1,IFERROR(BE88/BE89,1)))</f>
        <v>1.0268607921490867</v>
      </c>
      <c r="BF90" s="196">
        <f t="shared" ref="BF90" ca="1" si="304">IF(ABS(BF89)&lt;=0.1,"долга нет",IF(ABS(IFERROR(BF88/BF89,1))&gt;500,1,IFERROR(BF88/BF89,1)))</f>
        <v>1.0698097261045707</v>
      </c>
      <c r="BG90" s="196">
        <f t="shared" ref="BG90" ca="1" si="305">IF(ABS(BG89)&lt;=0.1,"долга нет",IF(ABS(IFERROR(BG88/BG89,1))&gt;500,1,IFERROR(BG88/BG89,1)))</f>
        <v>1.0589284152412362</v>
      </c>
      <c r="BH90" s="196" t="str">
        <f t="shared" ref="BH90" ca="1" si="306">IF(ABS(BH89)&lt;=0.1,"долга нет",IF(ABS(IFERROR(BH88/BH89,1))&gt;500,1,IFERROR(BH88/BH89,1)))</f>
        <v>долга нет</v>
      </c>
      <c r="BI90" s="196" t="str">
        <f t="shared" ref="BI90" ca="1" si="307">IF(ABS(BI89)&lt;=0.1,"долга нет",IF(ABS(IFERROR(BI88/BI89,1))&gt;500,1,IFERROR(BI88/BI89,1)))</f>
        <v>долга нет</v>
      </c>
      <c r="BJ90" s="196" t="str">
        <f t="shared" ref="BJ90" ca="1" si="308">IF(ABS(BJ89)&lt;=0.1,"долга нет",IF(ABS(IFERROR(BJ88/BJ89,1))&gt;500,1,IFERROR(BJ88/BJ89,1)))</f>
        <v>долга нет</v>
      </c>
      <c r="BK90" s="196" t="str">
        <f t="shared" ref="BK90" ca="1" si="309">IF(ABS(BK89)&lt;=0.1,"долга нет",IF(ABS(IFERROR(BK88/BK89,1))&gt;500,1,IFERROR(BK88/BK89,1)))</f>
        <v>долга нет</v>
      </c>
      <c r="BL90" s="196" t="str">
        <f t="shared" ref="BL90" ca="1" si="310">IF(ABS(BL89)&lt;=0.1,"долга нет",IF(ABS(IFERROR(BL88/BL89,1))&gt;500,1,IFERROR(BL88/BL89,1)))</f>
        <v>долга нет</v>
      </c>
      <c r="BM90" s="196" t="str">
        <f t="shared" ref="BM90" ca="1" si="311">IF(ABS(BM89)&lt;=0.1,"долга нет",IF(ABS(IFERROR(BM88/BM89,1))&gt;500,1,IFERROR(BM88/BM89,1)))</f>
        <v>долга нет</v>
      </c>
      <c r="BN90" s="196" t="str">
        <f t="shared" ref="BN90" ca="1" si="312">IF(ABS(BN89)&lt;=0.1,"долга нет",IF(ABS(IFERROR(BN88/BN89,1))&gt;500,1,IFERROR(BN88/BN89,1)))</f>
        <v>долга нет</v>
      </c>
      <c r="BO90" s="196" t="str">
        <f t="shared" ref="BO90" ca="1" si="313">IF(ABS(BO89)&lt;=0.1,"долга нет",IF(ABS(IFERROR(BO88/BO89,1))&gt;500,1,IFERROR(BO88/BO89,1)))</f>
        <v>долга нет</v>
      </c>
      <c r="BP90" s="196" t="str">
        <f t="shared" ref="BP90" ca="1" si="314">IF(ABS(BP89)&lt;=0.1,"долга нет",IF(ABS(IFERROR(BP88/BP89,1))&gt;500,1,IFERROR(BP88/BP89,1)))</f>
        <v>долга нет</v>
      </c>
      <c r="BQ90" s="196" t="str">
        <f t="shared" ref="BQ90" ca="1" si="315">IF(ABS(BQ89)&lt;=0.1,"долга нет",IF(ABS(IFERROR(BQ88/BQ89,1))&gt;500,1,IFERROR(BQ88/BQ89,1)))</f>
        <v>долга нет</v>
      </c>
      <c r="BR90" s="196" t="str">
        <f t="shared" ref="BR90" ca="1" si="316">IF(ABS(BR89)&lt;=0.1,"долга нет",IF(ABS(IFERROR(BR88/BR89,1))&gt;500,1,IFERROR(BR88/BR89,1)))</f>
        <v>долга нет</v>
      </c>
      <c r="BS90" s="196" t="str">
        <f t="shared" ref="BS90" ca="1" si="317">IF(ABS(BS89)&lt;=0.1,"долга нет",IF(ABS(IFERROR(BS88/BS89,1))&gt;500,1,IFERROR(BS88/BS89,1)))</f>
        <v>долга нет</v>
      </c>
      <c r="BT90" s="196" t="str">
        <f t="shared" ref="BT90" ca="1" si="318">IF(ABS(BT89)&lt;=0.1,"долга нет",IF(ABS(IFERROR(BT88/BT89,1))&gt;500,1,IFERROR(BT88/BT89,1)))</f>
        <v>долга нет</v>
      </c>
      <c r="BU90" s="196" t="str">
        <f t="shared" ref="BU90" ca="1" si="319">IF(ABS(BU89)&lt;=0.1,"долга нет",IF(ABS(IFERROR(BU88/BU89,1))&gt;500,1,IFERROR(BU88/BU89,1)))</f>
        <v>долга нет</v>
      </c>
      <c r="BV90" s="196" t="str">
        <f t="shared" ref="BV90" ca="1" si="320">IF(ABS(BV89)&lt;=0.1,"долга нет",IF(ABS(IFERROR(BV88/BV89,1))&gt;500,1,IFERROR(BV88/BV89,1)))</f>
        <v>долга нет</v>
      </c>
      <c r="BW90" s="196" t="str">
        <f t="shared" ref="BW90" ca="1" si="321">IF(ABS(BW89)&lt;=0.1,"долга нет",IF(ABS(IFERROR(BW88/BW89,1))&gt;500,1,IFERROR(BW88/BW89,1)))</f>
        <v>долга нет</v>
      </c>
      <c r="BX90" s="196" t="str">
        <f t="shared" ref="BX90" ca="1" si="322">IF(ABS(BX89)&lt;=0.1,"долга нет",IF(ABS(IFERROR(BX88/BX89,1))&gt;500,1,IFERROR(BX88/BX89,1)))</f>
        <v>долга нет</v>
      </c>
      <c r="BY90" s="196" t="str">
        <f t="shared" ref="BY90" ca="1" si="323">IF(ABS(BY89)&lt;=0.1,"долга нет",IF(ABS(IFERROR(BY88/BY89,1))&gt;500,1,IFERROR(BY88/BY89,1)))</f>
        <v>долга нет</v>
      </c>
      <c r="BZ90" s="196" t="str">
        <f t="shared" ref="BZ90" ca="1" si="324">IF(ABS(BZ89)&lt;=0.1,"долга нет",IF(ABS(IFERROR(BZ88/BZ89,1))&gt;500,1,IFERROR(BZ88/BZ89,1)))</f>
        <v>долга нет</v>
      </c>
      <c r="CA90" s="196" t="str">
        <f t="shared" ref="CA90" ca="1" si="325">IF(ABS(CA89)&lt;=0.1,"долга нет",IF(ABS(IFERROR(CA88/CA89,1))&gt;500,1,IFERROR(CA88/CA89,1)))</f>
        <v>долга нет</v>
      </c>
      <c r="CB90" s="196" t="str">
        <f t="shared" ref="CB90" ca="1" si="326">IF(ABS(CB89)&lt;=0.1,"долга нет",IF(ABS(IFERROR(CB88/CB89,1))&gt;500,1,IFERROR(CB88/CB89,1)))</f>
        <v>долга нет</v>
      </c>
      <c r="CC90" s="196" t="str">
        <f t="shared" ref="CC90" ca="1" si="327">IF(ABS(CC89)&lt;=0.1,"долга нет",IF(ABS(IFERROR(CC88/CC89,1))&gt;500,1,IFERROR(CC88/CC89,1)))</f>
        <v>долга нет</v>
      </c>
      <c r="CD90" s="196" t="str">
        <f t="shared" ref="CD90" ca="1" si="328">IF(ABS(CD89)&lt;=0.1,"долга нет",IF(ABS(IFERROR(CD88/CD89,1))&gt;500,1,IFERROR(CD88/CD89,1)))</f>
        <v>долга нет</v>
      </c>
      <c r="CE90" s="196" t="str">
        <f t="shared" ref="CE90" ca="1" si="329">IF(ABS(CE89)&lt;=0.1,"долга нет",IF(ABS(IFERROR(CE88/CE89,1))&gt;500,1,IFERROR(CE88/CE89,1)))</f>
        <v>долга нет</v>
      </c>
      <c r="CF90" s="196" t="str">
        <f t="shared" ref="CF90" ca="1" si="330">IF(ABS(CF89)&lt;=0.1,"долга нет",IF(ABS(IFERROR(CF88/CF89,1))&gt;500,1,IFERROR(CF88/CF89,1)))</f>
        <v>долга нет</v>
      </c>
      <c r="CG90" s="196" t="str">
        <f t="shared" ref="CG90" ca="1" si="331">IF(ABS(CG89)&lt;=0.1,"долга нет",IF(ABS(IFERROR(CG88/CG89,1))&gt;500,1,IFERROR(CG88/CG89,1)))</f>
        <v>долга нет</v>
      </c>
      <c r="CH90" s="196" t="str">
        <f t="shared" ref="CH90" ca="1" si="332">IF(ABS(CH89)&lt;=0.1,"долга нет",IF(ABS(IFERROR(CH88/CH89,1))&gt;500,1,IFERROR(CH88/CH89,1)))</f>
        <v>долга нет</v>
      </c>
      <c r="CI90" s="196" t="str">
        <f t="shared" ref="CI90" ca="1" si="333">IF(ABS(CI89)&lt;=0.1,"долга нет",IF(ABS(IFERROR(CI88/CI89,1))&gt;500,1,IFERROR(CI88/CI89,1)))</f>
        <v>долга нет</v>
      </c>
      <c r="CJ90" s="196" t="str">
        <f t="shared" ref="CJ90" ca="1" si="334">IF(ABS(CJ89)&lt;=0.1,"долга нет",IF(ABS(IFERROR(CJ88/CJ89,1))&gt;500,1,IFERROR(CJ88/CJ89,1)))</f>
        <v>долга нет</v>
      </c>
      <c r="CK90" s="196" t="str">
        <f t="shared" ref="CK90" ca="1" si="335">IF(ABS(CK89)&lt;=0.1,"долга нет",IF(ABS(IFERROR(CK88/CK89,1))&gt;500,1,IFERROR(CK88/CK89,1)))</f>
        <v>долга нет</v>
      </c>
      <c r="CL90" s="196" t="str">
        <f t="shared" ref="CL90" ca="1" si="336">IF(ABS(CL89)&lt;=0.1,"долга нет",IF(ABS(IFERROR(CL88/CL89,1))&gt;500,1,IFERROR(CL88/CL89,1)))</f>
        <v>долга нет</v>
      </c>
      <c r="CM90" s="196" t="str">
        <f t="shared" ref="CM90" ca="1" si="337">IF(ABS(CM89)&lt;=0.1,"долга нет",IF(ABS(IFERROR(CM88/CM89,1))&gt;500,1,IFERROR(CM88/CM89,1)))</f>
        <v>долга нет</v>
      </c>
      <c r="CN90" s="196" t="str">
        <f t="shared" ref="CN90" ca="1" si="338">IF(ABS(CN89)&lt;=0.1,"долга нет",IF(ABS(IFERROR(CN88/CN89,1))&gt;500,1,IFERROR(CN88/CN89,1)))</f>
        <v>долга нет</v>
      </c>
      <c r="CO90" s="196" t="str">
        <f t="shared" ref="CO90" ca="1" si="339">IF(ABS(CO89)&lt;=0.1,"долга нет",IF(ABS(IFERROR(CO88/CO89,1))&gt;500,1,IFERROR(CO88/CO89,1)))</f>
        <v>долга нет</v>
      </c>
      <c r="CP90" s="196" t="str">
        <f t="shared" ref="CP90" ca="1" si="340">IF(ABS(CP89)&lt;=0.1,"долга нет",IF(ABS(IFERROR(CP88/CP89,1))&gt;500,1,IFERROR(CP88/CP89,1)))</f>
        <v>долга нет</v>
      </c>
      <c r="CQ90" s="196" t="str">
        <f t="shared" ref="CQ90" ca="1" si="341">IF(ABS(CQ89)&lt;=0.1,"долга нет",IF(ABS(IFERROR(CQ88/CQ89,1))&gt;500,1,IFERROR(CQ88/CQ89,1)))</f>
        <v>долга нет</v>
      </c>
      <c r="CR90" s="196" t="str">
        <f t="shared" ref="CR90" ca="1" si="342">IF(ABS(CR89)&lt;=0.1,"долга нет",IF(ABS(IFERROR(CR88/CR89,1))&gt;500,1,IFERROR(CR88/CR89,1)))</f>
        <v>долга нет</v>
      </c>
      <c r="CS90" s="196" t="str">
        <f t="shared" ref="CS90" ca="1" si="343">IF(ABS(CS89)&lt;=0.1,"долга нет",IF(ABS(IFERROR(CS88/CS89,1))&gt;500,1,IFERROR(CS88/CS89,1)))</f>
        <v>долга нет</v>
      </c>
      <c r="CT90" s="196" t="str">
        <f t="shared" ref="CT90" ca="1" si="344">IF(ABS(CT89)&lt;=0.1,"долга нет",IF(ABS(IFERROR(CT88/CT89,1))&gt;500,1,IFERROR(CT88/CT89,1)))</f>
        <v>долга нет</v>
      </c>
      <c r="CU90" s="196" t="str">
        <f t="shared" ref="CU90" ca="1" si="345">IF(ABS(CU89)&lt;=0.1,"долга нет",IF(ABS(IFERROR(CU88/CU89,1))&gt;500,1,IFERROR(CU88/CU89,1)))</f>
        <v>долга нет</v>
      </c>
      <c r="CV90" s="196" t="str">
        <f t="shared" ref="CV90" ca="1" si="346">IF(ABS(CV89)&lt;=0.1,"долга нет",IF(ABS(IFERROR(CV88/CV89,1))&gt;500,1,IFERROR(CV88/CV89,1)))</f>
        <v>долга нет</v>
      </c>
      <c r="CW90" s="196" t="str">
        <f t="shared" ref="CW90" ca="1" si="347">IF(ABS(CW89)&lt;=0.1,"долга нет",IF(ABS(IFERROR(CW88/CW89,1))&gt;500,1,IFERROR(CW88/CW89,1)))</f>
        <v>долга нет</v>
      </c>
      <c r="CX90" s="196" t="str">
        <f t="shared" ref="CX90" ca="1" si="348">IF(ABS(CX89)&lt;=0.1,"долга нет",IF(ABS(IFERROR(CX88/CX89,1))&gt;500,1,IFERROR(CX88/CX89,1)))</f>
        <v>долга нет</v>
      </c>
      <c r="CY90" s="196" t="str">
        <f t="shared" ref="CY90" ca="1" si="349">IF(ABS(CY89)&lt;=0.1,"долга нет",IF(ABS(IFERROR(CY88/CY89,1))&gt;500,1,IFERROR(CY88/CY89,1)))</f>
        <v>долга нет</v>
      </c>
      <c r="CZ90" s="196" t="str">
        <f t="shared" ref="CZ90" ca="1" si="350">IF(ABS(CZ89)&lt;=0.1,"долга нет",IF(ABS(IFERROR(CZ88/CZ89,1))&gt;500,1,IFERROR(CZ88/CZ89,1)))</f>
        <v>долга нет</v>
      </c>
      <c r="DA90" s="196" t="str">
        <f t="shared" ref="DA90" ca="1" si="351">IF(ABS(DA89)&lt;=0.1,"долга нет",IF(ABS(IFERROR(DA88/DA89,1))&gt;500,1,IFERROR(DA88/DA89,1)))</f>
        <v>долга нет</v>
      </c>
      <c r="DB90" s="196" t="str">
        <f t="shared" ref="DB90" ca="1" si="352">IF(ABS(DB89)&lt;=0.1,"долга нет",IF(ABS(IFERROR(DB88/DB89,1))&gt;500,1,IFERROR(DB88/DB89,1)))</f>
        <v>долга нет</v>
      </c>
      <c r="DC90" s="196" t="str">
        <f t="shared" ref="DC90" ca="1" si="353">IF(ABS(DC89)&lt;=0.1,"долга нет",IF(ABS(IFERROR(DC88/DC89,1))&gt;500,1,IFERROR(DC88/DC89,1)))</f>
        <v>долга нет</v>
      </c>
      <c r="DD90" s="196" t="str">
        <f t="shared" ref="DD90" ca="1" si="354">IF(ABS(DD89)&lt;=0.1,"долга нет",IF(ABS(IFERROR(DD88/DD89,1))&gt;500,1,IFERROR(DD88/DD89,1)))</f>
        <v>долга нет</v>
      </c>
      <c r="DE90" s="196" t="str">
        <f t="shared" ref="DE90" ca="1" si="355">IF(ABS(DE89)&lt;=0.1,"долга нет",IF(ABS(IFERROR(DE88/DE89,1))&gt;500,1,IFERROR(DE88/DE89,1)))</f>
        <v>долга нет</v>
      </c>
      <c r="DF90" s="196" t="str">
        <f t="shared" ref="DF90" ca="1" si="356">IF(ABS(DF89)&lt;=0.1,"долга нет",IF(ABS(IFERROR(DF88/DF89,1))&gt;500,1,IFERROR(DF88/DF89,1)))</f>
        <v>долга нет</v>
      </c>
      <c r="DG90" s="196" t="str">
        <f t="shared" ref="DG90" ca="1" si="357">IF(ABS(DG89)&lt;=0.1,"долга нет",IF(ABS(IFERROR(DG88/DG89,1))&gt;500,1,IFERROR(DG88/DG89,1)))</f>
        <v>долга нет</v>
      </c>
      <c r="DH90" s="196" t="str">
        <f t="shared" ref="DH90" ca="1" si="358">IF(ABS(DH89)&lt;=0.1,"долга нет",IF(ABS(IFERROR(DH88/DH89,1))&gt;500,1,IFERROR(DH88/DH89,1)))</f>
        <v>долга нет</v>
      </c>
      <c r="DI90" s="196" t="str">
        <f t="shared" ref="DI90" ca="1" si="359">IF(ABS(DI89)&lt;=0.1,"долга нет",IF(ABS(IFERROR(DI88/DI89,1))&gt;500,1,IFERROR(DI88/DI89,1)))</f>
        <v>долга нет</v>
      </c>
      <c r="DJ90" s="196" t="str">
        <f t="shared" ref="DJ90" ca="1" si="360">IF(ABS(DJ89)&lt;=0.1,"долга нет",IF(ABS(IFERROR(DJ88/DJ89,1))&gt;500,1,IFERROR(DJ88/DJ89,1)))</f>
        <v>долга нет</v>
      </c>
    </row>
    <row r="91" spans="1:114" s="224" customFormat="1" x14ac:dyDescent="0.25">
      <c r="A91" s="227"/>
      <c r="I91" s="228"/>
    </row>
    <row r="92" spans="1:114" s="224" customFormat="1" x14ac:dyDescent="0.25">
      <c r="A92" s="227"/>
      <c r="I92" s="228"/>
      <c r="J92" s="228">
        <f ca="1">-J80</f>
        <v>0</v>
      </c>
      <c r="K92" s="228">
        <f t="shared" ref="K92:BV92" ca="1" si="361">-K80</f>
        <v>0</v>
      </c>
      <c r="L92" s="228">
        <f t="shared" ca="1" si="361"/>
        <v>0</v>
      </c>
      <c r="M92" s="228">
        <f t="shared" ca="1" si="361"/>
        <v>0</v>
      </c>
      <c r="N92" s="228">
        <f t="shared" ca="1" si="361"/>
        <v>0</v>
      </c>
      <c r="O92" s="228">
        <f t="shared" ca="1" si="361"/>
        <v>0</v>
      </c>
      <c r="P92" s="228">
        <f t="shared" ca="1" si="361"/>
        <v>0</v>
      </c>
      <c r="Q92" s="228">
        <f t="shared" ca="1" si="361"/>
        <v>0</v>
      </c>
      <c r="R92" s="228">
        <f t="shared" ca="1" si="361"/>
        <v>103277.7149546186</v>
      </c>
      <c r="S92" s="228">
        <f t="shared" ca="1" si="361"/>
        <v>0</v>
      </c>
      <c r="T92" s="228">
        <f t="shared" ca="1" si="361"/>
        <v>0</v>
      </c>
      <c r="U92" s="228">
        <f t="shared" ca="1" si="361"/>
        <v>0</v>
      </c>
      <c r="V92" s="228">
        <f t="shared" ca="1" si="361"/>
        <v>0</v>
      </c>
      <c r="W92" s="228">
        <f t="shared" ca="1" si="361"/>
        <v>0</v>
      </c>
      <c r="X92" s="228">
        <f t="shared" ca="1" si="361"/>
        <v>0</v>
      </c>
      <c r="Y92" s="228">
        <f t="shared" ca="1" si="361"/>
        <v>0</v>
      </c>
      <c r="Z92" s="228">
        <f t="shared" ca="1" si="361"/>
        <v>0</v>
      </c>
      <c r="AA92" s="228">
        <f t="shared" ca="1" si="361"/>
        <v>0</v>
      </c>
      <c r="AB92" s="228">
        <f t="shared" ca="1" si="361"/>
        <v>0</v>
      </c>
      <c r="AC92" s="228">
        <f t="shared" ca="1" si="361"/>
        <v>0</v>
      </c>
      <c r="AD92" s="228">
        <f t="shared" ca="1" si="361"/>
        <v>0</v>
      </c>
      <c r="AE92" s="228">
        <f t="shared" ca="1" si="361"/>
        <v>0</v>
      </c>
      <c r="AF92" s="228">
        <f t="shared" ca="1" si="361"/>
        <v>0</v>
      </c>
      <c r="AG92" s="228">
        <f t="shared" ca="1" si="361"/>
        <v>0</v>
      </c>
      <c r="AH92" s="228">
        <f t="shared" ca="1" si="361"/>
        <v>0</v>
      </c>
      <c r="AI92" s="228">
        <f t="shared" ca="1" si="361"/>
        <v>0</v>
      </c>
      <c r="AJ92" s="228">
        <f t="shared" ca="1" si="361"/>
        <v>0</v>
      </c>
      <c r="AK92" s="228">
        <f t="shared" ca="1" si="361"/>
        <v>0</v>
      </c>
      <c r="AL92" s="228">
        <f t="shared" ca="1" si="361"/>
        <v>0</v>
      </c>
      <c r="AM92" s="228">
        <f t="shared" ca="1" si="361"/>
        <v>0</v>
      </c>
      <c r="AN92" s="228">
        <f t="shared" ca="1" si="361"/>
        <v>0</v>
      </c>
      <c r="AO92" s="228">
        <f t="shared" ca="1" si="361"/>
        <v>0</v>
      </c>
      <c r="AP92" s="228">
        <f t="shared" ca="1" si="361"/>
        <v>0</v>
      </c>
      <c r="AQ92" s="228">
        <f t="shared" ca="1" si="361"/>
        <v>0</v>
      </c>
      <c r="AR92" s="228">
        <f t="shared" ca="1" si="361"/>
        <v>0</v>
      </c>
      <c r="AS92" s="228">
        <f t="shared" ca="1" si="361"/>
        <v>0</v>
      </c>
      <c r="AT92" s="228">
        <f t="shared" ca="1" si="361"/>
        <v>0</v>
      </c>
      <c r="AU92" s="228">
        <f t="shared" ca="1" si="361"/>
        <v>0</v>
      </c>
      <c r="AV92" s="228">
        <f t="shared" ca="1" si="361"/>
        <v>0</v>
      </c>
      <c r="AW92" s="228">
        <f t="shared" ca="1" si="361"/>
        <v>0</v>
      </c>
      <c r="AX92" s="228">
        <f t="shared" ca="1" si="361"/>
        <v>0</v>
      </c>
      <c r="AY92" s="228">
        <f t="shared" ca="1" si="361"/>
        <v>0</v>
      </c>
      <c r="AZ92" s="228">
        <f t="shared" ca="1" si="361"/>
        <v>0</v>
      </c>
      <c r="BA92" s="228">
        <f t="shared" ca="1" si="361"/>
        <v>0</v>
      </c>
      <c r="BB92" s="228">
        <f t="shared" ca="1" si="361"/>
        <v>0</v>
      </c>
      <c r="BC92" s="228">
        <f t="shared" ca="1" si="361"/>
        <v>0</v>
      </c>
      <c r="BD92" s="228">
        <f t="shared" ca="1" si="361"/>
        <v>0</v>
      </c>
      <c r="BE92" s="228">
        <f t="shared" ca="1" si="361"/>
        <v>0</v>
      </c>
      <c r="BF92" s="228">
        <f t="shared" ca="1" si="361"/>
        <v>0</v>
      </c>
      <c r="BG92" s="228">
        <f t="shared" ca="1" si="361"/>
        <v>0</v>
      </c>
      <c r="BH92" s="228">
        <f t="shared" ca="1" si="361"/>
        <v>0</v>
      </c>
      <c r="BI92" s="228">
        <f t="shared" ca="1" si="361"/>
        <v>0</v>
      </c>
      <c r="BJ92" s="228">
        <f t="shared" ca="1" si="361"/>
        <v>0</v>
      </c>
      <c r="BK92" s="228">
        <f t="shared" ca="1" si="361"/>
        <v>0</v>
      </c>
      <c r="BL92" s="228">
        <f t="shared" ca="1" si="361"/>
        <v>0</v>
      </c>
      <c r="BM92" s="228">
        <f t="shared" ca="1" si="361"/>
        <v>0</v>
      </c>
      <c r="BN92" s="228">
        <f t="shared" ca="1" si="361"/>
        <v>0</v>
      </c>
      <c r="BO92" s="228">
        <f t="shared" ca="1" si="361"/>
        <v>0</v>
      </c>
      <c r="BP92" s="228">
        <f t="shared" ca="1" si="361"/>
        <v>0</v>
      </c>
      <c r="BQ92" s="228">
        <f t="shared" ca="1" si="361"/>
        <v>0</v>
      </c>
      <c r="BR92" s="228">
        <f t="shared" ca="1" si="361"/>
        <v>0</v>
      </c>
      <c r="BS92" s="228">
        <f t="shared" ca="1" si="361"/>
        <v>0</v>
      </c>
      <c r="BT92" s="228">
        <f t="shared" ca="1" si="361"/>
        <v>0</v>
      </c>
      <c r="BU92" s="228">
        <f t="shared" ca="1" si="361"/>
        <v>0</v>
      </c>
      <c r="BV92" s="228">
        <f t="shared" ca="1" si="361"/>
        <v>0</v>
      </c>
      <c r="BW92" s="228">
        <f t="shared" ref="BW92:DJ92" ca="1" si="362">-BW80</f>
        <v>0</v>
      </c>
      <c r="BX92" s="228">
        <f t="shared" ca="1" si="362"/>
        <v>0</v>
      </c>
      <c r="BY92" s="228">
        <f t="shared" ca="1" si="362"/>
        <v>0</v>
      </c>
      <c r="BZ92" s="228">
        <f t="shared" ca="1" si="362"/>
        <v>0</v>
      </c>
      <c r="CA92" s="228">
        <f t="shared" ca="1" si="362"/>
        <v>0</v>
      </c>
      <c r="CB92" s="228">
        <f t="shared" ca="1" si="362"/>
        <v>0</v>
      </c>
      <c r="CC92" s="228">
        <f t="shared" ca="1" si="362"/>
        <v>0</v>
      </c>
      <c r="CD92" s="228">
        <f t="shared" ca="1" si="362"/>
        <v>0</v>
      </c>
      <c r="CE92" s="228">
        <f t="shared" ca="1" si="362"/>
        <v>0</v>
      </c>
      <c r="CF92" s="228">
        <f t="shared" ca="1" si="362"/>
        <v>0</v>
      </c>
      <c r="CG92" s="228">
        <f t="shared" ca="1" si="362"/>
        <v>0</v>
      </c>
      <c r="CH92" s="228">
        <f t="shared" ca="1" si="362"/>
        <v>0</v>
      </c>
      <c r="CI92" s="228">
        <f t="shared" ca="1" si="362"/>
        <v>0</v>
      </c>
      <c r="CJ92" s="228">
        <f t="shared" ca="1" si="362"/>
        <v>0</v>
      </c>
      <c r="CK92" s="228">
        <f t="shared" ca="1" si="362"/>
        <v>0</v>
      </c>
      <c r="CL92" s="228">
        <f t="shared" ca="1" si="362"/>
        <v>0</v>
      </c>
      <c r="CM92" s="228">
        <f t="shared" ca="1" si="362"/>
        <v>0</v>
      </c>
      <c r="CN92" s="228">
        <f t="shared" ca="1" si="362"/>
        <v>0</v>
      </c>
      <c r="CO92" s="228">
        <f t="shared" ca="1" si="362"/>
        <v>0</v>
      </c>
      <c r="CP92" s="228">
        <f t="shared" ca="1" si="362"/>
        <v>0</v>
      </c>
      <c r="CQ92" s="228">
        <f t="shared" ca="1" si="362"/>
        <v>0</v>
      </c>
      <c r="CR92" s="228">
        <f t="shared" ca="1" si="362"/>
        <v>0</v>
      </c>
      <c r="CS92" s="228">
        <f t="shared" ca="1" si="362"/>
        <v>0</v>
      </c>
      <c r="CT92" s="228">
        <f t="shared" ca="1" si="362"/>
        <v>0</v>
      </c>
      <c r="CU92" s="228">
        <f t="shared" ca="1" si="362"/>
        <v>0</v>
      </c>
      <c r="CV92" s="228">
        <f t="shared" ca="1" si="362"/>
        <v>0</v>
      </c>
      <c r="CW92" s="228">
        <f t="shared" ca="1" si="362"/>
        <v>0</v>
      </c>
      <c r="CX92" s="228">
        <f t="shared" ca="1" si="362"/>
        <v>0</v>
      </c>
      <c r="CY92" s="228">
        <f t="shared" ca="1" si="362"/>
        <v>0</v>
      </c>
      <c r="CZ92" s="228">
        <f t="shared" ca="1" si="362"/>
        <v>0</v>
      </c>
      <c r="DA92" s="228">
        <f t="shared" ca="1" si="362"/>
        <v>0</v>
      </c>
      <c r="DB92" s="228">
        <f t="shared" ca="1" si="362"/>
        <v>0</v>
      </c>
      <c r="DC92" s="228">
        <f t="shared" ca="1" si="362"/>
        <v>0</v>
      </c>
      <c r="DD92" s="228">
        <f t="shared" ca="1" si="362"/>
        <v>0</v>
      </c>
      <c r="DE92" s="228">
        <f t="shared" ca="1" si="362"/>
        <v>0</v>
      </c>
      <c r="DF92" s="228">
        <f t="shared" ca="1" si="362"/>
        <v>0</v>
      </c>
      <c r="DG92" s="228">
        <f t="shared" ca="1" si="362"/>
        <v>0</v>
      </c>
      <c r="DH92" s="228">
        <f t="shared" ca="1" si="362"/>
        <v>0</v>
      </c>
      <c r="DI92" s="228">
        <f t="shared" ca="1" si="362"/>
        <v>0</v>
      </c>
      <c r="DJ92" s="228">
        <f t="shared" ca="1" si="362"/>
        <v>0</v>
      </c>
    </row>
    <row r="93" spans="1:114" s="224" customFormat="1" x14ac:dyDescent="0.25">
      <c r="A93" s="227"/>
      <c r="I93" s="228"/>
    </row>
    <row r="94" spans="1:114" s="224" customFormat="1" x14ac:dyDescent="0.25">
      <c r="A94" s="227"/>
      <c r="I94" s="228"/>
    </row>
    <row r="95" spans="1:114" s="224" customFormat="1" x14ac:dyDescent="0.25">
      <c r="A95" s="227"/>
      <c r="I95" s="228"/>
    </row>
    <row r="96" spans="1:114" s="224" customFormat="1" x14ac:dyDescent="0.25">
      <c r="A96" s="227"/>
      <c r="I96" s="228"/>
    </row>
    <row r="97" spans="1:9" s="224" customFormat="1" x14ac:dyDescent="0.25">
      <c r="A97" s="227"/>
      <c r="I97" s="228"/>
    </row>
    <row r="98" spans="1:9" s="224" customFormat="1" x14ac:dyDescent="0.25">
      <c r="A98" s="227"/>
      <c r="I98" s="228"/>
    </row>
    <row r="99" spans="1:9" s="224" customFormat="1" x14ac:dyDescent="0.25">
      <c r="A99" s="227"/>
      <c r="I99" s="228"/>
    </row>
    <row r="100" spans="1:9" s="224" customFormat="1" x14ac:dyDescent="0.25">
      <c r="A100" s="227"/>
      <c r="I100" s="228"/>
    </row>
    <row r="101" spans="1:9" s="224" customFormat="1" x14ac:dyDescent="0.25">
      <c r="A101" s="227"/>
      <c r="I101" s="228"/>
    </row>
    <row r="102" spans="1:9" s="224" customFormat="1" x14ac:dyDescent="0.25">
      <c r="A102" s="227"/>
      <c r="I102" s="228"/>
    </row>
    <row r="103" spans="1:9" s="224" customFormat="1" x14ac:dyDescent="0.25">
      <c r="A103" s="227"/>
      <c r="I103" s="228"/>
    </row>
    <row r="104" spans="1:9" s="224" customFormat="1" x14ac:dyDescent="0.25">
      <c r="A104" s="227"/>
      <c r="I104" s="228"/>
    </row>
    <row r="105" spans="1:9" s="224" customFormat="1" x14ac:dyDescent="0.25">
      <c r="A105" s="227"/>
      <c r="I105" s="228"/>
    </row>
    <row r="106" spans="1:9" s="224" customFormat="1" x14ac:dyDescent="0.25">
      <c r="A106" s="227"/>
      <c r="I106" s="228"/>
    </row>
    <row r="107" spans="1:9" s="224" customFormat="1" x14ac:dyDescent="0.25">
      <c r="A107" s="227"/>
      <c r="I107" s="228"/>
    </row>
    <row r="108" spans="1:9" s="224" customFormat="1" x14ac:dyDescent="0.25">
      <c r="A108" s="227"/>
      <c r="I108" s="228"/>
    </row>
    <row r="109" spans="1:9" s="224" customFormat="1" x14ac:dyDescent="0.25">
      <c r="A109" s="227"/>
      <c r="I109" s="228"/>
    </row>
    <row r="110" spans="1:9" s="224" customFormat="1" x14ac:dyDescent="0.25">
      <c r="A110" s="227"/>
      <c r="I110" s="228"/>
    </row>
    <row r="111" spans="1:9" s="224" customFormat="1" x14ac:dyDescent="0.25">
      <c r="A111" s="227"/>
      <c r="I111" s="228"/>
    </row>
    <row r="112" spans="1:9" s="224" customFormat="1" x14ac:dyDescent="0.25">
      <c r="A112" s="227"/>
      <c r="I112" s="228"/>
    </row>
    <row r="113" spans="1:9" s="224" customFormat="1" x14ac:dyDescent="0.25">
      <c r="A113" s="227"/>
      <c r="I113" s="228"/>
    </row>
    <row r="114" spans="1:9" s="224" customFormat="1" x14ac:dyDescent="0.25">
      <c r="A114" s="227"/>
      <c r="I114" s="228"/>
    </row>
    <row r="115" spans="1:9" s="224" customFormat="1" x14ac:dyDescent="0.25">
      <c r="A115" s="227"/>
      <c r="I115" s="228"/>
    </row>
    <row r="116" spans="1:9" s="224" customFormat="1" x14ac:dyDescent="0.25">
      <c r="A116" s="227"/>
      <c r="I116" s="228"/>
    </row>
    <row r="117" spans="1:9" s="224" customFormat="1" x14ac:dyDescent="0.25">
      <c r="A117" s="227"/>
      <c r="I117" s="228"/>
    </row>
    <row r="118" spans="1:9" s="224" customFormat="1" x14ac:dyDescent="0.25">
      <c r="A118" s="227"/>
      <c r="I118" s="228"/>
    </row>
    <row r="119" spans="1:9" s="224" customFormat="1" x14ac:dyDescent="0.25">
      <c r="A119" s="227"/>
      <c r="I119" s="228"/>
    </row>
    <row r="120" spans="1:9" s="224" customFormat="1" x14ac:dyDescent="0.25">
      <c r="A120" s="227"/>
      <c r="I120" s="228"/>
    </row>
    <row r="121" spans="1:9" s="224" customFormat="1" x14ac:dyDescent="0.25">
      <c r="A121" s="227"/>
      <c r="I121" s="228"/>
    </row>
    <row r="122" spans="1:9" s="224" customFormat="1" x14ac:dyDescent="0.25">
      <c r="A122" s="227"/>
      <c r="I122" s="228"/>
    </row>
  </sheetData>
  <sheetProtection password="F585" sheet="1" objects="1" scenarios="1" formatCells="0" formatColumns="0" formatRows="0"/>
  <pageMargins left="0.39370078740157483" right="0.39370078740157483" top="0.39370078740157483" bottom="0.39370078740157483" header="0.31496062992125984" footer="0.31496062992125984"/>
  <pageSetup paperSize="9" scale="10" fitToWidth="8"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13">
    <pageSetUpPr fitToPage="1"/>
  </sheetPr>
  <dimension ref="A7:AD88"/>
  <sheetViews>
    <sheetView view="pageBreakPreview" zoomScale="70" zoomScaleNormal="85" zoomScaleSheetLayoutView="70" workbookViewId="0"/>
  </sheetViews>
  <sheetFormatPr defaultColWidth="0" defaultRowHeight="15" x14ac:dyDescent="0.25"/>
  <cols>
    <col min="1" max="2" width="9.140625" style="23" customWidth="1"/>
    <col min="3" max="3" width="17.42578125" bestFit="1" customWidth="1"/>
    <col min="4" max="4" width="14" bestFit="1" customWidth="1"/>
    <col min="5" max="5" width="15.140625" bestFit="1" customWidth="1"/>
    <col min="6" max="6" width="13.28515625" bestFit="1" customWidth="1"/>
    <col min="7" max="25" width="12.28515625" bestFit="1" customWidth="1"/>
    <col min="26" max="30" width="10.5703125" bestFit="1" customWidth="1"/>
    <col min="31" max="16384" width="9.140625" hidden="1"/>
  </cols>
  <sheetData>
    <row r="7" spans="1:30" ht="26.25" x14ac:dyDescent="0.4">
      <c r="C7" s="211" t="str">
        <f>"Проект: "&amp;Ввод!E3</f>
        <v>Проект: Реконструкция системы теплоснабжения г.[•]</v>
      </c>
    </row>
    <row r="8" spans="1:30" ht="23.25" x14ac:dyDescent="0.35">
      <c r="C8" s="24" t="s">
        <v>380</v>
      </c>
    </row>
    <row r="9" spans="1:30" x14ac:dyDescent="0.25">
      <c r="C9" t="s">
        <v>78</v>
      </c>
    </row>
    <row r="11" spans="1:30" s="26" customFormat="1" x14ac:dyDescent="0.25">
      <c r="A11" s="25"/>
      <c r="B11" s="25"/>
      <c r="C11" s="26" t="s">
        <v>291</v>
      </c>
      <c r="E11" s="26">
        <v>2022</v>
      </c>
      <c r="F11" s="26">
        <v>2023</v>
      </c>
      <c r="G11" s="26">
        <v>2024</v>
      </c>
      <c r="H11" s="26">
        <v>2025</v>
      </c>
      <c r="I11" s="26">
        <v>2026</v>
      </c>
      <c r="J11" s="26">
        <v>2027</v>
      </c>
      <c r="K11" s="26">
        <v>2028</v>
      </c>
      <c r="L11" s="26">
        <v>2029</v>
      </c>
      <c r="M11" s="26">
        <v>2030</v>
      </c>
      <c r="N11" s="26">
        <v>2031</v>
      </c>
      <c r="O11" s="26">
        <v>2032</v>
      </c>
      <c r="P11" s="26">
        <v>2033</v>
      </c>
      <c r="Q11" s="26">
        <v>2034</v>
      </c>
      <c r="R11" s="26">
        <v>2035</v>
      </c>
      <c r="S11" s="26">
        <v>2036</v>
      </c>
      <c r="T11" s="26">
        <v>2037</v>
      </c>
      <c r="U11" s="26">
        <v>2038</v>
      </c>
      <c r="V11" s="26">
        <v>2039</v>
      </c>
      <c r="W11" s="26">
        <v>2040</v>
      </c>
      <c r="X11" s="26">
        <v>2041</v>
      </c>
      <c r="Y11" s="26">
        <v>2042</v>
      </c>
      <c r="Z11" s="26">
        <v>2043</v>
      </c>
      <c r="AA11" s="26">
        <v>2044</v>
      </c>
      <c r="AB11" s="26">
        <v>2045</v>
      </c>
      <c r="AC11" s="26">
        <v>2046</v>
      </c>
      <c r="AD11" s="26">
        <v>2047</v>
      </c>
    </row>
    <row r="12" spans="1:30" x14ac:dyDescent="0.25">
      <c r="C12" t="s">
        <v>381</v>
      </c>
      <c r="D12" s="206">
        <f>SUM(E12:AC12)</f>
        <v>48000</v>
      </c>
      <c r="E12" s="206">
        <f>SUMIF(Финансирование!$12:$12,E$11,Финансирование!51:51)</f>
        <v>14400</v>
      </c>
      <c r="F12" s="206">
        <f>SUMIF(Финансирование!$12:$12,F$11,Финансирование!51:51)</f>
        <v>12000</v>
      </c>
      <c r="G12" s="206">
        <f>SUMIF(Финансирование!$12:$12,G$11,Финансирование!51:51)</f>
        <v>21600</v>
      </c>
      <c r="H12" s="206">
        <f>SUMIF(Финансирование!$12:$12,H$11,Финансирование!51:51)</f>
        <v>0</v>
      </c>
      <c r="I12" s="206">
        <f>SUMIF(Финансирование!$12:$12,I$11,Финансирование!51:51)</f>
        <v>0</v>
      </c>
      <c r="J12" s="206">
        <f>SUMIF(Финансирование!$12:$12,J$11,Финансирование!51:51)</f>
        <v>0</v>
      </c>
      <c r="K12" s="206">
        <f>SUMIF(Финансирование!$12:$12,K$11,Финансирование!51:51)</f>
        <v>0</v>
      </c>
      <c r="L12" s="206">
        <f>SUMIF(Финансирование!$12:$12,L$11,Финансирование!51:51)</f>
        <v>0</v>
      </c>
      <c r="M12" s="206">
        <f>SUMIF(Финансирование!$12:$12,M$11,Финансирование!51:51)</f>
        <v>0</v>
      </c>
      <c r="N12" s="206">
        <f>SUMIF(Финансирование!$12:$12,N$11,Финансирование!51:51)</f>
        <v>0</v>
      </c>
      <c r="O12" s="206">
        <f>SUMIF(Финансирование!$12:$12,O$11,Финансирование!51:51)</f>
        <v>0</v>
      </c>
      <c r="P12" s="206">
        <f>SUMIF(Финансирование!$12:$12,P$11,Финансирование!51:51)</f>
        <v>0</v>
      </c>
      <c r="Q12" s="206">
        <f>SUMIF(Финансирование!$12:$12,Q$11,Финансирование!51:51)</f>
        <v>0</v>
      </c>
      <c r="R12" s="206">
        <f>SUMIF(Финансирование!$12:$12,R$11,Финансирование!51:51)</f>
        <v>0</v>
      </c>
      <c r="S12" s="206">
        <f>SUMIF(Финансирование!$12:$12,S$11,Финансирование!51:51)</f>
        <v>0</v>
      </c>
      <c r="T12" s="206">
        <f>SUMIF(Финансирование!$12:$12,T$11,Финансирование!51:51)</f>
        <v>0</v>
      </c>
      <c r="U12" s="206">
        <f>SUMIF(Финансирование!$12:$12,U$11,Финансирование!51:51)</f>
        <v>0</v>
      </c>
      <c r="V12" s="206">
        <f>SUMIF(Финансирование!$12:$12,V$11,Финансирование!51:51)</f>
        <v>0</v>
      </c>
      <c r="W12" s="206">
        <f>SUMIF(Финансирование!$12:$12,W$11,Финансирование!51:51)</f>
        <v>0</v>
      </c>
      <c r="X12" s="206">
        <f>SUMIF(Финансирование!$12:$12,X$11,Финансирование!51:51)</f>
        <v>0</v>
      </c>
      <c r="Y12" s="206">
        <f>SUMIF(Финансирование!$12:$12,Y$11,Финансирование!51:51)</f>
        <v>0</v>
      </c>
      <c r="Z12" s="206">
        <f>SUMIF(Финансирование!$12:$12,Z$11,Финансирование!51:51)</f>
        <v>0</v>
      </c>
      <c r="AA12" s="206">
        <f>SUMIF(Финансирование!$12:$12,AA$11,Финансирование!51:51)</f>
        <v>0</v>
      </c>
      <c r="AB12" s="206">
        <f>SUMIF(Финансирование!$12:$12,AB$11,Финансирование!51:51)</f>
        <v>0</v>
      </c>
      <c r="AC12" s="206">
        <f>SUMIF(Финансирование!$12:$12,AC$11,Финансирование!51:51)</f>
        <v>0</v>
      </c>
      <c r="AD12" s="206">
        <f>SUMIF(Финансирование!$12:$12,AD$11,Финансирование!51:51)</f>
        <v>0</v>
      </c>
    </row>
    <row r="13" spans="1:30" x14ac:dyDescent="0.25">
      <c r="C13" t="s">
        <v>382</v>
      </c>
      <c r="D13" s="206">
        <f ca="1">SUM(E13:AC13)</f>
        <v>-48000</v>
      </c>
      <c r="E13" s="206">
        <f ca="1">SUMIF(Финансирование!$12:$12,E$11,Финансирование!87:87)</f>
        <v>0</v>
      </c>
      <c r="F13" s="206">
        <f ca="1">SUMIF(Финансирование!$12:$12,F$11,Финансирование!87:87)</f>
        <v>0</v>
      </c>
      <c r="G13" s="206">
        <f ca="1">SUMIF(Финансирование!$12:$12,G$11,Финансирование!87:87)</f>
        <v>0</v>
      </c>
      <c r="H13" s="206">
        <f ca="1">SUMIF(Финансирование!$12:$12,H$11,Финансирование!87:87)</f>
        <v>0</v>
      </c>
      <c r="I13" s="206">
        <f ca="1">SUMIF(Финансирование!$12:$12,I$11,Финансирование!87:87)</f>
        <v>-399.83529108398471</v>
      </c>
      <c r="J13" s="206">
        <f ca="1">SUMIF(Финансирование!$12:$12,J$11,Финансирование!87:87)</f>
        <v>-2016.2991127770879</v>
      </c>
      <c r="K13" s="206">
        <f ca="1">SUMIF(Финансирование!$12:$12,K$11,Финансирование!87:87)</f>
        <v>-4079.9867634114917</v>
      </c>
      <c r="L13" s="206">
        <f ca="1">SUMIF(Финансирование!$12:$12,L$11,Финансирование!87:87)</f>
        <v>-6715.4430547251977</v>
      </c>
      <c r="M13" s="206">
        <f ca="1">SUMIF(Финансирование!$12:$12,M$11,Финансирование!87:87)</f>
        <v>-6919.1841619561601</v>
      </c>
      <c r="N13" s="206">
        <f ca="1">SUMIF(Финансирование!$12:$12,N$11,Финансирование!87:87)</f>
        <v>-7129.1066094855087</v>
      </c>
      <c r="O13" s="206">
        <f ca="1">SUMIF(Финансирование!$12:$12,O$11,Финансирование!87:87)</f>
        <v>-7345.3979341751183</v>
      </c>
      <c r="P13" s="206">
        <f ca="1">SUMIF(Финансирование!$12:$12,P$11,Финансирование!87:87)</f>
        <v>-7568.2513626034688</v>
      </c>
      <c r="Q13" s="206">
        <f ca="1">SUMIF(Финансирование!$12:$12,Q$11,Финансирование!87:87)</f>
        <v>-5826.495709781977</v>
      </c>
      <c r="R13" s="206">
        <f>SUMIF(Финансирование!$12:$12,R$11,Финансирование!87:87)</f>
        <v>0</v>
      </c>
      <c r="S13" s="206">
        <f>SUMIF(Финансирование!$12:$12,S$11,Финансирование!87:87)</f>
        <v>0</v>
      </c>
      <c r="T13" s="206">
        <f>SUMIF(Финансирование!$12:$12,T$11,Финансирование!87:87)</f>
        <v>0</v>
      </c>
      <c r="U13" s="206">
        <f>SUMIF(Финансирование!$12:$12,U$11,Финансирование!87:87)</f>
        <v>0</v>
      </c>
      <c r="V13" s="206">
        <f>SUMIF(Финансирование!$12:$12,V$11,Финансирование!87:87)</f>
        <v>0</v>
      </c>
      <c r="W13" s="206">
        <f>SUMIF(Финансирование!$12:$12,W$11,Финансирование!87:87)</f>
        <v>0</v>
      </c>
      <c r="X13" s="206">
        <f>SUMIF(Финансирование!$12:$12,X$11,Финансирование!87:87)</f>
        <v>0</v>
      </c>
      <c r="Y13" s="206">
        <f>SUMIF(Финансирование!$12:$12,Y$11,Финансирование!87:87)</f>
        <v>0</v>
      </c>
      <c r="Z13" s="206">
        <f>SUMIF(Финансирование!$12:$12,Z$11,Финансирование!87:87)</f>
        <v>0</v>
      </c>
      <c r="AA13" s="206">
        <f>SUMIF(Финансирование!$12:$12,AA$11,Финансирование!87:87)</f>
        <v>0</v>
      </c>
      <c r="AB13" s="206">
        <f>SUMIF(Финансирование!$12:$12,AB$11,Финансирование!87:87)</f>
        <v>0</v>
      </c>
      <c r="AC13" s="206">
        <f>SUMIF(Финансирование!$12:$12,AC$11,Финансирование!87:87)</f>
        <v>0</v>
      </c>
      <c r="AD13" s="206">
        <f>SUMIF(Финансирование!$12:$12,AD$11,Финансирование!87:87)</f>
        <v>0</v>
      </c>
    </row>
    <row r="14" spans="1:30" x14ac:dyDescent="0.25">
      <c r="C14" t="s">
        <v>302</v>
      </c>
      <c r="D14" s="206">
        <f ca="1">SUM(E14:AC14)</f>
        <v>-10571.007907130652</v>
      </c>
      <c r="E14" s="206">
        <f ca="1">SUMIF(Финансирование!$12:$12,E$11,Финансирование!89:89)</f>
        <v>-53.852054794520548</v>
      </c>
      <c r="F14" s="206">
        <f ca="1">SUMIF(Финансирование!$12:$12,F$11,Финансирование!89:89)</f>
        <v>-472.14246575342463</v>
      </c>
      <c r="G14" s="206">
        <f ca="1">SUMIF(Финансирование!$12:$12,G$11,Финансирование!89:89)</f>
        <v>-866.26849315068489</v>
      </c>
      <c r="H14" s="206">
        <f ca="1">SUMIF(Финансирование!$12:$12,H$11,Финансирование!89:89)</f>
        <v>-1424.219178082192</v>
      </c>
      <c r="I14" s="206">
        <f ca="1">SUMIF(Финансирование!$12:$12,I$11,Финансирование!89:89)</f>
        <v>-1422.7239036374531</v>
      </c>
      <c r="J14" s="206">
        <f ca="1">SUMIF(Финансирование!$12:$12,J$11,Финансирование!89:89)</f>
        <v>-1386.7296372021813</v>
      </c>
      <c r="K14" s="206">
        <f ca="1">SUMIF(Финансирование!$12:$12,K$11,Финансирование!89:89)</f>
        <v>-1304.8573768455537</v>
      </c>
      <c r="L14" s="206">
        <f ca="1">SUMIF(Финансирование!$12:$12,L$11,Финансирование!89:89)</f>
        <v>-1131.8263332058059</v>
      </c>
      <c r="M14" s="206">
        <f ca="1">SUMIF(Финансирование!$12:$12,M$11,Финансирование!89:89)</f>
        <v>-929.54771220404746</v>
      </c>
      <c r="N14" s="206">
        <f ca="1">SUMIF(Финансирование!$12:$12,N$11,Финансирование!89:89)</f>
        <v>-721.1321215524531</v>
      </c>
      <c r="O14" s="206">
        <f ca="1">SUMIF(Финансирование!$12:$12,O$11,Финансирование!89:89)</f>
        <v>-508.02341730502218</v>
      </c>
      <c r="P14" s="206">
        <f ca="1">SUMIF(Финансирование!$12:$12,P$11,Финансирование!89:89)</f>
        <v>-285.13961965561873</v>
      </c>
      <c r="Q14" s="206">
        <f ca="1">SUMIF(Финансирование!$12:$12,Q$11,Финансирование!89:89)</f>
        <v>-64.545593741692798</v>
      </c>
      <c r="R14" s="206">
        <f>SUMIF(Финансирование!$12:$12,R$11,Финансирование!89:89)</f>
        <v>0</v>
      </c>
      <c r="S14" s="206">
        <f>SUMIF(Финансирование!$12:$12,S$11,Финансирование!89:89)</f>
        <v>0</v>
      </c>
      <c r="T14" s="206">
        <f>SUMIF(Финансирование!$12:$12,T$11,Финансирование!89:89)</f>
        <v>0</v>
      </c>
      <c r="U14" s="206">
        <f>SUMIF(Финансирование!$12:$12,U$11,Финансирование!89:89)</f>
        <v>0</v>
      </c>
      <c r="V14" s="206">
        <f>SUMIF(Финансирование!$12:$12,V$11,Финансирование!89:89)</f>
        <v>0</v>
      </c>
      <c r="W14" s="206">
        <f>SUMIF(Финансирование!$12:$12,W$11,Финансирование!89:89)</f>
        <v>0</v>
      </c>
      <c r="X14" s="206">
        <f>SUMIF(Финансирование!$12:$12,X$11,Финансирование!89:89)</f>
        <v>0</v>
      </c>
      <c r="Y14" s="206">
        <f>SUMIF(Финансирование!$12:$12,Y$11,Финансирование!89:89)</f>
        <v>0</v>
      </c>
      <c r="Z14" s="206">
        <f>SUMIF(Финансирование!$12:$12,Z$11,Финансирование!89:89)</f>
        <v>0</v>
      </c>
      <c r="AA14" s="206">
        <f>SUMIF(Финансирование!$12:$12,AA$11,Финансирование!89:89)</f>
        <v>0</v>
      </c>
      <c r="AB14" s="206">
        <f>SUMIF(Финансирование!$12:$12,AB$11,Финансирование!89:89)</f>
        <v>0</v>
      </c>
      <c r="AC14" s="206">
        <f>SUMIF(Финансирование!$12:$12,AC$11,Финансирование!89:89)</f>
        <v>0</v>
      </c>
      <c r="AD14" s="206">
        <f>SUMIF(Финансирование!$12:$12,AD$11,Финансирование!89:89)</f>
        <v>0</v>
      </c>
    </row>
    <row r="15" spans="1:30" x14ac:dyDescent="0.25">
      <c r="D15" s="206"/>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row>
    <row r="16" spans="1:30" x14ac:dyDescent="0.25">
      <c r="C16" t="s">
        <v>383</v>
      </c>
      <c r="D16" s="206"/>
      <c r="E16" s="206">
        <f ca="1">SUMIF(Финансирование!$14:$14,DATE(E11,10,1),Финансирование!88:88)</f>
        <v>14400</v>
      </c>
      <c r="F16" s="206">
        <f ca="1">SUMIF(Финансирование!$14:$14,DATE(F11,10,1),Финансирование!88:88)</f>
        <v>26400</v>
      </c>
      <c r="G16" s="206">
        <f ca="1">SUMIF(Финансирование!$14:$14,DATE(G11,10,1),Финансирование!88:88)</f>
        <v>48000</v>
      </c>
      <c r="H16" s="206">
        <f ca="1">SUMIF(Финансирование!$14:$14,DATE(H11,10,1),Финансирование!88:88)</f>
        <v>48000</v>
      </c>
      <c r="I16" s="206">
        <f ca="1">SUMIF(Финансирование!$14:$14,DATE(I11,10,1),Финансирование!88:88)</f>
        <v>47600.164708916018</v>
      </c>
      <c r="J16" s="206">
        <f ca="1">SUMIF(Финансирование!$14:$14,DATE(J11,10,1),Финансирование!88:88)</f>
        <v>45583.865596138923</v>
      </c>
      <c r="K16" s="206">
        <f ca="1">SUMIF(Финансирование!$14:$14,DATE(K11,10,1),Финансирование!88:88)</f>
        <v>41503.878832727431</v>
      </c>
      <c r="L16" s="206">
        <f ca="1">SUMIF(Финансирование!$14:$14,DATE(L11,10,1),Финансирование!88:88)</f>
        <v>34788.435778002233</v>
      </c>
      <c r="M16" s="206">
        <f ca="1">SUMIF(Финансирование!$14:$14,DATE(M11,10,1),Финансирование!88:88)</f>
        <v>27869.251616046073</v>
      </c>
      <c r="N16" s="206">
        <f ca="1">SUMIF(Финансирование!$14:$14,DATE(N11,10,1),Финансирование!88:88)</f>
        <v>20740.145006560564</v>
      </c>
      <c r="O16" s="206">
        <f ca="1">SUMIF(Финансирование!$14:$14,DATE(O11,10,1),Финансирование!88:88)</f>
        <v>13394.747072385444</v>
      </c>
      <c r="P16" s="206">
        <f ca="1">SUMIF(Финансирование!$14:$14,DATE(P11,10,1),Финансирование!88:88)</f>
        <v>5826.4957097819752</v>
      </c>
      <c r="Q16" s="206">
        <f>SUMIF(Финансирование!$14:$14,DATE(Q11,10,1),Финансирование!88:88)</f>
        <v>0</v>
      </c>
      <c r="R16" s="206">
        <f>SUMIF(Финансирование!$14:$14,DATE(R11,10,1),Финансирование!88:88)</f>
        <v>0</v>
      </c>
      <c r="S16" s="206">
        <f>SUMIF(Финансирование!$14:$14,DATE(S11,10,1),Финансирование!88:88)</f>
        <v>0</v>
      </c>
      <c r="T16" s="206">
        <f>SUMIF(Финансирование!$14:$14,DATE(T11,10,1),Финансирование!88:88)</f>
        <v>0</v>
      </c>
      <c r="U16" s="206">
        <f>SUMIF(Финансирование!$14:$14,DATE(U11,10,1),Финансирование!88:88)</f>
        <v>0</v>
      </c>
      <c r="V16" s="206">
        <f>SUMIF(Финансирование!$14:$14,DATE(V11,10,1),Финансирование!88:88)</f>
        <v>0</v>
      </c>
      <c r="W16" s="206">
        <f>SUMIF(Финансирование!$14:$14,DATE(W11,10,1),Финансирование!88:88)</f>
        <v>0</v>
      </c>
      <c r="X16" s="206">
        <f>SUMIF(Финансирование!$14:$14,DATE(X11,10,1),Финансирование!88:88)</f>
        <v>0</v>
      </c>
      <c r="Y16" s="206">
        <f>SUMIF(Финансирование!$14:$14,DATE(Y11,10,1),Финансирование!88:88)</f>
        <v>0</v>
      </c>
      <c r="Z16" s="206">
        <f>SUMIF(Финансирование!$14:$14,DATE(Z11,10,1),Финансирование!88:88)</f>
        <v>0</v>
      </c>
      <c r="AA16" s="206">
        <f>SUMIF(Финансирование!$14:$14,DATE(AA11,10,1),Финансирование!88:88)</f>
        <v>0</v>
      </c>
      <c r="AB16" s="206">
        <f>SUMIF(Финансирование!$14:$14,DATE(AB11,10,1),Финансирование!88:88)</f>
        <v>0</v>
      </c>
      <c r="AC16" s="206">
        <f>SUMIF(Финансирование!$14:$14,DATE(AC11,10,1),Финансирование!88:88)</f>
        <v>0</v>
      </c>
      <c r="AD16" s="206">
        <f>SUMIF(Финансирование!$14:$14,DATE(AD11,10,1),Финансирование!88:88)</f>
        <v>0</v>
      </c>
    </row>
    <row r="17" spans="1:30" x14ac:dyDescent="0.25">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row>
    <row r="18" spans="1:30" x14ac:dyDescent="0.25">
      <c r="C18" t="s">
        <v>384</v>
      </c>
      <c r="E18" s="206">
        <f ca="1">SUMIF(Cashflow!$11:$11,Графики!E$11,Cashflow!70:70)-SUMIF(Cashflow!$11:$11,Графики!E$11,Cashflow!79:79)-SUMIF(Cashflow!$11:$11,Графики!E$11,Cashflow!80:80)</f>
        <v>21610.382102565105</v>
      </c>
      <c r="F18" s="206">
        <f ca="1">SUMIF(Cashflow!$11:$11,Графики!F$11,Cashflow!70:70)-SUMIF(Cashflow!$11:$11,Графики!F$11,Cashflow!79:79)-SUMIF(Cashflow!$11:$11,Графики!F$11,Cashflow!80:80)</f>
        <v>123506.11297614413</v>
      </c>
      <c r="G18" s="206">
        <f ca="1">SUMIF(Cashflow!$11:$11,Графики!G$11,Cashflow!70:70)-SUMIF(Cashflow!$11:$11,Графики!G$11,Cashflow!79:79)-SUMIF(Cashflow!$11:$11,Графики!G$11,Cashflow!80:80)</f>
        <v>121153.00591111943</v>
      </c>
      <c r="H18" s="206">
        <f ca="1">SUMIF(Cashflow!$11:$11,Графики!H$11,Cashflow!70:70)-SUMIF(Cashflow!$11:$11,Графики!H$11,Cashflow!79:79)-SUMIF(Cashflow!$11:$11,Графики!H$11,Cashflow!80:80)</f>
        <v>22642.124212126204</v>
      </c>
      <c r="I18" s="206">
        <f ca="1">SUMIF(Cashflow!$11:$11,Графики!I$11,Cashflow!70:70)-SUMIF(Cashflow!$11:$11,Графики!I$11,Cashflow!79:79)-SUMIF(Cashflow!$11:$11,Графики!I$11,Cashflow!80:80)</f>
        <v>22058.735856034968</v>
      </c>
      <c r="J18" s="206">
        <f ca="1">SUMIF(Cashflow!$11:$11,Графики!J$11,Cashflow!70:70)-SUMIF(Cashflow!$11:$11,Графики!J$11,Cashflow!79:79)-SUMIF(Cashflow!$11:$11,Графики!J$11,Cashflow!80:80)</f>
        <v>20109.807025585942</v>
      </c>
      <c r="K18" s="206">
        <f ca="1">SUMIF(Cashflow!$11:$11,Графики!K$11,Cashflow!70:70)-SUMIF(Cashflow!$11:$11,Графики!K$11,Cashflow!79:79)-SUMIF(Cashflow!$11:$11,Графики!K$11,Cashflow!80:80)</f>
        <v>20786.18566294889</v>
      </c>
      <c r="L18" s="206">
        <f ca="1">SUMIF(Cashflow!$11:$11,Графики!L$11,Cashflow!70:70)-SUMIF(Cashflow!$11:$11,Графики!L$11,Cashflow!79:79)-SUMIF(Cashflow!$11:$11,Графики!L$11,Cashflow!80:80)</f>
        <v>21486.291814392225</v>
      </c>
      <c r="M18" s="206">
        <f ca="1">SUMIF(Cashflow!$11:$11,Графики!M$11,Cashflow!70:70)-SUMIF(Cashflow!$11:$11,Графики!M$11,Cashflow!79:79)-SUMIF(Cashflow!$11:$11,Графики!M$11,Cashflow!80:80)</f>
        <v>24259.658535542087</v>
      </c>
      <c r="N18" s="206">
        <f ca="1">SUMIF(Cashflow!$11:$11,Графики!N$11,Cashflow!70:70)-SUMIF(Cashflow!$11:$11,Графики!N$11,Cashflow!79:79)-SUMIF(Cashflow!$11:$11,Графики!N$11,Cashflow!80:80)</f>
        <v>25012.28529033389</v>
      </c>
      <c r="O18" s="206">
        <f ca="1">SUMIF(Cashflow!$11:$11,Графики!O$11,Cashflow!70:70)-SUMIF(Cashflow!$11:$11,Графики!O$11,Cashflow!79:79)-SUMIF(Cashflow!$11:$11,Графики!O$11,Cashflow!80:80)</f>
        <v>25794.526323668717</v>
      </c>
      <c r="P18" s="206">
        <f ca="1">SUMIF(Cashflow!$11:$11,Графики!P$11,Cashflow!70:70)-SUMIF(Cashflow!$11:$11,Графики!P$11,Cashflow!79:79)-SUMIF(Cashflow!$11:$11,Графики!P$11,Cashflow!80:80)</f>
        <v>26607.89550529993</v>
      </c>
      <c r="Q18" s="206">
        <f ca="1">SUMIF(Cashflow!$11:$11,Графики!Q$11,Cashflow!70:70)-SUMIF(Cashflow!$11:$11,Графики!Q$11,Cashflow!79:79)-SUMIF(Cashflow!$11:$11,Графики!Q$11,Cashflow!80:80)</f>
        <v>19535.752241109138</v>
      </c>
      <c r="R18" s="206">
        <f>SUMIF(Cashflow!$11:$11,Графики!R$11,Cashflow!70:70)-SUMIF(Cashflow!$11:$11,Графики!R$11,Cashflow!79:79)-SUMIF(Cashflow!$11:$11,Графики!R$11,Cashflow!80:80)</f>
        <v>0</v>
      </c>
      <c r="S18" s="206">
        <f>SUMIF(Cashflow!$11:$11,Графики!S$11,Cashflow!70:70)-SUMIF(Cashflow!$11:$11,Графики!S$11,Cashflow!79:79)-SUMIF(Cashflow!$11:$11,Графики!S$11,Cashflow!80:80)</f>
        <v>0</v>
      </c>
      <c r="T18" s="206">
        <f>SUMIF(Cashflow!$11:$11,Графики!T$11,Cashflow!70:70)-SUMIF(Cashflow!$11:$11,Графики!T$11,Cashflow!79:79)-SUMIF(Cashflow!$11:$11,Графики!T$11,Cashflow!80:80)</f>
        <v>0</v>
      </c>
      <c r="U18" s="206">
        <f>SUMIF(Cashflow!$11:$11,Графики!U$11,Cashflow!70:70)-SUMIF(Cashflow!$11:$11,Графики!U$11,Cashflow!79:79)-SUMIF(Cashflow!$11:$11,Графики!U$11,Cashflow!80:80)</f>
        <v>0</v>
      </c>
      <c r="V18" s="206">
        <f>SUMIF(Cashflow!$11:$11,Графики!V$11,Cashflow!70:70)-SUMIF(Cashflow!$11:$11,Графики!V$11,Cashflow!79:79)-SUMIF(Cashflow!$11:$11,Графики!V$11,Cashflow!80:80)</f>
        <v>0</v>
      </c>
      <c r="W18" s="206">
        <f>SUMIF(Cashflow!$11:$11,Графики!W$11,Cashflow!70:70)-SUMIF(Cashflow!$11:$11,Графики!W$11,Cashflow!79:79)-SUMIF(Cashflow!$11:$11,Графики!W$11,Cashflow!80:80)</f>
        <v>0</v>
      </c>
      <c r="X18" s="206">
        <f>SUMIF(Cashflow!$11:$11,Графики!X$11,Cashflow!70:70)-SUMIF(Cashflow!$11:$11,Графики!X$11,Cashflow!79:79)-SUMIF(Cashflow!$11:$11,Графики!X$11,Cashflow!80:80)</f>
        <v>0</v>
      </c>
      <c r="Y18" s="206">
        <f>SUMIF(Cashflow!$11:$11,Графики!Y$11,Cashflow!70:70)-SUMIF(Cashflow!$11:$11,Графики!Y$11,Cashflow!79:79)-SUMIF(Cashflow!$11:$11,Графики!Y$11,Cashflow!80:80)</f>
        <v>0</v>
      </c>
      <c r="Z18" s="206">
        <f>SUMIF(Cashflow!$11:$11,Графики!Z$11,Cashflow!70:70)-SUMIF(Cashflow!$11:$11,Графики!Z$11,Cashflow!79:79)-SUMIF(Cashflow!$11:$11,Графики!Z$11,Cashflow!80:80)</f>
        <v>0</v>
      </c>
      <c r="AA18" s="206">
        <f>SUMIF(Cashflow!$11:$11,Графики!AA$11,Cashflow!70:70)-SUMIF(Cashflow!$11:$11,Графики!AA$11,Cashflow!79:79)-SUMIF(Cashflow!$11:$11,Графики!AA$11,Cashflow!80:80)</f>
        <v>0</v>
      </c>
      <c r="AB18" s="206">
        <f>SUMIF(Cashflow!$11:$11,Графики!AB$11,Cashflow!70:70)-SUMIF(Cashflow!$11:$11,Графики!AB$11,Cashflow!79:79)-SUMIF(Cashflow!$11:$11,Графики!AB$11,Cashflow!80:80)</f>
        <v>0</v>
      </c>
      <c r="AC18" s="206">
        <f>SUMIF(Cashflow!$11:$11,Графики!AC$11,Cashflow!70:70)-SUMIF(Cashflow!$11:$11,Графики!AC$11,Cashflow!79:79)-SUMIF(Cashflow!$11:$11,Графики!AC$11,Cashflow!80:80)</f>
        <v>0</v>
      </c>
      <c r="AD18" s="206">
        <f>SUMIF(Cashflow!$11:$11,Графики!AD$11,Cashflow!70:70)-SUMIF(Cashflow!$11:$11,Графики!AD$11,Cashflow!79:79)-SUMIF(Cashflow!$11:$11,Графики!AD$11,Cashflow!80:80)</f>
        <v>0</v>
      </c>
    </row>
    <row r="19" spans="1:30" x14ac:dyDescent="0.25">
      <c r="C19" t="s">
        <v>319</v>
      </c>
      <c r="D19" s="206">
        <f ca="1">SUM(E19:AC19)</f>
        <v>160000</v>
      </c>
      <c r="E19" s="206">
        <f ca="1">(SUMIF(Финансирование!$12:$12,E$11,Финансирование!106:106))*-1</f>
        <v>0</v>
      </c>
      <c r="F19" s="206">
        <f ca="1">(SUMIF(Финансирование!$12:$12,F$11,Финансирование!106:106))*-1</f>
        <v>0</v>
      </c>
      <c r="G19" s="206">
        <f ca="1">(SUMIF(Финансирование!$12:$12,G$11,Финансирование!106:106))*-1</f>
        <v>100000</v>
      </c>
      <c r="H19" s="206">
        <f ca="1">(SUMIF(Финансирование!$12:$12,H$11,Финансирование!106:106))*-1</f>
        <v>428.57142857142856</v>
      </c>
      <c r="I19" s="206">
        <f ca="1">(SUMIF(Финансирование!$12:$12,I$11,Финансирование!106:106))*-1</f>
        <v>2114.1210053696991</v>
      </c>
      <c r="J19" s="206">
        <f ca="1">(SUMIF(Финансирование!$12:$12,J$11,Финансирование!106:106))*-1</f>
        <v>3730.5848270628021</v>
      </c>
      <c r="K19" s="206">
        <f ca="1">(SUMIF(Финансирование!$12:$12,K$11,Финансирование!106:106))*-1</f>
        <v>5794.2724776972063</v>
      </c>
      <c r="L19" s="206">
        <f ca="1">(SUMIF(Финансирование!$12:$12,L$11,Финансирование!106:106))*-1</f>
        <v>8429.7287690109115</v>
      </c>
      <c r="M19" s="206">
        <f ca="1">(SUMIF(Финансирование!$12:$12,M$11,Финансирование!106:106))*-1</f>
        <v>8633.4698762418739</v>
      </c>
      <c r="N19" s="206">
        <f ca="1">(SUMIF(Финансирование!$12:$12,N$11,Финансирование!106:106))*-1</f>
        <v>8843.3923237712243</v>
      </c>
      <c r="O19" s="206">
        <f ca="1">(SUMIF(Финансирование!$12:$12,O$11,Финансирование!106:106))*-1</f>
        <v>8631.1122198894045</v>
      </c>
      <c r="P19" s="206">
        <f ca="1">(SUMIF(Финансирование!$12:$12,P$11,Финансирование!106:106))*-1</f>
        <v>7568.2513626034688</v>
      </c>
      <c r="Q19" s="206">
        <f ca="1">(SUMIF(Финансирование!$12:$12,Q$11,Финансирование!106:106))*-1</f>
        <v>5826.495709781977</v>
      </c>
      <c r="R19" s="206">
        <f>(SUMIF(Финансирование!$12:$12,R$11,Финансирование!106:106))*-1</f>
        <v>0</v>
      </c>
      <c r="S19" s="206">
        <f>(SUMIF(Финансирование!$12:$12,S$11,Финансирование!106:106))*-1</f>
        <v>0</v>
      </c>
      <c r="T19" s="206">
        <f>(SUMIF(Финансирование!$12:$12,T$11,Финансирование!106:106))*-1</f>
        <v>0</v>
      </c>
      <c r="U19" s="206">
        <f>(SUMIF(Финансирование!$12:$12,U$11,Финансирование!106:106))*-1</f>
        <v>0</v>
      </c>
      <c r="V19" s="206">
        <f>(SUMIF(Финансирование!$12:$12,V$11,Финансирование!106:106))*-1</f>
        <v>0</v>
      </c>
      <c r="W19" s="206">
        <f>(SUMIF(Финансирование!$12:$12,W$11,Финансирование!106:106))*-1</f>
        <v>0</v>
      </c>
      <c r="X19" s="206">
        <f>(SUMIF(Финансирование!$12:$12,X$11,Финансирование!106:106))*-1</f>
        <v>0</v>
      </c>
      <c r="Y19" s="206">
        <f>(SUMIF(Финансирование!$12:$12,Y$11,Финансирование!106:106))*-1</f>
        <v>0</v>
      </c>
      <c r="Z19" s="206">
        <f>(SUMIF(Финансирование!$12:$12,Z$11,Финансирование!106:106))*-1</f>
        <v>0</v>
      </c>
      <c r="AA19" s="206">
        <f>(SUMIF(Финансирование!$12:$12,AA$11,Финансирование!106:106))*-1</f>
        <v>0</v>
      </c>
      <c r="AB19" s="206">
        <f>(SUMIF(Финансирование!$12:$12,AB$11,Финансирование!106:106))*-1</f>
        <v>0</v>
      </c>
      <c r="AC19" s="206">
        <f>(SUMIF(Финансирование!$12:$12,AC$11,Финансирование!106:106))*-1</f>
        <v>0</v>
      </c>
      <c r="AD19" s="206">
        <f>(SUMIF(Финансирование!$12:$12,AD$11,Финансирование!106:106))*-1</f>
        <v>0</v>
      </c>
    </row>
    <row r="20" spans="1:30" x14ac:dyDescent="0.25">
      <c r="C20" t="s">
        <v>302</v>
      </c>
      <c r="D20" s="206">
        <f ca="1">SUM(E20:AC20)</f>
        <v>21951</v>
      </c>
      <c r="E20" s="206">
        <f ca="1">(SUMIF(Финансирование!$12:$12,E$11,Финансирование!107:107))*-1</f>
        <v>114</v>
      </c>
      <c r="F20" s="206">
        <f ca="1">(SUMIF(Финансирование!$12:$12,F$11,Финансирование!107:107))*-1</f>
        <v>2515</v>
      </c>
      <c r="G20" s="206">
        <f ca="1">(SUMIF(Финансирование!$12:$12,G$11,Финансирование!107:107))*-1</f>
        <v>3336</v>
      </c>
      <c r="H20" s="206">
        <f ca="1">(SUMIF(Финансирование!$12:$12,H$11,Финансирование!107:107))*-1</f>
        <v>3020</v>
      </c>
      <c r="I20" s="206">
        <f ca="1">(SUMIF(Финансирование!$12:$12,I$11,Финансирование!107:107))*-1</f>
        <v>2852</v>
      </c>
      <c r="J20" s="206">
        <f ca="1">(SUMIF(Финансирование!$12:$12,J$11,Финансирование!107:107))*-1</f>
        <v>2587</v>
      </c>
      <c r="K20" s="206">
        <f ca="1">(SUMIF(Финансирование!$12:$12,K$11,Финансирование!107:107))*-1</f>
        <v>2280</v>
      </c>
      <c r="L20" s="206">
        <f ca="1">(SUMIF(Финансирование!$12:$12,L$11,Финансирование!107:107))*-1</f>
        <v>1875</v>
      </c>
      <c r="M20" s="206">
        <f ca="1">(SUMIF(Финансирование!$12:$12,M$11,Финансирование!107:107))*-1</f>
        <v>1444</v>
      </c>
      <c r="N20" s="206">
        <f ca="1">(SUMIF(Финансирование!$12:$12,N$11,Финансирование!107:107))*-1</f>
        <v>1006</v>
      </c>
      <c r="O20" s="206">
        <f ca="1">(SUMIF(Финансирование!$12:$12,O$11,Финансирование!107:107))*-1</f>
        <v>572</v>
      </c>
      <c r="P20" s="206">
        <f ca="1">(SUMIF(Финансирование!$12:$12,P$11,Финансирование!107:107))*-1</f>
        <v>285</v>
      </c>
      <c r="Q20" s="206">
        <f ca="1">(SUMIF(Финансирование!$12:$12,Q$11,Финансирование!107:107))*-1</f>
        <v>65</v>
      </c>
      <c r="R20" s="206">
        <f>(SUMIF(Финансирование!$12:$12,R$11,Финансирование!107:107))*-1</f>
        <v>0</v>
      </c>
      <c r="S20" s="206">
        <f>(SUMIF(Финансирование!$12:$12,S$11,Финансирование!107:107))*-1</f>
        <v>0</v>
      </c>
      <c r="T20" s="206">
        <f>(SUMIF(Финансирование!$12:$12,T$11,Финансирование!107:107))*-1</f>
        <v>0</v>
      </c>
      <c r="U20" s="206">
        <f>(SUMIF(Финансирование!$12:$12,U$11,Финансирование!107:107))*-1</f>
        <v>0</v>
      </c>
      <c r="V20" s="206">
        <f>(SUMIF(Финансирование!$12:$12,V$11,Финансирование!107:107))*-1</f>
        <v>0</v>
      </c>
      <c r="W20" s="206">
        <f>(SUMIF(Финансирование!$12:$12,W$11,Финансирование!107:107))*-1</f>
        <v>0</v>
      </c>
      <c r="X20" s="206">
        <f>(SUMIF(Финансирование!$12:$12,X$11,Финансирование!107:107))*-1</f>
        <v>0</v>
      </c>
      <c r="Y20" s="206">
        <f>(SUMIF(Финансирование!$12:$12,Y$11,Финансирование!107:107))*-1</f>
        <v>0</v>
      </c>
      <c r="Z20" s="206">
        <f>(SUMIF(Финансирование!$12:$12,Z$11,Финансирование!107:107))*-1</f>
        <v>0</v>
      </c>
      <c r="AA20" s="206">
        <f>(SUMIF(Финансирование!$12:$12,AA$11,Финансирование!107:107))*-1</f>
        <v>0</v>
      </c>
      <c r="AB20" s="206">
        <f>(SUMIF(Финансирование!$12:$12,AB$11,Финансирование!107:107))*-1</f>
        <v>0</v>
      </c>
      <c r="AC20" s="206">
        <f>(SUMIF(Финансирование!$12:$12,AC$11,Финансирование!107:107))*-1</f>
        <v>0</v>
      </c>
      <c r="AD20" s="206">
        <f>(SUMIF(Финансирование!$12:$12,AD$11,Финансирование!107:107))*-1</f>
        <v>0</v>
      </c>
    </row>
    <row r="21" spans="1:30" s="36" customFormat="1" x14ac:dyDescent="0.25">
      <c r="A21" s="207"/>
      <c r="B21" s="207"/>
      <c r="C21" s="208" t="s">
        <v>385</v>
      </c>
      <c r="E21" s="36">
        <f ca="1">IFERROR(E18/SUM(E19:E20),"долга нет")</f>
        <v>189.5647552856588</v>
      </c>
      <c r="F21" s="36">
        <f t="shared" ref="F21:AD21" ca="1" si="0">IFERROR(F18/SUM(F19:F20),"долга нет")</f>
        <v>49.107798400057305</v>
      </c>
      <c r="G21" s="36">
        <f t="shared" ca="1" si="0"/>
        <v>1.1724181883479081</v>
      </c>
      <c r="H21" s="36">
        <f t="shared" ca="1" si="0"/>
        <v>6.5656532512379222</v>
      </c>
      <c r="I21" s="36">
        <f t="shared" ca="1" si="0"/>
        <v>4.4418442144650925</v>
      </c>
      <c r="J21" s="36">
        <f t="shared" ca="1" si="0"/>
        <v>3.1831479237826836</v>
      </c>
      <c r="K21" s="36">
        <f t="shared" ca="1" si="0"/>
        <v>2.5743725791227123</v>
      </c>
      <c r="L21" s="36">
        <f t="shared" ca="1" si="0"/>
        <v>2.0850904760353597</v>
      </c>
      <c r="M21" s="36">
        <f t="shared" ca="1" si="0"/>
        <v>2.407316403171337</v>
      </c>
      <c r="N21" s="36">
        <f t="shared" ca="1" si="0"/>
        <v>2.5394749714627025</v>
      </c>
      <c r="O21" s="36">
        <f t="shared" ca="1" si="0"/>
        <v>2.8028047151182838</v>
      </c>
      <c r="P21" s="36">
        <f t="shared" ca="1" si="0"/>
        <v>3.3881375084980112</v>
      </c>
      <c r="Q21" s="36">
        <f t="shared" ca="1" si="0"/>
        <v>3.3159240375364858</v>
      </c>
      <c r="R21" s="36" t="str">
        <f t="shared" si="0"/>
        <v>долга нет</v>
      </c>
      <c r="S21" s="36" t="str">
        <f t="shared" si="0"/>
        <v>долга нет</v>
      </c>
      <c r="T21" s="36" t="str">
        <f t="shared" si="0"/>
        <v>долга нет</v>
      </c>
      <c r="U21" s="36" t="str">
        <f t="shared" si="0"/>
        <v>долга нет</v>
      </c>
      <c r="V21" s="36" t="str">
        <f t="shared" si="0"/>
        <v>долга нет</v>
      </c>
      <c r="W21" s="36" t="str">
        <f t="shared" si="0"/>
        <v>долга нет</v>
      </c>
      <c r="X21" s="36" t="str">
        <f t="shared" si="0"/>
        <v>долга нет</v>
      </c>
      <c r="Y21" s="36" t="str">
        <f t="shared" si="0"/>
        <v>долга нет</v>
      </c>
      <c r="Z21" s="36" t="str">
        <f t="shared" si="0"/>
        <v>долга нет</v>
      </c>
      <c r="AA21" s="36" t="str">
        <f t="shared" si="0"/>
        <v>долга нет</v>
      </c>
      <c r="AB21" s="36" t="str">
        <f t="shared" si="0"/>
        <v>долга нет</v>
      </c>
      <c r="AC21" s="36" t="str">
        <f t="shared" si="0"/>
        <v>долга нет</v>
      </c>
      <c r="AD21" s="36" t="str">
        <f t="shared" si="0"/>
        <v>долга нет</v>
      </c>
    </row>
    <row r="22" spans="1:30" x14ac:dyDescent="0.25">
      <c r="C22" s="208" t="s">
        <v>386</v>
      </c>
      <c r="E22">
        <v>1.05</v>
      </c>
      <c r="F22">
        <v>1.05</v>
      </c>
      <c r="G22">
        <v>1.05</v>
      </c>
      <c r="H22">
        <v>1.05</v>
      </c>
      <c r="I22">
        <v>1.05</v>
      </c>
      <c r="J22">
        <v>1.05</v>
      </c>
      <c r="K22">
        <v>1.05</v>
      </c>
      <c r="L22">
        <v>1.05</v>
      </c>
      <c r="M22">
        <v>1.05</v>
      </c>
      <c r="N22">
        <v>1.05</v>
      </c>
      <c r="O22">
        <v>1.05</v>
      </c>
      <c r="P22">
        <v>1.05</v>
      </c>
      <c r="Q22">
        <v>1.05</v>
      </c>
      <c r="R22">
        <v>1.05</v>
      </c>
      <c r="S22">
        <v>1.05</v>
      </c>
      <c r="T22">
        <v>1.05</v>
      </c>
      <c r="U22">
        <v>1.05</v>
      </c>
      <c r="V22">
        <v>1.05</v>
      </c>
      <c r="W22">
        <v>1.05</v>
      </c>
      <c r="X22">
        <v>1.05</v>
      </c>
      <c r="Y22">
        <v>1.05</v>
      </c>
      <c r="Z22">
        <v>1.05</v>
      </c>
      <c r="AA22">
        <v>1.05</v>
      </c>
      <c r="AB22">
        <v>1.05</v>
      </c>
      <c r="AC22">
        <v>1.05</v>
      </c>
      <c r="AD22">
        <v>1.05</v>
      </c>
    </row>
    <row r="23" spans="1:30" x14ac:dyDescent="0.25">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row>
    <row r="24" spans="1:30" x14ac:dyDescent="0.25">
      <c r="C24" t="s">
        <v>32</v>
      </c>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row>
    <row r="25" spans="1:30" x14ac:dyDescent="0.25">
      <c r="C25" s="21" t="s">
        <v>33</v>
      </c>
      <c r="D25" s="21"/>
      <c r="E25" s="134">
        <f>Ввод!H68</f>
        <v>0</v>
      </c>
      <c r="F25" s="179"/>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row>
    <row r="26" spans="1:30" x14ac:dyDescent="0.25">
      <c r="C26" s="21" t="s">
        <v>35</v>
      </c>
      <c r="D26" s="21"/>
      <c r="E26" s="134">
        <f>Ввод!H69</f>
        <v>0</v>
      </c>
      <c r="F26" s="179"/>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row>
    <row r="27" spans="1:30" x14ac:dyDescent="0.25">
      <c r="C27" s="21" t="s">
        <v>44</v>
      </c>
      <c r="D27" s="21"/>
      <c r="E27" s="134">
        <f>Ввод!H70</f>
        <v>0</v>
      </c>
      <c r="F27" s="179"/>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row>
    <row r="28" spans="1:30" x14ac:dyDescent="0.25">
      <c r="C28" s="21" t="s">
        <v>37</v>
      </c>
      <c r="D28" s="21"/>
      <c r="E28" s="134">
        <f>Ввод!H71</f>
        <v>48000</v>
      </c>
      <c r="F28" s="179"/>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row>
    <row r="29" spans="1:30" x14ac:dyDescent="0.25">
      <c r="C29" s="21" t="s">
        <v>164</v>
      </c>
      <c r="D29" s="21"/>
      <c r="E29" s="134">
        <f>Ввод!H72</f>
        <v>12000</v>
      </c>
      <c r="F29" s="179"/>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row>
    <row r="30" spans="1:30" x14ac:dyDescent="0.25">
      <c r="C30" s="21" t="s">
        <v>165</v>
      </c>
      <c r="D30" s="21"/>
      <c r="E30" s="134">
        <f>Ввод!H73</f>
        <v>0</v>
      </c>
      <c r="F30" s="179"/>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row>
    <row r="31" spans="1:30" ht="15.75" thickBot="1" x14ac:dyDescent="0.3">
      <c r="C31" s="209" t="s">
        <v>387</v>
      </c>
      <c r="D31" s="210"/>
      <c r="E31" s="210">
        <f>SUM(E25:E30)</f>
        <v>60000</v>
      </c>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row>
    <row r="32" spans="1:30" ht="15.75" thickTop="1" x14ac:dyDescent="0.25">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row>
    <row r="33" spans="1:30" x14ac:dyDescent="0.25">
      <c r="C33" t="s">
        <v>388</v>
      </c>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row>
    <row r="34" spans="1:30" x14ac:dyDescent="0.25">
      <c r="C34" t="s">
        <v>257</v>
      </c>
      <c r="D34" s="206"/>
      <c r="E34" s="206">
        <f>SUM(Выручка!J28:DJ28)</f>
        <v>1099206.6086054326</v>
      </c>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row>
    <row r="35" spans="1:30" x14ac:dyDescent="0.25">
      <c r="C35" t="s">
        <v>80</v>
      </c>
      <c r="D35" s="206"/>
      <c r="E35" s="206">
        <f>SUM(Выручка!J29:DJ29)</f>
        <v>161664</v>
      </c>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row>
    <row r="36" spans="1:30" x14ac:dyDescent="0.25">
      <c r="C36" t="s">
        <v>82</v>
      </c>
      <c r="D36" s="206"/>
      <c r="E36" s="206">
        <f>SUM(Выручка!J30:DJ30)</f>
        <v>0</v>
      </c>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row>
    <row r="37" spans="1:30" x14ac:dyDescent="0.25">
      <c r="C37" t="s">
        <v>86</v>
      </c>
      <c r="D37" s="206"/>
      <c r="E37" s="144">
        <f>SUM(Выручка!J34:DJ34)</f>
        <v>0</v>
      </c>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row>
    <row r="38" spans="1:30" x14ac:dyDescent="0.25">
      <c r="C38" t="s">
        <v>459</v>
      </c>
      <c r="D38" s="206"/>
      <c r="E38" s="144">
        <f>SUM(Выручка!J35:DJ35)</f>
        <v>0</v>
      </c>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row>
    <row r="39" spans="1:30" x14ac:dyDescent="0.25">
      <c r="C39" t="s">
        <v>460</v>
      </c>
      <c r="D39" s="206"/>
      <c r="E39" s="206">
        <f>SUM(Выручка!J36:DJ36)</f>
        <v>48595.554882386401</v>
      </c>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row>
    <row r="40" spans="1:30" ht="15.75" thickBot="1" x14ac:dyDescent="0.3">
      <c r="C40" s="209" t="s">
        <v>387</v>
      </c>
      <c r="D40" s="210"/>
      <c r="E40" s="210">
        <f>SUM(E34:E39)</f>
        <v>1309466.163487819</v>
      </c>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row>
    <row r="41" spans="1:30" s="224" customFormat="1" ht="15.75" thickTop="1" x14ac:dyDescent="0.25">
      <c r="A41" s="225"/>
      <c r="B41" s="225"/>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row>
    <row r="42" spans="1:30" s="224" customFormat="1" x14ac:dyDescent="0.25">
      <c r="A42" s="225"/>
      <c r="B42" s="225"/>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row>
    <row r="43" spans="1:30" s="224" customFormat="1" x14ac:dyDescent="0.25">
      <c r="A43" s="225"/>
      <c r="B43" s="225"/>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row>
    <row r="44" spans="1:30" s="224" customFormat="1" x14ac:dyDescent="0.25">
      <c r="A44" s="225"/>
      <c r="B44" s="225"/>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row>
    <row r="45" spans="1:30" s="224" customFormat="1" x14ac:dyDescent="0.25">
      <c r="A45" s="225"/>
      <c r="B45" s="225"/>
    </row>
    <row r="46" spans="1:30" s="224" customFormat="1" x14ac:dyDescent="0.25">
      <c r="A46" s="225"/>
      <c r="B46" s="225"/>
    </row>
    <row r="47" spans="1:30" s="224" customFormat="1" x14ac:dyDescent="0.25">
      <c r="A47" s="225"/>
      <c r="B47" s="225"/>
    </row>
    <row r="48" spans="1:30" s="224" customFormat="1" x14ac:dyDescent="0.25">
      <c r="A48" s="225"/>
      <c r="B48" s="225"/>
    </row>
    <row r="49" spans="1:2" s="224" customFormat="1" x14ac:dyDescent="0.25">
      <c r="A49" s="225"/>
      <c r="B49" s="225"/>
    </row>
    <row r="50" spans="1:2" s="224" customFormat="1" x14ac:dyDescent="0.25">
      <c r="A50" s="225"/>
      <c r="B50" s="225"/>
    </row>
    <row r="51" spans="1:2" s="224" customFormat="1" x14ac:dyDescent="0.25">
      <c r="A51" s="225"/>
      <c r="B51" s="225"/>
    </row>
    <row r="52" spans="1:2" s="224" customFormat="1" x14ac:dyDescent="0.25">
      <c r="A52" s="225"/>
      <c r="B52" s="225"/>
    </row>
    <row r="53" spans="1:2" s="224" customFormat="1" x14ac:dyDescent="0.25">
      <c r="A53" s="225"/>
      <c r="B53" s="225"/>
    </row>
    <row r="54" spans="1:2" s="224" customFormat="1" x14ac:dyDescent="0.25">
      <c r="A54" s="225"/>
      <c r="B54" s="225"/>
    </row>
    <row r="55" spans="1:2" s="224" customFormat="1" x14ac:dyDescent="0.25">
      <c r="A55" s="225"/>
      <c r="B55" s="225"/>
    </row>
    <row r="56" spans="1:2" s="224" customFormat="1" x14ac:dyDescent="0.25">
      <c r="A56" s="225"/>
      <c r="B56" s="225"/>
    </row>
    <row r="57" spans="1:2" s="224" customFormat="1" x14ac:dyDescent="0.25">
      <c r="A57" s="225"/>
      <c r="B57" s="225"/>
    </row>
    <row r="58" spans="1:2" s="224" customFormat="1" x14ac:dyDescent="0.25">
      <c r="A58" s="225"/>
      <c r="B58" s="225"/>
    </row>
    <row r="59" spans="1:2" s="224" customFormat="1" x14ac:dyDescent="0.25">
      <c r="A59" s="225"/>
      <c r="B59" s="225"/>
    </row>
    <row r="60" spans="1:2" s="224" customFormat="1" x14ac:dyDescent="0.25">
      <c r="A60" s="225"/>
      <c r="B60" s="225"/>
    </row>
    <row r="61" spans="1:2" s="224" customFormat="1" x14ac:dyDescent="0.25">
      <c r="A61" s="225"/>
      <c r="B61" s="225"/>
    </row>
    <row r="62" spans="1:2" s="224" customFormat="1" x14ac:dyDescent="0.25">
      <c r="A62" s="225"/>
      <c r="B62" s="225"/>
    </row>
    <row r="63" spans="1:2" s="224" customFormat="1" x14ac:dyDescent="0.25">
      <c r="A63" s="225"/>
      <c r="B63" s="225"/>
    </row>
    <row r="64" spans="1:2" s="224" customFormat="1" x14ac:dyDescent="0.25">
      <c r="A64" s="225"/>
      <c r="B64" s="225"/>
    </row>
    <row r="65" spans="1:2" s="224" customFormat="1" x14ac:dyDescent="0.25">
      <c r="A65" s="225"/>
      <c r="B65" s="225"/>
    </row>
    <row r="66" spans="1:2" s="224" customFormat="1" x14ac:dyDescent="0.25">
      <c r="A66" s="225"/>
      <c r="B66" s="225"/>
    </row>
    <row r="67" spans="1:2" s="224" customFormat="1" x14ac:dyDescent="0.25">
      <c r="A67" s="225"/>
      <c r="B67" s="225"/>
    </row>
    <row r="68" spans="1:2" s="224" customFormat="1" x14ac:dyDescent="0.25">
      <c r="A68" s="225"/>
      <c r="B68" s="225"/>
    </row>
    <row r="69" spans="1:2" s="224" customFormat="1" x14ac:dyDescent="0.25">
      <c r="A69" s="225"/>
      <c r="B69" s="225"/>
    </row>
    <row r="70" spans="1:2" s="224" customFormat="1" x14ac:dyDescent="0.25">
      <c r="A70" s="225"/>
      <c r="B70" s="225"/>
    </row>
    <row r="71" spans="1:2" s="224" customFormat="1" x14ac:dyDescent="0.25">
      <c r="A71" s="225"/>
      <c r="B71" s="225"/>
    </row>
    <row r="72" spans="1:2" s="224" customFormat="1" x14ac:dyDescent="0.25">
      <c r="A72" s="225"/>
      <c r="B72" s="225"/>
    </row>
    <row r="73" spans="1:2" s="224" customFormat="1" x14ac:dyDescent="0.25">
      <c r="A73" s="225"/>
      <c r="B73" s="225"/>
    </row>
    <row r="74" spans="1:2" s="224" customFormat="1" x14ac:dyDescent="0.25">
      <c r="A74" s="225"/>
      <c r="B74" s="225"/>
    </row>
    <row r="75" spans="1:2" s="224" customFormat="1" x14ac:dyDescent="0.25">
      <c r="A75" s="225"/>
      <c r="B75" s="225"/>
    </row>
    <row r="76" spans="1:2" s="224" customFormat="1" x14ac:dyDescent="0.25">
      <c r="A76" s="225"/>
      <c r="B76" s="225"/>
    </row>
    <row r="77" spans="1:2" s="224" customFormat="1" x14ac:dyDescent="0.25">
      <c r="A77" s="225"/>
      <c r="B77" s="225"/>
    </row>
    <row r="78" spans="1:2" s="224" customFormat="1" x14ac:dyDescent="0.25">
      <c r="A78" s="225"/>
      <c r="B78" s="225"/>
    </row>
    <row r="79" spans="1:2" s="224" customFormat="1" x14ac:dyDescent="0.25">
      <c r="A79" s="225"/>
      <c r="B79" s="225"/>
    </row>
    <row r="80" spans="1:2" s="224" customFormat="1" x14ac:dyDescent="0.25">
      <c r="A80" s="225"/>
      <c r="B80" s="225"/>
    </row>
    <row r="81" spans="1:2" s="224" customFormat="1" x14ac:dyDescent="0.25">
      <c r="A81" s="225"/>
      <c r="B81" s="225"/>
    </row>
    <row r="82" spans="1:2" s="224" customFormat="1" x14ac:dyDescent="0.25">
      <c r="A82" s="225"/>
      <c r="B82" s="225"/>
    </row>
    <row r="83" spans="1:2" s="224" customFormat="1" x14ac:dyDescent="0.25">
      <c r="A83" s="225"/>
      <c r="B83" s="225"/>
    </row>
    <row r="84" spans="1:2" s="224" customFormat="1" x14ac:dyDescent="0.25">
      <c r="A84" s="225"/>
      <c r="B84" s="225"/>
    </row>
    <row r="85" spans="1:2" s="224" customFormat="1" x14ac:dyDescent="0.25">
      <c r="A85" s="225"/>
      <c r="B85" s="225"/>
    </row>
    <row r="86" spans="1:2" s="224" customFormat="1" x14ac:dyDescent="0.25">
      <c r="A86" s="225"/>
      <c r="B86" s="225"/>
    </row>
    <row r="87" spans="1:2" s="224" customFormat="1" x14ac:dyDescent="0.25">
      <c r="A87" s="225"/>
      <c r="B87" s="225"/>
    </row>
    <row r="88" spans="1:2" s="224" customFormat="1" x14ac:dyDescent="0.25">
      <c r="A88" s="225"/>
      <c r="B88" s="225"/>
    </row>
  </sheetData>
  <sheetProtection password="F585" sheet="1" objects="1" scenarios="1" formatCells="0" formatColumns="0" formatRows="0"/>
  <pageMargins left="0.39370078740157483" right="0.39370078740157483" top="0.39370078740157483" bottom="0.39370078740157483" header="0.31496062992125984" footer="0.31496062992125984"/>
  <pageSetup paperSize="9" scale="79" fitToWidth="2" orientation="landscape"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14">
    <pageSetUpPr fitToPage="1"/>
  </sheetPr>
  <dimension ref="C5:R107"/>
  <sheetViews>
    <sheetView showGridLines="0" view="pageBreakPreview" zoomScale="60" zoomScaleNormal="80" workbookViewId="0"/>
  </sheetViews>
  <sheetFormatPr defaultRowHeight="15" x14ac:dyDescent="0.25"/>
  <cols>
    <col min="1" max="7" width="9.140625" style="358"/>
    <col min="8" max="8" width="14.28515625" style="358" bestFit="1" customWidth="1"/>
    <col min="9" max="9" width="14.28515625" style="358" customWidth="1"/>
    <col min="10" max="10" width="24.85546875" style="358" customWidth="1"/>
    <col min="11" max="11" width="18" style="358" bestFit="1" customWidth="1"/>
    <col min="12" max="14" width="12.7109375" style="358" customWidth="1"/>
    <col min="15" max="15" width="14" style="358" bestFit="1" customWidth="1"/>
    <col min="16" max="18" width="12.7109375" style="358" customWidth="1"/>
    <col min="19" max="16384" width="9.140625" style="358"/>
  </cols>
  <sheetData>
    <row r="5" spans="3:18" ht="26.25" x14ac:dyDescent="0.4">
      <c r="C5" s="543" t="str">
        <f>"Проект: "&amp;Ввод!E3</f>
        <v>Проект: Реконструкция системы теплоснабжения г.[•]</v>
      </c>
      <c r="D5" s="544"/>
      <c r="E5" s="544"/>
      <c r="F5" s="544"/>
      <c r="G5" s="544"/>
      <c r="H5" s="544"/>
      <c r="I5" s="544"/>
      <c r="J5" s="544"/>
      <c r="K5" s="544"/>
      <c r="L5" s="544"/>
      <c r="M5" s="544"/>
      <c r="N5" s="544"/>
      <c r="O5" s="544"/>
      <c r="P5" s="544"/>
      <c r="Q5" s="544"/>
      <c r="R5" s="544"/>
    </row>
    <row r="6" spans="3:18" ht="23.25" x14ac:dyDescent="0.35">
      <c r="C6" s="359" t="s">
        <v>438</v>
      </c>
    </row>
    <row r="8" spans="3:18" ht="21" x14ac:dyDescent="0.35">
      <c r="J8" s="360" t="s">
        <v>389</v>
      </c>
      <c r="K8" s="360"/>
      <c r="L8" s="360"/>
      <c r="M8" s="360"/>
      <c r="N8" s="360" t="s">
        <v>390</v>
      </c>
      <c r="O8" s="361"/>
      <c r="P8" s="361"/>
      <c r="Q8" s="361"/>
      <c r="R8" s="362"/>
    </row>
    <row r="10" spans="3:18" ht="18.75" x14ac:dyDescent="0.25">
      <c r="C10" s="363" t="s">
        <v>391</v>
      </c>
      <c r="D10" s="364"/>
      <c r="E10" s="365"/>
      <c r="F10" s="365"/>
      <c r="G10" s="365"/>
      <c r="H10" s="366" t="s">
        <v>392</v>
      </c>
      <c r="I10" s="366"/>
      <c r="L10" s="367"/>
      <c r="M10" s="367"/>
      <c r="N10" s="367"/>
      <c r="O10" s="367"/>
      <c r="P10" s="367"/>
      <c r="Q10" s="367"/>
    </row>
    <row r="11" spans="3:18" ht="15.75" x14ac:dyDescent="0.25">
      <c r="C11" s="368" t="s">
        <v>393</v>
      </c>
      <c r="D11" s="369"/>
      <c r="E11" s="369"/>
      <c r="F11" s="369"/>
      <c r="G11" s="370" t="s">
        <v>138</v>
      </c>
      <c r="H11" s="371"/>
      <c r="I11" s="372">
        <f>Финансирование!I21+Финансирование!I22</f>
        <v>60000</v>
      </c>
    </row>
    <row r="12" spans="3:18" ht="15.75" x14ac:dyDescent="0.25">
      <c r="C12" s="368" t="s">
        <v>394</v>
      </c>
      <c r="D12" s="369"/>
      <c r="E12" s="369"/>
      <c r="F12" s="369"/>
      <c r="G12" s="373" t="s">
        <v>168</v>
      </c>
      <c r="H12" s="374"/>
      <c r="I12" s="375">
        <f>(Ввод!G13-Ввод!G12)/365</f>
        <v>13.008219178082191</v>
      </c>
    </row>
    <row r="13" spans="3:18" ht="15.75" x14ac:dyDescent="0.25">
      <c r="C13" s="368" t="s">
        <v>395</v>
      </c>
      <c r="D13" s="369"/>
      <c r="E13" s="369"/>
      <c r="F13" s="369"/>
      <c r="G13" s="373" t="s">
        <v>177</v>
      </c>
      <c r="H13" s="376"/>
      <c r="I13" s="377">
        <f>Ввод!F134</f>
        <v>0.18461538461538463</v>
      </c>
    </row>
    <row r="14" spans="3:18" ht="15.75" x14ac:dyDescent="0.25">
      <c r="C14" s="368" t="s">
        <v>396</v>
      </c>
      <c r="D14" s="369"/>
      <c r="E14" s="369"/>
      <c r="F14" s="369"/>
      <c r="G14" s="373" t="s">
        <v>397</v>
      </c>
      <c r="H14" s="378"/>
      <c r="I14" s="379" t="str">
        <f>MONTH(EOMONTH(Ввод!G88,2))/3&amp;" кв. "&amp;YEAR(Ввод!G88)</f>
        <v>4 кв. 2034</v>
      </c>
    </row>
    <row r="15" spans="3:18" ht="18.75" x14ac:dyDescent="0.25">
      <c r="C15" s="363" t="s">
        <v>504</v>
      </c>
      <c r="D15" s="364"/>
      <c r="E15" s="365"/>
      <c r="F15" s="365"/>
      <c r="G15" s="365"/>
      <c r="H15" s="366"/>
      <c r="I15" s="366"/>
      <c r="L15" s="367"/>
      <c r="M15" s="367"/>
      <c r="N15" s="367"/>
      <c r="O15" s="367"/>
      <c r="P15" s="367"/>
      <c r="Q15" s="367"/>
    </row>
    <row r="16" spans="3:18" ht="15.75" x14ac:dyDescent="0.25">
      <c r="C16" s="368" t="s">
        <v>507</v>
      </c>
      <c r="D16" s="369"/>
      <c r="E16" s="369"/>
      <c r="F16" s="369"/>
      <c r="G16" s="370" t="s">
        <v>138</v>
      </c>
      <c r="H16" s="371"/>
      <c r="I16" s="372">
        <f>Финансирование!I21</f>
        <v>60000</v>
      </c>
    </row>
    <row r="17" spans="3:9" ht="15.75" x14ac:dyDescent="0.25">
      <c r="C17" s="368" t="s">
        <v>394</v>
      </c>
      <c r="D17" s="369"/>
      <c r="E17" s="369"/>
      <c r="F17" s="369"/>
      <c r="G17" s="373" t="s">
        <v>168</v>
      </c>
      <c r="H17" s="374" t="str">
        <f>"с "&amp;MONTH(EOMONTH(Ввод!L25,2))/3&amp;"-го кв. "&amp;YEAR(Ввод!L25)</f>
        <v>с 4-го кв. 2022</v>
      </c>
      <c r="I17" s="375">
        <f>(Ввод!M25-Ввод!L25)/365</f>
        <v>3.0027397260273974</v>
      </c>
    </row>
    <row r="18" spans="3:9" ht="15.75" x14ac:dyDescent="0.25">
      <c r="C18" s="368" t="s">
        <v>395</v>
      </c>
      <c r="D18" s="369"/>
      <c r="E18" s="369"/>
      <c r="F18" s="369"/>
      <c r="G18" s="373" t="s">
        <v>177</v>
      </c>
      <c r="H18" s="376"/>
      <c r="I18" s="377">
        <f>MAX(Финансирование!$52:$52)</f>
        <v>0.8</v>
      </c>
    </row>
    <row r="19" spans="3:9" ht="15.75" x14ac:dyDescent="0.25">
      <c r="C19" s="368" t="s">
        <v>505</v>
      </c>
      <c r="D19" s="369"/>
      <c r="E19" s="369"/>
      <c r="F19" s="369"/>
      <c r="G19" s="373" t="s">
        <v>168</v>
      </c>
      <c r="H19" s="376"/>
      <c r="I19" s="375">
        <f>Ввод!G85</f>
        <v>12</v>
      </c>
    </row>
    <row r="20" spans="3:9" ht="15.75" x14ac:dyDescent="0.25">
      <c r="C20" s="368" t="s">
        <v>506</v>
      </c>
      <c r="D20" s="369"/>
      <c r="E20" s="369"/>
      <c r="F20" s="369"/>
      <c r="G20" s="373" t="s">
        <v>168</v>
      </c>
      <c r="H20" s="376"/>
      <c r="I20" s="375">
        <f>Ввод!G86</f>
        <v>4</v>
      </c>
    </row>
    <row r="21" spans="3:9" ht="15.75" x14ac:dyDescent="0.25">
      <c r="C21" s="368" t="s">
        <v>508</v>
      </c>
      <c r="D21" s="369"/>
      <c r="E21" s="369"/>
      <c r="F21" s="369"/>
      <c r="G21" s="380" t="s">
        <v>452</v>
      </c>
      <c r="H21" s="376"/>
      <c r="I21" s="375" t="str">
        <f>IF(Ввод!G89=2,"полугодовая","квартальная")</f>
        <v>квартальная</v>
      </c>
    </row>
    <row r="22" spans="3:9" ht="15.75" x14ac:dyDescent="0.25">
      <c r="C22" s="368" t="s">
        <v>396</v>
      </c>
      <c r="D22" s="369"/>
      <c r="E22" s="369"/>
      <c r="F22" s="369"/>
      <c r="G22" s="373" t="s">
        <v>397</v>
      </c>
      <c r="H22" s="378"/>
      <c r="I22" s="379" t="str">
        <f>MONTH(EOMONTH(Ввод!G88,2))/3&amp;" кв. "&amp;YEAR(Ввод!G88)</f>
        <v>4 кв. 2034</v>
      </c>
    </row>
    <row r="23" spans="3:9" ht="18.75" x14ac:dyDescent="0.25">
      <c r="C23" s="363" t="s">
        <v>398</v>
      </c>
      <c r="D23" s="381"/>
      <c r="E23" s="382"/>
      <c r="F23" s="382"/>
      <c r="G23" s="382"/>
      <c r="H23" s="382"/>
      <c r="I23" s="382"/>
    </row>
    <row r="24" spans="3:9" ht="15.75" x14ac:dyDescent="0.25">
      <c r="C24" s="368" t="s">
        <v>399</v>
      </c>
      <c r="D24" s="369"/>
      <c r="E24" s="369"/>
      <c r="F24" s="369"/>
      <c r="G24" s="370" t="s">
        <v>138</v>
      </c>
      <c r="H24" s="371"/>
      <c r="I24" s="372">
        <f ca="1">Cashflow!I65</f>
        <v>104998.99979416029</v>
      </c>
    </row>
    <row r="25" spans="3:9" ht="15.75" x14ac:dyDescent="0.25">
      <c r="C25" s="368" t="s">
        <v>400</v>
      </c>
      <c r="D25" s="369"/>
      <c r="E25" s="369"/>
      <c r="F25" s="369"/>
      <c r="G25" s="373" t="s">
        <v>177</v>
      </c>
      <c r="H25" s="376"/>
      <c r="I25" s="383">
        <f ca="1">Cashflow!I66</f>
        <v>0</v>
      </c>
    </row>
    <row r="26" spans="3:9" ht="15.75" x14ac:dyDescent="0.25">
      <c r="C26" s="368" t="s">
        <v>401</v>
      </c>
      <c r="D26" s="369"/>
      <c r="E26" s="369"/>
      <c r="F26" s="369"/>
      <c r="G26" s="373" t="s">
        <v>177</v>
      </c>
      <c r="H26" s="376"/>
      <c r="I26" s="383">
        <f>Финансирование!H34</f>
        <v>0.13152359060077376</v>
      </c>
    </row>
    <row r="27" spans="3:9" ht="15.75" x14ac:dyDescent="0.25">
      <c r="C27" s="368" t="s">
        <v>402</v>
      </c>
      <c r="D27" s="369"/>
      <c r="E27" s="369"/>
      <c r="F27" s="369"/>
      <c r="G27" s="373" t="s">
        <v>244</v>
      </c>
      <c r="H27" s="384"/>
      <c r="I27" s="385">
        <f ca="1">IFERROR(I25/I26,0)</f>
        <v>0</v>
      </c>
    </row>
    <row r="28" spans="3:9" ht="15.75" x14ac:dyDescent="0.25">
      <c r="C28" s="368" t="s">
        <v>403</v>
      </c>
      <c r="D28" s="369"/>
      <c r="E28" s="369"/>
      <c r="F28" s="369"/>
      <c r="G28" s="373" t="s">
        <v>168</v>
      </c>
      <c r="H28" s="386"/>
      <c r="I28" s="387">
        <f ca="1">Cashflow!I67</f>
        <v>12.75</v>
      </c>
    </row>
    <row r="29" spans="3:9" ht="18.75" x14ac:dyDescent="0.25">
      <c r="C29" s="363" t="s">
        <v>404</v>
      </c>
      <c r="D29" s="381"/>
      <c r="E29" s="382"/>
      <c r="F29" s="382"/>
      <c r="G29" s="382"/>
      <c r="H29" s="382" t="s">
        <v>405</v>
      </c>
      <c r="I29" s="382" t="s">
        <v>406</v>
      </c>
    </row>
    <row r="30" spans="3:9" ht="15.75" x14ac:dyDescent="0.25">
      <c r="C30" s="368" t="s">
        <v>407</v>
      </c>
      <c r="D30" s="388"/>
      <c r="E30" s="388"/>
      <c r="F30" s="388"/>
      <c r="G30" s="389" t="s">
        <v>244</v>
      </c>
      <c r="H30" s="390">
        <f ca="1">MIN(Cashflow!$72:$72)</f>
        <v>3.657918796370719E-2</v>
      </c>
      <c r="I30" s="391">
        <f ca="1">AVERAGE(Cashflow!$72:$72)</f>
        <v>16.688201137002068</v>
      </c>
    </row>
    <row r="31" spans="3:9" ht="15.75" x14ac:dyDescent="0.25">
      <c r="C31" s="368" t="s">
        <v>480</v>
      </c>
      <c r="D31" s="388"/>
      <c r="E31" s="388"/>
      <c r="F31" s="388"/>
      <c r="G31" s="380" t="s">
        <v>452</v>
      </c>
      <c r="H31" s="392">
        <f ca="1">MIN(Cashflow!$83:$83)</f>
        <v>1.05</v>
      </c>
      <c r="I31" s="393">
        <f ca="1">AVERAGE(Cashflow!$83:$83)</f>
        <v>15.537408263639231</v>
      </c>
    </row>
    <row r="32" spans="3:9" ht="15.75" x14ac:dyDescent="0.25">
      <c r="C32" s="368" t="s">
        <v>451</v>
      </c>
      <c r="D32" s="388"/>
      <c r="E32" s="388"/>
      <c r="F32" s="388"/>
      <c r="G32" s="380" t="s">
        <v>452</v>
      </c>
      <c r="H32" s="392">
        <f ca="1">Cashflow!I90</f>
        <v>2.0824437499999977</v>
      </c>
      <c r="I32" s="393">
        <f ca="1">AVERAGE(Cashflow!$90:$90)</f>
        <v>2.6067468099888385</v>
      </c>
    </row>
    <row r="34" spans="3:18" ht="18.75" x14ac:dyDescent="0.3">
      <c r="C34" s="360" t="s">
        <v>408</v>
      </c>
      <c r="D34" s="367"/>
      <c r="E34" s="367"/>
      <c r="F34" s="367"/>
      <c r="G34" s="367"/>
      <c r="H34" s="367"/>
      <c r="I34" s="367"/>
      <c r="J34" s="394" t="s">
        <v>437</v>
      </c>
    </row>
    <row r="35" spans="3:18" ht="16.5" thickBot="1" x14ac:dyDescent="0.3">
      <c r="J35" s="395" t="s">
        <v>409</v>
      </c>
      <c r="K35" s="395" t="s">
        <v>410</v>
      </c>
      <c r="L35" s="396" t="s">
        <v>411</v>
      </c>
      <c r="M35" s="396"/>
      <c r="N35" s="396"/>
      <c r="O35" s="396"/>
      <c r="P35" s="396"/>
      <c r="Q35" s="396"/>
      <c r="R35" s="396"/>
    </row>
    <row r="36" spans="3:18" ht="15.75" thickTop="1" x14ac:dyDescent="0.25">
      <c r="J36" s="397"/>
      <c r="K36" s="398"/>
      <c r="L36" s="399">
        <f>Чувствительность!E13</f>
        <v>-0.15</v>
      </c>
      <c r="M36" s="399">
        <f>Чувствительность!F13</f>
        <v>-0.1</v>
      </c>
      <c r="N36" s="400">
        <f>Чувствительность!G13</f>
        <v>-0.05</v>
      </c>
      <c r="O36" s="401">
        <f>Чувствительность!H13</f>
        <v>0</v>
      </c>
      <c r="P36" s="402">
        <f>Чувствительность!I13</f>
        <v>0.05</v>
      </c>
      <c r="Q36" s="399">
        <f>Чувствительность!J13</f>
        <v>0.1</v>
      </c>
      <c r="R36" s="403">
        <f>Чувствительность!K13</f>
        <v>0.15</v>
      </c>
    </row>
    <row r="37" spans="3:18" x14ac:dyDescent="0.25">
      <c r="J37" s="404"/>
      <c r="K37" s="405" t="s">
        <v>399</v>
      </c>
      <c r="L37" s="406">
        <f>Чувствительность!E14</f>
        <v>0</v>
      </c>
      <c r="M37" s="406">
        <f>Чувствительность!F14</f>
        <v>0</v>
      </c>
      <c r="N37" s="407">
        <f>Чувствительность!G14</f>
        <v>0</v>
      </c>
      <c r="O37" s="408">
        <f>Чувствительность!H14</f>
        <v>1875325.8563861733</v>
      </c>
      <c r="P37" s="409">
        <f>Чувствительность!I14</f>
        <v>0</v>
      </c>
      <c r="Q37" s="406">
        <f>Чувствительность!J14</f>
        <v>0</v>
      </c>
      <c r="R37" s="410">
        <f>Чувствительность!K14</f>
        <v>0</v>
      </c>
    </row>
    <row r="38" spans="3:18" x14ac:dyDescent="0.25">
      <c r="J38" s="404" t="s">
        <v>360</v>
      </c>
      <c r="K38" s="405" t="s">
        <v>400</v>
      </c>
      <c r="L38" s="411">
        <f>Чувствительность!E15</f>
        <v>0</v>
      </c>
      <c r="M38" s="411">
        <f>Чувствительность!F15</f>
        <v>0</v>
      </c>
      <c r="N38" s="412">
        <f>Чувствительность!G15</f>
        <v>0</v>
      </c>
      <c r="O38" s="413">
        <f>Чувствительность!H15</f>
        <v>0.30399861372152381</v>
      </c>
      <c r="P38" s="414">
        <f>Чувствительность!I15</f>
        <v>0</v>
      </c>
      <c r="Q38" s="411">
        <f>Чувствительность!J15</f>
        <v>0</v>
      </c>
      <c r="R38" s="415">
        <f>Чувствительность!K15</f>
        <v>0</v>
      </c>
    </row>
    <row r="39" spans="3:18" x14ac:dyDescent="0.25">
      <c r="J39" s="404"/>
      <c r="K39" s="405" t="s">
        <v>403</v>
      </c>
      <c r="L39" s="416">
        <f>Чувствительность!E16</f>
        <v>0</v>
      </c>
      <c r="M39" s="416">
        <f>Чувствительность!F16</f>
        <v>0</v>
      </c>
      <c r="N39" s="417">
        <f>Чувствительность!G16</f>
        <v>0</v>
      </c>
      <c r="O39" s="418">
        <f>Чувствительность!H16</f>
        <v>4.25</v>
      </c>
      <c r="P39" s="419">
        <f>Чувствительность!I16</f>
        <v>0</v>
      </c>
      <c r="Q39" s="416">
        <f>Чувствительность!J16</f>
        <v>0</v>
      </c>
      <c r="R39" s="420">
        <f>Чувствительность!K16</f>
        <v>0</v>
      </c>
    </row>
    <row r="40" spans="3:18" ht="15.75" thickBot="1" x14ac:dyDescent="0.3">
      <c r="J40" s="421"/>
      <c r="K40" s="422" t="s">
        <v>412</v>
      </c>
      <c r="L40" s="406">
        <f>Чувствительность!E17</f>
        <v>0</v>
      </c>
      <c r="M40" s="406">
        <f>Чувствительность!F17</f>
        <v>0</v>
      </c>
      <c r="N40" s="407">
        <f>Чувствительность!G17</f>
        <v>0</v>
      </c>
      <c r="O40" s="423">
        <f>Чувствительность!H17</f>
        <v>2538030.1521475716</v>
      </c>
      <c r="P40" s="409">
        <f>Чувствительность!I17</f>
        <v>0</v>
      </c>
      <c r="Q40" s="406">
        <f>Чувствительность!J17</f>
        <v>0</v>
      </c>
      <c r="R40" s="410">
        <f>Чувствительность!K17</f>
        <v>0</v>
      </c>
    </row>
    <row r="41" spans="3:18" ht="16.5" thickTop="1" thickBot="1" x14ac:dyDescent="0.3">
      <c r="J41" s="424"/>
      <c r="K41" s="425"/>
      <c r="L41" s="426"/>
      <c r="M41" s="426"/>
      <c r="N41" s="426"/>
      <c r="O41" s="426"/>
      <c r="P41" s="426"/>
      <c r="Q41" s="426"/>
      <c r="R41" s="426"/>
    </row>
    <row r="42" spans="3:18" ht="15.75" thickTop="1" x14ac:dyDescent="0.25">
      <c r="J42" s="397"/>
      <c r="K42" s="398"/>
      <c r="L42" s="399">
        <f>Чувствительность!E19</f>
        <v>-0.15</v>
      </c>
      <c r="M42" s="399">
        <f>Чувствительность!F19</f>
        <v>-0.1</v>
      </c>
      <c r="N42" s="400">
        <f>Чувствительность!G19</f>
        <v>-0.05</v>
      </c>
      <c r="O42" s="401">
        <f>Чувствительность!H19</f>
        <v>0</v>
      </c>
      <c r="P42" s="402">
        <f>Чувствительность!I19</f>
        <v>0.05</v>
      </c>
      <c r="Q42" s="399">
        <f>Чувствительность!J19</f>
        <v>0.1</v>
      </c>
      <c r="R42" s="403">
        <f>Чувствительность!K19</f>
        <v>0.15</v>
      </c>
    </row>
    <row r="43" spans="3:18" x14ac:dyDescent="0.25">
      <c r="J43" s="404"/>
      <c r="K43" s="405" t="s">
        <v>399</v>
      </c>
      <c r="L43" s="406">
        <f>Чувствительность!E20</f>
        <v>0</v>
      </c>
      <c r="M43" s="406">
        <f>Чувствительность!F20</f>
        <v>0</v>
      </c>
      <c r="N43" s="407">
        <f>Чувствительность!G20</f>
        <v>0</v>
      </c>
      <c r="O43" s="408">
        <f>Чувствительность!H20</f>
        <v>1875325.8563861733</v>
      </c>
      <c r="P43" s="409">
        <f>Чувствительность!I20</f>
        <v>0</v>
      </c>
      <c r="Q43" s="406">
        <f>Чувствительность!J20</f>
        <v>0</v>
      </c>
      <c r="R43" s="410">
        <f>Чувствительность!K20</f>
        <v>0</v>
      </c>
    </row>
    <row r="44" spans="3:18" x14ac:dyDescent="0.25">
      <c r="J44" s="404" t="s">
        <v>90</v>
      </c>
      <c r="K44" s="405" t="s">
        <v>400</v>
      </c>
      <c r="L44" s="411">
        <f>Чувствительность!E21</f>
        <v>0</v>
      </c>
      <c r="M44" s="411">
        <f>Чувствительность!F21</f>
        <v>0</v>
      </c>
      <c r="N44" s="412">
        <f>Чувствительность!G21</f>
        <v>0</v>
      </c>
      <c r="O44" s="413">
        <f>Чувствительность!H21</f>
        <v>0.30399861372152381</v>
      </c>
      <c r="P44" s="414">
        <f>Чувствительность!I21</f>
        <v>0</v>
      </c>
      <c r="Q44" s="411">
        <f>Чувствительность!J21</f>
        <v>0</v>
      </c>
      <c r="R44" s="415">
        <f>Чувствительность!K21</f>
        <v>0</v>
      </c>
    </row>
    <row r="45" spans="3:18" x14ac:dyDescent="0.25">
      <c r="J45" s="404"/>
      <c r="K45" s="405" t="s">
        <v>403</v>
      </c>
      <c r="L45" s="416">
        <f>Чувствительность!E22</f>
        <v>0</v>
      </c>
      <c r="M45" s="416">
        <f>Чувствительность!F22</f>
        <v>0</v>
      </c>
      <c r="N45" s="417">
        <f>Чувствительность!G22</f>
        <v>0</v>
      </c>
      <c r="O45" s="418">
        <f>Чувствительность!H22</f>
        <v>4.25</v>
      </c>
      <c r="P45" s="419">
        <f>Чувствительность!I22</f>
        <v>0</v>
      </c>
      <c r="Q45" s="416">
        <f>Чувствительность!J22</f>
        <v>0</v>
      </c>
      <c r="R45" s="420">
        <f>Чувствительность!K22</f>
        <v>0</v>
      </c>
    </row>
    <row r="46" spans="3:18" ht="15.75" thickBot="1" x14ac:dyDescent="0.3">
      <c r="J46" s="421"/>
      <c r="K46" s="422" t="s">
        <v>412</v>
      </c>
      <c r="L46" s="406">
        <f>Чувствительность!E23</f>
        <v>0</v>
      </c>
      <c r="M46" s="406">
        <f>Чувствительность!F23</f>
        <v>0</v>
      </c>
      <c r="N46" s="407">
        <f>Чувствительность!G23</f>
        <v>0</v>
      </c>
      <c r="O46" s="423">
        <f>Чувствительность!H23</f>
        <v>2538030.1521475716</v>
      </c>
      <c r="P46" s="409">
        <f>Чувствительность!I23</f>
        <v>0</v>
      </c>
      <c r="Q46" s="406">
        <f>Чувствительность!J23</f>
        <v>0</v>
      </c>
      <c r="R46" s="410">
        <f>Чувствительность!K23</f>
        <v>0</v>
      </c>
    </row>
    <row r="47" spans="3:18" ht="15.75" thickTop="1" x14ac:dyDescent="0.25">
      <c r="J47" s="224"/>
      <c r="K47" s="224"/>
      <c r="L47" s="224"/>
      <c r="M47" s="224"/>
      <c r="N47" s="224"/>
      <c r="O47" s="224"/>
      <c r="P47" s="224"/>
      <c r="Q47" s="224"/>
      <c r="R47" s="224"/>
    </row>
    <row r="48" spans="3:18" x14ac:dyDescent="0.25">
      <c r="J48" s="224"/>
      <c r="K48" s="224"/>
      <c r="L48" s="224"/>
      <c r="M48" s="224"/>
      <c r="N48" s="224"/>
      <c r="O48" s="224"/>
      <c r="P48" s="224"/>
      <c r="Q48" s="224"/>
      <c r="R48" s="224"/>
    </row>
    <row r="49" spans="3:18" x14ac:dyDescent="0.25">
      <c r="J49" s="224"/>
      <c r="K49" s="224"/>
      <c r="L49" s="224"/>
      <c r="M49" s="224"/>
      <c r="N49" s="224"/>
      <c r="O49" s="224"/>
      <c r="P49" s="224"/>
      <c r="Q49" s="224"/>
      <c r="R49" s="224"/>
    </row>
    <row r="50" spans="3:18" x14ac:dyDescent="0.25">
      <c r="J50" s="224"/>
      <c r="K50" s="224"/>
      <c r="L50" s="224"/>
      <c r="M50" s="224"/>
      <c r="N50" s="224"/>
      <c r="O50" s="224"/>
      <c r="P50" s="224"/>
      <c r="Q50" s="224"/>
      <c r="R50" s="224"/>
    </row>
    <row r="51" spans="3:18" ht="15.75" x14ac:dyDescent="0.25">
      <c r="C51" s="427"/>
      <c r="D51" s="428" t="s">
        <v>413</v>
      </c>
      <c r="J51" s="224"/>
      <c r="K51" s="224"/>
      <c r="L51" s="224"/>
      <c r="M51" s="224"/>
      <c r="N51" s="224"/>
      <c r="O51" s="224"/>
      <c r="P51" s="224"/>
      <c r="Q51" s="224"/>
      <c r="R51" s="224"/>
    </row>
    <row r="52" spans="3:18" ht="15.75" x14ac:dyDescent="0.25">
      <c r="C52" s="429"/>
      <c r="D52" s="428" t="s">
        <v>414</v>
      </c>
      <c r="J52" s="224"/>
      <c r="K52" s="224"/>
      <c r="L52" s="224"/>
      <c r="M52" s="224"/>
      <c r="N52" s="224"/>
      <c r="O52" s="224"/>
      <c r="P52" s="224"/>
      <c r="Q52" s="224"/>
      <c r="R52" s="224"/>
    </row>
    <row r="53" spans="3:18" ht="15.75" x14ac:dyDescent="0.25">
      <c r="C53" s="430"/>
      <c r="D53" s="428" t="s">
        <v>517</v>
      </c>
      <c r="J53" s="224"/>
      <c r="K53" s="224"/>
      <c r="L53" s="224"/>
      <c r="M53" s="224"/>
      <c r="N53" s="224"/>
      <c r="O53" s="224"/>
      <c r="P53" s="224"/>
      <c r="Q53" s="224"/>
      <c r="R53" s="224"/>
    </row>
    <row r="54" spans="3:18" ht="15.75" x14ac:dyDescent="0.25">
      <c r="D54" s="428" t="s">
        <v>415</v>
      </c>
      <c r="J54" s="224"/>
      <c r="K54" s="224"/>
      <c r="L54" s="224"/>
      <c r="M54" s="224"/>
      <c r="N54" s="224"/>
      <c r="O54" s="224"/>
      <c r="P54" s="224"/>
      <c r="Q54" s="224"/>
      <c r="R54" s="224"/>
    </row>
    <row r="55" spans="3:18" ht="15.75" x14ac:dyDescent="0.25">
      <c r="D55" s="428" t="s">
        <v>440</v>
      </c>
      <c r="J55" s="224"/>
      <c r="K55" s="224"/>
      <c r="L55" s="224"/>
      <c r="M55" s="224"/>
      <c r="N55" s="224"/>
      <c r="O55" s="224"/>
      <c r="P55" s="224"/>
      <c r="Q55" s="224"/>
      <c r="R55" s="224"/>
    </row>
    <row r="56" spans="3:18" ht="15.75" x14ac:dyDescent="0.25">
      <c r="D56" s="428"/>
      <c r="J56" s="224"/>
      <c r="K56" s="224"/>
      <c r="L56" s="224"/>
      <c r="M56" s="224"/>
      <c r="N56" s="224"/>
      <c r="O56" s="224"/>
      <c r="P56" s="224"/>
      <c r="Q56" s="224"/>
      <c r="R56" s="224"/>
    </row>
    <row r="57" spans="3:18" s="224" customFormat="1" x14ac:dyDescent="0.25"/>
    <row r="58" spans="3:18" s="224" customFormat="1" x14ac:dyDescent="0.25"/>
    <row r="59" spans="3:18" s="224" customFormat="1" x14ac:dyDescent="0.25"/>
    <row r="60" spans="3:18" s="224" customFormat="1" x14ac:dyDescent="0.25"/>
    <row r="61" spans="3:18" s="224" customFormat="1" x14ac:dyDescent="0.25"/>
    <row r="62" spans="3:18" s="224" customFormat="1" x14ac:dyDescent="0.25"/>
    <row r="63" spans="3:18" s="224" customFormat="1" x14ac:dyDescent="0.25"/>
    <row r="64" spans="3:18" s="224" customFormat="1" x14ac:dyDescent="0.25"/>
    <row r="65" s="224" customFormat="1" x14ac:dyDescent="0.25"/>
    <row r="66" s="224" customFormat="1" x14ac:dyDescent="0.25"/>
    <row r="67" s="224" customFormat="1" x14ac:dyDescent="0.25"/>
    <row r="68" s="224" customFormat="1" x14ac:dyDescent="0.25"/>
    <row r="69" s="224" customFormat="1" x14ac:dyDescent="0.25"/>
    <row r="70" s="224" customFormat="1" x14ac:dyDescent="0.25"/>
    <row r="71" s="224" customFormat="1" x14ac:dyDescent="0.25"/>
    <row r="72" s="224" customFormat="1" x14ac:dyDescent="0.25"/>
    <row r="73" s="224" customFormat="1" x14ac:dyDescent="0.25"/>
    <row r="74" s="224" customFormat="1" x14ac:dyDescent="0.25"/>
    <row r="75" s="224" customFormat="1" x14ac:dyDescent="0.25"/>
    <row r="76" s="224" customFormat="1" x14ac:dyDescent="0.25"/>
    <row r="77" s="224" customFormat="1" x14ac:dyDescent="0.25"/>
    <row r="78" s="224" customFormat="1" x14ac:dyDescent="0.25"/>
    <row r="79" s="224" customFormat="1" x14ac:dyDescent="0.25"/>
    <row r="80" s="224" customFormat="1" x14ac:dyDescent="0.25"/>
    <row r="81" s="224" customFormat="1" x14ac:dyDescent="0.25"/>
    <row r="82" s="224" customFormat="1" x14ac:dyDescent="0.25"/>
    <row r="83" s="224" customFormat="1" x14ac:dyDescent="0.25"/>
    <row r="84" s="224" customFormat="1" x14ac:dyDescent="0.25"/>
    <row r="85" s="224" customFormat="1" x14ac:dyDescent="0.25"/>
    <row r="86" s="224" customFormat="1" x14ac:dyDescent="0.25"/>
    <row r="87" s="224" customFormat="1" x14ac:dyDescent="0.25"/>
    <row r="88" s="224" customFormat="1" x14ac:dyDescent="0.25"/>
    <row r="89" s="224" customFormat="1" x14ac:dyDescent="0.25"/>
    <row r="90" s="224" customFormat="1" x14ac:dyDescent="0.25"/>
    <row r="91" s="224" customFormat="1" x14ac:dyDescent="0.25"/>
    <row r="92" s="224" customFormat="1" x14ac:dyDescent="0.25"/>
    <row r="93" s="224" customFormat="1" x14ac:dyDescent="0.25"/>
    <row r="94" s="224" customFormat="1" x14ac:dyDescent="0.25"/>
    <row r="95" s="224" customFormat="1" x14ac:dyDescent="0.25"/>
    <row r="96" s="224" customFormat="1" x14ac:dyDescent="0.25"/>
    <row r="97" s="224" customFormat="1" x14ac:dyDescent="0.25"/>
    <row r="98" s="224" customFormat="1" x14ac:dyDescent="0.25"/>
    <row r="99" s="224" customFormat="1" x14ac:dyDescent="0.25"/>
    <row r="100" s="224" customFormat="1" x14ac:dyDescent="0.25"/>
    <row r="101" s="224" customFormat="1" x14ac:dyDescent="0.25"/>
    <row r="102" s="224" customFormat="1" x14ac:dyDescent="0.25"/>
    <row r="103" s="224" customFormat="1" x14ac:dyDescent="0.25"/>
    <row r="104" s="224" customFormat="1" x14ac:dyDescent="0.25"/>
    <row r="105" s="224" customFormat="1" x14ac:dyDescent="0.25"/>
    <row r="106" s="224" customFormat="1" x14ac:dyDescent="0.25"/>
    <row r="107" s="224" customFormat="1" x14ac:dyDescent="0.25"/>
  </sheetData>
  <sheetProtection password="F585" sheet="1" scenarios="1" formatCells="0" formatColumns="0" formatRows="0"/>
  <printOptions horizontalCentered="1"/>
  <pageMargins left="0.39370078740157483" right="0.39370078740157483" top="0.39370078740157483" bottom="0.39370078740157483" header="0.31496062992125984" footer="0.31496062992125984"/>
  <pageSetup paperSize="9" scale="65" orientation="landscape" verticalDpi="0" r:id="rId1"/>
  <headerFooter>
    <oddHeader>&amp;R&amp;G</oddHeader>
  </headerFooter>
  <rowBreaks count="1" manualBreakCount="1">
    <brk id="55" min="2" max="17" man="1"/>
  </rowBreaks>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15">
    <pageSetUpPr fitToPage="1"/>
  </sheetPr>
  <dimension ref="B7:K24"/>
  <sheetViews>
    <sheetView view="pageBreakPreview" zoomScale="90" zoomScaleNormal="100" zoomScaleSheetLayoutView="90" workbookViewId="0"/>
  </sheetViews>
  <sheetFormatPr defaultRowHeight="15" x14ac:dyDescent="0.25"/>
  <cols>
    <col min="1" max="1" width="9.140625" style="431"/>
    <col min="2" max="2" width="26.85546875" style="358" bestFit="1" customWidth="1"/>
    <col min="3" max="3" width="18" style="358" bestFit="1" customWidth="1"/>
    <col min="4" max="4" width="18.7109375" style="358" bestFit="1" customWidth="1"/>
    <col min="5" max="11" width="12.7109375" style="358" customWidth="1"/>
    <col min="12" max="16384" width="9.140625" style="431"/>
  </cols>
  <sheetData>
    <row r="7" spans="2:11" ht="26.25" x14ac:dyDescent="0.4">
      <c r="B7" s="543" t="str">
        <f>"Проект: "&amp;Ввод!E3</f>
        <v>Проект: Реконструкция системы теплоснабжения г.[•]</v>
      </c>
      <c r="C7" s="544"/>
      <c r="D7" s="544"/>
      <c r="E7" s="544"/>
      <c r="F7" s="544"/>
      <c r="G7" s="544"/>
      <c r="H7" s="544"/>
      <c r="I7" s="544"/>
      <c r="J7" s="544"/>
      <c r="K7" s="544"/>
    </row>
    <row r="8" spans="2:11" ht="23.25" x14ac:dyDescent="0.35">
      <c r="B8" s="359" t="s">
        <v>416</v>
      </c>
    </row>
    <row r="9" spans="2:11" x14ac:dyDescent="0.25">
      <c r="B9" s="358" t="s">
        <v>417</v>
      </c>
    </row>
    <row r="11" spans="2:11" x14ac:dyDescent="0.25">
      <c r="B11" s="432" t="s">
        <v>418</v>
      </c>
    </row>
    <row r="12" spans="2:11" s="435" customFormat="1" ht="15.75" thickBot="1" x14ac:dyDescent="0.3">
      <c r="B12" s="433" t="s">
        <v>409</v>
      </c>
      <c r="C12" s="433" t="s">
        <v>410</v>
      </c>
      <c r="D12" s="433" t="s">
        <v>419</v>
      </c>
      <c r="E12" s="434" t="s">
        <v>411</v>
      </c>
      <c r="F12" s="434"/>
      <c r="G12" s="434"/>
      <c r="H12" s="434"/>
      <c r="I12" s="434"/>
      <c r="J12" s="434"/>
      <c r="K12" s="434"/>
    </row>
    <row r="13" spans="2:11" ht="15.75" thickTop="1" x14ac:dyDescent="0.25">
      <c r="B13" s="397"/>
      <c r="C13" s="398"/>
      <c r="D13" s="256">
        <v>0</v>
      </c>
      <c r="E13" s="440">
        <v>-0.15</v>
      </c>
      <c r="F13" s="440">
        <v>-0.1</v>
      </c>
      <c r="G13" s="441">
        <v>-0.05</v>
      </c>
      <c r="H13" s="442">
        <v>0</v>
      </c>
      <c r="I13" s="443">
        <v>0.05</v>
      </c>
      <c r="J13" s="440">
        <v>0.1</v>
      </c>
      <c r="K13" s="444">
        <v>0.15</v>
      </c>
    </row>
    <row r="14" spans="2:11" x14ac:dyDescent="0.25">
      <c r="B14" s="404"/>
      <c r="C14" s="405" t="s">
        <v>399</v>
      </c>
      <c r="D14" s="436">
        <f ca="1">Cashflow!$I$63</f>
        <v>104998.99979416029</v>
      </c>
      <c r="E14" s="257"/>
      <c r="F14" s="257"/>
      <c r="G14" s="258"/>
      <c r="H14" s="259">
        <v>1875325.8563861733</v>
      </c>
      <c r="I14" s="260"/>
      <c r="J14" s="257"/>
      <c r="K14" s="261"/>
    </row>
    <row r="15" spans="2:11" x14ac:dyDescent="0.25">
      <c r="B15" s="404" t="s">
        <v>360</v>
      </c>
      <c r="C15" s="405" t="s">
        <v>400</v>
      </c>
      <c r="D15" s="437">
        <f ca="1">Cashflow!$I$66</f>
        <v>0</v>
      </c>
      <c r="E15" s="262"/>
      <c r="F15" s="262"/>
      <c r="G15" s="263"/>
      <c r="H15" s="264">
        <v>0.30399861372152381</v>
      </c>
      <c r="I15" s="265"/>
      <c r="J15" s="262"/>
      <c r="K15" s="266"/>
    </row>
    <row r="16" spans="2:11" x14ac:dyDescent="0.25">
      <c r="B16" s="404"/>
      <c r="C16" s="405" t="s">
        <v>403</v>
      </c>
      <c r="D16" s="438">
        <f ca="1">Cashflow!$I$67</f>
        <v>12.75</v>
      </c>
      <c r="E16" s="267"/>
      <c r="F16" s="267"/>
      <c r="G16" s="268"/>
      <c r="H16" s="269">
        <v>4.25</v>
      </c>
      <c r="I16" s="270"/>
      <c r="J16" s="267"/>
      <c r="K16" s="271"/>
    </row>
    <row r="17" spans="2:11" ht="15.75" thickBot="1" x14ac:dyDescent="0.3">
      <c r="B17" s="421"/>
      <c r="C17" s="422" t="s">
        <v>412</v>
      </c>
      <c r="D17" s="439">
        <f ca="1">SUM(НВВ!$J$45:$U$45)</f>
        <v>147472.33219531109</v>
      </c>
      <c r="E17" s="257"/>
      <c r="F17" s="257"/>
      <c r="G17" s="258"/>
      <c r="H17" s="272">
        <v>2538030.1521475716</v>
      </c>
      <c r="I17" s="260"/>
      <c r="J17" s="257"/>
      <c r="K17" s="261"/>
    </row>
    <row r="18" spans="2:11" s="424" customFormat="1" ht="16.5" thickTop="1" thickBot="1" x14ac:dyDescent="0.3">
      <c r="C18" s="425"/>
      <c r="D18" s="426"/>
      <c r="E18" s="426"/>
      <c r="F18" s="426"/>
      <c r="G18" s="426"/>
      <c r="H18" s="426"/>
      <c r="I18" s="426"/>
      <c r="J18" s="426"/>
      <c r="K18" s="426"/>
    </row>
    <row r="19" spans="2:11" ht="15.75" thickTop="1" x14ac:dyDescent="0.25">
      <c r="B19" s="397"/>
      <c r="C19" s="398"/>
      <c r="D19" s="256">
        <v>0.15</v>
      </c>
      <c r="E19" s="440">
        <v>-0.15</v>
      </c>
      <c r="F19" s="440">
        <v>-0.1</v>
      </c>
      <c r="G19" s="441">
        <v>-0.05</v>
      </c>
      <c r="H19" s="442">
        <v>0</v>
      </c>
      <c r="I19" s="443">
        <v>0.05</v>
      </c>
      <c r="J19" s="440">
        <v>0.1</v>
      </c>
      <c r="K19" s="444">
        <v>0.15</v>
      </c>
    </row>
    <row r="20" spans="2:11" x14ac:dyDescent="0.25">
      <c r="B20" s="404"/>
      <c r="C20" s="405" t="s">
        <v>399</v>
      </c>
      <c r="D20" s="436">
        <f ca="1">Cashflow!$I$63</f>
        <v>104998.99979416029</v>
      </c>
      <c r="E20" s="257"/>
      <c r="F20" s="257"/>
      <c r="G20" s="258"/>
      <c r="H20" s="259">
        <v>1875325.8563861733</v>
      </c>
      <c r="I20" s="260"/>
      <c r="J20" s="257"/>
      <c r="K20" s="261"/>
    </row>
    <row r="21" spans="2:11" x14ac:dyDescent="0.25">
      <c r="B21" s="404" t="s">
        <v>90</v>
      </c>
      <c r="C21" s="405" t="s">
        <v>400</v>
      </c>
      <c r="D21" s="437">
        <f ca="1">Cashflow!$I$66</f>
        <v>0</v>
      </c>
      <c r="E21" s="262"/>
      <c r="F21" s="262"/>
      <c r="G21" s="263"/>
      <c r="H21" s="264">
        <v>0.30399861372152381</v>
      </c>
      <c r="I21" s="265"/>
      <c r="J21" s="262"/>
      <c r="K21" s="266"/>
    </row>
    <row r="22" spans="2:11" x14ac:dyDescent="0.25">
      <c r="B22" s="404"/>
      <c r="C22" s="405" t="s">
        <v>403</v>
      </c>
      <c r="D22" s="438">
        <f ca="1">Cashflow!$I$67</f>
        <v>12.75</v>
      </c>
      <c r="E22" s="267"/>
      <c r="F22" s="267"/>
      <c r="G22" s="268"/>
      <c r="H22" s="269">
        <v>4.25</v>
      </c>
      <c r="I22" s="270"/>
      <c r="J22" s="267"/>
      <c r="K22" s="271"/>
    </row>
    <row r="23" spans="2:11" ht="15.75" thickBot="1" x14ac:dyDescent="0.3">
      <c r="B23" s="421"/>
      <c r="C23" s="422" t="s">
        <v>412</v>
      </c>
      <c r="D23" s="439">
        <f ca="1">SUM(НВВ!$J$45:$U$45)</f>
        <v>147472.33219531109</v>
      </c>
      <c r="E23" s="257"/>
      <c r="F23" s="257"/>
      <c r="G23" s="258"/>
      <c r="H23" s="272">
        <v>2538030.1521475716</v>
      </c>
      <c r="I23" s="260"/>
      <c r="J23" s="257"/>
      <c r="K23" s="261"/>
    </row>
    <row r="24" spans="2:11" ht="15.75" thickTop="1" x14ac:dyDescent="0.25"/>
  </sheetData>
  <sheetProtection password="F585" sheet="1" objects="1" scenarios="1" formatCells="0" formatColumns="0" formatRows="0"/>
  <printOptions horizontalCentered="1"/>
  <pageMargins left="0.39370078740157483" right="0.39370078740157483" top="0.39370078740157483" bottom="0.39370078740157483" header="0.31496062992125984" footer="0.31496062992125984"/>
  <pageSetup paperSize="9" scale="91"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pageSetUpPr fitToPage="1"/>
  </sheetPr>
  <dimension ref="A10:DK100"/>
  <sheetViews>
    <sheetView view="pageBreakPreview" zoomScale="70" zoomScaleNormal="85" zoomScaleSheetLayoutView="70" workbookViewId="0">
      <pane xSplit="7" ySplit="15" topLeftCell="CT27" activePane="bottomRight" state="frozen"/>
      <selection activeCell="C56" sqref="C56"/>
      <selection pane="topRight" activeCell="C56" sqref="C56"/>
      <selection pane="bottomLeft" activeCell="C56" sqref="C56"/>
      <selection pane="bottomRight"/>
    </sheetView>
  </sheetViews>
  <sheetFormatPr defaultColWidth="0" defaultRowHeight="15" x14ac:dyDescent="0.25"/>
  <cols>
    <col min="1" max="1" width="9.140625" style="23" customWidth="1"/>
    <col min="2" max="2" width="56.42578125" customWidth="1"/>
    <col min="3" max="7" width="9.140625" customWidth="1"/>
    <col min="8" max="112" width="12.7109375" customWidth="1"/>
    <col min="113" max="114" width="9.140625" hidden="1" customWidth="1"/>
    <col min="115" max="115" width="0" hidden="1" customWidth="1"/>
    <col min="116" max="16384" width="9.140625" hidden="1"/>
  </cols>
  <sheetData>
    <row r="10" spans="1:37" ht="26.25" x14ac:dyDescent="0.4">
      <c r="B10" s="211" t="str">
        <f>"Проект: "&amp;Ввод!E3</f>
        <v>Проект: Реконструкция системы теплоснабжения г.[•]</v>
      </c>
    </row>
    <row r="11" spans="1:37" ht="23.25" x14ac:dyDescent="0.35">
      <c r="B11" s="24" t="s">
        <v>104</v>
      </c>
    </row>
    <row r="12" spans="1:37" x14ac:dyDescent="0.25">
      <c r="B12" t="s">
        <v>78</v>
      </c>
    </row>
    <row r="15" spans="1:37" s="26" customFormat="1" x14ac:dyDescent="0.25">
      <c r="A15" s="25"/>
      <c r="H15" s="26">
        <f>I15-1</f>
        <v>2020</v>
      </c>
      <c r="I15" s="26">
        <v>2021</v>
      </c>
      <c r="J15" s="26">
        <f t="shared" ref="J15:AK15" si="0">I15+1</f>
        <v>2022</v>
      </c>
      <c r="K15" s="26">
        <f t="shared" si="0"/>
        <v>2023</v>
      </c>
      <c r="L15" s="26">
        <f t="shared" si="0"/>
        <v>2024</v>
      </c>
      <c r="M15" s="26">
        <f t="shared" si="0"/>
        <v>2025</v>
      </c>
      <c r="N15" s="26">
        <f t="shared" si="0"/>
        <v>2026</v>
      </c>
      <c r="O15" s="26">
        <f t="shared" si="0"/>
        <v>2027</v>
      </c>
      <c r="P15" s="26">
        <f t="shared" si="0"/>
        <v>2028</v>
      </c>
      <c r="Q15" s="26">
        <f t="shared" si="0"/>
        <v>2029</v>
      </c>
      <c r="R15" s="26">
        <f t="shared" si="0"/>
        <v>2030</v>
      </c>
      <c r="S15" s="26">
        <f t="shared" si="0"/>
        <v>2031</v>
      </c>
      <c r="T15" s="26">
        <f t="shared" si="0"/>
        <v>2032</v>
      </c>
      <c r="U15" s="26">
        <f t="shared" si="0"/>
        <v>2033</v>
      </c>
      <c r="V15" s="26">
        <f t="shared" si="0"/>
        <v>2034</v>
      </c>
      <c r="W15" s="26">
        <f t="shared" si="0"/>
        <v>2035</v>
      </c>
      <c r="X15" s="26">
        <f t="shared" si="0"/>
        <v>2036</v>
      </c>
      <c r="Y15" s="26">
        <f t="shared" si="0"/>
        <v>2037</v>
      </c>
      <c r="Z15" s="26">
        <f t="shared" si="0"/>
        <v>2038</v>
      </c>
      <c r="AA15" s="26">
        <f t="shared" si="0"/>
        <v>2039</v>
      </c>
      <c r="AB15" s="26">
        <f t="shared" si="0"/>
        <v>2040</v>
      </c>
      <c r="AC15" s="26">
        <f t="shared" si="0"/>
        <v>2041</v>
      </c>
      <c r="AD15" s="26">
        <f t="shared" si="0"/>
        <v>2042</v>
      </c>
      <c r="AE15" s="26">
        <f t="shared" si="0"/>
        <v>2043</v>
      </c>
      <c r="AF15" s="26">
        <f t="shared" si="0"/>
        <v>2044</v>
      </c>
      <c r="AG15" s="26">
        <f t="shared" si="0"/>
        <v>2045</v>
      </c>
      <c r="AH15" s="26">
        <f t="shared" si="0"/>
        <v>2046</v>
      </c>
      <c r="AI15" s="26">
        <f t="shared" si="0"/>
        <v>2047</v>
      </c>
      <c r="AJ15" s="26">
        <f t="shared" si="0"/>
        <v>2048</v>
      </c>
      <c r="AK15" s="26">
        <f t="shared" si="0"/>
        <v>2049</v>
      </c>
    </row>
    <row r="16" spans="1:37" s="28" customFormat="1" x14ac:dyDescent="0.25">
      <c r="A16" s="27"/>
      <c r="B16" s="28" t="s">
        <v>105</v>
      </c>
    </row>
    <row r="17" spans="1:37" x14ac:dyDescent="0.25">
      <c r="B17" s="29" t="s">
        <v>106</v>
      </c>
      <c r="C17" s="31">
        <f>Ввод!L149</f>
        <v>0.2</v>
      </c>
      <c r="H17" s="31">
        <f>$C17</f>
        <v>0.2</v>
      </c>
      <c r="I17" s="31">
        <f t="shared" ref="I17:AK20" si="1">$C17</f>
        <v>0.2</v>
      </c>
      <c r="J17" s="31">
        <f t="shared" si="1"/>
        <v>0.2</v>
      </c>
      <c r="K17" s="31">
        <f t="shared" si="1"/>
        <v>0.2</v>
      </c>
      <c r="L17" s="31">
        <f t="shared" si="1"/>
        <v>0.2</v>
      </c>
      <c r="M17" s="31">
        <f t="shared" si="1"/>
        <v>0.2</v>
      </c>
      <c r="N17" s="31">
        <f t="shared" si="1"/>
        <v>0.2</v>
      </c>
      <c r="O17" s="31">
        <f t="shared" si="1"/>
        <v>0.2</v>
      </c>
      <c r="P17" s="31">
        <f t="shared" si="1"/>
        <v>0.2</v>
      </c>
      <c r="Q17" s="31">
        <f t="shared" si="1"/>
        <v>0.2</v>
      </c>
      <c r="R17" s="31">
        <f t="shared" si="1"/>
        <v>0.2</v>
      </c>
      <c r="S17" s="31">
        <f t="shared" si="1"/>
        <v>0.2</v>
      </c>
      <c r="T17" s="31">
        <f t="shared" si="1"/>
        <v>0.2</v>
      </c>
      <c r="U17" s="31">
        <f t="shared" si="1"/>
        <v>0.2</v>
      </c>
      <c r="V17" s="31">
        <f t="shared" si="1"/>
        <v>0.2</v>
      </c>
      <c r="W17" s="31">
        <f t="shared" si="1"/>
        <v>0.2</v>
      </c>
      <c r="X17" s="31">
        <f t="shared" si="1"/>
        <v>0.2</v>
      </c>
      <c r="Y17" s="31">
        <f t="shared" si="1"/>
        <v>0.2</v>
      </c>
      <c r="Z17" s="31">
        <f t="shared" si="1"/>
        <v>0.2</v>
      </c>
      <c r="AA17" s="31">
        <f t="shared" si="1"/>
        <v>0.2</v>
      </c>
      <c r="AB17" s="31">
        <f t="shared" si="1"/>
        <v>0.2</v>
      </c>
      <c r="AC17" s="31">
        <f t="shared" si="1"/>
        <v>0.2</v>
      </c>
      <c r="AD17" s="31">
        <f t="shared" si="1"/>
        <v>0.2</v>
      </c>
      <c r="AE17" s="31">
        <f t="shared" si="1"/>
        <v>0.2</v>
      </c>
      <c r="AF17" s="31">
        <f t="shared" si="1"/>
        <v>0.2</v>
      </c>
      <c r="AG17" s="31">
        <f t="shared" si="1"/>
        <v>0.2</v>
      </c>
      <c r="AH17" s="31">
        <f t="shared" si="1"/>
        <v>0.2</v>
      </c>
      <c r="AI17" s="31">
        <f t="shared" si="1"/>
        <v>0.2</v>
      </c>
      <c r="AJ17" s="31">
        <f t="shared" si="1"/>
        <v>0.2</v>
      </c>
      <c r="AK17" s="31">
        <f t="shared" si="1"/>
        <v>0.2</v>
      </c>
    </row>
    <row r="18" spans="1:37" x14ac:dyDescent="0.25">
      <c r="B18" s="29" t="s">
        <v>107</v>
      </c>
      <c r="C18" s="31">
        <f>Ввод!L150</f>
        <v>0.2</v>
      </c>
      <c r="H18" s="31">
        <f t="shared" ref="H18:W20" si="2">$C18</f>
        <v>0.2</v>
      </c>
      <c r="I18" s="31">
        <f t="shared" si="2"/>
        <v>0.2</v>
      </c>
      <c r="J18" s="31">
        <f t="shared" si="2"/>
        <v>0.2</v>
      </c>
      <c r="K18" s="31">
        <f t="shared" si="2"/>
        <v>0.2</v>
      </c>
      <c r="L18" s="31">
        <f t="shared" si="2"/>
        <v>0.2</v>
      </c>
      <c r="M18" s="31">
        <f t="shared" si="2"/>
        <v>0.2</v>
      </c>
      <c r="N18" s="31">
        <f t="shared" si="2"/>
        <v>0.2</v>
      </c>
      <c r="O18" s="31">
        <f t="shared" si="2"/>
        <v>0.2</v>
      </c>
      <c r="P18" s="31">
        <f t="shared" si="2"/>
        <v>0.2</v>
      </c>
      <c r="Q18" s="31">
        <f t="shared" si="2"/>
        <v>0.2</v>
      </c>
      <c r="R18" s="31">
        <f t="shared" si="2"/>
        <v>0.2</v>
      </c>
      <c r="S18" s="31">
        <f t="shared" si="2"/>
        <v>0.2</v>
      </c>
      <c r="T18" s="31">
        <f t="shared" si="2"/>
        <v>0.2</v>
      </c>
      <c r="U18" s="31">
        <f t="shared" si="2"/>
        <v>0.2</v>
      </c>
      <c r="V18" s="31">
        <f t="shared" si="2"/>
        <v>0.2</v>
      </c>
      <c r="W18" s="31">
        <f t="shared" si="2"/>
        <v>0.2</v>
      </c>
      <c r="X18" s="31">
        <f t="shared" si="1"/>
        <v>0.2</v>
      </c>
      <c r="Y18" s="31">
        <f t="shared" si="1"/>
        <v>0.2</v>
      </c>
      <c r="Z18" s="31">
        <f t="shared" si="1"/>
        <v>0.2</v>
      </c>
      <c r="AA18" s="31">
        <f t="shared" si="1"/>
        <v>0.2</v>
      </c>
      <c r="AB18" s="31">
        <f t="shared" si="1"/>
        <v>0.2</v>
      </c>
      <c r="AC18" s="31">
        <f t="shared" si="1"/>
        <v>0.2</v>
      </c>
      <c r="AD18" s="31">
        <f t="shared" si="1"/>
        <v>0.2</v>
      </c>
      <c r="AE18" s="31">
        <f t="shared" si="1"/>
        <v>0.2</v>
      </c>
      <c r="AF18" s="31">
        <f t="shared" si="1"/>
        <v>0.2</v>
      </c>
      <c r="AG18" s="31">
        <f t="shared" si="1"/>
        <v>0.2</v>
      </c>
      <c r="AH18" s="31">
        <f t="shared" si="1"/>
        <v>0.2</v>
      </c>
      <c r="AI18" s="31">
        <f t="shared" si="1"/>
        <v>0.2</v>
      </c>
      <c r="AJ18" s="31">
        <f t="shared" si="1"/>
        <v>0.2</v>
      </c>
      <c r="AK18" s="31">
        <f t="shared" si="1"/>
        <v>0.2</v>
      </c>
    </row>
    <row r="19" spans="1:37" x14ac:dyDescent="0.25">
      <c r="B19" s="29" t="s">
        <v>108</v>
      </c>
      <c r="C19" s="31">
        <f>Ввод!L151</f>
        <v>0.30399999999999999</v>
      </c>
      <c r="H19" s="31">
        <f t="shared" si="2"/>
        <v>0.30399999999999999</v>
      </c>
      <c r="I19" s="31">
        <f t="shared" si="1"/>
        <v>0.30399999999999999</v>
      </c>
      <c r="J19" s="31">
        <f t="shared" si="1"/>
        <v>0.30399999999999999</v>
      </c>
      <c r="K19" s="31">
        <f t="shared" si="1"/>
        <v>0.30399999999999999</v>
      </c>
      <c r="L19" s="31">
        <f t="shared" si="1"/>
        <v>0.30399999999999999</v>
      </c>
      <c r="M19" s="31">
        <f t="shared" si="1"/>
        <v>0.30399999999999999</v>
      </c>
      <c r="N19" s="31">
        <f t="shared" si="1"/>
        <v>0.30399999999999999</v>
      </c>
      <c r="O19" s="31">
        <f t="shared" si="1"/>
        <v>0.30399999999999999</v>
      </c>
      <c r="P19" s="31">
        <f t="shared" si="1"/>
        <v>0.30399999999999999</v>
      </c>
      <c r="Q19" s="31">
        <f t="shared" si="1"/>
        <v>0.30399999999999999</v>
      </c>
      <c r="R19" s="31">
        <f t="shared" si="1"/>
        <v>0.30399999999999999</v>
      </c>
      <c r="S19" s="31">
        <f t="shared" si="1"/>
        <v>0.30399999999999999</v>
      </c>
      <c r="T19" s="31">
        <f t="shared" si="1"/>
        <v>0.30399999999999999</v>
      </c>
      <c r="U19" s="31">
        <f t="shared" si="1"/>
        <v>0.30399999999999999</v>
      </c>
      <c r="V19" s="31">
        <f t="shared" si="1"/>
        <v>0.30399999999999999</v>
      </c>
      <c r="W19" s="31">
        <f t="shared" si="1"/>
        <v>0.30399999999999999</v>
      </c>
      <c r="X19" s="31">
        <f t="shared" si="1"/>
        <v>0.30399999999999999</v>
      </c>
      <c r="Y19" s="31">
        <f t="shared" si="1"/>
        <v>0.30399999999999999</v>
      </c>
      <c r="Z19" s="31">
        <f t="shared" si="1"/>
        <v>0.30399999999999999</v>
      </c>
      <c r="AA19" s="31">
        <f t="shared" si="1"/>
        <v>0.30399999999999999</v>
      </c>
      <c r="AB19" s="31">
        <f t="shared" si="1"/>
        <v>0.30399999999999999</v>
      </c>
      <c r="AC19" s="31">
        <f t="shared" si="1"/>
        <v>0.30399999999999999</v>
      </c>
      <c r="AD19" s="31">
        <f t="shared" si="1"/>
        <v>0.30399999999999999</v>
      </c>
      <c r="AE19" s="31">
        <f t="shared" si="1"/>
        <v>0.30399999999999999</v>
      </c>
      <c r="AF19" s="31">
        <f t="shared" si="1"/>
        <v>0.30399999999999999</v>
      </c>
      <c r="AG19" s="31">
        <f t="shared" si="1"/>
        <v>0.30399999999999999</v>
      </c>
      <c r="AH19" s="31">
        <f t="shared" si="1"/>
        <v>0.30399999999999999</v>
      </c>
      <c r="AI19" s="31">
        <f t="shared" si="1"/>
        <v>0.30399999999999999</v>
      </c>
      <c r="AJ19" s="31">
        <f t="shared" si="1"/>
        <v>0.30399999999999999</v>
      </c>
      <c r="AK19" s="31">
        <f t="shared" si="1"/>
        <v>0.30399999999999999</v>
      </c>
    </row>
    <row r="20" spans="1:37" x14ac:dyDescent="0.25">
      <c r="B20" s="29" t="s">
        <v>109</v>
      </c>
      <c r="C20" s="31">
        <f>Ввод!L152</f>
        <v>2.1999999999999999E-2</v>
      </c>
      <c r="H20" s="31">
        <f t="shared" si="2"/>
        <v>2.1999999999999999E-2</v>
      </c>
      <c r="I20" s="31">
        <f t="shared" si="1"/>
        <v>2.1999999999999999E-2</v>
      </c>
      <c r="J20" s="31">
        <f t="shared" si="1"/>
        <v>2.1999999999999999E-2</v>
      </c>
      <c r="K20" s="31">
        <f t="shared" si="1"/>
        <v>2.1999999999999999E-2</v>
      </c>
      <c r="L20" s="31">
        <f t="shared" si="1"/>
        <v>2.1999999999999999E-2</v>
      </c>
      <c r="M20" s="31">
        <f t="shared" si="1"/>
        <v>2.1999999999999999E-2</v>
      </c>
      <c r="N20" s="31">
        <f t="shared" si="1"/>
        <v>2.1999999999999999E-2</v>
      </c>
      <c r="O20" s="31">
        <f t="shared" si="1"/>
        <v>2.1999999999999999E-2</v>
      </c>
      <c r="P20" s="31">
        <f t="shared" si="1"/>
        <v>2.1999999999999999E-2</v>
      </c>
      <c r="Q20" s="31">
        <f t="shared" si="1"/>
        <v>2.1999999999999999E-2</v>
      </c>
      <c r="R20" s="31">
        <f t="shared" si="1"/>
        <v>2.1999999999999999E-2</v>
      </c>
      <c r="S20" s="31">
        <f t="shared" si="1"/>
        <v>2.1999999999999999E-2</v>
      </c>
      <c r="T20" s="31">
        <f t="shared" si="1"/>
        <v>2.1999999999999999E-2</v>
      </c>
      <c r="U20" s="31">
        <f t="shared" si="1"/>
        <v>2.1999999999999999E-2</v>
      </c>
      <c r="V20" s="31">
        <f t="shared" si="1"/>
        <v>2.1999999999999999E-2</v>
      </c>
      <c r="W20" s="31">
        <f t="shared" si="1"/>
        <v>2.1999999999999999E-2</v>
      </c>
      <c r="X20" s="31">
        <f t="shared" si="1"/>
        <v>2.1999999999999999E-2</v>
      </c>
      <c r="Y20" s="31">
        <f t="shared" si="1"/>
        <v>2.1999999999999999E-2</v>
      </c>
      <c r="Z20" s="31">
        <f t="shared" si="1"/>
        <v>2.1999999999999999E-2</v>
      </c>
      <c r="AA20" s="31">
        <f t="shared" si="1"/>
        <v>2.1999999999999999E-2</v>
      </c>
      <c r="AB20" s="31">
        <f t="shared" si="1"/>
        <v>2.1999999999999999E-2</v>
      </c>
      <c r="AC20" s="31">
        <f t="shared" si="1"/>
        <v>2.1999999999999999E-2</v>
      </c>
      <c r="AD20" s="31">
        <f t="shared" si="1"/>
        <v>2.1999999999999999E-2</v>
      </c>
      <c r="AE20" s="31">
        <f t="shared" si="1"/>
        <v>2.1999999999999999E-2</v>
      </c>
      <c r="AF20" s="31">
        <f t="shared" si="1"/>
        <v>2.1999999999999999E-2</v>
      </c>
      <c r="AG20" s="31">
        <f t="shared" si="1"/>
        <v>2.1999999999999999E-2</v>
      </c>
      <c r="AH20" s="31">
        <f t="shared" si="1"/>
        <v>2.1999999999999999E-2</v>
      </c>
      <c r="AI20" s="31">
        <f t="shared" si="1"/>
        <v>2.1999999999999999E-2</v>
      </c>
      <c r="AJ20" s="31">
        <f t="shared" si="1"/>
        <v>2.1999999999999999E-2</v>
      </c>
      <c r="AK20" s="31">
        <f t="shared" si="1"/>
        <v>2.1999999999999999E-2</v>
      </c>
    </row>
    <row r="21" spans="1:37" x14ac:dyDescent="0.25">
      <c r="B21" s="29" t="s">
        <v>110</v>
      </c>
      <c r="H21" s="32">
        <f>H20/4</f>
        <v>5.4999999999999997E-3</v>
      </c>
      <c r="I21" s="32">
        <f t="shared" ref="I21:AK21" si="3">I20/4</f>
        <v>5.4999999999999997E-3</v>
      </c>
      <c r="J21" s="32">
        <f t="shared" si="3"/>
        <v>5.4999999999999997E-3</v>
      </c>
      <c r="K21" s="32">
        <f t="shared" si="3"/>
        <v>5.4999999999999997E-3</v>
      </c>
      <c r="L21" s="32">
        <f t="shared" si="3"/>
        <v>5.4999999999999997E-3</v>
      </c>
      <c r="M21" s="32">
        <f t="shared" si="3"/>
        <v>5.4999999999999997E-3</v>
      </c>
      <c r="N21" s="32">
        <f t="shared" si="3"/>
        <v>5.4999999999999997E-3</v>
      </c>
      <c r="O21" s="32">
        <f t="shared" si="3"/>
        <v>5.4999999999999997E-3</v>
      </c>
      <c r="P21" s="32">
        <f t="shared" si="3"/>
        <v>5.4999999999999997E-3</v>
      </c>
      <c r="Q21" s="32">
        <f t="shared" si="3"/>
        <v>5.4999999999999997E-3</v>
      </c>
      <c r="R21" s="32">
        <f t="shared" si="3"/>
        <v>5.4999999999999997E-3</v>
      </c>
      <c r="S21" s="32">
        <f t="shared" si="3"/>
        <v>5.4999999999999997E-3</v>
      </c>
      <c r="T21" s="32">
        <f t="shared" si="3"/>
        <v>5.4999999999999997E-3</v>
      </c>
      <c r="U21" s="32">
        <f t="shared" si="3"/>
        <v>5.4999999999999997E-3</v>
      </c>
      <c r="V21" s="32">
        <f t="shared" si="3"/>
        <v>5.4999999999999997E-3</v>
      </c>
      <c r="W21" s="32">
        <f t="shared" si="3"/>
        <v>5.4999999999999997E-3</v>
      </c>
      <c r="X21" s="32">
        <f t="shared" si="3"/>
        <v>5.4999999999999997E-3</v>
      </c>
      <c r="Y21" s="32">
        <f t="shared" si="3"/>
        <v>5.4999999999999997E-3</v>
      </c>
      <c r="Z21" s="32">
        <f t="shared" si="3"/>
        <v>5.4999999999999997E-3</v>
      </c>
      <c r="AA21" s="32">
        <f t="shared" si="3"/>
        <v>5.4999999999999997E-3</v>
      </c>
      <c r="AB21" s="32">
        <f t="shared" si="3"/>
        <v>5.4999999999999997E-3</v>
      </c>
      <c r="AC21" s="32">
        <f t="shared" si="3"/>
        <v>5.4999999999999997E-3</v>
      </c>
      <c r="AD21" s="32">
        <f t="shared" si="3"/>
        <v>5.4999999999999997E-3</v>
      </c>
      <c r="AE21" s="32">
        <f t="shared" si="3"/>
        <v>5.4999999999999997E-3</v>
      </c>
      <c r="AF21" s="32">
        <f t="shared" si="3"/>
        <v>5.4999999999999997E-3</v>
      </c>
      <c r="AG21" s="32">
        <f t="shared" si="3"/>
        <v>5.4999999999999997E-3</v>
      </c>
      <c r="AH21" s="32">
        <f t="shared" si="3"/>
        <v>5.4999999999999997E-3</v>
      </c>
      <c r="AI21" s="32">
        <f t="shared" si="3"/>
        <v>5.4999999999999997E-3</v>
      </c>
      <c r="AJ21" s="32">
        <f t="shared" si="3"/>
        <v>5.4999999999999997E-3</v>
      </c>
      <c r="AK21" s="32">
        <f t="shared" si="3"/>
        <v>5.4999999999999997E-3</v>
      </c>
    </row>
    <row r="22" spans="1:37" x14ac:dyDescent="0.25">
      <c r="B22" s="29"/>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row>
    <row r="23" spans="1:37" x14ac:dyDescent="0.25">
      <c r="B23" s="29"/>
    </row>
    <row r="24" spans="1:37" x14ac:dyDescent="0.25">
      <c r="B24" s="33"/>
    </row>
    <row r="25" spans="1:37" x14ac:dyDescent="0.25">
      <c r="B25" s="33"/>
    </row>
    <row r="26" spans="1:37" x14ac:dyDescent="0.25">
      <c r="B26" s="33"/>
    </row>
    <row r="27" spans="1:37" s="28" customFormat="1" x14ac:dyDescent="0.25">
      <c r="A27" s="27"/>
      <c r="B27" s="28" t="s">
        <v>111</v>
      </c>
      <c r="H27" s="220" t="s">
        <v>442</v>
      </c>
    </row>
    <row r="28" spans="1:37" x14ac:dyDescent="0.25">
      <c r="B28" s="29" t="s">
        <v>112</v>
      </c>
      <c r="J28" s="34"/>
      <c r="M28" s="221" t="s">
        <v>443</v>
      </c>
    </row>
    <row r="29" spans="1:37" x14ac:dyDescent="0.25">
      <c r="B29" s="35" t="s">
        <v>113</v>
      </c>
      <c r="H29" s="219">
        <v>1.0338000000000001</v>
      </c>
      <c r="I29" s="219">
        <v>1.0600100000000001</v>
      </c>
      <c r="J29" s="219">
        <v>1.0432399999999999</v>
      </c>
      <c r="K29" s="219">
        <v>1.0395999999999999</v>
      </c>
      <c r="L29" s="219">
        <v>1.0398000000000001</v>
      </c>
      <c r="M29" s="36">
        <v>1.03992</v>
      </c>
      <c r="N29" s="36">
        <v>1.0398699999999999</v>
      </c>
      <c r="O29" s="36">
        <v>1.03975</v>
      </c>
      <c r="P29" s="36">
        <v>1.0396299999999998</v>
      </c>
      <c r="Q29" s="36">
        <v>1.03955</v>
      </c>
      <c r="R29" s="36">
        <v>1.0395099999999999</v>
      </c>
      <c r="S29" s="36">
        <v>1.03955</v>
      </c>
      <c r="T29" s="36">
        <v>1.0396399999999999</v>
      </c>
      <c r="U29" s="36">
        <v>1.0397000000000001</v>
      </c>
      <c r="V29" s="36">
        <v>1.03982</v>
      </c>
      <c r="W29" s="36">
        <v>1.03993</v>
      </c>
      <c r="X29" s="36">
        <v>1.0400100000000001</v>
      </c>
      <c r="Y29" s="36">
        <v>1.0400100000000001</v>
      </c>
      <c r="Z29" s="36">
        <v>1.0400100000000001</v>
      </c>
      <c r="AA29" s="36">
        <v>1.0400100000000001</v>
      </c>
      <c r="AB29" s="36">
        <v>1.0400100000000001</v>
      </c>
      <c r="AC29" s="36">
        <v>1.0400100000000001</v>
      </c>
      <c r="AD29" s="36">
        <v>1.0400100000000001</v>
      </c>
      <c r="AE29" s="36">
        <v>1.0400100000000001</v>
      </c>
      <c r="AF29" s="36">
        <v>1.0400100000000001</v>
      </c>
      <c r="AG29" s="36">
        <v>1.0400100000000001</v>
      </c>
      <c r="AH29" s="36">
        <v>1.0400100000000001</v>
      </c>
      <c r="AI29" s="36">
        <v>1.0400100000000001</v>
      </c>
      <c r="AJ29" s="36">
        <v>1.0400100000000001</v>
      </c>
      <c r="AK29" s="36">
        <v>1.0400100000000001</v>
      </c>
    </row>
    <row r="30" spans="1:37" x14ac:dyDescent="0.25">
      <c r="B30" s="35" t="s">
        <v>114</v>
      </c>
      <c r="H30" s="219">
        <v>1.0028424351818872</v>
      </c>
      <c r="I30" s="219">
        <v>1.2108021894538685</v>
      </c>
      <c r="J30" s="219">
        <v>1.0402789604214546</v>
      </c>
      <c r="K30" s="219">
        <v>1.0377643108917731</v>
      </c>
      <c r="L30" s="219">
        <v>1.0408661372203516</v>
      </c>
      <c r="M30" s="36">
        <v>1.0448294523811674</v>
      </c>
      <c r="N30" s="36">
        <v>1.0443911259697014</v>
      </c>
      <c r="O30" s="36">
        <v>1.044593580638014</v>
      </c>
      <c r="P30" s="36">
        <v>1.0459158733636227</v>
      </c>
      <c r="Q30" s="36">
        <v>1.0459622564082931</v>
      </c>
      <c r="R30" s="36">
        <v>1.0460816021014325</v>
      </c>
      <c r="S30" s="36">
        <v>1.0452060937550258</v>
      </c>
      <c r="T30" s="36">
        <v>1.0446617599479044</v>
      </c>
      <c r="U30" s="36">
        <v>1.0441502521412609</v>
      </c>
      <c r="V30" s="36">
        <v>1.043726203961415</v>
      </c>
      <c r="W30" s="36">
        <v>1.0432914554053905</v>
      </c>
      <c r="X30" s="36">
        <v>1.0422976065023095</v>
      </c>
      <c r="Y30" s="36">
        <v>1.0422976065023095</v>
      </c>
      <c r="Z30" s="36">
        <v>1.0422976065023095</v>
      </c>
      <c r="AA30" s="36">
        <v>1.0422976065023095</v>
      </c>
      <c r="AB30" s="36">
        <v>1.0422976065023095</v>
      </c>
      <c r="AC30" s="36">
        <v>1.0422976065023095</v>
      </c>
      <c r="AD30" s="36">
        <v>1.0422976065023095</v>
      </c>
      <c r="AE30" s="36">
        <v>1.0422976065023095</v>
      </c>
      <c r="AF30" s="36">
        <v>1.0422976065023095</v>
      </c>
      <c r="AG30" s="36">
        <v>1.0422976065023095</v>
      </c>
      <c r="AH30" s="36">
        <v>1.0422976065023095</v>
      </c>
      <c r="AI30" s="36">
        <v>1.0422976065023095</v>
      </c>
      <c r="AJ30" s="36">
        <v>1.0422976065023095</v>
      </c>
      <c r="AK30" s="36">
        <v>1.0422976065023095</v>
      </c>
    </row>
    <row r="31" spans="1:37" x14ac:dyDescent="0.25">
      <c r="B31" s="35" t="s">
        <v>115</v>
      </c>
      <c r="H31" s="36">
        <v>1.0564842533042365</v>
      </c>
      <c r="I31" s="36">
        <v>1.0677363356663667</v>
      </c>
      <c r="J31" s="36">
        <v>1.0697547610952929</v>
      </c>
      <c r="K31" s="36">
        <v>1.0719267655792193</v>
      </c>
      <c r="L31" s="36">
        <v>1.0712167197091036</v>
      </c>
      <c r="M31" s="36">
        <v>1.0698986331598901</v>
      </c>
      <c r="N31" s="36">
        <v>1.0709912008805205</v>
      </c>
      <c r="O31" s="36">
        <v>1.0707756169583598</v>
      </c>
      <c r="P31" s="36">
        <v>1.0711566928368899</v>
      </c>
      <c r="Q31" s="36">
        <v>1.0670333256821272</v>
      </c>
      <c r="R31" s="36">
        <v>1.0685941261838285</v>
      </c>
      <c r="S31" s="36">
        <v>1.0678095195291422</v>
      </c>
      <c r="T31" s="36">
        <v>1.066165873657545</v>
      </c>
      <c r="U31" s="36">
        <v>1.067424222485251</v>
      </c>
      <c r="V31" s="36">
        <v>1.0678467803631198</v>
      </c>
      <c r="W31" s="36">
        <v>1.0673685068326881</v>
      </c>
      <c r="X31" s="36">
        <v>1.0691798153734129</v>
      </c>
      <c r="Y31" s="36">
        <v>1.0691798153734129</v>
      </c>
      <c r="Z31" s="36">
        <v>1.0691798153734129</v>
      </c>
      <c r="AA31" s="36">
        <v>1.0691798153734129</v>
      </c>
      <c r="AB31" s="36">
        <v>1.0691798153734129</v>
      </c>
      <c r="AC31" s="36">
        <v>1.0691798153734129</v>
      </c>
      <c r="AD31" s="36">
        <v>1.0691798153734129</v>
      </c>
      <c r="AE31" s="36">
        <v>1.0691798153734129</v>
      </c>
      <c r="AF31" s="36">
        <v>1.0691798153734129</v>
      </c>
      <c r="AG31" s="36">
        <v>1.0691798153734129</v>
      </c>
      <c r="AH31" s="36">
        <v>1.0691798153734129</v>
      </c>
      <c r="AI31" s="36">
        <v>1.0691798153734129</v>
      </c>
      <c r="AJ31" s="36">
        <v>1.0691798153734129</v>
      </c>
      <c r="AK31" s="36">
        <v>1.0691798153734129</v>
      </c>
    </row>
    <row r="32" spans="1:37" x14ac:dyDescent="0.25">
      <c r="B32" s="35" t="s">
        <v>116</v>
      </c>
      <c r="H32" s="219">
        <v>1.0609742817690853</v>
      </c>
      <c r="I32" s="219">
        <v>1.0338297723487879</v>
      </c>
      <c r="J32" s="219">
        <v>1.038</v>
      </c>
      <c r="K32" s="219">
        <v>1.03</v>
      </c>
      <c r="L32" s="219">
        <v>1.03</v>
      </c>
      <c r="M32" s="36">
        <v>1.0395001512020148</v>
      </c>
      <c r="N32" s="36">
        <v>1.0395227156447988</v>
      </c>
      <c r="O32" s="36">
        <v>1.0394883365246994</v>
      </c>
      <c r="P32" s="36">
        <v>1.0394093164594107</v>
      </c>
      <c r="Q32" s="36">
        <v>1.0393302339662172</v>
      </c>
      <c r="R32" s="36">
        <v>1.0392721974118773</v>
      </c>
      <c r="S32" s="36">
        <v>1.0392487234687549</v>
      </c>
      <c r="T32" s="36">
        <v>1.0392789574585781</v>
      </c>
      <c r="U32" s="36">
        <v>1.0393327422549312</v>
      </c>
      <c r="V32" s="36">
        <v>1.039376771018077</v>
      </c>
      <c r="W32" s="36">
        <v>1.0394531213762719</v>
      </c>
      <c r="X32" s="36">
        <v>1.0394531213762719</v>
      </c>
      <c r="Y32" s="36">
        <v>1.0394531213762719</v>
      </c>
      <c r="Z32" s="36">
        <v>1.0394531213762719</v>
      </c>
      <c r="AA32" s="36">
        <v>1.0394531213762719</v>
      </c>
      <c r="AB32" s="36">
        <v>1.0394531213762719</v>
      </c>
      <c r="AC32" s="36">
        <v>1.0394531213762719</v>
      </c>
      <c r="AD32" s="36">
        <v>1.0394531213762719</v>
      </c>
      <c r="AE32" s="36">
        <v>1.0394531213762719</v>
      </c>
      <c r="AF32" s="36">
        <v>1.0394531213762719</v>
      </c>
      <c r="AG32" s="36">
        <v>1.0394531213762719</v>
      </c>
      <c r="AH32" s="36">
        <v>1.0394531213762719</v>
      </c>
      <c r="AI32" s="36">
        <v>1.0394531213762719</v>
      </c>
      <c r="AJ32" s="36">
        <v>1.0394531213762719</v>
      </c>
      <c r="AK32" s="36">
        <v>1.0394531213762719</v>
      </c>
    </row>
    <row r="33" spans="1:114" x14ac:dyDescent="0.25">
      <c r="B33" s="35" t="s">
        <v>117</v>
      </c>
      <c r="H33" s="219">
        <v>1.0609742817690853</v>
      </c>
      <c r="I33" s="219">
        <v>1.0338297723487879</v>
      </c>
      <c r="J33" s="219">
        <v>1.036658043984221</v>
      </c>
      <c r="K33" s="219">
        <v>1.0400192981318293</v>
      </c>
      <c r="L33" s="219">
        <v>1.0400348878915664</v>
      </c>
      <c r="M33" s="36">
        <v>1.0395001512020148</v>
      </c>
      <c r="N33" s="36">
        <v>1.0395227156447988</v>
      </c>
      <c r="O33" s="36">
        <v>1.0394883365246994</v>
      </c>
      <c r="P33" s="36">
        <v>1.0394093164594107</v>
      </c>
      <c r="Q33" s="36">
        <v>1.0393302339662172</v>
      </c>
      <c r="R33" s="36">
        <v>1.0392721974118773</v>
      </c>
      <c r="S33" s="36">
        <v>1.0392487234687549</v>
      </c>
      <c r="T33" s="36">
        <v>1.0392789574585781</v>
      </c>
      <c r="U33" s="36">
        <v>1.0393327422549312</v>
      </c>
      <c r="V33" s="36">
        <v>1.039376771018077</v>
      </c>
      <c r="W33" s="36">
        <v>1.0394531213762719</v>
      </c>
      <c r="X33" s="36">
        <v>1.0394531213762719</v>
      </c>
      <c r="Y33" s="36">
        <v>1.0394531213762719</v>
      </c>
      <c r="Z33" s="36">
        <v>1.0394531213762719</v>
      </c>
      <c r="AA33" s="36">
        <v>1.0394531213762719</v>
      </c>
      <c r="AB33" s="36">
        <v>1.0394531213762719</v>
      </c>
      <c r="AC33" s="36">
        <v>1.0394531213762719</v>
      </c>
      <c r="AD33" s="36">
        <v>1.0394531213762719</v>
      </c>
      <c r="AE33" s="36">
        <v>1.0394531213762719</v>
      </c>
      <c r="AF33" s="36">
        <v>1.0394531213762719</v>
      </c>
      <c r="AG33" s="36">
        <v>1.0394531213762719</v>
      </c>
      <c r="AH33" s="36">
        <v>1.0394531213762719</v>
      </c>
      <c r="AI33" s="36">
        <v>1.0394531213762719</v>
      </c>
      <c r="AJ33" s="36">
        <v>1.0394531213762719</v>
      </c>
      <c r="AK33" s="36">
        <v>1.0394531213762719</v>
      </c>
    </row>
    <row r="34" spans="1:114" x14ac:dyDescent="0.25">
      <c r="B34" s="35" t="s">
        <v>118</v>
      </c>
      <c r="H34" s="219">
        <v>1.0943376044182349</v>
      </c>
      <c r="I34" s="219">
        <v>1.0890378987969458</v>
      </c>
      <c r="J34" s="219">
        <v>1.0395141701035209</v>
      </c>
      <c r="K34" s="219">
        <v>1.040027849107767</v>
      </c>
      <c r="L34" s="219">
        <v>1.0400992018585244</v>
      </c>
      <c r="M34" s="36">
        <v>1.0399238906632526</v>
      </c>
      <c r="N34" s="36">
        <v>1.0398717385791207</v>
      </c>
      <c r="O34" s="36">
        <v>1.0397518675329411</v>
      </c>
      <c r="P34" s="36">
        <v>1.0396319017855207</v>
      </c>
      <c r="Q34" s="36">
        <v>1.0395438620900335</v>
      </c>
      <c r="R34" s="36">
        <v>1.0395082528291482</v>
      </c>
      <c r="S34" s="36">
        <v>1.0395541168761731</v>
      </c>
      <c r="T34" s="36">
        <v>1.0396357067835444</v>
      </c>
      <c r="U34" s="36">
        <v>1.0397024970839699</v>
      </c>
      <c r="V34" s="36">
        <v>1.0398183182653318</v>
      </c>
      <c r="W34" s="36">
        <v>1.0399339791253144</v>
      </c>
      <c r="X34" s="36">
        <v>1.0399339791253144</v>
      </c>
      <c r="Y34" s="36">
        <v>1.0399339791253144</v>
      </c>
      <c r="Z34" s="36">
        <v>1.0399339791253144</v>
      </c>
      <c r="AA34" s="36">
        <v>1.0399339791253144</v>
      </c>
      <c r="AB34" s="36">
        <v>1.0399339791253144</v>
      </c>
      <c r="AC34" s="36">
        <v>1.0399339791253144</v>
      </c>
      <c r="AD34" s="36">
        <v>1.0399339791253144</v>
      </c>
      <c r="AE34" s="36">
        <v>1.0399339791253144</v>
      </c>
      <c r="AF34" s="36">
        <v>1.0399339791253144</v>
      </c>
      <c r="AG34" s="36">
        <v>1.0399339791253144</v>
      </c>
      <c r="AH34" s="36">
        <v>1.0399339791253144</v>
      </c>
      <c r="AI34" s="36">
        <v>1.0399339791253144</v>
      </c>
      <c r="AJ34" s="36">
        <v>1.0399339791253144</v>
      </c>
      <c r="AK34" s="36">
        <v>1.0399339791253144</v>
      </c>
    </row>
    <row r="35" spans="1:114" x14ac:dyDescent="0.25">
      <c r="B35" s="35" t="s">
        <v>432</v>
      </c>
      <c r="H35" s="219">
        <v>1.03</v>
      </c>
      <c r="I35" s="219">
        <v>1.3812438042954545</v>
      </c>
      <c r="J35" s="219">
        <v>1.05</v>
      </c>
      <c r="K35" s="219">
        <v>1.04</v>
      </c>
      <c r="L35" s="219">
        <v>1.04</v>
      </c>
      <c r="M35" s="36">
        <v>1.039031099422979</v>
      </c>
      <c r="N35" s="36">
        <v>1.036951219044989</v>
      </c>
      <c r="O35" s="36">
        <v>1.037451122841919</v>
      </c>
      <c r="P35" s="36">
        <v>1.034586404970016</v>
      </c>
      <c r="Q35" s="36">
        <v>1.0360487564789049</v>
      </c>
      <c r="R35" s="36">
        <v>1.0368294365171573</v>
      </c>
      <c r="S35" s="36">
        <v>1.0336017378211537</v>
      </c>
      <c r="T35" s="36">
        <v>1.0343691173118561</v>
      </c>
      <c r="U35" s="36">
        <v>1.0347039734921326</v>
      </c>
      <c r="V35" s="36">
        <v>1.0354923399614075</v>
      </c>
      <c r="W35" s="36">
        <v>1.0357651836108805</v>
      </c>
      <c r="X35" s="36">
        <v>1.0359333789595502</v>
      </c>
      <c r="Y35" s="36">
        <f>X35</f>
        <v>1.0359333789595502</v>
      </c>
      <c r="Z35" s="36">
        <f t="shared" ref="Z35:AK37" si="4">Y35</f>
        <v>1.0359333789595502</v>
      </c>
      <c r="AA35" s="36">
        <f t="shared" si="4"/>
        <v>1.0359333789595502</v>
      </c>
      <c r="AB35" s="36">
        <f t="shared" si="4"/>
        <v>1.0359333789595502</v>
      </c>
      <c r="AC35" s="36">
        <f t="shared" si="4"/>
        <v>1.0359333789595502</v>
      </c>
      <c r="AD35" s="36">
        <f t="shared" si="4"/>
        <v>1.0359333789595502</v>
      </c>
      <c r="AE35" s="36">
        <f t="shared" si="4"/>
        <v>1.0359333789595502</v>
      </c>
      <c r="AF35" s="36">
        <f t="shared" si="4"/>
        <v>1.0359333789595502</v>
      </c>
      <c r="AG35" s="36">
        <f t="shared" si="4"/>
        <v>1.0359333789595502</v>
      </c>
      <c r="AH35" s="36">
        <f t="shared" si="4"/>
        <v>1.0359333789595502</v>
      </c>
      <c r="AI35" s="36">
        <f t="shared" si="4"/>
        <v>1.0359333789595502</v>
      </c>
      <c r="AJ35" s="36">
        <f t="shared" si="4"/>
        <v>1.0359333789595502</v>
      </c>
      <c r="AK35" s="36">
        <f t="shared" si="4"/>
        <v>1.0359333789595502</v>
      </c>
    </row>
    <row r="36" spans="1:114" x14ac:dyDescent="0.25">
      <c r="B36" s="35" t="s">
        <v>433</v>
      </c>
      <c r="H36" s="219">
        <v>0.84477970474563469</v>
      </c>
      <c r="I36" s="219">
        <v>1.2350175207161402</v>
      </c>
      <c r="J36" s="219">
        <v>1.0447292835625825</v>
      </c>
      <c r="K36" s="219">
        <v>1.0420919229226557</v>
      </c>
      <c r="L36" s="219">
        <v>1.043188222193419</v>
      </c>
      <c r="M36" s="36">
        <v>1.0452189152512441</v>
      </c>
      <c r="N36" s="36">
        <v>1.0447789573017734</v>
      </c>
      <c r="O36" s="36">
        <v>1.0429214516552157</v>
      </c>
      <c r="P36" s="36">
        <v>1.0422911989201957</v>
      </c>
      <c r="Q36" s="36">
        <v>1.0412187798222028</v>
      </c>
      <c r="R36" s="36">
        <v>1.0403640704750814</v>
      </c>
      <c r="S36" s="36">
        <v>1.039342781638789</v>
      </c>
      <c r="T36" s="36">
        <v>1.0382742693696665</v>
      </c>
      <c r="U36" s="36">
        <v>1.0382089974028599</v>
      </c>
      <c r="V36" s="36">
        <v>1.0381506558851676</v>
      </c>
      <c r="W36" s="36">
        <v>1.0379892467039893</v>
      </c>
      <c r="X36" s="36">
        <v>1.0380900321440034</v>
      </c>
      <c r="Y36" s="36">
        <f>X36</f>
        <v>1.0380900321440034</v>
      </c>
      <c r="Z36" s="36">
        <f t="shared" si="4"/>
        <v>1.0380900321440034</v>
      </c>
      <c r="AA36" s="36">
        <f t="shared" si="4"/>
        <v>1.0380900321440034</v>
      </c>
      <c r="AB36" s="36">
        <f t="shared" si="4"/>
        <v>1.0380900321440034</v>
      </c>
      <c r="AC36" s="36">
        <f t="shared" si="4"/>
        <v>1.0380900321440034</v>
      </c>
      <c r="AD36" s="36">
        <f t="shared" si="4"/>
        <v>1.0380900321440034</v>
      </c>
      <c r="AE36" s="36">
        <f t="shared" si="4"/>
        <v>1.0380900321440034</v>
      </c>
      <c r="AF36" s="36">
        <f t="shared" si="4"/>
        <v>1.0380900321440034</v>
      </c>
      <c r="AG36" s="36">
        <f t="shared" si="4"/>
        <v>1.0380900321440034</v>
      </c>
      <c r="AH36" s="36">
        <f t="shared" si="4"/>
        <v>1.0380900321440034</v>
      </c>
      <c r="AI36" s="36">
        <f t="shared" si="4"/>
        <v>1.0380900321440034</v>
      </c>
      <c r="AJ36" s="36">
        <f t="shared" si="4"/>
        <v>1.0380900321440034</v>
      </c>
      <c r="AK36" s="36">
        <f t="shared" si="4"/>
        <v>1.0380900321440034</v>
      </c>
    </row>
    <row r="37" spans="1:114" x14ac:dyDescent="0.25">
      <c r="B37" s="35" t="s">
        <v>434</v>
      </c>
      <c r="H37" s="219">
        <v>0.79106070432030184</v>
      </c>
      <c r="I37" s="219">
        <v>1.3670829580672987</v>
      </c>
      <c r="J37" s="219">
        <v>1.0115792438791289</v>
      </c>
      <c r="K37" s="219">
        <v>1.0178356467350258</v>
      </c>
      <c r="L37" s="219">
        <v>1.0273995031411349</v>
      </c>
      <c r="M37" s="36">
        <v>1.0396625915745215</v>
      </c>
      <c r="N37" s="36">
        <v>1.037754341403041</v>
      </c>
      <c r="O37" s="36">
        <v>1.0380161752251709</v>
      </c>
      <c r="P37" s="36">
        <v>1.0353860252263281</v>
      </c>
      <c r="Q37" s="36">
        <v>1.0365888911235239</v>
      </c>
      <c r="R37" s="36">
        <v>1.0372003643464009</v>
      </c>
      <c r="S37" s="36">
        <v>1.0342060460645974</v>
      </c>
      <c r="T37" s="36">
        <v>1.0347822193500911</v>
      </c>
      <c r="U37" s="36">
        <v>1.0350759996761658</v>
      </c>
      <c r="V37" s="36">
        <v>1.0357753498855344</v>
      </c>
      <c r="W37" s="36">
        <v>1.0360025050575075</v>
      </c>
      <c r="X37" s="36">
        <v>1.0361639486643106</v>
      </c>
      <c r="Y37" s="36">
        <f>X37</f>
        <v>1.0361639486643106</v>
      </c>
      <c r="Z37" s="36">
        <f t="shared" si="4"/>
        <v>1.0361639486643106</v>
      </c>
      <c r="AA37" s="36">
        <f t="shared" si="4"/>
        <v>1.0361639486643106</v>
      </c>
      <c r="AB37" s="36">
        <f t="shared" si="4"/>
        <v>1.0361639486643106</v>
      </c>
      <c r="AC37" s="36">
        <f t="shared" si="4"/>
        <v>1.0361639486643106</v>
      </c>
      <c r="AD37" s="36">
        <f t="shared" si="4"/>
        <v>1.0361639486643106</v>
      </c>
      <c r="AE37" s="36">
        <f t="shared" si="4"/>
        <v>1.0361639486643106</v>
      </c>
      <c r="AF37" s="36">
        <f t="shared" si="4"/>
        <v>1.0361639486643106</v>
      </c>
      <c r="AG37" s="36">
        <f t="shared" si="4"/>
        <v>1.0361639486643106</v>
      </c>
      <c r="AH37" s="36">
        <f t="shared" si="4"/>
        <v>1.0361639486643106</v>
      </c>
      <c r="AI37" s="36">
        <f t="shared" si="4"/>
        <v>1.0361639486643106</v>
      </c>
      <c r="AJ37" s="36">
        <f t="shared" si="4"/>
        <v>1.0361639486643106</v>
      </c>
      <c r="AK37" s="36">
        <f t="shared" si="4"/>
        <v>1.0361639486643106</v>
      </c>
    </row>
    <row r="38" spans="1:114" x14ac:dyDescent="0.25">
      <c r="B38" s="29"/>
    </row>
    <row r="39" spans="1:114" x14ac:dyDescent="0.25">
      <c r="B39" s="29"/>
      <c r="I39" s="26">
        <f>Ввод!I19</f>
        <v>2022</v>
      </c>
      <c r="J39" s="26">
        <f>Ввод!J19</f>
        <v>2022</v>
      </c>
      <c r="K39" s="26">
        <f>Ввод!K19</f>
        <v>2022</v>
      </c>
      <c r="L39" s="26">
        <f>Ввод!L19</f>
        <v>2022</v>
      </c>
      <c r="M39" s="26">
        <f>Ввод!M19</f>
        <v>2023</v>
      </c>
      <c r="N39" s="26">
        <f>Ввод!N19</f>
        <v>2023</v>
      </c>
      <c r="O39" s="26">
        <f>Ввод!O19</f>
        <v>2023</v>
      </c>
      <c r="P39" s="26">
        <f>Ввод!P19</f>
        <v>2023</v>
      </c>
      <c r="Q39" s="26">
        <f>Ввод!Q19</f>
        <v>2024</v>
      </c>
      <c r="R39" s="26">
        <f>Ввод!R19</f>
        <v>2024</v>
      </c>
      <c r="S39" s="26">
        <f>Ввод!S19</f>
        <v>2024</v>
      </c>
      <c r="T39" s="26">
        <f>Ввод!T19</f>
        <v>2024</v>
      </c>
      <c r="U39" s="26">
        <f>Ввод!U19</f>
        <v>2025</v>
      </c>
      <c r="V39" s="26">
        <f>Ввод!V19</f>
        <v>2025</v>
      </c>
      <c r="W39" s="26">
        <f>Ввод!W19</f>
        <v>2025</v>
      </c>
      <c r="X39" s="26">
        <f>Ввод!X19</f>
        <v>2025</v>
      </c>
      <c r="Y39" s="26">
        <f>Ввод!Y19</f>
        <v>2026</v>
      </c>
      <c r="Z39" s="26">
        <f>Ввод!Z19</f>
        <v>2026</v>
      </c>
      <c r="AA39" s="26">
        <f>Ввод!AA19</f>
        <v>2026</v>
      </c>
      <c r="AB39" s="26">
        <f>Ввод!AB19</f>
        <v>2026</v>
      </c>
      <c r="AC39" s="26">
        <f>Ввод!AC19</f>
        <v>2027</v>
      </c>
      <c r="AD39" s="26">
        <f>Ввод!AD19</f>
        <v>2027</v>
      </c>
      <c r="AE39" s="26">
        <f>Ввод!AE19</f>
        <v>2027</v>
      </c>
      <c r="AF39" s="26">
        <f>Ввод!AF19</f>
        <v>2027</v>
      </c>
      <c r="AG39" s="26">
        <f>Ввод!AG19</f>
        <v>2028</v>
      </c>
      <c r="AH39" s="26">
        <f>Ввод!AH19</f>
        <v>2028</v>
      </c>
      <c r="AI39" s="26">
        <f>Ввод!AI19</f>
        <v>2028</v>
      </c>
      <c r="AJ39" s="26">
        <f>Ввод!AJ19</f>
        <v>2028</v>
      </c>
      <c r="AK39" s="26">
        <f>Ввод!AK19</f>
        <v>2029</v>
      </c>
      <c r="AL39" s="26">
        <f>Ввод!AL19</f>
        <v>2029</v>
      </c>
      <c r="AM39" s="26">
        <f>Ввод!AM19</f>
        <v>2029</v>
      </c>
      <c r="AN39" s="26">
        <f>Ввод!AN19</f>
        <v>2029</v>
      </c>
      <c r="AO39" s="26">
        <f>Ввод!AO19</f>
        <v>2030</v>
      </c>
      <c r="AP39" s="26">
        <f>Ввод!AP19</f>
        <v>2030</v>
      </c>
      <c r="AQ39" s="26">
        <f>Ввод!AQ19</f>
        <v>2030</v>
      </c>
      <c r="AR39" s="26">
        <f>Ввод!AR19</f>
        <v>2030</v>
      </c>
      <c r="AS39" s="26">
        <f>Ввод!AS19</f>
        <v>2031</v>
      </c>
      <c r="AT39" s="26">
        <f>Ввод!AT19</f>
        <v>2031</v>
      </c>
      <c r="AU39" s="26">
        <f>Ввод!AU19</f>
        <v>2031</v>
      </c>
      <c r="AV39" s="26">
        <f>Ввод!AV19</f>
        <v>2031</v>
      </c>
      <c r="AW39" s="26">
        <f>Ввод!AW19</f>
        <v>2032</v>
      </c>
      <c r="AX39" s="26">
        <f>Ввод!AX19</f>
        <v>2032</v>
      </c>
      <c r="AY39" s="26">
        <f>Ввод!AY19</f>
        <v>2032</v>
      </c>
      <c r="AZ39" s="26">
        <f>Ввод!AZ19</f>
        <v>2032</v>
      </c>
      <c r="BA39" s="26">
        <f>Ввод!BA19</f>
        <v>2033</v>
      </c>
      <c r="BB39" s="26">
        <f>Ввод!BB19</f>
        <v>2033</v>
      </c>
      <c r="BC39" s="26">
        <f>Ввод!BC19</f>
        <v>2033</v>
      </c>
      <c r="BD39" s="26">
        <f>Ввод!BD19</f>
        <v>2033</v>
      </c>
      <c r="BE39" s="26">
        <f>Ввод!BE19</f>
        <v>2034</v>
      </c>
      <c r="BF39" s="26">
        <f>Ввод!BF19</f>
        <v>2034</v>
      </c>
      <c r="BG39" s="26">
        <f>Ввод!BG19</f>
        <v>2034</v>
      </c>
      <c r="BH39" s="26">
        <f>Ввод!BH19</f>
        <v>1900</v>
      </c>
      <c r="BI39" s="26">
        <f>Ввод!BI19</f>
        <v>1900</v>
      </c>
      <c r="BJ39" s="26">
        <f>Ввод!BJ19</f>
        <v>1900</v>
      </c>
      <c r="BK39" s="26">
        <f>Ввод!BK19</f>
        <v>1900</v>
      </c>
      <c r="BL39" s="26">
        <f>Ввод!BL19</f>
        <v>1900</v>
      </c>
      <c r="BM39" s="26">
        <f>Ввод!BM19</f>
        <v>1900</v>
      </c>
      <c r="BN39" s="26">
        <f>Ввод!BN19</f>
        <v>1900</v>
      </c>
      <c r="BO39" s="26">
        <f>Ввод!BO19</f>
        <v>1900</v>
      </c>
      <c r="BP39" s="26">
        <f>Ввод!BP19</f>
        <v>1900</v>
      </c>
      <c r="BQ39" s="26">
        <f>Ввод!BQ19</f>
        <v>1900</v>
      </c>
      <c r="BR39" s="26">
        <f>Ввод!BR19</f>
        <v>1900</v>
      </c>
      <c r="BS39" s="26">
        <f>Ввод!BS19</f>
        <v>1900</v>
      </c>
      <c r="BT39" s="26">
        <f>Ввод!BT19</f>
        <v>1900</v>
      </c>
      <c r="BU39" s="26">
        <f>Ввод!BU19</f>
        <v>1900</v>
      </c>
      <c r="BV39" s="26">
        <f>Ввод!BV19</f>
        <v>1900</v>
      </c>
      <c r="BW39" s="26">
        <f>Ввод!BW19</f>
        <v>1900</v>
      </c>
      <c r="BX39" s="26">
        <f>Ввод!BX19</f>
        <v>1900</v>
      </c>
      <c r="BY39" s="26">
        <f>Ввод!BY19</f>
        <v>1900</v>
      </c>
      <c r="BZ39" s="26">
        <f>Ввод!BZ19</f>
        <v>1900</v>
      </c>
      <c r="CA39" s="26">
        <f>Ввод!CA19</f>
        <v>1900</v>
      </c>
      <c r="CB39" s="26">
        <f>Ввод!CB19</f>
        <v>1900</v>
      </c>
      <c r="CC39" s="26">
        <f>Ввод!CC19</f>
        <v>1900</v>
      </c>
      <c r="CD39" s="26">
        <f>Ввод!CD19</f>
        <v>1900</v>
      </c>
      <c r="CE39" s="26">
        <f>Ввод!CE19</f>
        <v>1900</v>
      </c>
      <c r="CF39" s="26">
        <f>Ввод!CF19</f>
        <v>1900</v>
      </c>
      <c r="CG39" s="26">
        <f>Ввод!CG19</f>
        <v>1900</v>
      </c>
      <c r="CH39" s="26">
        <f>Ввод!CH19</f>
        <v>1900</v>
      </c>
      <c r="CI39" s="26">
        <f>Ввод!CI19</f>
        <v>1900</v>
      </c>
      <c r="CJ39" s="26">
        <f>Ввод!CJ19</f>
        <v>1900</v>
      </c>
      <c r="CK39" s="26">
        <f>Ввод!CK19</f>
        <v>1900</v>
      </c>
      <c r="CL39" s="26">
        <f>Ввод!CL19</f>
        <v>1900</v>
      </c>
      <c r="CM39" s="26">
        <f>Ввод!CM19</f>
        <v>1900</v>
      </c>
      <c r="CN39" s="26">
        <f>Ввод!CN19</f>
        <v>1900</v>
      </c>
      <c r="CO39" s="26">
        <f>Ввод!CO19</f>
        <v>1900</v>
      </c>
      <c r="CP39" s="26">
        <f>Ввод!CP19</f>
        <v>1900</v>
      </c>
      <c r="CQ39" s="26">
        <f>Ввод!CQ19</f>
        <v>1900</v>
      </c>
      <c r="CR39" s="26">
        <f>Ввод!CR19</f>
        <v>1900</v>
      </c>
      <c r="CS39" s="26">
        <f>Ввод!CS19</f>
        <v>1900</v>
      </c>
      <c r="CT39" s="26">
        <f>Ввод!CT19</f>
        <v>1900</v>
      </c>
      <c r="CU39" s="26">
        <f>Ввод!CU19</f>
        <v>1900</v>
      </c>
      <c r="CV39" s="26">
        <f>Ввод!CV19</f>
        <v>1900</v>
      </c>
      <c r="CW39" s="26">
        <f>Ввод!CW19</f>
        <v>1900</v>
      </c>
      <c r="CX39" s="26">
        <f>Ввод!CX19</f>
        <v>1900</v>
      </c>
      <c r="CY39" s="26">
        <f>Ввод!CY19</f>
        <v>1900</v>
      </c>
      <c r="CZ39" s="26">
        <f>Ввод!CZ19</f>
        <v>1900</v>
      </c>
      <c r="DA39" s="26">
        <f>Ввод!DA19</f>
        <v>1900</v>
      </c>
      <c r="DB39" s="26">
        <f>Ввод!DB19</f>
        <v>1900</v>
      </c>
      <c r="DC39" s="26">
        <f>Ввод!DC19</f>
        <v>1900</v>
      </c>
      <c r="DD39" s="26">
        <f>Ввод!DD19</f>
        <v>1900</v>
      </c>
      <c r="DE39" s="26">
        <f>Ввод!DE19</f>
        <v>1900</v>
      </c>
      <c r="DF39" s="26">
        <f>Ввод!DF19</f>
        <v>1900</v>
      </c>
      <c r="DG39" s="26">
        <f>Ввод!DG19</f>
        <v>1900</v>
      </c>
      <c r="DH39" s="26">
        <f>Ввод!DH19</f>
        <v>1900</v>
      </c>
      <c r="DI39" t="e">
        <f>#REF!</f>
        <v>#REF!</v>
      </c>
      <c r="DJ39" t="e">
        <f>#REF!</f>
        <v>#REF!</v>
      </c>
    </row>
    <row r="40" spans="1:114" x14ac:dyDescent="0.25">
      <c r="B40" s="29"/>
      <c r="I40">
        <f>Ввод!I20</f>
        <v>1</v>
      </c>
      <c r="J40">
        <f>Ввод!J20</f>
        <v>2</v>
      </c>
      <c r="K40">
        <f>Ввод!K20</f>
        <v>3</v>
      </c>
      <c r="L40">
        <f>Ввод!L20</f>
        <v>4</v>
      </c>
      <c r="M40">
        <f>Ввод!M20</f>
        <v>5</v>
      </c>
      <c r="N40">
        <f>Ввод!N20</f>
        <v>6</v>
      </c>
      <c r="O40">
        <f>Ввод!O20</f>
        <v>7</v>
      </c>
      <c r="P40">
        <f>Ввод!P20</f>
        <v>8</v>
      </c>
      <c r="Q40">
        <f>Ввод!Q20</f>
        <v>9</v>
      </c>
      <c r="R40">
        <f>Ввод!R20</f>
        <v>10</v>
      </c>
      <c r="S40">
        <f>Ввод!S20</f>
        <v>11</v>
      </c>
      <c r="T40">
        <f>Ввод!T20</f>
        <v>12</v>
      </c>
      <c r="U40">
        <f>Ввод!U20</f>
        <v>13</v>
      </c>
      <c r="V40">
        <f>Ввод!V20</f>
        <v>14</v>
      </c>
      <c r="W40">
        <f>Ввод!W20</f>
        <v>15</v>
      </c>
      <c r="X40">
        <f>Ввод!X20</f>
        <v>16</v>
      </c>
      <c r="Y40">
        <f>Ввод!Y20</f>
        <v>17</v>
      </c>
      <c r="Z40">
        <f>Ввод!Z20</f>
        <v>18</v>
      </c>
      <c r="AA40">
        <f>Ввод!AA20</f>
        <v>19</v>
      </c>
      <c r="AB40">
        <f>Ввод!AB20</f>
        <v>20</v>
      </c>
      <c r="AC40">
        <f>Ввод!AC20</f>
        <v>21</v>
      </c>
      <c r="AD40">
        <f>Ввод!AD20</f>
        <v>22</v>
      </c>
      <c r="AE40">
        <f>Ввод!AE20</f>
        <v>23</v>
      </c>
      <c r="AF40">
        <f>Ввод!AF20</f>
        <v>24</v>
      </c>
      <c r="AG40">
        <f>Ввод!AG20</f>
        <v>25</v>
      </c>
      <c r="AH40">
        <f>Ввод!AH20</f>
        <v>26</v>
      </c>
      <c r="AI40">
        <f>Ввод!AI20</f>
        <v>27</v>
      </c>
      <c r="AJ40">
        <f>Ввод!AJ20</f>
        <v>28</v>
      </c>
      <c r="AK40">
        <f>Ввод!AK20</f>
        <v>29</v>
      </c>
      <c r="AL40">
        <f>Ввод!AL20</f>
        <v>30</v>
      </c>
      <c r="AM40">
        <f>Ввод!AM20</f>
        <v>31</v>
      </c>
      <c r="AN40">
        <f>Ввод!AN20</f>
        <v>32</v>
      </c>
      <c r="AO40">
        <f>Ввод!AO20</f>
        <v>33</v>
      </c>
      <c r="AP40">
        <f>Ввод!AP20</f>
        <v>34</v>
      </c>
      <c r="AQ40">
        <f>Ввод!AQ20</f>
        <v>35</v>
      </c>
      <c r="AR40">
        <f>Ввод!AR20</f>
        <v>36</v>
      </c>
      <c r="AS40">
        <f>Ввод!AS20</f>
        <v>37</v>
      </c>
      <c r="AT40">
        <f>Ввод!AT20</f>
        <v>38</v>
      </c>
      <c r="AU40">
        <f>Ввод!AU20</f>
        <v>39</v>
      </c>
      <c r="AV40">
        <f>Ввод!AV20</f>
        <v>40</v>
      </c>
      <c r="AW40">
        <f>Ввод!AW20</f>
        <v>41</v>
      </c>
      <c r="AX40">
        <f>Ввод!AX20</f>
        <v>42</v>
      </c>
      <c r="AY40">
        <f>Ввод!AY20</f>
        <v>43</v>
      </c>
      <c r="AZ40">
        <f>Ввод!AZ20</f>
        <v>44</v>
      </c>
      <c r="BA40">
        <f>Ввод!BA20</f>
        <v>45</v>
      </c>
      <c r="BB40">
        <f>Ввод!BB20</f>
        <v>46</v>
      </c>
      <c r="BC40">
        <f>Ввод!BC20</f>
        <v>47</v>
      </c>
      <c r="BD40">
        <f>Ввод!BD20</f>
        <v>48</v>
      </c>
      <c r="BE40">
        <f>Ввод!BE20</f>
        <v>49</v>
      </c>
      <c r="BF40">
        <f>Ввод!BF20</f>
        <v>50</v>
      </c>
      <c r="BG40">
        <f>Ввод!BG20</f>
        <v>51</v>
      </c>
      <c r="BH40">
        <f>Ввод!BH20</f>
        <v>52</v>
      </c>
      <c r="BI40">
        <f>Ввод!BI20</f>
        <v>53</v>
      </c>
      <c r="BJ40">
        <f>Ввод!BJ20</f>
        <v>54</v>
      </c>
      <c r="BK40">
        <f>Ввод!BK20</f>
        <v>55</v>
      </c>
      <c r="BL40">
        <f>Ввод!BL20</f>
        <v>56</v>
      </c>
      <c r="BM40">
        <f>Ввод!BM20</f>
        <v>57</v>
      </c>
      <c r="BN40">
        <f>Ввод!BN20</f>
        <v>58</v>
      </c>
      <c r="BO40">
        <f>Ввод!BO20</f>
        <v>59</v>
      </c>
      <c r="BP40">
        <f>Ввод!BP20</f>
        <v>60</v>
      </c>
      <c r="BQ40">
        <f>Ввод!BQ20</f>
        <v>61</v>
      </c>
      <c r="BR40">
        <f>Ввод!BR20</f>
        <v>62</v>
      </c>
      <c r="BS40">
        <f>Ввод!BS20</f>
        <v>63</v>
      </c>
      <c r="BT40">
        <f>Ввод!BT20</f>
        <v>64</v>
      </c>
      <c r="BU40">
        <f>Ввод!BU20</f>
        <v>65</v>
      </c>
      <c r="BV40">
        <f>Ввод!BV20</f>
        <v>66</v>
      </c>
      <c r="BW40">
        <f>Ввод!BW20</f>
        <v>67</v>
      </c>
      <c r="BX40">
        <f>Ввод!BX20</f>
        <v>68</v>
      </c>
      <c r="BY40">
        <f>Ввод!BY20</f>
        <v>69</v>
      </c>
      <c r="BZ40">
        <f>Ввод!BZ20</f>
        <v>70</v>
      </c>
      <c r="CA40">
        <f>Ввод!CA20</f>
        <v>71</v>
      </c>
      <c r="CB40">
        <f>Ввод!CB20</f>
        <v>72</v>
      </c>
      <c r="CC40">
        <f>Ввод!CC20</f>
        <v>73</v>
      </c>
      <c r="CD40">
        <f>Ввод!CD20</f>
        <v>74</v>
      </c>
      <c r="CE40">
        <f>Ввод!CE20</f>
        <v>75</v>
      </c>
      <c r="CF40">
        <f>Ввод!CF20</f>
        <v>76</v>
      </c>
      <c r="CG40">
        <f>Ввод!CG20</f>
        <v>77</v>
      </c>
      <c r="CH40">
        <f>Ввод!CH20</f>
        <v>78</v>
      </c>
      <c r="CI40">
        <f>Ввод!CI20</f>
        <v>79</v>
      </c>
      <c r="CJ40">
        <f>Ввод!CJ20</f>
        <v>80</v>
      </c>
      <c r="CK40">
        <f>Ввод!CK20</f>
        <v>81</v>
      </c>
      <c r="CL40">
        <f>Ввод!CL20</f>
        <v>82</v>
      </c>
      <c r="CM40">
        <f>Ввод!CM20</f>
        <v>83</v>
      </c>
      <c r="CN40">
        <f>Ввод!CN20</f>
        <v>84</v>
      </c>
      <c r="CO40">
        <f>Ввод!CO20</f>
        <v>85</v>
      </c>
      <c r="CP40">
        <f>Ввод!CP20</f>
        <v>86</v>
      </c>
      <c r="CQ40">
        <f>Ввод!CQ20</f>
        <v>87</v>
      </c>
      <c r="CR40">
        <f>Ввод!CR20</f>
        <v>88</v>
      </c>
      <c r="CS40">
        <f>Ввод!CS20</f>
        <v>89</v>
      </c>
      <c r="CT40">
        <f>Ввод!CT20</f>
        <v>90</v>
      </c>
      <c r="CU40">
        <f>Ввод!CU20</f>
        <v>91</v>
      </c>
      <c r="CV40">
        <f>Ввод!CV20</f>
        <v>92</v>
      </c>
      <c r="CW40">
        <f>Ввод!CW20</f>
        <v>93</v>
      </c>
      <c r="CX40">
        <f>Ввод!CX20</f>
        <v>94</v>
      </c>
      <c r="CY40">
        <f>Ввод!CY20</f>
        <v>95</v>
      </c>
      <c r="CZ40">
        <f>Ввод!CZ20</f>
        <v>96</v>
      </c>
      <c r="DA40">
        <f>Ввод!DA20</f>
        <v>97</v>
      </c>
      <c r="DB40">
        <f>Ввод!DB20</f>
        <v>98</v>
      </c>
      <c r="DC40">
        <f>Ввод!DC20</f>
        <v>99</v>
      </c>
      <c r="DD40">
        <f>Ввод!DD20</f>
        <v>100</v>
      </c>
      <c r="DE40">
        <f>Ввод!DE20</f>
        <v>101</v>
      </c>
      <c r="DF40">
        <f>Ввод!DF20</f>
        <v>102</v>
      </c>
      <c r="DG40">
        <f>Ввод!DG20</f>
        <v>103</v>
      </c>
      <c r="DH40">
        <f>Ввод!DH20</f>
        <v>104</v>
      </c>
      <c r="DI40" t="e">
        <f>#REF!</f>
        <v>#REF!</v>
      </c>
      <c r="DJ40" t="e">
        <f>#REF!</f>
        <v>#REF!</v>
      </c>
    </row>
    <row r="41" spans="1:114" x14ac:dyDescent="0.25">
      <c r="B41" s="29"/>
      <c r="I41" s="37">
        <f>Ввод!I21</f>
        <v>44562</v>
      </c>
      <c r="J41" s="37">
        <f>Ввод!J21</f>
        <v>44652</v>
      </c>
      <c r="K41" s="37">
        <f>Ввод!K21</f>
        <v>44743</v>
      </c>
      <c r="L41" s="37">
        <f>Ввод!L21</f>
        <v>44835</v>
      </c>
      <c r="M41" s="37">
        <f>Ввод!M21</f>
        <v>44927</v>
      </c>
      <c r="N41" s="37">
        <f>Ввод!N21</f>
        <v>45017</v>
      </c>
      <c r="O41" s="37">
        <f>Ввод!O21</f>
        <v>45108</v>
      </c>
      <c r="P41" s="37">
        <f>Ввод!P21</f>
        <v>45200</v>
      </c>
      <c r="Q41" s="37">
        <f>Ввод!Q21</f>
        <v>45292</v>
      </c>
      <c r="R41" s="37">
        <f>Ввод!R21</f>
        <v>45383</v>
      </c>
      <c r="S41" s="37">
        <f>Ввод!S21</f>
        <v>45474</v>
      </c>
      <c r="T41" s="37">
        <f>Ввод!T21</f>
        <v>45566</v>
      </c>
      <c r="U41" s="37">
        <f>Ввод!U21</f>
        <v>45658</v>
      </c>
      <c r="V41" s="37">
        <f>Ввод!V21</f>
        <v>45748</v>
      </c>
      <c r="W41" s="37">
        <f>Ввод!W21</f>
        <v>45839</v>
      </c>
      <c r="X41" s="37">
        <f>Ввод!X21</f>
        <v>45931</v>
      </c>
      <c r="Y41" s="37">
        <f>Ввод!Y21</f>
        <v>46023</v>
      </c>
      <c r="Z41" s="37">
        <f>Ввод!Z21</f>
        <v>46113</v>
      </c>
      <c r="AA41" s="37">
        <f>Ввод!AA21</f>
        <v>46204</v>
      </c>
      <c r="AB41" s="37">
        <f>Ввод!AB21</f>
        <v>46296</v>
      </c>
      <c r="AC41" s="37">
        <f>Ввод!AC21</f>
        <v>46388</v>
      </c>
      <c r="AD41" s="37">
        <f>Ввод!AD21</f>
        <v>46478</v>
      </c>
      <c r="AE41" s="37">
        <f>Ввод!AE21</f>
        <v>46569</v>
      </c>
      <c r="AF41" s="37">
        <f>Ввод!AF21</f>
        <v>46661</v>
      </c>
      <c r="AG41" s="37">
        <f>Ввод!AG21</f>
        <v>46753</v>
      </c>
      <c r="AH41" s="37">
        <f>Ввод!AH21</f>
        <v>46844</v>
      </c>
      <c r="AI41" s="37">
        <f>Ввод!AI21</f>
        <v>46935</v>
      </c>
      <c r="AJ41" s="37">
        <f>Ввод!AJ21</f>
        <v>47027</v>
      </c>
      <c r="AK41" s="37">
        <f>Ввод!AK21</f>
        <v>47119</v>
      </c>
      <c r="AL41" s="37">
        <f>Ввод!AL21</f>
        <v>47209</v>
      </c>
      <c r="AM41" s="37">
        <f>Ввод!AM21</f>
        <v>47300</v>
      </c>
      <c r="AN41" s="37">
        <f>Ввод!AN21</f>
        <v>47392</v>
      </c>
      <c r="AO41" s="37">
        <f>Ввод!AO21</f>
        <v>47484</v>
      </c>
      <c r="AP41" s="37">
        <f>Ввод!AP21</f>
        <v>47574</v>
      </c>
      <c r="AQ41" s="37">
        <f>Ввод!AQ21</f>
        <v>47665</v>
      </c>
      <c r="AR41" s="37">
        <f>Ввод!AR21</f>
        <v>47757</v>
      </c>
      <c r="AS41" s="37">
        <f>Ввод!AS21</f>
        <v>47849</v>
      </c>
      <c r="AT41" s="37">
        <f>Ввод!AT21</f>
        <v>47939</v>
      </c>
      <c r="AU41" s="37">
        <f>Ввод!AU21</f>
        <v>48030</v>
      </c>
      <c r="AV41" s="37">
        <f>Ввод!AV21</f>
        <v>48122</v>
      </c>
      <c r="AW41" s="37">
        <f>Ввод!AW21</f>
        <v>48214</v>
      </c>
      <c r="AX41" s="37">
        <f>Ввод!AX21</f>
        <v>48305</v>
      </c>
      <c r="AY41" s="37">
        <f>Ввод!AY21</f>
        <v>48396</v>
      </c>
      <c r="AZ41" s="37">
        <f>Ввод!AZ21</f>
        <v>48488</v>
      </c>
      <c r="BA41" s="37">
        <f>Ввод!BA21</f>
        <v>48580</v>
      </c>
      <c r="BB41" s="37">
        <f>Ввод!BB21</f>
        <v>48670</v>
      </c>
      <c r="BC41" s="37">
        <f>Ввод!BC21</f>
        <v>48761</v>
      </c>
      <c r="BD41" s="37">
        <f>Ввод!BD21</f>
        <v>48853</v>
      </c>
      <c r="BE41" s="37">
        <f>Ввод!BE21</f>
        <v>48945</v>
      </c>
      <c r="BF41" s="37">
        <f>Ввод!BF21</f>
        <v>49035</v>
      </c>
      <c r="BG41" s="37">
        <f>Ввод!BG21</f>
        <v>49126</v>
      </c>
      <c r="BH41" s="37">
        <f>Ввод!BH21</f>
        <v>0</v>
      </c>
      <c r="BI41" s="37">
        <f>Ввод!BI21</f>
        <v>0</v>
      </c>
      <c r="BJ41" s="37">
        <f>Ввод!BJ21</f>
        <v>0</v>
      </c>
      <c r="BK41" s="37">
        <f>Ввод!BK21</f>
        <v>0</v>
      </c>
      <c r="BL41" s="37">
        <f>Ввод!BL21</f>
        <v>0</v>
      </c>
      <c r="BM41" s="37">
        <f>Ввод!BM21</f>
        <v>0</v>
      </c>
      <c r="BN41" s="37">
        <f>Ввод!BN21</f>
        <v>0</v>
      </c>
      <c r="BO41" s="37">
        <f>Ввод!BO21</f>
        <v>0</v>
      </c>
      <c r="BP41" s="37">
        <f>Ввод!BP21</f>
        <v>0</v>
      </c>
      <c r="BQ41" s="37">
        <f>Ввод!BQ21</f>
        <v>0</v>
      </c>
      <c r="BR41" s="37">
        <f>Ввод!BR21</f>
        <v>0</v>
      </c>
      <c r="BS41" s="37">
        <f>Ввод!BS21</f>
        <v>0</v>
      </c>
      <c r="BT41" s="37">
        <f>Ввод!BT21</f>
        <v>0</v>
      </c>
      <c r="BU41" s="37">
        <f>Ввод!BU21</f>
        <v>0</v>
      </c>
      <c r="BV41" s="37">
        <f>Ввод!BV21</f>
        <v>0</v>
      </c>
      <c r="BW41" s="37">
        <f>Ввод!BW21</f>
        <v>0</v>
      </c>
      <c r="BX41" s="37">
        <f>Ввод!BX21</f>
        <v>0</v>
      </c>
      <c r="BY41" s="37">
        <f>Ввод!BY21</f>
        <v>0</v>
      </c>
      <c r="BZ41" s="37">
        <f>Ввод!BZ21</f>
        <v>0</v>
      </c>
      <c r="CA41" s="37">
        <f>Ввод!CA21</f>
        <v>0</v>
      </c>
      <c r="CB41" s="37">
        <f>Ввод!CB21</f>
        <v>0</v>
      </c>
      <c r="CC41" s="37">
        <f>Ввод!CC21</f>
        <v>0</v>
      </c>
      <c r="CD41" s="37">
        <f>Ввод!CD21</f>
        <v>0</v>
      </c>
      <c r="CE41" s="37">
        <f>Ввод!CE21</f>
        <v>0</v>
      </c>
      <c r="CF41" s="37">
        <f>Ввод!CF21</f>
        <v>0</v>
      </c>
      <c r="CG41" s="37">
        <f>Ввод!CG21</f>
        <v>0</v>
      </c>
      <c r="CH41" s="37">
        <f>Ввод!CH21</f>
        <v>0</v>
      </c>
      <c r="CI41" s="37">
        <f>Ввод!CI21</f>
        <v>0</v>
      </c>
      <c r="CJ41" s="37">
        <f>Ввод!CJ21</f>
        <v>0</v>
      </c>
      <c r="CK41" s="37">
        <f>Ввод!CK21</f>
        <v>0</v>
      </c>
      <c r="CL41" s="37">
        <f>Ввод!CL21</f>
        <v>0</v>
      </c>
      <c r="CM41" s="37">
        <f>Ввод!CM21</f>
        <v>0</v>
      </c>
      <c r="CN41" s="37">
        <f>Ввод!CN21</f>
        <v>0</v>
      </c>
      <c r="CO41" s="37">
        <f>Ввод!CO21</f>
        <v>0</v>
      </c>
      <c r="CP41" s="37">
        <f>Ввод!CP21</f>
        <v>0</v>
      </c>
      <c r="CQ41" s="37">
        <f>Ввод!CQ21</f>
        <v>0</v>
      </c>
      <c r="CR41" s="37">
        <f>Ввод!CR21</f>
        <v>0</v>
      </c>
      <c r="CS41" s="37">
        <f>Ввод!CS21</f>
        <v>0</v>
      </c>
      <c r="CT41" s="37">
        <f>Ввод!CT21</f>
        <v>0</v>
      </c>
      <c r="CU41" s="37">
        <f>Ввод!CU21</f>
        <v>0</v>
      </c>
      <c r="CV41" s="37">
        <f>Ввод!CV21</f>
        <v>0</v>
      </c>
      <c r="CW41" s="37">
        <f>Ввод!CW21</f>
        <v>0</v>
      </c>
      <c r="CX41" s="37">
        <f>Ввод!CX21</f>
        <v>0</v>
      </c>
      <c r="CY41" s="37">
        <f>Ввод!CY21</f>
        <v>0</v>
      </c>
      <c r="CZ41" s="37">
        <f>Ввод!CZ21</f>
        <v>0</v>
      </c>
      <c r="DA41" s="37">
        <f>Ввод!DA21</f>
        <v>0</v>
      </c>
      <c r="DB41" s="37">
        <f>Ввод!DB21</f>
        <v>0</v>
      </c>
      <c r="DC41" s="37">
        <f>Ввод!DC21</f>
        <v>0</v>
      </c>
      <c r="DD41" s="37">
        <f>Ввод!DD21</f>
        <v>0</v>
      </c>
      <c r="DE41" s="37">
        <f>Ввод!DE21</f>
        <v>0</v>
      </c>
      <c r="DF41" s="37">
        <f>Ввод!DF21</f>
        <v>0</v>
      </c>
      <c r="DG41" s="37">
        <f>Ввод!DG21</f>
        <v>0</v>
      </c>
      <c r="DH41" s="37">
        <f>Ввод!DH21</f>
        <v>0</v>
      </c>
      <c r="DI41" s="38" t="e">
        <f>#REF!</f>
        <v>#REF!</v>
      </c>
      <c r="DJ41" t="e">
        <f>#REF!</f>
        <v>#REF!</v>
      </c>
    </row>
    <row r="42" spans="1:114" x14ac:dyDescent="0.25">
      <c r="B42" s="29"/>
      <c r="I42" s="39">
        <f>Ввод!I22</f>
        <v>44651</v>
      </c>
      <c r="J42" s="39">
        <f>Ввод!J22</f>
        <v>44742</v>
      </c>
      <c r="K42" s="39">
        <f>Ввод!K22</f>
        <v>44834</v>
      </c>
      <c r="L42" s="39">
        <f>Ввод!L22</f>
        <v>44926</v>
      </c>
      <c r="M42" s="39">
        <f>Ввод!M22</f>
        <v>45016</v>
      </c>
      <c r="N42" s="39">
        <f>Ввод!N22</f>
        <v>45107</v>
      </c>
      <c r="O42" s="39">
        <f>Ввод!O22</f>
        <v>45199</v>
      </c>
      <c r="P42" s="39">
        <f>Ввод!P22</f>
        <v>45291</v>
      </c>
      <c r="Q42" s="39">
        <f>Ввод!Q22</f>
        <v>45382</v>
      </c>
      <c r="R42" s="39">
        <f>Ввод!R22</f>
        <v>45473</v>
      </c>
      <c r="S42" s="39">
        <f>Ввод!S22</f>
        <v>45565</v>
      </c>
      <c r="T42" s="39">
        <f>Ввод!T22</f>
        <v>45657</v>
      </c>
      <c r="U42" s="39">
        <f>Ввод!U22</f>
        <v>45747</v>
      </c>
      <c r="V42" s="39">
        <f>Ввод!V22</f>
        <v>45838</v>
      </c>
      <c r="W42" s="39">
        <f>Ввод!W22</f>
        <v>45930</v>
      </c>
      <c r="X42" s="39">
        <f>Ввод!X22</f>
        <v>46022</v>
      </c>
      <c r="Y42" s="39">
        <f>Ввод!Y22</f>
        <v>46112</v>
      </c>
      <c r="Z42" s="39">
        <f>Ввод!Z22</f>
        <v>46203</v>
      </c>
      <c r="AA42" s="39">
        <f>Ввод!AA22</f>
        <v>46295</v>
      </c>
      <c r="AB42" s="39">
        <f>Ввод!AB22</f>
        <v>46387</v>
      </c>
      <c r="AC42" s="39">
        <f>Ввод!AC22</f>
        <v>46477</v>
      </c>
      <c r="AD42" s="39">
        <f>Ввод!AD22</f>
        <v>46568</v>
      </c>
      <c r="AE42" s="39">
        <f>Ввод!AE22</f>
        <v>46660</v>
      </c>
      <c r="AF42" s="39">
        <f>Ввод!AF22</f>
        <v>46752</v>
      </c>
      <c r="AG42" s="39">
        <f>Ввод!AG22</f>
        <v>46843</v>
      </c>
      <c r="AH42" s="39">
        <f>Ввод!AH22</f>
        <v>46934</v>
      </c>
      <c r="AI42" s="39">
        <f>Ввод!AI22</f>
        <v>47026</v>
      </c>
      <c r="AJ42" s="39">
        <f>Ввод!AJ22</f>
        <v>47118</v>
      </c>
      <c r="AK42" s="39">
        <f>Ввод!AK22</f>
        <v>47208</v>
      </c>
      <c r="AL42" s="39">
        <f>Ввод!AL22</f>
        <v>47299</v>
      </c>
      <c r="AM42" s="39">
        <f>Ввод!AM22</f>
        <v>47391</v>
      </c>
      <c r="AN42" s="39">
        <f>Ввод!AN22</f>
        <v>47483</v>
      </c>
      <c r="AO42" s="39">
        <f>Ввод!AO22</f>
        <v>47573</v>
      </c>
      <c r="AP42" s="39">
        <f>Ввод!AP22</f>
        <v>47664</v>
      </c>
      <c r="AQ42" s="39">
        <f>Ввод!AQ22</f>
        <v>47756</v>
      </c>
      <c r="AR42" s="39">
        <f>Ввод!AR22</f>
        <v>47848</v>
      </c>
      <c r="AS42" s="39">
        <f>Ввод!AS22</f>
        <v>47938</v>
      </c>
      <c r="AT42" s="39">
        <f>Ввод!AT22</f>
        <v>48029</v>
      </c>
      <c r="AU42" s="39">
        <f>Ввод!AU22</f>
        <v>48121</v>
      </c>
      <c r="AV42" s="39">
        <f>Ввод!AV22</f>
        <v>48213</v>
      </c>
      <c r="AW42" s="39">
        <f>Ввод!AW22</f>
        <v>48304</v>
      </c>
      <c r="AX42" s="39">
        <f>Ввод!AX22</f>
        <v>48395</v>
      </c>
      <c r="AY42" s="39">
        <f>Ввод!AY22</f>
        <v>48487</v>
      </c>
      <c r="AZ42" s="39">
        <f>Ввод!AZ22</f>
        <v>48579</v>
      </c>
      <c r="BA42" s="39">
        <f>Ввод!BA22</f>
        <v>48669</v>
      </c>
      <c r="BB42" s="39">
        <f>Ввод!BB22</f>
        <v>48760</v>
      </c>
      <c r="BC42" s="39">
        <f>Ввод!BC22</f>
        <v>48852</v>
      </c>
      <c r="BD42" s="39">
        <f>Ввод!BD22</f>
        <v>48944</v>
      </c>
      <c r="BE42" s="39">
        <f>Ввод!BE22</f>
        <v>49034</v>
      </c>
      <c r="BF42" s="39">
        <f>Ввод!BF22</f>
        <v>49125</v>
      </c>
      <c r="BG42" s="39">
        <f>Ввод!BG22</f>
        <v>49217</v>
      </c>
      <c r="BH42" s="39">
        <f>Ввод!BH22</f>
        <v>91</v>
      </c>
      <c r="BI42" s="39">
        <f>Ввод!BI22</f>
        <v>91</v>
      </c>
      <c r="BJ42" s="39">
        <f>Ввод!BJ22</f>
        <v>91</v>
      </c>
      <c r="BK42" s="39">
        <f>Ввод!BK22</f>
        <v>91</v>
      </c>
      <c r="BL42" s="39">
        <f>Ввод!BL22</f>
        <v>91</v>
      </c>
      <c r="BM42" s="39">
        <f>Ввод!BM22</f>
        <v>91</v>
      </c>
      <c r="BN42" s="39">
        <f>Ввод!BN22</f>
        <v>91</v>
      </c>
      <c r="BO42" s="39">
        <f>Ввод!BO22</f>
        <v>91</v>
      </c>
      <c r="BP42" s="39">
        <f>Ввод!BP22</f>
        <v>91</v>
      </c>
      <c r="BQ42" s="39">
        <f>Ввод!BQ22</f>
        <v>91</v>
      </c>
      <c r="BR42" s="39">
        <f>Ввод!BR22</f>
        <v>91</v>
      </c>
      <c r="BS42" s="39">
        <f>Ввод!BS22</f>
        <v>91</v>
      </c>
      <c r="BT42" s="39">
        <f>Ввод!BT22</f>
        <v>91</v>
      </c>
      <c r="BU42" s="39">
        <f>Ввод!BU22</f>
        <v>91</v>
      </c>
      <c r="BV42" s="39">
        <f>Ввод!BV22</f>
        <v>91</v>
      </c>
      <c r="BW42" s="39">
        <f>Ввод!BW22</f>
        <v>91</v>
      </c>
      <c r="BX42" s="39">
        <f>Ввод!BX22</f>
        <v>91</v>
      </c>
      <c r="BY42" s="39">
        <f>Ввод!BY22</f>
        <v>91</v>
      </c>
      <c r="BZ42" s="39">
        <f>Ввод!BZ22</f>
        <v>91</v>
      </c>
      <c r="CA42" s="39">
        <f>Ввод!CA22</f>
        <v>91</v>
      </c>
      <c r="CB42" s="39">
        <f>Ввод!CB22</f>
        <v>91</v>
      </c>
      <c r="CC42" s="39">
        <f>Ввод!CC22</f>
        <v>91</v>
      </c>
      <c r="CD42" s="39">
        <f>Ввод!CD22</f>
        <v>91</v>
      </c>
      <c r="CE42" s="39">
        <f>Ввод!CE22</f>
        <v>91</v>
      </c>
      <c r="CF42" s="39">
        <f>Ввод!CF22</f>
        <v>91</v>
      </c>
      <c r="CG42" s="39">
        <f>Ввод!CG22</f>
        <v>91</v>
      </c>
      <c r="CH42" s="39">
        <f>Ввод!CH22</f>
        <v>91</v>
      </c>
      <c r="CI42" s="39">
        <f>Ввод!CI22</f>
        <v>91</v>
      </c>
      <c r="CJ42" s="39">
        <f>Ввод!CJ22</f>
        <v>91</v>
      </c>
      <c r="CK42" s="39">
        <f>Ввод!CK22</f>
        <v>91</v>
      </c>
      <c r="CL42" s="39">
        <f>Ввод!CL22</f>
        <v>91</v>
      </c>
      <c r="CM42" s="39">
        <f>Ввод!CM22</f>
        <v>91</v>
      </c>
      <c r="CN42" s="39">
        <f>Ввод!CN22</f>
        <v>91</v>
      </c>
      <c r="CO42" s="39">
        <f>Ввод!CO22</f>
        <v>91</v>
      </c>
      <c r="CP42" s="39">
        <f>Ввод!CP22</f>
        <v>91</v>
      </c>
      <c r="CQ42" s="39">
        <f>Ввод!CQ22</f>
        <v>91</v>
      </c>
      <c r="CR42" s="39">
        <f>Ввод!CR22</f>
        <v>91</v>
      </c>
      <c r="CS42" s="39">
        <f>Ввод!CS22</f>
        <v>91</v>
      </c>
      <c r="CT42" s="39">
        <f>Ввод!CT22</f>
        <v>91</v>
      </c>
      <c r="CU42" s="39">
        <f>Ввод!CU22</f>
        <v>91</v>
      </c>
      <c r="CV42" s="39">
        <f>Ввод!CV22</f>
        <v>91</v>
      </c>
      <c r="CW42" s="39">
        <f>Ввод!CW22</f>
        <v>91</v>
      </c>
      <c r="CX42" s="39">
        <f>Ввод!CX22</f>
        <v>91</v>
      </c>
      <c r="CY42" s="39">
        <f>Ввод!CY22</f>
        <v>91</v>
      </c>
      <c r="CZ42" s="39">
        <f>Ввод!CZ22</f>
        <v>91</v>
      </c>
      <c r="DA42" s="39">
        <f>Ввод!DA22</f>
        <v>91</v>
      </c>
      <c r="DB42" s="39">
        <f>Ввод!DB22</f>
        <v>91</v>
      </c>
      <c r="DC42" s="39">
        <f>Ввод!DC22</f>
        <v>91</v>
      </c>
      <c r="DD42" s="39">
        <f>Ввод!DD22</f>
        <v>91</v>
      </c>
      <c r="DE42" s="39">
        <f>Ввод!DE22</f>
        <v>91</v>
      </c>
      <c r="DF42" s="39">
        <f>Ввод!DF22</f>
        <v>91</v>
      </c>
      <c r="DG42" s="39">
        <f>Ввод!DG22</f>
        <v>91</v>
      </c>
      <c r="DH42" s="39">
        <f>Ввод!DH22</f>
        <v>91</v>
      </c>
      <c r="DI42" s="38" t="e">
        <f>#REF!</f>
        <v>#REF!</v>
      </c>
      <c r="DJ42" t="e">
        <f>#REF!</f>
        <v>#REF!</v>
      </c>
    </row>
    <row r="43" spans="1:114" s="42" customFormat="1" x14ac:dyDescent="0.25">
      <c r="A43" s="40"/>
      <c r="B43" s="41"/>
      <c r="I43" s="42">
        <f>Ввод!I23</f>
        <v>1</v>
      </c>
      <c r="J43" s="42">
        <f>Ввод!J23</f>
        <v>2</v>
      </c>
      <c r="K43" s="42">
        <f>Ввод!K23</f>
        <v>3</v>
      </c>
      <c r="L43" s="42">
        <f>Ввод!L23</f>
        <v>4</v>
      </c>
      <c r="M43" s="42">
        <f>Ввод!M23</f>
        <v>1</v>
      </c>
      <c r="N43" s="42">
        <f>Ввод!N23</f>
        <v>2</v>
      </c>
      <c r="O43" s="42">
        <f>Ввод!O23</f>
        <v>3</v>
      </c>
      <c r="P43" s="42">
        <f>Ввод!P23</f>
        <v>4</v>
      </c>
      <c r="Q43" s="42">
        <f>Ввод!Q23</f>
        <v>1</v>
      </c>
      <c r="R43" s="42">
        <f>Ввод!R23</f>
        <v>2</v>
      </c>
      <c r="S43" s="42">
        <f>Ввод!S23</f>
        <v>3</v>
      </c>
      <c r="T43" s="42">
        <f>Ввод!T23</f>
        <v>4</v>
      </c>
      <c r="U43" s="42">
        <f>Ввод!U23</f>
        <v>1</v>
      </c>
      <c r="V43" s="42">
        <f>Ввод!V23</f>
        <v>2</v>
      </c>
      <c r="W43" s="42">
        <f>Ввод!W23</f>
        <v>3</v>
      </c>
      <c r="X43" s="42">
        <f>Ввод!X23</f>
        <v>4</v>
      </c>
      <c r="Y43" s="42">
        <f>Ввод!Y23</f>
        <v>1</v>
      </c>
      <c r="Z43" s="42">
        <f>Ввод!Z23</f>
        <v>2</v>
      </c>
      <c r="AA43" s="42">
        <f>Ввод!AA23</f>
        <v>3</v>
      </c>
      <c r="AB43" s="42">
        <f>Ввод!AB23</f>
        <v>4</v>
      </c>
      <c r="AC43" s="42">
        <f>Ввод!AC23</f>
        <v>1</v>
      </c>
      <c r="AD43" s="42">
        <f>Ввод!AD23</f>
        <v>2</v>
      </c>
      <c r="AE43" s="42">
        <f>Ввод!AE23</f>
        <v>3</v>
      </c>
      <c r="AF43" s="42">
        <f>Ввод!AF23</f>
        <v>4</v>
      </c>
      <c r="AG43" s="42">
        <f>Ввод!AG23</f>
        <v>1</v>
      </c>
      <c r="AH43" s="42">
        <f>Ввод!AH23</f>
        <v>2</v>
      </c>
      <c r="AI43" s="42">
        <f>Ввод!AI23</f>
        <v>3</v>
      </c>
      <c r="AJ43" s="42">
        <f>Ввод!AJ23</f>
        <v>4</v>
      </c>
      <c r="AK43" s="42">
        <f>Ввод!AK23</f>
        <v>1</v>
      </c>
      <c r="AL43" s="42">
        <f>Ввод!AL23</f>
        <v>2</v>
      </c>
      <c r="AM43" s="42">
        <f>Ввод!AM23</f>
        <v>3</v>
      </c>
      <c r="AN43" s="42">
        <f>Ввод!AN23</f>
        <v>4</v>
      </c>
      <c r="AO43" s="42">
        <f>Ввод!AO23</f>
        <v>1</v>
      </c>
      <c r="AP43" s="42">
        <f>Ввод!AP23</f>
        <v>2</v>
      </c>
      <c r="AQ43" s="42">
        <f>Ввод!AQ23</f>
        <v>3</v>
      </c>
      <c r="AR43" s="42">
        <f>Ввод!AR23</f>
        <v>4</v>
      </c>
      <c r="AS43" s="42">
        <f>Ввод!AS23</f>
        <v>1</v>
      </c>
      <c r="AT43" s="42">
        <f>Ввод!AT23</f>
        <v>2</v>
      </c>
      <c r="AU43" s="42">
        <f>Ввод!AU23</f>
        <v>3</v>
      </c>
      <c r="AV43" s="42">
        <f>Ввод!AV23</f>
        <v>4</v>
      </c>
      <c r="AW43" s="42">
        <f>Ввод!AW23</f>
        <v>1</v>
      </c>
      <c r="AX43" s="42">
        <f>Ввод!AX23</f>
        <v>2</v>
      </c>
      <c r="AY43" s="42">
        <f>Ввод!AY23</f>
        <v>3</v>
      </c>
      <c r="AZ43" s="42">
        <f>Ввод!AZ23</f>
        <v>4</v>
      </c>
      <c r="BA43" s="42">
        <f>Ввод!BA23</f>
        <v>1</v>
      </c>
      <c r="BB43" s="42">
        <f>Ввод!BB23</f>
        <v>2</v>
      </c>
      <c r="BC43" s="42">
        <f>Ввод!BC23</f>
        <v>3</v>
      </c>
      <c r="BD43" s="42">
        <f>Ввод!BD23</f>
        <v>4</v>
      </c>
      <c r="BE43" s="42">
        <f>Ввод!BE23</f>
        <v>1</v>
      </c>
      <c r="BF43" s="42">
        <f>Ввод!BF23</f>
        <v>2</v>
      </c>
      <c r="BG43" s="42">
        <f>Ввод!BG23</f>
        <v>3</v>
      </c>
      <c r="BH43" s="42">
        <f>Ввод!BH23</f>
        <v>1</v>
      </c>
      <c r="BI43" s="42">
        <f>Ввод!BI23</f>
        <v>1</v>
      </c>
      <c r="BJ43" s="42">
        <f>Ввод!BJ23</f>
        <v>1</v>
      </c>
      <c r="BK43" s="42">
        <f>Ввод!BK23</f>
        <v>1</v>
      </c>
      <c r="BL43" s="42">
        <f>Ввод!BL23</f>
        <v>1</v>
      </c>
      <c r="BM43" s="42">
        <f>Ввод!BM23</f>
        <v>1</v>
      </c>
      <c r="BN43" s="42">
        <f>Ввод!BN23</f>
        <v>1</v>
      </c>
      <c r="BO43" s="42">
        <f>Ввод!BO23</f>
        <v>1</v>
      </c>
      <c r="BP43" s="42">
        <f>Ввод!BP23</f>
        <v>1</v>
      </c>
      <c r="BQ43" s="42">
        <f>Ввод!BQ23</f>
        <v>1</v>
      </c>
      <c r="BR43" s="42">
        <f>Ввод!BR23</f>
        <v>1</v>
      </c>
      <c r="BS43" s="42">
        <f>Ввод!BS23</f>
        <v>1</v>
      </c>
      <c r="BT43" s="42">
        <f>Ввод!BT23</f>
        <v>1</v>
      </c>
      <c r="BU43" s="42">
        <f>Ввод!BU23</f>
        <v>1</v>
      </c>
      <c r="BV43" s="42">
        <f>Ввод!BV23</f>
        <v>1</v>
      </c>
      <c r="BW43" s="42">
        <f>Ввод!BW23</f>
        <v>1</v>
      </c>
      <c r="BX43" s="42">
        <f>Ввод!BX23</f>
        <v>1</v>
      </c>
      <c r="BY43" s="42">
        <f>Ввод!BY23</f>
        <v>1</v>
      </c>
      <c r="BZ43" s="42">
        <f>Ввод!BZ23</f>
        <v>1</v>
      </c>
      <c r="CA43" s="42">
        <f>Ввод!CA23</f>
        <v>1</v>
      </c>
      <c r="CB43" s="42">
        <f>Ввод!CB23</f>
        <v>1</v>
      </c>
      <c r="CC43" s="42">
        <f>Ввод!CC23</f>
        <v>1</v>
      </c>
      <c r="CD43" s="42">
        <f>Ввод!CD23</f>
        <v>1</v>
      </c>
      <c r="CE43" s="42">
        <f>Ввод!CE23</f>
        <v>1</v>
      </c>
      <c r="CF43" s="42">
        <f>Ввод!CF23</f>
        <v>1</v>
      </c>
      <c r="CG43" s="42">
        <f>Ввод!CG23</f>
        <v>1</v>
      </c>
      <c r="CH43" s="42">
        <f>Ввод!CH23</f>
        <v>1</v>
      </c>
      <c r="CI43" s="42">
        <f>Ввод!CI23</f>
        <v>1</v>
      </c>
      <c r="CJ43" s="42">
        <f>Ввод!CJ23</f>
        <v>1</v>
      </c>
      <c r="CK43" s="42">
        <f>Ввод!CK23</f>
        <v>1</v>
      </c>
      <c r="CL43" s="42">
        <f>Ввод!CL23</f>
        <v>1</v>
      </c>
      <c r="CM43" s="42">
        <f>Ввод!CM23</f>
        <v>1</v>
      </c>
      <c r="CN43" s="42">
        <f>Ввод!CN23</f>
        <v>1</v>
      </c>
      <c r="CO43" s="42">
        <f>Ввод!CO23</f>
        <v>1</v>
      </c>
      <c r="CP43" s="42">
        <f>Ввод!CP23</f>
        <v>1</v>
      </c>
      <c r="CQ43" s="42">
        <f>Ввод!CQ23</f>
        <v>1</v>
      </c>
      <c r="CR43" s="42">
        <f>Ввод!CR23</f>
        <v>1</v>
      </c>
      <c r="CS43" s="42">
        <f>Ввод!CS23</f>
        <v>1</v>
      </c>
      <c r="CT43" s="42">
        <f>Ввод!CT23</f>
        <v>1</v>
      </c>
      <c r="CU43" s="42">
        <f>Ввод!CU23</f>
        <v>1</v>
      </c>
      <c r="CV43" s="42">
        <f>Ввод!CV23</f>
        <v>1</v>
      </c>
      <c r="CW43" s="42">
        <f>Ввод!CW23</f>
        <v>1</v>
      </c>
      <c r="CX43" s="42">
        <f>Ввод!CX23</f>
        <v>1</v>
      </c>
      <c r="CY43" s="42">
        <f>Ввод!CY23</f>
        <v>1</v>
      </c>
      <c r="CZ43" s="42">
        <f>Ввод!CZ23</f>
        <v>1</v>
      </c>
      <c r="DA43" s="42">
        <f>Ввод!DA23</f>
        <v>1</v>
      </c>
      <c r="DB43" s="42">
        <f>Ввод!DB23</f>
        <v>1</v>
      </c>
      <c r="DC43" s="42">
        <f>Ввод!DC23</f>
        <v>1</v>
      </c>
      <c r="DD43" s="42">
        <f>Ввод!DD23</f>
        <v>1</v>
      </c>
      <c r="DE43" s="42">
        <f>Ввод!DE23</f>
        <v>1</v>
      </c>
      <c r="DF43" s="42">
        <f>Ввод!DF23</f>
        <v>1</v>
      </c>
      <c r="DG43" s="42">
        <f>Ввод!DG23</f>
        <v>1</v>
      </c>
      <c r="DH43" s="42">
        <f>Ввод!DH23</f>
        <v>1</v>
      </c>
      <c r="DI43" s="42" t="e">
        <f>#REF!</f>
        <v>#REF!</v>
      </c>
      <c r="DJ43" s="42" t="e">
        <f>#REF!</f>
        <v>#REF!</v>
      </c>
    </row>
    <row r="44" spans="1:114" x14ac:dyDescent="0.25">
      <c r="B44" s="29" t="s">
        <v>119</v>
      </c>
    </row>
    <row r="45" spans="1:114" x14ac:dyDescent="0.25">
      <c r="B45" s="33" t="s">
        <v>113</v>
      </c>
      <c r="I45" s="36">
        <f t="shared" ref="I45:AN45" si="5">SUMIF($15:$15,YEAR(I$41),29:29)^(1/4)</f>
        <v>1.0106390097892737</v>
      </c>
      <c r="J45" s="36">
        <f t="shared" si="5"/>
        <v>1.0106390097892737</v>
      </c>
      <c r="K45" s="36">
        <f t="shared" si="5"/>
        <v>1.0106390097892737</v>
      </c>
      <c r="L45" s="36">
        <f t="shared" si="5"/>
        <v>1.0106390097892737</v>
      </c>
      <c r="M45" s="36">
        <f t="shared" si="5"/>
        <v>1.009756291251741</v>
      </c>
      <c r="N45" s="36">
        <f t="shared" si="5"/>
        <v>1.009756291251741</v>
      </c>
      <c r="O45" s="36">
        <f t="shared" si="5"/>
        <v>1.009756291251741</v>
      </c>
      <c r="P45" s="36">
        <f t="shared" si="5"/>
        <v>1.009756291251741</v>
      </c>
      <c r="Q45" s="36">
        <f t="shared" si="5"/>
        <v>1.0098048524027821</v>
      </c>
      <c r="R45" s="36">
        <f t="shared" si="5"/>
        <v>1.0098048524027821</v>
      </c>
      <c r="S45" s="36">
        <f t="shared" si="5"/>
        <v>1.0098048524027821</v>
      </c>
      <c r="T45" s="36">
        <f t="shared" si="5"/>
        <v>1.0098048524027821</v>
      </c>
      <c r="U45" s="36">
        <f t="shared" si="5"/>
        <v>1.0098339857309258</v>
      </c>
      <c r="V45" s="36">
        <f t="shared" si="5"/>
        <v>1.0098339857309258</v>
      </c>
      <c r="W45" s="36">
        <f t="shared" si="5"/>
        <v>1.0098339857309258</v>
      </c>
      <c r="X45" s="36">
        <f t="shared" si="5"/>
        <v>1.0098339857309258</v>
      </c>
      <c r="Y45" s="36">
        <f t="shared" si="5"/>
        <v>1.0098218471506288</v>
      </c>
      <c r="Z45" s="36">
        <f t="shared" si="5"/>
        <v>1.0098218471506288</v>
      </c>
      <c r="AA45" s="36">
        <f t="shared" si="5"/>
        <v>1.0098218471506288</v>
      </c>
      <c r="AB45" s="36">
        <f t="shared" si="5"/>
        <v>1.0098218471506288</v>
      </c>
      <c r="AC45" s="36">
        <f t="shared" si="5"/>
        <v>1.0097927127718189</v>
      </c>
      <c r="AD45" s="36">
        <f t="shared" si="5"/>
        <v>1.0097927127718189</v>
      </c>
      <c r="AE45" s="36">
        <f t="shared" si="5"/>
        <v>1.0097927127718189</v>
      </c>
      <c r="AF45" s="36">
        <f t="shared" si="5"/>
        <v>1.0097927127718189</v>
      </c>
      <c r="AG45" s="36">
        <f t="shared" si="5"/>
        <v>1.0097635758710493</v>
      </c>
      <c r="AH45" s="36">
        <f t="shared" si="5"/>
        <v>1.0097635758710493</v>
      </c>
      <c r="AI45" s="36">
        <f t="shared" si="5"/>
        <v>1.0097635758710493</v>
      </c>
      <c r="AJ45" s="36">
        <f t="shared" si="5"/>
        <v>1.0097635758710493</v>
      </c>
      <c r="AK45" s="36">
        <f t="shared" si="5"/>
        <v>1.0097441498691959</v>
      </c>
      <c r="AL45" s="36">
        <f t="shared" si="5"/>
        <v>1.0097441498691959</v>
      </c>
      <c r="AM45" s="36">
        <f t="shared" si="5"/>
        <v>1.0097441498691959</v>
      </c>
      <c r="AN45" s="36">
        <f t="shared" si="5"/>
        <v>1.0097441498691959</v>
      </c>
      <c r="AO45" s="36">
        <f t="shared" ref="AO45:BT45" si="6">SUMIF($15:$15,YEAR(AO$41),29:29)^(1/4)</f>
        <v>1.0097344364478105</v>
      </c>
      <c r="AP45" s="36">
        <f t="shared" si="6"/>
        <v>1.0097344364478105</v>
      </c>
      <c r="AQ45" s="36">
        <f t="shared" si="6"/>
        <v>1.0097344364478105</v>
      </c>
      <c r="AR45" s="36">
        <f t="shared" si="6"/>
        <v>1.0097344364478105</v>
      </c>
      <c r="AS45" s="36">
        <f t="shared" si="6"/>
        <v>1.0097441498691959</v>
      </c>
      <c r="AT45" s="36">
        <f t="shared" si="6"/>
        <v>1.0097441498691959</v>
      </c>
      <c r="AU45" s="36">
        <f t="shared" si="6"/>
        <v>1.0097441498691959</v>
      </c>
      <c r="AV45" s="36">
        <f t="shared" si="6"/>
        <v>1.0097441498691959</v>
      </c>
      <c r="AW45" s="36">
        <f t="shared" si="6"/>
        <v>1.0097660040424508</v>
      </c>
      <c r="AX45" s="36">
        <f t="shared" si="6"/>
        <v>1.0097660040424508</v>
      </c>
      <c r="AY45" s="36">
        <f t="shared" si="6"/>
        <v>1.0097660040424508</v>
      </c>
      <c r="AZ45" s="36">
        <f t="shared" si="6"/>
        <v>1.0097660040424508</v>
      </c>
      <c r="BA45" s="36">
        <f t="shared" si="6"/>
        <v>1.0097805727030156</v>
      </c>
      <c r="BB45" s="36">
        <f t="shared" si="6"/>
        <v>1.0097805727030156</v>
      </c>
      <c r="BC45" s="36">
        <f t="shared" si="6"/>
        <v>1.0097805727030156</v>
      </c>
      <c r="BD45" s="36">
        <f t="shared" si="6"/>
        <v>1.0097805727030156</v>
      </c>
      <c r="BE45" s="36">
        <f t="shared" si="6"/>
        <v>1.0098097081325803</v>
      </c>
      <c r="BF45" s="36">
        <f t="shared" si="6"/>
        <v>1.0098097081325803</v>
      </c>
      <c r="BG45" s="36">
        <f t="shared" si="6"/>
        <v>1.0098097081325803</v>
      </c>
      <c r="BH45" s="36">
        <f t="shared" si="6"/>
        <v>0</v>
      </c>
      <c r="BI45" s="36">
        <f t="shared" si="6"/>
        <v>0</v>
      </c>
      <c r="BJ45" s="36">
        <f t="shared" si="6"/>
        <v>0</v>
      </c>
      <c r="BK45" s="36">
        <f t="shared" si="6"/>
        <v>0</v>
      </c>
      <c r="BL45" s="36">
        <f t="shared" si="6"/>
        <v>0</v>
      </c>
      <c r="BM45" s="36">
        <f t="shared" si="6"/>
        <v>0</v>
      </c>
      <c r="BN45" s="36">
        <f t="shared" si="6"/>
        <v>0</v>
      </c>
      <c r="BO45" s="36">
        <f t="shared" si="6"/>
        <v>0</v>
      </c>
      <c r="BP45" s="36">
        <f t="shared" si="6"/>
        <v>0</v>
      </c>
      <c r="BQ45" s="36">
        <f t="shared" si="6"/>
        <v>0</v>
      </c>
      <c r="BR45" s="36">
        <f t="shared" si="6"/>
        <v>0</v>
      </c>
      <c r="BS45" s="36">
        <f t="shared" si="6"/>
        <v>0</v>
      </c>
      <c r="BT45" s="36">
        <f t="shared" si="6"/>
        <v>0</v>
      </c>
      <c r="BU45" s="36">
        <f t="shared" ref="BU45:CZ45" si="7">SUMIF($15:$15,YEAR(BU$41),29:29)^(1/4)</f>
        <v>0</v>
      </c>
      <c r="BV45" s="36">
        <f t="shared" si="7"/>
        <v>0</v>
      </c>
      <c r="BW45" s="36">
        <f t="shared" si="7"/>
        <v>0</v>
      </c>
      <c r="BX45" s="36">
        <f t="shared" si="7"/>
        <v>0</v>
      </c>
      <c r="BY45" s="36">
        <f t="shared" si="7"/>
        <v>0</v>
      </c>
      <c r="BZ45" s="36">
        <f t="shared" si="7"/>
        <v>0</v>
      </c>
      <c r="CA45" s="36">
        <f t="shared" si="7"/>
        <v>0</v>
      </c>
      <c r="CB45" s="36">
        <f t="shared" si="7"/>
        <v>0</v>
      </c>
      <c r="CC45" s="36">
        <f t="shared" si="7"/>
        <v>0</v>
      </c>
      <c r="CD45" s="36">
        <f t="shared" si="7"/>
        <v>0</v>
      </c>
      <c r="CE45" s="36">
        <f t="shared" si="7"/>
        <v>0</v>
      </c>
      <c r="CF45" s="36">
        <f t="shared" si="7"/>
        <v>0</v>
      </c>
      <c r="CG45" s="36">
        <f t="shared" si="7"/>
        <v>0</v>
      </c>
      <c r="CH45" s="36">
        <f t="shared" si="7"/>
        <v>0</v>
      </c>
      <c r="CI45" s="36">
        <f t="shared" si="7"/>
        <v>0</v>
      </c>
      <c r="CJ45" s="36">
        <f t="shared" si="7"/>
        <v>0</v>
      </c>
      <c r="CK45" s="36">
        <f t="shared" si="7"/>
        <v>0</v>
      </c>
      <c r="CL45" s="36">
        <f t="shared" si="7"/>
        <v>0</v>
      </c>
      <c r="CM45" s="36">
        <f t="shared" si="7"/>
        <v>0</v>
      </c>
      <c r="CN45" s="36">
        <f t="shared" si="7"/>
        <v>0</v>
      </c>
      <c r="CO45" s="36">
        <f t="shared" si="7"/>
        <v>0</v>
      </c>
      <c r="CP45" s="36">
        <f t="shared" si="7"/>
        <v>0</v>
      </c>
      <c r="CQ45" s="36">
        <f t="shared" si="7"/>
        <v>0</v>
      </c>
      <c r="CR45" s="36">
        <f t="shared" si="7"/>
        <v>0</v>
      </c>
      <c r="CS45" s="36">
        <f t="shared" si="7"/>
        <v>0</v>
      </c>
      <c r="CT45" s="36">
        <f t="shared" si="7"/>
        <v>0</v>
      </c>
      <c r="CU45" s="36">
        <f t="shared" si="7"/>
        <v>0</v>
      </c>
      <c r="CV45" s="36">
        <f t="shared" si="7"/>
        <v>0</v>
      </c>
      <c r="CW45" s="36">
        <f t="shared" si="7"/>
        <v>0</v>
      </c>
      <c r="CX45" s="36">
        <f t="shared" si="7"/>
        <v>0</v>
      </c>
      <c r="CY45" s="36">
        <f t="shared" si="7"/>
        <v>0</v>
      </c>
      <c r="CZ45" s="36">
        <f t="shared" si="7"/>
        <v>0</v>
      </c>
      <c r="DA45" s="36">
        <f t="shared" ref="DA45:DH45" si="8">SUMIF($15:$15,YEAR(DA$41),29:29)^(1/4)</f>
        <v>0</v>
      </c>
      <c r="DB45" s="36">
        <f t="shared" si="8"/>
        <v>0</v>
      </c>
      <c r="DC45" s="36">
        <f t="shared" si="8"/>
        <v>0</v>
      </c>
      <c r="DD45" s="36">
        <f t="shared" si="8"/>
        <v>0</v>
      </c>
      <c r="DE45" s="36">
        <f t="shared" si="8"/>
        <v>0</v>
      </c>
      <c r="DF45" s="36">
        <f t="shared" si="8"/>
        <v>0</v>
      </c>
      <c r="DG45" s="36">
        <f t="shared" si="8"/>
        <v>0</v>
      </c>
      <c r="DH45" s="36">
        <f t="shared" si="8"/>
        <v>0</v>
      </c>
    </row>
    <row r="46" spans="1:114" x14ac:dyDescent="0.25">
      <c r="B46" s="33" t="s">
        <v>114</v>
      </c>
      <c r="I46" s="36">
        <f t="shared" ref="I46:AN46" si="9">SUMIF($15:$15,YEAR(I$41),30:30)^(1/4)</f>
        <v>1.0099211182797723</v>
      </c>
      <c r="J46" s="36">
        <f t="shared" si="9"/>
        <v>1.0099211182797723</v>
      </c>
      <c r="K46" s="36">
        <f t="shared" si="9"/>
        <v>1.0099211182797723</v>
      </c>
      <c r="L46" s="36">
        <f t="shared" si="9"/>
        <v>1.0099211182797723</v>
      </c>
      <c r="M46" s="36">
        <f t="shared" si="9"/>
        <v>1.009310247755731</v>
      </c>
      <c r="N46" s="36">
        <f t="shared" si="9"/>
        <v>1.009310247755731</v>
      </c>
      <c r="O46" s="36">
        <f t="shared" si="9"/>
        <v>1.009310247755731</v>
      </c>
      <c r="P46" s="36">
        <f t="shared" si="9"/>
        <v>1.009310247755731</v>
      </c>
      <c r="Q46" s="36">
        <f t="shared" si="9"/>
        <v>1.0100635985170558</v>
      </c>
      <c r="R46" s="36">
        <f t="shared" si="9"/>
        <v>1.0100635985170558</v>
      </c>
      <c r="S46" s="36">
        <f t="shared" si="9"/>
        <v>1.0100635985170558</v>
      </c>
      <c r="T46" s="36">
        <f t="shared" si="9"/>
        <v>1.0100635985170558</v>
      </c>
      <c r="U46" s="36">
        <f t="shared" si="9"/>
        <v>1.0110237356472711</v>
      </c>
      <c r="V46" s="36">
        <f t="shared" si="9"/>
        <v>1.0110237356472711</v>
      </c>
      <c r="W46" s="36">
        <f t="shared" si="9"/>
        <v>1.0110237356472711</v>
      </c>
      <c r="X46" s="36">
        <f t="shared" si="9"/>
        <v>1.0110237356472711</v>
      </c>
      <c r="Y46" s="36">
        <f t="shared" si="9"/>
        <v>1.0109176828987532</v>
      </c>
      <c r="Z46" s="36">
        <f t="shared" si="9"/>
        <v>1.0109176828987532</v>
      </c>
      <c r="AA46" s="36">
        <f t="shared" si="9"/>
        <v>1.0109176828987532</v>
      </c>
      <c r="AB46" s="36">
        <f t="shared" si="9"/>
        <v>1.0109176828987532</v>
      </c>
      <c r="AC46" s="36">
        <f t="shared" si="9"/>
        <v>1.0109666708025542</v>
      </c>
      <c r="AD46" s="36">
        <f t="shared" si="9"/>
        <v>1.0109666708025542</v>
      </c>
      <c r="AE46" s="36">
        <f t="shared" si="9"/>
        <v>1.0109666708025542</v>
      </c>
      <c r="AF46" s="36">
        <f t="shared" si="9"/>
        <v>1.0109666708025542</v>
      </c>
      <c r="AG46" s="36">
        <f t="shared" si="9"/>
        <v>1.011286450619981</v>
      </c>
      <c r="AH46" s="36">
        <f t="shared" si="9"/>
        <v>1.011286450619981</v>
      </c>
      <c r="AI46" s="36">
        <f t="shared" si="9"/>
        <v>1.011286450619981</v>
      </c>
      <c r="AJ46" s="36">
        <f t="shared" si="9"/>
        <v>1.011286450619981</v>
      </c>
      <c r="AK46" s="36">
        <f t="shared" si="9"/>
        <v>1.0112976622684915</v>
      </c>
      <c r="AL46" s="36">
        <f t="shared" si="9"/>
        <v>1.0112976622684915</v>
      </c>
      <c r="AM46" s="36">
        <f t="shared" si="9"/>
        <v>1.0112976622684915</v>
      </c>
      <c r="AN46" s="36">
        <f t="shared" si="9"/>
        <v>1.0112976622684915</v>
      </c>
      <c r="AO46" s="36">
        <f t="shared" ref="AO46:BT46" si="10">SUMIF($15:$15,YEAR(AO$41),30:30)^(1/4)</f>
        <v>1.0113265086383825</v>
      </c>
      <c r="AP46" s="36">
        <f t="shared" si="10"/>
        <v>1.0113265086383825</v>
      </c>
      <c r="AQ46" s="36">
        <f t="shared" si="10"/>
        <v>1.0113265086383825</v>
      </c>
      <c r="AR46" s="36">
        <f t="shared" si="10"/>
        <v>1.0113265086383825</v>
      </c>
      <c r="AS46" s="36">
        <f t="shared" si="10"/>
        <v>1.0111148370951994</v>
      </c>
      <c r="AT46" s="36">
        <f t="shared" si="10"/>
        <v>1.0111148370951994</v>
      </c>
      <c r="AU46" s="36">
        <f t="shared" si="10"/>
        <v>1.0111148370951994</v>
      </c>
      <c r="AV46" s="36">
        <f t="shared" si="10"/>
        <v>1.0111148370951994</v>
      </c>
      <c r="AW46" s="36">
        <f t="shared" si="10"/>
        <v>1.0109831665297531</v>
      </c>
      <c r="AX46" s="36">
        <f t="shared" si="10"/>
        <v>1.0109831665297531</v>
      </c>
      <c r="AY46" s="36">
        <f t="shared" si="10"/>
        <v>1.0109831665297531</v>
      </c>
      <c r="AZ46" s="36">
        <f t="shared" si="10"/>
        <v>1.0109831665297531</v>
      </c>
      <c r="BA46" s="36">
        <f t="shared" si="10"/>
        <v>1.0108593894420379</v>
      </c>
      <c r="BB46" s="36">
        <f t="shared" si="10"/>
        <v>1.0108593894420379</v>
      </c>
      <c r="BC46" s="36">
        <f t="shared" si="10"/>
        <v>1.0108593894420379</v>
      </c>
      <c r="BD46" s="36">
        <f t="shared" si="10"/>
        <v>1.0108593894420379</v>
      </c>
      <c r="BE46" s="36">
        <f t="shared" si="10"/>
        <v>1.0107567417674914</v>
      </c>
      <c r="BF46" s="36">
        <f t="shared" si="10"/>
        <v>1.0107567417674914</v>
      </c>
      <c r="BG46" s="36">
        <f t="shared" si="10"/>
        <v>1.0107567417674914</v>
      </c>
      <c r="BH46" s="36">
        <f t="shared" si="10"/>
        <v>0</v>
      </c>
      <c r="BI46" s="36">
        <f t="shared" si="10"/>
        <v>0</v>
      </c>
      <c r="BJ46" s="36">
        <f t="shared" si="10"/>
        <v>0</v>
      </c>
      <c r="BK46" s="36">
        <f t="shared" si="10"/>
        <v>0</v>
      </c>
      <c r="BL46" s="36">
        <f t="shared" si="10"/>
        <v>0</v>
      </c>
      <c r="BM46" s="36">
        <f t="shared" si="10"/>
        <v>0</v>
      </c>
      <c r="BN46" s="36">
        <f t="shared" si="10"/>
        <v>0</v>
      </c>
      <c r="BO46" s="36">
        <f t="shared" si="10"/>
        <v>0</v>
      </c>
      <c r="BP46" s="36">
        <f t="shared" si="10"/>
        <v>0</v>
      </c>
      <c r="BQ46" s="36">
        <f t="shared" si="10"/>
        <v>0</v>
      </c>
      <c r="BR46" s="36">
        <f t="shared" si="10"/>
        <v>0</v>
      </c>
      <c r="BS46" s="36">
        <f t="shared" si="10"/>
        <v>0</v>
      </c>
      <c r="BT46" s="36">
        <f t="shared" si="10"/>
        <v>0</v>
      </c>
      <c r="BU46" s="36">
        <f t="shared" ref="BU46:CZ46" si="11">SUMIF($15:$15,YEAR(BU$41),30:30)^(1/4)</f>
        <v>0</v>
      </c>
      <c r="BV46" s="36">
        <f t="shared" si="11"/>
        <v>0</v>
      </c>
      <c r="BW46" s="36">
        <f t="shared" si="11"/>
        <v>0</v>
      </c>
      <c r="BX46" s="36">
        <f t="shared" si="11"/>
        <v>0</v>
      </c>
      <c r="BY46" s="36">
        <f t="shared" si="11"/>
        <v>0</v>
      </c>
      <c r="BZ46" s="36">
        <f t="shared" si="11"/>
        <v>0</v>
      </c>
      <c r="CA46" s="36">
        <f t="shared" si="11"/>
        <v>0</v>
      </c>
      <c r="CB46" s="36">
        <f t="shared" si="11"/>
        <v>0</v>
      </c>
      <c r="CC46" s="36">
        <f t="shared" si="11"/>
        <v>0</v>
      </c>
      <c r="CD46" s="36">
        <f t="shared" si="11"/>
        <v>0</v>
      </c>
      <c r="CE46" s="36">
        <f t="shared" si="11"/>
        <v>0</v>
      </c>
      <c r="CF46" s="36">
        <f t="shared" si="11"/>
        <v>0</v>
      </c>
      <c r="CG46" s="36">
        <f t="shared" si="11"/>
        <v>0</v>
      </c>
      <c r="CH46" s="36">
        <f t="shared" si="11"/>
        <v>0</v>
      </c>
      <c r="CI46" s="36">
        <f t="shared" si="11"/>
        <v>0</v>
      </c>
      <c r="CJ46" s="36">
        <f t="shared" si="11"/>
        <v>0</v>
      </c>
      <c r="CK46" s="36">
        <f t="shared" si="11"/>
        <v>0</v>
      </c>
      <c r="CL46" s="36">
        <f t="shared" si="11"/>
        <v>0</v>
      </c>
      <c r="CM46" s="36">
        <f t="shared" si="11"/>
        <v>0</v>
      </c>
      <c r="CN46" s="36">
        <f t="shared" si="11"/>
        <v>0</v>
      </c>
      <c r="CO46" s="36">
        <f t="shared" si="11"/>
        <v>0</v>
      </c>
      <c r="CP46" s="36">
        <f t="shared" si="11"/>
        <v>0</v>
      </c>
      <c r="CQ46" s="36">
        <f t="shared" si="11"/>
        <v>0</v>
      </c>
      <c r="CR46" s="36">
        <f t="shared" si="11"/>
        <v>0</v>
      </c>
      <c r="CS46" s="36">
        <f t="shared" si="11"/>
        <v>0</v>
      </c>
      <c r="CT46" s="36">
        <f t="shared" si="11"/>
        <v>0</v>
      </c>
      <c r="CU46" s="36">
        <f t="shared" si="11"/>
        <v>0</v>
      </c>
      <c r="CV46" s="36">
        <f t="shared" si="11"/>
        <v>0</v>
      </c>
      <c r="CW46" s="36">
        <f t="shared" si="11"/>
        <v>0</v>
      </c>
      <c r="CX46" s="36">
        <f t="shared" si="11"/>
        <v>0</v>
      </c>
      <c r="CY46" s="36">
        <f t="shared" si="11"/>
        <v>0</v>
      </c>
      <c r="CZ46" s="36">
        <f t="shared" si="11"/>
        <v>0</v>
      </c>
      <c r="DA46" s="36">
        <f t="shared" ref="DA46:DH46" si="12">SUMIF($15:$15,YEAR(DA$41),30:30)^(1/4)</f>
        <v>0</v>
      </c>
      <c r="DB46" s="36">
        <f t="shared" si="12"/>
        <v>0</v>
      </c>
      <c r="DC46" s="36">
        <f t="shared" si="12"/>
        <v>0</v>
      </c>
      <c r="DD46" s="36">
        <f t="shared" si="12"/>
        <v>0</v>
      </c>
      <c r="DE46" s="36">
        <f t="shared" si="12"/>
        <v>0</v>
      </c>
      <c r="DF46" s="36">
        <f t="shared" si="12"/>
        <v>0</v>
      </c>
      <c r="DG46" s="36">
        <f t="shared" si="12"/>
        <v>0</v>
      </c>
      <c r="DH46" s="36">
        <f t="shared" si="12"/>
        <v>0</v>
      </c>
    </row>
    <row r="47" spans="1:114" x14ac:dyDescent="0.25">
      <c r="B47" s="33" t="s">
        <v>115</v>
      </c>
      <c r="I47" s="36">
        <f t="shared" ref="I47:AN47" si="13">SUMIF($15:$15,YEAR(I$41),31:31)^(1/4)</f>
        <v>1.017000243749717</v>
      </c>
      <c r="J47" s="36">
        <f t="shared" si="13"/>
        <v>1.017000243749717</v>
      </c>
      <c r="K47" s="36">
        <f t="shared" si="13"/>
        <v>1.017000243749717</v>
      </c>
      <c r="L47" s="36">
        <f t="shared" si="13"/>
        <v>1.017000243749717</v>
      </c>
      <c r="M47" s="36">
        <f t="shared" si="13"/>
        <v>1.0175160744102212</v>
      </c>
      <c r="N47" s="36">
        <f t="shared" si="13"/>
        <v>1.0175160744102212</v>
      </c>
      <c r="O47" s="36">
        <f t="shared" si="13"/>
        <v>1.0175160744102212</v>
      </c>
      <c r="P47" s="36">
        <f t="shared" si="13"/>
        <v>1.0175160744102212</v>
      </c>
      <c r="Q47" s="36">
        <f t="shared" si="13"/>
        <v>1.0173475315012763</v>
      </c>
      <c r="R47" s="36">
        <f t="shared" si="13"/>
        <v>1.0173475315012763</v>
      </c>
      <c r="S47" s="36">
        <f t="shared" si="13"/>
        <v>1.0173475315012763</v>
      </c>
      <c r="T47" s="36">
        <f t="shared" si="13"/>
        <v>1.0173475315012763</v>
      </c>
      <c r="U47" s="36">
        <f t="shared" si="13"/>
        <v>1.0170344362934811</v>
      </c>
      <c r="V47" s="36">
        <f t="shared" si="13"/>
        <v>1.0170344362934811</v>
      </c>
      <c r="W47" s="36">
        <f t="shared" si="13"/>
        <v>1.0170344362934811</v>
      </c>
      <c r="X47" s="36">
        <f t="shared" si="13"/>
        <v>1.0170344362934811</v>
      </c>
      <c r="Y47" s="36">
        <f t="shared" si="13"/>
        <v>1.0172939827808105</v>
      </c>
      <c r="Z47" s="36">
        <f t="shared" si="13"/>
        <v>1.0172939827808105</v>
      </c>
      <c r="AA47" s="36">
        <f t="shared" si="13"/>
        <v>1.0172939827808105</v>
      </c>
      <c r="AB47" s="36">
        <f t="shared" si="13"/>
        <v>1.0172939827808105</v>
      </c>
      <c r="AC47" s="36">
        <f t="shared" si="13"/>
        <v>1.0172427851651376</v>
      </c>
      <c r="AD47" s="36">
        <f t="shared" si="13"/>
        <v>1.0172427851651376</v>
      </c>
      <c r="AE47" s="36">
        <f t="shared" si="13"/>
        <v>1.0172427851651376</v>
      </c>
      <c r="AF47" s="36">
        <f t="shared" si="13"/>
        <v>1.0172427851651376</v>
      </c>
      <c r="AG47" s="36">
        <f t="shared" si="13"/>
        <v>1.0173332791393479</v>
      </c>
      <c r="AH47" s="36">
        <f t="shared" si="13"/>
        <v>1.0173332791393479</v>
      </c>
      <c r="AI47" s="36">
        <f t="shared" si="13"/>
        <v>1.0173332791393479</v>
      </c>
      <c r="AJ47" s="36">
        <f t="shared" si="13"/>
        <v>1.0173332791393479</v>
      </c>
      <c r="AK47" s="36">
        <f t="shared" si="13"/>
        <v>1.0163528185475574</v>
      </c>
      <c r="AL47" s="36">
        <f t="shared" si="13"/>
        <v>1.0163528185475574</v>
      </c>
      <c r="AM47" s="36">
        <f t="shared" si="13"/>
        <v>1.0163528185475574</v>
      </c>
      <c r="AN47" s="36">
        <f t="shared" si="13"/>
        <v>1.0163528185475574</v>
      </c>
      <c r="AO47" s="36">
        <f t="shared" ref="AO47:BT47" si="14">SUMIF($15:$15,YEAR(AO$41),31:31)^(1/4)</f>
        <v>1.016724281777845</v>
      </c>
      <c r="AP47" s="36">
        <f t="shared" si="14"/>
        <v>1.016724281777845</v>
      </c>
      <c r="AQ47" s="36">
        <f t="shared" si="14"/>
        <v>1.016724281777845</v>
      </c>
      <c r="AR47" s="36">
        <f t="shared" si="14"/>
        <v>1.016724281777845</v>
      </c>
      <c r="AS47" s="36">
        <f t="shared" si="14"/>
        <v>1.0165375999593631</v>
      </c>
      <c r="AT47" s="36">
        <f t="shared" si="14"/>
        <v>1.0165375999593631</v>
      </c>
      <c r="AU47" s="36">
        <f t="shared" si="14"/>
        <v>1.0165375999593631</v>
      </c>
      <c r="AV47" s="36">
        <f t="shared" si="14"/>
        <v>1.0165375999593631</v>
      </c>
      <c r="AW47" s="36">
        <f t="shared" si="14"/>
        <v>1.0161461928051032</v>
      </c>
      <c r="AX47" s="36">
        <f t="shared" si="14"/>
        <v>1.0161461928051032</v>
      </c>
      <c r="AY47" s="36">
        <f t="shared" si="14"/>
        <v>1.0161461928051032</v>
      </c>
      <c r="AZ47" s="36">
        <f t="shared" si="14"/>
        <v>1.0161461928051032</v>
      </c>
      <c r="BA47" s="36">
        <f t="shared" si="14"/>
        <v>1.0164458883915732</v>
      </c>
      <c r="BB47" s="36">
        <f t="shared" si="14"/>
        <v>1.0164458883915732</v>
      </c>
      <c r="BC47" s="36">
        <f t="shared" si="14"/>
        <v>1.0164458883915732</v>
      </c>
      <c r="BD47" s="36">
        <f t="shared" si="14"/>
        <v>1.0164458883915732</v>
      </c>
      <c r="BE47" s="36">
        <f t="shared" si="14"/>
        <v>1.0165464677729623</v>
      </c>
      <c r="BF47" s="36">
        <f t="shared" si="14"/>
        <v>1.0165464677729623</v>
      </c>
      <c r="BG47" s="36">
        <f t="shared" si="14"/>
        <v>1.0165464677729623</v>
      </c>
      <c r="BH47" s="36">
        <f t="shared" si="14"/>
        <v>0</v>
      </c>
      <c r="BI47" s="36">
        <f t="shared" si="14"/>
        <v>0</v>
      </c>
      <c r="BJ47" s="36">
        <f t="shared" si="14"/>
        <v>0</v>
      </c>
      <c r="BK47" s="36">
        <f t="shared" si="14"/>
        <v>0</v>
      </c>
      <c r="BL47" s="36">
        <f t="shared" si="14"/>
        <v>0</v>
      </c>
      <c r="BM47" s="36">
        <f t="shared" si="14"/>
        <v>0</v>
      </c>
      <c r="BN47" s="36">
        <f t="shared" si="14"/>
        <v>0</v>
      </c>
      <c r="BO47" s="36">
        <f t="shared" si="14"/>
        <v>0</v>
      </c>
      <c r="BP47" s="36">
        <f t="shared" si="14"/>
        <v>0</v>
      </c>
      <c r="BQ47" s="36">
        <f t="shared" si="14"/>
        <v>0</v>
      </c>
      <c r="BR47" s="36">
        <f t="shared" si="14"/>
        <v>0</v>
      </c>
      <c r="BS47" s="36">
        <f t="shared" si="14"/>
        <v>0</v>
      </c>
      <c r="BT47" s="36">
        <f t="shared" si="14"/>
        <v>0</v>
      </c>
      <c r="BU47" s="36">
        <f t="shared" ref="BU47:CZ47" si="15">SUMIF($15:$15,YEAR(BU$41),31:31)^(1/4)</f>
        <v>0</v>
      </c>
      <c r="BV47" s="36">
        <f t="shared" si="15"/>
        <v>0</v>
      </c>
      <c r="BW47" s="36">
        <f t="shared" si="15"/>
        <v>0</v>
      </c>
      <c r="BX47" s="36">
        <f t="shared" si="15"/>
        <v>0</v>
      </c>
      <c r="BY47" s="36">
        <f t="shared" si="15"/>
        <v>0</v>
      </c>
      <c r="BZ47" s="36">
        <f t="shared" si="15"/>
        <v>0</v>
      </c>
      <c r="CA47" s="36">
        <f t="shared" si="15"/>
        <v>0</v>
      </c>
      <c r="CB47" s="36">
        <f t="shared" si="15"/>
        <v>0</v>
      </c>
      <c r="CC47" s="36">
        <f t="shared" si="15"/>
        <v>0</v>
      </c>
      <c r="CD47" s="36">
        <f t="shared" si="15"/>
        <v>0</v>
      </c>
      <c r="CE47" s="36">
        <f t="shared" si="15"/>
        <v>0</v>
      </c>
      <c r="CF47" s="36">
        <f t="shared" si="15"/>
        <v>0</v>
      </c>
      <c r="CG47" s="36">
        <f t="shared" si="15"/>
        <v>0</v>
      </c>
      <c r="CH47" s="36">
        <f t="shared" si="15"/>
        <v>0</v>
      </c>
      <c r="CI47" s="36">
        <f t="shared" si="15"/>
        <v>0</v>
      </c>
      <c r="CJ47" s="36">
        <f t="shared" si="15"/>
        <v>0</v>
      </c>
      <c r="CK47" s="36">
        <f t="shared" si="15"/>
        <v>0</v>
      </c>
      <c r="CL47" s="36">
        <f t="shared" si="15"/>
        <v>0</v>
      </c>
      <c r="CM47" s="36">
        <f t="shared" si="15"/>
        <v>0</v>
      </c>
      <c r="CN47" s="36">
        <f t="shared" si="15"/>
        <v>0</v>
      </c>
      <c r="CO47" s="36">
        <f t="shared" si="15"/>
        <v>0</v>
      </c>
      <c r="CP47" s="36">
        <f t="shared" si="15"/>
        <v>0</v>
      </c>
      <c r="CQ47" s="36">
        <f t="shared" si="15"/>
        <v>0</v>
      </c>
      <c r="CR47" s="36">
        <f t="shared" si="15"/>
        <v>0</v>
      </c>
      <c r="CS47" s="36">
        <f t="shared" si="15"/>
        <v>0</v>
      </c>
      <c r="CT47" s="36">
        <f t="shared" si="15"/>
        <v>0</v>
      </c>
      <c r="CU47" s="36">
        <f t="shared" si="15"/>
        <v>0</v>
      </c>
      <c r="CV47" s="36">
        <f t="shared" si="15"/>
        <v>0</v>
      </c>
      <c r="CW47" s="36">
        <f t="shared" si="15"/>
        <v>0</v>
      </c>
      <c r="CX47" s="36">
        <f t="shared" si="15"/>
        <v>0</v>
      </c>
      <c r="CY47" s="36">
        <f t="shared" si="15"/>
        <v>0</v>
      </c>
      <c r="CZ47" s="36">
        <f t="shared" si="15"/>
        <v>0</v>
      </c>
      <c r="DA47" s="36">
        <f t="shared" ref="DA47:DH47" si="16">SUMIF($15:$15,YEAR(DA$41),31:31)^(1/4)</f>
        <v>0</v>
      </c>
      <c r="DB47" s="36">
        <f t="shared" si="16"/>
        <v>0</v>
      </c>
      <c r="DC47" s="36">
        <f t="shared" si="16"/>
        <v>0</v>
      </c>
      <c r="DD47" s="36">
        <f t="shared" si="16"/>
        <v>0</v>
      </c>
      <c r="DE47" s="36">
        <f t="shared" si="16"/>
        <v>0</v>
      </c>
      <c r="DF47" s="36">
        <f t="shared" si="16"/>
        <v>0</v>
      </c>
      <c r="DG47" s="36">
        <f t="shared" si="16"/>
        <v>0</v>
      </c>
      <c r="DH47" s="36">
        <f t="shared" si="16"/>
        <v>0</v>
      </c>
    </row>
    <row r="48" spans="1:114" x14ac:dyDescent="0.25">
      <c r="B48" s="33" t="s">
        <v>116</v>
      </c>
      <c r="I48" s="36">
        <f t="shared" ref="I48:AN48" si="17">SUMIF($15:$15,YEAR(I$41),32:32)^(1/4)</f>
        <v>1.0093675495853838</v>
      </c>
      <c r="J48" s="36">
        <f t="shared" si="17"/>
        <v>1.0093675495853838</v>
      </c>
      <c r="K48" s="36">
        <f t="shared" si="17"/>
        <v>1.0093675495853838</v>
      </c>
      <c r="L48" s="36">
        <f t="shared" si="17"/>
        <v>1.0093675495853838</v>
      </c>
      <c r="M48" s="36">
        <f t="shared" si="17"/>
        <v>1.0074170717777329</v>
      </c>
      <c r="N48" s="36">
        <f t="shared" si="17"/>
        <v>1.0074170717777329</v>
      </c>
      <c r="O48" s="36">
        <f t="shared" si="17"/>
        <v>1.0074170717777329</v>
      </c>
      <c r="P48" s="36">
        <f t="shared" si="17"/>
        <v>1.0074170717777329</v>
      </c>
      <c r="Q48" s="36">
        <f t="shared" si="17"/>
        <v>1.0074170717777329</v>
      </c>
      <c r="R48" s="36">
        <f t="shared" si="17"/>
        <v>1.0074170717777329</v>
      </c>
      <c r="S48" s="36">
        <f t="shared" si="17"/>
        <v>1.0074170717777329</v>
      </c>
      <c r="T48" s="36">
        <f t="shared" si="17"/>
        <v>1.0074170717777329</v>
      </c>
      <c r="U48" s="36">
        <f t="shared" si="17"/>
        <v>1.009732044766678</v>
      </c>
      <c r="V48" s="36">
        <f t="shared" si="17"/>
        <v>1.009732044766678</v>
      </c>
      <c r="W48" s="36">
        <f t="shared" si="17"/>
        <v>1.009732044766678</v>
      </c>
      <c r="X48" s="36">
        <f t="shared" si="17"/>
        <v>1.009732044766678</v>
      </c>
      <c r="Y48" s="36">
        <f t="shared" si="17"/>
        <v>1.0097375242886055</v>
      </c>
      <c r="Z48" s="36">
        <f t="shared" si="17"/>
        <v>1.0097375242886055</v>
      </c>
      <c r="AA48" s="36">
        <f t="shared" si="17"/>
        <v>1.0097375242886055</v>
      </c>
      <c r="AB48" s="36">
        <f t="shared" si="17"/>
        <v>1.0097375242886055</v>
      </c>
      <c r="AC48" s="36">
        <f t="shared" si="17"/>
        <v>1.0097291756691804</v>
      </c>
      <c r="AD48" s="36">
        <f t="shared" si="17"/>
        <v>1.0097291756691804</v>
      </c>
      <c r="AE48" s="36">
        <f t="shared" si="17"/>
        <v>1.0097291756691804</v>
      </c>
      <c r="AF48" s="36">
        <f t="shared" si="17"/>
        <v>1.0097291756691804</v>
      </c>
      <c r="AG48" s="36">
        <f t="shared" si="17"/>
        <v>1.0097099856655001</v>
      </c>
      <c r="AH48" s="36">
        <f t="shared" si="17"/>
        <v>1.0097099856655001</v>
      </c>
      <c r="AI48" s="36">
        <f t="shared" si="17"/>
        <v>1.0097099856655001</v>
      </c>
      <c r="AJ48" s="36">
        <f t="shared" si="17"/>
        <v>1.0097099856655001</v>
      </c>
      <c r="AK48" s="36">
        <f t="shared" si="17"/>
        <v>1.0096907794057142</v>
      </c>
      <c r="AL48" s="36">
        <f t="shared" si="17"/>
        <v>1.0096907794057142</v>
      </c>
      <c r="AM48" s="36">
        <f t="shared" si="17"/>
        <v>1.0096907794057142</v>
      </c>
      <c r="AN48" s="36">
        <f t="shared" si="17"/>
        <v>1.0096907794057142</v>
      </c>
      <c r="AO48" s="36">
        <f t="shared" ref="AO48:BS48" si="18">SUMIF($15:$15,YEAR(AO$41),32:32)^(1/4)</f>
        <v>1.0096766837412707</v>
      </c>
      <c r="AP48" s="36">
        <f t="shared" si="18"/>
        <v>1.0096766837412707</v>
      </c>
      <c r="AQ48" s="36">
        <f t="shared" si="18"/>
        <v>1.0096766837412707</v>
      </c>
      <c r="AR48" s="36">
        <f t="shared" si="18"/>
        <v>1.0096766837412707</v>
      </c>
      <c r="AS48" s="36">
        <f t="shared" si="18"/>
        <v>1.0096709823249677</v>
      </c>
      <c r="AT48" s="36">
        <f t="shared" si="18"/>
        <v>1.0096709823249677</v>
      </c>
      <c r="AU48" s="36">
        <f t="shared" si="18"/>
        <v>1.0096709823249677</v>
      </c>
      <c r="AV48" s="36">
        <f t="shared" si="18"/>
        <v>1.0096709823249677</v>
      </c>
      <c r="AW48" s="36">
        <f t="shared" si="18"/>
        <v>1.0096783256222195</v>
      </c>
      <c r="AX48" s="36">
        <f t="shared" si="18"/>
        <v>1.0096783256222195</v>
      </c>
      <c r="AY48" s="36">
        <f t="shared" si="18"/>
        <v>1.0096783256222195</v>
      </c>
      <c r="AZ48" s="36">
        <f t="shared" si="18"/>
        <v>1.0096783256222195</v>
      </c>
      <c r="BA48" s="36">
        <f t="shared" si="18"/>
        <v>1.0096913885945966</v>
      </c>
      <c r="BB48" s="36">
        <f t="shared" si="18"/>
        <v>1.0096913885945966</v>
      </c>
      <c r="BC48" s="36">
        <f t="shared" si="18"/>
        <v>1.0096913885945966</v>
      </c>
      <c r="BD48" s="36">
        <f t="shared" si="18"/>
        <v>1.0096913885945966</v>
      </c>
      <c r="BE48" s="36">
        <f t="shared" si="18"/>
        <v>1.0097020816948405</v>
      </c>
      <c r="BF48" s="36">
        <f t="shared" si="18"/>
        <v>1.0097020816948405</v>
      </c>
      <c r="BG48" s="36">
        <f t="shared" si="18"/>
        <v>1.0097020816948405</v>
      </c>
      <c r="BH48" s="36">
        <f t="shared" si="18"/>
        <v>0</v>
      </c>
      <c r="BI48" s="36">
        <f t="shared" si="18"/>
        <v>0</v>
      </c>
      <c r="BJ48" s="36">
        <f t="shared" si="18"/>
        <v>0</v>
      </c>
      <c r="BK48" s="36">
        <f t="shared" si="18"/>
        <v>0</v>
      </c>
      <c r="BL48" s="36">
        <f t="shared" si="18"/>
        <v>0</v>
      </c>
      <c r="BM48" s="36">
        <f t="shared" si="18"/>
        <v>0</v>
      </c>
      <c r="BN48" s="36">
        <f t="shared" si="18"/>
        <v>0</v>
      </c>
      <c r="BO48" s="36">
        <f t="shared" si="18"/>
        <v>0</v>
      </c>
      <c r="BP48" s="36">
        <f t="shared" si="18"/>
        <v>0</v>
      </c>
      <c r="BQ48" s="36">
        <f t="shared" si="18"/>
        <v>0</v>
      </c>
      <c r="BR48" s="36">
        <f t="shared" si="18"/>
        <v>0</v>
      </c>
      <c r="BS48" s="36">
        <f t="shared" si="18"/>
        <v>0</v>
      </c>
      <c r="BT48" s="36">
        <f t="shared" ref="BT48" si="19">SUMIF($15:$15,YEAR(BT$41),32:32)^(1/4)</f>
        <v>0</v>
      </c>
      <c r="BU48" s="36">
        <f t="shared" ref="BU48:DH48" si="20">SUMIF($15:$15,YEAR(BU$41),32:32)^(1/4)</f>
        <v>0</v>
      </c>
      <c r="BV48" s="36">
        <f t="shared" si="20"/>
        <v>0</v>
      </c>
      <c r="BW48" s="36">
        <f t="shared" si="20"/>
        <v>0</v>
      </c>
      <c r="BX48" s="36">
        <f t="shared" si="20"/>
        <v>0</v>
      </c>
      <c r="BY48" s="36">
        <f t="shared" si="20"/>
        <v>0</v>
      </c>
      <c r="BZ48" s="36">
        <f t="shared" si="20"/>
        <v>0</v>
      </c>
      <c r="CA48" s="36">
        <f t="shared" si="20"/>
        <v>0</v>
      </c>
      <c r="CB48" s="36">
        <f t="shared" si="20"/>
        <v>0</v>
      </c>
      <c r="CC48" s="36">
        <f t="shared" si="20"/>
        <v>0</v>
      </c>
      <c r="CD48" s="36">
        <f t="shared" si="20"/>
        <v>0</v>
      </c>
      <c r="CE48" s="36">
        <f t="shared" si="20"/>
        <v>0</v>
      </c>
      <c r="CF48" s="36">
        <f t="shared" si="20"/>
        <v>0</v>
      </c>
      <c r="CG48" s="36">
        <f t="shared" si="20"/>
        <v>0</v>
      </c>
      <c r="CH48" s="36">
        <f t="shared" si="20"/>
        <v>0</v>
      </c>
      <c r="CI48" s="36">
        <f t="shared" si="20"/>
        <v>0</v>
      </c>
      <c r="CJ48" s="36">
        <f t="shared" si="20"/>
        <v>0</v>
      </c>
      <c r="CK48" s="36">
        <f t="shared" si="20"/>
        <v>0</v>
      </c>
      <c r="CL48" s="36">
        <f t="shared" si="20"/>
        <v>0</v>
      </c>
      <c r="CM48" s="36">
        <f t="shared" si="20"/>
        <v>0</v>
      </c>
      <c r="CN48" s="36">
        <f t="shared" si="20"/>
        <v>0</v>
      </c>
      <c r="CO48" s="36">
        <f t="shared" si="20"/>
        <v>0</v>
      </c>
      <c r="CP48" s="36">
        <f t="shared" si="20"/>
        <v>0</v>
      </c>
      <c r="CQ48" s="36">
        <f t="shared" si="20"/>
        <v>0</v>
      </c>
      <c r="CR48" s="36">
        <f t="shared" si="20"/>
        <v>0</v>
      </c>
      <c r="CS48" s="36">
        <f t="shared" si="20"/>
        <v>0</v>
      </c>
      <c r="CT48" s="36">
        <f t="shared" si="20"/>
        <v>0</v>
      </c>
      <c r="CU48" s="36">
        <f t="shared" si="20"/>
        <v>0</v>
      </c>
      <c r="CV48" s="36">
        <f t="shared" si="20"/>
        <v>0</v>
      </c>
      <c r="CW48" s="36">
        <f t="shared" si="20"/>
        <v>0</v>
      </c>
      <c r="CX48" s="36">
        <f t="shared" si="20"/>
        <v>0</v>
      </c>
      <c r="CY48" s="36">
        <f t="shared" si="20"/>
        <v>0</v>
      </c>
      <c r="CZ48" s="36">
        <f t="shared" si="20"/>
        <v>0</v>
      </c>
      <c r="DA48" s="36">
        <f t="shared" si="20"/>
        <v>0</v>
      </c>
      <c r="DB48" s="36">
        <f t="shared" si="20"/>
        <v>0</v>
      </c>
      <c r="DC48" s="36">
        <f t="shared" si="20"/>
        <v>0</v>
      </c>
      <c r="DD48" s="36">
        <f t="shared" si="20"/>
        <v>0</v>
      </c>
      <c r="DE48" s="36">
        <f t="shared" si="20"/>
        <v>0</v>
      </c>
      <c r="DF48" s="36">
        <f t="shared" si="20"/>
        <v>0</v>
      </c>
      <c r="DG48" s="36">
        <f t="shared" si="20"/>
        <v>0</v>
      </c>
      <c r="DH48" s="36">
        <f t="shared" si="20"/>
        <v>0</v>
      </c>
    </row>
    <row r="49" spans="1:112" x14ac:dyDescent="0.25">
      <c r="B49" s="33" t="s">
        <v>117</v>
      </c>
      <c r="I49" s="36">
        <f t="shared" ref="I49:AN49" si="21">SUMIF($15:$15,YEAR(I$41),33:33)^(1/4)</f>
        <v>1.0090411565121438</v>
      </c>
      <c r="J49" s="36">
        <f t="shared" si="21"/>
        <v>1.0090411565121438</v>
      </c>
      <c r="K49" s="36">
        <f t="shared" si="21"/>
        <v>1.0090411565121438</v>
      </c>
      <c r="L49" s="36">
        <f t="shared" si="21"/>
        <v>1.0090411565121438</v>
      </c>
      <c r="M49" s="36">
        <f t="shared" si="21"/>
        <v>1.0098580912000652</v>
      </c>
      <c r="N49" s="36">
        <f t="shared" si="21"/>
        <v>1.0098580912000652</v>
      </c>
      <c r="O49" s="36">
        <f t="shared" si="21"/>
        <v>1.0098580912000652</v>
      </c>
      <c r="P49" s="36">
        <f t="shared" si="21"/>
        <v>1.0098580912000652</v>
      </c>
      <c r="Q49" s="36">
        <f t="shared" si="21"/>
        <v>1.0098618755905429</v>
      </c>
      <c r="R49" s="36">
        <f t="shared" si="21"/>
        <v>1.0098618755905429</v>
      </c>
      <c r="S49" s="36">
        <f t="shared" si="21"/>
        <v>1.0098618755905429</v>
      </c>
      <c r="T49" s="36">
        <f t="shared" si="21"/>
        <v>1.0098618755905429</v>
      </c>
      <c r="U49" s="36">
        <f t="shared" si="21"/>
        <v>1.009732044766678</v>
      </c>
      <c r="V49" s="36">
        <f t="shared" si="21"/>
        <v>1.009732044766678</v>
      </c>
      <c r="W49" s="36">
        <f t="shared" si="21"/>
        <v>1.009732044766678</v>
      </c>
      <c r="X49" s="36">
        <f t="shared" si="21"/>
        <v>1.009732044766678</v>
      </c>
      <c r="Y49" s="36">
        <f t="shared" si="21"/>
        <v>1.0097375242886055</v>
      </c>
      <c r="Z49" s="36">
        <f t="shared" si="21"/>
        <v>1.0097375242886055</v>
      </c>
      <c r="AA49" s="36">
        <f t="shared" si="21"/>
        <v>1.0097375242886055</v>
      </c>
      <c r="AB49" s="36">
        <f t="shared" si="21"/>
        <v>1.0097375242886055</v>
      </c>
      <c r="AC49" s="36">
        <f t="shared" si="21"/>
        <v>1.0097291756691804</v>
      </c>
      <c r="AD49" s="36">
        <f t="shared" si="21"/>
        <v>1.0097291756691804</v>
      </c>
      <c r="AE49" s="36">
        <f t="shared" si="21"/>
        <v>1.0097291756691804</v>
      </c>
      <c r="AF49" s="36">
        <f t="shared" si="21"/>
        <v>1.0097291756691804</v>
      </c>
      <c r="AG49" s="36">
        <f t="shared" si="21"/>
        <v>1.0097099856655001</v>
      </c>
      <c r="AH49" s="36">
        <f t="shared" si="21"/>
        <v>1.0097099856655001</v>
      </c>
      <c r="AI49" s="36">
        <f t="shared" si="21"/>
        <v>1.0097099856655001</v>
      </c>
      <c r="AJ49" s="36">
        <f t="shared" si="21"/>
        <v>1.0097099856655001</v>
      </c>
      <c r="AK49" s="36">
        <f t="shared" si="21"/>
        <v>1.0096907794057142</v>
      </c>
      <c r="AL49" s="36">
        <f t="shared" si="21"/>
        <v>1.0096907794057142</v>
      </c>
      <c r="AM49" s="36">
        <f t="shared" si="21"/>
        <v>1.0096907794057142</v>
      </c>
      <c r="AN49" s="36">
        <f t="shared" si="21"/>
        <v>1.0096907794057142</v>
      </c>
      <c r="AO49" s="36">
        <f t="shared" ref="AO49:BS49" si="22">SUMIF($15:$15,YEAR(AO$41),33:33)^(1/4)</f>
        <v>1.0096766837412707</v>
      </c>
      <c r="AP49" s="36">
        <f t="shared" si="22"/>
        <v>1.0096766837412707</v>
      </c>
      <c r="AQ49" s="36">
        <f t="shared" si="22"/>
        <v>1.0096766837412707</v>
      </c>
      <c r="AR49" s="36">
        <f t="shared" si="22"/>
        <v>1.0096766837412707</v>
      </c>
      <c r="AS49" s="36">
        <f t="shared" si="22"/>
        <v>1.0096709823249677</v>
      </c>
      <c r="AT49" s="36">
        <f t="shared" si="22"/>
        <v>1.0096709823249677</v>
      </c>
      <c r="AU49" s="36">
        <f t="shared" si="22"/>
        <v>1.0096709823249677</v>
      </c>
      <c r="AV49" s="36">
        <f t="shared" si="22"/>
        <v>1.0096709823249677</v>
      </c>
      <c r="AW49" s="36">
        <f t="shared" si="22"/>
        <v>1.0096783256222195</v>
      </c>
      <c r="AX49" s="36">
        <f t="shared" si="22"/>
        <v>1.0096783256222195</v>
      </c>
      <c r="AY49" s="36">
        <f t="shared" si="22"/>
        <v>1.0096783256222195</v>
      </c>
      <c r="AZ49" s="36">
        <f t="shared" si="22"/>
        <v>1.0096783256222195</v>
      </c>
      <c r="BA49" s="36">
        <f t="shared" si="22"/>
        <v>1.0096913885945966</v>
      </c>
      <c r="BB49" s="36">
        <f t="shared" si="22"/>
        <v>1.0096913885945966</v>
      </c>
      <c r="BC49" s="36">
        <f t="shared" si="22"/>
        <v>1.0096913885945966</v>
      </c>
      <c r="BD49" s="36">
        <f t="shared" si="22"/>
        <v>1.0096913885945966</v>
      </c>
      <c r="BE49" s="36">
        <f t="shared" si="22"/>
        <v>1.0097020816948405</v>
      </c>
      <c r="BF49" s="36">
        <f t="shared" si="22"/>
        <v>1.0097020816948405</v>
      </c>
      <c r="BG49" s="36">
        <f t="shared" si="22"/>
        <v>1.0097020816948405</v>
      </c>
      <c r="BH49" s="36">
        <f t="shared" si="22"/>
        <v>0</v>
      </c>
      <c r="BI49" s="36">
        <f t="shared" si="22"/>
        <v>0</v>
      </c>
      <c r="BJ49" s="36">
        <f t="shared" si="22"/>
        <v>0</v>
      </c>
      <c r="BK49" s="36">
        <f t="shared" si="22"/>
        <v>0</v>
      </c>
      <c r="BL49" s="36">
        <f t="shared" si="22"/>
        <v>0</v>
      </c>
      <c r="BM49" s="36">
        <f t="shared" si="22"/>
        <v>0</v>
      </c>
      <c r="BN49" s="36">
        <f t="shared" si="22"/>
        <v>0</v>
      </c>
      <c r="BO49" s="36">
        <f t="shared" si="22"/>
        <v>0</v>
      </c>
      <c r="BP49" s="36">
        <f t="shared" si="22"/>
        <v>0</v>
      </c>
      <c r="BQ49" s="36">
        <f t="shared" si="22"/>
        <v>0</v>
      </c>
      <c r="BR49" s="36">
        <f t="shared" si="22"/>
        <v>0</v>
      </c>
      <c r="BS49" s="36">
        <f t="shared" si="22"/>
        <v>0</v>
      </c>
      <c r="BT49" s="36">
        <f>SUMIF($15:$15,YEAR(BT$41),33:33)^(1/4)</f>
        <v>0</v>
      </c>
      <c r="BU49" s="36">
        <f t="shared" ref="BU49:DH49" si="23">SUMIF($15:$15,YEAR(BU$41),33:33)^(1/4)</f>
        <v>0</v>
      </c>
      <c r="BV49" s="36">
        <f t="shared" si="23"/>
        <v>0</v>
      </c>
      <c r="BW49" s="36">
        <f t="shared" si="23"/>
        <v>0</v>
      </c>
      <c r="BX49" s="36">
        <f t="shared" si="23"/>
        <v>0</v>
      </c>
      <c r="BY49" s="36">
        <f t="shared" si="23"/>
        <v>0</v>
      </c>
      <c r="BZ49" s="36">
        <f t="shared" si="23"/>
        <v>0</v>
      </c>
      <c r="CA49" s="36">
        <f t="shared" si="23"/>
        <v>0</v>
      </c>
      <c r="CB49" s="36">
        <f t="shared" si="23"/>
        <v>0</v>
      </c>
      <c r="CC49" s="36">
        <f t="shared" si="23"/>
        <v>0</v>
      </c>
      <c r="CD49" s="36">
        <f t="shared" si="23"/>
        <v>0</v>
      </c>
      <c r="CE49" s="36">
        <f t="shared" si="23"/>
        <v>0</v>
      </c>
      <c r="CF49" s="36">
        <f t="shared" si="23"/>
        <v>0</v>
      </c>
      <c r="CG49" s="36">
        <f t="shared" si="23"/>
        <v>0</v>
      </c>
      <c r="CH49" s="36">
        <f t="shared" si="23"/>
        <v>0</v>
      </c>
      <c r="CI49" s="36">
        <f t="shared" si="23"/>
        <v>0</v>
      </c>
      <c r="CJ49" s="36">
        <f t="shared" si="23"/>
        <v>0</v>
      </c>
      <c r="CK49" s="36">
        <f t="shared" si="23"/>
        <v>0</v>
      </c>
      <c r="CL49" s="36">
        <f t="shared" si="23"/>
        <v>0</v>
      </c>
      <c r="CM49" s="36">
        <f t="shared" si="23"/>
        <v>0</v>
      </c>
      <c r="CN49" s="36">
        <f t="shared" si="23"/>
        <v>0</v>
      </c>
      <c r="CO49" s="36">
        <f t="shared" si="23"/>
        <v>0</v>
      </c>
      <c r="CP49" s="36">
        <f t="shared" si="23"/>
        <v>0</v>
      </c>
      <c r="CQ49" s="36">
        <f t="shared" si="23"/>
        <v>0</v>
      </c>
      <c r="CR49" s="36">
        <f t="shared" si="23"/>
        <v>0</v>
      </c>
      <c r="CS49" s="36">
        <f t="shared" si="23"/>
        <v>0</v>
      </c>
      <c r="CT49" s="36">
        <f t="shared" si="23"/>
        <v>0</v>
      </c>
      <c r="CU49" s="36">
        <f t="shared" si="23"/>
        <v>0</v>
      </c>
      <c r="CV49" s="36">
        <f t="shared" si="23"/>
        <v>0</v>
      </c>
      <c r="CW49" s="36">
        <f t="shared" si="23"/>
        <v>0</v>
      </c>
      <c r="CX49" s="36">
        <f t="shared" si="23"/>
        <v>0</v>
      </c>
      <c r="CY49" s="36">
        <f t="shared" si="23"/>
        <v>0</v>
      </c>
      <c r="CZ49" s="36">
        <f t="shared" si="23"/>
        <v>0</v>
      </c>
      <c r="DA49" s="36">
        <f t="shared" si="23"/>
        <v>0</v>
      </c>
      <c r="DB49" s="36">
        <f t="shared" si="23"/>
        <v>0</v>
      </c>
      <c r="DC49" s="36">
        <f t="shared" si="23"/>
        <v>0</v>
      </c>
      <c r="DD49" s="36">
        <f t="shared" si="23"/>
        <v>0</v>
      </c>
      <c r="DE49" s="36">
        <f t="shared" si="23"/>
        <v>0</v>
      </c>
      <c r="DF49" s="36">
        <f t="shared" si="23"/>
        <v>0</v>
      </c>
      <c r="DG49" s="36">
        <f t="shared" si="23"/>
        <v>0</v>
      </c>
      <c r="DH49" s="36">
        <f t="shared" si="23"/>
        <v>0</v>
      </c>
    </row>
    <row r="50" spans="1:112" x14ac:dyDescent="0.25">
      <c r="B50" s="33" t="s">
        <v>118</v>
      </c>
      <c r="I50" s="36">
        <f t="shared" ref="I50:AN50" si="24">SUMIF($15:$15,YEAR(I$41),34:34)^(1/4)</f>
        <v>1.0097354491102175</v>
      </c>
      <c r="J50" s="36">
        <f t="shared" si="24"/>
        <v>1.0097354491102175</v>
      </c>
      <c r="K50" s="36">
        <f t="shared" si="24"/>
        <v>1.0097354491102175</v>
      </c>
      <c r="L50" s="36">
        <f t="shared" si="24"/>
        <v>1.0097354491102175</v>
      </c>
      <c r="M50" s="36">
        <f t="shared" si="24"/>
        <v>1.0098601669417437</v>
      </c>
      <c r="N50" s="36">
        <f t="shared" si="24"/>
        <v>1.0098601669417437</v>
      </c>
      <c r="O50" s="36">
        <f t="shared" si="24"/>
        <v>1.0098601669417437</v>
      </c>
      <c r="P50" s="36">
        <f t="shared" si="24"/>
        <v>1.0098601669417437</v>
      </c>
      <c r="Q50" s="36">
        <f t="shared" si="24"/>
        <v>1.0098774872584788</v>
      </c>
      <c r="R50" s="36">
        <f t="shared" si="24"/>
        <v>1.0098774872584788</v>
      </c>
      <c r="S50" s="36">
        <f t="shared" si="24"/>
        <v>1.0098774872584788</v>
      </c>
      <c r="T50" s="36">
        <f t="shared" si="24"/>
        <v>1.0098774872584788</v>
      </c>
      <c r="U50" s="36">
        <f t="shared" si="24"/>
        <v>1.0098349302551362</v>
      </c>
      <c r="V50" s="36">
        <f t="shared" si="24"/>
        <v>1.0098349302551362</v>
      </c>
      <c r="W50" s="36">
        <f t="shared" si="24"/>
        <v>1.0098349302551362</v>
      </c>
      <c r="X50" s="36">
        <f t="shared" si="24"/>
        <v>1.0098349302551362</v>
      </c>
      <c r="Y50" s="36">
        <f t="shared" si="24"/>
        <v>1.0098222692356198</v>
      </c>
      <c r="Z50" s="36">
        <f t="shared" si="24"/>
        <v>1.0098222692356198</v>
      </c>
      <c r="AA50" s="36">
        <f t="shared" si="24"/>
        <v>1.0098222692356198</v>
      </c>
      <c r="AB50" s="36">
        <f t="shared" si="24"/>
        <v>1.0098222692356198</v>
      </c>
      <c r="AC50" s="36">
        <f t="shared" si="24"/>
        <v>1.0097931662029045</v>
      </c>
      <c r="AD50" s="36">
        <f t="shared" si="24"/>
        <v>1.0097931662029045</v>
      </c>
      <c r="AE50" s="36">
        <f t="shared" si="24"/>
        <v>1.0097931662029045</v>
      </c>
      <c r="AF50" s="36">
        <f t="shared" si="24"/>
        <v>1.0097931662029045</v>
      </c>
      <c r="AG50" s="36">
        <f t="shared" si="24"/>
        <v>1.0097640376585195</v>
      </c>
      <c r="AH50" s="36">
        <f t="shared" si="24"/>
        <v>1.0097640376585195</v>
      </c>
      <c r="AI50" s="36">
        <f t="shared" si="24"/>
        <v>1.0097640376585195</v>
      </c>
      <c r="AJ50" s="36">
        <f t="shared" si="24"/>
        <v>1.0097640376585195</v>
      </c>
      <c r="AK50" s="36">
        <f t="shared" si="24"/>
        <v>1.0097426593847547</v>
      </c>
      <c r="AL50" s="36">
        <f t="shared" si="24"/>
        <v>1.0097426593847547</v>
      </c>
      <c r="AM50" s="36">
        <f t="shared" si="24"/>
        <v>1.0097426593847547</v>
      </c>
      <c r="AN50" s="36">
        <f t="shared" si="24"/>
        <v>1.0097426593847547</v>
      </c>
      <c r="AO50" s="36">
        <f t="shared" ref="AO50:BS50" si="25">SUMIF($15:$15,YEAR(AO$41),34:34)^(1/4)</f>
        <v>1.009734012166253</v>
      </c>
      <c r="AP50" s="36">
        <f t="shared" si="25"/>
        <v>1.009734012166253</v>
      </c>
      <c r="AQ50" s="36">
        <f t="shared" si="25"/>
        <v>1.009734012166253</v>
      </c>
      <c r="AR50" s="36">
        <f t="shared" si="25"/>
        <v>1.009734012166253</v>
      </c>
      <c r="AS50" s="36">
        <f t="shared" si="25"/>
        <v>1.0097451495771124</v>
      </c>
      <c r="AT50" s="36">
        <f t="shared" si="25"/>
        <v>1.0097451495771124</v>
      </c>
      <c r="AU50" s="36">
        <f t="shared" si="25"/>
        <v>1.0097451495771124</v>
      </c>
      <c r="AV50" s="36">
        <f t="shared" si="25"/>
        <v>1.0097451495771124</v>
      </c>
      <c r="AW50" s="36">
        <f t="shared" si="25"/>
        <v>1.0097649615780548</v>
      </c>
      <c r="AX50" s="36">
        <f t="shared" si="25"/>
        <v>1.0097649615780548</v>
      </c>
      <c r="AY50" s="36">
        <f t="shared" si="25"/>
        <v>1.0097649615780548</v>
      </c>
      <c r="AZ50" s="36">
        <f t="shared" si="25"/>
        <v>1.0097649615780548</v>
      </c>
      <c r="BA50" s="36">
        <f t="shared" si="25"/>
        <v>1.0097811790088276</v>
      </c>
      <c r="BB50" s="36">
        <f t="shared" si="25"/>
        <v>1.0097811790088276</v>
      </c>
      <c r="BC50" s="36">
        <f t="shared" si="25"/>
        <v>1.0097811790088276</v>
      </c>
      <c r="BD50" s="36">
        <f t="shared" si="25"/>
        <v>1.0097811790088276</v>
      </c>
      <c r="BE50" s="36">
        <f t="shared" si="25"/>
        <v>1.0098092998328205</v>
      </c>
      <c r="BF50" s="36">
        <f t="shared" si="25"/>
        <v>1.0098092998328205</v>
      </c>
      <c r="BG50" s="36">
        <f t="shared" si="25"/>
        <v>1.0098092998328205</v>
      </c>
      <c r="BH50" s="36">
        <f t="shared" si="25"/>
        <v>0</v>
      </c>
      <c r="BI50" s="36">
        <f t="shared" si="25"/>
        <v>0</v>
      </c>
      <c r="BJ50" s="36">
        <f t="shared" si="25"/>
        <v>0</v>
      </c>
      <c r="BK50" s="36">
        <f t="shared" si="25"/>
        <v>0</v>
      </c>
      <c r="BL50" s="36">
        <f t="shared" si="25"/>
        <v>0</v>
      </c>
      <c r="BM50" s="36">
        <f t="shared" si="25"/>
        <v>0</v>
      </c>
      <c r="BN50" s="36">
        <f t="shared" si="25"/>
        <v>0</v>
      </c>
      <c r="BO50" s="36">
        <f t="shared" si="25"/>
        <v>0</v>
      </c>
      <c r="BP50" s="36">
        <f t="shared" si="25"/>
        <v>0</v>
      </c>
      <c r="BQ50" s="36">
        <f t="shared" si="25"/>
        <v>0</v>
      </c>
      <c r="BR50" s="36">
        <f t="shared" si="25"/>
        <v>0</v>
      </c>
      <c r="BS50" s="36">
        <f t="shared" si="25"/>
        <v>0</v>
      </c>
      <c r="BT50" s="36">
        <f>SUMIF($15:$15,YEAR(BT$41),34:34)^(1/4)</f>
        <v>0</v>
      </c>
      <c r="BU50" s="36">
        <f t="shared" ref="BU50:DH50" si="26">SUMIF($15:$15,YEAR(BU$41),34:34)^(1/4)</f>
        <v>0</v>
      </c>
      <c r="BV50" s="36">
        <f t="shared" si="26"/>
        <v>0</v>
      </c>
      <c r="BW50" s="36">
        <f t="shared" si="26"/>
        <v>0</v>
      </c>
      <c r="BX50" s="36">
        <f t="shared" si="26"/>
        <v>0</v>
      </c>
      <c r="BY50" s="36">
        <f t="shared" si="26"/>
        <v>0</v>
      </c>
      <c r="BZ50" s="36">
        <f t="shared" si="26"/>
        <v>0</v>
      </c>
      <c r="CA50" s="36">
        <f t="shared" si="26"/>
        <v>0</v>
      </c>
      <c r="CB50" s="36">
        <f t="shared" si="26"/>
        <v>0</v>
      </c>
      <c r="CC50" s="36">
        <f t="shared" si="26"/>
        <v>0</v>
      </c>
      <c r="CD50" s="36">
        <f t="shared" si="26"/>
        <v>0</v>
      </c>
      <c r="CE50" s="36">
        <f t="shared" si="26"/>
        <v>0</v>
      </c>
      <c r="CF50" s="36">
        <f t="shared" si="26"/>
        <v>0</v>
      </c>
      <c r="CG50" s="36">
        <f t="shared" si="26"/>
        <v>0</v>
      </c>
      <c r="CH50" s="36">
        <f t="shared" si="26"/>
        <v>0</v>
      </c>
      <c r="CI50" s="36">
        <f t="shared" si="26"/>
        <v>0</v>
      </c>
      <c r="CJ50" s="36">
        <f t="shared" si="26"/>
        <v>0</v>
      </c>
      <c r="CK50" s="36">
        <f t="shared" si="26"/>
        <v>0</v>
      </c>
      <c r="CL50" s="36">
        <f t="shared" si="26"/>
        <v>0</v>
      </c>
      <c r="CM50" s="36">
        <f t="shared" si="26"/>
        <v>0</v>
      </c>
      <c r="CN50" s="36">
        <f t="shared" si="26"/>
        <v>0</v>
      </c>
      <c r="CO50" s="36">
        <f t="shared" si="26"/>
        <v>0</v>
      </c>
      <c r="CP50" s="36">
        <f t="shared" si="26"/>
        <v>0</v>
      </c>
      <c r="CQ50" s="36">
        <f t="shared" si="26"/>
        <v>0</v>
      </c>
      <c r="CR50" s="36">
        <f t="shared" si="26"/>
        <v>0</v>
      </c>
      <c r="CS50" s="36">
        <f t="shared" si="26"/>
        <v>0</v>
      </c>
      <c r="CT50" s="36">
        <f t="shared" si="26"/>
        <v>0</v>
      </c>
      <c r="CU50" s="36">
        <f t="shared" si="26"/>
        <v>0</v>
      </c>
      <c r="CV50" s="36">
        <f t="shared" si="26"/>
        <v>0</v>
      </c>
      <c r="CW50" s="36">
        <f t="shared" si="26"/>
        <v>0</v>
      </c>
      <c r="CX50" s="36">
        <f t="shared" si="26"/>
        <v>0</v>
      </c>
      <c r="CY50" s="36">
        <f t="shared" si="26"/>
        <v>0</v>
      </c>
      <c r="CZ50" s="36">
        <f t="shared" si="26"/>
        <v>0</v>
      </c>
      <c r="DA50" s="36">
        <f t="shared" si="26"/>
        <v>0</v>
      </c>
      <c r="DB50" s="36">
        <f t="shared" si="26"/>
        <v>0</v>
      </c>
      <c r="DC50" s="36">
        <f t="shared" si="26"/>
        <v>0</v>
      </c>
      <c r="DD50" s="36">
        <f t="shared" si="26"/>
        <v>0</v>
      </c>
      <c r="DE50" s="36">
        <f t="shared" si="26"/>
        <v>0</v>
      </c>
      <c r="DF50" s="36">
        <f t="shared" si="26"/>
        <v>0</v>
      </c>
      <c r="DG50" s="36">
        <f t="shared" si="26"/>
        <v>0</v>
      </c>
      <c r="DH50" s="36">
        <f t="shared" si="26"/>
        <v>0</v>
      </c>
    </row>
    <row r="51" spans="1:112" x14ac:dyDescent="0.25">
      <c r="B51" s="33" t="s">
        <v>432</v>
      </c>
      <c r="I51" s="36">
        <f t="shared" ref="I51:AN51" si="27">SUMIF($15:$15,YEAR(I$41),35:35)^(1/4)</f>
        <v>1.0122722344290394</v>
      </c>
      <c r="J51" s="36">
        <f t="shared" si="27"/>
        <v>1.0122722344290394</v>
      </c>
      <c r="K51" s="36">
        <f t="shared" si="27"/>
        <v>1.0122722344290394</v>
      </c>
      <c r="L51" s="36">
        <f t="shared" si="27"/>
        <v>1.0122722344290394</v>
      </c>
      <c r="M51" s="36">
        <f t="shared" si="27"/>
        <v>1.0098534065489688</v>
      </c>
      <c r="N51" s="36">
        <f t="shared" si="27"/>
        <v>1.0098534065489688</v>
      </c>
      <c r="O51" s="36">
        <f t="shared" si="27"/>
        <v>1.0098534065489688</v>
      </c>
      <c r="P51" s="36">
        <f t="shared" si="27"/>
        <v>1.0098534065489688</v>
      </c>
      <c r="Q51" s="36">
        <f t="shared" si="27"/>
        <v>1.0098534065489688</v>
      </c>
      <c r="R51" s="36">
        <f t="shared" si="27"/>
        <v>1.0098534065489688</v>
      </c>
      <c r="S51" s="36">
        <f t="shared" si="27"/>
        <v>1.0098534065489688</v>
      </c>
      <c r="T51" s="36">
        <f t="shared" si="27"/>
        <v>1.0098534065489688</v>
      </c>
      <c r="U51" s="36">
        <f t="shared" si="27"/>
        <v>1.0096181205951811</v>
      </c>
      <c r="V51" s="36">
        <f t="shared" si="27"/>
        <v>1.0096181205951811</v>
      </c>
      <c r="W51" s="36">
        <f t="shared" si="27"/>
        <v>1.0096181205951811</v>
      </c>
      <c r="X51" s="36">
        <f t="shared" si="27"/>
        <v>1.0096181205951811</v>
      </c>
      <c r="Y51" s="36">
        <f t="shared" si="27"/>
        <v>1.0091124901443089</v>
      </c>
      <c r="Z51" s="36">
        <f t="shared" si="27"/>
        <v>1.0091124901443089</v>
      </c>
      <c r="AA51" s="36">
        <f t="shared" si="27"/>
        <v>1.0091124901443089</v>
      </c>
      <c r="AB51" s="36">
        <f t="shared" si="27"/>
        <v>1.0091124901443089</v>
      </c>
      <c r="AC51" s="36">
        <f t="shared" si="27"/>
        <v>1.0092340889195721</v>
      </c>
      <c r="AD51" s="36">
        <f t="shared" si="27"/>
        <v>1.0092340889195721</v>
      </c>
      <c r="AE51" s="36">
        <f t="shared" si="27"/>
        <v>1.0092340889195721</v>
      </c>
      <c r="AF51" s="36">
        <f t="shared" si="27"/>
        <v>1.0092340889195721</v>
      </c>
      <c r="AG51" s="36">
        <f t="shared" si="27"/>
        <v>1.0085366658133652</v>
      </c>
      <c r="AH51" s="36">
        <f t="shared" si="27"/>
        <v>1.0085366658133652</v>
      </c>
      <c r="AI51" s="36">
        <f t="shared" si="27"/>
        <v>1.0085366658133652</v>
      </c>
      <c r="AJ51" s="36">
        <f t="shared" si="27"/>
        <v>1.0085366658133652</v>
      </c>
      <c r="AK51" s="36">
        <f t="shared" si="27"/>
        <v>1.0088928598481333</v>
      </c>
      <c r="AL51" s="36">
        <f t="shared" si="27"/>
        <v>1.0088928598481333</v>
      </c>
      <c r="AM51" s="36">
        <f t="shared" si="27"/>
        <v>1.0088928598481333</v>
      </c>
      <c r="AN51" s="36">
        <f t="shared" si="27"/>
        <v>1.0088928598481333</v>
      </c>
      <c r="AO51" s="36">
        <f t="shared" ref="AO51:BS51" si="28">SUMIF($15:$15,YEAR(AO$41),35:35)^(1/4)</f>
        <v>1.00908286057246</v>
      </c>
      <c r="AP51" s="36">
        <f t="shared" si="28"/>
        <v>1.00908286057246</v>
      </c>
      <c r="AQ51" s="36">
        <f t="shared" si="28"/>
        <v>1.00908286057246</v>
      </c>
      <c r="AR51" s="36">
        <f t="shared" si="28"/>
        <v>1.00908286057246</v>
      </c>
      <c r="AS51" s="36">
        <f t="shared" si="28"/>
        <v>1.0082966115392249</v>
      </c>
      <c r="AT51" s="36">
        <f t="shared" si="28"/>
        <v>1.0082966115392249</v>
      </c>
      <c r="AU51" s="36">
        <f t="shared" si="28"/>
        <v>1.0082966115392249</v>
      </c>
      <c r="AV51" s="36">
        <f t="shared" si="28"/>
        <v>1.0082966115392249</v>
      </c>
      <c r="AW51" s="36">
        <f t="shared" si="28"/>
        <v>1.0084837074933135</v>
      </c>
      <c r="AX51" s="36">
        <f t="shared" si="28"/>
        <v>1.0084837074933135</v>
      </c>
      <c r="AY51" s="36">
        <f t="shared" si="28"/>
        <v>1.0084837074933135</v>
      </c>
      <c r="AZ51" s="36">
        <f t="shared" si="28"/>
        <v>1.0084837074933135</v>
      </c>
      <c r="BA51" s="36">
        <f t="shared" si="28"/>
        <v>1.0085653166617121</v>
      </c>
      <c r="BB51" s="36">
        <f t="shared" si="28"/>
        <v>1.0085653166617121</v>
      </c>
      <c r="BC51" s="36">
        <f t="shared" si="28"/>
        <v>1.0085653166617121</v>
      </c>
      <c r="BD51" s="36">
        <f t="shared" si="28"/>
        <v>1.0085653166617121</v>
      </c>
      <c r="BE51" s="36">
        <f t="shared" si="28"/>
        <v>1.0087573744908602</v>
      </c>
      <c r="BF51" s="36">
        <f t="shared" si="28"/>
        <v>1.0087573744908602</v>
      </c>
      <c r="BG51" s="36">
        <f t="shared" si="28"/>
        <v>1.0087573744908602</v>
      </c>
      <c r="BH51" s="36">
        <f t="shared" si="28"/>
        <v>0</v>
      </c>
      <c r="BI51" s="36">
        <f t="shared" si="28"/>
        <v>0</v>
      </c>
      <c r="BJ51" s="36">
        <f t="shared" si="28"/>
        <v>0</v>
      </c>
      <c r="BK51" s="36">
        <f t="shared" si="28"/>
        <v>0</v>
      </c>
      <c r="BL51" s="36">
        <f t="shared" si="28"/>
        <v>0</v>
      </c>
      <c r="BM51" s="36">
        <f t="shared" si="28"/>
        <v>0</v>
      </c>
      <c r="BN51" s="36">
        <f t="shared" si="28"/>
        <v>0</v>
      </c>
      <c r="BO51" s="36">
        <f t="shared" si="28"/>
        <v>0</v>
      </c>
      <c r="BP51" s="36">
        <f t="shared" si="28"/>
        <v>0</v>
      </c>
      <c r="BQ51" s="36">
        <f t="shared" si="28"/>
        <v>0</v>
      </c>
      <c r="BR51" s="36">
        <f t="shared" si="28"/>
        <v>0</v>
      </c>
      <c r="BS51" s="36">
        <f t="shared" si="28"/>
        <v>0</v>
      </c>
      <c r="BT51" s="36">
        <f>SUMIF($15:$15,YEAR(BT$41),35:35)^(1/4)</f>
        <v>0</v>
      </c>
      <c r="BU51" s="36">
        <f t="shared" ref="BU51:DH51" si="29">SUMIF($15:$15,YEAR(BU$41),35:35)^(1/4)</f>
        <v>0</v>
      </c>
      <c r="BV51" s="36">
        <f t="shared" si="29"/>
        <v>0</v>
      </c>
      <c r="BW51" s="36">
        <f t="shared" si="29"/>
        <v>0</v>
      </c>
      <c r="BX51" s="36">
        <f t="shared" si="29"/>
        <v>0</v>
      </c>
      <c r="BY51" s="36">
        <f t="shared" si="29"/>
        <v>0</v>
      </c>
      <c r="BZ51" s="36">
        <f t="shared" si="29"/>
        <v>0</v>
      </c>
      <c r="CA51" s="36">
        <f t="shared" si="29"/>
        <v>0</v>
      </c>
      <c r="CB51" s="36">
        <f t="shared" si="29"/>
        <v>0</v>
      </c>
      <c r="CC51" s="36">
        <f t="shared" si="29"/>
        <v>0</v>
      </c>
      <c r="CD51" s="36">
        <f t="shared" si="29"/>
        <v>0</v>
      </c>
      <c r="CE51" s="36">
        <f t="shared" si="29"/>
        <v>0</v>
      </c>
      <c r="CF51" s="36">
        <f t="shared" si="29"/>
        <v>0</v>
      </c>
      <c r="CG51" s="36">
        <f t="shared" si="29"/>
        <v>0</v>
      </c>
      <c r="CH51" s="36">
        <f t="shared" si="29"/>
        <v>0</v>
      </c>
      <c r="CI51" s="36">
        <f t="shared" si="29"/>
        <v>0</v>
      </c>
      <c r="CJ51" s="36">
        <f t="shared" si="29"/>
        <v>0</v>
      </c>
      <c r="CK51" s="36">
        <f t="shared" si="29"/>
        <v>0</v>
      </c>
      <c r="CL51" s="36">
        <f t="shared" si="29"/>
        <v>0</v>
      </c>
      <c r="CM51" s="36">
        <f t="shared" si="29"/>
        <v>0</v>
      </c>
      <c r="CN51" s="36">
        <f t="shared" si="29"/>
        <v>0</v>
      </c>
      <c r="CO51" s="36">
        <f t="shared" si="29"/>
        <v>0</v>
      </c>
      <c r="CP51" s="36">
        <f t="shared" si="29"/>
        <v>0</v>
      </c>
      <c r="CQ51" s="36">
        <f t="shared" si="29"/>
        <v>0</v>
      </c>
      <c r="CR51" s="36">
        <f t="shared" si="29"/>
        <v>0</v>
      </c>
      <c r="CS51" s="36">
        <f t="shared" si="29"/>
        <v>0</v>
      </c>
      <c r="CT51" s="36">
        <f t="shared" si="29"/>
        <v>0</v>
      </c>
      <c r="CU51" s="36">
        <f t="shared" si="29"/>
        <v>0</v>
      </c>
      <c r="CV51" s="36">
        <f t="shared" si="29"/>
        <v>0</v>
      </c>
      <c r="CW51" s="36">
        <f t="shared" si="29"/>
        <v>0</v>
      </c>
      <c r="CX51" s="36">
        <f t="shared" si="29"/>
        <v>0</v>
      </c>
      <c r="CY51" s="36">
        <f t="shared" si="29"/>
        <v>0</v>
      </c>
      <c r="CZ51" s="36">
        <f t="shared" si="29"/>
        <v>0</v>
      </c>
      <c r="DA51" s="36">
        <f t="shared" si="29"/>
        <v>0</v>
      </c>
      <c r="DB51" s="36">
        <f t="shared" si="29"/>
        <v>0</v>
      </c>
      <c r="DC51" s="36">
        <f t="shared" si="29"/>
        <v>0</v>
      </c>
      <c r="DD51" s="36">
        <f t="shared" si="29"/>
        <v>0</v>
      </c>
      <c r="DE51" s="36">
        <f t="shared" si="29"/>
        <v>0</v>
      </c>
      <c r="DF51" s="36">
        <f t="shared" si="29"/>
        <v>0</v>
      </c>
      <c r="DG51" s="36">
        <f t="shared" si="29"/>
        <v>0</v>
      </c>
      <c r="DH51" s="36">
        <f t="shared" si="29"/>
        <v>0</v>
      </c>
    </row>
    <row r="52" spans="1:112" x14ac:dyDescent="0.25">
      <c r="B52" s="33" t="s">
        <v>433</v>
      </c>
      <c r="I52" s="36">
        <f>SUMIF($15:$15,YEAR(I$41),36:36)^(1/4)</f>
        <v>1.0109995028181562</v>
      </c>
      <c r="J52" s="36">
        <f t="shared" ref="J52:BU53" si="30">SUMIF($15:$15,YEAR(J$41),36:36)^(1/4)</f>
        <v>1.0109995028181562</v>
      </c>
      <c r="K52" s="36">
        <f t="shared" si="30"/>
        <v>1.0109995028181562</v>
      </c>
      <c r="L52" s="36">
        <f t="shared" si="30"/>
        <v>1.0109995028181562</v>
      </c>
      <c r="M52" s="36">
        <f t="shared" si="30"/>
        <v>1.0103608449800114</v>
      </c>
      <c r="N52" s="36">
        <f t="shared" si="30"/>
        <v>1.0103608449800114</v>
      </c>
      <c r="O52" s="36">
        <f t="shared" si="30"/>
        <v>1.0103608449800114</v>
      </c>
      <c r="P52" s="36">
        <f t="shared" si="30"/>
        <v>1.0103608449800114</v>
      </c>
      <c r="Q52" s="36">
        <f t="shared" si="30"/>
        <v>1.0106264696151199</v>
      </c>
      <c r="R52" s="36">
        <f t="shared" si="30"/>
        <v>1.0106264696151199</v>
      </c>
      <c r="S52" s="36">
        <f t="shared" si="30"/>
        <v>1.0106264696151199</v>
      </c>
      <c r="T52" s="36">
        <f t="shared" si="30"/>
        <v>1.0106264696151199</v>
      </c>
      <c r="U52" s="36">
        <f t="shared" si="30"/>
        <v>1.0111179379060113</v>
      </c>
      <c r="V52" s="36">
        <f t="shared" si="30"/>
        <v>1.0111179379060113</v>
      </c>
      <c r="W52" s="36">
        <f t="shared" si="30"/>
        <v>1.0111179379060113</v>
      </c>
      <c r="X52" s="36">
        <f t="shared" si="30"/>
        <v>1.0111179379060113</v>
      </c>
      <c r="Y52" s="36">
        <f t="shared" si="30"/>
        <v>1.011011520101248</v>
      </c>
      <c r="Z52" s="36">
        <f t="shared" si="30"/>
        <v>1.011011520101248</v>
      </c>
      <c r="AA52" s="36">
        <f t="shared" si="30"/>
        <v>1.011011520101248</v>
      </c>
      <c r="AB52" s="36">
        <f t="shared" si="30"/>
        <v>1.011011520101248</v>
      </c>
      <c r="AC52" s="36">
        <f t="shared" si="30"/>
        <v>1.010561852506775</v>
      </c>
      <c r="AD52" s="36">
        <f t="shared" si="30"/>
        <v>1.010561852506775</v>
      </c>
      <c r="AE52" s="36">
        <f t="shared" si="30"/>
        <v>1.010561852506775</v>
      </c>
      <c r="AF52" s="36">
        <f t="shared" si="30"/>
        <v>1.010561852506775</v>
      </c>
      <c r="AG52" s="36">
        <f t="shared" si="30"/>
        <v>1.0104091435572014</v>
      </c>
      <c r="AH52" s="36">
        <f t="shared" si="30"/>
        <v>1.0104091435572014</v>
      </c>
      <c r="AI52" s="36">
        <f t="shared" si="30"/>
        <v>1.0104091435572014</v>
      </c>
      <c r="AJ52" s="36">
        <f t="shared" si="30"/>
        <v>1.0104091435572014</v>
      </c>
      <c r="AK52" s="36">
        <f t="shared" si="30"/>
        <v>1.0101491393464341</v>
      </c>
      <c r="AL52" s="36">
        <f t="shared" si="30"/>
        <v>1.0101491393464341</v>
      </c>
      <c r="AM52" s="36">
        <f t="shared" si="30"/>
        <v>1.0101491393464341</v>
      </c>
      <c r="AN52" s="36">
        <f t="shared" si="30"/>
        <v>1.0101491393464341</v>
      </c>
      <c r="AO52" s="36">
        <f t="shared" si="30"/>
        <v>1.0099417742304371</v>
      </c>
      <c r="AP52" s="36">
        <f t="shared" si="30"/>
        <v>1.0099417742304371</v>
      </c>
      <c r="AQ52" s="36">
        <f t="shared" si="30"/>
        <v>1.0099417742304371</v>
      </c>
      <c r="AR52" s="36">
        <f t="shared" si="30"/>
        <v>1.0099417742304371</v>
      </c>
      <c r="AS52" s="36">
        <f t="shared" si="30"/>
        <v>1.0096938268519271</v>
      </c>
      <c r="AT52" s="36">
        <f t="shared" si="30"/>
        <v>1.0096938268519271</v>
      </c>
      <c r="AU52" s="36">
        <f t="shared" si="30"/>
        <v>1.0096938268519271</v>
      </c>
      <c r="AV52" s="36">
        <f t="shared" si="30"/>
        <v>1.0096938268519271</v>
      </c>
      <c r="AW52" s="36">
        <f t="shared" si="30"/>
        <v>1.009434218943537</v>
      </c>
      <c r="AX52" s="36">
        <f t="shared" si="30"/>
        <v>1.009434218943537</v>
      </c>
      <c r="AY52" s="36">
        <f t="shared" si="30"/>
        <v>1.009434218943537</v>
      </c>
      <c r="AZ52" s="36">
        <f t="shared" si="30"/>
        <v>1.009434218943537</v>
      </c>
      <c r="BA52" s="36">
        <f t="shared" si="30"/>
        <v>1.0094183538411945</v>
      </c>
      <c r="BB52" s="36">
        <f t="shared" si="30"/>
        <v>1.0094183538411945</v>
      </c>
      <c r="BC52" s="36">
        <f t="shared" si="30"/>
        <v>1.0094183538411945</v>
      </c>
      <c r="BD52" s="36">
        <f t="shared" si="30"/>
        <v>1.0094183538411945</v>
      </c>
      <c r="BE52" s="36">
        <f t="shared" si="30"/>
        <v>1.009404172631067</v>
      </c>
      <c r="BF52" s="36">
        <f t="shared" si="30"/>
        <v>1.009404172631067</v>
      </c>
      <c r="BG52" s="36">
        <f t="shared" si="30"/>
        <v>1.009404172631067</v>
      </c>
      <c r="BH52" s="36">
        <f t="shared" si="30"/>
        <v>0</v>
      </c>
      <c r="BI52" s="36">
        <f t="shared" si="30"/>
        <v>0</v>
      </c>
      <c r="BJ52" s="36">
        <f t="shared" si="30"/>
        <v>0</v>
      </c>
      <c r="BK52" s="36">
        <f t="shared" si="30"/>
        <v>0</v>
      </c>
      <c r="BL52" s="36">
        <f t="shared" si="30"/>
        <v>0</v>
      </c>
      <c r="BM52" s="36">
        <f t="shared" si="30"/>
        <v>0</v>
      </c>
      <c r="BN52" s="36">
        <f t="shared" si="30"/>
        <v>0</v>
      </c>
      <c r="BO52" s="36">
        <f t="shared" si="30"/>
        <v>0</v>
      </c>
      <c r="BP52" s="36">
        <f t="shared" si="30"/>
        <v>0</v>
      </c>
      <c r="BQ52" s="36">
        <f t="shared" si="30"/>
        <v>0</v>
      </c>
      <c r="BR52" s="36">
        <f t="shared" si="30"/>
        <v>0</v>
      </c>
      <c r="BS52" s="36">
        <f t="shared" si="30"/>
        <v>0</v>
      </c>
      <c r="BT52" s="36">
        <f t="shared" si="30"/>
        <v>0</v>
      </c>
      <c r="BU52" s="36">
        <f t="shared" si="30"/>
        <v>0</v>
      </c>
      <c r="BV52" s="36">
        <f t="shared" ref="BV52:DH52" si="31">SUMIF($15:$15,YEAR(BV$41),36:36)^(1/4)</f>
        <v>0</v>
      </c>
      <c r="BW52" s="36">
        <f t="shared" si="31"/>
        <v>0</v>
      </c>
      <c r="BX52" s="36">
        <f t="shared" si="31"/>
        <v>0</v>
      </c>
      <c r="BY52" s="36">
        <f t="shared" si="31"/>
        <v>0</v>
      </c>
      <c r="BZ52" s="36">
        <f t="shared" si="31"/>
        <v>0</v>
      </c>
      <c r="CA52" s="36">
        <f t="shared" si="31"/>
        <v>0</v>
      </c>
      <c r="CB52" s="36">
        <f t="shared" si="31"/>
        <v>0</v>
      </c>
      <c r="CC52" s="36">
        <f t="shared" si="31"/>
        <v>0</v>
      </c>
      <c r="CD52" s="36">
        <f t="shared" si="31"/>
        <v>0</v>
      </c>
      <c r="CE52" s="36">
        <f t="shared" si="31"/>
        <v>0</v>
      </c>
      <c r="CF52" s="36">
        <f t="shared" si="31"/>
        <v>0</v>
      </c>
      <c r="CG52" s="36">
        <f t="shared" si="31"/>
        <v>0</v>
      </c>
      <c r="CH52" s="36">
        <f t="shared" si="31"/>
        <v>0</v>
      </c>
      <c r="CI52" s="36">
        <f t="shared" si="31"/>
        <v>0</v>
      </c>
      <c r="CJ52" s="36">
        <f t="shared" si="31"/>
        <v>0</v>
      </c>
      <c r="CK52" s="36">
        <f t="shared" si="31"/>
        <v>0</v>
      </c>
      <c r="CL52" s="36">
        <f t="shared" si="31"/>
        <v>0</v>
      </c>
      <c r="CM52" s="36">
        <f t="shared" si="31"/>
        <v>0</v>
      </c>
      <c r="CN52" s="36">
        <f t="shared" si="31"/>
        <v>0</v>
      </c>
      <c r="CO52" s="36">
        <f t="shared" si="31"/>
        <v>0</v>
      </c>
      <c r="CP52" s="36">
        <f t="shared" si="31"/>
        <v>0</v>
      </c>
      <c r="CQ52" s="36">
        <f t="shared" si="31"/>
        <v>0</v>
      </c>
      <c r="CR52" s="36">
        <f t="shared" si="31"/>
        <v>0</v>
      </c>
      <c r="CS52" s="36">
        <f t="shared" si="31"/>
        <v>0</v>
      </c>
      <c r="CT52" s="36">
        <f t="shared" si="31"/>
        <v>0</v>
      </c>
      <c r="CU52" s="36">
        <f t="shared" si="31"/>
        <v>0</v>
      </c>
      <c r="CV52" s="36">
        <f t="shared" si="31"/>
        <v>0</v>
      </c>
      <c r="CW52" s="36">
        <f t="shared" si="31"/>
        <v>0</v>
      </c>
      <c r="CX52" s="36">
        <f t="shared" si="31"/>
        <v>0</v>
      </c>
      <c r="CY52" s="36">
        <f t="shared" si="31"/>
        <v>0</v>
      </c>
      <c r="CZ52" s="36">
        <f t="shared" si="31"/>
        <v>0</v>
      </c>
      <c r="DA52" s="36">
        <f t="shared" si="31"/>
        <v>0</v>
      </c>
      <c r="DB52" s="36">
        <f t="shared" si="31"/>
        <v>0</v>
      </c>
      <c r="DC52" s="36">
        <f t="shared" si="31"/>
        <v>0</v>
      </c>
      <c r="DD52" s="36">
        <f t="shared" si="31"/>
        <v>0</v>
      </c>
      <c r="DE52" s="36">
        <f t="shared" si="31"/>
        <v>0</v>
      </c>
      <c r="DF52" s="36">
        <f t="shared" si="31"/>
        <v>0</v>
      </c>
      <c r="DG52" s="36">
        <f t="shared" si="31"/>
        <v>0</v>
      </c>
      <c r="DH52" s="36">
        <f t="shared" si="31"/>
        <v>0</v>
      </c>
    </row>
    <row r="53" spans="1:112" x14ac:dyDescent="0.25">
      <c r="B53" s="33" t="s">
        <v>434</v>
      </c>
      <c r="I53" s="36">
        <f>SUMIF($15:$15,YEAR(I$41),37:37)^(1/4)</f>
        <v>1.0028823253079759</v>
      </c>
      <c r="J53" s="36">
        <f t="shared" si="30"/>
        <v>1.0028823253079759</v>
      </c>
      <c r="K53" s="36">
        <f t="shared" si="30"/>
        <v>1.0028823253079759</v>
      </c>
      <c r="L53" s="36">
        <f t="shared" si="30"/>
        <v>1.0028823253079759</v>
      </c>
      <c r="M53" s="36">
        <f t="shared" si="30"/>
        <v>1.0044293953697974</v>
      </c>
      <c r="N53" s="36">
        <f t="shared" si="30"/>
        <v>1.0044293953697974</v>
      </c>
      <c r="O53" s="36">
        <f t="shared" si="30"/>
        <v>1.0044293953697974</v>
      </c>
      <c r="P53" s="36">
        <f t="shared" si="30"/>
        <v>1.0044293953697974</v>
      </c>
      <c r="Q53" s="36">
        <f t="shared" si="30"/>
        <v>1.0067805987297946</v>
      </c>
      <c r="R53" s="36">
        <f t="shared" si="30"/>
        <v>1.0067805987297946</v>
      </c>
      <c r="S53" s="36">
        <f t="shared" si="30"/>
        <v>1.0067805987297946</v>
      </c>
      <c r="T53" s="36">
        <f t="shared" si="30"/>
        <v>1.0067805987297946</v>
      </c>
      <c r="U53" s="36">
        <f t="shared" si="30"/>
        <v>1.0097714895994798</v>
      </c>
      <c r="V53" s="36">
        <f t="shared" si="30"/>
        <v>1.0097714895994798</v>
      </c>
      <c r="W53" s="36">
        <f t="shared" si="30"/>
        <v>1.0097714895994798</v>
      </c>
      <c r="X53" s="36">
        <f t="shared" si="30"/>
        <v>1.0097714895994798</v>
      </c>
      <c r="Y53" s="36">
        <f t="shared" si="30"/>
        <v>1.0093078237122157</v>
      </c>
      <c r="Z53" s="36">
        <f t="shared" si="30"/>
        <v>1.0093078237122157</v>
      </c>
      <c r="AA53" s="36">
        <f t="shared" si="30"/>
        <v>1.0093078237122157</v>
      </c>
      <c r="AB53" s="36">
        <f t="shared" si="30"/>
        <v>1.0093078237122157</v>
      </c>
      <c r="AC53" s="36">
        <f t="shared" si="30"/>
        <v>1.0093714818233386</v>
      </c>
      <c r="AD53" s="36">
        <f t="shared" si="30"/>
        <v>1.0093714818233386</v>
      </c>
      <c r="AE53" s="36">
        <f t="shared" si="30"/>
        <v>1.0093714818233386</v>
      </c>
      <c r="AF53" s="36">
        <f t="shared" si="30"/>
        <v>1.0093714818233386</v>
      </c>
      <c r="AG53" s="36">
        <f t="shared" si="30"/>
        <v>1.008731481034612</v>
      </c>
      <c r="AH53" s="36">
        <f t="shared" si="30"/>
        <v>1.008731481034612</v>
      </c>
      <c r="AI53" s="36">
        <f t="shared" si="30"/>
        <v>1.008731481034612</v>
      </c>
      <c r="AJ53" s="36">
        <f t="shared" si="30"/>
        <v>1.008731481034612</v>
      </c>
      <c r="AK53" s="36">
        <f t="shared" si="30"/>
        <v>1.0090243284393461</v>
      </c>
      <c r="AL53" s="36">
        <f t="shared" si="30"/>
        <v>1.0090243284393461</v>
      </c>
      <c r="AM53" s="36">
        <f t="shared" si="30"/>
        <v>1.0090243284393461</v>
      </c>
      <c r="AN53" s="36">
        <f t="shared" si="30"/>
        <v>1.0090243284393461</v>
      </c>
      <c r="AO53" s="36">
        <f t="shared" si="30"/>
        <v>1.0091730988261542</v>
      </c>
      <c r="AP53" s="36">
        <f t="shared" si="30"/>
        <v>1.0091730988261542</v>
      </c>
      <c r="AQ53" s="36">
        <f t="shared" si="30"/>
        <v>1.0091730988261542</v>
      </c>
      <c r="AR53" s="36">
        <f t="shared" si="30"/>
        <v>1.0091730988261542</v>
      </c>
      <c r="AS53" s="36">
        <f t="shared" si="30"/>
        <v>1.0084439575586202</v>
      </c>
      <c r="AT53" s="36">
        <f t="shared" si="30"/>
        <v>1.0084439575586202</v>
      </c>
      <c r="AU53" s="36">
        <f t="shared" si="30"/>
        <v>1.0084439575586202</v>
      </c>
      <c r="AV53" s="36">
        <f t="shared" si="30"/>
        <v>1.0084439575586202</v>
      </c>
      <c r="AW53" s="36">
        <f t="shared" si="30"/>
        <v>1.0085843834244588</v>
      </c>
      <c r="AX53" s="36">
        <f t="shared" si="30"/>
        <v>1.0085843834244588</v>
      </c>
      <c r="AY53" s="36">
        <f t="shared" si="30"/>
        <v>1.0085843834244588</v>
      </c>
      <c r="AZ53" s="36">
        <f t="shared" si="30"/>
        <v>1.0085843834244588</v>
      </c>
      <c r="BA53" s="36">
        <f t="shared" si="30"/>
        <v>1.0086559614587143</v>
      </c>
      <c r="BB53" s="36">
        <f t="shared" si="30"/>
        <v>1.0086559614587143</v>
      </c>
      <c r="BC53" s="36">
        <f t="shared" si="30"/>
        <v>1.0086559614587143</v>
      </c>
      <c r="BD53" s="36">
        <f t="shared" si="30"/>
        <v>1.0086559614587143</v>
      </c>
      <c r="BE53" s="36">
        <f t="shared" si="30"/>
        <v>1.0088262931785359</v>
      </c>
      <c r="BF53" s="36">
        <f t="shared" si="30"/>
        <v>1.0088262931785359</v>
      </c>
      <c r="BG53" s="36">
        <f t="shared" si="30"/>
        <v>1.0088262931785359</v>
      </c>
      <c r="BH53" s="36">
        <f t="shared" si="30"/>
        <v>0</v>
      </c>
      <c r="BI53" s="36">
        <f t="shared" si="30"/>
        <v>0</v>
      </c>
      <c r="BJ53" s="36">
        <f t="shared" si="30"/>
        <v>0</v>
      </c>
      <c r="BK53" s="36">
        <f t="shared" si="30"/>
        <v>0</v>
      </c>
      <c r="BL53" s="36">
        <f t="shared" si="30"/>
        <v>0</v>
      </c>
      <c r="BM53" s="36">
        <f t="shared" si="30"/>
        <v>0</v>
      </c>
      <c r="BN53" s="36">
        <f t="shared" si="30"/>
        <v>0</v>
      </c>
      <c r="BO53" s="36">
        <f t="shared" si="30"/>
        <v>0</v>
      </c>
      <c r="BP53" s="36">
        <f t="shared" si="30"/>
        <v>0</v>
      </c>
      <c r="BQ53" s="36">
        <f t="shared" si="30"/>
        <v>0</v>
      </c>
      <c r="BR53" s="36">
        <f t="shared" si="30"/>
        <v>0</v>
      </c>
      <c r="BS53" s="36">
        <f t="shared" si="30"/>
        <v>0</v>
      </c>
      <c r="BT53" s="36">
        <f t="shared" si="30"/>
        <v>0</v>
      </c>
      <c r="BU53" s="36">
        <f t="shared" si="30"/>
        <v>0</v>
      </c>
      <c r="BV53" s="36">
        <f t="shared" ref="BV53:DH53" si="32">SUMIF($15:$15,YEAR(BV$41),37:37)^(1/4)</f>
        <v>0</v>
      </c>
      <c r="BW53" s="36">
        <f t="shared" si="32"/>
        <v>0</v>
      </c>
      <c r="BX53" s="36">
        <f t="shared" si="32"/>
        <v>0</v>
      </c>
      <c r="BY53" s="36">
        <f t="shared" si="32"/>
        <v>0</v>
      </c>
      <c r="BZ53" s="36">
        <f t="shared" si="32"/>
        <v>0</v>
      </c>
      <c r="CA53" s="36">
        <f t="shared" si="32"/>
        <v>0</v>
      </c>
      <c r="CB53" s="36">
        <f t="shared" si="32"/>
        <v>0</v>
      </c>
      <c r="CC53" s="36">
        <f t="shared" si="32"/>
        <v>0</v>
      </c>
      <c r="CD53" s="36">
        <f t="shared" si="32"/>
        <v>0</v>
      </c>
      <c r="CE53" s="36">
        <f t="shared" si="32"/>
        <v>0</v>
      </c>
      <c r="CF53" s="36">
        <f t="shared" si="32"/>
        <v>0</v>
      </c>
      <c r="CG53" s="36">
        <f t="shared" si="32"/>
        <v>0</v>
      </c>
      <c r="CH53" s="36">
        <f t="shared" si="32"/>
        <v>0</v>
      </c>
      <c r="CI53" s="36">
        <f t="shared" si="32"/>
        <v>0</v>
      </c>
      <c r="CJ53" s="36">
        <f t="shared" si="32"/>
        <v>0</v>
      </c>
      <c r="CK53" s="36">
        <f t="shared" si="32"/>
        <v>0</v>
      </c>
      <c r="CL53" s="36">
        <f t="shared" si="32"/>
        <v>0</v>
      </c>
      <c r="CM53" s="36">
        <f t="shared" si="32"/>
        <v>0</v>
      </c>
      <c r="CN53" s="36">
        <f t="shared" si="32"/>
        <v>0</v>
      </c>
      <c r="CO53" s="36">
        <f t="shared" si="32"/>
        <v>0</v>
      </c>
      <c r="CP53" s="36">
        <f t="shared" si="32"/>
        <v>0</v>
      </c>
      <c r="CQ53" s="36">
        <f t="shared" si="32"/>
        <v>0</v>
      </c>
      <c r="CR53" s="36">
        <f t="shared" si="32"/>
        <v>0</v>
      </c>
      <c r="CS53" s="36">
        <f t="shared" si="32"/>
        <v>0</v>
      </c>
      <c r="CT53" s="36">
        <f t="shared" si="32"/>
        <v>0</v>
      </c>
      <c r="CU53" s="36">
        <f t="shared" si="32"/>
        <v>0</v>
      </c>
      <c r="CV53" s="36">
        <f t="shared" si="32"/>
        <v>0</v>
      </c>
      <c r="CW53" s="36">
        <f t="shared" si="32"/>
        <v>0</v>
      </c>
      <c r="CX53" s="36">
        <f t="shared" si="32"/>
        <v>0</v>
      </c>
      <c r="CY53" s="36">
        <f t="shared" si="32"/>
        <v>0</v>
      </c>
      <c r="CZ53" s="36">
        <f t="shared" si="32"/>
        <v>0</v>
      </c>
      <c r="DA53" s="36">
        <f t="shared" si="32"/>
        <v>0</v>
      </c>
      <c r="DB53" s="36">
        <f t="shared" si="32"/>
        <v>0</v>
      </c>
      <c r="DC53" s="36">
        <f t="shared" si="32"/>
        <v>0</v>
      </c>
      <c r="DD53" s="36">
        <f t="shared" si="32"/>
        <v>0</v>
      </c>
      <c r="DE53" s="36">
        <f t="shared" si="32"/>
        <v>0</v>
      </c>
      <c r="DF53" s="36">
        <f t="shared" si="32"/>
        <v>0</v>
      </c>
      <c r="DG53" s="36">
        <f t="shared" si="32"/>
        <v>0</v>
      </c>
      <c r="DH53" s="36">
        <f t="shared" si="32"/>
        <v>0</v>
      </c>
    </row>
    <row r="54" spans="1:112" x14ac:dyDescent="0.25">
      <c r="B54" s="29" t="s">
        <v>120</v>
      </c>
    </row>
    <row r="55" spans="1:112" x14ac:dyDescent="0.25">
      <c r="B55" s="33" t="s">
        <v>113</v>
      </c>
      <c r="H55" s="36">
        <v>1</v>
      </c>
      <c r="I55" s="34">
        <f t="shared" ref="I55:AN55" si="33">H55*I45</f>
        <v>1.0106390097892737</v>
      </c>
      <c r="J55" s="34">
        <f t="shared" si="33"/>
        <v>1.0213912081078436</v>
      </c>
      <c r="K55" s="34">
        <f t="shared" si="33"/>
        <v>1.0322577991695809</v>
      </c>
      <c r="L55" s="34">
        <f t="shared" si="33"/>
        <v>1.0432400000000002</v>
      </c>
      <c r="M55" s="34">
        <f t="shared" si="33"/>
        <v>1.0534181532854665</v>
      </c>
      <c r="N55" s="34">
        <f t="shared" si="33"/>
        <v>1.0636956075987907</v>
      </c>
      <c r="O55" s="34">
        <f t="shared" si="33"/>
        <v>1.0740733317497222</v>
      </c>
      <c r="P55" s="34">
        <f t="shared" si="33"/>
        <v>1.0845523040000005</v>
      </c>
      <c r="Q55" s="34">
        <f t="shared" si="33"/>
        <v>1.0951861792638178</v>
      </c>
      <c r="R55" s="34">
        <f t="shared" si="33"/>
        <v>1.1059243181050664</v>
      </c>
      <c r="S55" s="34">
        <f t="shared" si="33"/>
        <v>1.1167677428127341</v>
      </c>
      <c r="T55" s="34">
        <f t="shared" si="33"/>
        <v>1.1277174856992009</v>
      </c>
      <c r="U55" s="34">
        <f t="shared" si="33"/>
        <v>1.1388074433620823</v>
      </c>
      <c r="V55" s="34">
        <f t="shared" si="33"/>
        <v>1.1500064595103769</v>
      </c>
      <c r="W55" s="34">
        <f t="shared" si="33"/>
        <v>1.1613156066236745</v>
      </c>
      <c r="X55" s="34">
        <f t="shared" si="33"/>
        <v>1.1727359677283131</v>
      </c>
      <c r="Y55" s="34">
        <f t="shared" si="33"/>
        <v>1.1842544011513854</v>
      </c>
      <c r="Z55" s="34">
        <f t="shared" si="33"/>
        <v>1.1958859668669537</v>
      </c>
      <c r="AA55" s="34">
        <f t="shared" si="33"/>
        <v>1.2076317760431028</v>
      </c>
      <c r="AB55" s="34">
        <f t="shared" si="33"/>
        <v>1.2194929507616405</v>
      </c>
      <c r="AC55" s="34">
        <f t="shared" si="33"/>
        <v>1.2314350949557071</v>
      </c>
      <c r="AD55" s="34">
        <f t="shared" si="33"/>
        <v>1.2434941851377459</v>
      </c>
      <c r="AE55" s="34">
        <f t="shared" si="33"/>
        <v>1.2556713665262269</v>
      </c>
      <c r="AF55" s="34">
        <f t="shared" si="33"/>
        <v>1.2679677955544155</v>
      </c>
      <c r="AG55" s="34">
        <f t="shared" si="33"/>
        <v>1.2803476953283581</v>
      </c>
      <c r="AH55" s="34">
        <f t="shared" si="33"/>
        <v>1.2928484671930196</v>
      </c>
      <c r="AI55" s="34">
        <f t="shared" si="33"/>
        <v>1.3054712912922284</v>
      </c>
      <c r="AJ55" s="34">
        <f t="shared" si="33"/>
        <v>1.3182173592922366</v>
      </c>
      <c r="AK55" s="34">
        <f t="shared" si="33"/>
        <v>1.3310622668013559</v>
      </c>
      <c r="AL55" s="34">
        <f t="shared" si="33"/>
        <v>1.3440323370142999</v>
      </c>
      <c r="AM55" s="34">
        <f t="shared" si="33"/>
        <v>1.3571287895352129</v>
      </c>
      <c r="AN55" s="34">
        <f t="shared" si="33"/>
        <v>1.3703528558522444</v>
      </c>
      <c r="AO55" s="34">
        <f t="shared" ref="AO55:BT55" si="34">AN55*AO45</f>
        <v>1.3836924686386136</v>
      </c>
      <c r="AP55" s="34">
        <f t="shared" si="34"/>
        <v>1.3971619350378901</v>
      </c>
      <c r="AQ55" s="34">
        <f t="shared" si="34"/>
        <v>1.4107625191018163</v>
      </c>
      <c r="AR55" s="34">
        <f t="shared" si="34"/>
        <v>1.4244954971869659</v>
      </c>
      <c r="AS55" s="34">
        <f t="shared" si="34"/>
        <v>1.4383759947995505</v>
      </c>
      <c r="AT55" s="34">
        <f t="shared" si="34"/>
        <v>1.4523917460611311</v>
      </c>
      <c r="AU55" s="34">
        <f t="shared" si="34"/>
        <v>1.4665440689035338</v>
      </c>
      <c r="AV55" s="34">
        <f t="shared" si="34"/>
        <v>1.4808342941007102</v>
      </c>
      <c r="AW55" s="34">
        <f t="shared" si="34"/>
        <v>1.4952961278030974</v>
      </c>
      <c r="AX55" s="34">
        <f t="shared" si="34"/>
        <v>1.5098991958318835</v>
      </c>
      <c r="AY55" s="34">
        <f t="shared" si="34"/>
        <v>1.5246448774820709</v>
      </c>
      <c r="AZ55" s="34">
        <f t="shared" si="34"/>
        <v>1.5395345655188626</v>
      </c>
      <c r="BA55" s="34">
        <f t="shared" si="34"/>
        <v>1.5545920952657253</v>
      </c>
      <c r="BB55" s="34">
        <f t="shared" si="34"/>
        <v>1.569796896277005</v>
      </c>
      <c r="BC55" s="34">
        <f t="shared" si="34"/>
        <v>1.5851504089500106</v>
      </c>
      <c r="BD55" s="34">
        <f t="shared" si="34"/>
        <v>1.6006540877699611</v>
      </c>
      <c r="BE55" s="34">
        <f t="shared" si="34"/>
        <v>1.6163560371922061</v>
      </c>
      <c r="BF55" s="34">
        <f t="shared" si="34"/>
        <v>1.6322120181553958</v>
      </c>
      <c r="BG55" s="34">
        <f t="shared" si="34"/>
        <v>1.6482235416639901</v>
      </c>
      <c r="BH55" s="34">
        <f t="shared" si="34"/>
        <v>0</v>
      </c>
      <c r="BI55" s="34">
        <f t="shared" si="34"/>
        <v>0</v>
      </c>
      <c r="BJ55" s="34">
        <f t="shared" si="34"/>
        <v>0</v>
      </c>
      <c r="BK55" s="34">
        <f t="shared" si="34"/>
        <v>0</v>
      </c>
      <c r="BL55" s="34">
        <f t="shared" si="34"/>
        <v>0</v>
      </c>
      <c r="BM55" s="34">
        <f t="shared" si="34"/>
        <v>0</v>
      </c>
      <c r="BN55" s="34">
        <f t="shared" si="34"/>
        <v>0</v>
      </c>
      <c r="BO55" s="34">
        <f t="shared" si="34"/>
        <v>0</v>
      </c>
      <c r="BP55" s="34">
        <f t="shared" si="34"/>
        <v>0</v>
      </c>
      <c r="BQ55" s="34">
        <f t="shared" si="34"/>
        <v>0</v>
      </c>
      <c r="BR55" s="34">
        <f t="shared" si="34"/>
        <v>0</v>
      </c>
      <c r="BS55" s="34">
        <f t="shared" si="34"/>
        <v>0</v>
      </c>
      <c r="BT55" s="34">
        <f t="shared" si="34"/>
        <v>0</v>
      </c>
      <c r="BU55" s="34">
        <f t="shared" ref="BU55:CZ55" si="35">BT55*BU45</f>
        <v>0</v>
      </c>
      <c r="BV55" s="34">
        <f t="shared" si="35"/>
        <v>0</v>
      </c>
      <c r="BW55" s="34">
        <f t="shared" si="35"/>
        <v>0</v>
      </c>
      <c r="BX55" s="34">
        <f t="shared" si="35"/>
        <v>0</v>
      </c>
      <c r="BY55" s="34">
        <f t="shared" si="35"/>
        <v>0</v>
      </c>
      <c r="BZ55" s="34">
        <f t="shared" si="35"/>
        <v>0</v>
      </c>
      <c r="CA55" s="34">
        <f t="shared" si="35"/>
        <v>0</v>
      </c>
      <c r="CB55" s="34">
        <f t="shared" si="35"/>
        <v>0</v>
      </c>
      <c r="CC55" s="34">
        <f t="shared" si="35"/>
        <v>0</v>
      </c>
      <c r="CD55" s="34">
        <f t="shared" si="35"/>
        <v>0</v>
      </c>
      <c r="CE55" s="34">
        <f t="shared" si="35"/>
        <v>0</v>
      </c>
      <c r="CF55" s="34">
        <f t="shared" si="35"/>
        <v>0</v>
      </c>
      <c r="CG55" s="34">
        <f t="shared" si="35"/>
        <v>0</v>
      </c>
      <c r="CH55" s="34">
        <f t="shared" si="35"/>
        <v>0</v>
      </c>
      <c r="CI55" s="34">
        <f t="shared" si="35"/>
        <v>0</v>
      </c>
      <c r="CJ55" s="34">
        <f t="shared" si="35"/>
        <v>0</v>
      </c>
      <c r="CK55" s="34">
        <f t="shared" si="35"/>
        <v>0</v>
      </c>
      <c r="CL55" s="34">
        <f t="shared" si="35"/>
        <v>0</v>
      </c>
      <c r="CM55" s="34">
        <f t="shared" si="35"/>
        <v>0</v>
      </c>
      <c r="CN55" s="34">
        <f t="shared" si="35"/>
        <v>0</v>
      </c>
      <c r="CO55" s="34">
        <f t="shared" si="35"/>
        <v>0</v>
      </c>
      <c r="CP55" s="34">
        <f t="shared" si="35"/>
        <v>0</v>
      </c>
      <c r="CQ55" s="34">
        <f t="shared" si="35"/>
        <v>0</v>
      </c>
      <c r="CR55" s="34">
        <f t="shared" si="35"/>
        <v>0</v>
      </c>
      <c r="CS55" s="34">
        <f t="shared" si="35"/>
        <v>0</v>
      </c>
      <c r="CT55" s="34">
        <f t="shared" si="35"/>
        <v>0</v>
      </c>
      <c r="CU55" s="34">
        <f t="shared" si="35"/>
        <v>0</v>
      </c>
      <c r="CV55" s="34">
        <f t="shared" si="35"/>
        <v>0</v>
      </c>
      <c r="CW55" s="34">
        <f t="shared" si="35"/>
        <v>0</v>
      </c>
      <c r="CX55" s="34">
        <f t="shared" si="35"/>
        <v>0</v>
      </c>
      <c r="CY55" s="34">
        <f t="shared" si="35"/>
        <v>0</v>
      </c>
      <c r="CZ55" s="34">
        <f t="shared" si="35"/>
        <v>0</v>
      </c>
      <c r="DA55" s="34">
        <f t="shared" ref="DA55:DH55" si="36">CZ55*DA45</f>
        <v>0</v>
      </c>
      <c r="DB55" s="34">
        <f t="shared" si="36"/>
        <v>0</v>
      </c>
      <c r="DC55" s="34">
        <f t="shared" si="36"/>
        <v>0</v>
      </c>
      <c r="DD55" s="34">
        <f t="shared" si="36"/>
        <v>0</v>
      </c>
      <c r="DE55" s="34">
        <f t="shared" si="36"/>
        <v>0</v>
      </c>
      <c r="DF55" s="34">
        <f t="shared" si="36"/>
        <v>0</v>
      </c>
      <c r="DG55" s="34">
        <f t="shared" si="36"/>
        <v>0</v>
      </c>
      <c r="DH55" s="34">
        <f t="shared" si="36"/>
        <v>0</v>
      </c>
    </row>
    <row r="56" spans="1:112" x14ac:dyDescent="0.25">
      <c r="B56" s="33" t="s">
        <v>114</v>
      </c>
      <c r="H56" s="36">
        <v>1</v>
      </c>
      <c r="I56" s="34">
        <f t="shared" ref="I56:AN56" si="37">H56*I46</f>
        <v>1.0099211182797723</v>
      </c>
      <c r="J56" s="34">
        <f t="shared" si="37"/>
        <v>1.0199406651474658</v>
      </c>
      <c r="K56" s="34">
        <f t="shared" si="37"/>
        <v>1.0300596171247434</v>
      </c>
      <c r="L56" s="34">
        <f t="shared" si="37"/>
        <v>1.0402789604214548</v>
      </c>
      <c r="M56" s="34">
        <f t="shared" si="37"/>
        <v>1.0499642152780528</v>
      </c>
      <c r="N56" s="34">
        <f t="shared" si="37"/>
        <v>1.0597396422569432</v>
      </c>
      <c r="O56" s="34">
        <f t="shared" si="37"/>
        <v>1.0696060808829251</v>
      </c>
      <c r="P56" s="34">
        <f t="shared" si="37"/>
        <v>1.0795643784969815</v>
      </c>
      <c r="Q56" s="34">
        <f t="shared" si="37"/>
        <v>1.09042868097549</v>
      </c>
      <c r="R56" s="34">
        <f t="shared" si="37"/>
        <v>1.10140231743231</v>
      </c>
      <c r="S56" s="34">
        <f t="shared" si="37"/>
        <v>1.1124863881607037</v>
      </c>
      <c r="T56" s="34">
        <f t="shared" si="37"/>
        <v>1.1236820045268425</v>
      </c>
      <c r="U56" s="34">
        <f t="shared" si="37"/>
        <v>1.1360691778963421</v>
      </c>
      <c r="V56" s="34">
        <f t="shared" si="37"/>
        <v>1.1485929041904839</v>
      </c>
      <c r="W56" s="34">
        <f t="shared" si="37"/>
        <v>1.1612546887326112</v>
      </c>
      <c r="X56" s="34">
        <f t="shared" si="37"/>
        <v>1.1740560534403535</v>
      </c>
      <c r="Y56" s="34">
        <f t="shared" si="37"/>
        <v>1.1868740251371768</v>
      </c>
      <c r="Z56" s="34">
        <f t="shared" si="37"/>
        <v>1.1998319393843913</v>
      </c>
      <c r="AA56" s="34">
        <f t="shared" si="37"/>
        <v>1.2129313240303861</v>
      </c>
      <c r="AB56" s="34">
        <f t="shared" si="37"/>
        <v>1.2261737236041146</v>
      </c>
      <c r="AC56" s="34">
        <f t="shared" si="37"/>
        <v>1.2396207671776229</v>
      </c>
      <c r="AD56" s="34">
        <f t="shared" si="37"/>
        <v>1.2532152800512697</v>
      </c>
      <c r="AE56" s="34">
        <f t="shared" si="37"/>
        <v>1.2669588794723228</v>
      </c>
      <c r="AF56" s="34">
        <f t="shared" si="37"/>
        <v>1.2808532004238686</v>
      </c>
      <c r="AG56" s="34">
        <f t="shared" si="37"/>
        <v>1.2953094868218973</v>
      </c>
      <c r="AH56" s="34">
        <f t="shared" si="37"/>
        <v>1.3099289333825055</v>
      </c>
      <c r="AI56" s="34">
        <f t="shared" si="37"/>
        <v>1.3247133816048116</v>
      </c>
      <c r="AJ56" s="34">
        <f t="shared" si="37"/>
        <v>1.3396646937719223</v>
      </c>
      <c r="AK56" s="34">
        <f t="shared" si="37"/>
        <v>1.3547997730351795</v>
      </c>
      <c r="AL56" s="34">
        <f t="shared" si="37"/>
        <v>1.3701058433123599</v>
      </c>
      <c r="AM56" s="34">
        <f t="shared" si="37"/>
        <v>1.3855848364021897</v>
      </c>
      <c r="AN56" s="34">
        <f t="shared" si="37"/>
        <v>1.4012387059282045</v>
      </c>
      <c r="AO56" s="34">
        <f t="shared" ref="AO56:BT56" si="38">AN56*AO46</f>
        <v>1.4171098482353361</v>
      </c>
      <c r="AP56" s="34">
        <f t="shared" si="38"/>
        <v>1.4331607551729106</v>
      </c>
      <c r="AQ56" s="34">
        <f t="shared" si="38"/>
        <v>1.4493934628465674</v>
      </c>
      <c r="AR56" s="34">
        <f t="shared" si="38"/>
        <v>1.4658100304239141</v>
      </c>
      <c r="AS56" s="34">
        <f t="shared" si="38"/>
        <v>1.4821022701245852</v>
      </c>
      <c r="AT56" s="34">
        <f t="shared" si="38"/>
        <v>1.4985755954154452</v>
      </c>
      <c r="AU56" s="34">
        <f t="shared" si="38"/>
        <v>1.5152320190333293</v>
      </c>
      <c r="AV56" s="34">
        <f t="shared" si="38"/>
        <v>1.5320735760863149</v>
      </c>
      <c r="AW56" s="34">
        <f t="shared" si="38"/>
        <v>1.5489005953083053</v>
      </c>
      <c r="AX56" s="34">
        <f t="shared" si="38"/>
        <v>1.56591242848461</v>
      </c>
      <c r="AY56" s="34">
        <f t="shared" si="38"/>
        <v>1.5831111054576665</v>
      </c>
      <c r="AZ56" s="34">
        <f t="shared" si="38"/>
        <v>1.6004986783640096</v>
      </c>
      <c r="BA56" s="34">
        <f t="shared" si="38"/>
        <v>1.6178791168138313</v>
      </c>
      <c r="BB56" s="34">
        <f t="shared" si="38"/>
        <v>1.6354482962134531</v>
      </c>
      <c r="BC56" s="34">
        <f t="shared" si="38"/>
        <v>1.6532082661743523</v>
      </c>
      <c r="BD56" s="34">
        <f t="shared" si="38"/>
        <v>1.6711610985655359</v>
      </c>
      <c r="BE56" s="34">
        <f t="shared" si="38"/>
        <v>1.6891373469546827</v>
      </c>
      <c r="BF56" s="34">
        <f t="shared" si="38"/>
        <v>1.7073069612056997</v>
      </c>
      <c r="BG56" s="34">
        <f t="shared" si="38"/>
        <v>1.7256720213052299</v>
      </c>
      <c r="BH56" s="34">
        <f t="shared" si="38"/>
        <v>0</v>
      </c>
      <c r="BI56" s="34">
        <f t="shared" si="38"/>
        <v>0</v>
      </c>
      <c r="BJ56" s="34">
        <f t="shared" si="38"/>
        <v>0</v>
      </c>
      <c r="BK56" s="34">
        <f t="shared" si="38"/>
        <v>0</v>
      </c>
      <c r="BL56" s="34">
        <f t="shared" si="38"/>
        <v>0</v>
      </c>
      <c r="BM56" s="34">
        <f t="shared" si="38"/>
        <v>0</v>
      </c>
      <c r="BN56" s="34">
        <f t="shared" si="38"/>
        <v>0</v>
      </c>
      <c r="BO56" s="34">
        <f t="shared" si="38"/>
        <v>0</v>
      </c>
      <c r="BP56" s="34">
        <f t="shared" si="38"/>
        <v>0</v>
      </c>
      <c r="BQ56" s="34">
        <f t="shared" si="38"/>
        <v>0</v>
      </c>
      <c r="BR56" s="34">
        <f t="shared" si="38"/>
        <v>0</v>
      </c>
      <c r="BS56" s="34">
        <f t="shared" si="38"/>
        <v>0</v>
      </c>
      <c r="BT56" s="34">
        <f t="shared" si="38"/>
        <v>0</v>
      </c>
      <c r="BU56" s="34">
        <f t="shared" ref="BU56:CZ56" si="39">BT56*BU46</f>
        <v>0</v>
      </c>
      <c r="BV56" s="34">
        <f t="shared" si="39"/>
        <v>0</v>
      </c>
      <c r="BW56" s="34">
        <f t="shared" si="39"/>
        <v>0</v>
      </c>
      <c r="BX56" s="34">
        <f t="shared" si="39"/>
        <v>0</v>
      </c>
      <c r="BY56" s="34">
        <f t="shared" si="39"/>
        <v>0</v>
      </c>
      <c r="BZ56" s="34">
        <f t="shared" si="39"/>
        <v>0</v>
      </c>
      <c r="CA56" s="34">
        <f t="shared" si="39"/>
        <v>0</v>
      </c>
      <c r="CB56" s="34">
        <f t="shared" si="39"/>
        <v>0</v>
      </c>
      <c r="CC56" s="34">
        <f t="shared" si="39"/>
        <v>0</v>
      </c>
      <c r="CD56" s="34">
        <f t="shared" si="39"/>
        <v>0</v>
      </c>
      <c r="CE56" s="34">
        <f t="shared" si="39"/>
        <v>0</v>
      </c>
      <c r="CF56" s="34">
        <f t="shared" si="39"/>
        <v>0</v>
      </c>
      <c r="CG56" s="34">
        <f t="shared" si="39"/>
        <v>0</v>
      </c>
      <c r="CH56" s="34">
        <f t="shared" si="39"/>
        <v>0</v>
      </c>
      <c r="CI56" s="34">
        <f t="shared" si="39"/>
        <v>0</v>
      </c>
      <c r="CJ56" s="34">
        <f t="shared" si="39"/>
        <v>0</v>
      </c>
      <c r="CK56" s="34">
        <f t="shared" si="39"/>
        <v>0</v>
      </c>
      <c r="CL56" s="34">
        <f t="shared" si="39"/>
        <v>0</v>
      </c>
      <c r="CM56" s="34">
        <f t="shared" si="39"/>
        <v>0</v>
      </c>
      <c r="CN56" s="34">
        <f t="shared" si="39"/>
        <v>0</v>
      </c>
      <c r="CO56" s="34">
        <f t="shared" si="39"/>
        <v>0</v>
      </c>
      <c r="CP56" s="34">
        <f t="shared" si="39"/>
        <v>0</v>
      </c>
      <c r="CQ56" s="34">
        <f t="shared" si="39"/>
        <v>0</v>
      </c>
      <c r="CR56" s="34">
        <f t="shared" si="39"/>
        <v>0</v>
      </c>
      <c r="CS56" s="34">
        <f t="shared" si="39"/>
        <v>0</v>
      </c>
      <c r="CT56" s="34">
        <f t="shared" si="39"/>
        <v>0</v>
      </c>
      <c r="CU56" s="34">
        <f t="shared" si="39"/>
        <v>0</v>
      </c>
      <c r="CV56" s="34">
        <f t="shared" si="39"/>
        <v>0</v>
      </c>
      <c r="CW56" s="34">
        <f t="shared" si="39"/>
        <v>0</v>
      </c>
      <c r="CX56" s="34">
        <f t="shared" si="39"/>
        <v>0</v>
      </c>
      <c r="CY56" s="34">
        <f t="shared" si="39"/>
        <v>0</v>
      </c>
      <c r="CZ56" s="34">
        <f t="shared" si="39"/>
        <v>0</v>
      </c>
      <c r="DA56" s="34">
        <f t="shared" ref="DA56:DH56" si="40">CZ56*DA46</f>
        <v>0</v>
      </c>
      <c r="DB56" s="34">
        <f t="shared" si="40"/>
        <v>0</v>
      </c>
      <c r="DC56" s="34">
        <f t="shared" si="40"/>
        <v>0</v>
      </c>
      <c r="DD56" s="34">
        <f t="shared" si="40"/>
        <v>0</v>
      </c>
      <c r="DE56" s="34">
        <f t="shared" si="40"/>
        <v>0</v>
      </c>
      <c r="DF56" s="34">
        <f t="shared" si="40"/>
        <v>0</v>
      </c>
      <c r="DG56" s="34">
        <f t="shared" si="40"/>
        <v>0</v>
      </c>
      <c r="DH56" s="34">
        <f t="shared" si="40"/>
        <v>0</v>
      </c>
    </row>
    <row r="57" spans="1:112" x14ac:dyDescent="0.25">
      <c r="B57" s="33" t="s">
        <v>115</v>
      </c>
      <c r="H57" s="36">
        <v>1</v>
      </c>
      <c r="I57" s="34">
        <f t="shared" ref="I57:AN57" si="41">H57*I47</f>
        <v>1.017000243749717</v>
      </c>
      <c r="J57" s="34">
        <f t="shared" si="41"/>
        <v>1.0342894957869837</v>
      </c>
      <c r="K57" s="34">
        <f t="shared" si="41"/>
        <v>1.0518726693231344</v>
      </c>
      <c r="L57" s="34">
        <f t="shared" si="41"/>
        <v>1.0697547610952931</v>
      </c>
      <c r="M57" s="34">
        <f t="shared" si="41"/>
        <v>1.0884926650913267</v>
      </c>
      <c r="N57" s="34">
        <f t="shared" si="41"/>
        <v>1.1075587836080463</v>
      </c>
      <c r="O57" s="34">
        <f t="shared" si="41"/>
        <v>1.1269588656754188</v>
      </c>
      <c r="P57" s="34">
        <f t="shared" si="41"/>
        <v>1.1466987610238479</v>
      </c>
      <c r="Q57" s="34">
        <f t="shared" si="41"/>
        <v>1.1665911539031837</v>
      </c>
      <c r="R57" s="34">
        <f t="shared" si="41"/>
        <v>1.1868286306946294</v>
      </c>
      <c r="S57" s="34">
        <f t="shared" si="41"/>
        <v>1.2074171777522211</v>
      </c>
      <c r="T57" s="34">
        <f t="shared" si="41"/>
        <v>1.22836288527846</v>
      </c>
      <c r="U57" s="34">
        <f t="shared" si="41"/>
        <v>1.2492873545930125</v>
      </c>
      <c r="V57" s="34">
        <f t="shared" si="41"/>
        <v>1.2705682604470787</v>
      </c>
      <c r="W57" s="34">
        <f t="shared" si="41"/>
        <v>1.2922116745361836</v>
      </c>
      <c r="X57" s="34">
        <f t="shared" si="41"/>
        <v>1.3142237719837628</v>
      </c>
      <c r="Y57" s="34">
        <f t="shared" si="41"/>
        <v>1.336951935266582</v>
      </c>
      <c r="Z57" s="34">
        <f t="shared" si="41"/>
        <v>1.3600731590138535</v>
      </c>
      <c r="AA57" s="34">
        <f t="shared" si="41"/>
        <v>1.3835942408064816</v>
      </c>
      <c r="AB57" s="34">
        <f t="shared" si="41"/>
        <v>1.4075220957826176</v>
      </c>
      <c r="AC57" s="34">
        <f t="shared" si="41"/>
        <v>1.4317916968953814</v>
      </c>
      <c r="AD57" s="34">
        <f t="shared" si="41"/>
        <v>1.4564797735261763</v>
      </c>
      <c r="AE57" s="34">
        <f t="shared" si="41"/>
        <v>1.4815935413584564</v>
      </c>
      <c r="AF57" s="34">
        <f t="shared" si="41"/>
        <v>1.5071403404941557</v>
      </c>
      <c r="AG57" s="34">
        <f t="shared" si="41"/>
        <v>1.5332640247181126</v>
      </c>
      <c r="AH57" s="34">
        <f t="shared" si="41"/>
        <v>1.5598405180528716</v>
      </c>
      <c r="AI57" s="34">
        <f t="shared" si="41"/>
        <v>1.5868776691651472</v>
      </c>
      <c r="AJ57" s="34">
        <f t="shared" si="41"/>
        <v>1.6143834627647844</v>
      </c>
      <c r="AK57" s="34">
        <f t="shared" si="41"/>
        <v>1.6407831825975543</v>
      </c>
      <c r="AL57" s="34">
        <f t="shared" si="41"/>
        <v>1.6676146122584559</v>
      </c>
      <c r="AM57" s="34">
        <f t="shared" si="41"/>
        <v>1.6948848114199737</v>
      </c>
      <c r="AN57" s="34">
        <f t="shared" si="41"/>
        <v>1.7226009552001356</v>
      </c>
      <c r="AO57" s="34">
        <f t="shared" ref="AO57:BT57" si="42">AN57*AO47</f>
        <v>1.7514102189656877</v>
      </c>
      <c r="AP57" s="34">
        <f t="shared" si="42"/>
        <v>1.7807012969762672</v>
      </c>
      <c r="AQ57" s="34">
        <f t="shared" si="42"/>
        <v>1.8104822472290725</v>
      </c>
      <c r="AR57" s="34">
        <f t="shared" si="42"/>
        <v>1.8407612624855176</v>
      </c>
      <c r="AS57" s="34">
        <f t="shared" si="42"/>
        <v>1.8712030358651952</v>
      </c>
      <c r="AT57" s="34">
        <f t="shared" si="42"/>
        <v>1.9021482431150796</v>
      </c>
      <c r="AU57" s="34">
        <f t="shared" si="42"/>
        <v>1.933605209823122</v>
      </c>
      <c r="AV57" s="34">
        <f t="shared" si="42"/>
        <v>1.9655823992625172</v>
      </c>
      <c r="AW57" s="34">
        <f t="shared" si="42"/>
        <v>1.9973190716553271</v>
      </c>
      <c r="AX57" s="34">
        <f t="shared" si="42"/>
        <v>2.0295681704795836</v>
      </c>
      <c r="AY57" s="34">
        <f t="shared" si="42"/>
        <v>2.0623379694712476</v>
      </c>
      <c r="AZ57" s="34">
        <f t="shared" si="42"/>
        <v>2.0956368759556154</v>
      </c>
      <c r="BA57" s="34">
        <f t="shared" si="42"/>
        <v>2.1301014861268466</v>
      </c>
      <c r="BB57" s="34">
        <f t="shared" si="42"/>
        <v>2.1651328974304129</v>
      </c>
      <c r="BC57" s="34">
        <f t="shared" si="42"/>
        <v>2.2007404314144772</v>
      </c>
      <c r="BD57" s="34">
        <f t="shared" si="42"/>
        <v>2.2369335629283422</v>
      </c>
      <c r="BE57" s="34">
        <f t="shared" si="42"/>
        <v>2.2739469120375939</v>
      </c>
      <c r="BF57" s="34">
        <f t="shared" si="42"/>
        <v>2.3115727013350513</v>
      </c>
      <c r="BG57" s="34">
        <f t="shared" si="42"/>
        <v>2.3498210645425512</v>
      </c>
      <c r="BH57" s="34">
        <f t="shared" si="42"/>
        <v>0</v>
      </c>
      <c r="BI57" s="34">
        <f t="shared" si="42"/>
        <v>0</v>
      </c>
      <c r="BJ57" s="34">
        <f t="shared" si="42"/>
        <v>0</v>
      </c>
      <c r="BK57" s="34">
        <f t="shared" si="42"/>
        <v>0</v>
      </c>
      <c r="BL57" s="34">
        <f t="shared" si="42"/>
        <v>0</v>
      </c>
      <c r="BM57" s="34">
        <f t="shared" si="42"/>
        <v>0</v>
      </c>
      <c r="BN57" s="34">
        <f t="shared" si="42"/>
        <v>0</v>
      </c>
      <c r="BO57" s="34">
        <f t="shared" si="42"/>
        <v>0</v>
      </c>
      <c r="BP57" s="34">
        <f t="shared" si="42"/>
        <v>0</v>
      </c>
      <c r="BQ57" s="34">
        <f t="shared" si="42"/>
        <v>0</v>
      </c>
      <c r="BR57" s="34">
        <f t="shared" si="42"/>
        <v>0</v>
      </c>
      <c r="BS57" s="34">
        <f t="shared" si="42"/>
        <v>0</v>
      </c>
      <c r="BT57" s="34">
        <f t="shared" si="42"/>
        <v>0</v>
      </c>
      <c r="BU57" s="34">
        <f t="shared" ref="BU57:CZ57" si="43">BT57*BU47</f>
        <v>0</v>
      </c>
      <c r="BV57" s="34">
        <f t="shared" si="43"/>
        <v>0</v>
      </c>
      <c r="BW57" s="34">
        <f t="shared" si="43"/>
        <v>0</v>
      </c>
      <c r="BX57" s="34">
        <f t="shared" si="43"/>
        <v>0</v>
      </c>
      <c r="BY57" s="34">
        <f t="shared" si="43"/>
        <v>0</v>
      </c>
      <c r="BZ57" s="34">
        <f t="shared" si="43"/>
        <v>0</v>
      </c>
      <c r="CA57" s="34">
        <f t="shared" si="43"/>
        <v>0</v>
      </c>
      <c r="CB57" s="34">
        <f t="shared" si="43"/>
        <v>0</v>
      </c>
      <c r="CC57" s="34">
        <f t="shared" si="43"/>
        <v>0</v>
      </c>
      <c r="CD57" s="34">
        <f t="shared" si="43"/>
        <v>0</v>
      </c>
      <c r="CE57" s="34">
        <f t="shared" si="43"/>
        <v>0</v>
      </c>
      <c r="CF57" s="34">
        <f t="shared" si="43"/>
        <v>0</v>
      </c>
      <c r="CG57" s="34">
        <f t="shared" si="43"/>
        <v>0</v>
      </c>
      <c r="CH57" s="34">
        <f t="shared" si="43"/>
        <v>0</v>
      </c>
      <c r="CI57" s="34">
        <f t="shared" si="43"/>
        <v>0</v>
      </c>
      <c r="CJ57" s="34">
        <f t="shared" si="43"/>
        <v>0</v>
      </c>
      <c r="CK57" s="34">
        <f t="shared" si="43"/>
        <v>0</v>
      </c>
      <c r="CL57" s="34">
        <f t="shared" si="43"/>
        <v>0</v>
      </c>
      <c r="CM57" s="34">
        <f t="shared" si="43"/>
        <v>0</v>
      </c>
      <c r="CN57" s="34">
        <f t="shared" si="43"/>
        <v>0</v>
      </c>
      <c r="CO57" s="34">
        <f t="shared" si="43"/>
        <v>0</v>
      </c>
      <c r="CP57" s="34">
        <f t="shared" si="43"/>
        <v>0</v>
      </c>
      <c r="CQ57" s="34">
        <f t="shared" si="43"/>
        <v>0</v>
      </c>
      <c r="CR57" s="34">
        <f t="shared" si="43"/>
        <v>0</v>
      </c>
      <c r="CS57" s="34">
        <f t="shared" si="43"/>
        <v>0</v>
      </c>
      <c r="CT57" s="34">
        <f t="shared" si="43"/>
        <v>0</v>
      </c>
      <c r="CU57" s="34">
        <f t="shared" si="43"/>
        <v>0</v>
      </c>
      <c r="CV57" s="34">
        <f t="shared" si="43"/>
        <v>0</v>
      </c>
      <c r="CW57" s="34">
        <f t="shared" si="43"/>
        <v>0</v>
      </c>
      <c r="CX57" s="34">
        <f t="shared" si="43"/>
        <v>0</v>
      </c>
      <c r="CY57" s="34">
        <f t="shared" si="43"/>
        <v>0</v>
      </c>
      <c r="CZ57" s="34">
        <f t="shared" si="43"/>
        <v>0</v>
      </c>
      <c r="DA57" s="34">
        <f t="shared" ref="DA57:DH57" si="44">CZ57*DA47</f>
        <v>0</v>
      </c>
      <c r="DB57" s="34">
        <f t="shared" si="44"/>
        <v>0</v>
      </c>
      <c r="DC57" s="34">
        <f t="shared" si="44"/>
        <v>0</v>
      </c>
      <c r="DD57" s="34">
        <f t="shared" si="44"/>
        <v>0</v>
      </c>
      <c r="DE57" s="34">
        <f t="shared" si="44"/>
        <v>0</v>
      </c>
      <c r="DF57" s="34">
        <f t="shared" si="44"/>
        <v>0</v>
      </c>
      <c r="DG57" s="34">
        <f t="shared" si="44"/>
        <v>0</v>
      </c>
      <c r="DH57" s="34">
        <f t="shared" si="44"/>
        <v>0</v>
      </c>
    </row>
    <row r="58" spans="1:112" x14ac:dyDescent="0.25">
      <c r="B58" s="33" t="s">
        <v>116</v>
      </c>
      <c r="H58" s="36">
        <v>1</v>
      </c>
      <c r="I58" s="34">
        <f t="shared" ref="I58:AN58" si="45">H58*I48</f>
        <v>1.0093675495853838</v>
      </c>
      <c r="J58" s="34">
        <f t="shared" si="45"/>
        <v>1.0188228501560022</v>
      </c>
      <c r="K58" s="34">
        <f t="shared" si="45"/>
        <v>1.0283667237235605</v>
      </c>
      <c r="L58" s="34">
        <f t="shared" si="45"/>
        <v>1.0379999999999996</v>
      </c>
      <c r="M58" s="34">
        <f t="shared" si="45"/>
        <v>1.0456989205052862</v>
      </c>
      <c r="N58" s="34">
        <f t="shared" si="45"/>
        <v>1.0534549444565717</v>
      </c>
      <c r="O58" s="34">
        <f t="shared" si="45"/>
        <v>1.0612684953942138</v>
      </c>
      <c r="P58" s="34">
        <f t="shared" si="45"/>
        <v>1.0691399999999993</v>
      </c>
      <c r="Q58" s="34">
        <f t="shared" si="45"/>
        <v>1.0770698881204446</v>
      </c>
      <c r="R58" s="34">
        <f t="shared" si="45"/>
        <v>1.0850585927902687</v>
      </c>
      <c r="S58" s="34">
        <f t="shared" si="45"/>
        <v>1.09310655025604</v>
      </c>
      <c r="T58" s="34">
        <f t="shared" si="45"/>
        <v>1.1012141999999989</v>
      </c>
      <c r="U58" s="34">
        <f t="shared" si="45"/>
        <v>1.1119312658921003</v>
      </c>
      <c r="V58" s="34">
        <f t="shared" si="45"/>
        <v>1.1227526307492313</v>
      </c>
      <c r="W58" s="34">
        <f t="shared" si="45"/>
        <v>1.1336793096135882</v>
      </c>
      <c r="X58" s="34">
        <f t="shared" si="45"/>
        <v>1.1447123274058042</v>
      </c>
      <c r="Y58" s="34">
        <f t="shared" si="45"/>
        <v>1.1558589914973845</v>
      </c>
      <c r="Z58" s="34">
        <f t="shared" si="45"/>
        <v>1.1671141965012934</v>
      </c>
      <c r="AA58" s="34">
        <f t="shared" si="45"/>
        <v>1.178478999337301</v>
      </c>
      <c r="AB58" s="34">
        <f t="shared" si="45"/>
        <v>1.1899544672169595</v>
      </c>
      <c r="AC58" s="34">
        <f t="shared" si="45"/>
        <v>1.2015317432668393</v>
      </c>
      <c r="AD58" s="34">
        <f t="shared" si="45"/>
        <v>1.2132216566691789</v>
      </c>
      <c r="AE58" s="34">
        <f t="shared" si="45"/>
        <v>1.2250253032925675</v>
      </c>
      <c r="AF58" s="34">
        <f t="shared" si="45"/>
        <v>1.236943789667492</v>
      </c>
      <c r="AG58" s="34">
        <f t="shared" si="45"/>
        <v>1.2489544961341927</v>
      </c>
      <c r="AH58" s="34">
        <f t="shared" si="45"/>
        <v>1.2610818263885175</v>
      </c>
      <c r="AI58" s="34">
        <f t="shared" si="45"/>
        <v>1.2733269128457727</v>
      </c>
      <c r="AJ58" s="34">
        <f t="shared" si="45"/>
        <v>1.2856908989170006</v>
      </c>
      <c r="AK58" s="34">
        <f t="shared" si="45"/>
        <v>1.2981502458023395</v>
      </c>
      <c r="AL58" s="34">
        <f t="shared" si="45"/>
        <v>1.3107303334698837</v>
      </c>
      <c r="AM58" s="34">
        <f t="shared" si="45"/>
        <v>1.3234323319919186</v>
      </c>
      <c r="AN58" s="34">
        <f t="shared" si="45"/>
        <v>1.3362574227796422</v>
      </c>
      <c r="AO58" s="34">
        <f t="shared" ref="AO58:BS58" si="46">AN58*AO48</f>
        <v>1.3491879632568062</v>
      </c>
      <c r="AP58" s="34">
        <f t="shared" si="46"/>
        <v>1.3622436284847717</v>
      </c>
      <c r="AQ58" s="34">
        <f t="shared" si="46"/>
        <v>1.3754256292561799</v>
      </c>
      <c r="AR58" s="34">
        <f t="shared" si="46"/>
        <v>1.3887351880801302</v>
      </c>
      <c r="AS58" s="34">
        <f t="shared" si="46"/>
        <v>1.4021656215381137</v>
      </c>
      <c r="AT58" s="34">
        <f t="shared" si="46"/>
        <v>1.4157259404806861</v>
      </c>
      <c r="AU58" s="34">
        <f t="shared" si="46"/>
        <v>1.4294174010280731</v>
      </c>
      <c r="AV58" s="34">
        <f t="shared" si="46"/>
        <v>1.4432412714484169</v>
      </c>
      <c r="AW58" s="34">
        <f t="shared" si="46"/>
        <v>1.4572094304249208</v>
      </c>
      <c r="AX58" s="34">
        <f t="shared" si="46"/>
        <v>1.4713127777923423</v>
      </c>
      <c r="AY58" s="34">
        <f t="shared" si="46"/>
        <v>1.4855526219479489</v>
      </c>
      <c r="AZ58" s="34">
        <f t="shared" si="46"/>
        <v>1.4999302839521031</v>
      </c>
      <c r="BA58" s="34">
        <f t="shared" si="46"/>
        <v>1.5144666911986866</v>
      </c>
      <c r="BB58" s="34">
        <f t="shared" si="46"/>
        <v>1.5291439764166661</v>
      </c>
      <c r="BC58" s="34">
        <f t="shared" si="46"/>
        <v>1.5439635049092066</v>
      </c>
      <c r="BD58" s="34">
        <f t="shared" si="46"/>
        <v>1.5589266552111571</v>
      </c>
      <c r="BE58" s="34">
        <f t="shared" si="46"/>
        <v>1.5740514889762802</v>
      </c>
      <c r="BF58" s="34">
        <f t="shared" si="46"/>
        <v>1.5893230651142134</v>
      </c>
      <c r="BG58" s="34">
        <f t="shared" si="46"/>
        <v>1.6047428073314458</v>
      </c>
      <c r="BH58" s="34">
        <f t="shared" si="46"/>
        <v>0</v>
      </c>
      <c r="BI58" s="34">
        <f t="shared" si="46"/>
        <v>0</v>
      </c>
      <c r="BJ58" s="34">
        <f t="shared" si="46"/>
        <v>0</v>
      </c>
      <c r="BK58" s="34">
        <f t="shared" si="46"/>
        <v>0</v>
      </c>
      <c r="BL58" s="34">
        <f t="shared" si="46"/>
        <v>0</v>
      </c>
      <c r="BM58" s="34">
        <f t="shared" si="46"/>
        <v>0</v>
      </c>
      <c r="BN58" s="34">
        <f t="shared" si="46"/>
        <v>0</v>
      </c>
      <c r="BO58" s="34">
        <f t="shared" si="46"/>
        <v>0</v>
      </c>
      <c r="BP58" s="34">
        <f t="shared" si="46"/>
        <v>0</v>
      </c>
      <c r="BQ58" s="34">
        <f t="shared" si="46"/>
        <v>0</v>
      </c>
      <c r="BR58" s="34">
        <f t="shared" si="46"/>
        <v>0</v>
      </c>
      <c r="BS58" s="34">
        <f t="shared" si="46"/>
        <v>0</v>
      </c>
      <c r="BT58" s="34">
        <f t="shared" ref="BT58" si="47">BS58*BT48</f>
        <v>0</v>
      </c>
      <c r="BU58" s="34">
        <f t="shared" ref="BU58:DH58" si="48">BT58*BU48</f>
        <v>0</v>
      </c>
      <c r="BV58" s="34">
        <f t="shared" si="48"/>
        <v>0</v>
      </c>
      <c r="BW58" s="34">
        <f t="shared" si="48"/>
        <v>0</v>
      </c>
      <c r="BX58" s="34">
        <f t="shared" si="48"/>
        <v>0</v>
      </c>
      <c r="BY58" s="34">
        <f t="shared" si="48"/>
        <v>0</v>
      </c>
      <c r="BZ58" s="34">
        <f t="shared" si="48"/>
        <v>0</v>
      </c>
      <c r="CA58" s="34">
        <f t="shared" si="48"/>
        <v>0</v>
      </c>
      <c r="CB58" s="34">
        <f t="shared" si="48"/>
        <v>0</v>
      </c>
      <c r="CC58" s="34">
        <f t="shared" si="48"/>
        <v>0</v>
      </c>
      <c r="CD58" s="34">
        <f t="shared" si="48"/>
        <v>0</v>
      </c>
      <c r="CE58" s="34">
        <f t="shared" si="48"/>
        <v>0</v>
      </c>
      <c r="CF58" s="34">
        <f t="shared" si="48"/>
        <v>0</v>
      </c>
      <c r="CG58" s="34">
        <f t="shared" si="48"/>
        <v>0</v>
      </c>
      <c r="CH58" s="34">
        <f t="shared" si="48"/>
        <v>0</v>
      </c>
      <c r="CI58" s="34">
        <f t="shared" si="48"/>
        <v>0</v>
      </c>
      <c r="CJ58" s="34">
        <f t="shared" si="48"/>
        <v>0</v>
      </c>
      <c r="CK58" s="34">
        <f t="shared" si="48"/>
        <v>0</v>
      </c>
      <c r="CL58" s="34">
        <f t="shared" si="48"/>
        <v>0</v>
      </c>
      <c r="CM58" s="34">
        <f t="shared" si="48"/>
        <v>0</v>
      </c>
      <c r="CN58" s="34">
        <f t="shared" si="48"/>
        <v>0</v>
      </c>
      <c r="CO58" s="34">
        <f t="shared" si="48"/>
        <v>0</v>
      </c>
      <c r="CP58" s="34">
        <f t="shared" si="48"/>
        <v>0</v>
      </c>
      <c r="CQ58" s="34">
        <f t="shared" si="48"/>
        <v>0</v>
      </c>
      <c r="CR58" s="34">
        <f t="shared" si="48"/>
        <v>0</v>
      </c>
      <c r="CS58" s="34">
        <f t="shared" si="48"/>
        <v>0</v>
      </c>
      <c r="CT58" s="34">
        <f t="shared" si="48"/>
        <v>0</v>
      </c>
      <c r="CU58" s="34">
        <f t="shared" si="48"/>
        <v>0</v>
      </c>
      <c r="CV58" s="34">
        <f t="shared" si="48"/>
        <v>0</v>
      </c>
      <c r="CW58" s="34">
        <f t="shared" si="48"/>
        <v>0</v>
      </c>
      <c r="CX58" s="34">
        <f t="shared" si="48"/>
        <v>0</v>
      </c>
      <c r="CY58" s="34">
        <f t="shared" si="48"/>
        <v>0</v>
      </c>
      <c r="CZ58" s="34">
        <f t="shared" si="48"/>
        <v>0</v>
      </c>
      <c r="DA58" s="34">
        <f t="shared" si="48"/>
        <v>0</v>
      </c>
      <c r="DB58" s="34">
        <f t="shared" si="48"/>
        <v>0</v>
      </c>
      <c r="DC58" s="34">
        <f t="shared" si="48"/>
        <v>0</v>
      </c>
      <c r="DD58" s="34">
        <f t="shared" si="48"/>
        <v>0</v>
      </c>
      <c r="DE58" s="34">
        <f t="shared" si="48"/>
        <v>0</v>
      </c>
      <c r="DF58" s="34">
        <f t="shared" si="48"/>
        <v>0</v>
      </c>
      <c r="DG58" s="34">
        <f t="shared" si="48"/>
        <v>0</v>
      </c>
      <c r="DH58" s="34">
        <f t="shared" si="48"/>
        <v>0</v>
      </c>
    </row>
    <row r="59" spans="1:112" x14ac:dyDescent="0.25">
      <c r="B59" s="33" t="s">
        <v>117</v>
      </c>
      <c r="H59" s="36">
        <v>1</v>
      </c>
      <c r="I59" s="34">
        <f t="shared" ref="I59:AN59" si="49">H59*I49</f>
        <v>1.0090411565121438</v>
      </c>
      <c r="J59" s="34">
        <f t="shared" si="49"/>
        <v>1.0181640555353646</v>
      </c>
      <c r="K59" s="34">
        <f t="shared" si="49"/>
        <v>1.0273694361164989</v>
      </c>
      <c r="L59" s="34">
        <f t="shared" si="49"/>
        <v>1.036658043984221</v>
      </c>
      <c r="M59" s="34">
        <f t="shared" si="49"/>
        <v>1.0468775135250987</v>
      </c>
      <c r="N59" s="34">
        <f t="shared" si="49"/>
        <v>1.0571977275287265</v>
      </c>
      <c r="O59" s="34">
        <f t="shared" si="49"/>
        <v>1.0676196791432064</v>
      </c>
      <c r="P59" s="34">
        <f t="shared" si="49"/>
        <v>1.0781443713071845</v>
      </c>
      <c r="Q59" s="34">
        <f t="shared" si="49"/>
        <v>1.0887768969656599</v>
      </c>
      <c r="R59" s="34">
        <f t="shared" si="49"/>
        <v>1.0995142792693926</v>
      </c>
      <c r="S59" s="34">
        <f t="shared" si="49"/>
        <v>1.1103575523015727</v>
      </c>
      <c r="T59" s="34">
        <f t="shared" si="49"/>
        <v>1.1213077603433905</v>
      </c>
      <c r="U59" s="34">
        <f t="shared" si="49"/>
        <v>1.1322203776642759</v>
      </c>
      <c r="V59" s="34">
        <f t="shared" si="49"/>
        <v>1.1432391970654496</v>
      </c>
      <c r="W59" s="34">
        <f t="shared" si="49"/>
        <v>1.1543652521103116</v>
      </c>
      <c r="X59" s="34">
        <f t="shared" si="49"/>
        <v>1.1655995864209467</v>
      </c>
      <c r="Y59" s="34">
        <f t="shared" si="49"/>
        <v>1.1769496407045092</v>
      </c>
      <c r="Z59" s="34">
        <f t="shared" si="49"/>
        <v>1.1884102164173349</v>
      </c>
      <c r="AA59" s="34">
        <f t="shared" si="49"/>
        <v>1.1999823897645256</v>
      </c>
      <c r="AB59" s="34">
        <f t="shared" si="49"/>
        <v>1.2116672474307566</v>
      </c>
      <c r="AC59" s="34">
        <f t="shared" si="49"/>
        <v>1.2234557709336027</v>
      </c>
      <c r="AD59" s="34">
        <f t="shared" si="49"/>
        <v>1.2353589870524884</v>
      </c>
      <c r="AE59" s="34">
        <f t="shared" si="49"/>
        <v>1.2473780116520228</v>
      </c>
      <c r="AF59" s="34">
        <f t="shared" si="49"/>
        <v>1.2595139714532584</v>
      </c>
      <c r="AG59" s="34">
        <f t="shared" si="49"/>
        <v>1.2717438340615665</v>
      </c>
      <c r="AH59" s="34">
        <f t="shared" si="49"/>
        <v>1.2840924484604925</v>
      </c>
      <c r="AI59" s="34">
        <f t="shared" si="49"/>
        <v>1.2965609677282208</v>
      </c>
      <c r="AJ59" s="34">
        <f t="shared" si="49"/>
        <v>1.3091505561393089</v>
      </c>
      <c r="AK59" s="34">
        <f t="shared" si="49"/>
        <v>1.321837245387723</v>
      </c>
      <c r="AL59" s="34">
        <f t="shared" si="49"/>
        <v>1.3346468785430323</v>
      </c>
      <c r="AM59" s="34">
        <f t="shared" si="49"/>
        <v>1.3475806470275178</v>
      </c>
      <c r="AN59" s="34">
        <f t="shared" si="49"/>
        <v>1.3606397538092709</v>
      </c>
      <c r="AO59" s="34">
        <f t="shared" ref="AO59:BS59" si="50">AN59*AO49</f>
        <v>1.3738062343926838</v>
      </c>
      <c r="AP59" s="34">
        <f t="shared" si="50"/>
        <v>1.3871001228446878</v>
      </c>
      <c r="AQ59" s="34">
        <f t="shared" si="50"/>
        <v>1.4005226520509335</v>
      </c>
      <c r="AR59" s="34">
        <f t="shared" si="50"/>
        <v>1.4140750668273161</v>
      </c>
      <c r="AS59" s="34">
        <f t="shared" si="50"/>
        <v>1.4277505618047805</v>
      </c>
      <c r="AT59" s="34">
        <f t="shared" si="50"/>
        <v>1.4415583122524571</v>
      </c>
      <c r="AU59" s="34">
        <f t="shared" si="50"/>
        <v>1.4554995972106608</v>
      </c>
      <c r="AV59" s="34">
        <f t="shared" si="50"/>
        <v>1.4695757080892826</v>
      </c>
      <c r="AW59" s="34">
        <f t="shared" si="50"/>
        <v>1.4837987403186745</v>
      </c>
      <c r="AX59" s="34">
        <f t="shared" si="50"/>
        <v>1.4981594276853178</v>
      </c>
      <c r="AY59" s="34">
        <f t="shared" si="50"/>
        <v>1.5126591024604543</v>
      </c>
      <c r="AZ59" s="34">
        <f t="shared" si="50"/>
        <v>1.5272991098094808</v>
      </c>
      <c r="BA59" s="34">
        <f t="shared" si="50"/>
        <v>1.5421007589828259</v>
      </c>
      <c r="BB59" s="34">
        <f t="shared" si="50"/>
        <v>1.5570458566901508</v>
      </c>
      <c r="BC59" s="34">
        <f t="shared" si="50"/>
        <v>1.5721357931469417</v>
      </c>
      <c r="BD59" s="34">
        <f t="shared" si="50"/>
        <v>1.5873719720418031</v>
      </c>
      <c r="BE59" s="34">
        <f t="shared" si="50"/>
        <v>1.6027727845946529</v>
      </c>
      <c r="BF59" s="34">
        <f t="shared" si="50"/>
        <v>1.6183230170890572</v>
      </c>
      <c r="BG59" s="34">
        <f t="shared" si="50"/>
        <v>1.6340241192094962</v>
      </c>
      <c r="BH59" s="34">
        <f t="shared" si="50"/>
        <v>0</v>
      </c>
      <c r="BI59" s="34">
        <f t="shared" si="50"/>
        <v>0</v>
      </c>
      <c r="BJ59" s="34">
        <f t="shared" si="50"/>
        <v>0</v>
      </c>
      <c r="BK59" s="34">
        <f t="shared" si="50"/>
        <v>0</v>
      </c>
      <c r="BL59" s="34">
        <f t="shared" si="50"/>
        <v>0</v>
      </c>
      <c r="BM59" s="34">
        <f t="shared" si="50"/>
        <v>0</v>
      </c>
      <c r="BN59" s="34">
        <f t="shared" si="50"/>
        <v>0</v>
      </c>
      <c r="BO59" s="34">
        <f t="shared" si="50"/>
        <v>0</v>
      </c>
      <c r="BP59" s="34">
        <f t="shared" si="50"/>
        <v>0</v>
      </c>
      <c r="BQ59" s="34">
        <f t="shared" si="50"/>
        <v>0</v>
      </c>
      <c r="BR59" s="34">
        <f t="shared" si="50"/>
        <v>0</v>
      </c>
      <c r="BS59" s="34">
        <f t="shared" si="50"/>
        <v>0</v>
      </c>
      <c r="BT59" s="34">
        <f>BS59*BT49</f>
        <v>0</v>
      </c>
      <c r="BU59" s="34">
        <f t="shared" ref="BU59:DH59" si="51">BT59*BU49</f>
        <v>0</v>
      </c>
      <c r="BV59" s="34">
        <f t="shared" si="51"/>
        <v>0</v>
      </c>
      <c r="BW59" s="34">
        <f t="shared" si="51"/>
        <v>0</v>
      </c>
      <c r="BX59" s="34">
        <f t="shared" si="51"/>
        <v>0</v>
      </c>
      <c r="BY59" s="34">
        <f t="shared" si="51"/>
        <v>0</v>
      </c>
      <c r="BZ59" s="34">
        <f t="shared" si="51"/>
        <v>0</v>
      </c>
      <c r="CA59" s="34">
        <f t="shared" si="51"/>
        <v>0</v>
      </c>
      <c r="CB59" s="34">
        <f t="shared" si="51"/>
        <v>0</v>
      </c>
      <c r="CC59" s="34">
        <f t="shared" si="51"/>
        <v>0</v>
      </c>
      <c r="CD59" s="34">
        <f t="shared" si="51"/>
        <v>0</v>
      </c>
      <c r="CE59" s="34">
        <f t="shared" si="51"/>
        <v>0</v>
      </c>
      <c r="CF59" s="34">
        <f t="shared" si="51"/>
        <v>0</v>
      </c>
      <c r="CG59" s="34">
        <f t="shared" si="51"/>
        <v>0</v>
      </c>
      <c r="CH59" s="34">
        <f t="shared" si="51"/>
        <v>0</v>
      </c>
      <c r="CI59" s="34">
        <f t="shared" si="51"/>
        <v>0</v>
      </c>
      <c r="CJ59" s="34">
        <f t="shared" si="51"/>
        <v>0</v>
      </c>
      <c r="CK59" s="34">
        <f t="shared" si="51"/>
        <v>0</v>
      </c>
      <c r="CL59" s="34">
        <f t="shared" si="51"/>
        <v>0</v>
      </c>
      <c r="CM59" s="34">
        <f t="shared" si="51"/>
        <v>0</v>
      </c>
      <c r="CN59" s="34">
        <f t="shared" si="51"/>
        <v>0</v>
      </c>
      <c r="CO59" s="34">
        <f t="shared" si="51"/>
        <v>0</v>
      </c>
      <c r="CP59" s="34">
        <f t="shared" si="51"/>
        <v>0</v>
      </c>
      <c r="CQ59" s="34">
        <f t="shared" si="51"/>
        <v>0</v>
      </c>
      <c r="CR59" s="34">
        <f t="shared" si="51"/>
        <v>0</v>
      </c>
      <c r="CS59" s="34">
        <f t="shared" si="51"/>
        <v>0</v>
      </c>
      <c r="CT59" s="34">
        <f t="shared" si="51"/>
        <v>0</v>
      </c>
      <c r="CU59" s="34">
        <f t="shared" si="51"/>
        <v>0</v>
      </c>
      <c r="CV59" s="34">
        <f t="shared" si="51"/>
        <v>0</v>
      </c>
      <c r="CW59" s="34">
        <f t="shared" si="51"/>
        <v>0</v>
      </c>
      <c r="CX59" s="34">
        <f t="shared" si="51"/>
        <v>0</v>
      </c>
      <c r="CY59" s="34">
        <f t="shared" si="51"/>
        <v>0</v>
      </c>
      <c r="CZ59" s="34">
        <f t="shared" si="51"/>
        <v>0</v>
      </c>
      <c r="DA59" s="34">
        <f t="shared" si="51"/>
        <v>0</v>
      </c>
      <c r="DB59" s="34">
        <f t="shared" si="51"/>
        <v>0</v>
      </c>
      <c r="DC59" s="34">
        <f t="shared" si="51"/>
        <v>0</v>
      </c>
      <c r="DD59" s="34">
        <f t="shared" si="51"/>
        <v>0</v>
      </c>
      <c r="DE59" s="34">
        <f t="shared" si="51"/>
        <v>0</v>
      </c>
      <c r="DF59" s="34">
        <f t="shared" si="51"/>
        <v>0</v>
      </c>
      <c r="DG59" s="34">
        <f t="shared" si="51"/>
        <v>0</v>
      </c>
      <c r="DH59" s="34">
        <f t="shared" si="51"/>
        <v>0</v>
      </c>
    </row>
    <row r="60" spans="1:112" x14ac:dyDescent="0.25">
      <c r="B60" s="33" t="s">
        <v>118</v>
      </c>
      <c r="H60" s="36">
        <v>1</v>
      </c>
      <c r="I60" s="34">
        <f t="shared" ref="I60:AN60" si="52">H60*I50</f>
        <v>1.0097354491102175</v>
      </c>
      <c r="J60" s="34">
        <f t="shared" si="52"/>
        <v>1.0195656771898127</v>
      </c>
      <c r="K60" s="34">
        <f t="shared" si="52"/>
        <v>1.0294916069546185</v>
      </c>
      <c r="L60" s="34">
        <f t="shared" si="52"/>
        <v>1.0395141701035213</v>
      </c>
      <c r="M60" s="34">
        <f t="shared" si="52"/>
        <v>1.0497639533590502</v>
      </c>
      <c r="N60" s="34">
        <f t="shared" si="52"/>
        <v>1.0601148011885952</v>
      </c>
      <c r="O60" s="34">
        <f t="shared" si="52"/>
        <v>1.0705677101057283</v>
      </c>
      <c r="P60" s="34">
        <f t="shared" si="52"/>
        <v>1.081123686449811</v>
      </c>
      <c r="Q60" s="34">
        <f t="shared" si="52"/>
        <v>1.0918024718875587</v>
      </c>
      <c r="R60" s="34">
        <f t="shared" si="52"/>
        <v>1.1025867368924038</v>
      </c>
      <c r="S60" s="34">
        <f t="shared" si="52"/>
        <v>1.1134775233374263</v>
      </c>
      <c r="T60" s="34">
        <f t="shared" si="52"/>
        <v>1.1244758833867943</v>
      </c>
      <c r="U60" s="34">
        <f t="shared" si="52"/>
        <v>1.1355350252734859</v>
      </c>
      <c r="V60" s="34">
        <f t="shared" si="52"/>
        <v>1.146702933049315</v>
      </c>
      <c r="W60" s="34">
        <f t="shared" si="52"/>
        <v>1.1579806764192151</v>
      </c>
      <c r="X60" s="34">
        <f t="shared" si="52"/>
        <v>1.1693693356085935</v>
      </c>
      <c r="Y60" s="34">
        <f t="shared" si="52"/>
        <v>1.1808551960588189</v>
      </c>
      <c r="Z60" s="34">
        <f t="shared" si="52"/>
        <v>1.1924538737227892</v>
      </c>
      <c r="AA60" s="34">
        <f t="shared" si="52"/>
        <v>1.2041664767215523</v>
      </c>
      <c r="AB60" s="34">
        <f t="shared" si="52"/>
        <v>1.2159941240604191</v>
      </c>
      <c r="AC60" s="34">
        <f t="shared" si="52"/>
        <v>1.227902556619098</v>
      </c>
      <c r="AD60" s="34">
        <f t="shared" si="52"/>
        <v>1.2399276104370403</v>
      </c>
      <c r="AE60" s="34">
        <f t="shared" si="52"/>
        <v>1.2520704276056205</v>
      </c>
      <c r="AF60" s="34">
        <f t="shared" si="52"/>
        <v>1.264332161400904</v>
      </c>
      <c r="AG60" s="34">
        <f t="shared" si="52"/>
        <v>1.2766771482376997</v>
      </c>
      <c r="AH60" s="34">
        <f t="shared" si="52"/>
        <v>1.2891426719908639</v>
      </c>
      <c r="AI60" s="34">
        <f t="shared" si="52"/>
        <v>1.3017299095873871</v>
      </c>
      <c r="AJ60" s="34">
        <f t="shared" si="52"/>
        <v>1.3144400494458195</v>
      </c>
      <c r="AK60" s="34">
        <f t="shared" si="52"/>
        <v>1.3272461911292504</v>
      </c>
      <c r="AL60" s="34">
        <f t="shared" si="52"/>
        <v>1.3401770986891357</v>
      </c>
      <c r="AM60" s="34">
        <f t="shared" si="52"/>
        <v>1.3532339876769128</v>
      </c>
      <c r="AN60" s="34">
        <f t="shared" si="52"/>
        <v>1.3664180854867223</v>
      </c>
      <c r="AO60" s="34">
        <f t="shared" ref="AO60:BS60" si="53">AN60*AO50</f>
        <v>1.3797188157550382</v>
      </c>
      <c r="AP60" s="34">
        <f t="shared" si="53"/>
        <v>1.3931490154936059</v>
      </c>
      <c r="AQ60" s="34">
        <f t="shared" si="53"/>
        <v>1.4067099449598242</v>
      </c>
      <c r="AR60" s="34">
        <f t="shared" si="53"/>
        <v>1.4204028766784522</v>
      </c>
      <c r="AS60" s="34">
        <f t="shared" si="53"/>
        <v>1.4342449151714445</v>
      </c>
      <c r="AT60" s="34">
        <f t="shared" si="53"/>
        <v>1.448221846400003</v>
      </c>
      <c r="AU60" s="34">
        <f t="shared" si="53"/>
        <v>1.4623349849140128</v>
      </c>
      <c r="AV60" s="34">
        <f t="shared" si="53"/>
        <v>1.4765856580738441</v>
      </c>
      <c r="AW60" s="34">
        <f t="shared" si="53"/>
        <v>1.4910044602916421</v>
      </c>
      <c r="AX60" s="34">
        <f t="shared" si="53"/>
        <v>1.5055640615590984</v>
      </c>
      <c r="AY60" s="34">
        <f t="shared" si="53"/>
        <v>1.5202658367735231</v>
      </c>
      <c r="AZ60" s="34">
        <f t="shared" si="53"/>
        <v>1.5351111742580459</v>
      </c>
      <c r="BA60" s="34">
        <f t="shared" si="53"/>
        <v>1.5501263714519153</v>
      </c>
      <c r="BB60" s="34">
        <f t="shared" si="53"/>
        <v>1.5652884349773908</v>
      </c>
      <c r="BC60" s="34">
        <f t="shared" si="53"/>
        <v>1.5805988013603522</v>
      </c>
      <c r="BD60" s="34">
        <f t="shared" si="53"/>
        <v>1.5960589211775962</v>
      </c>
      <c r="BE60" s="34">
        <f t="shared" si="53"/>
        <v>1.6117151416862754</v>
      </c>
      <c r="BF60" s="34">
        <f t="shared" si="53"/>
        <v>1.627524938756173</v>
      </c>
      <c r="BG60" s="34">
        <f t="shared" si="53"/>
        <v>1.6434898188658251</v>
      </c>
      <c r="BH60" s="34">
        <f t="shared" si="53"/>
        <v>0</v>
      </c>
      <c r="BI60" s="34">
        <f t="shared" si="53"/>
        <v>0</v>
      </c>
      <c r="BJ60" s="34">
        <f t="shared" si="53"/>
        <v>0</v>
      </c>
      <c r="BK60" s="34">
        <f t="shared" si="53"/>
        <v>0</v>
      </c>
      <c r="BL60" s="34">
        <f t="shared" si="53"/>
        <v>0</v>
      </c>
      <c r="BM60" s="34">
        <f t="shared" si="53"/>
        <v>0</v>
      </c>
      <c r="BN60" s="34">
        <f t="shared" si="53"/>
        <v>0</v>
      </c>
      <c r="BO60" s="34">
        <f t="shared" si="53"/>
        <v>0</v>
      </c>
      <c r="BP60" s="34">
        <f t="shared" si="53"/>
        <v>0</v>
      </c>
      <c r="BQ60" s="34">
        <f t="shared" si="53"/>
        <v>0</v>
      </c>
      <c r="BR60" s="34">
        <f t="shared" si="53"/>
        <v>0</v>
      </c>
      <c r="BS60" s="34">
        <f t="shared" si="53"/>
        <v>0</v>
      </c>
      <c r="BT60" s="34">
        <f>BS60*BT50</f>
        <v>0</v>
      </c>
      <c r="BU60" s="34">
        <f t="shared" ref="BU60:DH60" si="54">BT60*BU50</f>
        <v>0</v>
      </c>
      <c r="BV60" s="34">
        <f t="shared" si="54"/>
        <v>0</v>
      </c>
      <c r="BW60" s="34">
        <f t="shared" si="54"/>
        <v>0</v>
      </c>
      <c r="BX60" s="34">
        <f t="shared" si="54"/>
        <v>0</v>
      </c>
      <c r="BY60" s="34">
        <f t="shared" si="54"/>
        <v>0</v>
      </c>
      <c r="BZ60" s="34">
        <f t="shared" si="54"/>
        <v>0</v>
      </c>
      <c r="CA60" s="34">
        <f t="shared" si="54"/>
        <v>0</v>
      </c>
      <c r="CB60" s="34">
        <f t="shared" si="54"/>
        <v>0</v>
      </c>
      <c r="CC60" s="34">
        <f t="shared" si="54"/>
        <v>0</v>
      </c>
      <c r="CD60" s="34">
        <f t="shared" si="54"/>
        <v>0</v>
      </c>
      <c r="CE60" s="34">
        <f t="shared" si="54"/>
        <v>0</v>
      </c>
      <c r="CF60" s="34">
        <f t="shared" si="54"/>
        <v>0</v>
      </c>
      <c r="CG60" s="34">
        <f t="shared" si="54"/>
        <v>0</v>
      </c>
      <c r="CH60" s="34">
        <f t="shared" si="54"/>
        <v>0</v>
      </c>
      <c r="CI60" s="34">
        <f t="shared" si="54"/>
        <v>0</v>
      </c>
      <c r="CJ60" s="34">
        <f t="shared" si="54"/>
        <v>0</v>
      </c>
      <c r="CK60" s="34">
        <f t="shared" si="54"/>
        <v>0</v>
      </c>
      <c r="CL60" s="34">
        <f t="shared" si="54"/>
        <v>0</v>
      </c>
      <c r="CM60" s="34">
        <f t="shared" si="54"/>
        <v>0</v>
      </c>
      <c r="CN60" s="34">
        <f t="shared" si="54"/>
        <v>0</v>
      </c>
      <c r="CO60" s="34">
        <f t="shared" si="54"/>
        <v>0</v>
      </c>
      <c r="CP60" s="34">
        <f t="shared" si="54"/>
        <v>0</v>
      </c>
      <c r="CQ60" s="34">
        <f t="shared" si="54"/>
        <v>0</v>
      </c>
      <c r="CR60" s="34">
        <f t="shared" si="54"/>
        <v>0</v>
      </c>
      <c r="CS60" s="34">
        <f t="shared" si="54"/>
        <v>0</v>
      </c>
      <c r="CT60" s="34">
        <f t="shared" si="54"/>
        <v>0</v>
      </c>
      <c r="CU60" s="34">
        <f t="shared" si="54"/>
        <v>0</v>
      </c>
      <c r="CV60" s="34">
        <f t="shared" si="54"/>
        <v>0</v>
      </c>
      <c r="CW60" s="34">
        <f t="shared" si="54"/>
        <v>0</v>
      </c>
      <c r="CX60" s="34">
        <f t="shared" si="54"/>
        <v>0</v>
      </c>
      <c r="CY60" s="34">
        <f t="shared" si="54"/>
        <v>0</v>
      </c>
      <c r="CZ60" s="34">
        <f t="shared" si="54"/>
        <v>0</v>
      </c>
      <c r="DA60" s="34">
        <f t="shared" si="54"/>
        <v>0</v>
      </c>
      <c r="DB60" s="34">
        <f t="shared" si="54"/>
        <v>0</v>
      </c>
      <c r="DC60" s="34">
        <f t="shared" si="54"/>
        <v>0</v>
      </c>
      <c r="DD60" s="34">
        <f t="shared" si="54"/>
        <v>0</v>
      </c>
      <c r="DE60" s="34">
        <f t="shared" si="54"/>
        <v>0</v>
      </c>
      <c r="DF60" s="34">
        <f t="shared" si="54"/>
        <v>0</v>
      </c>
      <c r="DG60" s="34">
        <f t="shared" si="54"/>
        <v>0</v>
      </c>
      <c r="DH60" s="34">
        <f t="shared" si="54"/>
        <v>0</v>
      </c>
    </row>
    <row r="61" spans="1:112" x14ac:dyDescent="0.25">
      <c r="B61" s="33" t="s">
        <v>432</v>
      </c>
      <c r="H61" s="36">
        <v>1</v>
      </c>
      <c r="I61" s="34">
        <f t="shared" ref="I61:BT61" si="55">H61*I51</f>
        <v>1.0122722344290394</v>
      </c>
      <c r="J61" s="34">
        <f t="shared" si="55"/>
        <v>1.0246950765959599</v>
      </c>
      <c r="K61" s="34">
        <f t="shared" si="55"/>
        <v>1.037270374794228</v>
      </c>
      <c r="L61" s="34">
        <f t="shared" si="55"/>
        <v>1.0500000000000003</v>
      </c>
      <c r="M61" s="34">
        <f t="shared" si="55"/>
        <v>1.0603460768764175</v>
      </c>
      <c r="N61" s="34">
        <f t="shared" si="55"/>
        <v>1.070794097854485</v>
      </c>
      <c r="O61" s="34">
        <f t="shared" si="55"/>
        <v>1.0813450674308815</v>
      </c>
      <c r="P61" s="34">
        <f t="shared" si="55"/>
        <v>1.0920000000000001</v>
      </c>
      <c r="Q61" s="34">
        <f t="shared" si="55"/>
        <v>1.1027599199514739</v>
      </c>
      <c r="R61" s="34">
        <f t="shared" si="55"/>
        <v>1.1136258617686641</v>
      </c>
      <c r="S61" s="34">
        <f t="shared" si="55"/>
        <v>1.1245988701281164</v>
      </c>
      <c r="T61" s="34">
        <f t="shared" si="55"/>
        <v>1.1356799999999998</v>
      </c>
      <c r="U61" s="34">
        <f t="shared" si="55"/>
        <v>1.1466031071975351</v>
      </c>
      <c r="V61" s="34">
        <f t="shared" si="55"/>
        <v>1.1576312741573704</v>
      </c>
      <c r="W61" s="34">
        <f t="shared" si="55"/>
        <v>1.1687655113569693</v>
      </c>
      <c r="X61" s="34">
        <f t="shared" si="55"/>
        <v>1.180006838992689</v>
      </c>
      <c r="Y61" s="34">
        <f t="shared" si="55"/>
        <v>1.190759639683227</v>
      </c>
      <c r="Z61" s="34">
        <f t="shared" si="55"/>
        <v>1.2016104251640811</v>
      </c>
      <c r="AA61" s="34">
        <f t="shared" si="55"/>
        <v>1.2125600883206877</v>
      </c>
      <c r="AB61" s="34">
        <f t="shared" si="55"/>
        <v>1.2236095301748924</v>
      </c>
      <c r="AC61" s="34">
        <f t="shared" si="55"/>
        <v>1.2349084493793632</v>
      </c>
      <c r="AD61" s="34">
        <f t="shared" si="55"/>
        <v>1.2463117038084632</v>
      </c>
      <c r="AE61" s="34">
        <f t="shared" si="55"/>
        <v>1.257820256902934</v>
      </c>
      <c r="AF61" s="34">
        <f t="shared" si="55"/>
        <v>1.2694350810000148</v>
      </c>
      <c r="AG61" s="34">
        <f t="shared" si="55"/>
        <v>1.280271824058274</v>
      </c>
      <c r="AH61" s="34">
        <f t="shared" si="55"/>
        <v>1.2912010767705271</v>
      </c>
      <c r="AI61" s="34">
        <f t="shared" si="55"/>
        <v>1.3022236288607745</v>
      </c>
      <c r="AJ61" s="34">
        <f t="shared" si="55"/>
        <v>1.3133402767946267</v>
      </c>
      <c r="AK61" s="34">
        <f t="shared" si="55"/>
        <v>1.3250196278090698</v>
      </c>
      <c r="AL61" s="34">
        <f t="shared" si="55"/>
        <v>1.3368028416552016</v>
      </c>
      <c r="AM61" s="34">
        <f t="shared" si="55"/>
        <v>1.3486908419706276</v>
      </c>
      <c r="AN61" s="34">
        <f t="shared" si="55"/>
        <v>1.3606845606067333</v>
      </c>
      <c r="AO61" s="34">
        <f t="shared" si="55"/>
        <v>1.3730434687538231</v>
      </c>
      <c r="AP61" s="34">
        <f t="shared" si="55"/>
        <v>1.3855146311404409</v>
      </c>
      <c r="AQ61" s="34">
        <f t="shared" si="55"/>
        <v>1.3980990673561928</v>
      </c>
      <c r="AR61" s="34">
        <f t="shared" si="55"/>
        <v>1.4107978062514754</v>
      </c>
      <c r="AS61" s="34">
        <f t="shared" si="55"/>
        <v>1.4225026476103346</v>
      </c>
      <c r="AT61" s="34">
        <f t="shared" si="55"/>
        <v>1.4343045994910766</v>
      </c>
      <c r="AU61" s="34">
        <f t="shared" si="55"/>
        <v>1.4462044675819776</v>
      </c>
      <c r="AV61" s="34">
        <f t="shared" si="55"/>
        <v>1.4582030642557968</v>
      </c>
      <c r="AW61" s="34">
        <f t="shared" si="55"/>
        <v>1.4705740325187964</v>
      </c>
      <c r="AX61" s="34">
        <f t="shared" si="55"/>
        <v>1.4830499524579484</v>
      </c>
      <c r="AY61" s="34">
        <f t="shared" si="55"/>
        <v>1.4956317144525741</v>
      </c>
      <c r="AZ61" s="34">
        <f t="shared" si="55"/>
        <v>1.5083202164357128</v>
      </c>
      <c r="BA61" s="34">
        <f t="shared" si="55"/>
        <v>1.5212394567167469</v>
      </c>
      <c r="BB61" s="34">
        <f t="shared" si="55"/>
        <v>1.5342693543818167</v>
      </c>
      <c r="BC61" s="34">
        <f t="shared" si="55"/>
        <v>1.5474108572464575</v>
      </c>
      <c r="BD61" s="34">
        <f t="shared" si="55"/>
        <v>1.5606649212445449</v>
      </c>
      <c r="BE61" s="34">
        <f t="shared" si="55"/>
        <v>1.5743322484146323</v>
      </c>
      <c r="BF61" s="34">
        <f t="shared" si="55"/>
        <v>1.5881192654870371</v>
      </c>
      <c r="BG61" s="34">
        <f t="shared" si="55"/>
        <v>1.602027020631057</v>
      </c>
      <c r="BH61" s="34">
        <f t="shared" si="55"/>
        <v>0</v>
      </c>
      <c r="BI61" s="34">
        <f t="shared" si="55"/>
        <v>0</v>
      </c>
      <c r="BJ61" s="34">
        <f t="shared" si="55"/>
        <v>0</v>
      </c>
      <c r="BK61" s="34">
        <f t="shared" si="55"/>
        <v>0</v>
      </c>
      <c r="BL61" s="34">
        <f t="shared" si="55"/>
        <v>0</v>
      </c>
      <c r="BM61" s="34">
        <f t="shared" si="55"/>
        <v>0</v>
      </c>
      <c r="BN61" s="34">
        <f t="shared" si="55"/>
        <v>0</v>
      </c>
      <c r="BO61" s="34">
        <f t="shared" si="55"/>
        <v>0</v>
      </c>
      <c r="BP61" s="34">
        <f t="shared" si="55"/>
        <v>0</v>
      </c>
      <c r="BQ61" s="34">
        <f t="shared" si="55"/>
        <v>0</v>
      </c>
      <c r="BR61" s="34">
        <f t="shared" si="55"/>
        <v>0</v>
      </c>
      <c r="BS61" s="34">
        <f t="shared" si="55"/>
        <v>0</v>
      </c>
      <c r="BT61" s="34">
        <f t="shared" si="55"/>
        <v>0</v>
      </c>
      <c r="BU61" s="34">
        <f t="shared" ref="BU61:DH61" si="56">BT61*BU51</f>
        <v>0</v>
      </c>
      <c r="BV61" s="34">
        <f t="shared" si="56"/>
        <v>0</v>
      </c>
      <c r="BW61" s="34">
        <f t="shared" si="56"/>
        <v>0</v>
      </c>
      <c r="BX61" s="34">
        <f t="shared" si="56"/>
        <v>0</v>
      </c>
      <c r="BY61" s="34">
        <f t="shared" si="56"/>
        <v>0</v>
      </c>
      <c r="BZ61" s="34">
        <f t="shared" si="56"/>
        <v>0</v>
      </c>
      <c r="CA61" s="34">
        <f t="shared" si="56"/>
        <v>0</v>
      </c>
      <c r="CB61" s="34">
        <f t="shared" si="56"/>
        <v>0</v>
      </c>
      <c r="CC61" s="34">
        <f t="shared" si="56"/>
        <v>0</v>
      </c>
      <c r="CD61" s="34">
        <f t="shared" si="56"/>
        <v>0</v>
      </c>
      <c r="CE61" s="34">
        <f t="shared" si="56"/>
        <v>0</v>
      </c>
      <c r="CF61" s="34">
        <f t="shared" si="56"/>
        <v>0</v>
      </c>
      <c r="CG61" s="34">
        <f t="shared" si="56"/>
        <v>0</v>
      </c>
      <c r="CH61" s="34">
        <f t="shared" si="56"/>
        <v>0</v>
      </c>
      <c r="CI61" s="34">
        <f t="shared" si="56"/>
        <v>0</v>
      </c>
      <c r="CJ61" s="34">
        <f t="shared" si="56"/>
        <v>0</v>
      </c>
      <c r="CK61" s="34">
        <f t="shared" si="56"/>
        <v>0</v>
      </c>
      <c r="CL61" s="34">
        <f t="shared" si="56"/>
        <v>0</v>
      </c>
      <c r="CM61" s="34">
        <f t="shared" si="56"/>
        <v>0</v>
      </c>
      <c r="CN61" s="34">
        <f t="shared" si="56"/>
        <v>0</v>
      </c>
      <c r="CO61" s="34">
        <f t="shared" si="56"/>
        <v>0</v>
      </c>
      <c r="CP61" s="34">
        <f t="shared" si="56"/>
        <v>0</v>
      </c>
      <c r="CQ61" s="34">
        <f t="shared" si="56"/>
        <v>0</v>
      </c>
      <c r="CR61" s="34">
        <f t="shared" si="56"/>
        <v>0</v>
      </c>
      <c r="CS61" s="34">
        <f t="shared" si="56"/>
        <v>0</v>
      </c>
      <c r="CT61" s="34">
        <f t="shared" si="56"/>
        <v>0</v>
      </c>
      <c r="CU61" s="34">
        <f t="shared" si="56"/>
        <v>0</v>
      </c>
      <c r="CV61" s="34">
        <f t="shared" si="56"/>
        <v>0</v>
      </c>
      <c r="CW61" s="34">
        <f t="shared" si="56"/>
        <v>0</v>
      </c>
      <c r="CX61" s="34">
        <f t="shared" si="56"/>
        <v>0</v>
      </c>
      <c r="CY61" s="34">
        <f t="shared" si="56"/>
        <v>0</v>
      </c>
      <c r="CZ61" s="34">
        <f t="shared" si="56"/>
        <v>0</v>
      </c>
      <c r="DA61" s="34">
        <f t="shared" si="56"/>
        <v>0</v>
      </c>
      <c r="DB61" s="34">
        <f t="shared" si="56"/>
        <v>0</v>
      </c>
      <c r="DC61" s="34">
        <f t="shared" si="56"/>
        <v>0</v>
      </c>
      <c r="DD61" s="34">
        <f t="shared" si="56"/>
        <v>0</v>
      </c>
      <c r="DE61" s="34">
        <f t="shared" si="56"/>
        <v>0</v>
      </c>
      <c r="DF61" s="34">
        <f t="shared" si="56"/>
        <v>0</v>
      </c>
      <c r="DG61" s="34">
        <f t="shared" si="56"/>
        <v>0</v>
      </c>
      <c r="DH61" s="34">
        <f t="shared" si="56"/>
        <v>0</v>
      </c>
    </row>
    <row r="62" spans="1:112" x14ac:dyDescent="0.25">
      <c r="B62" s="33" t="s">
        <v>433</v>
      </c>
      <c r="H62" s="36">
        <v>1</v>
      </c>
      <c r="I62" s="34">
        <f t="shared" ref="I62:BT63" si="57">H62*I52</f>
        <v>1.0109995028181562</v>
      </c>
      <c r="J62" s="34">
        <f t="shared" si="57"/>
        <v>1.0221199946985591</v>
      </c>
      <c r="K62" s="34">
        <f t="shared" si="57"/>
        <v>1.0333628064607396</v>
      </c>
      <c r="L62" s="34">
        <f t="shared" si="57"/>
        <v>1.0447292835625823</v>
      </c>
      <c r="M62" s="34">
        <f t="shared" si="57"/>
        <v>1.0555535617156526</v>
      </c>
      <c r="N62" s="34">
        <f t="shared" si="57"/>
        <v>1.0664899885366874</v>
      </c>
      <c r="O62" s="34">
        <f t="shared" si="57"/>
        <v>1.0775397259806503</v>
      </c>
      <c r="P62" s="34">
        <f t="shared" si="57"/>
        <v>1.0887039480413399</v>
      </c>
      <c r="Q62" s="34">
        <f t="shared" si="57"/>
        <v>1.1002730274650623</v>
      </c>
      <c r="R62" s="34">
        <f t="shared" si="57"/>
        <v>1.1119650453597558</v>
      </c>
      <c r="S62" s="34">
        <f t="shared" si="57"/>
        <v>1.1237813081273467</v>
      </c>
      <c r="T62" s="34">
        <f t="shared" si="57"/>
        <v>1.1357231360522015</v>
      </c>
      <c r="U62" s="34">
        <f t="shared" si="57"/>
        <v>1.1483500353572504</v>
      </c>
      <c r="V62" s="34">
        <f t="shared" si="57"/>
        <v>1.1611173197447182</v>
      </c>
      <c r="W62" s="34">
        <f t="shared" si="57"/>
        <v>1.1740265500072342</v>
      </c>
      <c r="X62" s="34">
        <f t="shared" si="57"/>
        <v>1.1870793042902235</v>
      </c>
      <c r="Y62" s="34">
        <f t="shared" si="57"/>
        <v>1.2001508519111908</v>
      </c>
      <c r="Z62" s="34">
        <f t="shared" si="57"/>
        <v>1.2133663371415406</v>
      </c>
      <c r="AA62" s="34">
        <f t="shared" si="57"/>
        <v>1.2267273449531524</v>
      </c>
      <c r="AB62" s="34">
        <f t="shared" si="57"/>
        <v>1.2402354777708546</v>
      </c>
      <c r="AC62" s="34">
        <f t="shared" si="57"/>
        <v>1.2533346619607399</v>
      </c>
      <c r="AD62" s="34">
        <f t="shared" si="57"/>
        <v>1.2665721978019979</v>
      </c>
      <c r="AE62" s="34">
        <f t="shared" si="57"/>
        <v>1.2799495465443644</v>
      </c>
      <c r="AF62" s="34">
        <f t="shared" si="57"/>
        <v>1.2934681848710796</v>
      </c>
      <c r="AG62" s="34">
        <f t="shared" si="57"/>
        <v>1.3069320808940754</v>
      </c>
      <c r="AH62" s="34">
        <f t="shared" si="57"/>
        <v>1.3205361245436138</v>
      </c>
      <c r="AI62" s="34">
        <f t="shared" si="57"/>
        <v>1.3342817746364586</v>
      </c>
      <c r="AJ62" s="34">
        <f t="shared" si="57"/>
        <v>1.3481705051744068</v>
      </c>
      <c r="AK62" s="34">
        <f t="shared" si="57"/>
        <v>1.3618532754941743</v>
      </c>
      <c r="AL62" s="34">
        <f t="shared" si="57"/>
        <v>1.3756749141565625</v>
      </c>
      <c r="AM62" s="34">
        <f t="shared" si="57"/>
        <v>1.3896368305557312</v>
      </c>
      <c r="AN62" s="34">
        <f t="shared" si="57"/>
        <v>1.4037404483899785</v>
      </c>
      <c r="AO62" s="34">
        <f t="shared" si="57"/>
        <v>1.4176961190060042</v>
      </c>
      <c r="AP62" s="34">
        <f t="shared" si="57"/>
        <v>1.4317905337485288</v>
      </c>
      <c r="AQ62" s="34">
        <f t="shared" si="57"/>
        <v>1.4460250719803336</v>
      </c>
      <c r="AR62" s="34">
        <f t="shared" si="57"/>
        <v>1.4604011267775137</v>
      </c>
      <c r="AS62" s="34">
        <f t="shared" si="57"/>
        <v>1.4745580024348541</v>
      </c>
      <c r="AT62" s="34">
        <f t="shared" si="57"/>
        <v>1.4888521123935812</v>
      </c>
      <c r="AU62" s="34">
        <f t="shared" si="57"/>
        <v>1.5032847869792505</v>
      </c>
      <c r="AV62" s="34">
        <f t="shared" si="57"/>
        <v>1.5178573694133635</v>
      </c>
      <c r="AW62" s="34">
        <f t="shared" si="57"/>
        <v>1.5321771681614702</v>
      </c>
      <c r="AX62" s="34">
        <f t="shared" si="57"/>
        <v>1.546632063026194</v>
      </c>
      <c r="AY62" s="34">
        <f t="shared" si="57"/>
        <v>1.5612233285338775</v>
      </c>
      <c r="AZ62" s="34">
        <f t="shared" si="57"/>
        <v>1.5759522512350237</v>
      </c>
      <c r="BA62" s="34">
        <f t="shared" si="57"/>
        <v>1.5907951271739822</v>
      </c>
      <c r="BB62" s="34">
        <f t="shared" si="57"/>
        <v>1.6057777985705548</v>
      </c>
      <c r="BC62" s="34">
        <f t="shared" si="57"/>
        <v>1.6209015820678265</v>
      </c>
      <c r="BD62" s="34">
        <f t="shared" si="57"/>
        <v>1.6361678067094934</v>
      </c>
      <c r="BE62" s="34">
        <f t="shared" si="57"/>
        <v>1.6515546112171837</v>
      </c>
      <c r="BF62" s="34">
        <f t="shared" si="57"/>
        <v>1.6670861158907049</v>
      </c>
      <c r="BG62" s="34">
        <f t="shared" si="57"/>
        <v>1.6827636815153959</v>
      </c>
      <c r="BH62" s="34">
        <f t="shared" si="57"/>
        <v>0</v>
      </c>
      <c r="BI62" s="34">
        <f t="shared" si="57"/>
        <v>0</v>
      </c>
      <c r="BJ62" s="34">
        <f t="shared" si="57"/>
        <v>0</v>
      </c>
      <c r="BK62" s="34">
        <f t="shared" si="57"/>
        <v>0</v>
      </c>
      <c r="BL62" s="34">
        <f t="shared" si="57"/>
        <v>0</v>
      </c>
      <c r="BM62" s="34">
        <f t="shared" si="57"/>
        <v>0</v>
      </c>
      <c r="BN62" s="34">
        <f t="shared" si="57"/>
        <v>0</v>
      </c>
      <c r="BO62" s="34">
        <f t="shared" si="57"/>
        <v>0</v>
      </c>
      <c r="BP62" s="34">
        <f t="shared" si="57"/>
        <v>0</v>
      </c>
      <c r="BQ62" s="34">
        <f t="shared" si="57"/>
        <v>0</v>
      </c>
      <c r="BR62" s="34">
        <f t="shared" si="57"/>
        <v>0</v>
      </c>
      <c r="BS62" s="34">
        <f t="shared" si="57"/>
        <v>0</v>
      </c>
      <c r="BT62" s="34">
        <f t="shared" si="57"/>
        <v>0</v>
      </c>
      <c r="BU62" s="34">
        <f t="shared" ref="BU62:DH63" si="58">BT62*BU52</f>
        <v>0</v>
      </c>
      <c r="BV62" s="34">
        <f t="shared" si="58"/>
        <v>0</v>
      </c>
      <c r="BW62" s="34">
        <f t="shared" si="58"/>
        <v>0</v>
      </c>
      <c r="BX62" s="34">
        <f t="shared" si="58"/>
        <v>0</v>
      </c>
      <c r="BY62" s="34">
        <f t="shared" si="58"/>
        <v>0</v>
      </c>
      <c r="BZ62" s="34">
        <f t="shared" si="58"/>
        <v>0</v>
      </c>
      <c r="CA62" s="34">
        <f t="shared" si="58"/>
        <v>0</v>
      </c>
      <c r="CB62" s="34">
        <f t="shared" si="58"/>
        <v>0</v>
      </c>
      <c r="CC62" s="34">
        <f t="shared" si="58"/>
        <v>0</v>
      </c>
      <c r="CD62" s="34">
        <f t="shared" si="58"/>
        <v>0</v>
      </c>
      <c r="CE62" s="34">
        <f t="shared" si="58"/>
        <v>0</v>
      </c>
      <c r="CF62" s="34">
        <f t="shared" si="58"/>
        <v>0</v>
      </c>
      <c r="CG62" s="34">
        <f t="shared" si="58"/>
        <v>0</v>
      </c>
      <c r="CH62" s="34">
        <f t="shared" si="58"/>
        <v>0</v>
      </c>
      <c r="CI62" s="34">
        <f t="shared" si="58"/>
        <v>0</v>
      </c>
      <c r="CJ62" s="34">
        <f t="shared" si="58"/>
        <v>0</v>
      </c>
      <c r="CK62" s="34">
        <f t="shared" si="58"/>
        <v>0</v>
      </c>
      <c r="CL62" s="34">
        <f t="shared" si="58"/>
        <v>0</v>
      </c>
      <c r="CM62" s="34">
        <f t="shared" si="58"/>
        <v>0</v>
      </c>
      <c r="CN62" s="34">
        <f t="shared" si="58"/>
        <v>0</v>
      </c>
      <c r="CO62" s="34">
        <f t="shared" si="58"/>
        <v>0</v>
      </c>
      <c r="CP62" s="34">
        <f t="shared" si="58"/>
        <v>0</v>
      </c>
      <c r="CQ62" s="34">
        <f t="shared" si="58"/>
        <v>0</v>
      </c>
      <c r="CR62" s="34">
        <f t="shared" si="58"/>
        <v>0</v>
      </c>
      <c r="CS62" s="34">
        <f t="shared" si="58"/>
        <v>0</v>
      </c>
      <c r="CT62" s="34">
        <f t="shared" si="58"/>
        <v>0</v>
      </c>
      <c r="CU62" s="34">
        <f t="shared" si="58"/>
        <v>0</v>
      </c>
      <c r="CV62" s="34">
        <f t="shared" si="58"/>
        <v>0</v>
      </c>
      <c r="CW62" s="34">
        <f t="shared" si="58"/>
        <v>0</v>
      </c>
      <c r="CX62" s="34">
        <f t="shared" si="58"/>
        <v>0</v>
      </c>
      <c r="CY62" s="34">
        <f t="shared" si="58"/>
        <v>0</v>
      </c>
      <c r="CZ62" s="34">
        <f t="shared" si="58"/>
        <v>0</v>
      </c>
      <c r="DA62" s="34">
        <f t="shared" si="58"/>
        <v>0</v>
      </c>
      <c r="DB62" s="34">
        <f t="shared" si="58"/>
        <v>0</v>
      </c>
      <c r="DC62" s="34">
        <f t="shared" si="58"/>
        <v>0</v>
      </c>
      <c r="DD62" s="34">
        <f t="shared" si="58"/>
        <v>0</v>
      </c>
      <c r="DE62" s="34">
        <f t="shared" si="58"/>
        <v>0</v>
      </c>
      <c r="DF62" s="34">
        <f t="shared" si="58"/>
        <v>0</v>
      </c>
      <c r="DG62" s="34">
        <f t="shared" si="58"/>
        <v>0</v>
      </c>
      <c r="DH62" s="34">
        <f t="shared" si="58"/>
        <v>0</v>
      </c>
    </row>
    <row r="63" spans="1:112" x14ac:dyDescent="0.25">
      <c r="B63" s="33" t="s">
        <v>434</v>
      </c>
      <c r="H63" s="36">
        <v>1</v>
      </c>
      <c r="I63" s="34">
        <f t="shared" si="57"/>
        <v>1.0028823253079759</v>
      </c>
      <c r="J63" s="34">
        <f t="shared" si="57"/>
        <v>1.0057729584151329</v>
      </c>
      <c r="K63" s="34">
        <f t="shared" si="57"/>
        <v>1.0086719232672507</v>
      </c>
      <c r="L63" s="34">
        <f t="shared" si="57"/>
        <v>1.0115792438791287</v>
      </c>
      <c r="M63" s="34">
        <f t="shared" si="57"/>
        <v>1.01605992829815</v>
      </c>
      <c r="N63" s="34">
        <f t="shared" si="57"/>
        <v>1.0205604594399904</v>
      </c>
      <c r="O63" s="34">
        <f t="shared" si="57"/>
        <v>1.0250809252136321</v>
      </c>
      <c r="P63" s="34">
        <f t="shared" si="57"/>
        <v>1.0296214139174411</v>
      </c>
      <c r="Q63" s="34">
        <f t="shared" si="57"/>
        <v>1.0366028635688191</v>
      </c>
      <c r="R63" s="34">
        <f t="shared" si="57"/>
        <v>1.0436316516288353</v>
      </c>
      <c r="S63" s="34">
        <f t="shared" si="57"/>
        <v>1.0507080990802433</v>
      </c>
      <c r="T63" s="34">
        <f t="shared" si="57"/>
        <v>1.0578325290822517</v>
      </c>
      <c r="U63" s="34">
        <f t="shared" si="57"/>
        <v>1.0681691286381703</v>
      </c>
      <c r="V63" s="34">
        <f t="shared" si="57"/>
        <v>1.0786067321691435</v>
      </c>
      <c r="W63" s="34">
        <f t="shared" si="57"/>
        <v>1.0891463266344632</v>
      </c>
      <c r="X63" s="34">
        <f t="shared" si="57"/>
        <v>1.0997889086374835</v>
      </c>
      <c r="Y63" s="34">
        <f t="shared" si="57"/>
        <v>1.1100255499197313</v>
      </c>
      <c r="Z63" s="34">
        <f t="shared" si="57"/>
        <v>1.1203574720544396</v>
      </c>
      <c r="AA63" s="34">
        <f t="shared" si="57"/>
        <v>1.1307855618989859</v>
      </c>
      <c r="AB63" s="34">
        <f t="shared" si="57"/>
        <v>1.1413107145654604</v>
      </c>
      <c r="AC63" s="34">
        <f t="shared" si="57"/>
        <v>1.1520064871817921</v>
      </c>
      <c r="AD63" s="34">
        <f t="shared" si="57"/>
        <v>1.1628024950367843</v>
      </c>
      <c r="AE63" s="34">
        <f t="shared" si="57"/>
        <v>1.1736996774831543</v>
      </c>
      <c r="AF63" s="34">
        <f t="shared" si="57"/>
        <v>1.184698982676746</v>
      </c>
      <c r="AG63" s="34">
        <f t="shared" si="57"/>
        <v>1.195043159375712</v>
      </c>
      <c r="AH63" s="34">
        <f t="shared" si="57"/>
        <v>1.2054776560573439</v>
      </c>
      <c r="AI63" s="34">
        <f t="shared" si="57"/>
        <v>1.2160032613488572</v>
      </c>
      <c r="AJ63" s="34">
        <f t="shared" si="57"/>
        <v>1.226620770763351</v>
      </c>
      <c r="AK63" s="34">
        <f t="shared" si="57"/>
        <v>1.2376901994692433</v>
      </c>
      <c r="AL63" s="34">
        <f t="shared" si="57"/>
        <v>1.2488595223354135</v>
      </c>
      <c r="AM63" s="34">
        <f t="shared" si="57"/>
        <v>1.2601296408395732</v>
      </c>
      <c r="AN63" s="34">
        <f t="shared" si="57"/>
        <v>1.2715014645946647</v>
      </c>
      <c r="AO63" s="34">
        <f t="shared" si="57"/>
        <v>1.2831650731869915</v>
      </c>
      <c r="AP63" s="34">
        <f t="shared" si="57"/>
        <v>1.2949356732136053</v>
      </c>
      <c r="AQ63" s="34">
        <f t="shared" si="57"/>
        <v>1.3068142461175063</v>
      </c>
      <c r="AR63" s="34">
        <f t="shared" si="57"/>
        <v>1.3188017823445684</v>
      </c>
      <c r="AS63" s="34">
        <f t="shared" si="57"/>
        <v>1.3299376886229184</v>
      </c>
      <c r="AT63" s="34">
        <f t="shared" si="57"/>
        <v>1.3411676260212597</v>
      </c>
      <c r="AU63" s="34">
        <f t="shared" si="57"/>
        <v>1.3524923885343785</v>
      </c>
      <c r="AV63" s="34">
        <f t="shared" si="57"/>
        <v>1.3639127768615196</v>
      </c>
      <c r="AW63" s="34">
        <f t="shared" si="57"/>
        <v>1.3756211270956171</v>
      </c>
      <c r="AX63" s="34">
        <f t="shared" si="57"/>
        <v>1.387429986297392</v>
      </c>
      <c r="AY63" s="34">
        <f t="shared" si="57"/>
        <v>1.3993402172743603</v>
      </c>
      <c r="AZ63" s="34">
        <f t="shared" si="57"/>
        <v>1.411352690240709</v>
      </c>
      <c r="BA63" s="34">
        <f t="shared" si="57"/>
        <v>1.4235693047320852</v>
      </c>
      <c r="BB63" s="34">
        <f t="shared" si="57"/>
        <v>1.4358916657676548</v>
      </c>
      <c r="BC63" s="34">
        <f t="shared" si="57"/>
        <v>1.4483206886854287</v>
      </c>
      <c r="BD63" s="34">
        <f t="shared" si="57"/>
        <v>1.4608572967465483</v>
      </c>
      <c r="BE63" s="34">
        <f t="shared" si="57"/>
        <v>1.4737512515396367</v>
      </c>
      <c r="BF63" s="34">
        <f t="shared" si="57"/>
        <v>1.4867590121579597</v>
      </c>
      <c r="BG63" s="34">
        <f t="shared" si="57"/>
        <v>1.4998815830850962</v>
      </c>
      <c r="BH63" s="34">
        <f t="shared" si="57"/>
        <v>0</v>
      </c>
      <c r="BI63" s="34">
        <f t="shared" si="57"/>
        <v>0</v>
      </c>
      <c r="BJ63" s="34">
        <f t="shared" si="57"/>
        <v>0</v>
      </c>
      <c r="BK63" s="34">
        <f t="shared" si="57"/>
        <v>0</v>
      </c>
      <c r="BL63" s="34">
        <f t="shared" si="57"/>
        <v>0</v>
      </c>
      <c r="BM63" s="34">
        <f t="shared" si="57"/>
        <v>0</v>
      </c>
      <c r="BN63" s="34">
        <f t="shared" si="57"/>
        <v>0</v>
      </c>
      <c r="BO63" s="34">
        <f t="shared" si="57"/>
        <v>0</v>
      </c>
      <c r="BP63" s="34">
        <f t="shared" si="57"/>
        <v>0</v>
      </c>
      <c r="BQ63" s="34">
        <f t="shared" si="57"/>
        <v>0</v>
      </c>
      <c r="BR63" s="34">
        <f t="shared" si="57"/>
        <v>0</v>
      </c>
      <c r="BS63" s="34">
        <f t="shared" si="57"/>
        <v>0</v>
      </c>
      <c r="BT63" s="34">
        <f t="shared" si="57"/>
        <v>0</v>
      </c>
      <c r="BU63" s="34">
        <f t="shared" si="58"/>
        <v>0</v>
      </c>
      <c r="BV63" s="34">
        <f t="shared" si="58"/>
        <v>0</v>
      </c>
      <c r="BW63" s="34">
        <f t="shared" si="58"/>
        <v>0</v>
      </c>
      <c r="BX63" s="34">
        <f t="shared" si="58"/>
        <v>0</v>
      </c>
      <c r="BY63" s="34">
        <f t="shared" si="58"/>
        <v>0</v>
      </c>
      <c r="BZ63" s="34">
        <f t="shared" si="58"/>
        <v>0</v>
      </c>
      <c r="CA63" s="34">
        <f t="shared" si="58"/>
        <v>0</v>
      </c>
      <c r="CB63" s="34">
        <f t="shared" si="58"/>
        <v>0</v>
      </c>
      <c r="CC63" s="34">
        <f t="shared" si="58"/>
        <v>0</v>
      </c>
      <c r="CD63" s="34">
        <f t="shared" si="58"/>
        <v>0</v>
      </c>
      <c r="CE63" s="34">
        <f t="shared" si="58"/>
        <v>0</v>
      </c>
      <c r="CF63" s="34">
        <f t="shared" si="58"/>
        <v>0</v>
      </c>
      <c r="CG63" s="34">
        <f t="shared" si="58"/>
        <v>0</v>
      </c>
      <c r="CH63" s="34">
        <f t="shared" si="58"/>
        <v>0</v>
      </c>
      <c r="CI63" s="34">
        <f t="shared" si="58"/>
        <v>0</v>
      </c>
      <c r="CJ63" s="34">
        <f t="shared" si="58"/>
        <v>0</v>
      </c>
      <c r="CK63" s="34">
        <f t="shared" si="58"/>
        <v>0</v>
      </c>
      <c r="CL63" s="34">
        <f t="shared" si="58"/>
        <v>0</v>
      </c>
      <c r="CM63" s="34">
        <f t="shared" si="58"/>
        <v>0</v>
      </c>
      <c r="CN63" s="34">
        <f t="shared" si="58"/>
        <v>0</v>
      </c>
      <c r="CO63" s="34">
        <f t="shared" si="58"/>
        <v>0</v>
      </c>
      <c r="CP63" s="34">
        <f t="shared" si="58"/>
        <v>0</v>
      </c>
      <c r="CQ63" s="34">
        <f t="shared" si="58"/>
        <v>0</v>
      </c>
      <c r="CR63" s="34">
        <f t="shared" si="58"/>
        <v>0</v>
      </c>
      <c r="CS63" s="34">
        <f t="shared" si="58"/>
        <v>0</v>
      </c>
      <c r="CT63" s="34">
        <f t="shared" si="58"/>
        <v>0</v>
      </c>
      <c r="CU63" s="34">
        <f t="shared" si="58"/>
        <v>0</v>
      </c>
      <c r="CV63" s="34">
        <f t="shared" si="58"/>
        <v>0</v>
      </c>
      <c r="CW63" s="34">
        <f t="shared" si="58"/>
        <v>0</v>
      </c>
      <c r="CX63" s="34">
        <f t="shared" si="58"/>
        <v>0</v>
      </c>
      <c r="CY63" s="34">
        <f t="shared" si="58"/>
        <v>0</v>
      </c>
      <c r="CZ63" s="34">
        <f t="shared" si="58"/>
        <v>0</v>
      </c>
      <c r="DA63" s="34">
        <f t="shared" si="58"/>
        <v>0</v>
      </c>
      <c r="DB63" s="34">
        <f t="shared" si="58"/>
        <v>0</v>
      </c>
      <c r="DC63" s="34">
        <f t="shared" si="58"/>
        <v>0</v>
      </c>
      <c r="DD63" s="34">
        <f t="shared" si="58"/>
        <v>0</v>
      </c>
      <c r="DE63" s="34">
        <f t="shared" si="58"/>
        <v>0</v>
      </c>
      <c r="DF63" s="34">
        <f t="shared" si="58"/>
        <v>0</v>
      </c>
      <c r="DG63" s="34">
        <f t="shared" si="58"/>
        <v>0</v>
      </c>
      <c r="DH63" s="34">
        <f t="shared" si="58"/>
        <v>0</v>
      </c>
    </row>
    <row r="64" spans="1:112" s="224" customFormat="1" x14ac:dyDescent="0.25">
      <c r="A64" s="225"/>
    </row>
    <row r="65" spans="1:1" s="224" customFormat="1" x14ac:dyDescent="0.25">
      <c r="A65" s="225"/>
    </row>
    <row r="66" spans="1:1" s="224" customFormat="1" x14ac:dyDescent="0.25">
      <c r="A66" s="225"/>
    </row>
    <row r="67" spans="1:1" s="224" customFormat="1" x14ac:dyDescent="0.25">
      <c r="A67" s="225"/>
    </row>
    <row r="68" spans="1:1" s="224" customFormat="1" x14ac:dyDescent="0.25">
      <c r="A68" s="225"/>
    </row>
    <row r="69" spans="1:1" s="224" customFormat="1" x14ac:dyDescent="0.25">
      <c r="A69" s="225"/>
    </row>
    <row r="70" spans="1:1" s="224" customFormat="1" x14ac:dyDescent="0.25">
      <c r="A70" s="225"/>
    </row>
    <row r="71" spans="1:1" s="224" customFormat="1" x14ac:dyDescent="0.25">
      <c r="A71" s="225"/>
    </row>
    <row r="72" spans="1:1" s="224" customFormat="1" x14ac:dyDescent="0.25">
      <c r="A72" s="225"/>
    </row>
    <row r="73" spans="1:1" s="224" customFormat="1" x14ac:dyDescent="0.25">
      <c r="A73" s="225"/>
    </row>
    <row r="74" spans="1:1" s="224" customFormat="1" x14ac:dyDescent="0.25">
      <c r="A74" s="225"/>
    </row>
    <row r="75" spans="1:1" s="224" customFormat="1" x14ac:dyDescent="0.25">
      <c r="A75" s="225"/>
    </row>
    <row r="76" spans="1:1" s="224" customFormat="1" x14ac:dyDescent="0.25">
      <c r="A76" s="225"/>
    </row>
    <row r="77" spans="1:1" s="224" customFormat="1" x14ac:dyDescent="0.25">
      <c r="A77" s="225"/>
    </row>
    <row r="78" spans="1:1" s="224" customFormat="1" x14ac:dyDescent="0.25">
      <c r="A78" s="225"/>
    </row>
    <row r="79" spans="1:1" s="224" customFormat="1" x14ac:dyDescent="0.25">
      <c r="A79" s="225"/>
    </row>
    <row r="80" spans="1:1" s="224" customFormat="1" x14ac:dyDescent="0.25">
      <c r="A80" s="225"/>
    </row>
    <row r="81" spans="1:1" s="224" customFormat="1" x14ac:dyDescent="0.25">
      <c r="A81" s="225"/>
    </row>
    <row r="82" spans="1:1" s="224" customFormat="1" x14ac:dyDescent="0.25">
      <c r="A82" s="225"/>
    </row>
    <row r="83" spans="1:1" s="224" customFormat="1" x14ac:dyDescent="0.25">
      <c r="A83" s="225"/>
    </row>
    <row r="84" spans="1:1" s="224" customFormat="1" x14ac:dyDescent="0.25">
      <c r="A84" s="225"/>
    </row>
    <row r="85" spans="1:1" s="224" customFormat="1" x14ac:dyDescent="0.25">
      <c r="A85" s="225"/>
    </row>
    <row r="86" spans="1:1" s="224" customFormat="1" x14ac:dyDescent="0.25">
      <c r="A86" s="225"/>
    </row>
    <row r="87" spans="1:1" s="224" customFormat="1" x14ac:dyDescent="0.25">
      <c r="A87" s="225"/>
    </row>
    <row r="88" spans="1:1" s="224" customFormat="1" x14ac:dyDescent="0.25">
      <c r="A88" s="225"/>
    </row>
    <row r="89" spans="1:1" s="224" customFormat="1" x14ac:dyDescent="0.25">
      <c r="A89" s="225"/>
    </row>
    <row r="90" spans="1:1" s="224" customFormat="1" x14ac:dyDescent="0.25">
      <c r="A90" s="225"/>
    </row>
    <row r="91" spans="1:1" s="224" customFormat="1" x14ac:dyDescent="0.25">
      <c r="A91" s="225"/>
    </row>
    <row r="92" spans="1:1" s="224" customFormat="1" x14ac:dyDescent="0.25">
      <c r="A92" s="225"/>
    </row>
    <row r="93" spans="1:1" s="224" customFormat="1" x14ac:dyDescent="0.25">
      <c r="A93" s="225"/>
    </row>
    <row r="94" spans="1:1" s="224" customFormat="1" x14ac:dyDescent="0.25">
      <c r="A94" s="225"/>
    </row>
    <row r="95" spans="1:1" s="224" customFormat="1" x14ac:dyDescent="0.25">
      <c r="A95" s="225"/>
    </row>
    <row r="96" spans="1:1" s="224" customFormat="1" x14ac:dyDescent="0.25">
      <c r="A96" s="225"/>
    </row>
    <row r="97" spans="1:1" s="224" customFormat="1" x14ac:dyDescent="0.25">
      <c r="A97" s="225"/>
    </row>
    <row r="98" spans="1:1" s="224" customFormat="1" x14ac:dyDescent="0.25">
      <c r="A98" s="225"/>
    </row>
    <row r="99" spans="1:1" s="224" customFormat="1" x14ac:dyDescent="0.25">
      <c r="A99" s="225"/>
    </row>
    <row r="100" spans="1:1" s="224" customFormat="1" x14ac:dyDescent="0.25">
      <c r="A100" s="225"/>
    </row>
  </sheetData>
  <sheetProtection password="F585" sheet="1" objects="1" scenarios="1"/>
  <conditionalFormatting sqref="H15:DK15 H23:R23">
    <cfRule type="cellIs" priority="2" operator="greaterThan">
      <formula>#REF!</formula>
    </cfRule>
    <cfRule type="cellIs" priority="3" operator="equal">
      <formula>#REF!</formula>
    </cfRule>
  </conditionalFormatting>
  <conditionalFormatting sqref="H15:DK15 H23:R23">
    <cfRule type="cellIs" priority="1" operator="lessThan">
      <formula>#REF!</formula>
    </cfRule>
  </conditionalFormatting>
  <hyperlinks>
    <hyperlink ref="H27" r:id="rId1" xr:uid="{00000000-0004-0000-0100-000000000000}"/>
    <hyperlink ref="M28" r:id="rId2" xr:uid="{00000000-0004-0000-0100-000001000000}"/>
  </hyperlinks>
  <printOptions horizontalCentered="1" verticalCentered="1"/>
  <pageMargins left="0.39370078740157483" right="0.39370078740157483" top="0.39370078740157483" bottom="0.39370078740157483" header="0.31496062992125984" footer="0.31496062992125984"/>
  <pageSetup paperSize="9" scale="54" fitToWidth="8" orientation="landscape" verticalDpi="0"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4"/>
  <dimension ref="A2:DP343"/>
  <sheetViews>
    <sheetView view="pageBreakPreview" zoomScale="70" zoomScaleNormal="70" zoomScaleSheetLayoutView="70" workbookViewId="0"/>
  </sheetViews>
  <sheetFormatPr defaultColWidth="0" defaultRowHeight="15" outlineLevelRow="1" x14ac:dyDescent="0.25"/>
  <cols>
    <col min="1" max="3" width="9.140625" style="23" customWidth="1"/>
    <col min="4" max="4" width="50.7109375" customWidth="1"/>
    <col min="5" max="5" width="10.7109375" customWidth="1"/>
    <col min="6" max="6" width="13.85546875" style="45" customWidth="1"/>
    <col min="7" max="7" width="14.28515625" bestFit="1" customWidth="1"/>
    <col min="8" max="8" width="13" bestFit="1" customWidth="1"/>
    <col min="9" max="9" width="14.28515625" customWidth="1"/>
    <col min="10" max="114" width="12.7109375" customWidth="1"/>
    <col min="115" max="116" width="12.7109375" hidden="1" customWidth="1"/>
    <col min="117" max="120" width="9.140625" style="46" hidden="1" customWidth="1"/>
    <col min="121" max="16384" width="0" style="46" hidden="1"/>
  </cols>
  <sheetData>
    <row r="2" spans="4:22" s="46" customFormat="1" x14ac:dyDescent="0.25">
      <c r="D2" s="43" t="s">
        <v>2</v>
      </c>
      <c r="E2" s="44" t="s">
        <v>121</v>
      </c>
      <c r="F2" s="45"/>
      <c r="G2"/>
      <c r="H2"/>
      <c r="I2"/>
      <c r="J2"/>
      <c r="K2"/>
      <c r="L2"/>
      <c r="M2"/>
      <c r="N2"/>
      <c r="O2"/>
      <c r="P2" s="21"/>
      <c r="Q2" s="21"/>
      <c r="R2" s="21"/>
      <c r="S2" s="21"/>
      <c r="T2" s="21"/>
      <c r="U2" s="21"/>
      <c r="V2" s="21"/>
    </row>
    <row r="3" spans="4:22" s="46" customFormat="1" ht="18.75" x14ac:dyDescent="0.3">
      <c r="D3" s="29" t="s">
        <v>3</v>
      </c>
      <c r="E3" s="273" t="s">
        <v>122</v>
      </c>
      <c r="F3" s="274"/>
      <c r="G3" s="274"/>
      <c r="H3" s="274"/>
      <c r="I3" s="274"/>
      <c r="J3" s="274"/>
      <c r="K3" s="212"/>
      <c r="L3" s="213"/>
      <c r="M3" s="213"/>
      <c r="N3" s="213"/>
      <c r="O3" s="213"/>
      <c r="P3" s="213"/>
      <c r="Q3" s="213"/>
      <c r="R3" s="213"/>
      <c r="S3" s="213"/>
      <c r="T3" s="213"/>
      <c r="U3" s="213"/>
      <c r="V3" s="21"/>
    </row>
    <row r="4" spans="4:22" s="46" customFormat="1" x14ac:dyDescent="0.25">
      <c r="D4" s="29" t="s">
        <v>5</v>
      </c>
      <c r="E4" s="275"/>
      <c r="F4" s="276"/>
      <c r="G4" s="276"/>
      <c r="H4" s="276"/>
      <c r="I4" s="276"/>
      <c r="J4" s="276"/>
      <c r="K4" s="212"/>
      <c r="L4" s="213"/>
      <c r="M4" s="213"/>
      <c r="N4" s="213"/>
      <c r="O4" s="213"/>
      <c r="P4" s="213"/>
      <c r="Q4" s="213"/>
      <c r="R4" s="213"/>
      <c r="S4" s="213"/>
      <c r="T4" s="213"/>
      <c r="U4" s="213"/>
      <c r="V4" s="21"/>
    </row>
    <row r="5" spans="4:22" s="46" customFormat="1" x14ac:dyDescent="0.25">
      <c r="D5" s="29" t="s">
        <v>123</v>
      </c>
      <c r="E5" s="275"/>
      <c r="F5" s="276"/>
      <c r="G5" s="276"/>
      <c r="H5" s="276"/>
      <c r="I5" s="276"/>
      <c r="J5" s="276"/>
      <c r="K5" s="212"/>
      <c r="L5" s="213"/>
      <c r="M5" s="213"/>
      <c r="N5" s="213"/>
      <c r="O5" s="213"/>
      <c r="P5" s="213"/>
      <c r="Q5" s="213"/>
      <c r="R5" s="213"/>
      <c r="S5" s="213"/>
      <c r="T5" s="213"/>
      <c r="U5" s="213"/>
      <c r="V5" s="21"/>
    </row>
    <row r="6" spans="4:22" s="46" customFormat="1" x14ac:dyDescent="0.25">
      <c r="D6" s="29" t="s">
        <v>9</v>
      </c>
      <c r="E6" s="275"/>
      <c r="F6" s="276"/>
      <c r="G6" s="276"/>
      <c r="H6" s="276"/>
      <c r="I6" s="276"/>
      <c r="J6" s="276"/>
      <c r="K6" s="212"/>
      <c r="L6" s="213"/>
      <c r="M6" s="213"/>
      <c r="N6" s="213"/>
      <c r="O6" s="213"/>
      <c r="P6" s="213"/>
      <c r="Q6" s="213"/>
      <c r="R6" s="213"/>
      <c r="S6" s="213"/>
      <c r="T6" s="213"/>
      <c r="U6" s="213"/>
      <c r="V6" s="21"/>
    </row>
    <row r="7" spans="4:22" s="46" customFormat="1" x14ac:dyDescent="0.25">
      <c r="D7" s="29" t="s">
        <v>11</v>
      </c>
      <c r="E7" s="277"/>
      <c r="F7" s="278"/>
      <c r="G7" s="278"/>
      <c r="H7" s="278"/>
      <c r="I7" s="278"/>
      <c r="J7" s="278"/>
      <c r="K7" s="212"/>
      <c r="L7" s="213"/>
      <c r="M7" s="213"/>
      <c r="N7" s="213"/>
      <c r="O7" s="213"/>
      <c r="P7" s="213"/>
      <c r="Q7" s="213"/>
      <c r="R7" s="213"/>
      <c r="S7" s="213"/>
      <c r="T7" s="213"/>
      <c r="U7" s="213"/>
      <c r="V7" s="21"/>
    </row>
    <row r="9" spans="4:22" s="46" customFormat="1" x14ac:dyDescent="0.25">
      <c r="D9" s="43"/>
      <c r="E9"/>
      <c r="F9" s="45"/>
      <c r="G9"/>
      <c r="H9"/>
      <c r="I9"/>
      <c r="J9"/>
      <c r="K9"/>
      <c r="L9"/>
      <c r="M9"/>
      <c r="N9"/>
      <c r="O9"/>
      <c r="P9"/>
      <c r="Q9"/>
      <c r="R9"/>
      <c r="S9"/>
      <c r="T9"/>
      <c r="U9"/>
      <c r="V9"/>
    </row>
    <row r="10" spans="4:22" s="46" customFormat="1" x14ac:dyDescent="0.25">
      <c r="D10" s="26" t="s">
        <v>13</v>
      </c>
      <c r="E10" s="26"/>
      <c r="F10" s="47"/>
      <c r="G10" s="26"/>
      <c r="H10"/>
      <c r="I10"/>
      <c r="J10"/>
      <c r="K10"/>
      <c r="L10"/>
      <c r="M10"/>
      <c r="N10"/>
      <c r="O10"/>
    </row>
    <row r="11" spans="4:22" s="46" customFormat="1" x14ac:dyDescent="0.25">
      <c r="D11" s="29" t="s">
        <v>125</v>
      </c>
      <c r="E11"/>
      <c r="F11" s="45"/>
      <c r="G11" s="48">
        <f>DATE(YEAR(MIN(I26:I45)),1,1)</f>
        <v>44562</v>
      </c>
      <c r="H11"/>
      <c r="I11"/>
      <c r="J11"/>
      <c r="K11"/>
      <c r="L11"/>
      <c r="M11"/>
      <c r="N11"/>
      <c r="O11"/>
    </row>
    <row r="12" spans="4:22" s="46" customFormat="1" x14ac:dyDescent="0.25">
      <c r="D12" s="29" t="s">
        <v>126</v>
      </c>
      <c r="E12"/>
      <c r="F12" s="45"/>
      <c r="G12" s="48">
        <f>MIN(I26:I45)</f>
        <v>44835</v>
      </c>
      <c r="H12"/>
      <c r="I12"/>
      <c r="J12"/>
      <c r="K12"/>
      <c r="L12"/>
      <c r="M12"/>
      <c r="N12"/>
      <c r="O12"/>
    </row>
    <row r="13" spans="4:22" s="46" customFormat="1" x14ac:dyDescent="0.25">
      <c r="D13" s="29" t="s">
        <v>127</v>
      </c>
      <c r="E13"/>
      <c r="F13" s="45"/>
      <c r="G13" s="48">
        <f>MAX(J26:J45)</f>
        <v>49583</v>
      </c>
      <c r="H13"/>
      <c r="I13"/>
      <c r="J13"/>
      <c r="K13"/>
      <c r="L13"/>
      <c r="M13"/>
      <c r="N13"/>
      <c r="O13"/>
    </row>
    <row r="14" spans="4:22" s="46" customFormat="1" x14ac:dyDescent="0.25">
      <c r="D14" s="29" t="s">
        <v>128</v>
      </c>
      <c r="E14"/>
      <c r="F14" s="45"/>
      <c r="G14" s="48">
        <f>MIN(J26:J45)</f>
        <v>44835</v>
      </c>
      <c r="H14"/>
      <c r="I14"/>
      <c r="J14"/>
      <c r="K14"/>
      <c r="L14"/>
      <c r="M14"/>
      <c r="N14"/>
      <c r="O14"/>
    </row>
    <row r="15" spans="4:22" s="46" customFormat="1" x14ac:dyDescent="0.25">
      <c r="D15" s="29" t="s">
        <v>129</v>
      </c>
      <c r="E15"/>
      <c r="F15" s="45"/>
      <c r="G15" s="48">
        <f>G14+1/MIN(H26:H45)*365.25+1</f>
        <v>53967.25</v>
      </c>
      <c r="H15"/>
      <c r="I15"/>
      <c r="J15"/>
      <c r="K15"/>
      <c r="L15"/>
      <c r="M15"/>
      <c r="N15"/>
      <c r="O15"/>
    </row>
    <row r="16" spans="4:22" s="46" customFormat="1" x14ac:dyDescent="0.25">
      <c r="D16" s="29" t="s">
        <v>130</v>
      </c>
      <c r="E16"/>
      <c r="F16" s="45"/>
      <c r="G16" s="48">
        <f>DATE(YEAR(G88),MONTH(G88)-3,DAY(G88))</f>
        <v>49126</v>
      </c>
      <c r="H16"/>
      <c r="I16"/>
      <c r="J16"/>
      <c r="K16"/>
      <c r="L16"/>
      <c r="M16"/>
      <c r="N16"/>
      <c r="O16"/>
    </row>
    <row r="17" spans="4:116" s="46" customFormat="1" x14ac:dyDescent="0.25">
      <c r="E17"/>
      <c r="F17" s="45"/>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row>
    <row r="18" spans="4:116" s="46" customFormat="1" ht="16.5" x14ac:dyDescent="0.3">
      <c r="D18" s="43" t="s">
        <v>16</v>
      </c>
      <c r="E18"/>
      <c r="F18" s="45"/>
      <c r="G18"/>
      <c r="H18" s="50" t="s">
        <v>131</v>
      </c>
      <c r="I18"/>
      <c r="J18"/>
      <c r="K18" s="49"/>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row>
    <row r="19" spans="4:116" s="46" customFormat="1" x14ac:dyDescent="0.25">
      <c r="D19" s="29" t="s">
        <v>132</v>
      </c>
      <c r="E19"/>
      <c r="H19" s="51">
        <f>YEAR(G11)-1</f>
        <v>2021</v>
      </c>
      <c r="I19" s="26">
        <f t="shared" ref="I19:BT19" si="0">YEAR(I21)</f>
        <v>2022</v>
      </c>
      <c r="J19" s="26">
        <f t="shared" si="0"/>
        <v>2022</v>
      </c>
      <c r="K19" s="26">
        <f t="shared" si="0"/>
        <v>2022</v>
      </c>
      <c r="L19" s="26">
        <f t="shared" si="0"/>
        <v>2022</v>
      </c>
      <c r="M19" s="26">
        <f t="shared" si="0"/>
        <v>2023</v>
      </c>
      <c r="N19" s="26">
        <f t="shared" si="0"/>
        <v>2023</v>
      </c>
      <c r="O19" s="26">
        <f t="shared" si="0"/>
        <v>2023</v>
      </c>
      <c r="P19" s="26">
        <f t="shared" si="0"/>
        <v>2023</v>
      </c>
      <c r="Q19" s="26">
        <f t="shared" si="0"/>
        <v>2024</v>
      </c>
      <c r="R19" s="26">
        <f t="shared" si="0"/>
        <v>2024</v>
      </c>
      <c r="S19" s="26">
        <f t="shared" si="0"/>
        <v>2024</v>
      </c>
      <c r="T19" s="26">
        <f t="shared" si="0"/>
        <v>2024</v>
      </c>
      <c r="U19" s="26">
        <f t="shared" si="0"/>
        <v>2025</v>
      </c>
      <c r="V19" s="26">
        <f t="shared" si="0"/>
        <v>2025</v>
      </c>
      <c r="W19" s="26">
        <f t="shared" si="0"/>
        <v>2025</v>
      </c>
      <c r="X19" s="26">
        <f t="shared" si="0"/>
        <v>2025</v>
      </c>
      <c r="Y19" s="26">
        <f t="shared" si="0"/>
        <v>2026</v>
      </c>
      <c r="Z19" s="26">
        <f t="shared" si="0"/>
        <v>2026</v>
      </c>
      <c r="AA19" s="26">
        <f t="shared" si="0"/>
        <v>2026</v>
      </c>
      <c r="AB19" s="26">
        <f t="shared" si="0"/>
        <v>2026</v>
      </c>
      <c r="AC19" s="26">
        <f t="shared" si="0"/>
        <v>2027</v>
      </c>
      <c r="AD19" s="26">
        <f t="shared" si="0"/>
        <v>2027</v>
      </c>
      <c r="AE19" s="26">
        <f t="shared" si="0"/>
        <v>2027</v>
      </c>
      <c r="AF19" s="26">
        <f t="shared" si="0"/>
        <v>2027</v>
      </c>
      <c r="AG19" s="26">
        <f t="shared" si="0"/>
        <v>2028</v>
      </c>
      <c r="AH19" s="26">
        <f t="shared" si="0"/>
        <v>2028</v>
      </c>
      <c r="AI19" s="26">
        <f t="shared" si="0"/>
        <v>2028</v>
      </c>
      <c r="AJ19" s="26">
        <f t="shared" si="0"/>
        <v>2028</v>
      </c>
      <c r="AK19" s="26">
        <f t="shared" si="0"/>
        <v>2029</v>
      </c>
      <c r="AL19" s="26">
        <f t="shared" si="0"/>
        <v>2029</v>
      </c>
      <c r="AM19" s="26">
        <f t="shared" si="0"/>
        <v>2029</v>
      </c>
      <c r="AN19" s="26">
        <f t="shared" si="0"/>
        <v>2029</v>
      </c>
      <c r="AO19" s="26">
        <f t="shared" si="0"/>
        <v>2030</v>
      </c>
      <c r="AP19" s="26">
        <f t="shared" si="0"/>
        <v>2030</v>
      </c>
      <c r="AQ19" s="26">
        <f t="shared" si="0"/>
        <v>2030</v>
      </c>
      <c r="AR19" s="26">
        <f t="shared" si="0"/>
        <v>2030</v>
      </c>
      <c r="AS19" s="26">
        <f t="shared" si="0"/>
        <v>2031</v>
      </c>
      <c r="AT19" s="26">
        <f t="shared" si="0"/>
        <v>2031</v>
      </c>
      <c r="AU19" s="26">
        <f t="shared" si="0"/>
        <v>2031</v>
      </c>
      <c r="AV19" s="26">
        <f t="shared" si="0"/>
        <v>2031</v>
      </c>
      <c r="AW19" s="26">
        <f t="shared" si="0"/>
        <v>2032</v>
      </c>
      <c r="AX19" s="26">
        <f t="shared" si="0"/>
        <v>2032</v>
      </c>
      <c r="AY19" s="26">
        <f t="shared" si="0"/>
        <v>2032</v>
      </c>
      <c r="AZ19" s="26">
        <f t="shared" si="0"/>
        <v>2032</v>
      </c>
      <c r="BA19" s="26">
        <f t="shared" si="0"/>
        <v>2033</v>
      </c>
      <c r="BB19" s="26">
        <f t="shared" si="0"/>
        <v>2033</v>
      </c>
      <c r="BC19" s="26">
        <f t="shared" si="0"/>
        <v>2033</v>
      </c>
      <c r="BD19" s="26">
        <f t="shared" si="0"/>
        <v>2033</v>
      </c>
      <c r="BE19" s="26">
        <f t="shared" si="0"/>
        <v>2034</v>
      </c>
      <c r="BF19" s="26">
        <f t="shared" si="0"/>
        <v>2034</v>
      </c>
      <c r="BG19" s="26">
        <f t="shared" si="0"/>
        <v>2034</v>
      </c>
      <c r="BH19" s="26">
        <f t="shared" si="0"/>
        <v>1900</v>
      </c>
      <c r="BI19" s="26">
        <f t="shared" si="0"/>
        <v>1900</v>
      </c>
      <c r="BJ19" s="26">
        <f t="shared" si="0"/>
        <v>1900</v>
      </c>
      <c r="BK19" s="26">
        <f t="shared" si="0"/>
        <v>1900</v>
      </c>
      <c r="BL19" s="26">
        <f t="shared" si="0"/>
        <v>1900</v>
      </c>
      <c r="BM19" s="26">
        <f t="shared" si="0"/>
        <v>1900</v>
      </c>
      <c r="BN19" s="26">
        <f t="shared" si="0"/>
        <v>1900</v>
      </c>
      <c r="BO19" s="26">
        <f t="shared" si="0"/>
        <v>1900</v>
      </c>
      <c r="BP19" s="26">
        <f t="shared" si="0"/>
        <v>1900</v>
      </c>
      <c r="BQ19" s="26">
        <f t="shared" si="0"/>
        <v>1900</v>
      </c>
      <c r="BR19" s="26">
        <f t="shared" si="0"/>
        <v>1900</v>
      </c>
      <c r="BS19" s="26">
        <f t="shared" si="0"/>
        <v>1900</v>
      </c>
      <c r="BT19" s="26">
        <f t="shared" si="0"/>
        <v>1900</v>
      </c>
      <c r="BU19" s="26">
        <f t="shared" ref="BU19:DJ19" si="1">YEAR(BU21)</f>
        <v>1900</v>
      </c>
      <c r="BV19" s="26">
        <f t="shared" si="1"/>
        <v>1900</v>
      </c>
      <c r="BW19" s="26">
        <f t="shared" si="1"/>
        <v>1900</v>
      </c>
      <c r="BX19" s="26">
        <f t="shared" si="1"/>
        <v>1900</v>
      </c>
      <c r="BY19" s="26">
        <f t="shared" si="1"/>
        <v>1900</v>
      </c>
      <c r="BZ19" s="26">
        <f t="shared" si="1"/>
        <v>1900</v>
      </c>
      <c r="CA19" s="26">
        <f t="shared" si="1"/>
        <v>1900</v>
      </c>
      <c r="CB19" s="26">
        <f t="shared" si="1"/>
        <v>1900</v>
      </c>
      <c r="CC19" s="26">
        <f t="shared" si="1"/>
        <v>1900</v>
      </c>
      <c r="CD19" s="26">
        <f t="shared" si="1"/>
        <v>1900</v>
      </c>
      <c r="CE19" s="26">
        <f t="shared" si="1"/>
        <v>1900</v>
      </c>
      <c r="CF19" s="26">
        <f t="shared" si="1"/>
        <v>1900</v>
      </c>
      <c r="CG19" s="26">
        <f t="shared" si="1"/>
        <v>1900</v>
      </c>
      <c r="CH19" s="26">
        <f t="shared" si="1"/>
        <v>1900</v>
      </c>
      <c r="CI19" s="26">
        <f t="shared" si="1"/>
        <v>1900</v>
      </c>
      <c r="CJ19" s="26">
        <f t="shared" si="1"/>
        <v>1900</v>
      </c>
      <c r="CK19" s="26">
        <f t="shared" si="1"/>
        <v>1900</v>
      </c>
      <c r="CL19" s="26">
        <f t="shared" si="1"/>
        <v>1900</v>
      </c>
      <c r="CM19" s="26">
        <f t="shared" si="1"/>
        <v>1900</v>
      </c>
      <c r="CN19" s="26">
        <f t="shared" si="1"/>
        <v>1900</v>
      </c>
      <c r="CO19" s="26">
        <f t="shared" si="1"/>
        <v>1900</v>
      </c>
      <c r="CP19" s="26">
        <f t="shared" si="1"/>
        <v>1900</v>
      </c>
      <c r="CQ19" s="26">
        <f t="shared" si="1"/>
        <v>1900</v>
      </c>
      <c r="CR19" s="26">
        <f t="shared" si="1"/>
        <v>1900</v>
      </c>
      <c r="CS19" s="26">
        <f t="shared" si="1"/>
        <v>1900</v>
      </c>
      <c r="CT19" s="26">
        <f t="shared" si="1"/>
        <v>1900</v>
      </c>
      <c r="CU19" s="26">
        <f t="shared" si="1"/>
        <v>1900</v>
      </c>
      <c r="CV19" s="26">
        <f t="shared" si="1"/>
        <v>1900</v>
      </c>
      <c r="CW19" s="26">
        <f t="shared" si="1"/>
        <v>1900</v>
      </c>
      <c r="CX19" s="26">
        <f t="shared" si="1"/>
        <v>1900</v>
      </c>
      <c r="CY19" s="26">
        <f t="shared" si="1"/>
        <v>1900</v>
      </c>
      <c r="CZ19" s="26">
        <f t="shared" si="1"/>
        <v>1900</v>
      </c>
      <c r="DA19" s="26">
        <f t="shared" si="1"/>
        <v>1900</v>
      </c>
      <c r="DB19" s="26">
        <f t="shared" si="1"/>
        <v>1900</v>
      </c>
      <c r="DC19" s="26">
        <f t="shared" si="1"/>
        <v>1900</v>
      </c>
      <c r="DD19" s="26">
        <f t="shared" si="1"/>
        <v>1900</v>
      </c>
      <c r="DE19" s="26">
        <f t="shared" si="1"/>
        <v>1900</v>
      </c>
      <c r="DF19" s="26">
        <f t="shared" si="1"/>
        <v>1900</v>
      </c>
      <c r="DG19" s="26">
        <f t="shared" si="1"/>
        <v>1900</v>
      </c>
      <c r="DH19" s="26">
        <f t="shared" si="1"/>
        <v>1900</v>
      </c>
      <c r="DI19" s="26">
        <f t="shared" si="1"/>
        <v>1900</v>
      </c>
      <c r="DJ19" s="26">
        <f t="shared" si="1"/>
        <v>1900</v>
      </c>
      <c r="DK19"/>
      <c r="DL19"/>
    </row>
    <row r="20" spans="4:116" s="46" customFormat="1" x14ac:dyDescent="0.25">
      <c r="D20" s="29" t="s">
        <v>133</v>
      </c>
      <c r="E20"/>
      <c r="H20"/>
      <c r="I20">
        <f>H20+1</f>
        <v>1</v>
      </c>
      <c r="J20">
        <f t="shared" ref="J20:BU20" si="2">I20+1</f>
        <v>2</v>
      </c>
      <c r="K20">
        <f t="shared" si="2"/>
        <v>3</v>
      </c>
      <c r="L20">
        <f t="shared" si="2"/>
        <v>4</v>
      </c>
      <c r="M20">
        <f t="shared" si="2"/>
        <v>5</v>
      </c>
      <c r="N20">
        <f t="shared" si="2"/>
        <v>6</v>
      </c>
      <c r="O20">
        <f t="shared" si="2"/>
        <v>7</v>
      </c>
      <c r="P20">
        <f t="shared" si="2"/>
        <v>8</v>
      </c>
      <c r="Q20">
        <f t="shared" si="2"/>
        <v>9</v>
      </c>
      <c r="R20">
        <f t="shared" si="2"/>
        <v>10</v>
      </c>
      <c r="S20">
        <f t="shared" si="2"/>
        <v>11</v>
      </c>
      <c r="T20">
        <f t="shared" si="2"/>
        <v>12</v>
      </c>
      <c r="U20">
        <f t="shared" si="2"/>
        <v>13</v>
      </c>
      <c r="V20">
        <f t="shared" si="2"/>
        <v>14</v>
      </c>
      <c r="W20">
        <f t="shared" si="2"/>
        <v>15</v>
      </c>
      <c r="X20">
        <f t="shared" si="2"/>
        <v>16</v>
      </c>
      <c r="Y20">
        <f t="shared" si="2"/>
        <v>17</v>
      </c>
      <c r="Z20">
        <f t="shared" si="2"/>
        <v>18</v>
      </c>
      <c r="AA20">
        <f t="shared" si="2"/>
        <v>19</v>
      </c>
      <c r="AB20">
        <f t="shared" si="2"/>
        <v>20</v>
      </c>
      <c r="AC20">
        <f t="shared" si="2"/>
        <v>21</v>
      </c>
      <c r="AD20">
        <f t="shared" si="2"/>
        <v>22</v>
      </c>
      <c r="AE20">
        <f t="shared" si="2"/>
        <v>23</v>
      </c>
      <c r="AF20">
        <f t="shared" si="2"/>
        <v>24</v>
      </c>
      <c r="AG20">
        <f t="shared" si="2"/>
        <v>25</v>
      </c>
      <c r="AH20">
        <f t="shared" si="2"/>
        <v>26</v>
      </c>
      <c r="AI20">
        <f t="shared" si="2"/>
        <v>27</v>
      </c>
      <c r="AJ20">
        <f t="shared" si="2"/>
        <v>28</v>
      </c>
      <c r="AK20">
        <f t="shared" si="2"/>
        <v>29</v>
      </c>
      <c r="AL20">
        <f t="shared" si="2"/>
        <v>30</v>
      </c>
      <c r="AM20">
        <f t="shared" si="2"/>
        <v>31</v>
      </c>
      <c r="AN20">
        <f t="shared" si="2"/>
        <v>32</v>
      </c>
      <c r="AO20">
        <f t="shared" si="2"/>
        <v>33</v>
      </c>
      <c r="AP20">
        <f t="shared" si="2"/>
        <v>34</v>
      </c>
      <c r="AQ20">
        <f t="shared" si="2"/>
        <v>35</v>
      </c>
      <c r="AR20">
        <f t="shared" si="2"/>
        <v>36</v>
      </c>
      <c r="AS20">
        <f t="shared" si="2"/>
        <v>37</v>
      </c>
      <c r="AT20">
        <f t="shared" si="2"/>
        <v>38</v>
      </c>
      <c r="AU20">
        <f t="shared" si="2"/>
        <v>39</v>
      </c>
      <c r="AV20">
        <f t="shared" si="2"/>
        <v>40</v>
      </c>
      <c r="AW20">
        <f t="shared" si="2"/>
        <v>41</v>
      </c>
      <c r="AX20">
        <f t="shared" si="2"/>
        <v>42</v>
      </c>
      <c r="AY20">
        <f t="shared" si="2"/>
        <v>43</v>
      </c>
      <c r="AZ20">
        <f t="shared" si="2"/>
        <v>44</v>
      </c>
      <c r="BA20">
        <f t="shared" si="2"/>
        <v>45</v>
      </c>
      <c r="BB20">
        <f t="shared" si="2"/>
        <v>46</v>
      </c>
      <c r="BC20">
        <f t="shared" si="2"/>
        <v>47</v>
      </c>
      <c r="BD20">
        <f t="shared" si="2"/>
        <v>48</v>
      </c>
      <c r="BE20">
        <f t="shared" si="2"/>
        <v>49</v>
      </c>
      <c r="BF20">
        <f t="shared" si="2"/>
        <v>50</v>
      </c>
      <c r="BG20">
        <f t="shared" si="2"/>
        <v>51</v>
      </c>
      <c r="BH20">
        <f t="shared" si="2"/>
        <v>52</v>
      </c>
      <c r="BI20">
        <f t="shared" si="2"/>
        <v>53</v>
      </c>
      <c r="BJ20">
        <f t="shared" si="2"/>
        <v>54</v>
      </c>
      <c r="BK20">
        <f t="shared" si="2"/>
        <v>55</v>
      </c>
      <c r="BL20">
        <f t="shared" si="2"/>
        <v>56</v>
      </c>
      <c r="BM20">
        <f t="shared" si="2"/>
        <v>57</v>
      </c>
      <c r="BN20">
        <f t="shared" si="2"/>
        <v>58</v>
      </c>
      <c r="BO20">
        <f t="shared" si="2"/>
        <v>59</v>
      </c>
      <c r="BP20">
        <f t="shared" si="2"/>
        <v>60</v>
      </c>
      <c r="BQ20">
        <f t="shared" si="2"/>
        <v>61</v>
      </c>
      <c r="BR20">
        <f t="shared" si="2"/>
        <v>62</v>
      </c>
      <c r="BS20">
        <f t="shared" si="2"/>
        <v>63</v>
      </c>
      <c r="BT20">
        <f t="shared" si="2"/>
        <v>64</v>
      </c>
      <c r="BU20">
        <f t="shared" si="2"/>
        <v>65</v>
      </c>
      <c r="BV20">
        <f t="shared" ref="BV20:DJ20" si="3">BU20+1</f>
        <v>66</v>
      </c>
      <c r="BW20">
        <f t="shared" si="3"/>
        <v>67</v>
      </c>
      <c r="BX20">
        <f t="shared" si="3"/>
        <v>68</v>
      </c>
      <c r="BY20">
        <f t="shared" si="3"/>
        <v>69</v>
      </c>
      <c r="BZ20">
        <f t="shared" si="3"/>
        <v>70</v>
      </c>
      <c r="CA20">
        <f t="shared" si="3"/>
        <v>71</v>
      </c>
      <c r="CB20">
        <f t="shared" si="3"/>
        <v>72</v>
      </c>
      <c r="CC20">
        <f t="shared" si="3"/>
        <v>73</v>
      </c>
      <c r="CD20">
        <f t="shared" si="3"/>
        <v>74</v>
      </c>
      <c r="CE20">
        <f t="shared" si="3"/>
        <v>75</v>
      </c>
      <c r="CF20">
        <f t="shared" si="3"/>
        <v>76</v>
      </c>
      <c r="CG20">
        <f t="shared" si="3"/>
        <v>77</v>
      </c>
      <c r="CH20">
        <f t="shared" si="3"/>
        <v>78</v>
      </c>
      <c r="CI20">
        <f t="shared" si="3"/>
        <v>79</v>
      </c>
      <c r="CJ20">
        <f t="shared" si="3"/>
        <v>80</v>
      </c>
      <c r="CK20">
        <f t="shared" si="3"/>
        <v>81</v>
      </c>
      <c r="CL20">
        <f t="shared" si="3"/>
        <v>82</v>
      </c>
      <c r="CM20">
        <f t="shared" si="3"/>
        <v>83</v>
      </c>
      <c r="CN20">
        <f t="shared" si="3"/>
        <v>84</v>
      </c>
      <c r="CO20">
        <f t="shared" si="3"/>
        <v>85</v>
      </c>
      <c r="CP20">
        <f t="shared" si="3"/>
        <v>86</v>
      </c>
      <c r="CQ20">
        <f t="shared" si="3"/>
        <v>87</v>
      </c>
      <c r="CR20">
        <f t="shared" si="3"/>
        <v>88</v>
      </c>
      <c r="CS20">
        <f t="shared" si="3"/>
        <v>89</v>
      </c>
      <c r="CT20">
        <f t="shared" si="3"/>
        <v>90</v>
      </c>
      <c r="CU20">
        <f t="shared" si="3"/>
        <v>91</v>
      </c>
      <c r="CV20">
        <f t="shared" si="3"/>
        <v>92</v>
      </c>
      <c r="CW20">
        <f t="shared" si="3"/>
        <v>93</v>
      </c>
      <c r="CX20">
        <f t="shared" si="3"/>
        <v>94</v>
      </c>
      <c r="CY20">
        <f t="shared" si="3"/>
        <v>95</v>
      </c>
      <c r="CZ20">
        <f t="shared" si="3"/>
        <v>96</v>
      </c>
      <c r="DA20">
        <f t="shared" si="3"/>
        <v>97</v>
      </c>
      <c r="DB20">
        <f t="shared" si="3"/>
        <v>98</v>
      </c>
      <c r="DC20">
        <f t="shared" si="3"/>
        <v>99</v>
      </c>
      <c r="DD20">
        <f t="shared" si="3"/>
        <v>100</v>
      </c>
      <c r="DE20">
        <f t="shared" si="3"/>
        <v>101</v>
      </c>
      <c r="DF20">
        <f t="shared" si="3"/>
        <v>102</v>
      </c>
      <c r="DG20">
        <f t="shared" si="3"/>
        <v>103</v>
      </c>
      <c r="DH20">
        <f t="shared" si="3"/>
        <v>104</v>
      </c>
      <c r="DI20">
        <f t="shared" si="3"/>
        <v>105</v>
      </c>
      <c r="DJ20">
        <f t="shared" si="3"/>
        <v>106</v>
      </c>
      <c r="DK20"/>
      <c r="DL20"/>
    </row>
    <row r="21" spans="4:116" s="46" customFormat="1" x14ac:dyDescent="0.25">
      <c r="D21" s="29" t="s">
        <v>134</v>
      </c>
      <c r="E21"/>
      <c r="I21" s="37">
        <f>DATE(YEAR(G11),1,1)</f>
        <v>44562</v>
      </c>
      <c r="J21" s="37">
        <f>IF(I21=$G16,0,IF(I21&lt;$G11,0,I22+1))</f>
        <v>44652</v>
      </c>
      <c r="K21" s="37">
        <f t="shared" ref="K21:BV21" si="4">IF(J21=$G16,0,IF(J21&lt;$G11,0,J22+1))</f>
        <v>44743</v>
      </c>
      <c r="L21" s="37">
        <f t="shared" si="4"/>
        <v>44835</v>
      </c>
      <c r="M21" s="37">
        <f t="shared" si="4"/>
        <v>44927</v>
      </c>
      <c r="N21" s="37">
        <f t="shared" si="4"/>
        <v>45017</v>
      </c>
      <c r="O21" s="37">
        <f t="shared" si="4"/>
        <v>45108</v>
      </c>
      <c r="P21" s="37">
        <f t="shared" si="4"/>
        <v>45200</v>
      </c>
      <c r="Q21" s="37">
        <f t="shared" si="4"/>
        <v>45292</v>
      </c>
      <c r="R21" s="37">
        <f t="shared" si="4"/>
        <v>45383</v>
      </c>
      <c r="S21" s="37">
        <f t="shared" si="4"/>
        <v>45474</v>
      </c>
      <c r="T21" s="37">
        <f t="shared" si="4"/>
        <v>45566</v>
      </c>
      <c r="U21" s="37">
        <f t="shared" si="4"/>
        <v>45658</v>
      </c>
      <c r="V21" s="37">
        <f t="shared" si="4"/>
        <v>45748</v>
      </c>
      <c r="W21" s="37">
        <f t="shared" si="4"/>
        <v>45839</v>
      </c>
      <c r="X21" s="37">
        <f t="shared" si="4"/>
        <v>45931</v>
      </c>
      <c r="Y21" s="37">
        <f t="shared" si="4"/>
        <v>46023</v>
      </c>
      <c r="Z21" s="37">
        <f t="shared" si="4"/>
        <v>46113</v>
      </c>
      <c r="AA21" s="37">
        <f t="shared" si="4"/>
        <v>46204</v>
      </c>
      <c r="AB21" s="37">
        <f t="shared" si="4"/>
        <v>46296</v>
      </c>
      <c r="AC21" s="37">
        <f t="shared" si="4"/>
        <v>46388</v>
      </c>
      <c r="AD21" s="37">
        <f t="shared" si="4"/>
        <v>46478</v>
      </c>
      <c r="AE21" s="37">
        <f t="shared" si="4"/>
        <v>46569</v>
      </c>
      <c r="AF21" s="37">
        <f t="shared" si="4"/>
        <v>46661</v>
      </c>
      <c r="AG21" s="37">
        <f t="shared" si="4"/>
        <v>46753</v>
      </c>
      <c r="AH21" s="37">
        <f t="shared" si="4"/>
        <v>46844</v>
      </c>
      <c r="AI21" s="37">
        <f t="shared" si="4"/>
        <v>46935</v>
      </c>
      <c r="AJ21" s="37">
        <f t="shared" si="4"/>
        <v>47027</v>
      </c>
      <c r="AK21" s="37">
        <f t="shared" si="4"/>
        <v>47119</v>
      </c>
      <c r="AL21" s="37">
        <f t="shared" si="4"/>
        <v>47209</v>
      </c>
      <c r="AM21" s="37">
        <f t="shared" si="4"/>
        <v>47300</v>
      </c>
      <c r="AN21" s="37">
        <f t="shared" si="4"/>
        <v>47392</v>
      </c>
      <c r="AO21" s="37">
        <f t="shared" si="4"/>
        <v>47484</v>
      </c>
      <c r="AP21" s="37">
        <f t="shared" si="4"/>
        <v>47574</v>
      </c>
      <c r="AQ21" s="37">
        <f t="shared" si="4"/>
        <v>47665</v>
      </c>
      <c r="AR21" s="37">
        <f t="shared" si="4"/>
        <v>47757</v>
      </c>
      <c r="AS21" s="37">
        <f t="shared" si="4"/>
        <v>47849</v>
      </c>
      <c r="AT21" s="37">
        <f t="shared" si="4"/>
        <v>47939</v>
      </c>
      <c r="AU21" s="37">
        <f t="shared" si="4"/>
        <v>48030</v>
      </c>
      <c r="AV21" s="37">
        <f t="shared" si="4"/>
        <v>48122</v>
      </c>
      <c r="AW21" s="37">
        <f t="shared" si="4"/>
        <v>48214</v>
      </c>
      <c r="AX21" s="37">
        <f t="shared" si="4"/>
        <v>48305</v>
      </c>
      <c r="AY21" s="37">
        <f t="shared" si="4"/>
        <v>48396</v>
      </c>
      <c r="AZ21" s="37">
        <f t="shared" si="4"/>
        <v>48488</v>
      </c>
      <c r="BA21" s="37">
        <f t="shared" si="4"/>
        <v>48580</v>
      </c>
      <c r="BB21" s="37">
        <f t="shared" si="4"/>
        <v>48670</v>
      </c>
      <c r="BC21" s="37">
        <f t="shared" si="4"/>
        <v>48761</v>
      </c>
      <c r="BD21" s="37">
        <f t="shared" si="4"/>
        <v>48853</v>
      </c>
      <c r="BE21" s="37">
        <f t="shared" si="4"/>
        <v>48945</v>
      </c>
      <c r="BF21" s="37">
        <f t="shared" si="4"/>
        <v>49035</v>
      </c>
      <c r="BG21" s="37">
        <f t="shared" si="4"/>
        <v>49126</v>
      </c>
      <c r="BH21" s="37">
        <f t="shared" si="4"/>
        <v>0</v>
      </c>
      <c r="BI21" s="37">
        <f t="shared" si="4"/>
        <v>0</v>
      </c>
      <c r="BJ21" s="37">
        <f t="shared" si="4"/>
        <v>0</v>
      </c>
      <c r="BK21" s="37">
        <f t="shared" si="4"/>
        <v>0</v>
      </c>
      <c r="BL21" s="37">
        <f t="shared" si="4"/>
        <v>0</v>
      </c>
      <c r="BM21" s="37">
        <f t="shared" si="4"/>
        <v>0</v>
      </c>
      <c r="BN21" s="37">
        <f t="shared" si="4"/>
        <v>0</v>
      </c>
      <c r="BO21" s="37">
        <f t="shared" si="4"/>
        <v>0</v>
      </c>
      <c r="BP21" s="37">
        <f t="shared" si="4"/>
        <v>0</v>
      </c>
      <c r="BQ21" s="37">
        <f t="shared" si="4"/>
        <v>0</v>
      </c>
      <c r="BR21" s="37">
        <f t="shared" si="4"/>
        <v>0</v>
      </c>
      <c r="BS21" s="37">
        <f t="shared" si="4"/>
        <v>0</v>
      </c>
      <c r="BT21" s="37">
        <f t="shared" si="4"/>
        <v>0</v>
      </c>
      <c r="BU21" s="37">
        <f t="shared" si="4"/>
        <v>0</v>
      </c>
      <c r="BV21" s="37">
        <f t="shared" si="4"/>
        <v>0</v>
      </c>
      <c r="BW21" s="37">
        <f t="shared" ref="BW21:DJ21" si="5">IF(BV21=$G16,0,IF(BV21&lt;$G11,0,BV22+1))</f>
        <v>0</v>
      </c>
      <c r="BX21" s="37">
        <f t="shared" si="5"/>
        <v>0</v>
      </c>
      <c r="BY21" s="37">
        <f t="shared" si="5"/>
        <v>0</v>
      </c>
      <c r="BZ21" s="37">
        <f t="shared" si="5"/>
        <v>0</v>
      </c>
      <c r="CA21" s="37">
        <f t="shared" si="5"/>
        <v>0</v>
      </c>
      <c r="CB21" s="37">
        <f t="shared" si="5"/>
        <v>0</v>
      </c>
      <c r="CC21" s="37">
        <f t="shared" si="5"/>
        <v>0</v>
      </c>
      <c r="CD21" s="37">
        <f t="shared" si="5"/>
        <v>0</v>
      </c>
      <c r="CE21" s="37">
        <f t="shared" si="5"/>
        <v>0</v>
      </c>
      <c r="CF21" s="37">
        <f t="shared" si="5"/>
        <v>0</v>
      </c>
      <c r="CG21" s="37">
        <f t="shared" si="5"/>
        <v>0</v>
      </c>
      <c r="CH21" s="37">
        <f t="shared" si="5"/>
        <v>0</v>
      </c>
      <c r="CI21" s="37">
        <f t="shared" si="5"/>
        <v>0</v>
      </c>
      <c r="CJ21" s="37">
        <f t="shared" si="5"/>
        <v>0</v>
      </c>
      <c r="CK21" s="37">
        <f t="shared" si="5"/>
        <v>0</v>
      </c>
      <c r="CL21" s="37">
        <f t="shared" si="5"/>
        <v>0</v>
      </c>
      <c r="CM21" s="37">
        <f t="shared" si="5"/>
        <v>0</v>
      </c>
      <c r="CN21" s="37">
        <f t="shared" si="5"/>
        <v>0</v>
      </c>
      <c r="CO21" s="37">
        <f t="shared" si="5"/>
        <v>0</v>
      </c>
      <c r="CP21" s="37">
        <f t="shared" si="5"/>
        <v>0</v>
      </c>
      <c r="CQ21" s="37">
        <f t="shared" si="5"/>
        <v>0</v>
      </c>
      <c r="CR21" s="37">
        <f t="shared" si="5"/>
        <v>0</v>
      </c>
      <c r="CS21" s="37">
        <f t="shared" si="5"/>
        <v>0</v>
      </c>
      <c r="CT21" s="37">
        <f t="shared" si="5"/>
        <v>0</v>
      </c>
      <c r="CU21" s="37">
        <f t="shared" si="5"/>
        <v>0</v>
      </c>
      <c r="CV21" s="37">
        <f t="shared" si="5"/>
        <v>0</v>
      </c>
      <c r="CW21" s="37">
        <f t="shared" si="5"/>
        <v>0</v>
      </c>
      <c r="CX21" s="37">
        <f t="shared" si="5"/>
        <v>0</v>
      </c>
      <c r="CY21" s="37">
        <f t="shared" si="5"/>
        <v>0</v>
      </c>
      <c r="CZ21" s="37">
        <f t="shared" si="5"/>
        <v>0</v>
      </c>
      <c r="DA21" s="37">
        <f t="shared" si="5"/>
        <v>0</v>
      </c>
      <c r="DB21" s="37">
        <f t="shared" si="5"/>
        <v>0</v>
      </c>
      <c r="DC21" s="37">
        <f t="shared" si="5"/>
        <v>0</v>
      </c>
      <c r="DD21" s="37">
        <f t="shared" si="5"/>
        <v>0</v>
      </c>
      <c r="DE21" s="37">
        <f t="shared" si="5"/>
        <v>0</v>
      </c>
      <c r="DF21" s="37">
        <f t="shared" si="5"/>
        <v>0</v>
      </c>
      <c r="DG21" s="37">
        <f t="shared" si="5"/>
        <v>0</v>
      </c>
      <c r="DH21" s="37">
        <f t="shared" si="5"/>
        <v>0</v>
      </c>
      <c r="DI21" s="37">
        <f t="shared" si="5"/>
        <v>0</v>
      </c>
      <c r="DJ21" s="37">
        <f t="shared" si="5"/>
        <v>0</v>
      </c>
      <c r="DK21"/>
      <c r="DL21"/>
    </row>
    <row r="22" spans="4:116" s="46" customFormat="1" x14ac:dyDescent="0.25">
      <c r="D22" s="29" t="s">
        <v>135</v>
      </c>
      <c r="E22"/>
      <c r="I22" s="39">
        <f>EOMONTH(I21,2)</f>
        <v>44651</v>
      </c>
      <c r="J22" s="39">
        <f>EOMONTH(J21,2)</f>
        <v>44742</v>
      </c>
      <c r="K22" s="39">
        <f t="shared" ref="K22:BV22" si="6">EOMONTH(K21,2)</f>
        <v>44834</v>
      </c>
      <c r="L22" s="39">
        <f t="shared" si="6"/>
        <v>44926</v>
      </c>
      <c r="M22" s="39">
        <f t="shared" si="6"/>
        <v>45016</v>
      </c>
      <c r="N22" s="39">
        <f t="shared" si="6"/>
        <v>45107</v>
      </c>
      <c r="O22" s="39">
        <f t="shared" si="6"/>
        <v>45199</v>
      </c>
      <c r="P22" s="39">
        <f t="shared" si="6"/>
        <v>45291</v>
      </c>
      <c r="Q22" s="39">
        <f t="shared" si="6"/>
        <v>45382</v>
      </c>
      <c r="R22" s="39">
        <f t="shared" si="6"/>
        <v>45473</v>
      </c>
      <c r="S22" s="39">
        <f t="shared" si="6"/>
        <v>45565</v>
      </c>
      <c r="T22" s="39">
        <f t="shared" si="6"/>
        <v>45657</v>
      </c>
      <c r="U22" s="39">
        <f t="shared" si="6"/>
        <v>45747</v>
      </c>
      <c r="V22" s="39">
        <f t="shared" si="6"/>
        <v>45838</v>
      </c>
      <c r="W22" s="39">
        <f t="shared" si="6"/>
        <v>45930</v>
      </c>
      <c r="X22" s="39">
        <f t="shared" si="6"/>
        <v>46022</v>
      </c>
      <c r="Y22" s="39">
        <f t="shared" si="6"/>
        <v>46112</v>
      </c>
      <c r="Z22" s="39">
        <f t="shared" si="6"/>
        <v>46203</v>
      </c>
      <c r="AA22" s="39">
        <f t="shared" si="6"/>
        <v>46295</v>
      </c>
      <c r="AB22" s="39">
        <f t="shared" si="6"/>
        <v>46387</v>
      </c>
      <c r="AC22" s="39">
        <f t="shared" si="6"/>
        <v>46477</v>
      </c>
      <c r="AD22" s="39">
        <f t="shared" si="6"/>
        <v>46568</v>
      </c>
      <c r="AE22" s="39">
        <f t="shared" si="6"/>
        <v>46660</v>
      </c>
      <c r="AF22" s="39">
        <f t="shared" si="6"/>
        <v>46752</v>
      </c>
      <c r="AG22" s="39">
        <f t="shared" si="6"/>
        <v>46843</v>
      </c>
      <c r="AH22" s="39">
        <f t="shared" si="6"/>
        <v>46934</v>
      </c>
      <c r="AI22" s="39">
        <f t="shared" si="6"/>
        <v>47026</v>
      </c>
      <c r="AJ22" s="39">
        <f t="shared" si="6"/>
        <v>47118</v>
      </c>
      <c r="AK22" s="39">
        <f t="shared" si="6"/>
        <v>47208</v>
      </c>
      <c r="AL22" s="39">
        <f t="shared" si="6"/>
        <v>47299</v>
      </c>
      <c r="AM22" s="39">
        <f t="shared" si="6"/>
        <v>47391</v>
      </c>
      <c r="AN22" s="39">
        <f t="shared" si="6"/>
        <v>47483</v>
      </c>
      <c r="AO22" s="39">
        <f t="shared" si="6"/>
        <v>47573</v>
      </c>
      <c r="AP22" s="39">
        <f t="shared" si="6"/>
        <v>47664</v>
      </c>
      <c r="AQ22" s="39">
        <f t="shared" si="6"/>
        <v>47756</v>
      </c>
      <c r="AR22" s="39">
        <f t="shared" si="6"/>
        <v>47848</v>
      </c>
      <c r="AS22" s="39">
        <f t="shared" si="6"/>
        <v>47938</v>
      </c>
      <c r="AT22" s="39">
        <f t="shared" si="6"/>
        <v>48029</v>
      </c>
      <c r="AU22" s="39">
        <f t="shared" si="6"/>
        <v>48121</v>
      </c>
      <c r="AV22" s="39">
        <f t="shared" si="6"/>
        <v>48213</v>
      </c>
      <c r="AW22" s="39">
        <f t="shared" si="6"/>
        <v>48304</v>
      </c>
      <c r="AX22" s="39">
        <f t="shared" si="6"/>
        <v>48395</v>
      </c>
      <c r="AY22" s="39">
        <f t="shared" si="6"/>
        <v>48487</v>
      </c>
      <c r="AZ22" s="39">
        <f t="shared" si="6"/>
        <v>48579</v>
      </c>
      <c r="BA22" s="39">
        <f t="shared" si="6"/>
        <v>48669</v>
      </c>
      <c r="BB22" s="39">
        <f t="shared" si="6"/>
        <v>48760</v>
      </c>
      <c r="BC22" s="39">
        <f t="shared" si="6"/>
        <v>48852</v>
      </c>
      <c r="BD22" s="39">
        <f t="shared" si="6"/>
        <v>48944</v>
      </c>
      <c r="BE22" s="39">
        <f t="shared" si="6"/>
        <v>49034</v>
      </c>
      <c r="BF22" s="39">
        <f t="shared" si="6"/>
        <v>49125</v>
      </c>
      <c r="BG22" s="39">
        <f t="shared" si="6"/>
        <v>49217</v>
      </c>
      <c r="BH22" s="39">
        <f t="shared" si="6"/>
        <v>91</v>
      </c>
      <c r="BI22" s="39">
        <f t="shared" si="6"/>
        <v>91</v>
      </c>
      <c r="BJ22" s="39">
        <f t="shared" si="6"/>
        <v>91</v>
      </c>
      <c r="BK22" s="39">
        <f t="shared" si="6"/>
        <v>91</v>
      </c>
      <c r="BL22" s="39">
        <f t="shared" si="6"/>
        <v>91</v>
      </c>
      <c r="BM22" s="39">
        <f t="shared" si="6"/>
        <v>91</v>
      </c>
      <c r="BN22" s="39">
        <f t="shared" si="6"/>
        <v>91</v>
      </c>
      <c r="BO22" s="39">
        <f t="shared" si="6"/>
        <v>91</v>
      </c>
      <c r="BP22" s="39">
        <f t="shared" si="6"/>
        <v>91</v>
      </c>
      <c r="BQ22" s="39">
        <f t="shared" si="6"/>
        <v>91</v>
      </c>
      <c r="BR22" s="39">
        <f t="shared" si="6"/>
        <v>91</v>
      </c>
      <c r="BS22" s="39">
        <f t="shared" si="6"/>
        <v>91</v>
      </c>
      <c r="BT22" s="39">
        <f t="shared" si="6"/>
        <v>91</v>
      </c>
      <c r="BU22" s="39">
        <f t="shared" si="6"/>
        <v>91</v>
      </c>
      <c r="BV22" s="39">
        <f t="shared" si="6"/>
        <v>91</v>
      </c>
      <c r="BW22" s="39">
        <f t="shared" ref="BW22:DG22" si="7">EOMONTH(BW21,2)</f>
        <v>91</v>
      </c>
      <c r="BX22" s="39">
        <f t="shared" si="7"/>
        <v>91</v>
      </c>
      <c r="BY22" s="39">
        <f t="shared" si="7"/>
        <v>91</v>
      </c>
      <c r="BZ22" s="39">
        <f t="shared" si="7"/>
        <v>91</v>
      </c>
      <c r="CA22" s="39">
        <f t="shared" si="7"/>
        <v>91</v>
      </c>
      <c r="CB22" s="39">
        <f t="shared" si="7"/>
        <v>91</v>
      </c>
      <c r="CC22" s="39">
        <f t="shared" si="7"/>
        <v>91</v>
      </c>
      <c r="CD22" s="39">
        <f t="shared" si="7"/>
        <v>91</v>
      </c>
      <c r="CE22" s="39">
        <f t="shared" si="7"/>
        <v>91</v>
      </c>
      <c r="CF22" s="39">
        <f t="shared" si="7"/>
        <v>91</v>
      </c>
      <c r="CG22" s="39">
        <f t="shared" si="7"/>
        <v>91</v>
      </c>
      <c r="CH22" s="39">
        <f t="shared" si="7"/>
        <v>91</v>
      </c>
      <c r="CI22" s="39">
        <f t="shared" si="7"/>
        <v>91</v>
      </c>
      <c r="CJ22" s="39">
        <f t="shared" si="7"/>
        <v>91</v>
      </c>
      <c r="CK22" s="39">
        <f t="shared" si="7"/>
        <v>91</v>
      </c>
      <c r="CL22" s="39">
        <f t="shared" si="7"/>
        <v>91</v>
      </c>
      <c r="CM22" s="39">
        <f t="shared" si="7"/>
        <v>91</v>
      </c>
      <c r="CN22" s="39">
        <f t="shared" si="7"/>
        <v>91</v>
      </c>
      <c r="CO22" s="39">
        <f t="shared" si="7"/>
        <v>91</v>
      </c>
      <c r="CP22" s="39">
        <f t="shared" si="7"/>
        <v>91</v>
      </c>
      <c r="CQ22" s="39">
        <f t="shared" si="7"/>
        <v>91</v>
      </c>
      <c r="CR22" s="39">
        <f t="shared" si="7"/>
        <v>91</v>
      </c>
      <c r="CS22" s="39">
        <f t="shared" si="7"/>
        <v>91</v>
      </c>
      <c r="CT22" s="39">
        <f t="shared" si="7"/>
        <v>91</v>
      </c>
      <c r="CU22" s="39">
        <f t="shared" si="7"/>
        <v>91</v>
      </c>
      <c r="CV22" s="39">
        <f t="shared" si="7"/>
        <v>91</v>
      </c>
      <c r="CW22" s="39">
        <f t="shared" si="7"/>
        <v>91</v>
      </c>
      <c r="CX22" s="39">
        <f t="shared" si="7"/>
        <v>91</v>
      </c>
      <c r="CY22" s="39">
        <f t="shared" si="7"/>
        <v>91</v>
      </c>
      <c r="CZ22" s="39">
        <f t="shared" si="7"/>
        <v>91</v>
      </c>
      <c r="DA22" s="39">
        <f t="shared" si="7"/>
        <v>91</v>
      </c>
      <c r="DB22" s="39">
        <f t="shared" si="7"/>
        <v>91</v>
      </c>
      <c r="DC22" s="39">
        <f t="shared" si="7"/>
        <v>91</v>
      </c>
      <c r="DD22" s="39">
        <f t="shared" si="7"/>
        <v>91</v>
      </c>
      <c r="DE22" s="39">
        <f t="shared" si="7"/>
        <v>91</v>
      </c>
      <c r="DF22" s="39">
        <f t="shared" si="7"/>
        <v>91</v>
      </c>
      <c r="DG22" s="39">
        <f t="shared" si="7"/>
        <v>91</v>
      </c>
      <c r="DH22" s="39">
        <f>EOMONTH(DH21,2)</f>
        <v>91</v>
      </c>
      <c r="DI22" s="39">
        <f>EOMONTH(DI21,2)</f>
        <v>91</v>
      </c>
      <c r="DJ22" s="39">
        <f>EOMONTH(DJ21,2)</f>
        <v>91</v>
      </c>
      <c r="DK22"/>
      <c r="DL22"/>
    </row>
    <row r="23" spans="4:116" s="46" customFormat="1" x14ac:dyDescent="0.25">
      <c r="D23" s="29" t="s">
        <v>136</v>
      </c>
      <c r="E23"/>
      <c r="F23" s="45"/>
      <c r="G23" s="38"/>
      <c r="H23"/>
      <c r="I23">
        <f>MONTH(I22)/3</f>
        <v>1</v>
      </c>
      <c r="J23">
        <f t="shared" ref="J23:BU23" si="8">MONTH(J22)/3</f>
        <v>2</v>
      </c>
      <c r="K23">
        <f t="shared" si="8"/>
        <v>3</v>
      </c>
      <c r="L23">
        <f t="shared" si="8"/>
        <v>4</v>
      </c>
      <c r="M23">
        <f t="shared" si="8"/>
        <v>1</v>
      </c>
      <c r="N23">
        <f t="shared" si="8"/>
        <v>2</v>
      </c>
      <c r="O23">
        <f t="shared" si="8"/>
        <v>3</v>
      </c>
      <c r="P23">
        <f t="shared" si="8"/>
        <v>4</v>
      </c>
      <c r="Q23">
        <f t="shared" si="8"/>
        <v>1</v>
      </c>
      <c r="R23">
        <f t="shared" si="8"/>
        <v>2</v>
      </c>
      <c r="S23">
        <f t="shared" si="8"/>
        <v>3</v>
      </c>
      <c r="T23">
        <f t="shared" si="8"/>
        <v>4</v>
      </c>
      <c r="U23">
        <f t="shared" si="8"/>
        <v>1</v>
      </c>
      <c r="V23">
        <f t="shared" si="8"/>
        <v>2</v>
      </c>
      <c r="W23">
        <f t="shared" si="8"/>
        <v>3</v>
      </c>
      <c r="X23">
        <f t="shared" si="8"/>
        <v>4</v>
      </c>
      <c r="Y23">
        <f t="shared" si="8"/>
        <v>1</v>
      </c>
      <c r="Z23">
        <f t="shared" si="8"/>
        <v>2</v>
      </c>
      <c r="AA23">
        <f t="shared" si="8"/>
        <v>3</v>
      </c>
      <c r="AB23">
        <f t="shared" si="8"/>
        <v>4</v>
      </c>
      <c r="AC23">
        <f t="shared" si="8"/>
        <v>1</v>
      </c>
      <c r="AD23">
        <f t="shared" si="8"/>
        <v>2</v>
      </c>
      <c r="AE23">
        <f t="shared" si="8"/>
        <v>3</v>
      </c>
      <c r="AF23">
        <f t="shared" si="8"/>
        <v>4</v>
      </c>
      <c r="AG23">
        <f t="shared" si="8"/>
        <v>1</v>
      </c>
      <c r="AH23">
        <f t="shared" si="8"/>
        <v>2</v>
      </c>
      <c r="AI23">
        <f t="shared" si="8"/>
        <v>3</v>
      </c>
      <c r="AJ23">
        <f t="shared" si="8"/>
        <v>4</v>
      </c>
      <c r="AK23">
        <f t="shared" si="8"/>
        <v>1</v>
      </c>
      <c r="AL23">
        <f t="shared" si="8"/>
        <v>2</v>
      </c>
      <c r="AM23">
        <f t="shared" si="8"/>
        <v>3</v>
      </c>
      <c r="AN23">
        <f t="shared" si="8"/>
        <v>4</v>
      </c>
      <c r="AO23">
        <f t="shared" si="8"/>
        <v>1</v>
      </c>
      <c r="AP23">
        <f t="shared" si="8"/>
        <v>2</v>
      </c>
      <c r="AQ23">
        <f t="shared" si="8"/>
        <v>3</v>
      </c>
      <c r="AR23">
        <f t="shared" si="8"/>
        <v>4</v>
      </c>
      <c r="AS23">
        <f t="shared" si="8"/>
        <v>1</v>
      </c>
      <c r="AT23">
        <f t="shared" si="8"/>
        <v>2</v>
      </c>
      <c r="AU23">
        <f t="shared" si="8"/>
        <v>3</v>
      </c>
      <c r="AV23">
        <f t="shared" si="8"/>
        <v>4</v>
      </c>
      <c r="AW23">
        <f t="shared" si="8"/>
        <v>1</v>
      </c>
      <c r="AX23">
        <f t="shared" si="8"/>
        <v>2</v>
      </c>
      <c r="AY23">
        <f t="shared" si="8"/>
        <v>3</v>
      </c>
      <c r="AZ23">
        <f t="shared" si="8"/>
        <v>4</v>
      </c>
      <c r="BA23">
        <f t="shared" si="8"/>
        <v>1</v>
      </c>
      <c r="BB23">
        <f t="shared" si="8"/>
        <v>2</v>
      </c>
      <c r="BC23">
        <f t="shared" si="8"/>
        <v>3</v>
      </c>
      <c r="BD23">
        <f t="shared" si="8"/>
        <v>4</v>
      </c>
      <c r="BE23">
        <f t="shared" si="8"/>
        <v>1</v>
      </c>
      <c r="BF23">
        <f t="shared" si="8"/>
        <v>2</v>
      </c>
      <c r="BG23">
        <f t="shared" si="8"/>
        <v>3</v>
      </c>
      <c r="BH23">
        <f t="shared" si="8"/>
        <v>1</v>
      </c>
      <c r="BI23">
        <f t="shared" si="8"/>
        <v>1</v>
      </c>
      <c r="BJ23">
        <f t="shared" si="8"/>
        <v>1</v>
      </c>
      <c r="BK23">
        <f t="shared" si="8"/>
        <v>1</v>
      </c>
      <c r="BL23">
        <f t="shared" si="8"/>
        <v>1</v>
      </c>
      <c r="BM23">
        <f t="shared" si="8"/>
        <v>1</v>
      </c>
      <c r="BN23">
        <f t="shared" si="8"/>
        <v>1</v>
      </c>
      <c r="BO23">
        <f t="shared" si="8"/>
        <v>1</v>
      </c>
      <c r="BP23">
        <f t="shared" si="8"/>
        <v>1</v>
      </c>
      <c r="BQ23">
        <f t="shared" si="8"/>
        <v>1</v>
      </c>
      <c r="BR23">
        <f t="shared" si="8"/>
        <v>1</v>
      </c>
      <c r="BS23">
        <f t="shared" si="8"/>
        <v>1</v>
      </c>
      <c r="BT23">
        <f t="shared" si="8"/>
        <v>1</v>
      </c>
      <c r="BU23">
        <f t="shared" si="8"/>
        <v>1</v>
      </c>
      <c r="BV23">
        <f t="shared" ref="BV23:DJ23" si="9">MONTH(BV22)/3</f>
        <v>1</v>
      </c>
      <c r="BW23">
        <f t="shared" si="9"/>
        <v>1</v>
      </c>
      <c r="BX23">
        <f t="shared" si="9"/>
        <v>1</v>
      </c>
      <c r="BY23">
        <f t="shared" si="9"/>
        <v>1</v>
      </c>
      <c r="BZ23">
        <f t="shared" si="9"/>
        <v>1</v>
      </c>
      <c r="CA23">
        <f t="shared" si="9"/>
        <v>1</v>
      </c>
      <c r="CB23">
        <f t="shared" si="9"/>
        <v>1</v>
      </c>
      <c r="CC23">
        <f t="shared" si="9"/>
        <v>1</v>
      </c>
      <c r="CD23">
        <f t="shared" si="9"/>
        <v>1</v>
      </c>
      <c r="CE23">
        <f t="shared" si="9"/>
        <v>1</v>
      </c>
      <c r="CF23">
        <f t="shared" si="9"/>
        <v>1</v>
      </c>
      <c r="CG23">
        <f t="shared" si="9"/>
        <v>1</v>
      </c>
      <c r="CH23">
        <f t="shared" si="9"/>
        <v>1</v>
      </c>
      <c r="CI23">
        <f t="shared" si="9"/>
        <v>1</v>
      </c>
      <c r="CJ23">
        <f t="shared" si="9"/>
        <v>1</v>
      </c>
      <c r="CK23">
        <f t="shared" si="9"/>
        <v>1</v>
      </c>
      <c r="CL23">
        <f t="shared" si="9"/>
        <v>1</v>
      </c>
      <c r="CM23">
        <f t="shared" si="9"/>
        <v>1</v>
      </c>
      <c r="CN23">
        <f t="shared" si="9"/>
        <v>1</v>
      </c>
      <c r="CO23">
        <f t="shared" si="9"/>
        <v>1</v>
      </c>
      <c r="CP23">
        <f t="shared" si="9"/>
        <v>1</v>
      </c>
      <c r="CQ23">
        <f t="shared" si="9"/>
        <v>1</v>
      </c>
      <c r="CR23">
        <f t="shared" si="9"/>
        <v>1</v>
      </c>
      <c r="CS23">
        <f t="shared" si="9"/>
        <v>1</v>
      </c>
      <c r="CT23">
        <f t="shared" si="9"/>
        <v>1</v>
      </c>
      <c r="CU23">
        <f t="shared" si="9"/>
        <v>1</v>
      </c>
      <c r="CV23">
        <f t="shared" si="9"/>
        <v>1</v>
      </c>
      <c r="CW23">
        <f t="shared" si="9"/>
        <v>1</v>
      </c>
      <c r="CX23">
        <f t="shared" si="9"/>
        <v>1</v>
      </c>
      <c r="CY23">
        <f t="shared" si="9"/>
        <v>1</v>
      </c>
      <c r="CZ23">
        <f t="shared" si="9"/>
        <v>1</v>
      </c>
      <c r="DA23">
        <f t="shared" si="9"/>
        <v>1</v>
      </c>
      <c r="DB23">
        <f t="shared" si="9"/>
        <v>1</v>
      </c>
      <c r="DC23">
        <f t="shared" si="9"/>
        <v>1</v>
      </c>
      <c r="DD23">
        <f t="shared" si="9"/>
        <v>1</v>
      </c>
      <c r="DE23">
        <f t="shared" si="9"/>
        <v>1</v>
      </c>
      <c r="DF23">
        <f t="shared" si="9"/>
        <v>1</v>
      </c>
      <c r="DG23">
        <f t="shared" si="9"/>
        <v>1</v>
      </c>
      <c r="DH23">
        <f t="shared" si="9"/>
        <v>1</v>
      </c>
      <c r="DI23">
        <f t="shared" si="9"/>
        <v>1</v>
      </c>
      <c r="DJ23">
        <f t="shared" si="9"/>
        <v>1</v>
      </c>
      <c r="DK23"/>
      <c r="DL23"/>
    </row>
    <row r="24" spans="4:116" s="46" customFormat="1" ht="15.75" thickBot="1" x14ac:dyDescent="0.3">
      <c r="D24"/>
      <c r="E24"/>
      <c r="F24" s="45"/>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row>
    <row r="25" spans="4:116" s="46" customFormat="1" ht="33" x14ac:dyDescent="0.25">
      <c r="D25" s="246" t="s">
        <v>439</v>
      </c>
      <c r="E25" s="244" t="s">
        <v>510</v>
      </c>
      <c r="F25" s="245"/>
      <c r="G25" s="55" t="s">
        <v>21</v>
      </c>
      <c r="H25" s="55" t="s">
        <v>23</v>
      </c>
      <c r="I25" s="55" t="s">
        <v>25</v>
      </c>
      <c r="J25" s="55" t="s">
        <v>27</v>
      </c>
      <c r="K25" s="56"/>
      <c r="L25" s="254">
        <f>MIN(L26:L45)</f>
        <v>44835</v>
      </c>
      <c r="M25" s="254">
        <f>MAX(M26:M45)</f>
        <v>45931</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row>
    <row r="26" spans="4:116" s="46" customFormat="1" x14ac:dyDescent="0.25">
      <c r="D26" s="446" t="s">
        <v>137</v>
      </c>
      <c r="E26" s="449" t="b">
        <v>1</v>
      </c>
      <c r="F26" s="57" t="s">
        <v>138</v>
      </c>
      <c r="G26" s="279">
        <v>50000</v>
      </c>
      <c r="H26" s="280">
        <v>0.04</v>
      </c>
      <c r="I26" s="281">
        <v>44835</v>
      </c>
      <c r="J26" s="282">
        <v>44927</v>
      </c>
      <c r="K26" s="58"/>
      <c r="L26" s="255">
        <f>IF($E26*I26=0,"н/д",$E26*I26)</f>
        <v>44835</v>
      </c>
      <c r="M26" s="255">
        <f>$E26*J26</f>
        <v>44927</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row>
    <row r="27" spans="4:116" s="46" customFormat="1" x14ac:dyDescent="0.25">
      <c r="D27" s="447" t="s">
        <v>139</v>
      </c>
      <c r="E27" s="450" t="b">
        <v>1</v>
      </c>
      <c r="F27" s="57" t="s">
        <v>138</v>
      </c>
      <c r="G27" s="283"/>
      <c r="H27" s="284">
        <v>0.04</v>
      </c>
      <c r="I27" s="285"/>
      <c r="J27" s="286">
        <v>44835</v>
      </c>
      <c r="K27" s="58"/>
      <c r="L27" s="255" t="str">
        <f t="shared" ref="L27:L45" si="10">IF($E27*I27=0,"н/д",$E27*I27)</f>
        <v>н/д</v>
      </c>
      <c r="M27" s="255">
        <f t="shared" ref="M27:M45" si="11">$E27*J27</f>
        <v>44835</v>
      </c>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row>
    <row r="28" spans="4:116" s="46" customFormat="1" x14ac:dyDescent="0.25">
      <c r="D28" s="447" t="s">
        <v>140</v>
      </c>
      <c r="E28" s="450" t="b">
        <v>1</v>
      </c>
      <c r="F28" s="57" t="s">
        <v>138</v>
      </c>
      <c r="G28" s="283"/>
      <c r="H28" s="284">
        <v>0.04</v>
      </c>
      <c r="I28" s="285"/>
      <c r="J28" s="286">
        <v>44835</v>
      </c>
      <c r="K28" s="58"/>
      <c r="L28" s="255" t="str">
        <f t="shared" si="10"/>
        <v>н/д</v>
      </c>
      <c r="M28" s="255">
        <f t="shared" si="11"/>
        <v>44835</v>
      </c>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row>
    <row r="29" spans="4:116" s="46" customFormat="1" x14ac:dyDescent="0.25">
      <c r="D29" s="447" t="s">
        <v>141</v>
      </c>
      <c r="E29" s="450" t="b">
        <v>1</v>
      </c>
      <c r="F29" s="57" t="s">
        <v>138</v>
      </c>
      <c r="G29" s="283"/>
      <c r="H29" s="284">
        <v>0.04</v>
      </c>
      <c r="I29" s="285"/>
      <c r="J29" s="286">
        <v>44835</v>
      </c>
      <c r="K29" s="58"/>
      <c r="L29" s="255" t="str">
        <f t="shared" si="10"/>
        <v>н/д</v>
      </c>
      <c r="M29" s="255">
        <f t="shared" si="11"/>
        <v>44835</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row>
    <row r="30" spans="4:116" s="46" customFormat="1" x14ac:dyDescent="0.25">
      <c r="D30" s="447" t="s">
        <v>142</v>
      </c>
      <c r="E30" s="450" t="b">
        <v>1</v>
      </c>
      <c r="F30" s="57" t="s">
        <v>138</v>
      </c>
      <c r="G30" s="283"/>
      <c r="H30" s="284">
        <v>0.04</v>
      </c>
      <c r="I30" s="285"/>
      <c r="J30" s="286">
        <v>45200</v>
      </c>
      <c r="K30" s="58"/>
      <c r="L30" s="255" t="str">
        <f t="shared" si="10"/>
        <v>н/д</v>
      </c>
      <c r="M30" s="255">
        <f t="shared" si="11"/>
        <v>45200</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row>
    <row r="31" spans="4:116" s="46" customFormat="1" x14ac:dyDescent="0.25">
      <c r="D31" s="447" t="s">
        <v>143</v>
      </c>
      <c r="E31" s="450" t="b">
        <v>1</v>
      </c>
      <c r="F31" s="57" t="s">
        <v>138</v>
      </c>
      <c r="G31" s="283"/>
      <c r="H31" s="284">
        <v>0.04</v>
      </c>
      <c r="I31" s="285"/>
      <c r="J31" s="286">
        <v>45566</v>
      </c>
      <c r="K31" s="58"/>
      <c r="L31" s="255" t="str">
        <f t="shared" si="10"/>
        <v>н/д</v>
      </c>
      <c r="M31" s="255">
        <f t="shared" si="11"/>
        <v>45566</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row>
    <row r="32" spans="4:116" s="46" customFormat="1" x14ac:dyDescent="0.25">
      <c r="D32" s="447" t="s">
        <v>144</v>
      </c>
      <c r="E32" s="450" t="b">
        <v>1</v>
      </c>
      <c r="F32" s="57" t="s">
        <v>138</v>
      </c>
      <c r="G32" s="283"/>
      <c r="H32" s="284">
        <v>0.04</v>
      </c>
      <c r="I32" s="285"/>
      <c r="J32" s="286">
        <v>44835</v>
      </c>
      <c r="K32" s="58"/>
      <c r="L32" s="255" t="str">
        <f t="shared" si="10"/>
        <v>н/д</v>
      </c>
      <c r="M32" s="255">
        <f t="shared" si="11"/>
        <v>44835</v>
      </c>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row>
    <row r="33" spans="1:116" x14ac:dyDescent="0.25">
      <c r="A33" s="46"/>
      <c r="B33" s="46"/>
      <c r="C33" s="46"/>
      <c r="D33" s="447" t="s">
        <v>145</v>
      </c>
      <c r="E33" s="450" t="b">
        <v>1</v>
      </c>
      <c r="F33" s="57" t="s">
        <v>138</v>
      </c>
      <c r="G33" s="283"/>
      <c r="H33" s="284">
        <v>0.04</v>
      </c>
      <c r="I33" s="285"/>
      <c r="J33" s="286">
        <v>45200</v>
      </c>
      <c r="K33" s="58"/>
      <c r="L33" s="255" t="str">
        <f t="shared" si="10"/>
        <v>н/д</v>
      </c>
      <c r="M33" s="255">
        <f t="shared" si="11"/>
        <v>45200</v>
      </c>
      <c r="DA33" s="46"/>
      <c r="DB33" s="46"/>
      <c r="DC33" s="46"/>
      <c r="DD33" s="46"/>
      <c r="DE33" s="46"/>
      <c r="DF33" s="46"/>
      <c r="DG33" s="46"/>
      <c r="DH33" s="46"/>
      <c r="DI33" s="46"/>
      <c r="DJ33" s="46"/>
      <c r="DK33" s="46"/>
      <c r="DL33" s="46"/>
    </row>
    <row r="34" spans="1:116" x14ac:dyDescent="0.25">
      <c r="A34" s="46"/>
      <c r="B34" s="46"/>
      <c r="C34" s="46"/>
      <c r="D34" s="447" t="s">
        <v>146</v>
      </c>
      <c r="E34" s="450" t="b">
        <v>1</v>
      </c>
      <c r="F34" s="57" t="s">
        <v>138</v>
      </c>
      <c r="G34" s="283"/>
      <c r="H34" s="284">
        <v>0.04</v>
      </c>
      <c r="I34" s="285"/>
      <c r="J34" s="286">
        <v>45566</v>
      </c>
      <c r="K34" s="58"/>
      <c r="L34" s="255" t="str">
        <f t="shared" si="10"/>
        <v>н/д</v>
      </c>
      <c r="M34" s="255">
        <f t="shared" si="11"/>
        <v>45566</v>
      </c>
      <c r="DA34" s="46"/>
      <c r="DB34" s="46"/>
      <c r="DC34" s="46"/>
      <c r="DD34" s="46"/>
      <c r="DE34" s="46"/>
      <c r="DF34" s="46"/>
      <c r="DG34" s="46"/>
      <c r="DH34" s="46"/>
      <c r="DI34" s="46"/>
      <c r="DJ34" s="46"/>
      <c r="DK34" s="46"/>
      <c r="DL34" s="46"/>
    </row>
    <row r="35" spans="1:116" x14ac:dyDescent="0.25">
      <c r="A35" s="46"/>
      <c r="B35" s="46"/>
      <c r="C35" s="46"/>
      <c r="D35" s="447" t="s">
        <v>147</v>
      </c>
      <c r="E35" s="450" t="b">
        <v>1</v>
      </c>
      <c r="F35" s="57" t="s">
        <v>138</v>
      </c>
      <c r="G35" s="283"/>
      <c r="H35" s="284">
        <v>0.04</v>
      </c>
      <c r="I35" s="285"/>
      <c r="J35" s="286">
        <v>45931</v>
      </c>
      <c r="K35" s="58"/>
      <c r="L35" s="255" t="str">
        <f t="shared" si="10"/>
        <v>н/д</v>
      </c>
      <c r="M35" s="255">
        <f t="shared" si="11"/>
        <v>45931</v>
      </c>
      <c r="DA35" s="46"/>
      <c r="DB35" s="46"/>
      <c r="DC35" s="46"/>
      <c r="DD35" s="46"/>
      <c r="DE35" s="46"/>
      <c r="DF35" s="46"/>
      <c r="DG35" s="46"/>
      <c r="DH35" s="46"/>
      <c r="DI35" s="46"/>
      <c r="DJ35" s="46"/>
      <c r="DK35" s="46"/>
      <c r="DL35" s="46"/>
    </row>
    <row r="36" spans="1:116" x14ac:dyDescent="0.25">
      <c r="A36" s="46"/>
      <c r="B36" s="46"/>
      <c r="C36" s="46"/>
      <c r="D36" s="447" t="s">
        <v>148</v>
      </c>
      <c r="E36" s="450" t="b">
        <v>0</v>
      </c>
      <c r="F36" s="57" t="s">
        <v>138</v>
      </c>
      <c r="G36" s="283"/>
      <c r="H36" s="284">
        <v>0.04</v>
      </c>
      <c r="I36" s="285"/>
      <c r="J36" s="286">
        <v>46296</v>
      </c>
      <c r="K36" s="58"/>
      <c r="L36" s="255" t="str">
        <f t="shared" si="10"/>
        <v>н/д</v>
      </c>
      <c r="M36" s="255">
        <f t="shared" si="11"/>
        <v>0</v>
      </c>
      <c r="DA36" s="46"/>
      <c r="DB36" s="46"/>
      <c r="DC36" s="46"/>
      <c r="DD36" s="46"/>
      <c r="DE36" s="46"/>
      <c r="DF36" s="46"/>
      <c r="DG36" s="46"/>
      <c r="DH36" s="46"/>
      <c r="DI36" s="46"/>
      <c r="DJ36" s="46"/>
      <c r="DK36" s="46"/>
      <c r="DL36" s="46"/>
    </row>
    <row r="37" spans="1:116" x14ac:dyDescent="0.25">
      <c r="A37" s="46"/>
      <c r="B37" s="46"/>
      <c r="C37" s="46"/>
      <c r="D37" s="447" t="s">
        <v>149</v>
      </c>
      <c r="E37" s="450" t="b">
        <v>0</v>
      </c>
      <c r="F37" s="57" t="s">
        <v>138</v>
      </c>
      <c r="G37" s="283"/>
      <c r="H37" s="284">
        <v>0.04</v>
      </c>
      <c r="I37" s="285"/>
      <c r="J37" s="286">
        <v>46661</v>
      </c>
      <c r="K37" s="58"/>
      <c r="L37" s="255" t="str">
        <f t="shared" si="10"/>
        <v>н/д</v>
      </c>
      <c r="M37" s="255">
        <f t="shared" si="11"/>
        <v>0</v>
      </c>
      <c r="DA37" s="46"/>
      <c r="DB37" s="46"/>
      <c r="DC37" s="46"/>
      <c r="DD37" s="46"/>
      <c r="DE37" s="46"/>
      <c r="DF37" s="46"/>
      <c r="DG37" s="46"/>
      <c r="DH37" s="46"/>
      <c r="DI37" s="46"/>
      <c r="DJ37" s="46"/>
      <c r="DK37" s="46"/>
      <c r="DL37" s="46"/>
    </row>
    <row r="38" spans="1:116" x14ac:dyDescent="0.25">
      <c r="A38" s="46"/>
      <c r="B38" s="46"/>
      <c r="C38" s="46"/>
      <c r="D38" s="447" t="s">
        <v>150</v>
      </c>
      <c r="E38" s="450" t="b">
        <v>0</v>
      </c>
      <c r="F38" s="57" t="s">
        <v>138</v>
      </c>
      <c r="G38" s="283"/>
      <c r="H38" s="284">
        <v>0.04</v>
      </c>
      <c r="I38" s="285"/>
      <c r="J38" s="286">
        <v>47027</v>
      </c>
      <c r="K38" s="58"/>
      <c r="L38" s="255" t="str">
        <f t="shared" si="10"/>
        <v>н/д</v>
      </c>
      <c r="M38" s="255">
        <f t="shared" si="11"/>
        <v>0</v>
      </c>
      <c r="DA38" s="46"/>
      <c r="DB38" s="46"/>
      <c r="DC38" s="46"/>
      <c r="DD38" s="46"/>
      <c r="DE38" s="46"/>
      <c r="DF38" s="46"/>
      <c r="DG38" s="46"/>
      <c r="DH38" s="46"/>
      <c r="DI38" s="46"/>
      <c r="DJ38" s="46"/>
      <c r="DK38" s="46"/>
      <c r="DL38" s="46"/>
    </row>
    <row r="39" spans="1:116" x14ac:dyDescent="0.25">
      <c r="A39" s="46"/>
      <c r="B39" s="46"/>
      <c r="C39" s="46"/>
      <c r="D39" s="447" t="s">
        <v>151</v>
      </c>
      <c r="E39" s="450" t="b">
        <v>0</v>
      </c>
      <c r="F39" s="57" t="s">
        <v>138</v>
      </c>
      <c r="G39" s="283"/>
      <c r="H39" s="284">
        <v>0.04</v>
      </c>
      <c r="I39" s="285"/>
      <c r="J39" s="286">
        <v>47392</v>
      </c>
      <c r="K39" s="58"/>
      <c r="L39" s="255" t="str">
        <f t="shared" si="10"/>
        <v>н/д</v>
      </c>
      <c r="M39" s="255">
        <f t="shared" si="11"/>
        <v>0</v>
      </c>
      <c r="DA39" s="46"/>
      <c r="DB39" s="46"/>
      <c r="DC39" s="46"/>
      <c r="DD39" s="46"/>
      <c r="DE39" s="46"/>
      <c r="DF39" s="46"/>
      <c r="DG39" s="46"/>
      <c r="DH39" s="46"/>
      <c r="DI39" s="46"/>
      <c r="DJ39" s="46"/>
      <c r="DK39" s="46"/>
      <c r="DL39" s="46"/>
    </row>
    <row r="40" spans="1:116" x14ac:dyDescent="0.25">
      <c r="A40" s="46"/>
      <c r="B40" s="46"/>
      <c r="C40" s="46"/>
      <c r="D40" s="447" t="s">
        <v>152</v>
      </c>
      <c r="E40" s="450" t="b">
        <v>0</v>
      </c>
      <c r="F40" s="57" t="s">
        <v>138</v>
      </c>
      <c r="G40" s="283"/>
      <c r="H40" s="284">
        <v>0.04</v>
      </c>
      <c r="I40" s="285"/>
      <c r="J40" s="286">
        <v>47757</v>
      </c>
      <c r="K40" s="58"/>
      <c r="L40" s="255" t="str">
        <f t="shared" si="10"/>
        <v>н/д</v>
      </c>
      <c r="M40" s="255">
        <f t="shared" si="11"/>
        <v>0</v>
      </c>
      <c r="DA40" s="46"/>
      <c r="DB40" s="46"/>
      <c r="DC40" s="46"/>
      <c r="DD40" s="46"/>
      <c r="DE40" s="46"/>
      <c r="DF40" s="46"/>
      <c r="DG40" s="46"/>
      <c r="DH40" s="46"/>
      <c r="DI40" s="46"/>
      <c r="DJ40" s="46"/>
      <c r="DK40" s="46"/>
      <c r="DL40" s="46"/>
    </row>
    <row r="41" spans="1:116" x14ac:dyDescent="0.25">
      <c r="A41" s="46"/>
      <c r="B41" s="46"/>
      <c r="C41" s="46"/>
      <c r="D41" s="447" t="s">
        <v>153</v>
      </c>
      <c r="E41" s="450" t="b">
        <v>0</v>
      </c>
      <c r="F41" s="57" t="s">
        <v>138</v>
      </c>
      <c r="G41" s="283"/>
      <c r="H41" s="284">
        <v>0.04</v>
      </c>
      <c r="I41" s="285"/>
      <c r="J41" s="286">
        <v>48122</v>
      </c>
      <c r="K41" s="58"/>
      <c r="L41" s="255" t="str">
        <f t="shared" si="10"/>
        <v>н/д</v>
      </c>
      <c r="M41" s="255">
        <f t="shared" si="11"/>
        <v>0</v>
      </c>
      <c r="DA41" s="46"/>
      <c r="DB41" s="46"/>
      <c r="DC41" s="46"/>
      <c r="DD41" s="46"/>
      <c r="DE41" s="46"/>
      <c r="DF41" s="46"/>
      <c r="DG41" s="46"/>
      <c r="DH41" s="46"/>
      <c r="DI41" s="46"/>
      <c r="DJ41" s="46"/>
      <c r="DK41" s="46"/>
      <c r="DL41" s="46"/>
    </row>
    <row r="42" spans="1:116" x14ac:dyDescent="0.25">
      <c r="A42" s="46"/>
      <c r="B42" s="46"/>
      <c r="C42" s="46"/>
      <c r="D42" s="447" t="s">
        <v>154</v>
      </c>
      <c r="E42" s="450" t="b">
        <v>0</v>
      </c>
      <c r="F42" s="57" t="s">
        <v>138</v>
      </c>
      <c r="G42" s="283"/>
      <c r="H42" s="284">
        <v>0.04</v>
      </c>
      <c r="I42" s="285"/>
      <c r="J42" s="286">
        <v>48488</v>
      </c>
      <c r="K42" s="58"/>
      <c r="L42" s="255" t="str">
        <f t="shared" si="10"/>
        <v>н/д</v>
      </c>
      <c r="M42" s="255">
        <f t="shared" si="11"/>
        <v>0</v>
      </c>
      <c r="DA42" s="46"/>
      <c r="DB42" s="46"/>
      <c r="DC42" s="46"/>
      <c r="DD42" s="46"/>
      <c r="DE42" s="46"/>
      <c r="DF42" s="46"/>
      <c r="DG42" s="46"/>
      <c r="DH42" s="46"/>
      <c r="DI42" s="46"/>
      <c r="DJ42" s="46"/>
      <c r="DK42" s="46"/>
      <c r="DL42" s="46"/>
    </row>
    <row r="43" spans="1:116" x14ac:dyDescent="0.25">
      <c r="A43" s="46"/>
      <c r="B43" s="46"/>
      <c r="C43" s="46"/>
      <c r="D43" s="447" t="s">
        <v>155</v>
      </c>
      <c r="E43" s="450" t="b">
        <v>0</v>
      </c>
      <c r="F43" s="57" t="s">
        <v>138</v>
      </c>
      <c r="G43" s="283"/>
      <c r="H43" s="284">
        <v>0.04</v>
      </c>
      <c r="I43" s="285"/>
      <c r="J43" s="286">
        <v>48853</v>
      </c>
      <c r="K43" s="58"/>
      <c r="L43" s="255" t="str">
        <f t="shared" si="10"/>
        <v>н/д</v>
      </c>
      <c r="M43" s="255">
        <f t="shared" si="11"/>
        <v>0</v>
      </c>
      <c r="DA43" s="46"/>
      <c r="DB43" s="46"/>
      <c r="DC43" s="46"/>
      <c r="DD43" s="46"/>
      <c r="DE43" s="46"/>
      <c r="DF43" s="46"/>
      <c r="DG43" s="46"/>
      <c r="DH43" s="46"/>
      <c r="DI43" s="46"/>
      <c r="DJ43" s="46"/>
      <c r="DK43" s="46"/>
      <c r="DL43" s="46"/>
    </row>
    <row r="44" spans="1:116" x14ac:dyDescent="0.25">
      <c r="A44" s="46"/>
      <c r="B44" s="46"/>
      <c r="C44" s="46"/>
      <c r="D44" s="447" t="s">
        <v>156</v>
      </c>
      <c r="E44" s="450" t="b">
        <v>0</v>
      </c>
      <c r="F44" s="57" t="s">
        <v>138</v>
      </c>
      <c r="G44" s="283"/>
      <c r="H44" s="284">
        <v>0.04</v>
      </c>
      <c r="I44" s="285"/>
      <c r="J44" s="286">
        <v>49218</v>
      </c>
      <c r="K44" s="58"/>
      <c r="L44" s="255" t="str">
        <f t="shared" si="10"/>
        <v>н/д</v>
      </c>
      <c r="M44" s="255">
        <f t="shared" si="11"/>
        <v>0</v>
      </c>
      <c r="DA44" s="46"/>
      <c r="DB44" s="46"/>
      <c r="DC44" s="46"/>
      <c r="DD44" s="46"/>
      <c r="DE44" s="46"/>
      <c r="DF44" s="46"/>
      <c r="DG44" s="46"/>
      <c r="DH44" s="46"/>
      <c r="DI44" s="46"/>
      <c r="DJ44" s="46"/>
      <c r="DK44" s="46"/>
      <c r="DL44" s="46"/>
    </row>
    <row r="45" spans="1:116" x14ac:dyDescent="0.25">
      <c r="A45" s="46"/>
      <c r="B45" s="46"/>
      <c r="C45" s="46"/>
      <c r="D45" s="448" t="s">
        <v>157</v>
      </c>
      <c r="E45" s="451" t="b">
        <v>0</v>
      </c>
      <c r="F45" s="57" t="s">
        <v>138</v>
      </c>
      <c r="G45" s="287"/>
      <c r="H45" s="288">
        <v>0.04</v>
      </c>
      <c r="I45" s="289"/>
      <c r="J45" s="290">
        <v>49583</v>
      </c>
      <c r="K45" s="58"/>
      <c r="L45" s="255" t="str">
        <f t="shared" si="10"/>
        <v>н/д</v>
      </c>
      <c r="M45" s="255">
        <f t="shared" si="11"/>
        <v>0</v>
      </c>
      <c r="DA45" s="46"/>
      <c r="DB45" s="46"/>
      <c r="DC45" s="46"/>
      <c r="DD45" s="46"/>
      <c r="DE45" s="46"/>
      <c r="DF45" s="46"/>
      <c r="DG45" s="46"/>
      <c r="DH45" s="46"/>
      <c r="DI45" s="46"/>
      <c r="DJ45" s="46"/>
      <c r="DK45" s="46"/>
      <c r="DL45" s="46"/>
    </row>
    <row r="46" spans="1:116" x14ac:dyDescent="0.25">
      <c r="A46" s="46"/>
      <c r="B46" s="46"/>
      <c r="C46" s="46"/>
      <c r="D46" s="62" t="s">
        <v>158</v>
      </c>
      <c r="E46" s="21"/>
      <c r="F46" s="57"/>
      <c r="G46" s="63">
        <f>SUM(G26:G45)</f>
        <v>50000</v>
      </c>
      <c r="H46" s="21"/>
      <c r="I46" s="21"/>
      <c r="J46" s="21"/>
      <c r="K46" s="64"/>
      <c r="L46" s="21"/>
      <c r="DA46" s="46"/>
      <c r="DB46" s="46"/>
      <c r="DC46" s="46"/>
      <c r="DD46" s="46"/>
      <c r="DE46" s="46"/>
      <c r="DF46" s="46"/>
      <c r="DG46" s="46"/>
      <c r="DH46" s="46"/>
      <c r="DI46" s="46"/>
      <c r="DJ46" s="46"/>
      <c r="DK46" s="46"/>
      <c r="DL46" s="46"/>
    </row>
    <row r="47" spans="1:116" ht="15.75" thickBot="1" x14ac:dyDescent="0.3">
      <c r="A47" s="46"/>
      <c r="B47" s="46"/>
      <c r="C47" s="46"/>
      <c r="D47" s="62" t="s">
        <v>518</v>
      </c>
      <c r="E47" s="542" t="b">
        <v>0</v>
      </c>
      <c r="F47" s="57"/>
      <c r="G47" s="21"/>
      <c r="H47" s="21"/>
      <c r="I47" s="21"/>
      <c r="J47" s="21"/>
      <c r="K47" s="64"/>
      <c r="L47" s="21"/>
      <c r="DA47" s="46"/>
      <c r="DB47" s="46"/>
      <c r="DC47" s="46"/>
      <c r="DD47" s="46"/>
      <c r="DE47" s="46"/>
      <c r="DF47" s="46"/>
      <c r="DG47" s="46"/>
      <c r="DH47" s="46"/>
      <c r="DI47" s="46"/>
      <c r="DJ47" s="46"/>
      <c r="DK47" s="46"/>
      <c r="DL47" s="46"/>
    </row>
    <row r="48" spans="1:116" ht="16.5" x14ac:dyDescent="0.3">
      <c r="A48" s="46"/>
      <c r="B48" s="46"/>
      <c r="C48" s="46"/>
      <c r="D48" s="65"/>
      <c r="E48" s="66"/>
      <c r="F48" s="67"/>
      <c r="G48" s="248" t="s">
        <v>469</v>
      </c>
      <c r="H48" s="67" t="s">
        <v>470</v>
      </c>
      <c r="I48" s="67" t="s">
        <v>471</v>
      </c>
      <c r="J48" s="66"/>
      <c r="K48" s="64"/>
      <c r="L48" s="21"/>
      <c r="DA48" s="46"/>
      <c r="DB48" s="46"/>
      <c r="DC48" s="46"/>
      <c r="DD48" s="46"/>
      <c r="DE48" s="46"/>
      <c r="DF48" s="46"/>
      <c r="DG48" s="46"/>
      <c r="DH48" s="46"/>
      <c r="DI48" s="46"/>
      <c r="DJ48" s="46"/>
      <c r="DK48" s="46"/>
      <c r="DL48" s="46"/>
    </row>
    <row r="49" spans="1:116" ht="16.5" x14ac:dyDescent="0.3">
      <c r="A49" s="46"/>
      <c r="B49" s="46"/>
      <c r="C49" s="46"/>
      <c r="D49" s="68" t="s">
        <v>159</v>
      </c>
      <c r="E49" s="21"/>
      <c r="F49" s="57" t="s">
        <v>138</v>
      </c>
      <c r="G49" s="63">
        <f>Capex!I42</f>
        <v>50000</v>
      </c>
      <c r="H49" s="63">
        <f>Capex!D42</f>
        <v>50000</v>
      </c>
      <c r="I49" s="63">
        <f>G49-H49</f>
        <v>0</v>
      </c>
      <c r="J49" s="21"/>
      <c r="K49" s="64"/>
      <c r="L49" s="21"/>
      <c r="DA49" s="46"/>
      <c r="DB49" s="46"/>
      <c r="DC49" s="46"/>
      <c r="DD49" s="46"/>
      <c r="DE49" s="46"/>
      <c r="DF49" s="46"/>
      <c r="DG49" s="46"/>
      <c r="DH49" s="46"/>
      <c r="DI49" s="46"/>
      <c r="DJ49" s="46"/>
      <c r="DK49" s="46"/>
      <c r="DL49" s="46"/>
    </row>
    <row r="50" spans="1:116" ht="16.5" x14ac:dyDescent="0.3">
      <c r="A50" s="46"/>
      <c r="B50" s="46"/>
      <c r="C50" s="46"/>
      <c r="D50" s="68" t="s">
        <v>160</v>
      </c>
      <c r="E50" s="21"/>
      <c r="F50" s="57" t="s">
        <v>138</v>
      </c>
      <c r="G50" s="63">
        <f>G51-G49</f>
        <v>10000</v>
      </c>
      <c r="H50" s="63">
        <f>H51-H49</f>
        <v>10000</v>
      </c>
      <c r="I50" s="134">
        <f t="shared" ref="I50:I51" si="12">G50-H50</f>
        <v>0</v>
      </c>
      <c r="J50" s="21"/>
      <c r="K50" s="64"/>
      <c r="L50" s="21"/>
      <c r="DA50" s="46"/>
      <c r="DB50" s="46"/>
      <c r="DC50" s="46"/>
      <c r="DD50" s="46"/>
      <c r="DE50" s="46"/>
      <c r="DF50" s="46"/>
      <c r="DG50" s="46"/>
      <c r="DH50" s="46"/>
      <c r="DI50" s="46"/>
      <c r="DJ50" s="46"/>
      <c r="DK50" s="46"/>
      <c r="DL50" s="46"/>
    </row>
    <row r="51" spans="1:116" ht="17.25" thickBot="1" x14ac:dyDescent="0.35">
      <c r="A51" s="46"/>
      <c r="B51" s="46"/>
      <c r="C51" s="46"/>
      <c r="D51" s="70" t="s">
        <v>161</v>
      </c>
      <c r="E51" s="71"/>
      <c r="F51" s="72" t="s">
        <v>138</v>
      </c>
      <c r="G51" s="73">
        <f>G49*(1+Макро!$I$17)</f>
        <v>60000</v>
      </c>
      <c r="H51" s="73">
        <f>H49*(1+Макро!$I$17)</f>
        <v>60000</v>
      </c>
      <c r="I51" s="247">
        <f t="shared" si="12"/>
        <v>0</v>
      </c>
      <c r="J51" s="71"/>
      <c r="K51" s="64"/>
      <c r="L51" s="21"/>
      <c r="DA51" s="46"/>
      <c r="DB51" s="46"/>
      <c r="DC51" s="46"/>
      <c r="DD51" s="46"/>
      <c r="DE51" s="46"/>
      <c r="DF51" s="46"/>
      <c r="DG51" s="46"/>
      <c r="DH51" s="46"/>
      <c r="DI51" s="46"/>
      <c r="DJ51" s="46"/>
      <c r="DK51" s="46"/>
      <c r="DL51" s="46"/>
    </row>
    <row r="52" spans="1:116" ht="16.5" x14ac:dyDescent="0.3">
      <c r="A52" s="46"/>
      <c r="B52" s="46"/>
      <c r="C52" s="46"/>
      <c r="D52" s="69"/>
      <c r="E52" s="21"/>
      <c r="F52" s="57"/>
      <c r="G52" s="63"/>
      <c r="H52" s="63"/>
      <c r="I52" s="134"/>
      <c r="J52" s="21"/>
      <c r="K52" s="21"/>
      <c r="L52" s="21"/>
      <c r="DA52" s="46"/>
      <c r="DB52" s="46"/>
      <c r="DC52" s="46"/>
      <c r="DD52" s="46"/>
      <c r="DE52" s="46"/>
      <c r="DF52" s="46"/>
      <c r="DG52" s="46"/>
      <c r="DH52" s="46"/>
      <c r="DI52" s="46"/>
      <c r="DJ52" s="46"/>
      <c r="DK52" s="46"/>
      <c r="DL52" s="46"/>
    </row>
    <row r="53" spans="1:116" x14ac:dyDescent="0.25">
      <c r="A53" s="46"/>
      <c r="B53" s="46"/>
      <c r="C53" s="46"/>
      <c r="D53" s="26" t="s">
        <v>31</v>
      </c>
      <c r="E53" s="26"/>
      <c r="F53" s="47"/>
      <c r="G53" s="26"/>
      <c r="H53" s="26"/>
      <c r="I53" s="26">
        <f t="shared" ref="I53:BT56" si="13">I19</f>
        <v>2022</v>
      </c>
      <c r="J53" s="26">
        <f t="shared" si="13"/>
        <v>2022</v>
      </c>
      <c r="K53" s="26">
        <f t="shared" si="13"/>
        <v>2022</v>
      </c>
      <c r="L53" s="26">
        <f t="shared" si="13"/>
        <v>2022</v>
      </c>
      <c r="M53" s="26">
        <f t="shared" si="13"/>
        <v>2023</v>
      </c>
      <c r="N53" s="26">
        <f t="shared" si="13"/>
        <v>2023</v>
      </c>
      <c r="O53" s="26">
        <f t="shared" si="13"/>
        <v>2023</v>
      </c>
      <c r="P53" s="26">
        <f t="shared" si="13"/>
        <v>2023</v>
      </c>
      <c r="Q53" s="26">
        <f t="shared" si="13"/>
        <v>2024</v>
      </c>
      <c r="R53" s="26">
        <f t="shared" si="13"/>
        <v>2024</v>
      </c>
      <c r="S53" s="26">
        <f t="shared" si="13"/>
        <v>2024</v>
      </c>
      <c r="T53" s="26">
        <f t="shared" si="13"/>
        <v>2024</v>
      </c>
      <c r="U53" s="26">
        <f t="shared" si="13"/>
        <v>2025</v>
      </c>
      <c r="V53" s="26">
        <f t="shared" si="13"/>
        <v>2025</v>
      </c>
      <c r="W53" s="26">
        <f t="shared" si="13"/>
        <v>2025</v>
      </c>
      <c r="X53" s="26">
        <f t="shared" si="13"/>
        <v>2025</v>
      </c>
      <c r="Y53" s="26">
        <f t="shared" si="13"/>
        <v>2026</v>
      </c>
      <c r="Z53" s="26">
        <f t="shared" si="13"/>
        <v>2026</v>
      </c>
      <c r="AA53" s="26">
        <f t="shared" si="13"/>
        <v>2026</v>
      </c>
      <c r="AB53" s="26">
        <f t="shared" si="13"/>
        <v>2026</v>
      </c>
      <c r="AC53" s="26">
        <f t="shared" si="13"/>
        <v>2027</v>
      </c>
      <c r="AD53" s="26">
        <f t="shared" si="13"/>
        <v>2027</v>
      </c>
      <c r="AE53" s="26">
        <f t="shared" si="13"/>
        <v>2027</v>
      </c>
      <c r="AF53" s="26">
        <f t="shared" si="13"/>
        <v>2027</v>
      </c>
      <c r="AG53" s="26">
        <f t="shared" si="13"/>
        <v>2028</v>
      </c>
      <c r="AH53" s="26">
        <f t="shared" si="13"/>
        <v>2028</v>
      </c>
      <c r="AI53" s="26">
        <f t="shared" si="13"/>
        <v>2028</v>
      </c>
      <c r="AJ53" s="26">
        <f t="shared" si="13"/>
        <v>2028</v>
      </c>
      <c r="AK53" s="26">
        <f t="shared" si="13"/>
        <v>2029</v>
      </c>
      <c r="AL53" s="26">
        <f t="shared" si="13"/>
        <v>2029</v>
      </c>
      <c r="AM53" s="26">
        <f t="shared" si="13"/>
        <v>2029</v>
      </c>
      <c r="AN53" s="26">
        <f t="shared" si="13"/>
        <v>2029</v>
      </c>
      <c r="AO53" s="26">
        <f t="shared" si="13"/>
        <v>2030</v>
      </c>
      <c r="AP53" s="26">
        <f t="shared" si="13"/>
        <v>2030</v>
      </c>
      <c r="AQ53" s="26">
        <f t="shared" si="13"/>
        <v>2030</v>
      </c>
      <c r="AR53" s="26">
        <f t="shared" si="13"/>
        <v>2030</v>
      </c>
      <c r="AS53" s="26">
        <f t="shared" si="13"/>
        <v>2031</v>
      </c>
      <c r="AT53" s="26">
        <f t="shared" si="13"/>
        <v>2031</v>
      </c>
      <c r="AU53" s="26">
        <f t="shared" si="13"/>
        <v>2031</v>
      </c>
      <c r="AV53" s="26">
        <f t="shared" si="13"/>
        <v>2031</v>
      </c>
      <c r="AW53" s="26">
        <f t="shared" si="13"/>
        <v>2032</v>
      </c>
      <c r="AX53" s="26">
        <f t="shared" si="13"/>
        <v>2032</v>
      </c>
      <c r="AY53" s="26">
        <f t="shared" si="13"/>
        <v>2032</v>
      </c>
      <c r="AZ53" s="26">
        <f t="shared" si="13"/>
        <v>2032</v>
      </c>
      <c r="BA53" s="26">
        <f t="shared" si="13"/>
        <v>2033</v>
      </c>
      <c r="BB53" s="26">
        <f t="shared" si="13"/>
        <v>2033</v>
      </c>
      <c r="BC53" s="26">
        <f t="shared" si="13"/>
        <v>2033</v>
      </c>
      <c r="BD53" s="26">
        <f t="shared" si="13"/>
        <v>2033</v>
      </c>
      <c r="BE53" s="26">
        <f t="shared" si="13"/>
        <v>2034</v>
      </c>
      <c r="BF53" s="26">
        <f t="shared" si="13"/>
        <v>2034</v>
      </c>
      <c r="BG53" s="26">
        <f t="shared" si="13"/>
        <v>2034</v>
      </c>
      <c r="BH53" s="26">
        <f t="shared" si="13"/>
        <v>1900</v>
      </c>
      <c r="BI53" s="26">
        <f t="shared" si="13"/>
        <v>1900</v>
      </c>
      <c r="BJ53" s="26">
        <f t="shared" si="13"/>
        <v>1900</v>
      </c>
      <c r="BK53" s="26">
        <f t="shared" si="13"/>
        <v>1900</v>
      </c>
      <c r="BL53" s="26">
        <f t="shared" si="13"/>
        <v>1900</v>
      </c>
      <c r="BM53" s="26">
        <f t="shared" si="13"/>
        <v>1900</v>
      </c>
      <c r="BN53" s="26">
        <f t="shared" si="13"/>
        <v>1900</v>
      </c>
      <c r="BO53" s="26">
        <f t="shared" si="13"/>
        <v>1900</v>
      </c>
      <c r="BP53" s="26">
        <f t="shared" si="13"/>
        <v>1900</v>
      </c>
      <c r="BQ53" s="26">
        <f t="shared" si="13"/>
        <v>1900</v>
      </c>
      <c r="BR53" s="26">
        <f t="shared" si="13"/>
        <v>1900</v>
      </c>
      <c r="BS53" s="26">
        <f t="shared" si="13"/>
        <v>1900</v>
      </c>
      <c r="BT53" s="26">
        <f t="shared" si="13"/>
        <v>1900</v>
      </c>
      <c r="BU53" s="26">
        <f t="shared" ref="BU53:DJ57" si="14">BU19</f>
        <v>1900</v>
      </c>
      <c r="BV53" s="26">
        <f t="shared" si="14"/>
        <v>1900</v>
      </c>
      <c r="BW53" s="26">
        <f t="shared" si="14"/>
        <v>1900</v>
      </c>
      <c r="BX53" s="26">
        <f t="shared" si="14"/>
        <v>1900</v>
      </c>
      <c r="BY53" s="26">
        <f t="shared" si="14"/>
        <v>1900</v>
      </c>
      <c r="BZ53" s="26">
        <f t="shared" si="14"/>
        <v>1900</v>
      </c>
      <c r="CA53" s="26">
        <f t="shared" si="14"/>
        <v>1900</v>
      </c>
      <c r="CB53" s="26">
        <f t="shared" si="14"/>
        <v>1900</v>
      </c>
      <c r="CC53" s="26">
        <f t="shared" si="14"/>
        <v>1900</v>
      </c>
      <c r="CD53" s="26">
        <f t="shared" si="14"/>
        <v>1900</v>
      </c>
      <c r="CE53" s="26">
        <f t="shared" si="14"/>
        <v>1900</v>
      </c>
      <c r="CF53" s="26">
        <f t="shared" si="14"/>
        <v>1900</v>
      </c>
      <c r="CG53" s="26">
        <f t="shared" si="14"/>
        <v>1900</v>
      </c>
      <c r="CH53" s="26">
        <f t="shared" si="14"/>
        <v>1900</v>
      </c>
      <c r="CI53" s="26">
        <f t="shared" si="14"/>
        <v>1900</v>
      </c>
      <c r="CJ53" s="26">
        <f t="shared" si="14"/>
        <v>1900</v>
      </c>
      <c r="CK53" s="26">
        <f t="shared" si="14"/>
        <v>1900</v>
      </c>
      <c r="CL53" s="26">
        <f t="shared" si="14"/>
        <v>1900</v>
      </c>
      <c r="CM53" s="26">
        <f t="shared" si="14"/>
        <v>1900</v>
      </c>
      <c r="CN53" s="26">
        <f t="shared" si="14"/>
        <v>1900</v>
      </c>
      <c r="CO53" s="26">
        <f t="shared" si="14"/>
        <v>1900</v>
      </c>
      <c r="CP53" s="26">
        <f t="shared" si="14"/>
        <v>1900</v>
      </c>
      <c r="CQ53" s="26">
        <f t="shared" si="14"/>
        <v>1900</v>
      </c>
      <c r="CR53" s="26">
        <f t="shared" si="14"/>
        <v>1900</v>
      </c>
      <c r="CS53" s="26">
        <f t="shared" si="14"/>
        <v>1900</v>
      </c>
      <c r="CT53" s="26">
        <f t="shared" si="14"/>
        <v>1900</v>
      </c>
      <c r="CU53" s="26">
        <f t="shared" si="14"/>
        <v>1900</v>
      </c>
      <c r="CV53" s="26">
        <f t="shared" si="14"/>
        <v>1900</v>
      </c>
      <c r="CW53" s="26">
        <f t="shared" si="14"/>
        <v>1900</v>
      </c>
      <c r="CX53" s="26">
        <f t="shared" si="14"/>
        <v>1900</v>
      </c>
      <c r="CY53" s="26">
        <f t="shared" si="14"/>
        <v>1900</v>
      </c>
      <c r="CZ53" s="26">
        <f t="shared" si="14"/>
        <v>1900</v>
      </c>
      <c r="DA53" s="26">
        <f t="shared" si="14"/>
        <v>1900</v>
      </c>
      <c r="DB53" s="26">
        <f t="shared" si="14"/>
        <v>1900</v>
      </c>
      <c r="DC53" s="26">
        <f t="shared" si="14"/>
        <v>1900</v>
      </c>
      <c r="DD53" s="26">
        <f t="shared" si="14"/>
        <v>1900</v>
      </c>
      <c r="DE53" s="26">
        <f t="shared" si="14"/>
        <v>1900</v>
      </c>
      <c r="DF53" s="26">
        <f t="shared" si="14"/>
        <v>1900</v>
      </c>
      <c r="DG53" s="26">
        <f t="shared" si="14"/>
        <v>1900</v>
      </c>
      <c r="DH53" s="26">
        <f t="shared" si="14"/>
        <v>1900</v>
      </c>
      <c r="DI53" s="26">
        <f t="shared" si="14"/>
        <v>1900</v>
      </c>
      <c r="DJ53" s="26">
        <f t="shared" si="14"/>
        <v>1900</v>
      </c>
      <c r="DK53" s="46"/>
      <c r="DL53" s="46"/>
    </row>
    <row r="54" spans="1:116" ht="16.5" x14ac:dyDescent="0.3">
      <c r="A54" s="46"/>
      <c r="B54" s="46"/>
      <c r="C54" s="46"/>
      <c r="D54" s="69"/>
      <c r="E54" s="21"/>
      <c r="F54" s="57"/>
      <c r="G54" s="63"/>
      <c r="H54" s="63"/>
      <c r="I54">
        <f t="shared" si="13"/>
        <v>1</v>
      </c>
      <c r="J54">
        <f t="shared" si="13"/>
        <v>2</v>
      </c>
      <c r="K54">
        <f t="shared" si="13"/>
        <v>3</v>
      </c>
      <c r="L54">
        <f t="shared" si="13"/>
        <v>4</v>
      </c>
      <c r="M54">
        <f t="shared" si="13"/>
        <v>5</v>
      </c>
      <c r="N54">
        <f t="shared" si="13"/>
        <v>6</v>
      </c>
      <c r="O54">
        <f t="shared" si="13"/>
        <v>7</v>
      </c>
      <c r="P54">
        <f t="shared" si="13"/>
        <v>8</v>
      </c>
      <c r="Q54">
        <f t="shared" si="13"/>
        <v>9</v>
      </c>
      <c r="R54">
        <f t="shared" si="13"/>
        <v>10</v>
      </c>
      <c r="S54">
        <f t="shared" si="13"/>
        <v>11</v>
      </c>
      <c r="T54">
        <f t="shared" si="13"/>
        <v>12</v>
      </c>
      <c r="U54">
        <f t="shared" si="13"/>
        <v>13</v>
      </c>
      <c r="V54">
        <f t="shared" si="13"/>
        <v>14</v>
      </c>
      <c r="W54">
        <f t="shared" si="13"/>
        <v>15</v>
      </c>
      <c r="X54">
        <f t="shared" si="13"/>
        <v>16</v>
      </c>
      <c r="Y54">
        <f t="shared" si="13"/>
        <v>17</v>
      </c>
      <c r="Z54">
        <f t="shared" si="13"/>
        <v>18</v>
      </c>
      <c r="AA54">
        <f t="shared" si="13"/>
        <v>19</v>
      </c>
      <c r="AB54">
        <f t="shared" si="13"/>
        <v>20</v>
      </c>
      <c r="AC54">
        <f t="shared" si="13"/>
        <v>21</v>
      </c>
      <c r="AD54">
        <f t="shared" si="13"/>
        <v>22</v>
      </c>
      <c r="AE54">
        <f t="shared" si="13"/>
        <v>23</v>
      </c>
      <c r="AF54">
        <f t="shared" si="13"/>
        <v>24</v>
      </c>
      <c r="AG54">
        <f t="shared" si="13"/>
        <v>25</v>
      </c>
      <c r="AH54">
        <f t="shared" si="13"/>
        <v>26</v>
      </c>
      <c r="AI54">
        <f t="shared" si="13"/>
        <v>27</v>
      </c>
      <c r="AJ54">
        <f t="shared" si="13"/>
        <v>28</v>
      </c>
      <c r="AK54">
        <f t="shared" si="13"/>
        <v>29</v>
      </c>
      <c r="AL54">
        <f t="shared" si="13"/>
        <v>30</v>
      </c>
      <c r="AM54">
        <f t="shared" si="13"/>
        <v>31</v>
      </c>
      <c r="AN54">
        <f t="shared" si="13"/>
        <v>32</v>
      </c>
      <c r="AO54">
        <f t="shared" si="13"/>
        <v>33</v>
      </c>
      <c r="AP54">
        <f t="shared" si="13"/>
        <v>34</v>
      </c>
      <c r="AQ54">
        <f t="shared" si="13"/>
        <v>35</v>
      </c>
      <c r="AR54">
        <f t="shared" si="13"/>
        <v>36</v>
      </c>
      <c r="AS54">
        <f t="shared" si="13"/>
        <v>37</v>
      </c>
      <c r="AT54">
        <f t="shared" si="13"/>
        <v>38</v>
      </c>
      <c r="AU54">
        <f t="shared" si="13"/>
        <v>39</v>
      </c>
      <c r="AV54">
        <f t="shared" si="13"/>
        <v>40</v>
      </c>
      <c r="AW54">
        <f t="shared" si="13"/>
        <v>41</v>
      </c>
      <c r="AX54">
        <f t="shared" si="13"/>
        <v>42</v>
      </c>
      <c r="AY54">
        <f t="shared" si="13"/>
        <v>43</v>
      </c>
      <c r="AZ54">
        <f t="shared" si="13"/>
        <v>44</v>
      </c>
      <c r="BA54">
        <f t="shared" si="13"/>
        <v>45</v>
      </c>
      <c r="BB54">
        <f t="shared" si="13"/>
        <v>46</v>
      </c>
      <c r="BC54">
        <f t="shared" si="13"/>
        <v>47</v>
      </c>
      <c r="BD54">
        <f t="shared" si="13"/>
        <v>48</v>
      </c>
      <c r="BE54">
        <f t="shared" si="13"/>
        <v>49</v>
      </c>
      <c r="BF54">
        <f t="shared" si="13"/>
        <v>50</v>
      </c>
      <c r="BG54">
        <f t="shared" si="13"/>
        <v>51</v>
      </c>
      <c r="BH54">
        <f t="shared" si="13"/>
        <v>52</v>
      </c>
      <c r="BI54">
        <f t="shared" si="13"/>
        <v>53</v>
      </c>
      <c r="BJ54">
        <f t="shared" si="13"/>
        <v>54</v>
      </c>
      <c r="BK54">
        <f t="shared" si="13"/>
        <v>55</v>
      </c>
      <c r="BL54">
        <f t="shared" si="13"/>
        <v>56</v>
      </c>
      <c r="BM54">
        <f t="shared" si="13"/>
        <v>57</v>
      </c>
      <c r="BN54">
        <f t="shared" si="13"/>
        <v>58</v>
      </c>
      <c r="BO54">
        <f t="shared" si="13"/>
        <v>59</v>
      </c>
      <c r="BP54">
        <f t="shared" si="13"/>
        <v>60</v>
      </c>
      <c r="BQ54">
        <f t="shared" si="13"/>
        <v>61</v>
      </c>
      <c r="BR54">
        <f t="shared" si="13"/>
        <v>62</v>
      </c>
      <c r="BS54">
        <f t="shared" si="13"/>
        <v>63</v>
      </c>
      <c r="BT54">
        <f t="shared" si="13"/>
        <v>64</v>
      </c>
      <c r="BU54">
        <f t="shared" si="14"/>
        <v>65</v>
      </c>
      <c r="BV54">
        <f t="shared" si="14"/>
        <v>66</v>
      </c>
      <c r="BW54">
        <f t="shared" si="14"/>
        <v>67</v>
      </c>
      <c r="BX54">
        <f t="shared" si="14"/>
        <v>68</v>
      </c>
      <c r="BY54">
        <f t="shared" si="14"/>
        <v>69</v>
      </c>
      <c r="BZ54">
        <f t="shared" si="14"/>
        <v>70</v>
      </c>
      <c r="CA54">
        <f t="shared" si="14"/>
        <v>71</v>
      </c>
      <c r="CB54">
        <f t="shared" si="14"/>
        <v>72</v>
      </c>
      <c r="CC54">
        <f t="shared" si="14"/>
        <v>73</v>
      </c>
      <c r="CD54">
        <f t="shared" si="14"/>
        <v>74</v>
      </c>
      <c r="CE54">
        <f t="shared" si="14"/>
        <v>75</v>
      </c>
      <c r="CF54">
        <f t="shared" si="14"/>
        <v>76</v>
      </c>
      <c r="CG54">
        <f t="shared" si="14"/>
        <v>77</v>
      </c>
      <c r="CH54">
        <f t="shared" si="14"/>
        <v>78</v>
      </c>
      <c r="CI54">
        <f t="shared" si="14"/>
        <v>79</v>
      </c>
      <c r="CJ54">
        <f t="shared" si="14"/>
        <v>80</v>
      </c>
      <c r="CK54">
        <f t="shared" si="14"/>
        <v>81</v>
      </c>
      <c r="CL54">
        <f t="shared" si="14"/>
        <v>82</v>
      </c>
      <c r="CM54">
        <f t="shared" si="14"/>
        <v>83</v>
      </c>
      <c r="CN54">
        <f t="shared" si="14"/>
        <v>84</v>
      </c>
      <c r="CO54">
        <f t="shared" si="14"/>
        <v>85</v>
      </c>
      <c r="CP54">
        <f t="shared" si="14"/>
        <v>86</v>
      </c>
      <c r="CQ54">
        <f t="shared" si="14"/>
        <v>87</v>
      </c>
      <c r="CR54">
        <f t="shared" si="14"/>
        <v>88</v>
      </c>
      <c r="CS54">
        <f t="shared" si="14"/>
        <v>89</v>
      </c>
      <c r="CT54">
        <f t="shared" si="14"/>
        <v>90</v>
      </c>
      <c r="CU54">
        <f t="shared" si="14"/>
        <v>91</v>
      </c>
      <c r="CV54">
        <f t="shared" si="14"/>
        <v>92</v>
      </c>
      <c r="CW54">
        <f t="shared" si="14"/>
        <v>93</v>
      </c>
      <c r="CX54">
        <f t="shared" si="14"/>
        <v>94</v>
      </c>
      <c r="CY54">
        <f t="shared" si="14"/>
        <v>95</v>
      </c>
      <c r="CZ54">
        <f t="shared" si="14"/>
        <v>96</v>
      </c>
      <c r="DA54">
        <f t="shared" si="14"/>
        <v>97</v>
      </c>
      <c r="DB54">
        <f t="shared" si="14"/>
        <v>98</v>
      </c>
      <c r="DC54">
        <f t="shared" si="14"/>
        <v>99</v>
      </c>
      <c r="DD54">
        <f t="shared" si="14"/>
        <v>100</v>
      </c>
      <c r="DE54">
        <f t="shared" si="14"/>
        <v>101</v>
      </c>
      <c r="DF54">
        <f t="shared" si="14"/>
        <v>102</v>
      </c>
      <c r="DG54">
        <f t="shared" si="14"/>
        <v>103</v>
      </c>
      <c r="DH54">
        <f t="shared" si="14"/>
        <v>104</v>
      </c>
      <c r="DI54">
        <f t="shared" si="14"/>
        <v>105</v>
      </c>
      <c r="DJ54">
        <f t="shared" si="14"/>
        <v>106</v>
      </c>
      <c r="DK54" s="46"/>
      <c r="DL54" s="46"/>
    </row>
    <row r="55" spans="1:116" ht="16.5" x14ac:dyDescent="0.3">
      <c r="A55" s="46"/>
      <c r="B55" s="46"/>
      <c r="C55" s="46"/>
      <c r="D55" s="69"/>
      <c r="E55" s="21"/>
      <c r="F55" s="57"/>
      <c r="G55" s="63"/>
      <c r="H55" s="63"/>
      <c r="I55" s="37">
        <f t="shared" si="13"/>
        <v>44562</v>
      </c>
      <c r="J55" s="37">
        <f t="shared" si="13"/>
        <v>44652</v>
      </c>
      <c r="K55" s="37">
        <f t="shared" si="13"/>
        <v>44743</v>
      </c>
      <c r="L55" s="37">
        <f t="shared" si="13"/>
        <v>44835</v>
      </c>
      <c r="M55" s="37">
        <f t="shared" si="13"/>
        <v>44927</v>
      </c>
      <c r="N55" s="37">
        <f t="shared" si="13"/>
        <v>45017</v>
      </c>
      <c r="O55" s="37">
        <f t="shared" si="13"/>
        <v>45108</v>
      </c>
      <c r="P55" s="37">
        <f t="shared" si="13"/>
        <v>45200</v>
      </c>
      <c r="Q55" s="37">
        <f t="shared" si="13"/>
        <v>45292</v>
      </c>
      <c r="R55" s="37">
        <f t="shared" si="13"/>
        <v>45383</v>
      </c>
      <c r="S55" s="37">
        <f t="shared" si="13"/>
        <v>45474</v>
      </c>
      <c r="T55" s="37">
        <f t="shared" si="13"/>
        <v>45566</v>
      </c>
      <c r="U55" s="37">
        <f t="shared" si="13"/>
        <v>45658</v>
      </c>
      <c r="V55" s="37">
        <f t="shared" si="13"/>
        <v>45748</v>
      </c>
      <c r="W55" s="37">
        <f t="shared" si="13"/>
        <v>45839</v>
      </c>
      <c r="X55" s="37">
        <f t="shared" si="13"/>
        <v>45931</v>
      </c>
      <c r="Y55" s="37">
        <f t="shared" si="13"/>
        <v>46023</v>
      </c>
      <c r="Z55" s="37">
        <f t="shared" si="13"/>
        <v>46113</v>
      </c>
      <c r="AA55" s="37">
        <f t="shared" si="13"/>
        <v>46204</v>
      </c>
      <c r="AB55" s="37">
        <f t="shared" si="13"/>
        <v>46296</v>
      </c>
      <c r="AC55" s="37">
        <f t="shared" si="13"/>
        <v>46388</v>
      </c>
      <c r="AD55" s="37">
        <f t="shared" si="13"/>
        <v>46478</v>
      </c>
      <c r="AE55" s="37">
        <f t="shared" si="13"/>
        <v>46569</v>
      </c>
      <c r="AF55" s="37">
        <f t="shared" si="13"/>
        <v>46661</v>
      </c>
      <c r="AG55" s="37">
        <f t="shared" si="13"/>
        <v>46753</v>
      </c>
      <c r="AH55" s="37">
        <f t="shared" si="13"/>
        <v>46844</v>
      </c>
      <c r="AI55" s="37">
        <f t="shared" si="13"/>
        <v>46935</v>
      </c>
      <c r="AJ55" s="37">
        <f t="shared" si="13"/>
        <v>47027</v>
      </c>
      <c r="AK55" s="37">
        <f t="shared" si="13"/>
        <v>47119</v>
      </c>
      <c r="AL55" s="37">
        <f t="shared" si="13"/>
        <v>47209</v>
      </c>
      <c r="AM55" s="37">
        <f t="shared" si="13"/>
        <v>47300</v>
      </c>
      <c r="AN55" s="37">
        <f t="shared" si="13"/>
        <v>47392</v>
      </c>
      <c r="AO55" s="37">
        <f t="shared" si="13"/>
        <v>47484</v>
      </c>
      <c r="AP55" s="37">
        <f t="shared" si="13"/>
        <v>47574</v>
      </c>
      <c r="AQ55" s="37">
        <f t="shared" si="13"/>
        <v>47665</v>
      </c>
      <c r="AR55" s="37">
        <f t="shared" si="13"/>
        <v>47757</v>
      </c>
      <c r="AS55" s="37">
        <f t="shared" si="13"/>
        <v>47849</v>
      </c>
      <c r="AT55" s="37">
        <f t="shared" si="13"/>
        <v>47939</v>
      </c>
      <c r="AU55" s="37">
        <f t="shared" si="13"/>
        <v>48030</v>
      </c>
      <c r="AV55" s="37">
        <f t="shared" si="13"/>
        <v>48122</v>
      </c>
      <c r="AW55" s="37">
        <f t="shared" si="13"/>
        <v>48214</v>
      </c>
      <c r="AX55" s="37">
        <f t="shared" si="13"/>
        <v>48305</v>
      </c>
      <c r="AY55" s="37">
        <f t="shared" si="13"/>
        <v>48396</v>
      </c>
      <c r="AZ55" s="37">
        <f t="shared" si="13"/>
        <v>48488</v>
      </c>
      <c r="BA55" s="37">
        <f t="shared" si="13"/>
        <v>48580</v>
      </c>
      <c r="BB55" s="37">
        <f t="shared" si="13"/>
        <v>48670</v>
      </c>
      <c r="BC55" s="37">
        <f t="shared" si="13"/>
        <v>48761</v>
      </c>
      <c r="BD55" s="37">
        <f t="shared" si="13"/>
        <v>48853</v>
      </c>
      <c r="BE55" s="37">
        <f t="shared" si="13"/>
        <v>48945</v>
      </c>
      <c r="BF55" s="37">
        <f t="shared" si="13"/>
        <v>49035</v>
      </c>
      <c r="BG55" s="37">
        <f t="shared" si="13"/>
        <v>49126</v>
      </c>
      <c r="BH55" s="37">
        <f t="shared" si="13"/>
        <v>0</v>
      </c>
      <c r="BI55" s="37">
        <f t="shared" si="13"/>
        <v>0</v>
      </c>
      <c r="BJ55" s="37">
        <f t="shared" si="13"/>
        <v>0</v>
      </c>
      <c r="BK55" s="37">
        <f t="shared" si="13"/>
        <v>0</v>
      </c>
      <c r="BL55" s="37">
        <f t="shared" si="13"/>
        <v>0</v>
      </c>
      <c r="BM55" s="37">
        <f t="shared" si="13"/>
        <v>0</v>
      </c>
      <c r="BN55" s="37">
        <f t="shared" si="13"/>
        <v>0</v>
      </c>
      <c r="BO55" s="37">
        <f t="shared" si="13"/>
        <v>0</v>
      </c>
      <c r="BP55" s="37">
        <f t="shared" si="13"/>
        <v>0</v>
      </c>
      <c r="BQ55" s="37">
        <f t="shared" si="13"/>
        <v>0</v>
      </c>
      <c r="BR55" s="37">
        <f t="shared" si="13"/>
        <v>0</v>
      </c>
      <c r="BS55" s="37">
        <f t="shared" si="13"/>
        <v>0</v>
      </c>
      <c r="BT55" s="37">
        <f t="shared" si="13"/>
        <v>0</v>
      </c>
      <c r="BU55" s="37">
        <f t="shared" si="14"/>
        <v>0</v>
      </c>
      <c r="BV55" s="37">
        <f t="shared" si="14"/>
        <v>0</v>
      </c>
      <c r="BW55" s="37">
        <f t="shared" si="14"/>
        <v>0</v>
      </c>
      <c r="BX55" s="37">
        <f t="shared" si="14"/>
        <v>0</v>
      </c>
      <c r="BY55" s="37">
        <f t="shared" si="14"/>
        <v>0</v>
      </c>
      <c r="BZ55" s="37">
        <f t="shared" si="14"/>
        <v>0</v>
      </c>
      <c r="CA55" s="37">
        <f t="shared" si="14"/>
        <v>0</v>
      </c>
      <c r="CB55" s="37">
        <f t="shared" si="14"/>
        <v>0</v>
      </c>
      <c r="CC55" s="37">
        <f t="shared" si="14"/>
        <v>0</v>
      </c>
      <c r="CD55" s="37">
        <f t="shared" si="14"/>
        <v>0</v>
      </c>
      <c r="CE55" s="37">
        <f t="shared" si="14"/>
        <v>0</v>
      </c>
      <c r="CF55" s="37">
        <f t="shared" si="14"/>
        <v>0</v>
      </c>
      <c r="CG55" s="37">
        <f t="shared" si="14"/>
        <v>0</v>
      </c>
      <c r="CH55" s="37">
        <f t="shared" si="14"/>
        <v>0</v>
      </c>
      <c r="CI55" s="37">
        <f t="shared" si="14"/>
        <v>0</v>
      </c>
      <c r="CJ55" s="37">
        <f t="shared" si="14"/>
        <v>0</v>
      </c>
      <c r="CK55" s="37">
        <f t="shared" si="14"/>
        <v>0</v>
      </c>
      <c r="CL55" s="37">
        <f t="shared" si="14"/>
        <v>0</v>
      </c>
      <c r="CM55" s="37">
        <f t="shared" si="14"/>
        <v>0</v>
      </c>
      <c r="CN55" s="37">
        <f t="shared" si="14"/>
        <v>0</v>
      </c>
      <c r="CO55" s="37">
        <f t="shared" si="14"/>
        <v>0</v>
      </c>
      <c r="CP55" s="37">
        <f t="shared" si="14"/>
        <v>0</v>
      </c>
      <c r="CQ55" s="37">
        <f t="shared" si="14"/>
        <v>0</v>
      </c>
      <c r="CR55" s="37">
        <f t="shared" si="14"/>
        <v>0</v>
      </c>
      <c r="CS55" s="37">
        <f t="shared" si="14"/>
        <v>0</v>
      </c>
      <c r="CT55" s="37">
        <f t="shared" si="14"/>
        <v>0</v>
      </c>
      <c r="CU55" s="37">
        <f t="shared" si="14"/>
        <v>0</v>
      </c>
      <c r="CV55" s="37">
        <f t="shared" si="14"/>
        <v>0</v>
      </c>
      <c r="CW55" s="37">
        <f t="shared" si="14"/>
        <v>0</v>
      </c>
      <c r="CX55" s="37">
        <f t="shared" si="14"/>
        <v>0</v>
      </c>
      <c r="CY55" s="37">
        <f t="shared" si="14"/>
        <v>0</v>
      </c>
      <c r="CZ55" s="37">
        <f t="shared" si="14"/>
        <v>0</v>
      </c>
      <c r="DA55" s="37">
        <f t="shared" si="14"/>
        <v>0</v>
      </c>
      <c r="DB55" s="37">
        <f t="shared" si="14"/>
        <v>0</v>
      </c>
      <c r="DC55" s="37">
        <f t="shared" si="14"/>
        <v>0</v>
      </c>
      <c r="DD55" s="37">
        <f t="shared" si="14"/>
        <v>0</v>
      </c>
      <c r="DE55" s="37">
        <f t="shared" si="14"/>
        <v>0</v>
      </c>
      <c r="DF55" s="37">
        <f t="shared" si="14"/>
        <v>0</v>
      </c>
      <c r="DG55" s="37">
        <f t="shared" si="14"/>
        <v>0</v>
      </c>
      <c r="DH55" s="37">
        <f t="shared" si="14"/>
        <v>0</v>
      </c>
      <c r="DI55" s="37">
        <f t="shared" si="14"/>
        <v>0</v>
      </c>
      <c r="DJ55" s="37">
        <f t="shared" si="14"/>
        <v>0</v>
      </c>
      <c r="DK55" s="46"/>
      <c r="DL55" s="46"/>
    </row>
    <row r="56" spans="1:116" ht="16.5" x14ac:dyDescent="0.3">
      <c r="A56" s="46"/>
      <c r="B56" s="46"/>
      <c r="C56" s="46"/>
      <c r="D56" s="69"/>
      <c r="E56" s="21"/>
      <c r="F56" s="57"/>
      <c r="G56" s="63"/>
      <c r="H56" s="63"/>
      <c r="I56" s="39">
        <f t="shared" si="13"/>
        <v>44651</v>
      </c>
      <c r="J56" s="39">
        <f t="shared" si="13"/>
        <v>44742</v>
      </c>
      <c r="K56" s="39">
        <f t="shared" si="13"/>
        <v>44834</v>
      </c>
      <c r="L56" s="39">
        <f t="shared" si="13"/>
        <v>44926</v>
      </c>
      <c r="M56" s="39">
        <f t="shared" si="13"/>
        <v>45016</v>
      </c>
      <c r="N56" s="39">
        <f t="shared" si="13"/>
        <v>45107</v>
      </c>
      <c r="O56" s="39">
        <f t="shared" si="13"/>
        <v>45199</v>
      </c>
      <c r="P56" s="39">
        <f t="shared" si="13"/>
        <v>45291</v>
      </c>
      <c r="Q56" s="39">
        <f t="shared" si="13"/>
        <v>45382</v>
      </c>
      <c r="R56" s="39">
        <f t="shared" si="13"/>
        <v>45473</v>
      </c>
      <c r="S56" s="39">
        <f t="shared" si="13"/>
        <v>45565</v>
      </c>
      <c r="T56" s="39">
        <f t="shared" si="13"/>
        <v>45657</v>
      </c>
      <c r="U56" s="39">
        <f t="shared" si="13"/>
        <v>45747</v>
      </c>
      <c r="V56" s="39">
        <f t="shared" si="13"/>
        <v>45838</v>
      </c>
      <c r="W56" s="39">
        <f t="shared" si="13"/>
        <v>45930</v>
      </c>
      <c r="X56" s="39">
        <f t="shared" si="13"/>
        <v>46022</v>
      </c>
      <c r="Y56" s="39">
        <f t="shared" si="13"/>
        <v>46112</v>
      </c>
      <c r="Z56" s="39">
        <f t="shared" si="13"/>
        <v>46203</v>
      </c>
      <c r="AA56" s="39">
        <f t="shared" si="13"/>
        <v>46295</v>
      </c>
      <c r="AB56" s="39">
        <f t="shared" si="13"/>
        <v>46387</v>
      </c>
      <c r="AC56" s="39">
        <f t="shared" si="13"/>
        <v>46477</v>
      </c>
      <c r="AD56" s="39">
        <f t="shared" si="13"/>
        <v>46568</v>
      </c>
      <c r="AE56" s="39">
        <f t="shared" si="13"/>
        <v>46660</v>
      </c>
      <c r="AF56" s="39">
        <f t="shared" si="13"/>
        <v>46752</v>
      </c>
      <c r="AG56" s="39">
        <f t="shared" si="13"/>
        <v>46843</v>
      </c>
      <c r="AH56" s="39">
        <f t="shared" si="13"/>
        <v>46934</v>
      </c>
      <c r="AI56" s="39">
        <f t="shared" si="13"/>
        <v>47026</v>
      </c>
      <c r="AJ56" s="39">
        <f t="shared" si="13"/>
        <v>47118</v>
      </c>
      <c r="AK56" s="39">
        <f t="shared" si="13"/>
        <v>47208</v>
      </c>
      <c r="AL56" s="39">
        <f t="shared" si="13"/>
        <v>47299</v>
      </c>
      <c r="AM56" s="39">
        <f t="shared" si="13"/>
        <v>47391</v>
      </c>
      <c r="AN56" s="39">
        <f t="shared" si="13"/>
        <v>47483</v>
      </c>
      <c r="AO56" s="39">
        <f t="shared" si="13"/>
        <v>47573</v>
      </c>
      <c r="AP56" s="39">
        <f t="shared" si="13"/>
        <v>47664</v>
      </c>
      <c r="AQ56" s="39">
        <f t="shared" si="13"/>
        <v>47756</v>
      </c>
      <c r="AR56" s="39">
        <f t="shared" si="13"/>
        <v>47848</v>
      </c>
      <c r="AS56" s="39">
        <f t="shared" si="13"/>
        <v>47938</v>
      </c>
      <c r="AT56" s="39">
        <f t="shared" si="13"/>
        <v>48029</v>
      </c>
      <c r="AU56" s="39">
        <f t="shared" si="13"/>
        <v>48121</v>
      </c>
      <c r="AV56" s="39">
        <f t="shared" si="13"/>
        <v>48213</v>
      </c>
      <c r="AW56" s="39">
        <f t="shared" si="13"/>
        <v>48304</v>
      </c>
      <c r="AX56" s="39">
        <f t="shared" si="13"/>
        <v>48395</v>
      </c>
      <c r="AY56" s="39">
        <f t="shared" si="13"/>
        <v>48487</v>
      </c>
      <c r="AZ56" s="39">
        <f t="shared" si="13"/>
        <v>48579</v>
      </c>
      <c r="BA56" s="39">
        <f t="shared" si="13"/>
        <v>48669</v>
      </c>
      <c r="BB56" s="39">
        <f t="shared" si="13"/>
        <v>48760</v>
      </c>
      <c r="BC56" s="39">
        <f t="shared" si="13"/>
        <v>48852</v>
      </c>
      <c r="BD56" s="39">
        <f t="shared" si="13"/>
        <v>48944</v>
      </c>
      <c r="BE56" s="39">
        <f t="shared" si="13"/>
        <v>49034</v>
      </c>
      <c r="BF56" s="39">
        <f t="shared" si="13"/>
        <v>49125</v>
      </c>
      <c r="BG56" s="39">
        <f t="shared" si="13"/>
        <v>49217</v>
      </c>
      <c r="BH56" s="39">
        <f t="shared" si="13"/>
        <v>91</v>
      </c>
      <c r="BI56" s="39">
        <f t="shared" si="13"/>
        <v>91</v>
      </c>
      <c r="BJ56" s="39">
        <f t="shared" si="13"/>
        <v>91</v>
      </c>
      <c r="BK56" s="39">
        <f t="shared" si="13"/>
        <v>91</v>
      </c>
      <c r="BL56" s="39">
        <f t="shared" si="13"/>
        <v>91</v>
      </c>
      <c r="BM56" s="39">
        <f t="shared" si="13"/>
        <v>91</v>
      </c>
      <c r="BN56" s="39">
        <f t="shared" si="13"/>
        <v>91</v>
      </c>
      <c r="BO56" s="39">
        <f t="shared" si="13"/>
        <v>91</v>
      </c>
      <c r="BP56" s="39">
        <f t="shared" si="13"/>
        <v>91</v>
      </c>
      <c r="BQ56" s="39">
        <f t="shared" si="13"/>
        <v>91</v>
      </c>
      <c r="BR56" s="39">
        <f t="shared" si="13"/>
        <v>91</v>
      </c>
      <c r="BS56" s="39">
        <f t="shared" si="13"/>
        <v>91</v>
      </c>
      <c r="BT56" s="39">
        <f t="shared" ref="BT56" si="15">BT22</f>
        <v>91</v>
      </c>
      <c r="BU56" s="39">
        <f t="shared" si="14"/>
        <v>91</v>
      </c>
      <c r="BV56" s="39">
        <f t="shared" si="14"/>
        <v>91</v>
      </c>
      <c r="BW56" s="39">
        <f t="shared" si="14"/>
        <v>91</v>
      </c>
      <c r="BX56" s="39">
        <f t="shared" si="14"/>
        <v>91</v>
      </c>
      <c r="BY56" s="39">
        <f t="shared" si="14"/>
        <v>91</v>
      </c>
      <c r="BZ56" s="39">
        <f t="shared" si="14"/>
        <v>91</v>
      </c>
      <c r="CA56" s="39">
        <f t="shared" si="14"/>
        <v>91</v>
      </c>
      <c r="CB56" s="39">
        <f t="shared" si="14"/>
        <v>91</v>
      </c>
      <c r="CC56" s="39">
        <f t="shared" si="14"/>
        <v>91</v>
      </c>
      <c r="CD56" s="39">
        <f t="shared" si="14"/>
        <v>91</v>
      </c>
      <c r="CE56" s="39">
        <f t="shared" si="14"/>
        <v>91</v>
      </c>
      <c r="CF56" s="39">
        <f t="shared" si="14"/>
        <v>91</v>
      </c>
      <c r="CG56" s="39">
        <f t="shared" si="14"/>
        <v>91</v>
      </c>
      <c r="CH56" s="39">
        <f t="shared" si="14"/>
        <v>91</v>
      </c>
      <c r="CI56" s="39">
        <f t="shared" si="14"/>
        <v>91</v>
      </c>
      <c r="CJ56" s="39">
        <f t="shared" si="14"/>
        <v>91</v>
      </c>
      <c r="CK56" s="39">
        <f t="shared" si="14"/>
        <v>91</v>
      </c>
      <c r="CL56" s="39">
        <f t="shared" si="14"/>
        <v>91</v>
      </c>
      <c r="CM56" s="39">
        <f t="shared" si="14"/>
        <v>91</v>
      </c>
      <c r="CN56" s="39">
        <f t="shared" si="14"/>
        <v>91</v>
      </c>
      <c r="CO56" s="39">
        <f t="shared" si="14"/>
        <v>91</v>
      </c>
      <c r="CP56" s="39">
        <f t="shared" si="14"/>
        <v>91</v>
      </c>
      <c r="CQ56" s="39">
        <f t="shared" si="14"/>
        <v>91</v>
      </c>
      <c r="CR56" s="39">
        <f t="shared" si="14"/>
        <v>91</v>
      </c>
      <c r="CS56" s="39">
        <f t="shared" si="14"/>
        <v>91</v>
      </c>
      <c r="CT56" s="39">
        <f t="shared" si="14"/>
        <v>91</v>
      </c>
      <c r="CU56" s="39">
        <f t="shared" si="14"/>
        <v>91</v>
      </c>
      <c r="CV56" s="39">
        <f t="shared" si="14"/>
        <v>91</v>
      </c>
      <c r="CW56" s="39">
        <f t="shared" si="14"/>
        <v>91</v>
      </c>
      <c r="CX56" s="39">
        <f t="shared" si="14"/>
        <v>91</v>
      </c>
      <c r="CY56" s="39">
        <f t="shared" si="14"/>
        <v>91</v>
      </c>
      <c r="CZ56" s="39">
        <f t="shared" si="14"/>
        <v>91</v>
      </c>
      <c r="DA56" s="39">
        <f t="shared" si="14"/>
        <v>91</v>
      </c>
      <c r="DB56" s="39">
        <f t="shared" si="14"/>
        <v>91</v>
      </c>
      <c r="DC56" s="39">
        <f t="shared" si="14"/>
        <v>91</v>
      </c>
      <c r="DD56" s="39">
        <f t="shared" si="14"/>
        <v>91</v>
      </c>
      <c r="DE56" s="39">
        <f t="shared" si="14"/>
        <v>91</v>
      </c>
      <c r="DF56" s="39">
        <f t="shared" si="14"/>
        <v>91</v>
      </c>
      <c r="DG56" s="39">
        <f t="shared" si="14"/>
        <v>91</v>
      </c>
      <c r="DH56" s="39">
        <f t="shared" si="14"/>
        <v>91</v>
      </c>
      <c r="DI56" s="39">
        <f t="shared" si="14"/>
        <v>91</v>
      </c>
      <c r="DJ56" s="39">
        <f t="shared" si="14"/>
        <v>91</v>
      </c>
      <c r="DK56" s="46"/>
      <c r="DL56" s="46"/>
    </row>
    <row r="57" spans="1:116" ht="16.5" x14ac:dyDescent="0.3">
      <c r="A57" s="46"/>
      <c r="B57" s="46"/>
      <c r="C57" s="46"/>
      <c r="D57" s="69" t="s">
        <v>543</v>
      </c>
      <c r="E57" s="21"/>
      <c r="F57" s="57"/>
      <c r="G57" s="63"/>
      <c r="H57" s="63"/>
      <c r="I57">
        <f t="shared" ref="I57:BT57" si="16">I23</f>
        <v>1</v>
      </c>
      <c r="J57">
        <f t="shared" si="16"/>
        <v>2</v>
      </c>
      <c r="K57">
        <f t="shared" si="16"/>
        <v>3</v>
      </c>
      <c r="L57">
        <f t="shared" si="16"/>
        <v>4</v>
      </c>
      <c r="M57">
        <f t="shared" si="16"/>
        <v>1</v>
      </c>
      <c r="N57">
        <f t="shared" si="16"/>
        <v>2</v>
      </c>
      <c r="O57">
        <f t="shared" si="16"/>
        <v>3</v>
      </c>
      <c r="P57">
        <f t="shared" si="16"/>
        <v>4</v>
      </c>
      <c r="Q57">
        <f t="shared" si="16"/>
        <v>1</v>
      </c>
      <c r="R57">
        <f t="shared" si="16"/>
        <v>2</v>
      </c>
      <c r="S57">
        <f t="shared" si="16"/>
        <v>3</v>
      </c>
      <c r="T57">
        <f t="shared" si="16"/>
        <v>4</v>
      </c>
      <c r="U57">
        <f t="shared" si="16"/>
        <v>1</v>
      </c>
      <c r="V57">
        <f t="shared" si="16"/>
        <v>2</v>
      </c>
      <c r="W57">
        <f t="shared" si="16"/>
        <v>3</v>
      </c>
      <c r="X57">
        <f t="shared" si="16"/>
        <v>4</v>
      </c>
      <c r="Y57">
        <f t="shared" si="16"/>
        <v>1</v>
      </c>
      <c r="Z57">
        <f t="shared" si="16"/>
        <v>2</v>
      </c>
      <c r="AA57">
        <f t="shared" si="16"/>
        <v>3</v>
      </c>
      <c r="AB57">
        <f t="shared" si="16"/>
        <v>4</v>
      </c>
      <c r="AC57">
        <f t="shared" si="16"/>
        <v>1</v>
      </c>
      <c r="AD57">
        <f t="shared" si="16"/>
        <v>2</v>
      </c>
      <c r="AE57">
        <f t="shared" si="16"/>
        <v>3</v>
      </c>
      <c r="AF57">
        <f t="shared" si="16"/>
        <v>4</v>
      </c>
      <c r="AG57">
        <f t="shared" si="16"/>
        <v>1</v>
      </c>
      <c r="AH57">
        <f t="shared" si="16"/>
        <v>2</v>
      </c>
      <c r="AI57">
        <f t="shared" si="16"/>
        <v>3</v>
      </c>
      <c r="AJ57">
        <f t="shared" si="16"/>
        <v>4</v>
      </c>
      <c r="AK57">
        <f t="shared" si="16"/>
        <v>1</v>
      </c>
      <c r="AL57">
        <f t="shared" si="16"/>
        <v>2</v>
      </c>
      <c r="AM57">
        <f t="shared" si="16"/>
        <v>3</v>
      </c>
      <c r="AN57">
        <f t="shared" si="16"/>
        <v>4</v>
      </c>
      <c r="AO57">
        <f t="shared" si="16"/>
        <v>1</v>
      </c>
      <c r="AP57">
        <f t="shared" si="16"/>
        <v>2</v>
      </c>
      <c r="AQ57">
        <f t="shared" si="16"/>
        <v>3</v>
      </c>
      <c r="AR57">
        <f t="shared" si="16"/>
        <v>4</v>
      </c>
      <c r="AS57">
        <f t="shared" si="16"/>
        <v>1</v>
      </c>
      <c r="AT57">
        <f t="shared" si="16"/>
        <v>2</v>
      </c>
      <c r="AU57">
        <f t="shared" si="16"/>
        <v>3</v>
      </c>
      <c r="AV57">
        <f t="shared" si="16"/>
        <v>4</v>
      </c>
      <c r="AW57">
        <f t="shared" si="16"/>
        <v>1</v>
      </c>
      <c r="AX57">
        <f t="shared" si="16"/>
        <v>2</v>
      </c>
      <c r="AY57">
        <f t="shared" si="16"/>
        <v>3</v>
      </c>
      <c r="AZ57">
        <f t="shared" si="16"/>
        <v>4</v>
      </c>
      <c r="BA57">
        <f t="shared" si="16"/>
        <v>1</v>
      </c>
      <c r="BB57">
        <f t="shared" si="16"/>
        <v>2</v>
      </c>
      <c r="BC57">
        <f t="shared" si="16"/>
        <v>3</v>
      </c>
      <c r="BD57">
        <f t="shared" si="16"/>
        <v>4</v>
      </c>
      <c r="BE57">
        <f t="shared" si="16"/>
        <v>1</v>
      </c>
      <c r="BF57">
        <f t="shared" si="16"/>
        <v>2</v>
      </c>
      <c r="BG57">
        <f t="shared" si="16"/>
        <v>3</v>
      </c>
      <c r="BH57">
        <f t="shared" si="16"/>
        <v>1</v>
      </c>
      <c r="BI57">
        <f t="shared" si="16"/>
        <v>1</v>
      </c>
      <c r="BJ57">
        <f t="shared" si="16"/>
        <v>1</v>
      </c>
      <c r="BK57">
        <f t="shared" si="16"/>
        <v>1</v>
      </c>
      <c r="BL57">
        <f t="shared" si="16"/>
        <v>1</v>
      </c>
      <c r="BM57">
        <f t="shared" si="16"/>
        <v>1</v>
      </c>
      <c r="BN57">
        <f t="shared" si="16"/>
        <v>1</v>
      </c>
      <c r="BO57">
        <f t="shared" si="16"/>
        <v>1</v>
      </c>
      <c r="BP57">
        <f t="shared" si="16"/>
        <v>1</v>
      </c>
      <c r="BQ57">
        <f t="shared" si="16"/>
        <v>1</v>
      </c>
      <c r="BR57">
        <f t="shared" si="16"/>
        <v>1</v>
      </c>
      <c r="BS57">
        <f t="shared" si="16"/>
        <v>1</v>
      </c>
      <c r="BT57">
        <f t="shared" si="16"/>
        <v>1</v>
      </c>
      <c r="BU57">
        <f t="shared" si="14"/>
        <v>1</v>
      </c>
      <c r="BV57">
        <f t="shared" si="14"/>
        <v>1</v>
      </c>
      <c r="BW57">
        <f t="shared" si="14"/>
        <v>1</v>
      </c>
      <c r="BX57">
        <f t="shared" si="14"/>
        <v>1</v>
      </c>
      <c r="BY57">
        <f t="shared" si="14"/>
        <v>1</v>
      </c>
      <c r="BZ57">
        <f t="shared" si="14"/>
        <v>1</v>
      </c>
      <c r="CA57">
        <f t="shared" si="14"/>
        <v>1</v>
      </c>
      <c r="CB57">
        <f t="shared" si="14"/>
        <v>1</v>
      </c>
      <c r="CC57">
        <f t="shared" si="14"/>
        <v>1</v>
      </c>
      <c r="CD57">
        <f t="shared" si="14"/>
        <v>1</v>
      </c>
      <c r="CE57">
        <f t="shared" si="14"/>
        <v>1</v>
      </c>
      <c r="CF57">
        <f t="shared" si="14"/>
        <v>1</v>
      </c>
      <c r="CG57">
        <f t="shared" si="14"/>
        <v>1</v>
      </c>
      <c r="CH57">
        <f t="shared" si="14"/>
        <v>1</v>
      </c>
      <c r="CI57">
        <f t="shared" si="14"/>
        <v>1</v>
      </c>
      <c r="CJ57">
        <f t="shared" si="14"/>
        <v>1</v>
      </c>
      <c r="CK57">
        <f t="shared" si="14"/>
        <v>1</v>
      </c>
      <c r="CL57">
        <f t="shared" si="14"/>
        <v>1</v>
      </c>
      <c r="CM57">
        <f t="shared" si="14"/>
        <v>1</v>
      </c>
      <c r="CN57">
        <f t="shared" si="14"/>
        <v>1</v>
      </c>
      <c r="CO57">
        <f t="shared" si="14"/>
        <v>1</v>
      </c>
      <c r="CP57">
        <f t="shared" si="14"/>
        <v>1</v>
      </c>
      <c r="CQ57">
        <f t="shared" si="14"/>
        <v>1</v>
      </c>
      <c r="CR57">
        <f t="shared" si="14"/>
        <v>1</v>
      </c>
      <c r="CS57">
        <f t="shared" si="14"/>
        <v>1</v>
      </c>
      <c r="CT57">
        <f t="shared" si="14"/>
        <v>1</v>
      </c>
      <c r="CU57">
        <f t="shared" si="14"/>
        <v>1</v>
      </c>
      <c r="CV57">
        <f t="shared" si="14"/>
        <v>1</v>
      </c>
      <c r="CW57">
        <f t="shared" si="14"/>
        <v>1</v>
      </c>
      <c r="CX57">
        <f t="shared" si="14"/>
        <v>1</v>
      </c>
      <c r="CY57">
        <f t="shared" si="14"/>
        <v>1</v>
      </c>
      <c r="CZ57">
        <f t="shared" si="14"/>
        <v>1</v>
      </c>
      <c r="DA57">
        <f t="shared" si="14"/>
        <v>1</v>
      </c>
      <c r="DB57">
        <f t="shared" si="14"/>
        <v>1</v>
      </c>
      <c r="DC57">
        <f t="shared" si="14"/>
        <v>1</v>
      </c>
      <c r="DD57">
        <f t="shared" si="14"/>
        <v>1</v>
      </c>
      <c r="DE57">
        <f t="shared" si="14"/>
        <v>1</v>
      </c>
      <c r="DF57">
        <f t="shared" si="14"/>
        <v>1</v>
      </c>
      <c r="DG57">
        <f t="shared" si="14"/>
        <v>1</v>
      </c>
      <c r="DH57">
        <f t="shared" si="14"/>
        <v>1</v>
      </c>
      <c r="DI57">
        <f t="shared" si="14"/>
        <v>1</v>
      </c>
      <c r="DJ57">
        <f t="shared" si="14"/>
        <v>1</v>
      </c>
      <c r="DK57" s="46"/>
      <c r="DL57" s="46"/>
    </row>
    <row r="58" spans="1:116" x14ac:dyDescent="0.25">
      <c r="A58" s="46"/>
      <c r="B58" s="46"/>
      <c r="C58" s="46"/>
      <c r="D58" s="536" t="s">
        <v>519</v>
      </c>
      <c r="E58" s="21"/>
      <c r="F58" s="57" t="s">
        <v>138</v>
      </c>
      <c r="G58" s="63"/>
      <c r="H58" s="487">
        <f>SUM(I58:DJ58)</f>
        <v>50000</v>
      </c>
      <c r="I58" s="453"/>
      <c r="J58" s="453"/>
      <c r="K58" s="453"/>
      <c r="L58" s="453">
        <f>H49*30%</f>
        <v>15000</v>
      </c>
      <c r="M58" s="453"/>
      <c r="N58" s="453"/>
      <c r="O58" s="453"/>
      <c r="P58" s="453">
        <f>H49*25%</f>
        <v>12500</v>
      </c>
      <c r="Q58" s="453"/>
      <c r="R58" s="453"/>
      <c r="S58" s="453"/>
      <c r="T58" s="453">
        <f>H49*45%</f>
        <v>22500</v>
      </c>
      <c r="U58" s="453"/>
      <c r="V58" s="453"/>
      <c r="W58" s="453"/>
      <c r="X58" s="453"/>
      <c r="Y58" s="453"/>
      <c r="Z58" s="453"/>
      <c r="AA58" s="453"/>
      <c r="AB58" s="453"/>
      <c r="AC58" s="453"/>
      <c r="AD58" s="453"/>
      <c r="AE58" s="453"/>
      <c r="AF58" s="453"/>
      <c r="AG58" s="453"/>
      <c r="AH58" s="453"/>
      <c r="AI58" s="453"/>
      <c r="AJ58" s="453"/>
      <c r="AK58" s="453"/>
      <c r="AL58" s="453"/>
      <c r="AM58" s="453"/>
      <c r="AN58" s="453"/>
      <c r="AO58" s="453"/>
      <c r="AP58" s="453"/>
      <c r="AQ58" s="453"/>
      <c r="AR58" s="453"/>
      <c r="AS58" s="453"/>
      <c r="AT58" s="453"/>
      <c r="AU58" s="453"/>
      <c r="AV58" s="453"/>
      <c r="AW58" s="453"/>
      <c r="AX58" s="453"/>
      <c r="AY58" s="453"/>
      <c r="AZ58" s="453"/>
      <c r="BA58" s="453"/>
      <c r="BB58" s="453"/>
      <c r="BC58" s="453"/>
      <c r="BD58" s="453"/>
      <c r="BE58" s="453"/>
      <c r="BF58" s="453"/>
      <c r="BG58" s="453"/>
      <c r="BH58" s="453"/>
      <c r="BI58" s="453"/>
      <c r="BJ58" s="453"/>
      <c r="BK58" s="453"/>
      <c r="BL58" s="453"/>
      <c r="BM58" s="453"/>
      <c r="BN58" s="453"/>
      <c r="BO58" s="453"/>
      <c r="BP58" s="453"/>
      <c r="BQ58" s="453"/>
      <c r="BR58" s="453"/>
      <c r="BS58" s="453"/>
      <c r="BT58" s="453"/>
      <c r="BU58" s="453"/>
      <c r="BV58" s="453"/>
      <c r="BW58" s="453"/>
      <c r="BX58" s="453"/>
      <c r="BY58" s="453"/>
      <c r="BZ58" s="453"/>
      <c r="CA58" s="453"/>
      <c r="CB58" s="453"/>
      <c r="CC58" s="453"/>
      <c r="CD58" s="453"/>
      <c r="CE58" s="453"/>
      <c r="CF58" s="453"/>
      <c r="CG58" s="453"/>
      <c r="CH58" s="453"/>
      <c r="CI58" s="453"/>
      <c r="CJ58" s="453"/>
      <c r="CK58" s="453"/>
      <c r="CL58" s="453"/>
      <c r="CM58" s="453"/>
      <c r="CN58" s="453"/>
      <c r="CO58" s="453"/>
      <c r="CP58" s="453"/>
      <c r="CQ58" s="453"/>
      <c r="CR58" s="453"/>
      <c r="CS58" s="453"/>
      <c r="CT58" s="453"/>
      <c r="CU58" s="453"/>
      <c r="CV58" s="453"/>
      <c r="CW58" s="453"/>
      <c r="CX58" s="453"/>
      <c r="CY58" s="453"/>
      <c r="CZ58" s="453"/>
      <c r="DA58" s="453"/>
      <c r="DB58" s="453"/>
      <c r="DC58" s="453"/>
      <c r="DD58" s="453"/>
      <c r="DE58" s="453"/>
      <c r="DF58" s="453"/>
      <c r="DG58" s="453"/>
      <c r="DH58" s="453"/>
      <c r="DI58" s="453"/>
      <c r="DJ58" s="454"/>
      <c r="DK58" s="46"/>
      <c r="DL58" s="46"/>
    </row>
    <row r="59" spans="1:116" x14ac:dyDescent="0.25">
      <c r="A59" s="46"/>
      <c r="B59" s="46"/>
      <c r="C59" s="46"/>
      <c r="D59" s="537" t="s">
        <v>160</v>
      </c>
      <c r="E59" s="46"/>
      <c r="F59" s="90" t="s">
        <v>138</v>
      </c>
      <c r="G59" s="452"/>
      <c r="H59" s="452">
        <f>SUM(I59:DJ59)</f>
        <v>10000</v>
      </c>
      <c r="I59" s="133">
        <f>I58*Макро!$I$17</f>
        <v>0</v>
      </c>
      <c r="J59" s="133">
        <f>J58*Макро!$I$17</f>
        <v>0</v>
      </c>
      <c r="K59" s="133">
        <f>K58*Макро!$I$17</f>
        <v>0</v>
      </c>
      <c r="L59" s="133">
        <f>L58*Макро!$I$17</f>
        <v>3000</v>
      </c>
      <c r="M59" s="133">
        <f>M58*Макро!$I$17</f>
        <v>0</v>
      </c>
      <c r="N59" s="133">
        <f>N58*Макро!$I$17</f>
        <v>0</v>
      </c>
      <c r="O59" s="133">
        <f>O58*Макро!$I$17</f>
        <v>0</v>
      </c>
      <c r="P59" s="133">
        <f>P58*Макро!$I$17</f>
        <v>2500</v>
      </c>
      <c r="Q59" s="133">
        <f>Q58*Макро!$I$17</f>
        <v>0</v>
      </c>
      <c r="R59" s="133">
        <f>R58*Макро!$I$17</f>
        <v>0</v>
      </c>
      <c r="S59" s="133">
        <f>S58*Макро!$I$17</f>
        <v>0</v>
      </c>
      <c r="T59" s="133">
        <f>T58*Макро!$I$17</f>
        <v>4500</v>
      </c>
      <c r="U59" s="133">
        <f>U58*Макро!$I$17</f>
        <v>0</v>
      </c>
      <c r="V59" s="133">
        <f>V58*Макро!$I$17</f>
        <v>0</v>
      </c>
      <c r="W59" s="133">
        <f>W58*Макро!$I$17</f>
        <v>0</v>
      </c>
      <c r="X59" s="133">
        <f>X58*Макро!$I$17</f>
        <v>0</v>
      </c>
      <c r="Y59" s="133">
        <f>Y58*Макро!$I$17</f>
        <v>0</v>
      </c>
      <c r="Z59" s="133">
        <f>Z58*Макро!$I$17</f>
        <v>0</v>
      </c>
      <c r="AA59" s="133">
        <f>AA58*Макро!$I$17</f>
        <v>0</v>
      </c>
      <c r="AB59" s="133">
        <f>AB58*Макро!$I$17</f>
        <v>0</v>
      </c>
      <c r="AC59" s="133">
        <f>AC58*Макро!$I$17</f>
        <v>0</v>
      </c>
      <c r="AD59" s="133">
        <f>AD58*Макро!$I$17</f>
        <v>0</v>
      </c>
      <c r="AE59" s="133">
        <f>AE58*Макро!$I$17</f>
        <v>0</v>
      </c>
      <c r="AF59" s="133">
        <f>AF58*Макро!$I$17</f>
        <v>0</v>
      </c>
      <c r="AG59" s="133">
        <f>AG58*Макро!$I$17</f>
        <v>0</v>
      </c>
      <c r="AH59" s="133">
        <f>AH58*Макро!$I$17</f>
        <v>0</v>
      </c>
      <c r="AI59" s="133">
        <f>AI58*Макро!$I$17</f>
        <v>0</v>
      </c>
      <c r="AJ59" s="133">
        <f>AJ58*Макро!$I$17</f>
        <v>0</v>
      </c>
      <c r="AK59" s="133">
        <f>AK58*Макро!$I$17</f>
        <v>0</v>
      </c>
      <c r="AL59" s="133">
        <f>AL58*Макро!$I$17</f>
        <v>0</v>
      </c>
      <c r="AM59" s="133">
        <f>AM58*Макро!$I$17</f>
        <v>0</v>
      </c>
      <c r="AN59" s="133">
        <f>AN58*Макро!$I$17</f>
        <v>0</v>
      </c>
      <c r="AO59" s="133">
        <f>AO58*Макро!$I$17</f>
        <v>0</v>
      </c>
      <c r="AP59" s="133">
        <f>AP58*Макро!$I$17</f>
        <v>0</v>
      </c>
      <c r="AQ59" s="133">
        <f>AQ58*Макро!$I$17</f>
        <v>0</v>
      </c>
      <c r="AR59" s="133">
        <f>AR58*Макро!$I$17</f>
        <v>0</v>
      </c>
      <c r="AS59" s="133">
        <f>AS58*Макро!$I$17</f>
        <v>0</v>
      </c>
      <c r="AT59" s="133">
        <f>AT58*Макро!$I$17</f>
        <v>0</v>
      </c>
      <c r="AU59" s="133">
        <f>AU58*Макро!$I$17</f>
        <v>0</v>
      </c>
      <c r="AV59" s="133">
        <f>AV58*Макро!$I$17</f>
        <v>0</v>
      </c>
      <c r="AW59" s="133">
        <f>AW58*Макро!$I$17</f>
        <v>0</v>
      </c>
      <c r="AX59" s="133">
        <f>AX58*Макро!$I$17</f>
        <v>0</v>
      </c>
      <c r="AY59" s="133">
        <f>AY58*Макро!$I$17</f>
        <v>0</v>
      </c>
      <c r="AZ59" s="133">
        <f>AZ58*Макро!$I$17</f>
        <v>0</v>
      </c>
      <c r="BA59" s="133">
        <f>BA58*Макро!$I$17</f>
        <v>0</v>
      </c>
      <c r="BB59" s="133">
        <f>BB58*Макро!$I$17</f>
        <v>0</v>
      </c>
      <c r="BC59" s="133">
        <f>BC58*Макро!$I$17</f>
        <v>0</v>
      </c>
      <c r="BD59" s="133">
        <f>BD58*Макро!$I$17</f>
        <v>0</v>
      </c>
      <c r="BE59" s="133">
        <f>BE58*Макро!$I$17</f>
        <v>0</v>
      </c>
      <c r="BF59" s="133">
        <f>BF58*Макро!$I$17</f>
        <v>0</v>
      </c>
      <c r="BG59" s="133">
        <f>BG58*Макро!$I$17</f>
        <v>0</v>
      </c>
      <c r="BH59" s="133">
        <f>BH58*Макро!$I$17</f>
        <v>0</v>
      </c>
      <c r="BI59" s="133">
        <f>BI58*Макро!$I$17</f>
        <v>0</v>
      </c>
      <c r="BJ59" s="133">
        <f>BJ58*Макро!$I$17</f>
        <v>0</v>
      </c>
      <c r="BK59" s="133">
        <f>BK58*Макро!$I$17</f>
        <v>0</v>
      </c>
      <c r="BL59" s="133">
        <f>BL58*Макро!$I$17</f>
        <v>0</v>
      </c>
      <c r="BM59" s="133">
        <f>BM58*Макро!$I$17</f>
        <v>0</v>
      </c>
      <c r="BN59" s="133">
        <f>BN58*Макро!$I$17</f>
        <v>0</v>
      </c>
      <c r="BO59" s="133">
        <f>BO58*Макро!$I$17</f>
        <v>0</v>
      </c>
      <c r="BP59" s="133">
        <f>BP58*Макро!$I$17</f>
        <v>0</v>
      </c>
      <c r="BQ59" s="133">
        <f>BQ58*Макро!$I$17</f>
        <v>0</v>
      </c>
      <c r="BR59" s="133">
        <f>BR58*Макро!$I$17</f>
        <v>0</v>
      </c>
      <c r="BS59" s="133">
        <f>BS58*Макро!$I$17</f>
        <v>0</v>
      </c>
      <c r="BT59" s="133">
        <f>BT58*Макро!$I$17</f>
        <v>0</v>
      </c>
      <c r="BU59" s="133">
        <f>BU58*Макро!$I$17</f>
        <v>0</v>
      </c>
      <c r="BV59" s="133">
        <f>BV58*Макро!$I$17</f>
        <v>0</v>
      </c>
      <c r="BW59" s="133">
        <f>BW58*Макро!$I$17</f>
        <v>0</v>
      </c>
      <c r="BX59" s="133">
        <f>BX58*Макро!$I$17</f>
        <v>0</v>
      </c>
      <c r="BY59" s="133">
        <f>BY58*Макро!$I$17</f>
        <v>0</v>
      </c>
      <c r="BZ59" s="133">
        <f>BZ58*Макро!$I$17</f>
        <v>0</v>
      </c>
      <c r="CA59" s="133">
        <f>CA58*Макро!$I$17</f>
        <v>0</v>
      </c>
      <c r="CB59" s="133">
        <f>CB58*Макро!$I$17</f>
        <v>0</v>
      </c>
      <c r="CC59" s="133">
        <f>CC58*Макро!$I$17</f>
        <v>0</v>
      </c>
      <c r="CD59" s="133">
        <f>CD58*Макро!$I$17</f>
        <v>0</v>
      </c>
      <c r="CE59" s="133">
        <f>CE58*Макро!$I$17</f>
        <v>0</v>
      </c>
      <c r="CF59" s="133">
        <f>CF58*Макро!$I$17</f>
        <v>0</v>
      </c>
      <c r="CG59" s="133">
        <f>CG58*Макро!$I$17</f>
        <v>0</v>
      </c>
      <c r="CH59" s="133">
        <f>CH58*Макро!$I$17</f>
        <v>0</v>
      </c>
      <c r="CI59" s="133">
        <f>CI58*Макро!$I$17</f>
        <v>0</v>
      </c>
      <c r="CJ59" s="133">
        <f>CJ58*Макро!$I$17</f>
        <v>0</v>
      </c>
      <c r="CK59" s="133">
        <f>CK58*Макро!$I$17</f>
        <v>0</v>
      </c>
      <c r="CL59" s="133">
        <f>CL58*Макро!$I$17</f>
        <v>0</v>
      </c>
      <c r="CM59" s="133">
        <f>CM58*Макро!$I$17</f>
        <v>0</v>
      </c>
      <c r="CN59" s="133">
        <f>CN58*Макро!$I$17</f>
        <v>0</v>
      </c>
      <c r="CO59" s="133">
        <f>CO58*Макро!$I$17</f>
        <v>0</v>
      </c>
      <c r="CP59" s="133">
        <f>CP58*Макро!$I$17</f>
        <v>0</v>
      </c>
      <c r="CQ59" s="133">
        <f>CQ58*Макро!$I$17</f>
        <v>0</v>
      </c>
      <c r="CR59" s="133">
        <f>CR58*Макро!$I$17</f>
        <v>0</v>
      </c>
      <c r="CS59" s="133">
        <f>CS58*Макро!$I$17</f>
        <v>0</v>
      </c>
      <c r="CT59" s="133">
        <f>CT58*Макро!$I$17</f>
        <v>0</v>
      </c>
      <c r="CU59" s="133">
        <f>CU58*Макро!$I$17</f>
        <v>0</v>
      </c>
      <c r="CV59" s="133">
        <f>CV58*Макро!$I$17</f>
        <v>0</v>
      </c>
      <c r="CW59" s="133">
        <f>CW58*Макро!$I$17</f>
        <v>0</v>
      </c>
      <c r="CX59" s="133">
        <f>CX58*Макро!$I$17</f>
        <v>0</v>
      </c>
      <c r="CY59" s="133">
        <f>CY58*Макро!$I$17</f>
        <v>0</v>
      </c>
      <c r="CZ59" s="133">
        <f>CZ58*Макро!$I$17</f>
        <v>0</v>
      </c>
      <c r="DA59" s="133">
        <f>DA58*Макро!$I$17</f>
        <v>0</v>
      </c>
      <c r="DB59" s="133">
        <f>DB58*Макро!$I$17</f>
        <v>0</v>
      </c>
      <c r="DC59" s="133">
        <f>DC58*Макро!$I$17</f>
        <v>0</v>
      </c>
      <c r="DD59" s="133">
        <f>DD58*Макро!$I$17</f>
        <v>0</v>
      </c>
      <c r="DE59" s="133">
        <f>DE58*Макро!$I$17</f>
        <v>0</v>
      </c>
      <c r="DF59" s="133">
        <f>DF58*Макро!$I$17</f>
        <v>0</v>
      </c>
      <c r="DG59" s="133">
        <f>DG58*Макро!$I$17</f>
        <v>0</v>
      </c>
      <c r="DH59" s="133">
        <f>DH58*Макро!$I$17</f>
        <v>0</v>
      </c>
      <c r="DI59" s="133">
        <f>DI58*Макро!$I$17</f>
        <v>0</v>
      </c>
      <c r="DJ59" s="133">
        <f>DJ58*Макро!$I$17</f>
        <v>0</v>
      </c>
      <c r="DK59" s="46"/>
      <c r="DL59" s="46"/>
    </row>
    <row r="60" spans="1:116" x14ac:dyDescent="0.25">
      <c r="A60" s="46"/>
      <c r="B60" s="46"/>
      <c r="C60" s="46"/>
      <c r="D60" s="536" t="s">
        <v>520</v>
      </c>
      <c r="E60" s="21"/>
      <c r="F60" s="57" t="s">
        <v>138</v>
      </c>
      <c r="G60" s="63"/>
      <c r="H60" s="487">
        <f>SUM(I60:DJ60)</f>
        <v>0</v>
      </c>
      <c r="I60" s="453"/>
      <c r="J60" s="453"/>
      <c r="K60" s="453"/>
      <c r="L60" s="453"/>
      <c r="M60" s="453">
        <f>I49*25%</f>
        <v>0</v>
      </c>
      <c r="N60" s="453">
        <f>I49*25%</f>
        <v>0</v>
      </c>
      <c r="O60" s="453">
        <f>I49*25%</f>
        <v>0</v>
      </c>
      <c r="P60" s="453">
        <f>I49*25%</f>
        <v>0</v>
      </c>
      <c r="Q60" s="453"/>
      <c r="R60" s="453"/>
      <c r="S60" s="453"/>
      <c r="T60" s="453"/>
      <c r="U60" s="453"/>
      <c r="V60" s="453"/>
      <c r="W60" s="453"/>
      <c r="X60" s="453"/>
      <c r="Y60" s="453"/>
      <c r="Z60" s="453"/>
      <c r="AA60" s="453"/>
      <c r="AB60" s="453"/>
      <c r="AC60" s="453"/>
      <c r="AD60" s="453"/>
      <c r="AE60" s="453"/>
      <c r="AF60" s="453"/>
      <c r="AG60" s="453"/>
      <c r="AH60" s="453"/>
      <c r="AI60" s="453"/>
      <c r="AJ60" s="453"/>
      <c r="AK60" s="453"/>
      <c r="AL60" s="453"/>
      <c r="AM60" s="453"/>
      <c r="AN60" s="453"/>
      <c r="AO60" s="453"/>
      <c r="AP60" s="453"/>
      <c r="AQ60" s="453"/>
      <c r="AR60" s="453"/>
      <c r="AS60" s="453"/>
      <c r="AT60" s="453"/>
      <c r="AU60" s="453"/>
      <c r="AV60" s="453"/>
      <c r="AW60" s="453"/>
      <c r="AX60" s="453"/>
      <c r="AY60" s="453"/>
      <c r="AZ60" s="453"/>
      <c r="BA60" s="453"/>
      <c r="BB60" s="453"/>
      <c r="BC60" s="453"/>
      <c r="BD60" s="453"/>
      <c r="BE60" s="453"/>
      <c r="BF60" s="453"/>
      <c r="BG60" s="453"/>
      <c r="BH60" s="453"/>
      <c r="BI60" s="453"/>
      <c r="BJ60" s="453"/>
      <c r="BK60" s="453"/>
      <c r="BL60" s="453"/>
      <c r="BM60" s="453"/>
      <c r="BN60" s="453"/>
      <c r="BO60" s="453"/>
      <c r="BP60" s="453"/>
      <c r="BQ60" s="453"/>
      <c r="BR60" s="453"/>
      <c r="BS60" s="453"/>
      <c r="BT60" s="453"/>
      <c r="BU60" s="453"/>
      <c r="BV60" s="453"/>
      <c r="BW60" s="453"/>
      <c r="BX60" s="453"/>
      <c r="BY60" s="453"/>
      <c r="BZ60" s="453"/>
      <c r="CA60" s="453"/>
      <c r="CB60" s="453"/>
      <c r="CC60" s="453"/>
      <c r="CD60" s="453"/>
      <c r="CE60" s="453"/>
      <c r="CF60" s="453"/>
      <c r="CG60" s="453"/>
      <c r="CH60" s="453"/>
      <c r="CI60" s="453"/>
      <c r="CJ60" s="453"/>
      <c r="CK60" s="453"/>
      <c r="CL60" s="453"/>
      <c r="CM60" s="453"/>
      <c r="CN60" s="453"/>
      <c r="CO60" s="453"/>
      <c r="CP60" s="453"/>
      <c r="CQ60" s="453"/>
      <c r="CR60" s="453"/>
      <c r="CS60" s="453"/>
      <c r="CT60" s="453"/>
      <c r="CU60" s="453"/>
      <c r="CV60" s="453"/>
      <c r="CW60" s="453"/>
      <c r="CX60" s="453"/>
      <c r="CY60" s="453"/>
      <c r="CZ60" s="453"/>
      <c r="DA60" s="453"/>
      <c r="DB60" s="453"/>
      <c r="DC60" s="453"/>
      <c r="DD60" s="453"/>
      <c r="DE60" s="453"/>
      <c r="DF60" s="453"/>
      <c r="DG60" s="453"/>
      <c r="DH60" s="453"/>
      <c r="DI60" s="453"/>
      <c r="DJ60" s="454"/>
      <c r="DK60" s="46"/>
      <c r="DL60" s="46"/>
    </row>
    <row r="61" spans="1:116" x14ac:dyDescent="0.25">
      <c r="A61" s="46"/>
      <c r="B61" s="46"/>
      <c r="C61" s="46"/>
      <c r="D61" s="537" t="s">
        <v>160</v>
      </c>
      <c r="E61" s="46"/>
      <c r="F61" s="90" t="s">
        <v>138</v>
      </c>
      <c r="G61" s="452"/>
      <c r="H61" s="452">
        <f>SUM(I61:DJ61)</f>
        <v>0</v>
      </c>
      <c r="I61" s="534">
        <f>I60*Макро!$I$17</f>
        <v>0</v>
      </c>
      <c r="J61" s="534">
        <f>J60*Макро!$I$17</f>
        <v>0</v>
      </c>
      <c r="K61" s="534">
        <f>K60*Макро!$I$17</f>
        <v>0</v>
      </c>
      <c r="L61" s="534">
        <f>L60*Макро!$I$17</f>
        <v>0</v>
      </c>
      <c r="M61" s="534">
        <f>M60*Макро!$I$17</f>
        <v>0</v>
      </c>
      <c r="N61" s="534">
        <f>N60*Макро!$I$17</f>
        <v>0</v>
      </c>
      <c r="O61" s="534">
        <f>O60*Макро!$I$17</f>
        <v>0</v>
      </c>
      <c r="P61" s="534">
        <f>P60*Макро!$I$17</f>
        <v>0</v>
      </c>
      <c r="Q61" s="534">
        <f>Q60*Макро!$I$17</f>
        <v>0</v>
      </c>
      <c r="R61" s="534">
        <f>R60*Макро!$I$17</f>
        <v>0</v>
      </c>
      <c r="S61" s="534">
        <f>S60*Макро!$I$17</f>
        <v>0</v>
      </c>
      <c r="T61" s="534">
        <f>T60*Макро!$I$17</f>
        <v>0</v>
      </c>
      <c r="U61" s="534">
        <f>U60*Макро!$I$17</f>
        <v>0</v>
      </c>
      <c r="V61" s="534">
        <f>V60*Макро!$I$17</f>
        <v>0</v>
      </c>
      <c r="W61" s="534">
        <f>W60*Макро!$I$17</f>
        <v>0</v>
      </c>
      <c r="X61" s="534">
        <f>X60*Макро!$I$17</f>
        <v>0</v>
      </c>
      <c r="Y61" s="534">
        <f>Y60*Макро!$I$17</f>
        <v>0</v>
      </c>
      <c r="Z61" s="534">
        <f>Z60*Макро!$I$17</f>
        <v>0</v>
      </c>
      <c r="AA61" s="534">
        <f>AA60*Макро!$I$17</f>
        <v>0</v>
      </c>
      <c r="AB61" s="534">
        <f>AB60*Макро!$I$17</f>
        <v>0</v>
      </c>
      <c r="AC61" s="534">
        <f>AC60*Макро!$I$17</f>
        <v>0</v>
      </c>
      <c r="AD61" s="534">
        <f>AD60*Макро!$I$17</f>
        <v>0</v>
      </c>
      <c r="AE61" s="534">
        <f>AE60*Макро!$I$17</f>
        <v>0</v>
      </c>
      <c r="AF61" s="534">
        <f>AF60*Макро!$I$17</f>
        <v>0</v>
      </c>
      <c r="AG61" s="534">
        <f>AG60*Макро!$I$17</f>
        <v>0</v>
      </c>
      <c r="AH61" s="534">
        <f>AH60*Макро!$I$17</f>
        <v>0</v>
      </c>
      <c r="AI61" s="534">
        <f>AI60*Макро!$I$17</f>
        <v>0</v>
      </c>
      <c r="AJ61" s="534">
        <f>AJ60*Макро!$I$17</f>
        <v>0</v>
      </c>
      <c r="AK61" s="534">
        <f>AK60*Макро!$I$17</f>
        <v>0</v>
      </c>
      <c r="AL61" s="534">
        <f>AL60*Макро!$I$17</f>
        <v>0</v>
      </c>
      <c r="AM61" s="534">
        <f>AM60*Макро!$I$17</f>
        <v>0</v>
      </c>
      <c r="AN61" s="534">
        <f>AN60*Макро!$I$17</f>
        <v>0</v>
      </c>
      <c r="AO61" s="534">
        <f>AO60*Макро!$I$17</f>
        <v>0</v>
      </c>
      <c r="AP61" s="534">
        <f>AP60*Макро!$I$17</f>
        <v>0</v>
      </c>
      <c r="AQ61" s="534">
        <f>AQ60*Макро!$I$17</f>
        <v>0</v>
      </c>
      <c r="AR61" s="534">
        <f>AR60*Макро!$I$17</f>
        <v>0</v>
      </c>
      <c r="AS61" s="534">
        <f>AS60*Макро!$I$17</f>
        <v>0</v>
      </c>
      <c r="AT61" s="534">
        <f>AT60*Макро!$I$17</f>
        <v>0</v>
      </c>
      <c r="AU61" s="534">
        <f>AU60*Макро!$I$17</f>
        <v>0</v>
      </c>
      <c r="AV61" s="534">
        <f>AV60*Макро!$I$17</f>
        <v>0</v>
      </c>
      <c r="AW61" s="534">
        <f>AW60*Макро!$I$17</f>
        <v>0</v>
      </c>
      <c r="AX61" s="534">
        <f>AX60*Макро!$I$17</f>
        <v>0</v>
      </c>
      <c r="AY61" s="534">
        <f>AY60*Макро!$I$17</f>
        <v>0</v>
      </c>
      <c r="AZ61" s="534">
        <f>AZ60*Макро!$I$17</f>
        <v>0</v>
      </c>
      <c r="BA61" s="534">
        <f>BA60*Макро!$I$17</f>
        <v>0</v>
      </c>
      <c r="BB61" s="534">
        <f>BB60*Макро!$I$17</f>
        <v>0</v>
      </c>
      <c r="BC61" s="534">
        <f>BC60*Макро!$I$17</f>
        <v>0</v>
      </c>
      <c r="BD61" s="534">
        <f>BD60*Макро!$I$17</f>
        <v>0</v>
      </c>
      <c r="BE61" s="534">
        <f>BE60*Макро!$I$17</f>
        <v>0</v>
      </c>
      <c r="BF61" s="534">
        <f>BF60*Макро!$I$17</f>
        <v>0</v>
      </c>
      <c r="BG61" s="534">
        <f>BG60*Макро!$I$17</f>
        <v>0</v>
      </c>
      <c r="BH61" s="534">
        <f>BH60*Макро!$I$17</f>
        <v>0</v>
      </c>
      <c r="BI61" s="534">
        <f>BI60*Макро!$I$17</f>
        <v>0</v>
      </c>
      <c r="BJ61" s="534">
        <f>BJ60*Макро!$I$17</f>
        <v>0</v>
      </c>
      <c r="BK61" s="534">
        <f>BK60*Макро!$I$17</f>
        <v>0</v>
      </c>
      <c r="BL61" s="534">
        <f>BL60*Макро!$I$17</f>
        <v>0</v>
      </c>
      <c r="BM61" s="534">
        <f>BM60*Макро!$I$17</f>
        <v>0</v>
      </c>
      <c r="BN61" s="534">
        <f>BN60*Макро!$I$17</f>
        <v>0</v>
      </c>
      <c r="BO61" s="534">
        <f>BO60*Макро!$I$17</f>
        <v>0</v>
      </c>
      <c r="BP61" s="534">
        <f>BP60*Макро!$I$17</f>
        <v>0</v>
      </c>
      <c r="BQ61" s="534">
        <f>BQ60*Макро!$I$17</f>
        <v>0</v>
      </c>
      <c r="BR61" s="534">
        <f>BR60*Макро!$I$17</f>
        <v>0</v>
      </c>
      <c r="BS61" s="534">
        <f>BS60*Макро!$I$17</f>
        <v>0</v>
      </c>
      <c r="BT61" s="534">
        <f>BT60*Макро!$I$17</f>
        <v>0</v>
      </c>
      <c r="BU61" s="534">
        <f>BU60*Макро!$I$17</f>
        <v>0</v>
      </c>
      <c r="BV61" s="534">
        <f>BV60*Макро!$I$17</f>
        <v>0</v>
      </c>
      <c r="BW61" s="534">
        <f>BW60*Макро!$I$17</f>
        <v>0</v>
      </c>
      <c r="BX61" s="534">
        <f>BX60*Макро!$I$17</f>
        <v>0</v>
      </c>
      <c r="BY61" s="534">
        <f>BY60*Макро!$I$17</f>
        <v>0</v>
      </c>
      <c r="BZ61" s="534">
        <f>BZ60*Макро!$I$17</f>
        <v>0</v>
      </c>
      <c r="CA61" s="534">
        <f>CA60*Макро!$I$17</f>
        <v>0</v>
      </c>
      <c r="CB61" s="534">
        <f>CB60*Макро!$I$17</f>
        <v>0</v>
      </c>
      <c r="CC61" s="534">
        <f>CC60*Макро!$I$17</f>
        <v>0</v>
      </c>
      <c r="CD61" s="534">
        <f>CD60*Макро!$I$17</f>
        <v>0</v>
      </c>
      <c r="CE61" s="534">
        <f>CE60*Макро!$I$17</f>
        <v>0</v>
      </c>
      <c r="CF61" s="534">
        <f>CF60*Макро!$I$17</f>
        <v>0</v>
      </c>
      <c r="CG61" s="534">
        <f>CG60*Макро!$I$17</f>
        <v>0</v>
      </c>
      <c r="CH61" s="534">
        <f>CH60*Макро!$I$17</f>
        <v>0</v>
      </c>
      <c r="CI61" s="534">
        <f>CI60*Макро!$I$17</f>
        <v>0</v>
      </c>
      <c r="CJ61" s="534">
        <f>CJ60*Макро!$I$17</f>
        <v>0</v>
      </c>
      <c r="CK61" s="534">
        <f>CK60*Макро!$I$17</f>
        <v>0</v>
      </c>
      <c r="CL61" s="534">
        <f>CL60*Макро!$I$17</f>
        <v>0</v>
      </c>
      <c r="CM61" s="534">
        <f>CM60*Макро!$I$17</f>
        <v>0</v>
      </c>
      <c r="CN61" s="534">
        <f>CN60*Макро!$I$17</f>
        <v>0</v>
      </c>
      <c r="CO61" s="534">
        <f>CO60*Макро!$I$17</f>
        <v>0</v>
      </c>
      <c r="CP61" s="534">
        <f>CP60*Макро!$I$17</f>
        <v>0</v>
      </c>
      <c r="CQ61" s="534">
        <f>CQ60*Макро!$I$17</f>
        <v>0</v>
      </c>
      <c r="CR61" s="534">
        <f>CR60*Макро!$I$17</f>
        <v>0</v>
      </c>
      <c r="CS61" s="534">
        <f>CS60*Макро!$I$17</f>
        <v>0</v>
      </c>
      <c r="CT61" s="534">
        <f>CT60*Макро!$I$17</f>
        <v>0</v>
      </c>
      <c r="CU61" s="534">
        <f>CU60*Макро!$I$17</f>
        <v>0</v>
      </c>
      <c r="CV61" s="534">
        <f>CV60*Макро!$I$17</f>
        <v>0</v>
      </c>
      <c r="CW61" s="534">
        <f>CW60*Макро!$I$17</f>
        <v>0</v>
      </c>
      <c r="CX61" s="534">
        <f>CX60*Макро!$I$17</f>
        <v>0</v>
      </c>
      <c r="CY61" s="534">
        <f>CY60*Макро!$I$17</f>
        <v>0</v>
      </c>
      <c r="CZ61" s="534">
        <f>CZ60*Макро!$I$17</f>
        <v>0</v>
      </c>
      <c r="DA61" s="534">
        <f>DA60*Макро!$I$17</f>
        <v>0</v>
      </c>
      <c r="DB61" s="534">
        <f>DB60*Макро!$I$17</f>
        <v>0</v>
      </c>
      <c r="DC61" s="534">
        <f>DC60*Макро!$I$17</f>
        <v>0</v>
      </c>
      <c r="DD61" s="534">
        <f>DD60*Макро!$I$17</f>
        <v>0</v>
      </c>
      <c r="DE61" s="534">
        <f>DE60*Макро!$I$17</f>
        <v>0</v>
      </c>
      <c r="DF61" s="534">
        <f>DF60*Макро!$I$17</f>
        <v>0</v>
      </c>
      <c r="DG61" s="534">
        <f>DG60*Макро!$I$17</f>
        <v>0</v>
      </c>
      <c r="DH61" s="534">
        <f>DH60*Макро!$I$17</f>
        <v>0</v>
      </c>
      <c r="DI61" s="534">
        <f>DI60*Макро!$I$17</f>
        <v>0</v>
      </c>
      <c r="DJ61" s="534">
        <f>DJ60*Макро!$I$17</f>
        <v>0</v>
      </c>
      <c r="DK61" s="46"/>
      <c r="DL61" s="46"/>
    </row>
    <row r="62" spans="1:116" x14ac:dyDescent="0.25">
      <c r="A62" s="46"/>
      <c r="B62" s="46"/>
      <c r="C62" s="46"/>
      <c r="D62" s="75" t="s">
        <v>539</v>
      </c>
      <c r="E62" s="21"/>
      <c r="F62" s="90" t="s">
        <v>138</v>
      </c>
      <c r="G62" s="63"/>
      <c r="H62" s="488">
        <f>SUM(I62:DJ62)</f>
        <v>100000</v>
      </c>
      <c r="I62" s="338"/>
      <c r="J62" s="338"/>
      <c r="K62" s="338"/>
      <c r="L62" s="338"/>
      <c r="M62" s="338"/>
      <c r="N62" s="338"/>
      <c r="O62" s="338">
        <v>100000</v>
      </c>
      <c r="P62" s="338"/>
      <c r="Q62" s="338"/>
      <c r="R62" s="338"/>
      <c r="S62" s="338"/>
      <c r="T62" s="338"/>
      <c r="U62" s="338"/>
      <c r="V62" s="338"/>
      <c r="W62" s="338"/>
      <c r="X62" s="338"/>
      <c r="Y62" s="338"/>
      <c r="Z62" s="338"/>
      <c r="AA62" s="338"/>
      <c r="AB62" s="338"/>
      <c r="AC62" s="338"/>
      <c r="AD62" s="338"/>
      <c r="AE62" s="338"/>
      <c r="AF62" s="338"/>
      <c r="AG62" s="338"/>
      <c r="AH62" s="338"/>
      <c r="AI62" s="338"/>
      <c r="AJ62" s="338"/>
      <c r="AK62" s="338"/>
      <c r="AL62" s="338"/>
      <c r="AM62" s="338"/>
      <c r="AN62" s="338"/>
      <c r="AO62" s="338"/>
      <c r="AP62" s="338"/>
      <c r="AQ62" s="338"/>
      <c r="AR62" s="338"/>
      <c r="AS62" s="338"/>
      <c r="AT62" s="338"/>
      <c r="AU62" s="338"/>
      <c r="AV62" s="338"/>
      <c r="AW62" s="338"/>
      <c r="AX62" s="338"/>
      <c r="AY62" s="338"/>
      <c r="AZ62" s="338"/>
      <c r="BA62" s="338"/>
      <c r="BB62" s="338"/>
      <c r="BC62" s="338"/>
      <c r="BD62" s="338"/>
      <c r="BE62" s="338"/>
      <c r="BF62" s="338"/>
      <c r="BG62" s="338"/>
      <c r="BH62" s="338"/>
      <c r="BI62" s="338"/>
      <c r="BJ62" s="338"/>
      <c r="BK62" s="338"/>
      <c r="BL62" s="338"/>
      <c r="BM62" s="338"/>
      <c r="BN62" s="338"/>
      <c r="BO62" s="338"/>
      <c r="BP62" s="338"/>
      <c r="BQ62" s="338"/>
      <c r="BR62" s="338"/>
      <c r="BS62" s="338"/>
      <c r="BT62" s="338"/>
      <c r="BU62" s="338"/>
      <c r="BV62" s="338"/>
      <c r="BW62" s="338"/>
      <c r="BX62" s="338"/>
      <c r="BY62" s="338"/>
      <c r="BZ62" s="338"/>
      <c r="CA62" s="338"/>
      <c r="CB62" s="338"/>
      <c r="CC62" s="338"/>
      <c r="CD62" s="338"/>
      <c r="CE62" s="338"/>
      <c r="CF62" s="338"/>
      <c r="CG62" s="338"/>
      <c r="CH62" s="338"/>
      <c r="CI62" s="338"/>
      <c r="CJ62" s="338"/>
      <c r="CK62" s="338"/>
      <c r="CL62" s="338"/>
      <c r="CM62" s="338"/>
      <c r="CN62" s="338"/>
      <c r="CO62" s="338"/>
      <c r="CP62" s="338"/>
      <c r="CQ62" s="338"/>
      <c r="CR62" s="338"/>
      <c r="CS62" s="338"/>
      <c r="CT62" s="338"/>
      <c r="CU62" s="338"/>
      <c r="CV62" s="338"/>
      <c r="CW62" s="338"/>
      <c r="CX62" s="338"/>
      <c r="CY62" s="338"/>
      <c r="CZ62" s="338"/>
      <c r="DA62" s="338"/>
      <c r="DB62" s="338"/>
      <c r="DC62" s="338"/>
      <c r="DD62" s="338"/>
      <c r="DE62" s="338"/>
      <c r="DF62" s="338"/>
      <c r="DG62" s="338"/>
      <c r="DH62" s="338"/>
      <c r="DI62" s="338"/>
      <c r="DJ62" s="533"/>
      <c r="DK62" s="46"/>
      <c r="DL62" s="46"/>
    </row>
    <row r="63" spans="1:116" x14ac:dyDescent="0.25">
      <c r="A63" s="46"/>
      <c r="B63" s="46"/>
      <c r="C63" s="46"/>
      <c r="D63" s="532" t="s">
        <v>541</v>
      </c>
      <c r="E63" s="21"/>
      <c r="F63" s="90"/>
      <c r="G63" s="63"/>
      <c r="H63" s="488">
        <f t="shared" ref="H63:H64" si="17">SUM(I63:DJ63)</f>
        <v>100000</v>
      </c>
      <c r="I63" s="338"/>
      <c r="J63" s="338"/>
      <c r="K63" s="338"/>
      <c r="L63" s="338"/>
      <c r="M63" s="338"/>
      <c r="N63" s="338"/>
      <c r="O63" s="338"/>
      <c r="P63" s="338">
        <v>100000</v>
      </c>
      <c r="Q63" s="338"/>
      <c r="R63" s="338"/>
      <c r="S63" s="338"/>
      <c r="T63" s="338"/>
      <c r="U63" s="338"/>
      <c r="V63" s="338"/>
      <c r="W63" s="338"/>
      <c r="X63" s="338"/>
      <c r="Y63" s="338"/>
      <c r="Z63" s="338"/>
      <c r="AA63" s="338"/>
      <c r="AB63" s="338"/>
      <c r="AC63" s="338"/>
      <c r="AD63" s="338"/>
      <c r="AE63" s="338"/>
      <c r="AF63" s="338"/>
      <c r="AG63" s="338"/>
      <c r="AH63" s="338"/>
      <c r="AI63" s="338"/>
      <c r="AJ63" s="338"/>
      <c r="AK63" s="338"/>
      <c r="AL63" s="338"/>
      <c r="AM63" s="338"/>
      <c r="AN63" s="338"/>
      <c r="AO63" s="338"/>
      <c r="AP63" s="338"/>
      <c r="AQ63" s="338"/>
      <c r="AR63" s="338"/>
      <c r="AS63" s="338"/>
      <c r="AT63" s="338"/>
      <c r="AU63" s="338"/>
      <c r="AV63" s="338"/>
      <c r="AW63" s="338"/>
      <c r="AX63" s="338"/>
      <c r="AY63" s="338"/>
      <c r="AZ63" s="338"/>
      <c r="BA63" s="338"/>
      <c r="BB63" s="338"/>
      <c r="BC63" s="338"/>
      <c r="BD63" s="338"/>
      <c r="BE63" s="338"/>
      <c r="BF63" s="338"/>
      <c r="BG63" s="338"/>
      <c r="BH63" s="338"/>
      <c r="BI63" s="338"/>
      <c r="BJ63" s="338"/>
      <c r="BK63" s="338"/>
      <c r="BL63" s="338"/>
      <c r="BM63" s="338"/>
      <c r="BN63" s="338"/>
      <c r="BO63" s="338"/>
      <c r="BP63" s="338"/>
      <c r="BQ63" s="338"/>
      <c r="BR63" s="338"/>
      <c r="BS63" s="338"/>
      <c r="BT63" s="338"/>
      <c r="BU63" s="338"/>
      <c r="BV63" s="338"/>
      <c r="BW63" s="338"/>
      <c r="BX63" s="338"/>
      <c r="BY63" s="338"/>
      <c r="BZ63" s="338"/>
      <c r="CA63" s="338"/>
      <c r="CB63" s="338"/>
      <c r="CC63" s="338"/>
      <c r="CD63" s="338"/>
      <c r="CE63" s="338"/>
      <c r="CF63" s="338"/>
      <c r="CG63" s="338"/>
      <c r="CH63" s="338"/>
      <c r="CI63" s="338"/>
      <c r="CJ63" s="338"/>
      <c r="CK63" s="338"/>
      <c r="CL63" s="338"/>
      <c r="CM63" s="338"/>
      <c r="CN63" s="338"/>
      <c r="CO63" s="338"/>
      <c r="CP63" s="338"/>
      <c r="CQ63" s="338"/>
      <c r="CR63" s="338"/>
      <c r="CS63" s="338"/>
      <c r="CT63" s="338"/>
      <c r="CU63" s="338"/>
      <c r="CV63" s="338"/>
      <c r="CW63" s="338"/>
      <c r="CX63" s="338"/>
      <c r="CY63" s="338"/>
      <c r="CZ63" s="338"/>
      <c r="DA63" s="338"/>
      <c r="DB63" s="338"/>
      <c r="DC63" s="338"/>
      <c r="DD63" s="338"/>
      <c r="DE63" s="338"/>
      <c r="DF63" s="338"/>
      <c r="DG63" s="338"/>
      <c r="DH63" s="338"/>
      <c r="DI63" s="338"/>
      <c r="DJ63" s="533"/>
      <c r="DK63" s="46"/>
      <c r="DL63" s="46"/>
    </row>
    <row r="64" spans="1:116" x14ac:dyDescent="0.25">
      <c r="A64" s="46"/>
      <c r="B64" s="46"/>
      <c r="C64" s="46"/>
      <c r="D64" s="532" t="s">
        <v>540</v>
      </c>
      <c r="E64" s="21"/>
      <c r="F64" s="90"/>
      <c r="G64" s="63"/>
      <c r="H64" s="488">
        <f t="shared" si="17"/>
        <v>-100000</v>
      </c>
      <c r="I64" s="338"/>
      <c r="J64" s="338"/>
      <c r="K64" s="338"/>
      <c r="L64" s="338"/>
      <c r="M64" s="338"/>
      <c r="N64" s="338"/>
      <c r="O64" s="338"/>
      <c r="P64" s="338"/>
      <c r="Q64" s="338">
        <v>-100000</v>
      </c>
      <c r="R64" s="338"/>
      <c r="S64" s="338"/>
      <c r="T64" s="338"/>
      <c r="U64" s="338"/>
      <c r="V64" s="338"/>
      <c r="W64" s="338"/>
      <c r="X64" s="338"/>
      <c r="Y64" s="338"/>
      <c r="Z64" s="338"/>
      <c r="AA64" s="338"/>
      <c r="AB64" s="338"/>
      <c r="AC64" s="338"/>
      <c r="AD64" s="338"/>
      <c r="AE64" s="338"/>
      <c r="AF64" s="338"/>
      <c r="AG64" s="338"/>
      <c r="AH64" s="338"/>
      <c r="AI64" s="338"/>
      <c r="AJ64" s="338"/>
      <c r="AK64" s="338"/>
      <c r="AL64" s="338"/>
      <c r="AM64" s="338"/>
      <c r="AN64" s="338"/>
      <c r="AO64" s="338"/>
      <c r="AP64" s="338"/>
      <c r="AQ64" s="338"/>
      <c r="AR64" s="338"/>
      <c r="AS64" s="338"/>
      <c r="AT64" s="338"/>
      <c r="AU64" s="338"/>
      <c r="AV64" s="338"/>
      <c r="AW64" s="338"/>
      <c r="AX64" s="338"/>
      <c r="AY64" s="338"/>
      <c r="AZ64" s="338"/>
      <c r="BA64" s="338"/>
      <c r="BB64" s="338"/>
      <c r="BC64" s="338"/>
      <c r="BD64" s="338"/>
      <c r="BE64" s="338"/>
      <c r="BF64" s="338"/>
      <c r="BG64" s="338"/>
      <c r="BH64" s="338"/>
      <c r="BI64" s="338"/>
      <c r="BJ64" s="338"/>
      <c r="BK64" s="338"/>
      <c r="BL64" s="338"/>
      <c r="BM64" s="338"/>
      <c r="BN64" s="338"/>
      <c r="BO64" s="338"/>
      <c r="BP64" s="338"/>
      <c r="BQ64" s="338"/>
      <c r="BR64" s="338"/>
      <c r="BS64" s="338"/>
      <c r="BT64" s="338"/>
      <c r="BU64" s="338"/>
      <c r="BV64" s="338"/>
      <c r="BW64" s="338"/>
      <c r="BX64" s="338"/>
      <c r="BY64" s="338"/>
      <c r="BZ64" s="338"/>
      <c r="CA64" s="338"/>
      <c r="CB64" s="338"/>
      <c r="CC64" s="338"/>
      <c r="CD64" s="338"/>
      <c r="CE64" s="338"/>
      <c r="CF64" s="338"/>
      <c r="CG64" s="338"/>
      <c r="CH64" s="338"/>
      <c r="CI64" s="338"/>
      <c r="CJ64" s="338"/>
      <c r="CK64" s="338"/>
      <c r="CL64" s="338"/>
      <c r="CM64" s="338"/>
      <c r="CN64" s="338"/>
      <c r="CO64" s="338"/>
      <c r="CP64" s="338"/>
      <c r="CQ64" s="338"/>
      <c r="CR64" s="338"/>
      <c r="CS64" s="338"/>
      <c r="CT64" s="338"/>
      <c r="CU64" s="338"/>
      <c r="CV64" s="338"/>
      <c r="CW64" s="338"/>
      <c r="CX64" s="338"/>
      <c r="CY64" s="338"/>
      <c r="CZ64" s="338"/>
      <c r="DA64" s="338"/>
      <c r="DB64" s="338"/>
      <c r="DC64" s="338"/>
      <c r="DD64" s="338"/>
      <c r="DE64" s="338"/>
      <c r="DF64" s="338"/>
      <c r="DG64" s="338"/>
      <c r="DH64" s="338"/>
      <c r="DI64" s="338"/>
      <c r="DJ64" s="533"/>
      <c r="DK64" s="46"/>
      <c r="DL64" s="46"/>
    </row>
    <row r="65" spans="1:116" ht="15.75" thickBot="1" x14ac:dyDescent="0.3">
      <c r="A65" s="46"/>
      <c r="B65" s="46"/>
      <c r="C65" s="46"/>
      <c r="I65" s="187"/>
      <c r="J65" s="535"/>
      <c r="K65" s="187"/>
      <c r="L65" s="187"/>
      <c r="M65" s="187"/>
      <c r="N65" s="187"/>
      <c r="O65" s="187"/>
      <c r="P65" s="187"/>
      <c r="Q65" s="187"/>
      <c r="R65" s="187"/>
      <c r="S65" s="187"/>
      <c r="T65" s="187"/>
      <c r="U65" s="187"/>
      <c r="V65" s="187"/>
      <c r="W65" s="187"/>
      <c r="X65" s="187"/>
      <c r="Y65" s="187"/>
      <c r="Z65" s="187"/>
      <c r="AA65" s="187"/>
      <c r="AB65" s="187"/>
      <c r="AC65" s="187"/>
      <c r="AD65" s="187"/>
      <c r="AE65" s="187"/>
      <c r="AF65" s="187"/>
      <c r="AG65" s="187"/>
      <c r="AH65" s="187"/>
      <c r="AI65" s="187"/>
      <c r="AJ65" s="187"/>
      <c r="AK65" s="187"/>
      <c r="AL65" s="187"/>
      <c r="AM65" s="187"/>
      <c r="AN65" s="187"/>
      <c r="AO65" s="187"/>
      <c r="AP65" s="187"/>
      <c r="AQ65" s="187"/>
      <c r="AR65" s="187"/>
      <c r="AS65" s="187"/>
      <c r="AT65" s="187"/>
      <c r="AU65" s="187"/>
      <c r="AV65" s="187"/>
      <c r="AW65" s="187"/>
      <c r="AX65" s="187"/>
      <c r="AY65" s="187"/>
      <c r="AZ65" s="187"/>
      <c r="BA65" s="187"/>
      <c r="BB65" s="187"/>
      <c r="BC65" s="187"/>
      <c r="BD65" s="187"/>
      <c r="BE65" s="187"/>
      <c r="BF65" s="187"/>
      <c r="BG65" s="187"/>
      <c r="BH65" s="187"/>
      <c r="BI65" s="187"/>
      <c r="BJ65" s="187"/>
      <c r="BK65" s="187"/>
      <c r="BL65" s="187"/>
      <c r="BM65" s="187"/>
      <c r="BN65" s="187"/>
      <c r="BO65" s="187"/>
      <c r="BP65" s="187"/>
      <c r="BQ65" s="187"/>
      <c r="BR65" s="187"/>
      <c r="BS65" s="187"/>
      <c r="BT65" s="187"/>
      <c r="BU65" s="187"/>
      <c r="BV65" s="187"/>
      <c r="BW65" s="187"/>
      <c r="BX65" s="187"/>
      <c r="BY65" s="187"/>
      <c r="BZ65" s="187"/>
      <c r="CA65" s="187"/>
      <c r="CB65" s="187"/>
      <c r="CC65" s="187"/>
      <c r="CD65" s="187"/>
      <c r="CE65" s="187"/>
      <c r="CF65" s="187"/>
      <c r="CG65" s="187"/>
      <c r="CH65" s="187"/>
      <c r="CI65" s="187"/>
      <c r="CJ65" s="187"/>
      <c r="CK65" s="187"/>
      <c r="CL65" s="187"/>
      <c r="CM65" s="187"/>
      <c r="CN65" s="187"/>
      <c r="CO65" s="187"/>
      <c r="CP65" s="187"/>
      <c r="CQ65" s="187"/>
      <c r="CR65" s="187"/>
      <c r="CS65" s="187"/>
      <c r="CT65" s="187"/>
      <c r="CU65" s="187"/>
      <c r="CV65" s="187"/>
      <c r="CW65" s="187"/>
      <c r="CX65" s="187"/>
      <c r="CY65" s="187"/>
      <c r="CZ65" s="187"/>
      <c r="DA65" s="187"/>
      <c r="DB65" s="187"/>
      <c r="DC65" s="187"/>
      <c r="DD65" s="187"/>
      <c r="DE65" s="187"/>
      <c r="DF65" s="187"/>
      <c r="DG65" s="187"/>
      <c r="DH65" s="187"/>
      <c r="DI65" s="187"/>
      <c r="DJ65" s="187"/>
      <c r="DK65" s="46"/>
      <c r="DL65" s="46"/>
    </row>
    <row r="66" spans="1:116" ht="16.5" x14ac:dyDescent="0.3">
      <c r="A66" s="46"/>
      <c r="B66" s="46"/>
      <c r="C66" s="46"/>
      <c r="D66" s="52" t="s">
        <v>31</v>
      </c>
      <c r="E66" s="53"/>
      <c r="F66" s="54"/>
      <c r="G66" s="251" t="s">
        <v>472</v>
      </c>
      <c r="H66" s="249"/>
      <c r="I66" s="251" t="s">
        <v>473</v>
      </c>
      <c r="J66" s="249"/>
      <c r="K66" s="251" t="s">
        <v>521</v>
      </c>
      <c r="L66" s="455"/>
      <c r="DA66" s="46"/>
      <c r="DB66" s="46"/>
      <c r="DC66" s="46"/>
      <c r="DD66" s="46"/>
      <c r="DE66" s="46"/>
      <c r="DF66" s="46"/>
      <c r="DG66" s="46"/>
      <c r="DH66" s="46"/>
      <c r="DI66" s="46"/>
      <c r="DJ66" s="46"/>
      <c r="DK66" s="46"/>
      <c r="DL66" s="46"/>
    </row>
    <row r="67" spans="1:116" x14ac:dyDescent="0.25">
      <c r="A67" s="46"/>
      <c r="B67" s="46"/>
      <c r="C67" s="46"/>
      <c r="D67" s="74" t="s">
        <v>32</v>
      </c>
      <c r="E67" s="21"/>
      <c r="F67" s="57"/>
      <c r="G67" s="57" t="s">
        <v>162</v>
      </c>
      <c r="H67" s="57" t="s">
        <v>21</v>
      </c>
      <c r="I67" s="57" t="s">
        <v>162</v>
      </c>
      <c r="J67" s="57" t="s">
        <v>21</v>
      </c>
      <c r="K67" s="57" t="s">
        <v>162</v>
      </c>
      <c r="L67" s="485" t="s">
        <v>21</v>
      </c>
      <c r="DA67" s="46"/>
      <c r="DB67" s="46"/>
      <c r="DC67" s="46"/>
      <c r="DD67" s="46"/>
      <c r="DE67" s="46"/>
      <c r="DF67" s="46"/>
      <c r="DG67" s="46"/>
      <c r="DH67" s="46"/>
      <c r="DI67" s="46"/>
      <c r="DJ67" s="46"/>
      <c r="DK67" s="46"/>
      <c r="DL67" s="46"/>
    </row>
    <row r="68" spans="1:116" x14ac:dyDescent="0.25">
      <c r="A68" s="46"/>
      <c r="B68" s="46"/>
      <c r="C68" s="46"/>
      <c r="D68" s="76" t="s">
        <v>33</v>
      </c>
      <c r="E68" s="75"/>
      <c r="F68" s="57"/>
      <c r="G68" s="291"/>
      <c r="H68" s="77">
        <f>H$51*G68</f>
        <v>0</v>
      </c>
      <c r="I68" s="291">
        <v>1</v>
      </c>
      <c r="J68" s="77">
        <f t="shared" ref="J68:J73" si="18">I$51*I68</f>
        <v>0</v>
      </c>
      <c r="K68" s="531"/>
      <c r="L68" s="456">
        <f>$H$62</f>
        <v>100000</v>
      </c>
      <c r="DA68" s="46"/>
      <c r="DB68" s="46"/>
      <c r="DC68" s="46"/>
      <c r="DD68" s="46"/>
      <c r="DE68" s="46"/>
      <c r="DF68" s="46"/>
      <c r="DG68" s="46"/>
      <c r="DH68" s="46"/>
      <c r="DI68" s="46"/>
      <c r="DJ68" s="46"/>
      <c r="DK68" s="46"/>
      <c r="DL68" s="46"/>
    </row>
    <row r="69" spans="1:116" x14ac:dyDescent="0.25">
      <c r="A69" s="46"/>
      <c r="B69" s="46"/>
      <c r="C69" s="46"/>
      <c r="D69" s="545" t="s">
        <v>556</v>
      </c>
      <c r="E69" s="75"/>
      <c r="F69" s="57"/>
      <c r="G69" s="292"/>
      <c r="H69" s="79">
        <f t="shared" ref="H69:H73" si="19">H$51*G69</f>
        <v>0</v>
      </c>
      <c r="I69" s="292"/>
      <c r="J69" s="79">
        <f>I$51*I69</f>
        <v>0</v>
      </c>
      <c r="K69" s="530"/>
      <c r="L69" s="457"/>
      <c r="DA69" s="46"/>
      <c r="DB69" s="46"/>
      <c r="DC69" s="46"/>
      <c r="DD69" s="46"/>
      <c r="DE69" s="46"/>
      <c r="DF69" s="46"/>
      <c r="DG69" s="46"/>
      <c r="DH69" s="46"/>
      <c r="DI69" s="46"/>
      <c r="DJ69" s="46"/>
      <c r="DK69" s="46"/>
      <c r="DL69" s="46"/>
    </row>
    <row r="70" spans="1:116" x14ac:dyDescent="0.25">
      <c r="A70" s="46"/>
      <c r="B70" s="46"/>
      <c r="C70" s="46"/>
      <c r="D70" s="76" t="s">
        <v>44</v>
      </c>
      <c r="E70" s="75"/>
      <c r="F70" s="57"/>
      <c r="G70" s="292"/>
      <c r="H70" s="79">
        <f t="shared" si="19"/>
        <v>0</v>
      </c>
      <c r="I70" s="293"/>
      <c r="J70" s="79">
        <f t="shared" si="18"/>
        <v>0</v>
      </c>
      <c r="K70" s="293">
        <v>0.25</v>
      </c>
      <c r="L70" s="457">
        <f>$H$63*K70</f>
        <v>25000</v>
      </c>
      <c r="DA70" s="46"/>
      <c r="DB70" s="46"/>
      <c r="DC70" s="46"/>
      <c r="DD70" s="46"/>
      <c r="DE70" s="46"/>
      <c r="DF70" s="46"/>
      <c r="DG70" s="46"/>
      <c r="DH70" s="46"/>
      <c r="DI70" s="46"/>
      <c r="DJ70" s="46"/>
      <c r="DK70" s="46"/>
      <c r="DL70" s="46"/>
    </row>
    <row r="71" spans="1:116" x14ac:dyDescent="0.25">
      <c r="A71" s="46"/>
      <c r="B71" s="46"/>
      <c r="C71" s="46"/>
      <c r="D71" s="76" t="s">
        <v>163</v>
      </c>
      <c r="E71" s="75"/>
      <c r="F71" s="57"/>
      <c r="G71" s="292">
        <v>0.8</v>
      </c>
      <c r="H71" s="63">
        <f t="shared" si="19"/>
        <v>48000</v>
      </c>
      <c r="I71" s="250"/>
      <c r="J71" s="79"/>
      <c r="K71" s="250"/>
      <c r="L71" s="457"/>
      <c r="DA71" s="46"/>
      <c r="DB71" s="46"/>
      <c r="DC71" s="46"/>
      <c r="DD71" s="46"/>
      <c r="DE71" s="46"/>
      <c r="DF71" s="46"/>
      <c r="DG71" s="46"/>
      <c r="DH71" s="46"/>
      <c r="DI71" s="46"/>
      <c r="DJ71" s="46"/>
      <c r="DK71" s="46"/>
      <c r="DL71" s="46"/>
    </row>
    <row r="72" spans="1:116" x14ac:dyDescent="0.25">
      <c r="A72" s="46"/>
      <c r="B72" s="46"/>
      <c r="C72" s="46"/>
      <c r="D72" s="76" t="s">
        <v>164</v>
      </c>
      <c r="E72" s="75"/>
      <c r="F72" s="57"/>
      <c r="G72" s="292">
        <v>0.2</v>
      </c>
      <c r="H72" s="79">
        <f t="shared" si="19"/>
        <v>12000</v>
      </c>
      <c r="I72" s="291"/>
      <c r="J72" s="79">
        <f t="shared" si="18"/>
        <v>0</v>
      </c>
      <c r="K72" s="291">
        <v>0.25</v>
      </c>
      <c r="L72" s="457">
        <f>$H$63*K72</f>
        <v>25000</v>
      </c>
      <c r="DA72" s="46"/>
      <c r="DB72" s="46"/>
      <c r="DC72" s="46"/>
      <c r="DD72" s="46"/>
      <c r="DE72" s="46"/>
      <c r="DF72" s="46"/>
      <c r="DG72" s="46"/>
      <c r="DH72" s="46"/>
      <c r="DI72" s="46"/>
      <c r="DJ72" s="46"/>
      <c r="DK72" s="46"/>
      <c r="DL72" s="46"/>
    </row>
    <row r="73" spans="1:116" x14ac:dyDescent="0.25">
      <c r="A73" s="46"/>
      <c r="B73" s="46"/>
      <c r="C73" s="46"/>
      <c r="D73" s="76" t="s">
        <v>165</v>
      </c>
      <c r="E73" s="75"/>
      <c r="F73" s="57"/>
      <c r="G73" s="293"/>
      <c r="H73" s="80">
        <f t="shared" si="19"/>
        <v>0</v>
      </c>
      <c r="I73" s="293">
        <v>0</v>
      </c>
      <c r="J73" s="80">
        <f t="shared" si="18"/>
        <v>0</v>
      </c>
      <c r="K73" s="293">
        <v>0.5</v>
      </c>
      <c r="L73" s="458">
        <f>$H$63*K73</f>
        <v>50000</v>
      </c>
      <c r="DA73" s="46"/>
      <c r="DB73" s="46"/>
      <c r="DC73" s="46"/>
      <c r="DD73" s="46"/>
      <c r="DE73" s="46"/>
      <c r="DF73" s="46"/>
      <c r="DG73" s="46"/>
      <c r="DH73" s="46"/>
      <c r="DI73" s="46"/>
      <c r="DJ73" s="46"/>
      <c r="DK73" s="46"/>
      <c r="DL73" s="46"/>
    </row>
    <row r="74" spans="1:116" ht="15.75" thickBot="1" x14ac:dyDescent="0.3">
      <c r="A74" s="46"/>
      <c r="B74" s="46"/>
      <c r="C74" s="46"/>
      <c r="D74" s="459" t="s">
        <v>166</v>
      </c>
      <c r="E74" s="460"/>
      <c r="F74" s="461"/>
      <c r="G74" s="462">
        <f t="shared" ref="G74:L74" si="20">SUM(G68:G73)</f>
        <v>1</v>
      </c>
      <c r="H74" s="463">
        <f t="shared" si="20"/>
        <v>60000</v>
      </c>
      <c r="I74" s="462">
        <f t="shared" si="20"/>
        <v>1</v>
      </c>
      <c r="J74" s="463">
        <f t="shared" si="20"/>
        <v>0</v>
      </c>
      <c r="K74" s="462">
        <f t="shared" si="20"/>
        <v>1</v>
      </c>
      <c r="L74" s="464">
        <f t="shared" si="20"/>
        <v>200000</v>
      </c>
      <c r="DA74" s="46"/>
      <c r="DB74" s="46"/>
      <c r="DC74" s="46"/>
      <c r="DD74" s="46"/>
      <c r="DE74" s="46"/>
      <c r="DF74" s="46"/>
      <c r="DG74" s="46"/>
      <c r="DH74" s="46"/>
      <c r="DI74" s="46"/>
      <c r="DJ74" s="46"/>
      <c r="DK74" s="46"/>
      <c r="DL74" s="46"/>
    </row>
    <row r="75" spans="1:116" ht="15.75" thickBot="1" x14ac:dyDescent="0.3">
      <c r="A75" s="46"/>
      <c r="B75" s="46"/>
      <c r="C75" s="46"/>
      <c r="D75" s="473"/>
      <c r="E75" s="473"/>
      <c r="F75" s="474"/>
      <c r="G75" s="473"/>
      <c r="H75" s="475"/>
      <c r="I75" s="468"/>
      <c r="J75" s="468"/>
      <c r="K75" s="21"/>
      <c r="L75" s="21"/>
      <c r="DA75" s="46"/>
      <c r="DB75" s="46"/>
      <c r="DC75" s="46"/>
      <c r="DD75" s="46"/>
      <c r="DE75" s="46"/>
      <c r="DF75" s="46"/>
      <c r="DG75" s="46"/>
      <c r="DH75" s="46"/>
      <c r="DI75" s="46"/>
      <c r="DJ75" s="46"/>
      <c r="DK75" s="46"/>
      <c r="DL75" s="46"/>
    </row>
    <row r="76" spans="1:116" x14ac:dyDescent="0.25">
      <c r="A76" s="46"/>
      <c r="B76" s="46"/>
      <c r="C76" s="46"/>
      <c r="D76" s="62" t="s">
        <v>522</v>
      </c>
      <c r="E76" s="21"/>
      <c r="F76" s="57"/>
      <c r="G76" s="21"/>
      <c r="H76" s="466"/>
      <c r="I76" s="469"/>
      <c r="J76" s="465"/>
      <c r="K76" s="21"/>
      <c r="L76" s="21"/>
      <c r="DA76" s="46"/>
      <c r="DB76" s="46"/>
      <c r="DC76" s="46"/>
      <c r="DD76" s="46"/>
      <c r="DE76" s="46"/>
      <c r="DF76" s="46"/>
      <c r="DG76" s="46"/>
      <c r="DH76" s="46"/>
      <c r="DI76" s="46"/>
      <c r="DJ76" s="46"/>
      <c r="DK76" s="46"/>
      <c r="DL76" s="46"/>
    </row>
    <row r="77" spans="1:116" hidden="1" outlineLevel="1" x14ac:dyDescent="0.25">
      <c r="A77" s="46"/>
      <c r="B77" s="46"/>
      <c r="C77" s="46"/>
      <c r="D77" s="74" t="s">
        <v>33</v>
      </c>
      <c r="E77" s="21"/>
      <c r="F77" s="57"/>
      <c r="G77" s="21"/>
      <c r="H77" s="466"/>
      <c r="I77" s="469"/>
      <c r="J77" s="465"/>
      <c r="K77" s="21"/>
      <c r="L77" s="21"/>
      <c r="DA77" s="46"/>
      <c r="DB77" s="46"/>
      <c r="DC77" s="46"/>
      <c r="DD77" s="46"/>
      <c r="DE77" s="46"/>
      <c r="DF77" s="46"/>
      <c r="DG77" s="46"/>
      <c r="DH77" s="46"/>
      <c r="DI77" s="46"/>
      <c r="DJ77" s="46"/>
      <c r="DK77" s="46"/>
      <c r="DL77" s="46"/>
    </row>
    <row r="78" spans="1:116" hidden="1" outlineLevel="1" x14ac:dyDescent="0.25">
      <c r="A78" s="46"/>
      <c r="B78" s="46"/>
      <c r="C78" s="46"/>
      <c r="D78" s="76" t="s">
        <v>38</v>
      </c>
      <c r="E78" s="75"/>
      <c r="F78" s="57" t="s">
        <v>167</v>
      </c>
      <c r="G78" s="294">
        <f>I26</f>
        <v>44835</v>
      </c>
      <c r="H78" s="466"/>
      <c r="I78" s="469"/>
      <c r="J78" s="465"/>
      <c r="K78" s="21"/>
      <c r="L78" s="21"/>
      <c r="DA78" s="46"/>
      <c r="DB78" s="46"/>
      <c r="DC78" s="46"/>
      <c r="DD78" s="46"/>
      <c r="DE78" s="46"/>
      <c r="DF78" s="46"/>
      <c r="DG78" s="46"/>
      <c r="DH78" s="46"/>
      <c r="DI78" s="46"/>
      <c r="DJ78" s="46"/>
      <c r="DK78" s="46"/>
      <c r="DL78" s="46"/>
    </row>
    <row r="79" spans="1:116" hidden="1" outlineLevel="1" x14ac:dyDescent="0.25">
      <c r="A79" s="46"/>
      <c r="B79" s="46"/>
      <c r="C79" s="46"/>
      <c r="D79" s="62"/>
      <c r="E79" s="21"/>
      <c r="F79" s="57"/>
      <c r="G79" s="21"/>
      <c r="H79" s="466"/>
      <c r="I79" s="469"/>
      <c r="J79" s="465"/>
      <c r="K79" s="21"/>
      <c r="L79" s="21"/>
      <c r="DA79" s="46"/>
      <c r="DB79" s="46"/>
      <c r="DC79" s="46"/>
      <c r="DD79" s="46"/>
      <c r="DE79" s="46"/>
      <c r="DF79" s="46"/>
      <c r="DG79" s="46"/>
      <c r="DH79" s="46"/>
      <c r="DI79" s="46"/>
      <c r="DJ79" s="46"/>
      <c r="DK79" s="46"/>
      <c r="DL79" s="46"/>
    </row>
    <row r="80" spans="1:116" hidden="1" outlineLevel="1" x14ac:dyDescent="0.25">
      <c r="A80" s="46"/>
      <c r="B80" s="46"/>
      <c r="C80" s="46"/>
      <c r="D80" s="74" t="s">
        <v>35</v>
      </c>
      <c r="E80" s="21"/>
      <c r="F80" s="57"/>
      <c r="G80" s="21"/>
      <c r="H80" s="466"/>
      <c r="I80" s="469"/>
      <c r="J80" s="465"/>
      <c r="K80" s="21"/>
      <c r="L80" s="21"/>
      <c r="DA80" s="46"/>
      <c r="DB80" s="46"/>
      <c r="DC80" s="46"/>
      <c r="DD80" s="46"/>
      <c r="DE80" s="46"/>
      <c r="DF80" s="46"/>
      <c r="DG80" s="46"/>
      <c r="DH80" s="46"/>
      <c r="DI80" s="46"/>
      <c r="DJ80" s="46"/>
      <c r="DK80" s="46"/>
      <c r="DL80" s="46"/>
    </row>
    <row r="81" spans="1:116" hidden="1" outlineLevel="1" x14ac:dyDescent="0.25">
      <c r="A81" s="46"/>
      <c r="B81" s="46"/>
      <c r="C81" s="46"/>
      <c r="D81" s="76" t="s">
        <v>38</v>
      </c>
      <c r="E81" s="75"/>
      <c r="F81" s="57" t="s">
        <v>167</v>
      </c>
      <c r="G81" s="294">
        <f>I26</f>
        <v>44835</v>
      </c>
      <c r="H81" s="466"/>
      <c r="I81" s="469"/>
      <c r="J81" s="465"/>
      <c r="K81" s="21"/>
      <c r="L81" s="21"/>
      <c r="DA81" s="46"/>
      <c r="DB81" s="46"/>
      <c r="DC81" s="46"/>
      <c r="DD81" s="46"/>
      <c r="DE81" s="46"/>
      <c r="DF81" s="46"/>
      <c r="DG81" s="46"/>
      <c r="DH81" s="46"/>
      <c r="DI81" s="46"/>
      <c r="DJ81" s="46"/>
      <c r="DK81" s="46"/>
      <c r="DL81" s="46"/>
    </row>
    <row r="82" spans="1:116" hidden="1" outlineLevel="1" x14ac:dyDescent="0.25">
      <c r="A82" s="46"/>
      <c r="B82" s="46"/>
      <c r="C82" s="46"/>
      <c r="D82" s="62"/>
      <c r="E82" s="21"/>
      <c r="F82" s="57"/>
      <c r="G82" s="21"/>
      <c r="H82" s="466"/>
      <c r="I82" s="469"/>
      <c r="J82" s="465"/>
      <c r="K82" s="21"/>
      <c r="L82" s="21"/>
      <c r="DA82" s="46"/>
      <c r="DB82" s="46"/>
      <c r="DC82" s="46"/>
      <c r="DD82" s="46"/>
      <c r="DE82" s="46"/>
      <c r="DF82" s="46"/>
      <c r="DG82" s="46"/>
      <c r="DH82" s="46"/>
      <c r="DI82" s="46"/>
      <c r="DJ82" s="46"/>
      <c r="DK82" s="46"/>
      <c r="DL82" s="46"/>
    </row>
    <row r="83" spans="1:116" collapsed="1" x14ac:dyDescent="0.25">
      <c r="A83" s="46"/>
      <c r="B83" s="46"/>
      <c r="C83" s="46"/>
      <c r="D83" s="74" t="s">
        <v>37</v>
      </c>
      <c r="E83" s="21"/>
      <c r="F83" s="57"/>
      <c r="G83" s="21"/>
      <c r="H83" s="466"/>
      <c r="I83" s="469"/>
      <c r="J83" s="465"/>
      <c r="K83" s="21"/>
      <c r="L83" s="21"/>
      <c r="DA83" s="46"/>
      <c r="DB83" s="46"/>
      <c r="DC83" s="46"/>
      <c r="DD83" s="46"/>
      <c r="DE83" s="46"/>
      <c r="DF83" s="46"/>
      <c r="DG83" s="46"/>
      <c r="DH83" s="46"/>
      <c r="DI83" s="46"/>
      <c r="DJ83" s="46"/>
      <c r="DK83" s="46"/>
      <c r="DL83" s="46"/>
    </row>
    <row r="84" spans="1:116" x14ac:dyDescent="0.25">
      <c r="A84" s="46"/>
      <c r="B84" s="46"/>
      <c r="C84" s="46"/>
      <c r="D84" s="76" t="s">
        <v>38</v>
      </c>
      <c r="E84" s="75"/>
      <c r="F84" s="57" t="s">
        <v>167</v>
      </c>
      <c r="G84" s="295">
        <v>44835</v>
      </c>
      <c r="H84" s="466"/>
      <c r="I84" s="469"/>
      <c r="J84" s="465"/>
      <c r="K84" s="21"/>
      <c r="L84" s="78"/>
      <c r="DA84" s="46"/>
      <c r="DB84" s="46"/>
      <c r="DC84" s="46"/>
      <c r="DD84" s="46"/>
      <c r="DE84" s="46"/>
      <c r="DF84" s="46"/>
      <c r="DG84" s="46"/>
      <c r="DH84" s="46"/>
      <c r="DI84" s="46"/>
      <c r="DJ84" s="46"/>
      <c r="DK84" s="46"/>
      <c r="DL84" s="46"/>
    </row>
    <row r="85" spans="1:116" x14ac:dyDescent="0.25">
      <c r="A85" s="46"/>
      <c r="B85" s="46"/>
      <c r="C85" s="46"/>
      <c r="D85" s="76" t="s">
        <v>40</v>
      </c>
      <c r="E85" s="75"/>
      <c r="F85" s="57" t="s">
        <v>168</v>
      </c>
      <c r="G85" s="296">
        <v>12</v>
      </c>
      <c r="H85" s="466"/>
      <c r="I85" s="469"/>
      <c r="J85" s="465"/>
      <c r="K85" s="21"/>
      <c r="L85" s="21"/>
      <c r="DA85" s="46"/>
      <c r="DB85" s="46"/>
      <c r="DC85" s="46"/>
      <c r="DD85" s="46"/>
      <c r="DE85" s="46"/>
      <c r="DF85" s="46"/>
      <c r="DG85" s="46"/>
      <c r="DH85" s="46"/>
      <c r="DI85" s="46"/>
      <c r="DJ85" s="46"/>
      <c r="DK85" s="46"/>
      <c r="DL85" s="46"/>
    </row>
    <row r="86" spans="1:116" ht="16.5" x14ac:dyDescent="0.3">
      <c r="A86" s="46"/>
      <c r="B86" s="46"/>
      <c r="C86" s="46"/>
      <c r="D86" s="76" t="s">
        <v>42</v>
      </c>
      <c r="E86" s="75"/>
      <c r="F86" s="57" t="s">
        <v>168</v>
      </c>
      <c r="G86" s="297">
        <v>4</v>
      </c>
      <c r="H86" s="486" t="s">
        <v>170</v>
      </c>
      <c r="I86" s="469"/>
      <c r="J86" s="465"/>
      <c r="K86" s="21"/>
      <c r="L86" s="21"/>
      <c r="DA86" s="46"/>
      <c r="DB86" s="46"/>
      <c r="DC86" s="46"/>
      <c r="DD86" s="46"/>
      <c r="DE86" s="46"/>
      <c r="DF86" s="46"/>
      <c r="DG86" s="46"/>
      <c r="DH86" s="46"/>
      <c r="DI86" s="46"/>
      <c r="DJ86" s="46"/>
      <c r="DK86" s="46"/>
      <c r="DL86" s="46"/>
    </row>
    <row r="87" spans="1:116" x14ac:dyDescent="0.25">
      <c r="A87" s="46"/>
      <c r="B87" s="46"/>
      <c r="C87" s="46"/>
      <c r="D87" s="76" t="s">
        <v>172</v>
      </c>
      <c r="E87" s="75"/>
      <c r="F87" s="57" t="s">
        <v>167</v>
      </c>
      <c r="G87" s="82">
        <f>DATE(YEAR(G84),MONTH(G84)+G86*3*4,DAY(G84))</f>
        <v>46296</v>
      </c>
      <c r="H87" s="466"/>
      <c r="I87" s="469"/>
      <c r="J87" s="465"/>
      <c r="K87" s="21"/>
      <c r="L87" s="21"/>
      <c r="DA87" s="46"/>
      <c r="DB87" s="46"/>
      <c r="DC87" s="46"/>
      <c r="DD87" s="46"/>
      <c r="DE87" s="46"/>
      <c r="DF87" s="46"/>
      <c r="DG87" s="46"/>
      <c r="DH87" s="46"/>
      <c r="DI87" s="46"/>
      <c r="DJ87" s="46"/>
      <c r="DK87" s="46"/>
      <c r="DL87" s="46"/>
    </row>
    <row r="88" spans="1:116" x14ac:dyDescent="0.25">
      <c r="A88" s="46"/>
      <c r="B88" s="46"/>
      <c r="C88" s="46"/>
      <c r="D88" s="76" t="s">
        <v>174</v>
      </c>
      <c r="E88" s="75"/>
      <c r="F88" s="57" t="s">
        <v>167</v>
      </c>
      <c r="G88" s="82">
        <f>DATE(YEAR(G84),MONTH(G84)+G85*3*4,DAY(G84))</f>
        <v>49218</v>
      </c>
      <c r="H88" s="466"/>
      <c r="I88" s="469"/>
      <c r="J88" s="465"/>
      <c r="K88" s="21"/>
      <c r="L88" s="21"/>
      <c r="DA88" s="46"/>
      <c r="DB88" s="46"/>
      <c r="DC88" s="46"/>
      <c r="DD88" s="46"/>
      <c r="DE88" s="46"/>
      <c r="DF88" s="46"/>
      <c r="DG88" s="46"/>
      <c r="DH88" s="46"/>
      <c r="DI88" s="46"/>
      <c r="DJ88" s="46"/>
      <c r="DK88" s="46"/>
      <c r="DL88" s="46"/>
    </row>
    <row r="89" spans="1:116" x14ac:dyDescent="0.25">
      <c r="A89" s="46"/>
      <c r="B89" s="46"/>
      <c r="C89" s="46"/>
      <c r="D89" s="76" t="s">
        <v>482</v>
      </c>
      <c r="E89" s="75"/>
      <c r="F89" s="57" t="s">
        <v>483</v>
      </c>
      <c r="G89" s="298">
        <v>4</v>
      </c>
      <c r="H89" s="466"/>
      <c r="I89" s="469"/>
      <c r="J89" s="465"/>
      <c r="K89" s="21"/>
      <c r="L89" s="21"/>
      <c r="DA89" s="46"/>
      <c r="DB89" s="46"/>
      <c r="DC89" s="46"/>
      <c r="DD89" s="46"/>
      <c r="DE89" s="46"/>
      <c r="DF89" s="46"/>
      <c r="DG89" s="46"/>
      <c r="DH89" s="46"/>
      <c r="DI89" s="46"/>
      <c r="DJ89" s="46"/>
      <c r="DK89" s="46"/>
      <c r="DL89" s="46"/>
    </row>
    <row r="90" spans="1:116" x14ac:dyDescent="0.25">
      <c r="A90" s="46"/>
      <c r="B90" s="46"/>
      <c r="C90" s="46"/>
      <c r="D90" s="76" t="s">
        <v>175</v>
      </c>
      <c r="E90" s="75"/>
      <c r="F90" s="57" t="str">
        <f>IF(G89=4,"кварталов","полугодий")</f>
        <v>кварталов</v>
      </c>
      <c r="G90" s="46">
        <f>(G85-G86)*G89</f>
        <v>32</v>
      </c>
      <c r="H90" s="466"/>
      <c r="I90" s="469"/>
      <c r="J90" s="465"/>
      <c r="K90" s="21"/>
      <c r="L90" s="21"/>
      <c r="DA90" s="46"/>
      <c r="DB90" s="46"/>
      <c r="DC90" s="46"/>
      <c r="DD90" s="46"/>
      <c r="DE90" s="46"/>
      <c r="DF90" s="46"/>
      <c r="DG90" s="46"/>
      <c r="DH90" s="46"/>
      <c r="DI90" s="46"/>
      <c r="DJ90" s="46"/>
      <c r="DK90" s="46"/>
      <c r="DL90" s="46"/>
    </row>
    <row r="91" spans="1:116" x14ac:dyDescent="0.25">
      <c r="A91" s="46"/>
      <c r="B91" s="46"/>
      <c r="C91" s="46"/>
      <c r="D91" s="76" t="s">
        <v>47</v>
      </c>
      <c r="E91" s="75"/>
      <c r="F91" s="57" t="s">
        <v>177</v>
      </c>
      <c r="G91" s="83">
        <v>0.03</v>
      </c>
      <c r="H91" s="466"/>
      <c r="I91" s="469"/>
      <c r="J91" s="465"/>
      <c r="K91" s="21"/>
      <c r="L91" s="21"/>
      <c r="DA91" s="46"/>
      <c r="DB91" s="46"/>
      <c r="DC91" s="46"/>
      <c r="DD91" s="46"/>
      <c r="DE91" s="46"/>
      <c r="DF91" s="46"/>
      <c r="DG91" s="46"/>
      <c r="DH91" s="46"/>
      <c r="DI91" s="46"/>
      <c r="DJ91" s="46"/>
      <c r="DK91" s="46"/>
      <c r="DL91" s="46"/>
    </row>
    <row r="92" spans="1:116" x14ac:dyDescent="0.25">
      <c r="A92" s="46"/>
      <c r="B92" s="46"/>
      <c r="C92" s="46"/>
      <c r="D92" s="62"/>
      <c r="E92" s="21"/>
      <c r="F92" s="57"/>
      <c r="G92" s="21"/>
      <c r="H92" s="466"/>
      <c r="I92" s="469"/>
      <c r="J92" s="465"/>
      <c r="K92" s="21"/>
      <c r="L92" s="21"/>
      <c r="DA92" s="46"/>
      <c r="DB92" s="46"/>
      <c r="DC92" s="46"/>
      <c r="DD92" s="46"/>
      <c r="DE92" s="46"/>
      <c r="DF92" s="46"/>
      <c r="DG92" s="46"/>
      <c r="DH92" s="46"/>
      <c r="DI92" s="46"/>
      <c r="DJ92" s="46"/>
      <c r="DK92" s="46"/>
      <c r="DL92" s="46"/>
    </row>
    <row r="93" spans="1:116" x14ac:dyDescent="0.25">
      <c r="A93" s="46"/>
      <c r="B93" s="46"/>
      <c r="C93" s="46"/>
      <c r="D93" s="74" t="s">
        <v>44</v>
      </c>
      <c r="E93" s="21"/>
      <c r="F93" s="57"/>
      <c r="G93" s="21"/>
      <c r="H93" s="466"/>
      <c r="I93" s="470"/>
      <c r="J93" s="465"/>
      <c r="K93" s="21"/>
      <c r="L93" s="21"/>
      <c r="DA93" s="46"/>
      <c r="DB93" s="46"/>
      <c r="DC93" s="46"/>
      <c r="DD93" s="46"/>
      <c r="DE93" s="46"/>
      <c r="DF93" s="46"/>
      <c r="DG93" s="46"/>
      <c r="DH93" s="46"/>
      <c r="DI93" s="46"/>
      <c r="DJ93" s="46"/>
      <c r="DK93" s="46"/>
      <c r="DL93" s="46"/>
    </row>
    <row r="94" spans="1:116" x14ac:dyDescent="0.25">
      <c r="A94" s="46"/>
      <c r="B94" s="46"/>
      <c r="C94" s="46"/>
      <c r="D94" s="76" t="s">
        <v>38</v>
      </c>
      <c r="E94" s="75"/>
      <c r="F94" s="57" t="s">
        <v>167</v>
      </c>
      <c r="G94" s="295">
        <f>G$12</f>
        <v>44835</v>
      </c>
      <c r="H94" s="466"/>
      <c r="I94" s="471"/>
      <c r="J94" s="465"/>
      <c r="K94" s="21"/>
      <c r="L94" s="21"/>
      <c r="DA94" s="46"/>
      <c r="DB94" s="46"/>
      <c r="DC94" s="46"/>
      <c r="DD94" s="46"/>
      <c r="DE94" s="46"/>
      <c r="DF94" s="46"/>
      <c r="DG94" s="46"/>
      <c r="DH94" s="46"/>
      <c r="DI94" s="46"/>
      <c r="DJ94" s="46"/>
      <c r="DK94" s="46"/>
      <c r="DL94" s="46"/>
    </row>
    <row r="95" spans="1:116" x14ac:dyDescent="0.25">
      <c r="A95" s="46"/>
      <c r="B95" s="46"/>
      <c r="C95" s="46"/>
      <c r="D95" s="76" t="s">
        <v>169</v>
      </c>
      <c r="E95" s="75"/>
      <c r="F95" s="57" t="s">
        <v>168</v>
      </c>
      <c r="G95" s="299">
        <v>15</v>
      </c>
      <c r="H95" s="466"/>
      <c r="I95" s="470"/>
      <c r="J95" s="465"/>
      <c r="K95" s="21"/>
      <c r="L95" s="21"/>
      <c r="DA95" s="46"/>
      <c r="DB95" s="46"/>
      <c r="DC95" s="46"/>
      <c r="DD95" s="46"/>
      <c r="DE95" s="46"/>
      <c r="DF95" s="46"/>
      <c r="DG95" s="46"/>
      <c r="DH95" s="46"/>
      <c r="DI95" s="46"/>
      <c r="DJ95" s="46"/>
      <c r="DK95" s="46"/>
      <c r="DL95" s="46"/>
    </row>
    <row r="96" spans="1:116" x14ac:dyDescent="0.25">
      <c r="A96" s="46"/>
      <c r="B96" s="46"/>
      <c r="C96" s="46"/>
      <c r="D96" s="76" t="s">
        <v>171</v>
      </c>
      <c r="E96" s="75"/>
      <c r="F96" s="57" t="s">
        <v>168</v>
      </c>
      <c r="G96" s="300">
        <v>10</v>
      </c>
      <c r="H96" s="466"/>
      <c r="I96" s="470"/>
      <c r="J96" s="465"/>
      <c r="K96" s="21"/>
      <c r="L96" s="21"/>
      <c r="DA96" s="46"/>
      <c r="DB96" s="46"/>
      <c r="DC96" s="46"/>
      <c r="DD96" s="46"/>
      <c r="DE96" s="46"/>
      <c r="DF96" s="46"/>
      <c r="DG96" s="46"/>
      <c r="DH96" s="46"/>
      <c r="DI96" s="46"/>
      <c r="DJ96" s="46"/>
      <c r="DK96" s="46"/>
      <c r="DL96" s="46"/>
    </row>
    <row r="97" spans="1:116" x14ac:dyDescent="0.25">
      <c r="A97" s="46"/>
      <c r="B97" s="46"/>
      <c r="C97" s="46"/>
      <c r="D97" s="76" t="s">
        <v>173</v>
      </c>
      <c r="E97" s="75"/>
      <c r="F97" s="57" t="s">
        <v>167</v>
      </c>
      <c r="G97" s="82">
        <f>DATE(YEAR(G94),MONTH(G94)+G96*3*4,DAY(G94))</f>
        <v>48488</v>
      </c>
      <c r="H97" s="466"/>
      <c r="I97" s="471"/>
      <c r="J97" s="465"/>
      <c r="K97" s="21"/>
      <c r="L97" s="21"/>
      <c r="DA97" s="46"/>
      <c r="DB97" s="46"/>
      <c r="DC97" s="46"/>
      <c r="DD97" s="46"/>
      <c r="DE97" s="46"/>
      <c r="DF97" s="46"/>
      <c r="DG97" s="46"/>
      <c r="DH97" s="46"/>
      <c r="DI97" s="46"/>
      <c r="DJ97" s="46"/>
      <c r="DK97" s="46"/>
      <c r="DL97" s="46"/>
    </row>
    <row r="98" spans="1:116" x14ac:dyDescent="0.25">
      <c r="A98" s="46"/>
      <c r="B98" s="46"/>
      <c r="C98" s="46"/>
      <c r="D98" s="76" t="s">
        <v>174</v>
      </c>
      <c r="E98" s="75"/>
      <c r="F98" s="57" t="s">
        <v>167</v>
      </c>
      <c r="G98" s="82">
        <f>DATE(YEAR(G94),MONTH(G94)+G95*3*4,DAY(G94))</f>
        <v>50314</v>
      </c>
      <c r="H98" s="466"/>
      <c r="I98" s="471"/>
      <c r="J98" s="465"/>
      <c r="K98" s="21"/>
      <c r="L98" s="21"/>
      <c r="DA98" s="46"/>
      <c r="DB98" s="46"/>
      <c r="DC98" s="46"/>
      <c r="DD98" s="46"/>
      <c r="DE98" s="46"/>
      <c r="DF98" s="46"/>
      <c r="DG98" s="46"/>
      <c r="DH98" s="46"/>
      <c r="DI98" s="46"/>
      <c r="DJ98" s="46"/>
      <c r="DK98" s="46"/>
      <c r="DL98" s="46"/>
    </row>
    <row r="99" spans="1:116" x14ac:dyDescent="0.25">
      <c r="A99" s="46"/>
      <c r="B99" s="46"/>
      <c r="C99" s="46"/>
      <c r="D99" s="76" t="s">
        <v>175</v>
      </c>
      <c r="E99" s="75"/>
      <c r="F99" s="57" t="s">
        <v>176</v>
      </c>
      <c r="G99" s="46">
        <f>(G95-G96)*4</f>
        <v>20</v>
      </c>
      <c r="H99" s="466"/>
      <c r="I99" s="470"/>
      <c r="J99" s="465"/>
      <c r="K99" s="21"/>
      <c r="L99" s="21"/>
      <c r="DA99" s="46"/>
      <c r="DB99" s="46"/>
      <c r="DC99" s="46"/>
      <c r="DD99" s="46"/>
      <c r="DE99" s="46"/>
      <c r="DF99" s="46"/>
      <c r="DG99" s="46"/>
      <c r="DH99" s="46"/>
      <c r="DI99" s="46"/>
      <c r="DJ99" s="46"/>
      <c r="DK99" s="46"/>
      <c r="DL99" s="46"/>
    </row>
    <row r="100" spans="1:116" x14ac:dyDescent="0.25">
      <c r="A100" s="46"/>
      <c r="B100" s="46"/>
      <c r="C100" s="46"/>
      <c r="D100" s="76" t="s">
        <v>47</v>
      </c>
      <c r="E100" s="75"/>
      <c r="F100" s="57" t="s">
        <v>177</v>
      </c>
      <c r="G100" s="301">
        <v>0.08</v>
      </c>
      <c r="H100" s="466"/>
      <c r="I100" s="472"/>
      <c r="J100" s="465"/>
      <c r="K100" s="21"/>
      <c r="L100" s="21"/>
      <c r="DA100" s="46"/>
      <c r="DB100" s="46"/>
      <c r="DC100" s="46"/>
      <c r="DD100" s="46"/>
      <c r="DE100" s="46"/>
      <c r="DF100" s="46"/>
      <c r="DG100" s="46"/>
      <c r="DH100" s="46"/>
      <c r="DI100" s="46"/>
      <c r="DJ100" s="46"/>
      <c r="DK100" s="46"/>
      <c r="DL100" s="46"/>
    </row>
    <row r="101" spans="1:116" x14ac:dyDescent="0.25">
      <c r="A101" s="46"/>
      <c r="B101" s="46"/>
      <c r="C101" s="46"/>
      <c r="D101" s="62"/>
      <c r="E101" s="21"/>
      <c r="F101" s="57"/>
      <c r="G101" s="21"/>
      <c r="H101" s="466"/>
      <c r="I101" s="470"/>
      <c r="J101" s="465"/>
      <c r="K101" s="21"/>
      <c r="L101" s="21"/>
      <c r="DA101" s="46"/>
      <c r="DB101" s="46"/>
      <c r="DC101" s="46"/>
      <c r="DD101" s="46"/>
      <c r="DE101" s="46"/>
      <c r="DF101" s="46"/>
      <c r="DG101" s="46"/>
      <c r="DH101" s="46"/>
      <c r="DI101" s="46"/>
      <c r="DJ101" s="46"/>
      <c r="DK101" s="46"/>
      <c r="DL101" s="46"/>
    </row>
    <row r="102" spans="1:116" x14ac:dyDescent="0.25">
      <c r="A102" s="46"/>
      <c r="B102" s="46"/>
      <c r="C102" s="46"/>
      <c r="D102" s="74" t="s">
        <v>164</v>
      </c>
      <c r="E102" s="21"/>
      <c r="F102" s="57"/>
      <c r="G102" s="21"/>
      <c r="H102" s="466"/>
      <c r="I102" s="470"/>
      <c r="J102" s="465"/>
      <c r="K102" s="21"/>
      <c r="L102" s="21"/>
      <c r="DA102" s="46"/>
      <c r="DB102" s="46"/>
      <c r="DC102" s="46"/>
      <c r="DD102" s="46"/>
      <c r="DE102" s="46"/>
      <c r="DF102" s="46"/>
      <c r="DG102" s="46"/>
      <c r="DH102" s="46"/>
      <c r="DI102" s="46"/>
      <c r="DJ102" s="46"/>
      <c r="DK102" s="46"/>
      <c r="DL102" s="46"/>
    </row>
    <row r="103" spans="1:116" x14ac:dyDescent="0.25">
      <c r="A103" s="46"/>
      <c r="B103" s="46"/>
      <c r="C103" s="46"/>
      <c r="D103" s="76" t="s">
        <v>38</v>
      </c>
      <c r="E103" s="75"/>
      <c r="F103" s="57" t="s">
        <v>167</v>
      </c>
      <c r="G103" s="295">
        <f>G$12</f>
        <v>44835</v>
      </c>
      <c r="H103" s="466"/>
      <c r="I103" s="471"/>
      <c r="J103" s="465"/>
      <c r="K103" s="21"/>
      <c r="L103" s="21"/>
      <c r="DA103" s="46"/>
      <c r="DB103" s="46"/>
      <c r="DC103" s="46"/>
      <c r="DD103" s="46"/>
      <c r="DE103" s="46"/>
      <c r="DF103" s="46"/>
      <c r="DG103" s="46"/>
      <c r="DH103" s="46"/>
      <c r="DI103" s="46"/>
      <c r="DJ103" s="46"/>
      <c r="DK103" s="46"/>
      <c r="DL103" s="46"/>
    </row>
    <row r="104" spans="1:116" x14ac:dyDescent="0.25">
      <c r="A104" s="46"/>
      <c r="B104" s="46"/>
      <c r="C104" s="46"/>
      <c r="D104" s="76" t="s">
        <v>169</v>
      </c>
      <c r="E104" s="75"/>
      <c r="F104" s="57" t="s">
        <v>168</v>
      </c>
      <c r="G104" s="299">
        <v>10</v>
      </c>
      <c r="H104" s="466"/>
      <c r="I104" s="470"/>
      <c r="J104" s="465"/>
      <c r="K104" s="21"/>
      <c r="L104" s="21"/>
      <c r="DA104" s="46"/>
      <c r="DB104" s="46"/>
      <c r="DC104" s="46"/>
      <c r="DD104" s="46"/>
      <c r="DE104" s="46"/>
      <c r="DF104" s="46"/>
      <c r="DG104" s="46"/>
      <c r="DH104" s="46"/>
      <c r="DI104" s="46"/>
      <c r="DJ104" s="46"/>
      <c r="DK104" s="46"/>
      <c r="DL104" s="46"/>
    </row>
    <row r="105" spans="1:116" x14ac:dyDescent="0.25">
      <c r="A105" s="46"/>
      <c r="B105" s="46"/>
      <c r="C105" s="46"/>
      <c r="D105" s="76" t="s">
        <v>171</v>
      </c>
      <c r="E105" s="75"/>
      <c r="F105" s="57" t="s">
        <v>168</v>
      </c>
      <c r="G105" s="300">
        <v>3</v>
      </c>
      <c r="H105" s="466"/>
      <c r="I105" s="470"/>
      <c r="J105" s="465"/>
      <c r="K105" s="21"/>
      <c r="L105" s="21"/>
      <c r="DA105" s="46"/>
      <c r="DB105" s="46"/>
      <c r="DC105" s="46"/>
      <c r="DD105" s="46"/>
      <c r="DE105" s="46"/>
      <c r="DF105" s="46"/>
      <c r="DG105" s="46"/>
      <c r="DH105" s="46"/>
      <c r="DI105" s="46"/>
      <c r="DJ105" s="46"/>
      <c r="DK105" s="46"/>
      <c r="DL105" s="46"/>
    </row>
    <row r="106" spans="1:116" x14ac:dyDescent="0.25">
      <c r="A106" s="46"/>
      <c r="B106" s="46"/>
      <c r="C106" s="46"/>
      <c r="D106" s="76" t="s">
        <v>173</v>
      </c>
      <c r="E106" s="75"/>
      <c r="F106" s="57" t="s">
        <v>167</v>
      </c>
      <c r="G106" s="82">
        <f>DATE(YEAR(G103),MONTH(G103)+G105*3*4,DAY(G103))</f>
        <v>45931</v>
      </c>
      <c r="H106" s="466"/>
      <c r="I106" s="471"/>
      <c r="J106" s="465"/>
      <c r="K106" s="21"/>
      <c r="L106" s="21"/>
      <c r="DA106" s="46"/>
      <c r="DB106" s="46"/>
      <c r="DC106" s="46"/>
      <c r="DD106" s="46"/>
      <c r="DE106" s="46"/>
      <c r="DF106" s="46"/>
      <c r="DG106" s="46"/>
      <c r="DH106" s="46"/>
      <c r="DI106" s="46"/>
      <c r="DJ106" s="46"/>
      <c r="DK106" s="46"/>
      <c r="DL106" s="46"/>
    </row>
    <row r="107" spans="1:116" x14ac:dyDescent="0.25">
      <c r="A107" s="46"/>
      <c r="B107" s="46"/>
      <c r="C107" s="46"/>
      <c r="D107" s="76" t="s">
        <v>174</v>
      </c>
      <c r="E107" s="75"/>
      <c r="F107" s="57" t="s">
        <v>167</v>
      </c>
      <c r="G107" s="82">
        <f>DATE(YEAR(G103),MONTH(G103)+G104*3*4,DAY(G103))</f>
        <v>48488</v>
      </c>
      <c r="H107" s="466"/>
      <c r="I107" s="471"/>
      <c r="J107" s="465"/>
      <c r="K107" s="21"/>
      <c r="L107" s="21"/>
      <c r="DA107" s="46"/>
      <c r="DB107" s="46"/>
      <c r="DC107" s="46"/>
      <c r="DD107" s="46"/>
      <c r="DE107" s="46"/>
      <c r="DF107" s="46"/>
      <c r="DG107" s="46"/>
      <c r="DH107" s="46"/>
      <c r="DI107" s="46"/>
      <c r="DJ107" s="46"/>
      <c r="DK107" s="46"/>
      <c r="DL107" s="46"/>
    </row>
    <row r="108" spans="1:116" x14ac:dyDescent="0.25">
      <c r="A108" s="46"/>
      <c r="B108" s="46"/>
      <c r="C108" s="46"/>
      <c r="D108" s="76" t="s">
        <v>175</v>
      </c>
      <c r="E108" s="75"/>
      <c r="F108" s="57" t="s">
        <v>176</v>
      </c>
      <c r="G108" s="46">
        <f>(G104-G105)*4</f>
        <v>28</v>
      </c>
      <c r="H108" s="466"/>
      <c r="I108" s="470"/>
      <c r="J108" s="465"/>
      <c r="K108" s="21"/>
      <c r="L108" s="21"/>
      <c r="DA108" s="46"/>
      <c r="DB108" s="46"/>
      <c r="DC108" s="46"/>
      <c r="DD108" s="46"/>
      <c r="DE108" s="46"/>
      <c r="DF108" s="46"/>
      <c r="DG108" s="46"/>
      <c r="DH108" s="46"/>
      <c r="DI108" s="46"/>
      <c r="DJ108" s="46"/>
      <c r="DK108" s="46"/>
      <c r="DL108" s="46"/>
    </row>
    <row r="109" spans="1:116" x14ac:dyDescent="0.25">
      <c r="A109" s="46"/>
      <c r="B109" s="46"/>
      <c r="C109" s="46"/>
      <c r="D109" s="76" t="s">
        <v>47</v>
      </c>
      <c r="E109" s="75"/>
      <c r="F109" s="57" t="s">
        <v>177</v>
      </c>
      <c r="G109" s="301">
        <v>0.13500000000000001</v>
      </c>
      <c r="H109" s="466"/>
      <c r="I109" s="472"/>
      <c r="J109" s="465"/>
      <c r="K109" s="21"/>
      <c r="L109" s="21"/>
      <c r="DA109" s="46"/>
      <c r="DB109" s="46"/>
      <c r="DC109" s="46"/>
      <c r="DD109" s="46"/>
      <c r="DE109" s="46"/>
      <c r="DF109" s="46"/>
      <c r="DG109" s="46"/>
      <c r="DH109" s="46"/>
      <c r="DI109" s="46"/>
      <c r="DJ109" s="46"/>
      <c r="DK109" s="46"/>
      <c r="DL109" s="46"/>
    </row>
    <row r="110" spans="1:116" x14ac:dyDescent="0.25">
      <c r="A110" s="46"/>
      <c r="B110" s="46"/>
      <c r="C110" s="46"/>
      <c r="D110" s="62"/>
      <c r="E110" s="21"/>
      <c r="F110" s="57"/>
      <c r="G110" s="21"/>
      <c r="H110" s="466"/>
      <c r="I110" s="470"/>
      <c r="J110" s="465"/>
      <c r="K110" s="21"/>
      <c r="L110" s="21"/>
      <c r="DA110" s="46"/>
      <c r="DB110" s="46"/>
      <c r="DC110" s="46"/>
      <c r="DD110" s="46"/>
      <c r="DE110" s="46"/>
      <c r="DF110" s="46"/>
      <c r="DG110" s="46"/>
      <c r="DH110" s="46"/>
      <c r="DI110" s="46"/>
      <c r="DJ110" s="46"/>
      <c r="DK110" s="46"/>
      <c r="DL110" s="46"/>
    </row>
    <row r="111" spans="1:116" x14ac:dyDescent="0.25">
      <c r="A111" s="46"/>
      <c r="B111" s="46"/>
      <c r="C111" s="46"/>
      <c r="D111" s="74" t="s">
        <v>165</v>
      </c>
      <c r="E111" s="21"/>
      <c r="F111" s="57"/>
      <c r="G111" s="21"/>
      <c r="H111" s="466"/>
      <c r="I111" s="470"/>
      <c r="J111" s="465"/>
      <c r="K111" s="21"/>
      <c r="L111" s="21"/>
      <c r="DA111" s="46"/>
      <c r="DB111" s="46"/>
      <c r="DC111" s="46"/>
      <c r="DD111" s="46"/>
      <c r="DE111" s="46"/>
      <c r="DF111" s="46"/>
      <c r="DG111" s="46"/>
      <c r="DH111" s="46"/>
      <c r="DI111" s="46"/>
      <c r="DJ111" s="46"/>
      <c r="DK111" s="46"/>
      <c r="DL111" s="46"/>
    </row>
    <row r="112" spans="1:116" x14ac:dyDescent="0.25">
      <c r="A112" s="46"/>
      <c r="B112" s="46"/>
      <c r="C112" s="46"/>
      <c r="D112" s="76" t="s">
        <v>38</v>
      </c>
      <c r="E112" s="75"/>
      <c r="F112" s="57" t="s">
        <v>167</v>
      </c>
      <c r="G112" s="295">
        <f>G$12</f>
        <v>44835</v>
      </c>
      <c r="H112" s="466"/>
      <c r="I112" s="471"/>
      <c r="J112" s="465"/>
      <c r="K112" s="21"/>
      <c r="L112" s="21"/>
      <c r="DA112" s="46"/>
      <c r="DB112" s="46"/>
      <c r="DC112" s="46"/>
      <c r="DD112" s="46"/>
      <c r="DE112" s="46"/>
      <c r="DF112" s="46"/>
      <c r="DG112" s="46"/>
      <c r="DH112" s="46"/>
      <c r="DI112" s="46"/>
      <c r="DJ112" s="46"/>
      <c r="DK112" s="46"/>
      <c r="DL112" s="46"/>
    </row>
    <row r="113" spans="1:116" x14ac:dyDescent="0.25">
      <c r="D113" s="76" t="s">
        <v>169</v>
      </c>
      <c r="E113" s="75"/>
      <c r="F113" s="57" t="s">
        <v>168</v>
      </c>
      <c r="G113" s="299">
        <v>20</v>
      </c>
      <c r="H113" s="466"/>
      <c r="I113" s="470"/>
      <c r="J113" s="465"/>
      <c r="K113" s="21"/>
      <c r="L113" s="21"/>
      <c r="DA113" s="46"/>
      <c r="DB113" s="46"/>
      <c r="DC113" s="46"/>
      <c r="DD113" s="46"/>
      <c r="DE113" s="46"/>
      <c r="DF113" s="46"/>
      <c r="DG113" s="46"/>
      <c r="DH113" s="46"/>
      <c r="DI113" s="46"/>
      <c r="DJ113" s="46"/>
      <c r="DK113" s="46"/>
      <c r="DL113" s="46"/>
    </row>
    <row r="114" spans="1:116" x14ac:dyDescent="0.25">
      <c r="D114" s="76" t="s">
        <v>171</v>
      </c>
      <c r="E114" s="75"/>
      <c r="F114" s="57" t="s">
        <v>168</v>
      </c>
      <c r="G114" s="300">
        <v>19</v>
      </c>
      <c r="H114" s="466"/>
      <c r="I114" s="470"/>
      <c r="J114" s="465"/>
      <c r="K114" s="21"/>
      <c r="L114" s="21"/>
      <c r="DA114" s="46"/>
      <c r="DB114" s="46"/>
      <c r="DC114" s="46"/>
      <c r="DD114" s="46"/>
      <c r="DE114" s="46"/>
      <c r="DF114" s="46"/>
      <c r="DG114" s="46"/>
      <c r="DH114" s="46"/>
      <c r="DI114" s="46"/>
      <c r="DJ114" s="46"/>
      <c r="DK114" s="46"/>
      <c r="DL114" s="46"/>
    </row>
    <row r="115" spans="1:116" x14ac:dyDescent="0.25">
      <c r="D115" s="76" t="s">
        <v>173</v>
      </c>
      <c r="E115" s="75"/>
      <c r="F115" s="57" t="s">
        <v>167</v>
      </c>
      <c r="G115" s="82">
        <f>DATE(YEAR(G112),MONTH(G112)+G114*3*4,DAY(G112))</f>
        <v>51775</v>
      </c>
      <c r="H115" s="466"/>
      <c r="I115" s="471"/>
      <c r="J115" s="465"/>
      <c r="K115" s="21"/>
      <c r="L115" s="21"/>
      <c r="DA115" s="46"/>
      <c r="DB115" s="46"/>
      <c r="DC115" s="46"/>
      <c r="DD115" s="46"/>
      <c r="DE115" s="46"/>
      <c r="DF115" s="46"/>
      <c r="DG115" s="46"/>
      <c r="DH115" s="46"/>
      <c r="DI115" s="46"/>
      <c r="DJ115" s="46"/>
      <c r="DK115" s="46"/>
      <c r="DL115" s="46"/>
    </row>
    <row r="116" spans="1:116" x14ac:dyDescent="0.25">
      <c r="D116" s="76" t="s">
        <v>174</v>
      </c>
      <c r="E116" s="75"/>
      <c r="F116" s="57" t="s">
        <v>167</v>
      </c>
      <c r="G116" s="82">
        <f>DATE(YEAR(G112),MONTH(G112)+G113*3*4,DAY(G112))</f>
        <v>52140</v>
      </c>
      <c r="H116" s="466"/>
      <c r="I116" s="471"/>
      <c r="J116" s="465"/>
      <c r="K116" s="21"/>
      <c r="L116" s="21"/>
      <c r="DA116" s="46"/>
      <c r="DB116" s="46"/>
      <c r="DC116" s="46"/>
      <c r="DD116" s="46"/>
      <c r="DE116" s="46"/>
      <c r="DF116" s="46"/>
      <c r="DG116" s="46"/>
      <c r="DH116" s="46"/>
      <c r="DI116" s="46"/>
      <c r="DJ116" s="46"/>
      <c r="DK116" s="46"/>
      <c r="DL116" s="46"/>
    </row>
    <row r="117" spans="1:116" x14ac:dyDescent="0.25">
      <c r="D117" s="76" t="s">
        <v>175</v>
      </c>
      <c r="E117" s="75"/>
      <c r="F117" s="57" t="s">
        <v>176</v>
      </c>
      <c r="G117" s="46">
        <f>(G113-G114)*4</f>
        <v>4</v>
      </c>
      <c r="H117" s="466"/>
      <c r="I117" s="470"/>
      <c r="J117" s="465"/>
      <c r="K117" s="21"/>
      <c r="L117" s="21"/>
      <c r="DA117" s="46"/>
      <c r="DB117" s="46"/>
      <c r="DC117" s="46"/>
      <c r="DD117" s="46"/>
      <c r="DE117" s="46"/>
      <c r="DF117" s="46"/>
      <c r="DG117" s="46"/>
      <c r="DH117" s="46"/>
      <c r="DI117" s="46"/>
      <c r="DJ117" s="46"/>
      <c r="DK117" s="46"/>
      <c r="DL117" s="46"/>
    </row>
    <row r="118" spans="1:116" ht="15.75" thickBot="1" x14ac:dyDescent="0.3">
      <c r="D118" s="84" t="s">
        <v>47</v>
      </c>
      <c r="E118" s="85"/>
      <c r="F118" s="72" t="s">
        <v>177</v>
      </c>
      <c r="G118" s="302">
        <v>0.13500000000000001</v>
      </c>
      <c r="H118" s="467"/>
      <c r="I118" s="469"/>
      <c r="J118" s="465"/>
      <c r="K118" s="21"/>
      <c r="L118" s="21"/>
      <c r="DA118" s="46"/>
      <c r="DB118" s="46"/>
      <c r="DC118" s="46"/>
      <c r="DD118" s="46"/>
      <c r="DE118" s="46"/>
      <c r="DF118" s="46"/>
      <c r="DG118" s="46"/>
      <c r="DH118" s="46"/>
      <c r="DI118" s="46"/>
      <c r="DJ118" s="46"/>
      <c r="DK118" s="46"/>
      <c r="DL118" s="46"/>
    </row>
    <row r="119" spans="1:116" ht="15.75" thickBot="1" x14ac:dyDescent="0.3">
      <c r="DC119" s="46"/>
      <c r="DD119" s="46"/>
      <c r="DE119" s="46"/>
      <c r="DF119" s="46"/>
      <c r="DG119" s="46"/>
      <c r="DH119" s="46"/>
      <c r="DI119" s="46"/>
      <c r="DJ119" s="46"/>
      <c r="DK119" s="46"/>
      <c r="DL119" s="46"/>
    </row>
    <row r="120" spans="1:116" x14ac:dyDescent="0.25">
      <c r="D120" s="86" t="s">
        <v>53</v>
      </c>
      <c r="E120" s="87"/>
      <c r="F120" s="88"/>
      <c r="G120" s="87"/>
      <c r="H120" s="489"/>
      <c r="I120" s="496"/>
      <c r="J120" s="21"/>
      <c r="DC120" s="46"/>
      <c r="DD120" s="46"/>
      <c r="DE120" s="46"/>
      <c r="DF120" s="46"/>
      <c r="DG120" s="46"/>
      <c r="DH120" s="46"/>
      <c r="DI120" s="46"/>
      <c r="DJ120" s="46"/>
      <c r="DK120" s="46"/>
      <c r="DL120" s="46"/>
    </row>
    <row r="121" spans="1:116" x14ac:dyDescent="0.25">
      <c r="D121" s="89" t="s">
        <v>446</v>
      </c>
      <c r="E121" s="21"/>
      <c r="F121" s="90" t="s">
        <v>177</v>
      </c>
      <c r="G121" s="303">
        <v>9.5000000000000001E-2</v>
      </c>
      <c r="H121" s="490"/>
      <c r="I121" s="496"/>
      <c r="J121" s="21"/>
      <c r="DC121" s="46"/>
      <c r="DD121" s="46"/>
      <c r="DE121" s="46"/>
      <c r="DF121" s="46"/>
      <c r="DG121" s="46"/>
      <c r="DH121" s="46"/>
      <c r="DI121" s="46"/>
      <c r="DJ121" s="46"/>
      <c r="DK121" s="46"/>
      <c r="DL121" s="46"/>
    </row>
    <row r="122" spans="1:116" x14ac:dyDescent="0.25">
      <c r="D122" s="89" t="s">
        <v>178</v>
      </c>
      <c r="E122" s="21"/>
      <c r="F122" s="90" t="s">
        <v>177</v>
      </c>
      <c r="G122" s="91">
        <v>0.01</v>
      </c>
      <c r="H122" s="490"/>
      <c r="I122" s="496"/>
      <c r="J122" s="21"/>
      <c r="DC122" s="46"/>
      <c r="DD122" s="46"/>
      <c r="DE122" s="46"/>
      <c r="DF122" s="46"/>
      <c r="DG122" s="46"/>
      <c r="DH122" s="46"/>
      <c r="DI122" s="46"/>
      <c r="DJ122" s="46"/>
      <c r="DK122" s="46"/>
      <c r="DL122" s="46"/>
    </row>
    <row r="123" spans="1:116" x14ac:dyDescent="0.25">
      <c r="D123" s="92" t="s">
        <v>179</v>
      </c>
      <c r="E123" s="21"/>
      <c r="F123" s="90" t="s">
        <v>177</v>
      </c>
      <c r="G123" s="91">
        <f>SUM(G121:G122)</f>
        <v>0.105</v>
      </c>
      <c r="H123" s="490"/>
      <c r="I123" s="496"/>
      <c r="J123" s="21"/>
      <c r="DC123" s="46"/>
      <c r="DD123" s="46"/>
      <c r="DE123" s="46"/>
      <c r="DF123" s="46"/>
      <c r="DG123" s="46"/>
      <c r="DH123" s="46"/>
      <c r="DI123" s="46"/>
      <c r="DJ123" s="46"/>
      <c r="DK123" s="46"/>
      <c r="DL123" s="46"/>
    </row>
    <row r="124" spans="1:116" x14ac:dyDescent="0.25">
      <c r="D124" s="89" t="s">
        <v>180</v>
      </c>
      <c r="E124" s="21"/>
      <c r="F124" s="90" t="s">
        <v>177</v>
      </c>
      <c r="G124" s="91">
        <v>0.06</v>
      </c>
      <c r="H124" s="490"/>
      <c r="I124" s="496"/>
      <c r="J124" s="21"/>
      <c r="DC124" s="46"/>
      <c r="DD124" s="46"/>
      <c r="DE124" s="46"/>
      <c r="DF124" s="46"/>
      <c r="DG124" s="46"/>
      <c r="DH124" s="46"/>
      <c r="DI124" s="46"/>
      <c r="DJ124" s="46"/>
      <c r="DK124" s="46"/>
      <c r="DL124" s="46"/>
    </row>
    <row r="125" spans="1:116" ht="16.5" x14ac:dyDescent="0.3">
      <c r="A125" s="93"/>
      <c r="D125" s="89" t="s">
        <v>54</v>
      </c>
      <c r="E125" s="21"/>
      <c r="F125" s="90" t="s">
        <v>177</v>
      </c>
      <c r="G125" s="303">
        <v>0.05</v>
      </c>
      <c r="H125" s="491" t="s">
        <v>513</v>
      </c>
      <c r="I125" s="497"/>
      <c r="J125" s="498"/>
      <c r="DC125" s="46"/>
      <c r="DD125" s="46"/>
      <c r="DE125" s="46"/>
      <c r="DF125" s="46"/>
      <c r="DG125" s="46"/>
      <c r="DH125" s="46"/>
      <c r="DI125" s="46"/>
      <c r="DJ125" s="46"/>
      <c r="DK125" s="46"/>
      <c r="DL125" s="46"/>
    </row>
    <row r="126" spans="1:116" ht="16.5" x14ac:dyDescent="0.3">
      <c r="A126" s="93"/>
      <c r="D126" s="94" t="s">
        <v>181</v>
      </c>
      <c r="E126" s="21"/>
      <c r="F126" s="90" t="s">
        <v>177</v>
      </c>
      <c r="G126" s="91">
        <f>SUM(G123:G125)</f>
        <v>0.21499999999999997</v>
      </c>
      <c r="H126" s="490"/>
      <c r="I126" s="497"/>
      <c r="J126" s="21"/>
      <c r="DC126" s="46"/>
      <c r="DD126" s="46"/>
      <c r="DE126" s="46"/>
      <c r="DF126" s="46"/>
      <c r="DG126" s="46"/>
      <c r="DH126" s="46"/>
      <c r="DI126" s="46"/>
      <c r="DJ126" s="46"/>
      <c r="DK126" s="46"/>
      <c r="DL126" s="46"/>
    </row>
    <row r="127" spans="1:116" ht="16.5" x14ac:dyDescent="0.3">
      <c r="A127" s="93"/>
      <c r="D127" s="95"/>
      <c r="E127" s="21"/>
      <c r="F127" s="57"/>
      <c r="G127" s="91"/>
      <c r="H127" s="490"/>
      <c r="I127" s="497"/>
      <c r="J127" s="21"/>
      <c r="DC127" s="46"/>
      <c r="DD127" s="46"/>
      <c r="DE127" s="46"/>
      <c r="DF127" s="46"/>
      <c r="DG127" s="46"/>
      <c r="DH127" s="46"/>
      <c r="DI127" s="46"/>
      <c r="DJ127" s="46"/>
      <c r="DK127" s="46"/>
      <c r="DL127" s="46"/>
    </row>
    <row r="128" spans="1:116" ht="16.5" x14ac:dyDescent="0.3">
      <c r="A128" s="93"/>
      <c r="B128" s="96"/>
      <c r="D128" s="95" t="s">
        <v>56</v>
      </c>
      <c r="E128" s="21"/>
      <c r="F128" s="90" t="s">
        <v>177</v>
      </c>
      <c r="G128" s="91">
        <v>0</v>
      </c>
      <c r="H128" s="490"/>
      <c r="I128" s="497"/>
      <c r="J128" s="498"/>
      <c r="DC128" s="46"/>
      <c r="DD128" s="46"/>
      <c r="DE128" s="46"/>
      <c r="DF128" s="46"/>
      <c r="DG128" s="46"/>
      <c r="DH128" s="46"/>
      <c r="DI128" s="46"/>
      <c r="DJ128" s="46"/>
      <c r="DK128" s="46"/>
      <c r="DL128" s="46"/>
    </row>
    <row r="129" spans="1:116" x14ac:dyDescent="0.25">
      <c r="A129" s="46"/>
      <c r="B129" s="96"/>
      <c r="D129" s="95"/>
      <c r="E129" s="21"/>
      <c r="F129" s="57"/>
      <c r="G129" s="97"/>
      <c r="H129" s="490"/>
      <c r="I129" s="496"/>
      <c r="J129" s="21"/>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c r="BC129" s="46"/>
      <c r="BD129" s="46"/>
      <c r="BE129" s="46"/>
      <c r="BF129" s="46"/>
      <c r="BG129" s="46"/>
      <c r="BH129" s="46"/>
      <c r="BI129" s="46"/>
      <c r="BJ129" s="46"/>
      <c r="BK129" s="46"/>
      <c r="BL129" s="46"/>
      <c r="BM129" s="46"/>
      <c r="BN129" s="46"/>
      <c r="BO129" s="46"/>
      <c r="BP129" s="46"/>
      <c r="BQ129" s="46"/>
      <c r="BR129" s="46"/>
      <c r="BS129" s="46"/>
      <c r="BT129" s="46"/>
      <c r="BU129" s="46"/>
      <c r="BV129" s="46"/>
      <c r="BW129" s="46"/>
      <c r="BX129" s="46"/>
      <c r="BY129" s="46"/>
      <c r="BZ129" s="46"/>
      <c r="CA129" s="46"/>
      <c r="CB129" s="46"/>
      <c r="CC129" s="46"/>
      <c r="CD129" s="46"/>
      <c r="CE129" s="46"/>
      <c r="CF129" s="46"/>
      <c r="CG129" s="46"/>
      <c r="CH129" s="46"/>
      <c r="CI129" s="46"/>
      <c r="CJ129" s="46"/>
      <c r="CK129" s="46"/>
      <c r="CL129" s="46"/>
      <c r="CM129" s="46"/>
      <c r="CN129" s="46"/>
      <c r="CO129" s="46"/>
      <c r="CP129" s="46"/>
      <c r="CQ129" s="46"/>
      <c r="CR129" s="46"/>
      <c r="CS129" s="46"/>
      <c r="CT129" s="46"/>
      <c r="CU129" s="46"/>
      <c r="CV129" s="46"/>
      <c r="CW129" s="46"/>
      <c r="CX129" s="46"/>
      <c r="CY129" s="46"/>
      <c r="CZ129" s="46"/>
      <c r="DA129" s="46"/>
      <c r="DB129" s="46"/>
      <c r="DC129" s="46"/>
      <c r="DD129" s="46"/>
      <c r="DE129" s="46"/>
      <c r="DF129" s="46"/>
      <c r="DG129" s="46"/>
      <c r="DH129" s="46"/>
      <c r="DI129" s="46"/>
      <c r="DJ129" s="46"/>
      <c r="DK129" s="46"/>
      <c r="DL129" s="46"/>
    </row>
    <row r="130" spans="1:116" x14ac:dyDescent="0.25">
      <c r="A130" s="46"/>
      <c r="B130" s="96"/>
      <c r="D130" s="95" t="s">
        <v>182</v>
      </c>
      <c r="E130" s="21"/>
      <c r="F130" s="57" t="s">
        <v>162</v>
      </c>
      <c r="G130" s="57" t="s">
        <v>183</v>
      </c>
      <c r="H130" s="492" t="s">
        <v>166</v>
      </c>
      <c r="I130" s="496"/>
      <c r="J130" s="21"/>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6"/>
      <c r="BE130" s="46"/>
      <c r="BF130" s="46"/>
      <c r="BG130" s="46"/>
      <c r="BH130" s="46"/>
      <c r="BI130" s="46"/>
      <c r="BJ130" s="46"/>
      <c r="BK130" s="46"/>
      <c r="BL130" s="46"/>
      <c r="BM130" s="46"/>
      <c r="BN130" s="46"/>
      <c r="BO130" s="46"/>
      <c r="BP130" s="46"/>
      <c r="BQ130" s="46"/>
      <c r="BR130" s="46"/>
      <c r="BS130" s="46"/>
      <c r="BT130" s="46"/>
      <c r="BU130" s="46"/>
      <c r="BV130" s="46"/>
      <c r="BW130" s="46"/>
      <c r="BX130" s="46"/>
      <c r="BY130" s="46"/>
      <c r="BZ130" s="46"/>
      <c r="CA130" s="46"/>
      <c r="CB130" s="46"/>
      <c r="CC130" s="46"/>
      <c r="CD130" s="46"/>
      <c r="CE130" s="46"/>
      <c r="CF130" s="46"/>
      <c r="CG130" s="46"/>
      <c r="CH130" s="46"/>
      <c r="CI130" s="46"/>
      <c r="CJ130" s="46"/>
      <c r="CK130" s="46"/>
      <c r="CL130" s="46"/>
      <c r="CM130" s="46"/>
      <c r="CN130" s="46"/>
      <c r="CO130" s="46"/>
      <c r="CP130" s="46"/>
      <c r="CQ130" s="46"/>
      <c r="CR130" s="46"/>
      <c r="CS130" s="46"/>
      <c r="CT130" s="46"/>
      <c r="CU130" s="46"/>
      <c r="CV130" s="46"/>
      <c r="CW130" s="46"/>
      <c r="CX130" s="46"/>
      <c r="CY130" s="46"/>
      <c r="CZ130" s="46"/>
      <c r="DA130" s="46"/>
      <c r="DB130" s="46"/>
      <c r="DC130" s="46"/>
      <c r="DD130" s="46"/>
      <c r="DE130" s="46"/>
      <c r="DF130" s="46"/>
      <c r="DG130" s="46"/>
      <c r="DH130" s="46"/>
      <c r="DI130" s="46"/>
      <c r="DJ130" s="46"/>
      <c r="DK130" s="46"/>
      <c r="DL130" s="46"/>
    </row>
    <row r="131" spans="1:116" x14ac:dyDescent="0.25">
      <c r="A131" s="46"/>
      <c r="B131" s="96"/>
      <c r="D131" s="92" t="s">
        <v>33</v>
      </c>
      <c r="E131" s="21"/>
      <c r="F131" s="81">
        <f>(H68+J68+L68)/($H$74+$J$74+$L$74)</f>
        <v>0.38461538461538464</v>
      </c>
      <c r="G131" s="98">
        <f>G126</f>
        <v>0.21499999999999997</v>
      </c>
      <c r="H131" s="493">
        <f t="shared" ref="H131:H136" si="21">F131*G131</f>
        <v>8.269230769230769E-2</v>
      </c>
      <c r="I131" s="499"/>
      <c r="J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c r="BC131" s="46"/>
      <c r="BD131" s="46"/>
      <c r="BE131" s="46"/>
      <c r="BF131" s="46"/>
      <c r="BG131" s="46"/>
      <c r="BH131" s="46"/>
      <c r="BI131" s="46"/>
      <c r="BJ131" s="46"/>
      <c r="BK131" s="46"/>
      <c r="BL131" s="46"/>
      <c r="BM131" s="46"/>
      <c r="BN131" s="46"/>
      <c r="BO131" s="46"/>
      <c r="BP131" s="46"/>
      <c r="BQ131" s="46"/>
      <c r="BR131" s="46"/>
      <c r="BS131" s="46"/>
      <c r="BT131" s="46"/>
      <c r="BU131" s="46"/>
      <c r="BV131" s="46"/>
      <c r="BW131" s="46"/>
      <c r="BX131" s="46"/>
      <c r="BY131" s="46"/>
      <c r="BZ131" s="46"/>
      <c r="CA131" s="46"/>
      <c r="CB131" s="46"/>
      <c r="CC131" s="46"/>
      <c r="CD131" s="46"/>
      <c r="CE131" s="46"/>
      <c r="CF131" s="46"/>
      <c r="CG131" s="46"/>
      <c r="CH131" s="46"/>
      <c r="CI131" s="46"/>
      <c r="CJ131" s="46"/>
      <c r="CK131" s="46"/>
      <c r="CL131" s="46"/>
      <c r="CM131" s="46"/>
      <c r="CN131" s="46"/>
      <c r="CO131" s="46"/>
      <c r="CP131" s="46"/>
      <c r="CQ131" s="46"/>
      <c r="CR131" s="46"/>
      <c r="CS131" s="46"/>
      <c r="CT131" s="46"/>
      <c r="CU131" s="46"/>
      <c r="CV131" s="46"/>
      <c r="CW131" s="46"/>
      <c r="CX131" s="46"/>
      <c r="CY131" s="46"/>
      <c r="CZ131" s="46"/>
      <c r="DA131" s="46"/>
      <c r="DB131" s="46"/>
      <c r="DC131" s="46"/>
      <c r="DD131" s="46"/>
      <c r="DE131" s="46"/>
      <c r="DF131" s="46"/>
      <c r="DG131" s="46"/>
      <c r="DH131" s="46"/>
      <c r="DI131" s="46"/>
      <c r="DJ131" s="46"/>
      <c r="DK131" s="46"/>
      <c r="DL131" s="46"/>
    </row>
    <row r="132" spans="1:116" x14ac:dyDescent="0.25">
      <c r="A132" s="46"/>
      <c r="B132" s="96"/>
      <c r="D132" s="92" t="s">
        <v>35</v>
      </c>
      <c r="E132" s="21"/>
      <c r="F132" s="81">
        <f t="shared" ref="F132:F136" si="22">(H69+J69+L69)/($H$74+$J$74+$L$74)</f>
        <v>0</v>
      </c>
      <c r="G132" s="98">
        <f>G128</f>
        <v>0</v>
      </c>
      <c r="H132" s="493">
        <f>F132*G132</f>
        <v>0</v>
      </c>
      <c r="I132" s="499"/>
      <c r="J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c r="BH132" s="46"/>
      <c r="BI132" s="46"/>
      <c r="BJ132" s="46"/>
      <c r="BK132" s="46"/>
      <c r="BL132" s="46"/>
      <c r="BM132" s="46"/>
      <c r="BN132" s="46"/>
      <c r="BO132" s="46"/>
      <c r="BP132" s="46"/>
      <c r="BQ132" s="46"/>
      <c r="BR132" s="46"/>
      <c r="BS132" s="46"/>
      <c r="BT132" s="46"/>
      <c r="BU132" s="46"/>
      <c r="BV132" s="46"/>
      <c r="BW132" s="46"/>
      <c r="BX132" s="46"/>
      <c r="BY132" s="46"/>
      <c r="BZ132" s="46"/>
      <c r="CA132" s="46"/>
      <c r="CB132" s="46"/>
      <c r="CC132" s="46"/>
      <c r="CD132" s="46"/>
      <c r="CE132" s="46"/>
      <c r="CF132" s="46"/>
      <c r="CG132" s="46"/>
      <c r="CH132" s="46"/>
      <c r="CI132" s="46"/>
      <c r="CJ132" s="46"/>
      <c r="CK132" s="46"/>
      <c r="CL132" s="46"/>
      <c r="CM132" s="46"/>
      <c r="CN132" s="46"/>
      <c r="CO132" s="46"/>
      <c r="CP132" s="46"/>
      <c r="CQ132" s="46"/>
      <c r="CR132" s="46"/>
      <c r="CS132" s="46"/>
      <c r="CT132" s="46"/>
      <c r="CU132" s="46"/>
      <c r="CV132" s="46"/>
      <c r="CW132" s="46"/>
      <c r="CX132" s="46"/>
      <c r="CY132" s="46"/>
      <c r="CZ132" s="46"/>
      <c r="DA132" s="46"/>
      <c r="DB132" s="46"/>
      <c r="DC132" s="46"/>
      <c r="DD132" s="46"/>
      <c r="DE132" s="46"/>
      <c r="DF132" s="46"/>
      <c r="DG132" s="46"/>
      <c r="DH132" s="46"/>
      <c r="DI132" s="46"/>
      <c r="DJ132" s="46"/>
      <c r="DK132" s="46"/>
      <c r="DL132" s="46"/>
    </row>
    <row r="133" spans="1:116" x14ac:dyDescent="0.25">
      <c r="A133" s="46"/>
      <c r="B133" s="96"/>
      <c r="D133" s="92" t="s">
        <v>44</v>
      </c>
      <c r="E133" s="21"/>
      <c r="F133" s="81">
        <f t="shared" si="22"/>
        <v>9.6153846153846159E-2</v>
      </c>
      <c r="G133" s="98">
        <f>((1+G100/4)^4-1)*(1-Макро!$C$18)</f>
        <v>6.5945727999999981E-2</v>
      </c>
      <c r="H133" s="493">
        <f t="shared" si="21"/>
        <v>6.3409353846153827E-3</v>
      </c>
      <c r="I133" s="500">
        <f>(1+G100/4)^4-1</f>
        <v>8.2432159999999977E-2</v>
      </c>
      <c r="J133" s="501">
        <f>F133*I133/SUM($F$133:$F$136)</f>
        <v>1.2880024999999996E-2</v>
      </c>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46"/>
      <c r="BZ133" s="46"/>
      <c r="CA133" s="46"/>
      <c r="CB133" s="46"/>
      <c r="CC133" s="46"/>
      <c r="CD133" s="46"/>
      <c r="CE133" s="46"/>
      <c r="CF133" s="46"/>
      <c r="CG133" s="46"/>
      <c r="CH133" s="46"/>
      <c r="CI133" s="46"/>
      <c r="CJ133" s="46"/>
      <c r="CK133" s="46"/>
      <c r="CL133" s="46"/>
      <c r="CM133" s="46"/>
      <c r="CN133" s="46"/>
      <c r="CO133" s="46"/>
      <c r="CP133" s="46"/>
      <c r="CQ133" s="46"/>
      <c r="CR133" s="46"/>
      <c r="CS133" s="46"/>
      <c r="CT133" s="46"/>
      <c r="CU133" s="46"/>
      <c r="CV133" s="46"/>
      <c r="CW133" s="46"/>
      <c r="CX133" s="46"/>
      <c r="CY133" s="46"/>
      <c r="CZ133" s="46"/>
      <c r="DA133" s="46"/>
      <c r="DB133" s="46"/>
      <c r="DC133" s="46"/>
      <c r="DD133" s="46"/>
      <c r="DE133" s="46"/>
      <c r="DF133" s="46"/>
      <c r="DG133" s="46"/>
      <c r="DH133" s="46"/>
      <c r="DI133" s="46"/>
      <c r="DJ133" s="46"/>
      <c r="DK133" s="46"/>
      <c r="DL133" s="46"/>
    </row>
    <row r="134" spans="1:116" x14ac:dyDescent="0.25">
      <c r="A134" s="46"/>
      <c r="B134" s="96"/>
      <c r="D134" s="92" t="s">
        <v>163</v>
      </c>
      <c r="E134" s="21"/>
      <c r="F134" s="81">
        <f t="shared" si="22"/>
        <v>0.18461538461538463</v>
      </c>
      <c r="G134" s="98">
        <f>((1+G91/4)^4-1)*(1-Макро!$C$18)</f>
        <v>2.4271352531250304E-2</v>
      </c>
      <c r="H134" s="493">
        <f t="shared" si="21"/>
        <v>4.4808650826923639E-3</v>
      </c>
      <c r="I134" s="500">
        <f>(1+G91/4)^4-1</f>
        <v>3.0339190664062876E-2</v>
      </c>
      <c r="J134" s="501">
        <f t="shared" ref="J134:J136" si="23">F134*I134/SUM($F$133:$F$136)</f>
        <v>9.1017571992188621E-3</v>
      </c>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c r="BH134" s="46"/>
      <c r="BI134" s="46"/>
      <c r="BJ134" s="46"/>
      <c r="BK134" s="46"/>
      <c r="BL134" s="46"/>
      <c r="BM134" s="46"/>
      <c r="BN134" s="46"/>
      <c r="BO134" s="46"/>
      <c r="BP134" s="46"/>
      <c r="BQ134" s="46"/>
      <c r="BR134" s="46"/>
      <c r="BS134" s="46"/>
      <c r="BT134" s="46"/>
      <c r="BU134" s="46"/>
      <c r="BV134" s="46"/>
      <c r="BW134" s="46"/>
      <c r="BX134" s="46"/>
      <c r="BY134" s="46"/>
      <c r="BZ134" s="46"/>
      <c r="CA134" s="46"/>
      <c r="CB134" s="46"/>
      <c r="CC134" s="46"/>
      <c r="CD134" s="46"/>
      <c r="CE134" s="46"/>
      <c r="CF134" s="46"/>
      <c r="CG134" s="46"/>
      <c r="CH134" s="46"/>
      <c r="CI134" s="46"/>
      <c r="CJ134" s="46"/>
      <c r="CK134" s="46"/>
      <c r="CL134" s="46"/>
      <c r="CM134" s="46"/>
      <c r="CN134" s="46"/>
      <c r="CO134" s="46"/>
      <c r="CP134" s="46"/>
      <c r="CQ134" s="46"/>
      <c r="CR134" s="46"/>
      <c r="CS134" s="46"/>
      <c r="CT134" s="46"/>
      <c r="CU134" s="46"/>
      <c r="CV134" s="46"/>
      <c r="CW134" s="46"/>
      <c r="CX134" s="46"/>
      <c r="CY134" s="46"/>
      <c r="CZ134" s="46"/>
      <c r="DA134" s="46"/>
      <c r="DB134" s="46"/>
      <c r="DC134" s="46"/>
      <c r="DD134" s="46"/>
      <c r="DE134" s="46"/>
      <c r="DF134" s="46"/>
      <c r="DG134" s="46"/>
      <c r="DH134" s="46"/>
      <c r="DI134" s="46"/>
      <c r="DJ134" s="46"/>
      <c r="DK134" s="46"/>
      <c r="DL134" s="46"/>
    </row>
    <row r="135" spans="1:116" x14ac:dyDescent="0.25">
      <c r="A135" s="46"/>
      <c r="B135" s="96"/>
      <c r="D135" s="92" t="s">
        <v>164</v>
      </c>
      <c r="E135" s="21"/>
      <c r="F135" s="81">
        <f t="shared" si="22"/>
        <v>0.1423076923076923</v>
      </c>
      <c r="G135" s="98">
        <f>((1+G109/4)^4-1)*(1-Макро!$C$18)</f>
        <v>0.11359155672070305</v>
      </c>
      <c r="H135" s="493">
        <f t="shared" si="21"/>
        <v>1.6164952302561587E-2</v>
      </c>
      <c r="I135" s="500">
        <f>(1+G109/4)^4-1</f>
        <v>0.14198944590087881</v>
      </c>
      <c r="J135" s="501">
        <f t="shared" si="23"/>
        <v>3.2835059364578222E-2</v>
      </c>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c r="BH135" s="46"/>
      <c r="BI135" s="46"/>
      <c r="BJ135" s="46"/>
      <c r="BK135" s="46"/>
      <c r="BL135" s="46"/>
      <c r="BM135" s="46"/>
      <c r="BN135" s="46"/>
      <c r="BO135" s="46"/>
      <c r="BP135" s="46"/>
      <c r="BQ135" s="46"/>
      <c r="BR135" s="46"/>
      <c r="BS135" s="46"/>
      <c r="BT135" s="46"/>
      <c r="BU135" s="46"/>
      <c r="BV135" s="46"/>
      <c r="BW135" s="46"/>
      <c r="BX135" s="46"/>
      <c r="BY135" s="46"/>
      <c r="BZ135" s="46"/>
      <c r="CA135" s="46"/>
      <c r="CB135" s="46"/>
      <c r="CC135" s="46"/>
      <c r="CD135" s="46"/>
      <c r="CE135" s="46"/>
      <c r="CF135" s="46"/>
      <c r="CG135" s="46"/>
      <c r="CH135" s="46"/>
      <c r="CI135" s="46"/>
      <c r="CJ135" s="46"/>
      <c r="CK135" s="46"/>
      <c r="CL135" s="46"/>
      <c r="CM135" s="46"/>
      <c r="CN135" s="46"/>
      <c r="CO135" s="46"/>
      <c r="CP135" s="46"/>
      <c r="CQ135" s="46"/>
      <c r="CR135" s="46"/>
      <c r="CS135" s="46"/>
      <c r="CT135" s="46"/>
      <c r="CU135" s="46"/>
      <c r="CV135" s="46"/>
      <c r="CW135" s="46"/>
      <c r="CX135" s="46"/>
      <c r="CY135" s="46"/>
      <c r="CZ135" s="46"/>
      <c r="DA135" s="46"/>
      <c r="DB135" s="46"/>
      <c r="DC135" s="46"/>
      <c r="DD135" s="46"/>
      <c r="DE135" s="46"/>
      <c r="DF135" s="46"/>
      <c r="DG135" s="46"/>
      <c r="DH135" s="46"/>
      <c r="DI135" s="46"/>
      <c r="DJ135" s="46"/>
      <c r="DK135" s="46"/>
      <c r="DL135" s="46"/>
    </row>
    <row r="136" spans="1:116" x14ac:dyDescent="0.25">
      <c r="A136" s="46"/>
      <c r="B136" s="96"/>
      <c r="D136" s="92" t="s">
        <v>165</v>
      </c>
      <c r="E136" s="21"/>
      <c r="F136" s="81">
        <f t="shared" si="22"/>
        <v>0.19230769230769232</v>
      </c>
      <c r="G136" s="98">
        <f>((1+G118/4)^4-1)*(1-Макро!$C$18)</f>
        <v>0.11359155672070305</v>
      </c>
      <c r="H136" s="493">
        <f t="shared" si="21"/>
        <v>2.1844530138596743E-2</v>
      </c>
      <c r="I136" s="500">
        <f>(1+G118/4)^4-1</f>
        <v>0.14198944590087881</v>
      </c>
      <c r="J136" s="501">
        <f t="shared" si="23"/>
        <v>4.4371701844024627E-2</v>
      </c>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c r="BH136" s="46"/>
      <c r="BI136" s="46"/>
      <c r="BJ136" s="46"/>
      <c r="BK136" s="46"/>
      <c r="BL136" s="46"/>
      <c r="BM136" s="46"/>
      <c r="BN136" s="46"/>
      <c r="BO136" s="46"/>
      <c r="BP136" s="46"/>
      <c r="BQ136" s="46"/>
      <c r="BR136" s="46"/>
      <c r="BS136" s="46"/>
      <c r="BT136" s="46"/>
      <c r="BU136" s="46"/>
      <c r="BV136" s="46"/>
      <c r="BW136" s="46"/>
      <c r="BX136" s="46"/>
      <c r="BY136" s="46"/>
      <c r="BZ136" s="46"/>
      <c r="CA136" s="46"/>
      <c r="CB136" s="46"/>
      <c r="CC136" s="46"/>
      <c r="CD136" s="46"/>
      <c r="CE136" s="46"/>
      <c r="CF136" s="46"/>
      <c r="CG136" s="46"/>
      <c r="CH136" s="46"/>
      <c r="CI136" s="46"/>
      <c r="CJ136" s="46"/>
      <c r="CK136" s="46"/>
      <c r="CL136" s="46"/>
      <c r="CM136" s="46"/>
      <c r="CN136" s="46"/>
      <c r="CO136" s="46"/>
      <c r="CP136" s="46"/>
      <c r="CQ136" s="46"/>
      <c r="CR136" s="46"/>
      <c r="CS136" s="46"/>
      <c r="CT136" s="46"/>
      <c r="CU136" s="46"/>
      <c r="CV136" s="46"/>
      <c r="CW136" s="46"/>
      <c r="CX136" s="46"/>
      <c r="CY136" s="46"/>
      <c r="CZ136" s="46"/>
      <c r="DA136" s="46"/>
      <c r="DB136" s="46"/>
      <c r="DC136" s="46"/>
      <c r="DD136" s="46"/>
      <c r="DE136" s="46"/>
      <c r="DF136" s="46"/>
      <c r="DG136" s="46"/>
      <c r="DH136" s="46"/>
      <c r="DI136" s="46"/>
      <c r="DJ136" s="46"/>
      <c r="DK136" s="46"/>
      <c r="DL136" s="46"/>
    </row>
    <row r="137" spans="1:116" x14ac:dyDescent="0.25">
      <c r="A137" s="46"/>
      <c r="B137" s="96"/>
      <c r="D137" s="100" t="s">
        <v>184</v>
      </c>
      <c r="E137" s="101"/>
      <c r="F137" s="102"/>
      <c r="G137" s="103"/>
      <c r="H137" s="494">
        <f>SUM(H131:H136)</f>
        <v>0.13152359060077376</v>
      </c>
      <c r="I137" s="502"/>
      <c r="J137" s="503">
        <f>SUM(J131:J136)</f>
        <v>9.9188543407821711E-2</v>
      </c>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c r="BH137" s="46"/>
      <c r="BI137" s="46"/>
      <c r="BJ137" s="46"/>
      <c r="BK137" s="46"/>
      <c r="BL137" s="46"/>
      <c r="BM137" s="46"/>
      <c r="BN137" s="46"/>
      <c r="BO137" s="46"/>
      <c r="BP137" s="46"/>
      <c r="BQ137" s="46"/>
      <c r="BR137" s="46"/>
      <c r="BS137" s="46"/>
      <c r="BT137" s="46"/>
      <c r="BU137" s="46"/>
      <c r="BV137" s="46"/>
      <c r="BW137" s="46"/>
      <c r="BX137" s="46"/>
      <c r="BY137" s="46"/>
      <c r="BZ137" s="46"/>
      <c r="CA137" s="46"/>
      <c r="CB137" s="46"/>
      <c r="CC137" s="46"/>
      <c r="CD137" s="46"/>
      <c r="CE137" s="46"/>
      <c r="CF137" s="46"/>
      <c r="CG137" s="46"/>
      <c r="CH137" s="46"/>
      <c r="CI137" s="46"/>
      <c r="CJ137" s="46"/>
      <c r="CK137" s="46"/>
      <c r="CL137" s="46"/>
      <c r="CM137" s="46"/>
      <c r="CN137" s="46"/>
      <c r="CO137" s="46"/>
      <c r="CP137" s="46"/>
      <c r="CQ137" s="46"/>
      <c r="CR137" s="46"/>
      <c r="CS137" s="46"/>
      <c r="CT137" s="46"/>
      <c r="CU137" s="46"/>
      <c r="CV137" s="46"/>
      <c r="CW137" s="46"/>
      <c r="CX137" s="46"/>
      <c r="CY137" s="46"/>
      <c r="CZ137" s="46"/>
      <c r="DA137" s="46"/>
      <c r="DB137" s="46"/>
      <c r="DC137" s="46"/>
      <c r="DD137" s="46"/>
      <c r="DE137" s="46"/>
      <c r="DF137" s="46"/>
      <c r="DG137" s="46"/>
      <c r="DH137" s="46"/>
      <c r="DI137" s="46"/>
      <c r="DJ137" s="46"/>
      <c r="DK137" s="46"/>
      <c r="DL137" s="46"/>
    </row>
    <row r="138" spans="1:116" ht="15.75" thickBot="1" x14ac:dyDescent="0.3">
      <c r="A138" s="46"/>
      <c r="B138" s="96"/>
      <c r="D138" s="104" t="s">
        <v>185</v>
      </c>
      <c r="E138" s="105"/>
      <c r="F138" s="106"/>
      <c r="G138" s="107"/>
      <c r="H138" s="495">
        <f>(1+H137)^(1/4)-1</f>
        <v>3.137334491954058E-2</v>
      </c>
      <c r="I138" s="502"/>
      <c r="J138" s="503">
        <f>(1+J137)^(1/4)-1</f>
        <v>2.3924767768155997E-2</v>
      </c>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c r="BH138" s="46"/>
      <c r="BI138" s="46"/>
      <c r="BJ138" s="46"/>
      <c r="BK138" s="46"/>
      <c r="BL138" s="46"/>
      <c r="BM138" s="46"/>
      <c r="BN138" s="46"/>
      <c r="BO138" s="46"/>
      <c r="BP138" s="46"/>
      <c r="BQ138" s="46"/>
      <c r="BR138" s="46"/>
      <c r="BS138" s="46"/>
      <c r="BT138" s="46"/>
      <c r="BU138" s="46"/>
      <c r="BV138" s="46"/>
      <c r="BW138" s="46"/>
      <c r="BX138" s="46"/>
      <c r="BY138" s="46"/>
      <c r="BZ138" s="46"/>
      <c r="CA138" s="46"/>
      <c r="CB138" s="46"/>
      <c r="CC138" s="46"/>
      <c r="CD138" s="46"/>
      <c r="CE138" s="46"/>
      <c r="CF138" s="46"/>
      <c r="CG138" s="46"/>
      <c r="CH138" s="46"/>
      <c r="CI138" s="46"/>
      <c r="CJ138" s="46"/>
      <c r="CK138" s="46"/>
      <c r="CL138" s="46"/>
      <c r="CM138" s="46"/>
      <c r="CN138" s="46"/>
      <c r="CO138" s="46"/>
      <c r="CP138" s="46"/>
      <c r="CQ138" s="46"/>
      <c r="CR138" s="46"/>
      <c r="CS138" s="46"/>
      <c r="CT138" s="46"/>
      <c r="CU138" s="46"/>
      <c r="CV138" s="46"/>
      <c r="CW138" s="46"/>
      <c r="CX138" s="46"/>
      <c r="CY138" s="46"/>
      <c r="CZ138" s="46"/>
      <c r="DA138" s="46"/>
      <c r="DB138" s="46"/>
      <c r="DC138" s="46"/>
      <c r="DD138" s="46"/>
      <c r="DE138" s="46"/>
      <c r="DF138" s="46"/>
      <c r="DG138" s="46"/>
      <c r="DH138" s="46"/>
      <c r="DI138" s="46"/>
      <c r="DJ138" s="46"/>
      <c r="DK138" s="46"/>
      <c r="DL138" s="46"/>
    </row>
    <row r="140" spans="1:116" x14ac:dyDescent="0.25">
      <c r="A140" s="46"/>
      <c r="E140" s="108"/>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6"/>
      <c r="BE140" s="46"/>
      <c r="BF140" s="46"/>
      <c r="BG140" s="46"/>
      <c r="BH140" s="46"/>
      <c r="BI140" s="46"/>
      <c r="BJ140" s="46"/>
      <c r="BK140" s="46"/>
      <c r="BL140" s="46"/>
      <c r="BM140" s="46"/>
      <c r="BN140" s="46"/>
      <c r="BO140" s="46"/>
      <c r="BP140" s="46"/>
      <c r="BQ140" s="46"/>
      <c r="BR140" s="46"/>
      <c r="BS140" s="46"/>
      <c r="BT140" s="46"/>
      <c r="BU140" s="46"/>
      <c r="BV140" s="46"/>
      <c r="BW140" s="46"/>
      <c r="BX140" s="46"/>
      <c r="BY140" s="46"/>
      <c r="BZ140" s="46"/>
      <c r="CA140" s="46"/>
      <c r="CB140" s="46"/>
      <c r="CC140" s="46"/>
      <c r="CD140" s="46"/>
      <c r="CE140" s="46"/>
      <c r="CF140" s="46"/>
      <c r="CG140" s="46"/>
      <c r="CH140" s="46"/>
      <c r="CI140" s="46"/>
      <c r="CJ140" s="46"/>
      <c r="CK140" s="46"/>
      <c r="CL140" s="46"/>
      <c r="CM140" s="46"/>
      <c r="CN140" s="46"/>
      <c r="CO140" s="46"/>
      <c r="CP140" s="46"/>
      <c r="CQ140" s="46"/>
      <c r="CR140" s="46"/>
      <c r="CS140" s="46"/>
      <c r="CT140" s="46"/>
      <c r="CU140" s="46"/>
      <c r="CV140" s="46"/>
      <c r="CW140" s="46"/>
      <c r="CX140" s="46"/>
      <c r="CY140" s="46"/>
      <c r="CZ140" s="46"/>
      <c r="DA140" s="46"/>
      <c r="DB140" s="46"/>
      <c r="DC140" s="46"/>
      <c r="DD140" s="46"/>
      <c r="DE140" s="46"/>
      <c r="DF140" s="46"/>
      <c r="DG140" s="46"/>
      <c r="DH140" s="46"/>
      <c r="DI140" s="46"/>
      <c r="DJ140" s="46"/>
      <c r="DK140" s="46"/>
      <c r="DL140" s="46"/>
    </row>
    <row r="141" spans="1:116" x14ac:dyDescent="0.25">
      <c r="A141" s="46"/>
      <c r="D141" s="43" t="s">
        <v>220</v>
      </c>
      <c r="E141" s="108"/>
      <c r="G141" s="45">
        <v>1</v>
      </c>
      <c r="H141" s="45">
        <v>2</v>
      </c>
      <c r="I141" s="45">
        <v>3</v>
      </c>
      <c r="J141" s="45">
        <v>4</v>
      </c>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c r="BH141" s="46"/>
      <c r="BI141" s="46"/>
      <c r="BJ141" s="46"/>
      <c r="BK141" s="46"/>
      <c r="BL141" s="46"/>
      <c r="BM141" s="46"/>
      <c r="BN141" s="46"/>
      <c r="BO141" s="46"/>
      <c r="BP141" s="46"/>
      <c r="BQ141" s="46"/>
      <c r="BR141" s="46"/>
      <c r="BS141" s="46"/>
      <c r="BT141" s="46"/>
      <c r="BU141" s="46"/>
      <c r="BV141" s="46"/>
      <c r="BW141" s="46"/>
      <c r="BX141" s="46"/>
      <c r="BY141" s="46"/>
      <c r="BZ141" s="46"/>
      <c r="CA141" s="46"/>
      <c r="CB141" s="46"/>
      <c r="CC141" s="46"/>
      <c r="CD141" s="46"/>
      <c r="CE141" s="46"/>
      <c r="CF141" s="46"/>
      <c r="CG141" s="46"/>
      <c r="CH141" s="46"/>
      <c r="CI141" s="46"/>
      <c r="CJ141" s="46"/>
      <c r="CK141" s="46"/>
      <c r="CL141" s="46"/>
      <c r="CM141" s="46"/>
      <c r="CN141" s="46"/>
      <c r="CO141" s="46"/>
      <c r="CP141" s="46"/>
      <c r="CQ141" s="46"/>
      <c r="CR141" s="46"/>
      <c r="CS141" s="46"/>
      <c r="CT141" s="46"/>
      <c r="CU141" s="46"/>
      <c r="CV141" s="46"/>
      <c r="CW141" s="46"/>
      <c r="CX141" s="46"/>
      <c r="CY141" s="46"/>
      <c r="CZ141" s="46"/>
      <c r="DA141" s="46"/>
      <c r="DB141" s="46"/>
      <c r="DC141" s="46"/>
      <c r="DD141" s="46"/>
      <c r="DE141" s="46"/>
      <c r="DF141" s="46"/>
      <c r="DG141" s="46"/>
      <c r="DH141" s="46"/>
      <c r="DI141" s="46"/>
      <c r="DJ141" s="46"/>
      <c r="DK141" s="46"/>
      <c r="DL141" s="46"/>
    </row>
    <row r="142" spans="1:116" x14ac:dyDescent="0.25">
      <c r="A142" s="46"/>
      <c r="C142" s="138"/>
      <c r="D142" s="29" t="s">
        <v>221</v>
      </c>
      <c r="E142" s="108"/>
      <c r="G142" s="304">
        <v>0.5</v>
      </c>
      <c r="H142" s="305">
        <v>0.1</v>
      </c>
      <c r="I142" s="305">
        <v>0.05</v>
      </c>
      <c r="J142" s="306">
        <f>1-SUM(G142:I142)</f>
        <v>0.35</v>
      </c>
      <c r="V142" s="46"/>
      <c r="W142" s="46"/>
      <c r="X142" s="46"/>
      <c r="Y142" s="46"/>
      <c r="Z142" s="46"/>
      <c r="AA142" s="46"/>
      <c r="AB142" s="46"/>
      <c r="AC142" s="46"/>
      <c r="AD142" s="46"/>
      <c r="AE142" s="46"/>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6"/>
      <c r="BE142" s="46"/>
      <c r="BF142" s="46"/>
      <c r="BG142" s="46"/>
      <c r="BH142" s="46"/>
      <c r="BI142" s="46"/>
      <c r="BJ142" s="46"/>
      <c r="BK142" s="46"/>
      <c r="BL142" s="46"/>
      <c r="BM142" s="46"/>
      <c r="BN142" s="46"/>
      <c r="BO142" s="46"/>
      <c r="BP142" s="46"/>
      <c r="BQ142" s="46"/>
      <c r="BR142" s="46"/>
      <c r="BS142" s="46"/>
      <c r="BT142" s="46"/>
      <c r="BU142" s="46"/>
      <c r="BV142" s="46"/>
      <c r="BW142" s="46"/>
      <c r="BX142" s="46"/>
      <c r="BY142" s="46"/>
      <c r="BZ142" s="46"/>
      <c r="CA142" s="46"/>
      <c r="CB142" s="46"/>
      <c r="CC142" s="46"/>
      <c r="CD142" s="46"/>
      <c r="CE142" s="46"/>
      <c r="CF142" s="46"/>
      <c r="CG142" s="46"/>
      <c r="CH142" s="46"/>
      <c r="CI142" s="46"/>
      <c r="CJ142" s="46"/>
      <c r="CK142" s="46"/>
      <c r="CL142" s="46"/>
      <c r="CM142" s="46"/>
      <c r="CN142" s="46"/>
      <c r="CO142" s="46"/>
      <c r="CP142" s="46"/>
      <c r="CQ142" s="46"/>
      <c r="CR142" s="46"/>
      <c r="CS142" s="46"/>
      <c r="CT142" s="46"/>
      <c r="CU142" s="46"/>
      <c r="CV142" s="46"/>
      <c r="CW142" s="46"/>
      <c r="CX142" s="46"/>
      <c r="CY142" s="46"/>
      <c r="CZ142" s="46"/>
      <c r="DA142" s="46"/>
      <c r="DB142" s="46"/>
      <c r="DC142" s="46"/>
      <c r="DD142" s="46"/>
      <c r="DE142" s="46"/>
      <c r="DF142" s="46"/>
      <c r="DG142" s="46"/>
      <c r="DH142" s="46"/>
      <c r="DI142" s="46"/>
      <c r="DJ142" s="46"/>
      <c r="DK142" s="46"/>
      <c r="DL142" s="46"/>
    </row>
    <row r="143" spans="1:116" x14ac:dyDescent="0.25">
      <c r="A143" s="46"/>
      <c r="C143" s="138"/>
      <c r="D143" s="29" t="s">
        <v>222</v>
      </c>
      <c r="E143" s="108"/>
      <c r="G143" s="307">
        <v>0.25</v>
      </c>
      <c r="H143" s="308">
        <v>0.25</v>
      </c>
      <c r="I143" s="308">
        <v>0.25</v>
      </c>
      <c r="J143" s="309">
        <f t="shared" ref="J143:J144" si="24">1-SUM(G143:I143)</f>
        <v>0.25</v>
      </c>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c r="BH143" s="46"/>
      <c r="BI143" s="46"/>
      <c r="BJ143" s="46"/>
      <c r="BK143" s="46"/>
      <c r="BL143" s="46"/>
      <c r="BM143" s="46"/>
      <c r="BN143" s="46"/>
      <c r="BO143" s="46"/>
      <c r="BP143" s="46"/>
      <c r="BQ143" s="46"/>
      <c r="BR143" s="46"/>
      <c r="BS143" s="46"/>
      <c r="BT143" s="46"/>
      <c r="BU143" s="46"/>
      <c r="BV143" s="46"/>
      <c r="BW143" s="46"/>
      <c r="BX143" s="46"/>
      <c r="BY143" s="46"/>
      <c r="BZ143" s="46"/>
      <c r="CA143" s="46"/>
      <c r="CB143" s="46"/>
      <c r="CC143" s="46"/>
      <c r="CD143" s="46"/>
      <c r="CE143" s="46"/>
      <c r="CF143" s="46"/>
      <c r="CG143" s="46"/>
      <c r="CH143" s="46"/>
      <c r="CI143" s="46"/>
      <c r="CJ143" s="46"/>
      <c r="CK143" s="46"/>
      <c r="CL143" s="46"/>
      <c r="CM143" s="46"/>
      <c r="CN143" s="46"/>
      <c r="CO143" s="46"/>
      <c r="CP143" s="46"/>
      <c r="CQ143" s="46"/>
      <c r="CR143" s="46"/>
      <c r="CS143" s="46"/>
      <c r="CT143" s="46"/>
      <c r="CU143" s="46"/>
      <c r="CV143" s="46"/>
      <c r="CW143" s="46"/>
      <c r="CX143" s="46"/>
      <c r="CY143" s="46"/>
      <c r="CZ143" s="46"/>
      <c r="DA143" s="46"/>
      <c r="DB143" s="46"/>
      <c r="DC143" s="46"/>
      <c r="DD143" s="46"/>
      <c r="DE143" s="46"/>
      <c r="DF143" s="46"/>
      <c r="DG143" s="46"/>
      <c r="DH143" s="46"/>
      <c r="DI143" s="46"/>
      <c r="DJ143" s="46"/>
      <c r="DK143" s="46"/>
      <c r="DL143" s="46"/>
    </row>
    <row r="144" spans="1:116" x14ac:dyDescent="0.25">
      <c r="A144" s="46"/>
      <c r="C144" s="138"/>
      <c r="D144" s="29" t="s">
        <v>223</v>
      </c>
      <c r="E144" s="108"/>
      <c r="G144" s="310">
        <v>0.25</v>
      </c>
      <c r="H144" s="311">
        <v>0.25</v>
      </c>
      <c r="I144" s="311">
        <v>0.25</v>
      </c>
      <c r="J144" s="312">
        <f t="shared" si="24"/>
        <v>0.25</v>
      </c>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c r="BH144" s="46"/>
      <c r="BI144" s="46"/>
      <c r="BJ144" s="46"/>
      <c r="BK144" s="46"/>
      <c r="BL144" s="46"/>
      <c r="BM144" s="46"/>
      <c r="BN144" s="46"/>
      <c r="BO144" s="46"/>
      <c r="BP144" s="46"/>
      <c r="BQ144" s="46"/>
      <c r="BR144" s="46"/>
      <c r="BS144" s="46"/>
      <c r="BT144" s="46"/>
      <c r="BU144" s="46"/>
      <c r="BV144" s="46"/>
      <c r="BW144" s="46"/>
      <c r="BX144" s="46"/>
      <c r="BY144" s="46"/>
      <c r="BZ144" s="46"/>
      <c r="CA144" s="46"/>
      <c r="CB144" s="46"/>
      <c r="CC144" s="46"/>
      <c r="CD144" s="46"/>
      <c r="CE144" s="46"/>
      <c r="CF144" s="46"/>
      <c r="CG144" s="46"/>
      <c r="CH144" s="46"/>
      <c r="CI144" s="46"/>
      <c r="CJ144" s="46"/>
      <c r="CK144" s="46"/>
      <c r="CL144" s="46"/>
      <c r="CM144" s="46"/>
      <c r="CN144" s="46"/>
      <c r="CO144" s="46"/>
      <c r="CP144" s="46"/>
      <c r="CQ144" s="46"/>
      <c r="CR144" s="46"/>
      <c r="CS144" s="46"/>
      <c r="CT144" s="46"/>
      <c r="CU144" s="46"/>
      <c r="CV144" s="46"/>
      <c r="CW144" s="46"/>
      <c r="CX144" s="46"/>
      <c r="CY144" s="46"/>
      <c r="CZ144" s="46"/>
      <c r="DA144" s="46"/>
      <c r="DB144" s="46"/>
      <c r="DC144" s="46"/>
      <c r="DD144" s="46"/>
      <c r="DE144" s="46"/>
      <c r="DF144" s="46"/>
      <c r="DG144" s="46"/>
      <c r="DH144" s="46"/>
      <c r="DI144" s="46"/>
      <c r="DJ144" s="46"/>
      <c r="DK144" s="46"/>
      <c r="DL144" s="46"/>
    </row>
    <row r="145" spans="1:116" x14ac:dyDescent="0.25">
      <c r="A145" s="46"/>
      <c r="E145" s="108"/>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c r="BH145" s="46"/>
      <c r="BI145" s="46"/>
      <c r="BJ145" s="46"/>
      <c r="BK145" s="46"/>
      <c r="BL145" s="46"/>
      <c r="BM145" s="46"/>
      <c r="BN145" s="46"/>
      <c r="BO145" s="46"/>
      <c r="BP145" s="46"/>
      <c r="BQ145" s="46"/>
      <c r="BR145" s="46"/>
      <c r="BS145" s="46"/>
      <c r="BT145" s="46"/>
      <c r="BU145" s="46"/>
      <c r="BV145" s="46"/>
      <c r="BW145" s="46"/>
      <c r="BX145" s="46"/>
      <c r="BY145" s="46"/>
      <c r="BZ145" s="46"/>
      <c r="CA145" s="46"/>
      <c r="CB145" s="46"/>
      <c r="CC145" s="46"/>
      <c r="CD145" s="46"/>
      <c r="CE145" s="46"/>
      <c r="CF145" s="46"/>
      <c r="CG145" s="46"/>
      <c r="CH145" s="46"/>
      <c r="CI145" s="46"/>
      <c r="CJ145" s="46"/>
      <c r="CK145" s="46"/>
      <c r="CL145" s="46"/>
      <c r="CM145" s="46"/>
      <c r="CN145" s="46"/>
      <c r="CO145" s="46"/>
      <c r="CP145" s="46"/>
      <c r="CQ145" s="46"/>
      <c r="CR145" s="46"/>
      <c r="CS145" s="46"/>
      <c r="CT145" s="46"/>
      <c r="CU145" s="46"/>
      <c r="CV145" s="46"/>
      <c r="CW145" s="46"/>
      <c r="CX145" s="46"/>
      <c r="CY145" s="46"/>
      <c r="CZ145" s="46"/>
      <c r="DA145" s="46"/>
      <c r="DB145" s="46"/>
      <c r="DC145" s="46"/>
      <c r="DD145" s="46"/>
      <c r="DE145" s="46"/>
      <c r="DF145" s="46"/>
      <c r="DG145" s="46"/>
      <c r="DH145" s="46"/>
      <c r="DI145" s="46"/>
      <c r="DJ145" s="46"/>
      <c r="DK145" s="46"/>
      <c r="DL145" s="46"/>
    </row>
    <row r="146" spans="1:116" x14ac:dyDescent="0.25">
      <c r="A146" s="46"/>
      <c r="D146" s="43"/>
      <c r="E146" s="108"/>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c r="BG146" s="46"/>
      <c r="BH146" s="46"/>
      <c r="BI146" s="46"/>
      <c r="BJ146" s="46"/>
      <c r="BK146" s="46"/>
      <c r="BL146" s="46"/>
      <c r="BM146" s="46"/>
      <c r="BN146" s="46"/>
      <c r="BO146" s="46"/>
      <c r="BP146" s="46"/>
      <c r="BQ146" s="46"/>
      <c r="BR146" s="46"/>
      <c r="BS146" s="46"/>
      <c r="BT146" s="46"/>
      <c r="BU146" s="46"/>
      <c r="BV146" s="46"/>
      <c r="BW146" s="46"/>
      <c r="BX146" s="46"/>
      <c r="BY146" s="46"/>
      <c r="BZ146" s="46"/>
      <c r="CA146" s="46"/>
      <c r="CB146" s="46"/>
      <c r="CC146" s="46"/>
      <c r="CD146" s="46"/>
      <c r="CE146" s="46"/>
      <c r="CF146" s="46"/>
      <c r="CG146" s="46"/>
      <c r="CH146" s="46"/>
      <c r="CI146" s="46"/>
      <c r="CJ146" s="46"/>
      <c r="CK146" s="46"/>
      <c r="CL146" s="46"/>
      <c r="CM146" s="46"/>
      <c r="CN146" s="46"/>
      <c r="CO146" s="46"/>
      <c r="CP146" s="46"/>
      <c r="CQ146" s="46"/>
      <c r="CR146" s="46"/>
      <c r="CS146" s="46"/>
      <c r="CT146" s="46"/>
      <c r="CU146" s="46"/>
      <c r="CV146" s="46"/>
      <c r="CW146" s="46"/>
      <c r="CX146" s="46"/>
      <c r="CY146" s="46"/>
      <c r="CZ146" s="46"/>
      <c r="DA146" s="46"/>
      <c r="DB146" s="46"/>
      <c r="DC146" s="46"/>
      <c r="DD146" s="46"/>
      <c r="DE146" s="46"/>
      <c r="DF146" s="46"/>
      <c r="DG146" s="46"/>
      <c r="DH146" s="46"/>
      <c r="DI146" s="46"/>
      <c r="DJ146" s="46"/>
      <c r="DK146" s="46"/>
      <c r="DL146" s="46"/>
    </row>
    <row r="147" spans="1:116" s="110" customFormat="1" x14ac:dyDescent="0.25">
      <c r="A147" s="25"/>
      <c r="B147" s="25"/>
      <c r="C147" s="25"/>
      <c r="D147" s="109" t="s">
        <v>59</v>
      </c>
      <c r="E147" s="109"/>
      <c r="F147" s="47"/>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row>
    <row r="148" spans="1:116" s="243" customFormat="1" x14ac:dyDescent="0.25">
      <c r="A148" s="239"/>
      <c r="B148" s="239"/>
      <c r="C148" s="239"/>
      <c r="D148" s="240" t="s">
        <v>450</v>
      </c>
      <c r="E148" s="241"/>
      <c r="F148" s="242"/>
      <c r="G148" s="239"/>
      <c r="H148" s="239"/>
      <c r="I148" s="240" t="s">
        <v>448</v>
      </c>
      <c r="J148" s="239"/>
      <c r="K148" s="239"/>
      <c r="L148" s="239"/>
      <c r="M148" s="239"/>
      <c r="N148" s="239" t="s">
        <v>468</v>
      </c>
      <c r="O148" s="239"/>
      <c r="P148" s="239"/>
      <c r="Q148" s="239"/>
      <c r="R148" s="239"/>
      <c r="S148" s="239"/>
      <c r="T148" s="239"/>
      <c r="U148" s="239"/>
      <c r="V148" s="239"/>
      <c r="W148" s="239"/>
      <c r="X148" s="239"/>
      <c r="Y148" s="239"/>
      <c r="Z148" s="239"/>
      <c r="AA148" s="239"/>
      <c r="AB148" s="239"/>
      <c r="AC148" s="239"/>
      <c r="AD148" s="239"/>
      <c r="AE148" s="239"/>
      <c r="AF148" s="239"/>
      <c r="AG148" s="239"/>
      <c r="AH148" s="239"/>
      <c r="AI148" s="239"/>
      <c r="AJ148" s="239"/>
      <c r="AK148" s="239"/>
      <c r="AL148" s="239"/>
      <c r="AM148" s="239"/>
      <c r="AN148" s="239"/>
      <c r="AO148" s="239"/>
      <c r="AP148" s="239"/>
      <c r="AQ148" s="239"/>
      <c r="AR148" s="239"/>
      <c r="AS148" s="239"/>
      <c r="AT148" s="239"/>
      <c r="AU148" s="239"/>
      <c r="AV148" s="239"/>
      <c r="AW148" s="239"/>
      <c r="AX148" s="239"/>
      <c r="AY148" s="239"/>
      <c r="AZ148" s="239"/>
      <c r="BA148" s="239"/>
      <c r="BB148" s="239"/>
      <c r="BC148" s="239"/>
      <c r="BD148" s="239"/>
      <c r="BE148" s="239"/>
      <c r="BF148" s="239"/>
      <c r="BG148" s="239"/>
      <c r="BH148" s="239"/>
      <c r="BI148" s="239"/>
      <c r="BJ148" s="239"/>
      <c r="BK148" s="239"/>
      <c r="BL148" s="239"/>
      <c r="BM148" s="239"/>
      <c r="BN148" s="239"/>
      <c r="BO148" s="239"/>
      <c r="BP148" s="239"/>
      <c r="BQ148" s="239"/>
      <c r="BR148" s="239"/>
      <c r="BS148" s="239"/>
      <c r="BT148" s="239"/>
      <c r="BU148" s="239"/>
      <c r="BV148" s="239"/>
      <c r="BW148" s="239"/>
      <c r="BX148" s="239"/>
      <c r="BY148" s="239"/>
      <c r="BZ148" s="239"/>
      <c r="CA148" s="239"/>
      <c r="CB148" s="239"/>
      <c r="CC148" s="239"/>
      <c r="CD148" s="239"/>
      <c r="CE148" s="239"/>
      <c r="CF148" s="239"/>
      <c r="CG148" s="239"/>
      <c r="CH148" s="239"/>
      <c r="CI148" s="239"/>
      <c r="CJ148" s="239"/>
      <c r="CK148" s="239"/>
      <c r="CL148" s="239"/>
      <c r="CM148" s="239"/>
      <c r="CN148" s="239"/>
      <c r="CO148" s="239"/>
      <c r="CP148" s="239"/>
      <c r="CQ148" s="239"/>
      <c r="CR148" s="239"/>
      <c r="CS148" s="239"/>
      <c r="CT148" s="239"/>
      <c r="CU148" s="239"/>
      <c r="CV148" s="239"/>
      <c r="CW148" s="239"/>
      <c r="CX148" s="239"/>
      <c r="CY148" s="239"/>
      <c r="CZ148" s="239"/>
      <c r="DA148" s="239"/>
      <c r="DB148" s="239"/>
      <c r="DC148" s="239"/>
      <c r="DD148" s="239"/>
      <c r="DE148" s="239"/>
      <c r="DF148" s="239"/>
      <c r="DG148" s="239"/>
      <c r="DH148" s="239"/>
      <c r="DI148" s="239"/>
      <c r="DJ148" s="239"/>
      <c r="DK148" s="239"/>
      <c r="DL148" s="239"/>
    </row>
    <row r="149" spans="1:116" x14ac:dyDescent="0.25">
      <c r="D149" s="29" t="s">
        <v>60</v>
      </c>
      <c r="E149" s="108"/>
      <c r="G149" s="313">
        <v>0.01</v>
      </c>
      <c r="I149" s="29" t="s">
        <v>106</v>
      </c>
      <c r="L149" s="313">
        <v>0.2</v>
      </c>
      <c r="N149" s="29" t="s">
        <v>466</v>
      </c>
      <c r="Q149" s="317"/>
      <c r="R149" t="s">
        <v>138</v>
      </c>
    </row>
    <row r="150" spans="1:116" x14ac:dyDescent="0.25">
      <c r="D150" s="29" t="s">
        <v>224</v>
      </c>
      <c r="E150" s="108"/>
      <c r="G150" s="314">
        <v>0.75</v>
      </c>
      <c r="I150" s="29" t="s">
        <v>107</v>
      </c>
      <c r="L150" s="315">
        <v>0.2</v>
      </c>
    </row>
    <row r="151" spans="1:116" x14ac:dyDescent="0.25">
      <c r="D151" s="29" t="s">
        <v>63</v>
      </c>
      <c r="E151" s="108"/>
      <c r="G151" s="315">
        <v>0.97</v>
      </c>
      <c r="I151" s="29" t="s">
        <v>108</v>
      </c>
      <c r="L151" s="315">
        <v>0.30399999999999999</v>
      </c>
    </row>
    <row r="152" spans="1:116" x14ac:dyDescent="0.25">
      <c r="D152" s="29" t="s">
        <v>65</v>
      </c>
      <c r="E152" s="108"/>
      <c r="G152" s="315">
        <v>0.97</v>
      </c>
      <c r="I152" s="29" t="s">
        <v>109</v>
      </c>
      <c r="L152" s="316">
        <v>2.1999999999999999E-2</v>
      </c>
    </row>
    <row r="153" spans="1:116" x14ac:dyDescent="0.25">
      <c r="D153" s="29" t="s">
        <v>67</v>
      </c>
      <c r="E153" s="108"/>
      <c r="G153" s="315">
        <v>0.02</v>
      </c>
      <c r="I153" s="108" t="s">
        <v>538</v>
      </c>
    </row>
    <row r="154" spans="1:116" x14ac:dyDescent="0.25">
      <c r="D154" s="29" t="s">
        <v>225</v>
      </c>
      <c r="E154" s="108"/>
      <c r="G154" s="316">
        <v>0.02</v>
      </c>
      <c r="I154" s="29" t="s">
        <v>530</v>
      </c>
      <c r="L154" s="510">
        <v>0.5</v>
      </c>
    </row>
    <row r="155" spans="1:116" x14ac:dyDescent="0.25">
      <c r="E155" s="108"/>
    </row>
    <row r="156" spans="1:116" x14ac:dyDescent="0.25">
      <c r="E156" s="108"/>
      <c r="I156" s="26">
        <f t="shared" ref="I156:AN156" si="25">I19</f>
        <v>2022</v>
      </c>
      <c r="J156" s="26">
        <f t="shared" si="25"/>
        <v>2022</v>
      </c>
      <c r="K156" s="26">
        <f t="shared" si="25"/>
        <v>2022</v>
      </c>
      <c r="L156" s="26">
        <f t="shared" si="25"/>
        <v>2022</v>
      </c>
      <c r="M156" s="26">
        <f t="shared" si="25"/>
        <v>2023</v>
      </c>
      <c r="N156" s="26">
        <f t="shared" si="25"/>
        <v>2023</v>
      </c>
      <c r="O156" s="26">
        <f t="shared" si="25"/>
        <v>2023</v>
      </c>
      <c r="P156" s="26">
        <f t="shared" si="25"/>
        <v>2023</v>
      </c>
      <c r="Q156" s="26">
        <f t="shared" si="25"/>
        <v>2024</v>
      </c>
      <c r="R156" s="26">
        <f t="shared" si="25"/>
        <v>2024</v>
      </c>
      <c r="S156" s="26">
        <f t="shared" si="25"/>
        <v>2024</v>
      </c>
      <c r="T156" s="26">
        <f t="shared" si="25"/>
        <v>2024</v>
      </c>
      <c r="U156" s="26">
        <f t="shared" si="25"/>
        <v>2025</v>
      </c>
      <c r="V156" s="26">
        <f t="shared" si="25"/>
        <v>2025</v>
      </c>
      <c r="W156" s="26">
        <f t="shared" si="25"/>
        <v>2025</v>
      </c>
      <c r="X156" s="26">
        <f t="shared" si="25"/>
        <v>2025</v>
      </c>
      <c r="Y156" s="26">
        <f t="shared" si="25"/>
        <v>2026</v>
      </c>
      <c r="Z156" s="26">
        <f t="shared" si="25"/>
        <v>2026</v>
      </c>
      <c r="AA156" s="26">
        <f t="shared" si="25"/>
        <v>2026</v>
      </c>
      <c r="AB156" s="26">
        <f t="shared" si="25"/>
        <v>2026</v>
      </c>
      <c r="AC156" s="26">
        <f t="shared" si="25"/>
        <v>2027</v>
      </c>
      <c r="AD156" s="26">
        <f t="shared" si="25"/>
        <v>2027</v>
      </c>
      <c r="AE156" s="26">
        <f t="shared" si="25"/>
        <v>2027</v>
      </c>
      <c r="AF156" s="26">
        <f t="shared" si="25"/>
        <v>2027</v>
      </c>
      <c r="AG156" s="26">
        <f t="shared" si="25"/>
        <v>2028</v>
      </c>
      <c r="AH156" s="26">
        <f t="shared" si="25"/>
        <v>2028</v>
      </c>
      <c r="AI156" s="26">
        <f t="shared" si="25"/>
        <v>2028</v>
      </c>
      <c r="AJ156" s="26">
        <f t="shared" si="25"/>
        <v>2028</v>
      </c>
      <c r="AK156" s="26">
        <f t="shared" si="25"/>
        <v>2029</v>
      </c>
      <c r="AL156" s="26">
        <f t="shared" si="25"/>
        <v>2029</v>
      </c>
      <c r="AM156" s="26">
        <f t="shared" si="25"/>
        <v>2029</v>
      </c>
      <c r="AN156" s="26">
        <f t="shared" si="25"/>
        <v>2029</v>
      </c>
      <c r="AO156" s="26">
        <f t="shared" ref="AO156:BT156" si="26">AO19</f>
        <v>2030</v>
      </c>
      <c r="AP156" s="26">
        <f t="shared" si="26"/>
        <v>2030</v>
      </c>
      <c r="AQ156" s="26">
        <f t="shared" si="26"/>
        <v>2030</v>
      </c>
      <c r="AR156" s="26">
        <f t="shared" si="26"/>
        <v>2030</v>
      </c>
      <c r="AS156" s="26">
        <f t="shared" si="26"/>
        <v>2031</v>
      </c>
      <c r="AT156" s="26">
        <f t="shared" si="26"/>
        <v>2031</v>
      </c>
      <c r="AU156" s="26">
        <f t="shared" si="26"/>
        <v>2031</v>
      </c>
      <c r="AV156" s="26">
        <f t="shared" si="26"/>
        <v>2031</v>
      </c>
      <c r="AW156" s="26">
        <f t="shared" si="26"/>
        <v>2032</v>
      </c>
      <c r="AX156" s="26">
        <f t="shared" si="26"/>
        <v>2032</v>
      </c>
      <c r="AY156" s="26">
        <f t="shared" si="26"/>
        <v>2032</v>
      </c>
      <c r="AZ156" s="26">
        <f t="shared" si="26"/>
        <v>2032</v>
      </c>
      <c r="BA156" s="26">
        <f t="shared" si="26"/>
        <v>2033</v>
      </c>
      <c r="BB156" s="26">
        <f t="shared" si="26"/>
        <v>2033</v>
      </c>
      <c r="BC156" s="26">
        <f t="shared" si="26"/>
        <v>2033</v>
      </c>
      <c r="BD156" s="26">
        <f t="shared" si="26"/>
        <v>2033</v>
      </c>
      <c r="BE156" s="26">
        <f t="shared" si="26"/>
        <v>2034</v>
      </c>
      <c r="BF156" s="26">
        <f t="shared" si="26"/>
        <v>2034</v>
      </c>
      <c r="BG156" s="26">
        <f t="shared" si="26"/>
        <v>2034</v>
      </c>
      <c r="BH156" s="26">
        <f t="shared" si="26"/>
        <v>1900</v>
      </c>
      <c r="BI156" s="26">
        <f t="shared" si="26"/>
        <v>1900</v>
      </c>
      <c r="BJ156" s="26">
        <f t="shared" si="26"/>
        <v>1900</v>
      </c>
      <c r="BK156" s="26">
        <f t="shared" si="26"/>
        <v>1900</v>
      </c>
      <c r="BL156" s="26">
        <f t="shared" si="26"/>
        <v>1900</v>
      </c>
      <c r="BM156" s="26">
        <f t="shared" si="26"/>
        <v>1900</v>
      </c>
      <c r="BN156" s="26">
        <f t="shared" si="26"/>
        <v>1900</v>
      </c>
      <c r="BO156" s="26">
        <f t="shared" si="26"/>
        <v>1900</v>
      </c>
      <c r="BP156" s="26">
        <f t="shared" si="26"/>
        <v>1900</v>
      </c>
      <c r="BQ156" s="26">
        <f t="shared" si="26"/>
        <v>1900</v>
      </c>
      <c r="BR156" s="26">
        <f t="shared" si="26"/>
        <v>1900</v>
      </c>
      <c r="BS156" s="26">
        <f t="shared" si="26"/>
        <v>1900</v>
      </c>
      <c r="BT156" s="26">
        <f t="shared" si="26"/>
        <v>1900</v>
      </c>
      <c r="BU156" s="26">
        <f t="shared" ref="BU156:CZ156" si="27">BU19</f>
        <v>1900</v>
      </c>
      <c r="BV156" s="26">
        <f t="shared" si="27"/>
        <v>1900</v>
      </c>
      <c r="BW156" s="26">
        <f t="shared" si="27"/>
        <v>1900</v>
      </c>
      <c r="BX156" s="26">
        <f t="shared" si="27"/>
        <v>1900</v>
      </c>
      <c r="BY156" s="26">
        <f t="shared" si="27"/>
        <v>1900</v>
      </c>
      <c r="BZ156" s="26">
        <f t="shared" si="27"/>
        <v>1900</v>
      </c>
      <c r="CA156" s="26">
        <f t="shared" si="27"/>
        <v>1900</v>
      </c>
      <c r="CB156" s="26">
        <f t="shared" si="27"/>
        <v>1900</v>
      </c>
      <c r="CC156" s="26">
        <f t="shared" si="27"/>
        <v>1900</v>
      </c>
      <c r="CD156" s="26">
        <f t="shared" si="27"/>
        <v>1900</v>
      </c>
      <c r="CE156" s="26">
        <f t="shared" si="27"/>
        <v>1900</v>
      </c>
      <c r="CF156" s="26">
        <f t="shared" si="27"/>
        <v>1900</v>
      </c>
      <c r="CG156" s="26">
        <f t="shared" si="27"/>
        <v>1900</v>
      </c>
      <c r="CH156" s="26">
        <f t="shared" si="27"/>
        <v>1900</v>
      </c>
      <c r="CI156" s="26">
        <f t="shared" si="27"/>
        <v>1900</v>
      </c>
      <c r="CJ156" s="26">
        <f t="shared" si="27"/>
        <v>1900</v>
      </c>
      <c r="CK156" s="26">
        <f t="shared" si="27"/>
        <v>1900</v>
      </c>
      <c r="CL156" s="26">
        <f t="shared" si="27"/>
        <v>1900</v>
      </c>
      <c r="CM156" s="26">
        <f t="shared" si="27"/>
        <v>1900</v>
      </c>
      <c r="CN156" s="26">
        <f t="shared" si="27"/>
        <v>1900</v>
      </c>
      <c r="CO156" s="26">
        <f t="shared" si="27"/>
        <v>1900</v>
      </c>
      <c r="CP156" s="26">
        <f t="shared" si="27"/>
        <v>1900</v>
      </c>
      <c r="CQ156" s="26">
        <f t="shared" si="27"/>
        <v>1900</v>
      </c>
      <c r="CR156" s="26">
        <f t="shared" si="27"/>
        <v>1900</v>
      </c>
      <c r="CS156" s="26">
        <f t="shared" si="27"/>
        <v>1900</v>
      </c>
      <c r="CT156" s="26">
        <f t="shared" si="27"/>
        <v>1900</v>
      </c>
      <c r="CU156" s="26">
        <f t="shared" si="27"/>
        <v>1900</v>
      </c>
      <c r="CV156" s="26">
        <f t="shared" si="27"/>
        <v>1900</v>
      </c>
      <c r="CW156" s="26">
        <f t="shared" si="27"/>
        <v>1900</v>
      </c>
      <c r="CX156" s="26">
        <f t="shared" si="27"/>
        <v>1900</v>
      </c>
      <c r="CY156" s="26">
        <f t="shared" si="27"/>
        <v>1900</v>
      </c>
      <c r="CZ156" s="26">
        <f t="shared" si="27"/>
        <v>1900</v>
      </c>
      <c r="DA156" s="26">
        <f t="shared" ref="DA156:DJ156" si="28">DA19</f>
        <v>1900</v>
      </c>
      <c r="DB156" s="26">
        <f t="shared" si="28"/>
        <v>1900</v>
      </c>
      <c r="DC156" s="26">
        <f t="shared" si="28"/>
        <v>1900</v>
      </c>
      <c r="DD156" s="26">
        <f t="shared" si="28"/>
        <v>1900</v>
      </c>
      <c r="DE156" s="26">
        <f t="shared" si="28"/>
        <v>1900</v>
      </c>
      <c r="DF156" s="26">
        <f t="shared" si="28"/>
        <v>1900</v>
      </c>
      <c r="DG156" s="26">
        <f t="shared" si="28"/>
        <v>1900</v>
      </c>
      <c r="DH156" s="26">
        <f t="shared" si="28"/>
        <v>1900</v>
      </c>
      <c r="DI156" s="26">
        <f t="shared" si="28"/>
        <v>1900</v>
      </c>
      <c r="DJ156" s="26">
        <f t="shared" si="28"/>
        <v>1900</v>
      </c>
    </row>
    <row r="157" spans="1:116" x14ac:dyDescent="0.25">
      <c r="E157" s="108"/>
      <c r="I157">
        <f t="shared" ref="I157:AN157" si="29">I20</f>
        <v>1</v>
      </c>
      <c r="J157">
        <f t="shared" si="29"/>
        <v>2</v>
      </c>
      <c r="K157">
        <f t="shared" si="29"/>
        <v>3</v>
      </c>
      <c r="L157">
        <f t="shared" si="29"/>
        <v>4</v>
      </c>
      <c r="M157">
        <f t="shared" si="29"/>
        <v>5</v>
      </c>
      <c r="N157">
        <f t="shared" si="29"/>
        <v>6</v>
      </c>
      <c r="O157">
        <f t="shared" si="29"/>
        <v>7</v>
      </c>
      <c r="P157">
        <f t="shared" si="29"/>
        <v>8</v>
      </c>
      <c r="Q157">
        <f t="shared" si="29"/>
        <v>9</v>
      </c>
      <c r="R157">
        <f t="shared" si="29"/>
        <v>10</v>
      </c>
      <c r="S157">
        <f t="shared" si="29"/>
        <v>11</v>
      </c>
      <c r="T157">
        <f t="shared" si="29"/>
        <v>12</v>
      </c>
      <c r="U157">
        <f t="shared" si="29"/>
        <v>13</v>
      </c>
      <c r="V157">
        <f t="shared" si="29"/>
        <v>14</v>
      </c>
      <c r="W157">
        <f t="shared" si="29"/>
        <v>15</v>
      </c>
      <c r="X157">
        <f t="shared" si="29"/>
        <v>16</v>
      </c>
      <c r="Y157">
        <f t="shared" si="29"/>
        <v>17</v>
      </c>
      <c r="Z157">
        <f t="shared" si="29"/>
        <v>18</v>
      </c>
      <c r="AA157">
        <f t="shared" si="29"/>
        <v>19</v>
      </c>
      <c r="AB157">
        <f t="shared" si="29"/>
        <v>20</v>
      </c>
      <c r="AC157">
        <f t="shared" si="29"/>
        <v>21</v>
      </c>
      <c r="AD157">
        <f t="shared" si="29"/>
        <v>22</v>
      </c>
      <c r="AE157">
        <f t="shared" si="29"/>
        <v>23</v>
      </c>
      <c r="AF157">
        <f t="shared" si="29"/>
        <v>24</v>
      </c>
      <c r="AG157">
        <f t="shared" si="29"/>
        <v>25</v>
      </c>
      <c r="AH157">
        <f t="shared" si="29"/>
        <v>26</v>
      </c>
      <c r="AI157">
        <f t="shared" si="29"/>
        <v>27</v>
      </c>
      <c r="AJ157">
        <f t="shared" si="29"/>
        <v>28</v>
      </c>
      <c r="AK157">
        <f t="shared" si="29"/>
        <v>29</v>
      </c>
      <c r="AL157">
        <f t="shared" si="29"/>
        <v>30</v>
      </c>
      <c r="AM157">
        <f t="shared" si="29"/>
        <v>31</v>
      </c>
      <c r="AN157">
        <f t="shared" si="29"/>
        <v>32</v>
      </c>
      <c r="AO157">
        <f t="shared" ref="AO157:BT157" si="30">AO20</f>
        <v>33</v>
      </c>
      <c r="AP157">
        <f t="shared" si="30"/>
        <v>34</v>
      </c>
      <c r="AQ157">
        <f t="shared" si="30"/>
        <v>35</v>
      </c>
      <c r="AR157">
        <f t="shared" si="30"/>
        <v>36</v>
      </c>
      <c r="AS157">
        <f t="shared" si="30"/>
        <v>37</v>
      </c>
      <c r="AT157">
        <f t="shared" si="30"/>
        <v>38</v>
      </c>
      <c r="AU157">
        <f t="shared" si="30"/>
        <v>39</v>
      </c>
      <c r="AV157">
        <f t="shared" si="30"/>
        <v>40</v>
      </c>
      <c r="AW157">
        <f t="shared" si="30"/>
        <v>41</v>
      </c>
      <c r="AX157">
        <f t="shared" si="30"/>
        <v>42</v>
      </c>
      <c r="AY157">
        <f t="shared" si="30"/>
        <v>43</v>
      </c>
      <c r="AZ157">
        <f t="shared" si="30"/>
        <v>44</v>
      </c>
      <c r="BA157">
        <f t="shared" si="30"/>
        <v>45</v>
      </c>
      <c r="BB157">
        <f t="shared" si="30"/>
        <v>46</v>
      </c>
      <c r="BC157">
        <f t="shared" si="30"/>
        <v>47</v>
      </c>
      <c r="BD157">
        <f t="shared" si="30"/>
        <v>48</v>
      </c>
      <c r="BE157">
        <f t="shared" si="30"/>
        <v>49</v>
      </c>
      <c r="BF157">
        <f t="shared" si="30"/>
        <v>50</v>
      </c>
      <c r="BG157">
        <f t="shared" si="30"/>
        <v>51</v>
      </c>
      <c r="BH157">
        <f t="shared" si="30"/>
        <v>52</v>
      </c>
      <c r="BI157">
        <f t="shared" si="30"/>
        <v>53</v>
      </c>
      <c r="BJ157">
        <f t="shared" si="30"/>
        <v>54</v>
      </c>
      <c r="BK157">
        <f t="shared" si="30"/>
        <v>55</v>
      </c>
      <c r="BL157">
        <f t="shared" si="30"/>
        <v>56</v>
      </c>
      <c r="BM157">
        <f t="shared" si="30"/>
        <v>57</v>
      </c>
      <c r="BN157">
        <f t="shared" si="30"/>
        <v>58</v>
      </c>
      <c r="BO157">
        <f t="shared" si="30"/>
        <v>59</v>
      </c>
      <c r="BP157">
        <f t="shared" si="30"/>
        <v>60</v>
      </c>
      <c r="BQ157">
        <f t="shared" si="30"/>
        <v>61</v>
      </c>
      <c r="BR157">
        <f t="shared" si="30"/>
        <v>62</v>
      </c>
      <c r="BS157">
        <f t="shared" si="30"/>
        <v>63</v>
      </c>
      <c r="BT157">
        <f t="shared" si="30"/>
        <v>64</v>
      </c>
      <c r="BU157">
        <f t="shared" ref="BU157:CZ157" si="31">BU20</f>
        <v>65</v>
      </c>
      <c r="BV157">
        <f t="shared" si="31"/>
        <v>66</v>
      </c>
      <c r="BW157">
        <f t="shared" si="31"/>
        <v>67</v>
      </c>
      <c r="BX157">
        <f t="shared" si="31"/>
        <v>68</v>
      </c>
      <c r="BY157">
        <f t="shared" si="31"/>
        <v>69</v>
      </c>
      <c r="BZ157">
        <f t="shared" si="31"/>
        <v>70</v>
      </c>
      <c r="CA157">
        <f t="shared" si="31"/>
        <v>71</v>
      </c>
      <c r="CB157">
        <f t="shared" si="31"/>
        <v>72</v>
      </c>
      <c r="CC157">
        <f t="shared" si="31"/>
        <v>73</v>
      </c>
      <c r="CD157">
        <f t="shared" si="31"/>
        <v>74</v>
      </c>
      <c r="CE157">
        <f t="shared" si="31"/>
        <v>75</v>
      </c>
      <c r="CF157">
        <f t="shared" si="31"/>
        <v>76</v>
      </c>
      <c r="CG157">
        <f t="shared" si="31"/>
        <v>77</v>
      </c>
      <c r="CH157">
        <f t="shared" si="31"/>
        <v>78</v>
      </c>
      <c r="CI157">
        <f t="shared" si="31"/>
        <v>79</v>
      </c>
      <c r="CJ157">
        <f t="shared" si="31"/>
        <v>80</v>
      </c>
      <c r="CK157">
        <f t="shared" si="31"/>
        <v>81</v>
      </c>
      <c r="CL157">
        <f t="shared" si="31"/>
        <v>82</v>
      </c>
      <c r="CM157">
        <f t="shared" si="31"/>
        <v>83</v>
      </c>
      <c r="CN157">
        <f t="shared" si="31"/>
        <v>84</v>
      </c>
      <c r="CO157">
        <f t="shared" si="31"/>
        <v>85</v>
      </c>
      <c r="CP157">
        <f t="shared" si="31"/>
        <v>86</v>
      </c>
      <c r="CQ157">
        <f t="shared" si="31"/>
        <v>87</v>
      </c>
      <c r="CR157">
        <f t="shared" si="31"/>
        <v>88</v>
      </c>
      <c r="CS157">
        <f t="shared" si="31"/>
        <v>89</v>
      </c>
      <c r="CT157">
        <f t="shared" si="31"/>
        <v>90</v>
      </c>
      <c r="CU157">
        <f t="shared" si="31"/>
        <v>91</v>
      </c>
      <c r="CV157">
        <f t="shared" si="31"/>
        <v>92</v>
      </c>
      <c r="CW157">
        <f t="shared" si="31"/>
        <v>93</v>
      </c>
      <c r="CX157">
        <f t="shared" si="31"/>
        <v>94</v>
      </c>
      <c r="CY157">
        <f t="shared" si="31"/>
        <v>95</v>
      </c>
      <c r="CZ157">
        <f t="shared" si="31"/>
        <v>96</v>
      </c>
      <c r="DA157">
        <f t="shared" ref="DA157:DJ157" si="32">DA20</f>
        <v>97</v>
      </c>
      <c r="DB157">
        <f t="shared" si="32"/>
        <v>98</v>
      </c>
      <c r="DC157">
        <f t="shared" si="32"/>
        <v>99</v>
      </c>
      <c r="DD157">
        <f t="shared" si="32"/>
        <v>100</v>
      </c>
      <c r="DE157">
        <f t="shared" si="32"/>
        <v>101</v>
      </c>
      <c r="DF157">
        <f t="shared" si="32"/>
        <v>102</v>
      </c>
      <c r="DG157">
        <f t="shared" si="32"/>
        <v>103</v>
      </c>
      <c r="DH157">
        <f t="shared" si="32"/>
        <v>104</v>
      </c>
      <c r="DI157">
        <f t="shared" si="32"/>
        <v>105</v>
      </c>
      <c r="DJ157">
        <f t="shared" si="32"/>
        <v>106</v>
      </c>
    </row>
    <row r="158" spans="1:116" x14ac:dyDescent="0.25">
      <c r="E158" s="108"/>
      <c r="I158" s="37">
        <f t="shared" ref="I158:AN158" si="33">I21</f>
        <v>44562</v>
      </c>
      <c r="J158" s="37">
        <f t="shared" si="33"/>
        <v>44652</v>
      </c>
      <c r="K158" s="37">
        <f t="shared" si="33"/>
        <v>44743</v>
      </c>
      <c r="L158" s="37">
        <f t="shared" si="33"/>
        <v>44835</v>
      </c>
      <c r="M158" s="37">
        <f t="shared" si="33"/>
        <v>44927</v>
      </c>
      <c r="N158" s="37">
        <f t="shared" si="33"/>
        <v>45017</v>
      </c>
      <c r="O158" s="37">
        <f t="shared" si="33"/>
        <v>45108</v>
      </c>
      <c r="P158" s="37">
        <f t="shared" si="33"/>
        <v>45200</v>
      </c>
      <c r="Q158" s="37">
        <f t="shared" si="33"/>
        <v>45292</v>
      </c>
      <c r="R158" s="37">
        <f t="shared" si="33"/>
        <v>45383</v>
      </c>
      <c r="S158" s="37">
        <f t="shared" si="33"/>
        <v>45474</v>
      </c>
      <c r="T158" s="37">
        <f t="shared" si="33"/>
        <v>45566</v>
      </c>
      <c r="U158" s="37">
        <f t="shared" si="33"/>
        <v>45658</v>
      </c>
      <c r="V158" s="37">
        <f t="shared" si="33"/>
        <v>45748</v>
      </c>
      <c r="W158" s="37">
        <f t="shared" si="33"/>
        <v>45839</v>
      </c>
      <c r="X158" s="37">
        <f t="shared" si="33"/>
        <v>45931</v>
      </c>
      <c r="Y158" s="37">
        <f t="shared" si="33"/>
        <v>46023</v>
      </c>
      <c r="Z158" s="37">
        <f t="shared" si="33"/>
        <v>46113</v>
      </c>
      <c r="AA158" s="37">
        <f t="shared" si="33"/>
        <v>46204</v>
      </c>
      <c r="AB158" s="37">
        <f t="shared" si="33"/>
        <v>46296</v>
      </c>
      <c r="AC158" s="37">
        <f t="shared" si="33"/>
        <v>46388</v>
      </c>
      <c r="AD158" s="37">
        <f t="shared" si="33"/>
        <v>46478</v>
      </c>
      <c r="AE158" s="37">
        <f t="shared" si="33"/>
        <v>46569</v>
      </c>
      <c r="AF158" s="37">
        <f t="shared" si="33"/>
        <v>46661</v>
      </c>
      <c r="AG158" s="37">
        <f t="shared" si="33"/>
        <v>46753</v>
      </c>
      <c r="AH158" s="37">
        <f t="shared" si="33"/>
        <v>46844</v>
      </c>
      <c r="AI158" s="37">
        <f t="shared" si="33"/>
        <v>46935</v>
      </c>
      <c r="AJ158" s="37">
        <f t="shared" si="33"/>
        <v>47027</v>
      </c>
      <c r="AK158" s="37">
        <f t="shared" si="33"/>
        <v>47119</v>
      </c>
      <c r="AL158" s="37">
        <f t="shared" si="33"/>
        <v>47209</v>
      </c>
      <c r="AM158" s="37">
        <f t="shared" si="33"/>
        <v>47300</v>
      </c>
      <c r="AN158" s="37">
        <f t="shared" si="33"/>
        <v>47392</v>
      </c>
      <c r="AO158" s="37">
        <f t="shared" ref="AO158:BT158" si="34">AO21</f>
        <v>47484</v>
      </c>
      <c r="AP158" s="37">
        <f t="shared" si="34"/>
        <v>47574</v>
      </c>
      <c r="AQ158" s="37">
        <f t="shared" si="34"/>
        <v>47665</v>
      </c>
      <c r="AR158" s="37">
        <f t="shared" si="34"/>
        <v>47757</v>
      </c>
      <c r="AS158" s="37">
        <f t="shared" si="34"/>
        <v>47849</v>
      </c>
      <c r="AT158" s="37">
        <f t="shared" si="34"/>
        <v>47939</v>
      </c>
      <c r="AU158" s="37">
        <f t="shared" si="34"/>
        <v>48030</v>
      </c>
      <c r="AV158" s="37">
        <f t="shared" si="34"/>
        <v>48122</v>
      </c>
      <c r="AW158" s="37">
        <f t="shared" si="34"/>
        <v>48214</v>
      </c>
      <c r="AX158" s="37">
        <f t="shared" si="34"/>
        <v>48305</v>
      </c>
      <c r="AY158" s="37">
        <f t="shared" si="34"/>
        <v>48396</v>
      </c>
      <c r="AZ158" s="37">
        <f t="shared" si="34"/>
        <v>48488</v>
      </c>
      <c r="BA158" s="37">
        <f t="shared" si="34"/>
        <v>48580</v>
      </c>
      <c r="BB158" s="37">
        <f t="shared" si="34"/>
        <v>48670</v>
      </c>
      <c r="BC158" s="37">
        <f t="shared" si="34"/>
        <v>48761</v>
      </c>
      <c r="BD158" s="37">
        <f t="shared" si="34"/>
        <v>48853</v>
      </c>
      <c r="BE158" s="37">
        <f t="shared" si="34"/>
        <v>48945</v>
      </c>
      <c r="BF158" s="37">
        <f t="shared" si="34"/>
        <v>49035</v>
      </c>
      <c r="BG158" s="37">
        <f t="shared" si="34"/>
        <v>49126</v>
      </c>
      <c r="BH158" s="37">
        <f t="shared" si="34"/>
        <v>0</v>
      </c>
      <c r="BI158" s="37">
        <f t="shared" si="34"/>
        <v>0</v>
      </c>
      <c r="BJ158" s="37">
        <f t="shared" si="34"/>
        <v>0</v>
      </c>
      <c r="BK158" s="37">
        <f t="shared" si="34"/>
        <v>0</v>
      </c>
      <c r="BL158" s="37">
        <f t="shared" si="34"/>
        <v>0</v>
      </c>
      <c r="BM158" s="37">
        <f t="shared" si="34"/>
        <v>0</v>
      </c>
      <c r="BN158" s="37">
        <f t="shared" si="34"/>
        <v>0</v>
      </c>
      <c r="BO158" s="37">
        <f t="shared" si="34"/>
        <v>0</v>
      </c>
      <c r="BP158" s="37">
        <f t="shared" si="34"/>
        <v>0</v>
      </c>
      <c r="BQ158" s="37">
        <f t="shared" si="34"/>
        <v>0</v>
      </c>
      <c r="BR158" s="37">
        <f t="shared" si="34"/>
        <v>0</v>
      </c>
      <c r="BS158" s="37">
        <f t="shared" si="34"/>
        <v>0</v>
      </c>
      <c r="BT158" s="37">
        <f t="shared" si="34"/>
        <v>0</v>
      </c>
      <c r="BU158" s="37">
        <f t="shared" ref="BU158:CZ158" si="35">BU21</f>
        <v>0</v>
      </c>
      <c r="BV158" s="37">
        <f t="shared" si="35"/>
        <v>0</v>
      </c>
      <c r="BW158" s="37">
        <f t="shared" si="35"/>
        <v>0</v>
      </c>
      <c r="BX158" s="37">
        <f t="shared" si="35"/>
        <v>0</v>
      </c>
      <c r="BY158" s="37">
        <f t="shared" si="35"/>
        <v>0</v>
      </c>
      <c r="BZ158" s="37">
        <f t="shared" si="35"/>
        <v>0</v>
      </c>
      <c r="CA158" s="37">
        <f t="shared" si="35"/>
        <v>0</v>
      </c>
      <c r="CB158" s="37">
        <f t="shared" si="35"/>
        <v>0</v>
      </c>
      <c r="CC158" s="37">
        <f t="shared" si="35"/>
        <v>0</v>
      </c>
      <c r="CD158" s="37">
        <f t="shared" si="35"/>
        <v>0</v>
      </c>
      <c r="CE158" s="37">
        <f t="shared" si="35"/>
        <v>0</v>
      </c>
      <c r="CF158" s="37">
        <f t="shared" si="35"/>
        <v>0</v>
      </c>
      <c r="CG158" s="37">
        <f t="shared" si="35"/>
        <v>0</v>
      </c>
      <c r="CH158" s="37">
        <f t="shared" si="35"/>
        <v>0</v>
      </c>
      <c r="CI158" s="37">
        <f t="shared" si="35"/>
        <v>0</v>
      </c>
      <c r="CJ158" s="37">
        <f t="shared" si="35"/>
        <v>0</v>
      </c>
      <c r="CK158" s="37">
        <f t="shared" si="35"/>
        <v>0</v>
      </c>
      <c r="CL158" s="37">
        <f t="shared" si="35"/>
        <v>0</v>
      </c>
      <c r="CM158" s="37">
        <f t="shared" si="35"/>
        <v>0</v>
      </c>
      <c r="CN158" s="37">
        <f t="shared" si="35"/>
        <v>0</v>
      </c>
      <c r="CO158" s="37">
        <f t="shared" si="35"/>
        <v>0</v>
      </c>
      <c r="CP158" s="37">
        <f t="shared" si="35"/>
        <v>0</v>
      </c>
      <c r="CQ158" s="37">
        <f t="shared" si="35"/>
        <v>0</v>
      </c>
      <c r="CR158" s="37">
        <f t="shared" si="35"/>
        <v>0</v>
      </c>
      <c r="CS158" s="37">
        <f t="shared" si="35"/>
        <v>0</v>
      </c>
      <c r="CT158" s="37">
        <f t="shared" si="35"/>
        <v>0</v>
      </c>
      <c r="CU158" s="37">
        <f t="shared" si="35"/>
        <v>0</v>
      </c>
      <c r="CV158" s="37">
        <f t="shared" si="35"/>
        <v>0</v>
      </c>
      <c r="CW158" s="37">
        <f t="shared" si="35"/>
        <v>0</v>
      </c>
      <c r="CX158" s="37">
        <f t="shared" si="35"/>
        <v>0</v>
      </c>
      <c r="CY158" s="37">
        <f t="shared" si="35"/>
        <v>0</v>
      </c>
      <c r="CZ158" s="37">
        <f t="shared" si="35"/>
        <v>0</v>
      </c>
      <c r="DA158" s="37">
        <f t="shared" ref="DA158:DJ158" si="36">DA21</f>
        <v>0</v>
      </c>
      <c r="DB158" s="37">
        <f t="shared" si="36"/>
        <v>0</v>
      </c>
      <c r="DC158" s="37">
        <f t="shared" si="36"/>
        <v>0</v>
      </c>
      <c r="DD158" s="37">
        <f t="shared" si="36"/>
        <v>0</v>
      </c>
      <c r="DE158" s="37">
        <f t="shared" si="36"/>
        <v>0</v>
      </c>
      <c r="DF158" s="37">
        <f t="shared" si="36"/>
        <v>0</v>
      </c>
      <c r="DG158" s="37">
        <f t="shared" si="36"/>
        <v>0</v>
      </c>
      <c r="DH158" s="37">
        <f t="shared" si="36"/>
        <v>0</v>
      </c>
      <c r="DI158" s="37">
        <f t="shared" si="36"/>
        <v>0</v>
      </c>
      <c r="DJ158" s="37">
        <f t="shared" si="36"/>
        <v>0</v>
      </c>
    </row>
    <row r="159" spans="1:116" x14ac:dyDescent="0.25">
      <c r="E159" s="108"/>
      <c r="I159" s="39">
        <f t="shared" ref="I159:AN159" si="37">I22</f>
        <v>44651</v>
      </c>
      <c r="J159" s="39">
        <f t="shared" si="37"/>
        <v>44742</v>
      </c>
      <c r="K159" s="39">
        <f t="shared" si="37"/>
        <v>44834</v>
      </c>
      <c r="L159" s="39">
        <f t="shared" si="37"/>
        <v>44926</v>
      </c>
      <c r="M159" s="39">
        <f t="shared" si="37"/>
        <v>45016</v>
      </c>
      <c r="N159" s="39">
        <f t="shared" si="37"/>
        <v>45107</v>
      </c>
      <c r="O159" s="39">
        <f t="shared" si="37"/>
        <v>45199</v>
      </c>
      <c r="P159" s="39">
        <f t="shared" si="37"/>
        <v>45291</v>
      </c>
      <c r="Q159" s="39">
        <f t="shared" si="37"/>
        <v>45382</v>
      </c>
      <c r="R159" s="39">
        <f t="shared" si="37"/>
        <v>45473</v>
      </c>
      <c r="S159" s="39">
        <f t="shared" si="37"/>
        <v>45565</v>
      </c>
      <c r="T159" s="39">
        <f t="shared" si="37"/>
        <v>45657</v>
      </c>
      <c r="U159" s="39">
        <f t="shared" si="37"/>
        <v>45747</v>
      </c>
      <c r="V159" s="39">
        <f t="shared" si="37"/>
        <v>45838</v>
      </c>
      <c r="W159" s="39">
        <f t="shared" si="37"/>
        <v>45930</v>
      </c>
      <c r="X159" s="39">
        <f t="shared" si="37"/>
        <v>46022</v>
      </c>
      <c r="Y159" s="39">
        <f t="shared" si="37"/>
        <v>46112</v>
      </c>
      <c r="Z159" s="39">
        <f t="shared" si="37"/>
        <v>46203</v>
      </c>
      <c r="AA159" s="39">
        <f t="shared" si="37"/>
        <v>46295</v>
      </c>
      <c r="AB159" s="39">
        <f t="shared" si="37"/>
        <v>46387</v>
      </c>
      <c r="AC159" s="39">
        <f t="shared" si="37"/>
        <v>46477</v>
      </c>
      <c r="AD159" s="39">
        <f t="shared" si="37"/>
        <v>46568</v>
      </c>
      <c r="AE159" s="39">
        <f t="shared" si="37"/>
        <v>46660</v>
      </c>
      <c r="AF159" s="39">
        <f t="shared" si="37"/>
        <v>46752</v>
      </c>
      <c r="AG159" s="39">
        <f t="shared" si="37"/>
        <v>46843</v>
      </c>
      <c r="AH159" s="39">
        <f t="shared" si="37"/>
        <v>46934</v>
      </c>
      <c r="AI159" s="39">
        <f t="shared" si="37"/>
        <v>47026</v>
      </c>
      <c r="AJ159" s="39">
        <f t="shared" si="37"/>
        <v>47118</v>
      </c>
      <c r="AK159" s="39">
        <f t="shared" si="37"/>
        <v>47208</v>
      </c>
      <c r="AL159" s="39">
        <f t="shared" si="37"/>
        <v>47299</v>
      </c>
      <c r="AM159" s="39">
        <f t="shared" si="37"/>
        <v>47391</v>
      </c>
      <c r="AN159" s="39">
        <f t="shared" si="37"/>
        <v>47483</v>
      </c>
      <c r="AO159" s="39">
        <f t="shared" ref="AO159:BT159" si="38">AO22</f>
        <v>47573</v>
      </c>
      <c r="AP159" s="39">
        <f t="shared" si="38"/>
        <v>47664</v>
      </c>
      <c r="AQ159" s="39">
        <f t="shared" si="38"/>
        <v>47756</v>
      </c>
      <c r="AR159" s="39">
        <f t="shared" si="38"/>
        <v>47848</v>
      </c>
      <c r="AS159" s="39">
        <f t="shared" si="38"/>
        <v>47938</v>
      </c>
      <c r="AT159" s="39">
        <f t="shared" si="38"/>
        <v>48029</v>
      </c>
      <c r="AU159" s="39">
        <f t="shared" si="38"/>
        <v>48121</v>
      </c>
      <c r="AV159" s="39">
        <f t="shared" si="38"/>
        <v>48213</v>
      </c>
      <c r="AW159" s="39">
        <f t="shared" si="38"/>
        <v>48304</v>
      </c>
      <c r="AX159" s="39">
        <f t="shared" si="38"/>
        <v>48395</v>
      </c>
      <c r="AY159" s="39">
        <f t="shared" si="38"/>
        <v>48487</v>
      </c>
      <c r="AZ159" s="39">
        <f t="shared" si="38"/>
        <v>48579</v>
      </c>
      <c r="BA159" s="39">
        <f t="shared" si="38"/>
        <v>48669</v>
      </c>
      <c r="BB159" s="39">
        <f t="shared" si="38"/>
        <v>48760</v>
      </c>
      <c r="BC159" s="39">
        <f t="shared" si="38"/>
        <v>48852</v>
      </c>
      <c r="BD159" s="39">
        <f t="shared" si="38"/>
        <v>48944</v>
      </c>
      <c r="BE159" s="39">
        <f t="shared" si="38"/>
        <v>49034</v>
      </c>
      <c r="BF159" s="39">
        <f t="shared" si="38"/>
        <v>49125</v>
      </c>
      <c r="BG159" s="39">
        <f t="shared" si="38"/>
        <v>49217</v>
      </c>
      <c r="BH159" s="39">
        <f t="shared" si="38"/>
        <v>91</v>
      </c>
      <c r="BI159" s="39">
        <f t="shared" si="38"/>
        <v>91</v>
      </c>
      <c r="BJ159" s="39">
        <f t="shared" si="38"/>
        <v>91</v>
      </c>
      <c r="BK159" s="39">
        <f t="shared" si="38"/>
        <v>91</v>
      </c>
      <c r="BL159" s="39">
        <f t="shared" si="38"/>
        <v>91</v>
      </c>
      <c r="BM159" s="39">
        <f t="shared" si="38"/>
        <v>91</v>
      </c>
      <c r="BN159" s="39">
        <f t="shared" si="38"/>
        <v>91</v>
      </c>
      <c r="BO159" s="39">
        <f t="shared" si="38"/>
        <v>91</v>
      </c>
      <c r="BP159" s="39">
        <f t="shared" si="38"/>
        <v>91</v>
      </c>
      <c r="BQ159" s="39">
        <f t="shared" si="38"/>
        <v>91</v>
      </c>
      <c r="BR159" s="39">
        <f t="shared" si="38"/>
        <v>91</v>
      </c>
      <c r="BS159" s="39">
        <f t="shared" si="38"/>
        <v>91</v>
      </c>
      <c r="BT159" s="39">
        <f t="shared" si="38"/>
        <v>91</v>
      </c>
      <c r="BU159" s="39">
        <f t="shared" ref="BU159:CZ159" si="39">BU22</f>
        <v>91</v>
      </c>
      <c r="BV159" s="39">
        <f t="shared" si="39"/>
        <v>91</v>
      </c>
      <c r="BW159" s="39">
        <f t="shared" si="39"/>
        <v>91</v>
      </c>
      <c r="BX159" s="39">
        <f t="shared" si="39"/>
        <v>91</v>
      </c>
      <c r="BY159" s="39">
        <f t="shared" si="39"/>
        <v>91</v>
      </c>
      <c r="BZ159" s="39">
        <f t="shared" si="39"/>
        <v>91</v>
      </c>
      <c r="CA159" s="39">
        <f t="shared" si="39"/>
        <v>91</v>
      </c>
      <c r="CB159" s="39">
        <f t="shared" si="39"/>
        <v>91</v>
      </c>
      <c r="CC159" s="39">
        <f t="shared" si="39"/>
        <v>91</v>
      </c>
      <c r="CD159" s="39">
        <f t="shared" si="39"/>
        <v>91</v>
      </c>
      <c r="CE159" s="39">
        <f t="shared" si="39"/>
        <v>91</v>
      </c>
      <c r="CF159" s="39">
        <f t="shared" si="39"/>
        <v>91</v>
      </c>
      <c r="CG159" s="39">
        <f t="shared" si="39"/>
        <v>91</v>
      </c>
      <c r="CH159" s="39">
        <f t="shared" si="39"/>
        <v>91</v>
      </c>
      <c r="CI159" s="39">
        <f t="shared" si="39"/>
        <v>91</v>
      </c>
      <c r="CJ159" s="39">
        <f t="shared" si="39"/>
        <v>91</v>
      </c>
      <c r="CK159" s="39">
        <f t="shared" si="39"/>
        <v>91</v>
      </c>
      <c r="CL159" s="39">
        <f t="shared" si="39"/>
        <v>91</v>
      </c>
      <c r="CM159" s="39">
        <f t="shared" si="39"/>
        <v>91</v>
      </c>
      <c r="CN159" s="39">
        <f t="shared" si="39"/>
        <v>91</v>
      </c>
      <c r="CO159" s="39">
        <f t="shared" si="39"/>
        <v>91</v>
      </c>
      <c r="CP159" s="39">
        <f t="shared" si="39"/>
        <v>91</v>
      </c>
      <c r="CQ159" s="39">
        <f t="shared" si="39"/>
        <v>91</v>
      </c>
      <c r="CR159" s="39">
        <f t="shared" si="39"/>
        <v>91</v>
      </c>
      <c r="CS159" s="39">
        <f t="shared" si="39"/>
        <v>91</v>
      </c>
      <c r="CT159" s="39">
        <f t="shared" si="39"/>
        <v>91</v>
      </c>
      <c r="CU159" s="39">
        <f t="shared" si="39"/>
        <v>91</v>
      </c>
      <c r="CV159" s="39">
        <f t="shared" si="39"/>
        <v>91</v>
      </c>
      <c r="CW159" s="39">
        <f t="shared" si="39"/>
        <v>91</v>
      </c>
      <c r="CX159" s="39">
        <f t="shared" si="39"/>
        <v>91</v>
      </c>
      <c r="CY159" s="39">
        <f t="shared" si="39"/>
        <v>91</v>
      </c>
      <c r="CZ159" s="39">
        <f t="shared" si="39"/>
        <v>91</v>
      </c>
      <c r="DA159" s="39">
        <f t="shared" ref="DA159:DJ159" si="40">DA22</f>
        <v>91</v>
      </c>
      <c r="DB159" s="39">
        <f t="shared" si="40"/>
        <v>91</v>
      </c>
      <c r="DC159" s="39">
        <f t="shared" si="40"/>
        <v>91</v>
      </c>
      <c r="DD159" s="39">
        <f t="shared" si="40"/>
        <v>91</v>
      </c>
      <c r="DE159" s="39">
        <f t="shared" si="40"/>
        <v>91</v>
      </c>
      <c r="DF159" s="39">
        <f t="shared" si="40"/>
        <v>91</v>
      </c>
      <c r="DG159" s="39">
        <f t="shared" si="40"/>
        <v>91</v>
      </c>
      <c r="DH159" s="39">
        <f t="shared" si="40"/>
        <v>91</v>
      </c>
      <c r="DI159" s="39">
        <f t="shared" si="40"/>
        <v>91</v>
      </c>
      <c r="DJ159" s="39">
        <f t="shared" si="40"/>
        <v>91</v>
      </c>
    </row>
    <row r="160" spans="1:116" x14ac:dyDescent="0.25">
      <c r="E160" s="108"/>
      <c r="I160">
        <f t="shared" ref="I160:AN160" si="41">I23</f>
        <v>1</v>
      </c>
      <c r="J160">
        <f t="shared" si="41"/>
        <v>2</v>
      </c>
      <c r="K160">
        <f t="shared" si="41"/>
        <v>3</v>
      </c>
      <c r="L160">
        <f t="shared" si="41"/>
        <v>4</v>
      </c>
      <c r="M160">
        <f t="shared" si="41"/>
        <v>1</v>
      </c>
      <c r="N160">
        <f t="shared" si="41"/>
        <v>2</v>
      </c>
      <c r="O160">
        <f t="shared" si="41"/>
        <v>3</v>
      </c>
      <c r="P160">
        <f t="shared" si="41"/>
        <v>4</v>
      </c>
      <c r="Q160">
        <f t="shared" si="41"/>
        <v>1</v>
      </c>
      <c r="R160">
        <f t="shared" si="41"/>
        <v>2</v>
      </c>
      <c r="S160">
        <f t="shared" si="41"/>
        <v>3</v>
      </c>
      <c r="T160">
        <f t="shared" si="41"/>
        <v>4</v>
      </c>
      <c r="U160">
        <f t="shared" si="41"/>
        <v>1</v>
      </c>
      <c r="V160">
        <f t="shared" si="41"/>
        <v>2</v>
      </c>
      <c r="W160">
        <f t="shared" si="41"/>
        <v>3</v>
      </c>
      <c r="X160">
        <f t="shared" si="41"/>
        <v>4</v>
      </c>
      <c r="Y160">
        <f t="shared" si="41"/>
        <v>1</v>
      </c>
      <c r="Z160">
        <f t="shared" si="41"/>
        <v>2</v>
      </c>
      <c r="AA160">
        <f t="shared" si="41"/>
        <v>3</v>
      </c>
      <c r="AB160">
        <f t="shared" si="41"/>
        <v>4</v>
      </c>
      <c r="AC160">
        <f t="shared" si="41"/>
        <v>1</v>
      </c>
      <c r="AD160">
        <f t="shared" si="41"/>
        <v>2</v>
      </c>
      <c r="AE160">
        <f t="shared" si="41"/>
        <v>3</v>
      </c>
      <c r="AF160">
        <f t="shared" si="41"/>
        <v>4</v>
      </c>
      <c r="AG160">
        <f t="shared" si="41"/>
        <v>1</v>
      </c>
      <c r="AH160">
        <f t="shared" si="41"/>
        <v>2</v>
      </c>
      <c r="AI160">
        <f t="shared" si="41"/>
        <v>3</v>
      </c>
      <c r="AJ160">
        <f t="shared" si="41"/>
        <v>4</v>
      </c>
      <c r="AK160">
        <f t="shared" si="41"/>
        <v>1</v>
      </c>
      <c r="AL160">
        <f t="shared" si="41"/>
        <v>2</v>
      </c>
      <c r="AM160">
        <f t="shared" si="41"/>
        <v>3</v>
      </c>
      <c r="AN160">
        <f t="shared" si="41"/>
        <v>4</v>
      </c>
      <c r="AO160">
        <f t="shared" ref="AO160:BT160" si="42">AO23</f>
        <v>1</v>
      </c>
      <c r="AP160">
        <f t="shared" si="42"/>
        <v>2</v>
      </c>
      <c r="AQ160">
        <f t="shared" si="42"/>
        <v>3</v>
      </c>
      <c r="AR160">
        <f t="shared" si="42"/>
        <v>4</v>
      </c>
      <c r="AS160">
        <f t="shared" si="42"/>
        <v>1</v>
      </c>
      <c r="AT160">
        <f t="shared" si="42"/>
        <v>2</v>
      </c>
      <c r="AU160">
        <f t="shared" si="42"/>
        <v>3</v>
      </c>
      <c r="AV160">
        <f t="shared" si="42"/>
        <v>4</v>
      </c>
      <c r="AW160">
        <f t="shared" si="42"/>
        <v>1</v>
      </c>
      <c r="AX160">
        <f t="shared" si="42"/>
        <v>2</v>
      </c>
      <c r="AY160">
        <f t="shared" si="42"/>
        <v>3</v>
      </c>
      <c r="AZ160">
        <f t="shared" si="42"/>
        <v>4</v>
      </c>
      <c r="BA160">
        <f t="shared" si="42"/>
        <v>1</v>
      </c>
      <c r="BB160">
        <f t="shared" si="42"/>
        <v>2</v>
      </c>
      <c r="BC160">
        <f t="shared" si="42"/>
        <v>3</v>
      </c>
      <c r="BD160">
        <f t="shared" si="42"/>
        <v>4</v>
      </c>
      <c r="BE160">
        <f t="shared" si="42"/>
        <v>1</v>
      </c>
      <c r="BF160">
        <f t="shared" si="42"/>
        <v>2</v>
      </c>
      <c r="BG160">
        <f t="shared" si="42"/>
        <v>3</v>
      </c>
      <c r="BH160">
        <f t="shared" si="42"/>
        <v>1</v>
      </c>
      <c r="BI160">
        <f t="shared" si="42"/>
        <v>1</v>
      </c>
      <c r="BJ160">
        <f t="shared" si="42"/>
        <v>1</v>
      </c>
      <c r="BK160">
        <f t="shared" si="42"/>
        <v>1</v>
      </c>
      <c r="BL160">
        <f t="shared" si="42"/>
        <v>1</v>
      </c>
      <c r="BM160">
        <f t="shared" si="42"/>
        <v>1</v>
      </c>
      <c r="BN160">
        <f t="shared" si="42"/>
        <v>1</v>
      </c>
      <c r="BO160">
        <f t="shared" si="42"/>
        <v>1</v>
      </c>
      <c r="BP160">
        <f t="shared" si="42"/>
        <v>1</v>
      </c>
      <c r="BQ160">
        <f t="shared" si="42"/>
        <v>1</v>
      </c>
      <c r="BR160">
        <f t="shared" si="42"/>
        <v>1</v>
      </c>
      <c r="BS160">
        <f t="shared" si="42"/>
        <v>1</v>
      </c>
      <c r="BT160">
        <f t="shared" si="42"/>
        <v>1</v>
      </c>
      <c r="BU160">
        <f t="shared" ref="BU160:CZ160" si="43">BU23</f>
        <v>1</v>
      </c>
      <c r="BV160">
        <f t="shared" si="43"/>
        <v>1</v>
      </c>
      <c r="BW160">
        <f t="shared" si="43"/>
        <v>1</v>
      </c>
      <c r="BX160">
        <f t="shared" si="43"/>
        <v>1</v>
      </c>
      <c r="BY160">
        <f t="shared" si="43"/>
        <v>1</v>
      </c>
      <c r="BZ160">
        <f t="shared" si="43"/>
        <v>1</v>
      </c>
      <c r="CA160">
        <f t="shared" si="43"/>
        <v>1</v>
      </c>
      <c r="CB160">
        <f t="shared" si="43"/>
        <v>1</v>
      </c>
      <c r="CC160">
        <f t="shared" si="43"/>
        <v>1</v>
      </c>
      <c r="CD160">
        <f t="shared" si="43"/>
        <v>1</v>
      </c>
      <c r="CE160">
        <f t="shared" si="43"/>
        <v>1</v>
      </c>
      <c r="CF160">
        <f t="shared" si="43"/>
        <v>1</v>
      </c>
      <c r="CG160">
        <f t="shared" si="43"/>
        <v>1</v>
      </c>
      <c r="CH160">
        <f t="shared" si="43"/>
        <v>1</v>
      </c>
      <c r="CI160">
        <f t="shared" si="43"/>
        <v>1</v>
      </c>
      <c r="CJ160">
        <f t="shared" si="43"/>
        <v>1</v>
      </c>
      <c r="CK160">
        <f t="shared" si="43"/>
        <v>1</v>
      </c>
      <c r="CL160">
        <f t="shared" si="43"/>
        <v>1</v>
      </c>
      <c r="CM160">
        <f t="shared" si="43"/>
        <v>1</v>
      </c>
      <c r="CN160">
        <f t="shared" si="43"/>
        <v>1</v>
      </c>
      <c r="CO160">
        <f t="shared" si="43"/>
        <v>1</v>
      </c>
      <c r="CP160">
        <f t="shared" si="43"/>
        <v>1</v>
      </c>
      <c r="CQ160">
        <f t="shared" si="43"/>
        <v>1</v>
      </c>
      <c r="CR160">
        <f t="shared" si="43"/>
        <v>1</v>
      </c>
      <c r="CS160">
        <f t="shared" si="43"/>
        <v>1</v>
      </c>
      <c r="CT160">
        <f t="shared" si="43"/>
        <v>1</v>
      </c>
      <c r="CU160">
        <f t="shared" si="43"/>
        <v>1</v>
      </c>
      <c r="CV160">
        <f t="shared" si="43"/>
        <v>1</v>
      </c>
      <c r="CW160">
        <f t="shared" si="43"/>
        <v>1</v>
      </c>
      <c r="CX160">
        <f t="shared" si="43"/>
        <v>1</v>
      </c>
      <c r="CY160">
        <f t="shared" si="43"/>
        <v>1</v>
      </c>
      <c r="CZ160">
        <f t="shared" si="43"/>
        <v>1</v>
      </c>
      <c r="DA160">
        <f t="shared" ref="DA160:DJ160" si="44">DA23</f>
        <v>1</v>
      </c>
      <c r="DB160">
        <f t="shared" si="44"/>
        <v>1</v>
      </c>
      <c r="DC160">
        <f t="shared" si="44"/>
        <v>1</v>
      </c>
      <c r="DD160">
        <f t="shared" si="44"/>
        <v>1</v>
      </c>
      <c r="DE160">
        <f t="shared" si="44"/>
        <v>1</v>
      </c>
      <c r="DF160">
        <f t="shared" si="44"/>
        <v>1</v>
      </c>
      <c r="DG160">
        <f t="shared" si="44"/>
        <v>1</v>
      </c>
      <c r="DH160">
        <f t="shared" si="44"/>
        <v>1</v>
      </c>
      <c r="DI160">
        <f t="shared" si="44"/>
        <v>1</v>
      </c>
      <c r="DJ160">
        <f t="shared" si="44"/>
        <v>1</v>
      </c>
    </row>
    <row r="161" spans="1:116" s="110" customFormat="1" x14ac:dyDescent="0.25">
      <c r="A161" s="25"/>
      <c r="B161" s="25"/>
      <c r="C161" s="25"/>
      <c r="D161" s="109" t="s">
        <v>69</v>
      </c>
      <c r="E161" s="109"/>
      <c r="F161" s="47"/>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row>
    <row r="162" spans="1:116" x14ac:dyDescent="0.25">
      <c r="C162" s="46"/>
      <c r="D162" s="108"/>
      <c r="E162" s="108"/>
    </row>
    <row r="163" spans="1:116" x14ac:dyDescent="0.25">
      <c r="C163" s="46"/>
      <c r="D163" s="108" t="s">
        <v>526</v>
      </c>
      <c r="E163" s="108"/>
      <c r="I163" s="318"/>
      <c r="J163" s="319"/>
      <c r="K163" s="319"/>
      <c r="L163" s="319"/>
      <c r="M163" s="319"/>
      <c r="N163" s="319"/>
      <c r="O163" s="319"/>
      <c r="P163" s="319"/>
      <c r="Q163" s="319"/>
      <c r="R163" s="319"/>
      <c r="S163" s="319"/>
      <c r="T163" s="319"/>
      <c r="U163" s="319"/>
      <c r="V163" s="319"/>
      <c r="W163" s="319"/>
      <c r="X163" s="319"/>
      <c r="Y163" s="319"/>
      <c r="Z163" s="319"/>
      <c r="AA163" s="319"/>
      <c r="AB163" s="319"/>
      <c r="AC163" s="319"/>
      <c r="AD163" s="319"/>
      <c r="AE163" s="319"/>
      <c r="AF163" s="319"/>
      <c r="AG163" s="319"/>
      <c r="AH163" s="319"/>
      <c r="AI163" s="319"/>
      <c r="AJ163" s="319"/>
      <c r="AK163" s="319"/>
      <c r="AL163" s="319"/>
      <c r="AM163" s="319"/>
      <c r="AN163" s="319"/>
      <c r="AO163" s="319"/>
      <c r="AP163" s="319"/>
      <c r="AQ163" s="319"/>
      <c r="AR163" s="319"/>
      <c r="AS163" s="319"/>
      <c r="AT163" s="319"/>
      <c r="AU163" s="319"/>
      <c r="AV163" s="319"/>
      <c r="AW163" s="319"/>
      <c r="AX163" s="319"/>
      <c r="AY163" s="319"/>
      <c r="AZ163" s="319"/>
      <c r="BA163" s="319"/>
      <c r="BB163" s="319"/>
      <c r="BC163" s="319"/>
      <c r="BD163" s="319"/>
      <c r="BE163" s="319"/>
      <c r="BF163" s="319"/>
      <c r="BG163" s="319"/>
      <c r="BH163" s="319"/>
      <c r="BI163" s="319"/>
      <c r="BJ163" s="319"/>
      <c r="BK163" s="319"/>
      <c r="BL163" s="319"/>
      <c r="BM163" s="319"/>
      <c r="BN163" s="319"/>
      <c r="BO163" s="319"/>
      <c r="BP163" s="319"/>
      <c r="BQ163" s="319"/>
      <c r="BR163" s="319"/>
      <c r="BS163" s="319"/>
      <c r="BT163" s="319"/>
      <c r="BU163" s="319"/>
      <c r="BV163" s="319"/>
      <c r="BW163" s="319"/>
      <c r="BX163" s="319"/>
      <c r="BY163" s="319"/>
      <c r="BZ163" s="319"/>
      <c r="CA163" s="319"/>
      <c r="CB163" s="319"/>
      <c r="CC163" s="319"/>
      <c r="CD163" s="319"/>
      <c r="CE163" s="319"/>
      <c r="CF163" s="319"/>
      <c r="CG163" s="319"/>
      <c r="CH163" s="319"/>
      <c r="CI163" s="319"/>
      <c r="CJ163" s="319"/>
      <c r="CK163" s="319"/>
      <c r="CL163" s="319"/>
      <c r="CM163" s="319"/>
      <c r="CN163" s="319"/>
      <c r="CO163" s="319"/>
      <c r="CP163" s="319"/>
      <c r="CQ163" s="319"/>
      <c r="CR163" s="319"/>
      <c r="CS163" s="319"/>
      <c r="CT163" s="319"/>
      <c r="CU163" s="319"/>
      <c r="CV163" s="319"/>
      <c r="CW163" s="319"/>
      <c r="CX163" s="319"/>
      <c r="CY163" s="319"/>
      <c r="CZ163" s="319"/>
      <c r="DA163" s="319"/>
      <c r="DB163" s="319"/>
      <c r="DC163" s="319"/>
      <c r="DD163" s="319"/>
      <c r="DE163" s="319"/>
      <c r="DF163" s="319"/>
      <c r="DG163" s="319"/>
      <c r="DH163" s="319"/>
      <c r="DI163" s="319"/>
      <c r="DJ163" s="319"/>
    </row>
    <row r="164" spans="1:116" x14ac:dyDescent="0.25">
      <c r="C164" s="46"/>
      <c r="D164" s="108"/>
      <c r="E164" s="108"/>
    </row>
    <row r="165" spans="1:116" x14ac:dyDescent="0.25">
      <c r="C165" s="46"/>
      <c r="D165" s="108" t="s">
        <v>70</v>
      </c>
      <c r="E165" s="108"/>
    </row>
    <row r="166" spans="1:116" x14ac:dyDescent="0.25">
      <c r="D166" s="29" t="s">
        <v>71</v>
      </c>
      <c r="E166" s="29"/>
    </row>
    <row r="167" spans="1:116" x14ac:dyDescent="0.25">
      <c r="D167" s="33" t="s">
        <v>72</v>
      </c>
      <c r="G167" s="45" t="s">
        <v>186</v>
      </c>
      <c r="H167" s="45" t="s">
        <v>187</v>
      </c>
      <c r="I167" t="s">
        <v>188</v>
      </c>
    </row>
    <row r="168" spans="1:116" ht="16.5" x14ac:dyDescent="0.3">
      <c r="D168" s="35" t="s">
        <v>226</v>
      </c>
      <c r="E168" s="35"/>
      <c r="F168" s="50" t="s">
        <v>227</v>
      </c>
      <c r="G168" s="320">
        <v>1500</v>
      </c>
      <c r="H168" s="484" t="b">
        <v>0</v>
      </c>
      <c r="I168" s="326">
        <v>30</v>
      </c>
      <c r="J168" s="326">
        <v>30</v>
      </c>
      <c r="K168" s="326">
        <v>30</v>
      </c>
      <c r="L168" s="326">
        <v>30</v>
      </c>
      <c r="M168" s="326">
        <v>30</v>
      </c>
      <c r="N168" s="326">
        <v>30</v>
      </c>
      <c r="O168" s="326"/>
      <c r="P168" s="326"/>
      <c r="Q168" s="326"/>
      <c r="R168" s="326"/>
      <c r="S168" s="326"/>
      <c r="T168" s="326"/>
      <c r="U168" s="326"/>
      <c r="V168" s="326"/>
      <c r="W168" s="326"/>
      <c r="X168" s="326"/>
      <c r="Y168" s="326"/>
      <c r="Z168" s="326"/>
      <c r="AA168" s="326"/>
      <c r="AB168" s="326"/>
      <c r="AC168" s="326"/>
      <c r="AD168" s="326"/>
      <c r="AE168" s="326"/>
      <c r="AF168" s="326"/>
      <c r="AG168" s="326"/>
      <c r="AH168" s="326"/>
      <c r="AI168" s="326"/>
      <c r="AJ168" s="326"/>
      <c r="AK168" s="326"/>
      <c r="AL168" s="326"/>
      <c r="AM168" s="326"/>
      <c r="AN168" s="326"/>
      <c r="AO168" s="326"/>
      <c r="AP168" s="326"/>
      <c r="AQ168" s="326"/>
      <c r="AR168" s="326"/>
      <c r="AS168" s="326"/>
      <c r="AT168" s="326"/>
      <c r="AU168" s="326"/>
      <c r="AV168" s="326"/>
      <c r="AW168" s="326"/>
      <c r="AX168" s="326"/>
      <c r="AY168" s="326"/>
      <c r="AZ168" s="326"/>
      <c r="BA168" s="326"/>
      <c r="BB168" s="326"/>
      <c r="BC168" s="326"/>
      <c r="BD168" s="326"/>
      <c r="BE168" s="326"/>
      <c r="BF168" s="326"/>
      <c r="BG168" s="326"/>
      <c r="BH168" s="326"/>
      <c r="BI168" s="326"/>
      <c r="BJ168" s="326"/>
      <c r="BK168" s="326"/>
      <c r="BL168" s="326"/>
      <c r="BM168" s="326"/>
      <c r="BN168" s="326"/>
      <c r="BO168" s="326"/>
      <c r="BP168" s="326"/>
      <c r="BQ168" s="326"/>
      <c r="BR168" s="326"/>
      <c r="BS168" s="326"/>
      <c r="BT168" s="326"/>
      <c r="BU168" s="326"/>
      <c r="BV168" s="326"/>
      <c r="BW168" s="326"/>
      <c r="BX168" s="326"/>
      <c r="BY168" s="326"/>
      <c r="BZ168" s="326"/>
      <c r="CA168" s="326"/>
      <c r="CB168" s="326"/>
      <c r="CC168" s="326"/>
      <c r="CD168" s="326"/>
      <c r="CE168" s="326"/>
      <c r="CF168" s="326"/>
      <c r="CG168" s="326"/>
      <c r="CH168" s="326"/>
      <c r="CI168" s="326"/>
      <c r="CJ168" s="326"/>
      <c r="CK168" s="326"/>
      <c r="CL168" s="326"/>
      <c r="CM168" s="326"/>
      <c r="CN168" s="326"/>
      <c r="CO168" s="326"/>
      <c r="CP168" s="326"/>
      <c r="CQ168" s="326"/>
      <c r="CR168" s="326"/>
      <c r="CS168" s="326"/>
      <c r="CT168" s="326"/>
      <c r="CU168" s="326"/>
      <c r="CV168" s="326"/>
      <c r="CW168" s="326"/>
      <c r="CX168" s="326"/>
      <c r="CY168" s="326"/>
      <c r="CZ168" s="326"/>
      <c r="DA168" s="326"/>
      <c r="DB168" s="326"/>
      <c r="DC168" s="326"/>
      <c r="DD168" s="326"/>
      <c r="DE168" s="326"/>
      <c r="DF168" s="326"/>
      <c r="DG168" s="326"/>
      <c r="DH168" s="326"/>
      <c r="DI168" s="326"/>
      <c r="DJ168" s="327"/>
      <c r="DK168" s="59"/>
      <c r="DL168" s="59"/>
    </row>
    <row r="169" spans="1:116" ht="16.5" x14ac:dyDescent="0.3">
      <c r="D169" s="35" t="s">
        <v>228</v>
      </c>
      <c r="E169" s="35"/>
      <c r="F169" s="50" t="s">
        <v>227</v>
      </c>
      <c r="G169" s="322">
        <v>1600</v>
      </c>
      <c r="H169" s="484" t="b">
        <v>0</v>
      </c>
      <c r="I169" s="328">
        <v>35</v>
      </c>
      <c r="J169" s="328">
        <v>35</v>
      </c>
      <c r="K169" s="328">
        <v>35</v>
      </c>
      <c r="L169" s="328">
        <v>35</v>
      </c>
      <c r="M169" s="328">
        <v>35</v>
      </c>
      <c r="N169" s="328">
        <v>35</v>
      </c>
      <c r="O169" s="328"/>
      <c r="P169" s="328"/>
      <c r="Q169" s="328"/>
      <c r="R169" s="328"/>
      <c r="S169" s="328"/>
      <c r="T169" s="328"/>
      <c r="U169" s="328"/>
      <c r="V169" s="328"/>
      <c r="W169" s="328"/>
      <c r="X169" s="328"/>
      <c r="Y169" s="328"/>
      <c r="Z169" s="328"/>
      <c r="AA169" s="328"/>
      <c r="AB169" s="328"/>
      <c r="AC169" s="328"/>
      <c r="AD169" s="328"/>
      <c r="AE169" s="328"/>
      <c r="AF169" s="328"/>
      <c r="AG169" s="328"/>
      <c r="AH169" s="328"/>
      <c r="AI169" s="328"/>
      <c r="AJ169" s="328"/>
      <c r="AK169" s="328"/>
      <c r="AL169" s="328"/>
      <c r="AM169" s="328"/>
      <c r="AN169" s="328"/>
      <c r="AO169" s="328"/>
      <c r="AP169" s="328"/>
      <c r="AQ169" s="328"/>
      <c r="AR169" s="328"/>
      <c r="AS169" s="328"/>
      <c r="AT169" s="328"/>
      <c r="AU169" s="328"/>
      <c r="AV169" s="328"/>
      <c r="AW169" s="328"/>
      <c r="AX169" s="328"/>
      <c r="AY169" s="328"/>
      <c r="AZ169" s="328"/>
      <c r="BA169" s="328"/>
      <c r="BB169" s="328"/>
      <c r="BC169" s="328"/>
      <c r="BD169" s="328"/>
      <c r="BE169" s="328"/>
      <c r="BF169" s="328"/>
      <c r="BG169" s="328"/>
      <c r="BH169" s="328"/>
      <c r="BI169" s="328"/>
      <c r="BJ169" s="328"/>
      <c r="BK169" s="328"/>
      <c r="BL169" s="328"/>
      <c r="BM169" s="328"/>
      <c r="BN169" s="328"/>
      <c r="BO169" s="328"/>
      <c r="BP169" s="328"/>
      <c r="BQ169" s="328"/>
      <c r="BR169" s="328"/>
      <c r="BS169" s="328"/>
      <c r="BT169" s="328"/>
      <c r="BU169" s="328"/>
      <c r="BV169" s="328"/>
      <c r="BW169" s="328"/>
      <c r="BX169" s="328"/>
      <c r="BY169" s="328"/>
      <c r="BZ169" s="328"/>
      <c r="CA169" s="328"/>
      <c r="CB169" s="328"/>
      <c r="CC169" s="328"/>
      <c r="CD169" s="328"/>
      <c r="CE169" s="328"/>
      <c r="CF169" s="328"/>
      <c r="CG169" s="328"/>
      <c r="CH169" s="328"/>
      <c r="CI169" s="328"/>
      <c r="CJ169" s="328"/>
      <c r="CK169" s="328"/>
      <c r="CL169" s="328"/>
      <c r="CM169" s="328"/>
      <c r="CN169" s="328"/>
      <c r="CO169" s="328"/>
      <c r="CP169" s="328"/>
      <c r="CQ169" s="328"/>
      <c r="CR169" s="328"/>
      <c r="CS169" s="328"/>
      <c r="CT169" s="328"/>
      <c r="CU169" s="328"/>
      <c r="CV169" s="328"/>
      <c r="CW169" s="328"/>
      <c r="CX169" s="328"/>
      <c r="CY169" s="328"/>
      <c r="CZ169" s="328"/>
      <c r="DA169" s="328"/>
      <c r="DB169" s="328"/>
      <c r="DC169" s="328"/>
      <c r="DD169" s="328"/>
      <c r="DE169" s="328"/>
      <c r="DF169" s="328"/>
      <c r="DG169" s="328"/>
      <c r="DH169" s="328"/>
      <c r="DI169" s="328"/>
      <c r="DJ169" s="329"/>
      <c r="DK169" s="60"/>
      <c r="DL169" s="61"/>
    </row>
    <row r="170" spans="1:116" ht="16.5" x14ac:dyDescent="0.3">
      <c r="D170" s="29" t="s">
        <v>74</v>
      </c>
      <c r="E170" s="29"/>
      <c r="F170" s="50"/>
    </row>
    <row r="171" spans="1:116" ht="16.5" x14ac:dyDescent="0.3">
      <c r="D171" s="33" t="s">
        <v>72</v>
      </c>
      <c r="E171" s="33"/>
      <c r="F171" s="50"/>
      <c r="H171" s="45"/>
    </row>
    <row r="172" spans="1:116" ht="16.5" x14ac:dyDescent="0.3">
      <c r="D172" s="35" t="s">
        <v>190</v>
      </c>
      <c r="E172" s="35"/>
      <c r="F172" s="50" t="s">
        <v>191</v>
      </c>
      <c r="G172" s="323">
        <v>6.2057290185631464</v>
      </c>
      <c r="H172" s="484" t="b">
        <v>0</v>
      </c>
      <c r="I172" s="326">
        <v>60</v>
      </c>
      <c r="J172" s="326"/>
      <c r="K172" s="326"/>
      <c r="L172" s="326"/>
      <c r="M172" s="326"/>
      <c r="N172" s="326"/>
      <c r="O172" s="326"/>
      <c r="P172" s="326"/>
      <c r="Q172" s="326"/>
      <c r="R172" s="326"/>
      <c r="S172" s="326"/>
      <c r="T172" s="326"/>
      <c r="U172" s="326"/>
      <c r="V172" s="326"/>
      <c r="W172" s="326"/>
      <c r="X172" s="326"/>
      <c r="Y172" s="326"/>
      <c r="Z172" s="326"/>
      <c r="AA172" s="326"/>
      <c r="AB172" s="326"/>
      <c r="AC172" s="326"/>
      <c r="AD172" s="326"/>
      <c r="AE172" s="326"/>
      <c r="AF172" s="326"/>
      <c r="AG172" s="326"/>
      <c r="AH172" s="326"/>
      <c r="AI172" s="326"/>
      <c r="AJ172" s="326"/>
      <c r="AK172" s="326"/>
      <c r="AL172" s="326"/>
      <c r="AM172" s="326"/>
      <c r="AN172" s="326"/>
      <c r="AO172" s="326"/>
      <c r="AP172" s="326"/>
      <c r="AQ172" s="326"/>
      <c r="AR172" s="326"/>
      <c r="AS172" s="326"/>
      <c r="AT172" s="326"/>
      <c r="AU172" s="326"/>
      <c r="AV172" s="326"/>
      <c r="AW172" s="326"/>
      <c r="AX172" s="326"/>
      <c r="AY172" s="326"/>
      <c r="AZ172" s="326"/>
      <c r="BA172" s="326"/>
      <c r="BB172" s="326"/>
      <c r="BC172" s="326"/>
      <c r="BD172" s="326"/>
      <c r="BE172" s="326"/>
      <c r="BF172" s="326"/>
      <c r="BG172" s="326"/>
      <c r="BH172" s="326"/>
      <c r="BI172" s="326"/>
      <c r="BJ172" s="326"/>
      <c r="BK172" s="326"/>
      <c r="BL172" s="326"/>
      <c r="BM172" s="326"/>
      <c r="BN172" s="326"/>
      <c r="BO172" s="326"/>
      <c r="BP172" s="326"/>
      <c r="BQ172" s="326"/>
      <c r="BR172" s="326"/>
      <c r="BS172" s="326"/>
      <c r="BT172" s="326"/>
      <c r="BU172" s="326"/>
      <c r="BV172" s="326"/>
      <c r="BW172" s="326"/>
      <c r="BX172" s="326"/>
      <c r="BY172" s="326"/>
      <c r="BZ172" s="326"/>
      <c r="CA172" s="326"/>
      <c r="CB172" s="326"/>
      <c r="CC172" s="326"/>
      <c r="CD172" s="326"/>
      <c r="CE172" s="326"/>
      <c r="CF172" s="326"/>
      <c r="CG172" s="326"/>
      <c r="CH172" s="326"/>
      <c r="CI172" s="326"/>
      <c r="CJ172" s="326"/>
      <c r="CK172" s="326"/>
      <c r="CL172" s="326"/>
      <c r="CM172" s="326"/>
      <c r="CN172" s="326"/>
      <c r="CO172" s="326"/>
      <c r="CP172" s="326"/>
      <c r="CQ172" s="326"/>
      <c r="CR172" s="326"/>
      <c r="CS172" s="326"/>
      <c r="CT172" s="326"/>
      <c r="CU172" s="326"/>
      <c r="CV172" s="326"/>
      <c r="CW172" s="326"/>
      <c r="CX172" s="326"/>
      <c r="CY172" s="326"/>
      <c r="CZ172" s="326"/>
      <c r="DA172" s="326"/>
      <c r="DB172" s="326"/>
      <c r="DC172" s="326"/>
      <c r="DD172" s="326"/>
      <c r="DE172" s="326"/>
      <c r="DF172" s="326"/>
      <c r="DG172" s="326"/>
      <c r="DH172" s="326"/>
      <c r="DI172" s="326"/>
      <c r="DJ172" s="327"/>
      <c r="DK172" s="59"/>
      <c r="DL172" s="59"/>
    </row>
    <row r="173" spans="1:116" ht="16.5" x14ac:dyDescent="0.3">
      <c r="D173" s="35" t="s">
        <v>229</v>
      </c>
      <c r="E173" s="35"/>
      <c r="F173" s="50" t="s">
        <v>227</v>
      </c>
      <c r="G173" s="324">
        <v>936</v>
      </c>
      <c r="H173" s="484" t="b">
        <v>0</v>
      </c>
      <c r="I173" s="330"/>
      <c r="J173" s="330"/>
      <c r="K173" s="330"/>
      <c r="L173" s="330"/>
      <c r="M173" s="330"/>
      <c r="N173" s="330"/>
      <c r="O173" s="330"/>
      <c r="P173" s="330"/>
      <c r="Q173" s="330"/>
      <c r="R173" s="330"/>
      <c r="S173" s="330"/>
      <c r="T173" s="330"/>
      <c r="U173" s="330"/>
      <c r="V173" s="330"/>
      <c r="W173" s="330"/>
      <c r="X173" s="330"/>
      <c r="Y173" s="330"/>
      <c r="Z173" s="330"/>
      <c r="AA173" s="330"/>
      <c r="AB173" s="330"/>
      <c r="AC173" s="330"/>
      <c r="AD173" s="330"/>
      <c r="AE173" s="330"/>
      <c r="AF173" s="330"/>
      <c r="AG173" s="330"/>
      <c r="AH173" s="330"/>
      <c r="AI173" s="330"/>
      <c r="AJ173" s="330"/>
      <c r="AK173" s="330"/>
      <c r="AL173" s="330"/>
      <c r="AM173" s="330"/>
      <c r="AN173" s="330"/>
      <c r="AO173" s="330"/>
      <c r="AP173" s="330"/>
      <c r="AQ173" s="330"/>
      <c r="AR173" s="330"/>
      <c r="AS173" s="330"/>
      <c r="AT173" s="330"/>
      <c r="AU173" s="330"/>
      <c r="AV173" s="330"/>
      <c r="AW173" s="330"/>
      <c r="AX173" s="330"/>
      <c r="AY173" s="330"/>
      <c r="AZ173" s="330"/>
      <c r="BA173" s="330"/>
      <c r="BB173" s="330"/>
      <c r="BC173" s="330"/>
      <c r="BD173" s="330"/>
      <c r="BE173" s="330"/>
      <c r="BF173" s="330"/>
      <c r="BG173" s="330"/>
      <c r="BH173" s="330"/>
      <c r="BI173" s="330"/>
      <c r="BJ173" s="330"/>
      <c r="BK173" s="330"/>
      <c r="BL173" s="330"/>
      <c r="BM173" s="330"/>
      <c r="BN173" s="330"/>
      <c r="BO173" s="330"/>
      <c r="BP173" s="330"/>
      <c r="BQ173" s="330"/>
      <c r="BR173" s="330"/>
      <c r="BS173" s="330"/>
      <c r="BT173" s="330"/>
      <c r="BU173" s="330"/>
      <c r="BV173" s="330"/>
      <c r="BW173" s="330"/>
      <c r="BX173" s="330"/>
      <c r="BY173" s="330"/>
      <c r="BZ173" s="330"/>
      <c r="CA173" s="330"/>
      <c r="CB173" s="330"/>
      <c r="CC173" s="330"/>
      <c r="CD173" s="330"/>
      <c r="CE173" s="330"/>
      <c r="CF173" s="330"/>
      <c r="CG173" s="330"/>
      <c r="CH173" s="330"/>
      <c r="CI173" s="330"/>
      <c r="CJ173" s="330"/>
      <c r="CK173" s="330"/>
      <c r="CL173" s="330"/>
      <c r="CM173" s="330"/>
      <c r="CN173" s="330"/>
      <c r="CO173" s="330"/>
      <c r="CP173" s="330"/>
      <c r="CQ173" s="330"/>
      <c r="CR173" s="330"/>
      <c r="CS173" s="330"/>
      <c r="CT173" s="330"/>
      <c r="CU173" s="330"/>
      <c r="CV173" s="330"/>
      <c r="CW173" s="330"/>
      <c r="CX173" s="330"/>
      <c r="CY173" s="330"/>
      <c r="CZ173" s="330"/>
      <c r="DA173" s="330"/>
      <c r="DB173" s="330"/>
      <c r="DC173" s="330"/>
      <c r="DD173" s="330"/>
      <c r="DE173" s="330"/>
      <c r="DF173" s="330"/>
      <c r="DG173" s="330"/>
      <c r="DH173" s="330"/>
      <c r="DI173" s="330"/>
      <c r="DJ173" s="331"/>
      <c r="DK173" s="59"/>
      <c r="DL173" s="59"/>
    </row>
    <row r="174" spans="1:116" ht="16.5" x14ac:dyDescent="0.3">
      <c r="D174" s="35" t="s">
        <v>230</v>
      </c>
      <c r="E174" s="35"/>
      <c r="F174" s="50" t="s">
        <v>231</v>
      </c>
      <c r="G174" s="324">
        <v>0</v>
      </c>
      <c r="H174" s="484" t="b">
        <v>0</v>
      </c>
      <c r="I174" s="330">
        <v>160</v>
      </c>
      <c r="J174" s="330"/>
      <c r="K174" s="330"/>
      <c r="L174" s="330"/>
      <c r="M174" s="330"/>
      <c r="N174" s="330"/>
      <c r="O174" s="330"/>
      <c r="P174" s="330"/>
      <c r="Q174" s="330"/>
      <c r="R174" s="330"/>
      <c r="S174" s="330"/>
      <c r="T174" s="330"/>
      <c r="U174" s="330"/>
      <c r="V174" s="330"/>
      <c r="W174" s="330"/>
      <c r="X174" s="330"/>
      <c r="Y174" s="330"/>
      <c r="Z174" s="330"/>
      <c r="AA174" s="330"/>
      <c r="AB174" s="330"/>
      <c r="AC174" s="330"/>
      <c r="AD174" s="330"/>
      <c r="AE174" s="330"/>
      <c r="AF174" s="330"/>
      <c r="AG174" s="330"/>
      <c r="AH174" s="330"/>
      <c r="AI174" s="330"/>
      <c r="AJ174" s="330"/>
      <c r="AK174" s="330"/>
      <c r="AL174" s="330"/>
      <c r="AM174" s="330"/>
      <c r="AN174" s="330"/>
      <c r="AO174" s="330"/>
      <c r="AP174" s="330"/>
      <c r="AQ174" s="330"/>
      <c r="AR174" s="330"/>
      <c r="AS174" s="330"/>
      <c r="AT174" s="330"/>
      <c r="AU174" s="330"/>
      <c r="AV174" s="330"/>
      <c r="AW174" s="330"/>
      <c r="AX174" s="330"/>
      <c r="AY174" s="330"/>
      <c r="AZ174" s="330"/>
      <c r="BA174" s="330"/>
      <c r="BB174" s="330"/>
      <c r="BC174" s="330"/>
      <c r="BD174" s="330"/>
      <c r="BE174" s="330"/>
      <c r="BF174" s="330"/>
      <c r="BG174" s="330"/>
      <c r="BH174" s="330"/>
      <c r="BI174" s="330"/>
      <c r="BJ174" s="330"/>
      <c r="BK174" s="330"/>
      <c r="BL174" s="330"/>
      <c r="BM174" s="330"/>
      <c r="BN174" s="330"/>
      <c r="BO174" s="330"/>
      <c r="BP174" s="330"/>
      <c r="BQ174" s="330"/>
      <c r="BR174" s="330"/>
      <c r="BS174" s="330"/>
      <c r="BT174" s="330"/>
      <c r="BU174" s="330"/>
      <c r="BV174" s="330"/>
      <c r="BW174" s="330"/>
      <c r="BX174" s="330"/>
      <c r="BY174" s="330"/>
      <c r="BZ174" s="330"/>
      <c r="CA174" s="330"/>
      <c r="CB174" s="330"/>
      <c r="CC174" s="330"/>
      <c r="CD174" s="330"/>
      <c r="CE174" s="330"/>
      <c r="CF174" s="330"/>
      <c r="CG174" s="330"/>
      <c r="CH174" s="330"/>
      <c r="CI174" s="330"/>
      <c r="CJ174" s="330"/>
      <c r="CK174" s="330"/>
      <c r="CL174" s="330"/>
      <c r="CM174" s="330"/>
      <c r="CN174" s="330"/>
      <c r="CO174" s="330"/>
      <c r="CP174" s="330"/>
      <c r="CQ174" s="330"/>
      <c r="CR174" s="330"/>
      <c r="CS174" s="330"/>
      <c r="CT174" s="330"/>
      <c r="CU174" s="330"/>
      <c r="CV174" s="330"/>
      <c r="CW174" s="330"/>
      <c r="CX174" s="330"/>
      <c r="CY174" s="330"/>
      <c r="CZ174" s="330"/>
      <c r="DA174" s="330"/>
      <c r="DB174" s="330"/>
      <c r="DC174" s="330"/>
      <c r="DD174" s="330"/>
      <c r="DE174" s="330"/>
      <c r="DF174" s="330"/>
      <c r="DG174" s="330"/>
      <c r="DH174" s="330"/>
      <c r="DI174" s="330"/>
      <c r="DJ174" s="331"/>
      <c r="DK174" s="113"/>
      <c r="DL174" s="113"/>
    </row>
    <row r="175" spans="1:116" ht="16.5" x14ac:dyDescent="0.3">
      <c r="D175" s="35" t="s">
        <v>235</v>
      </c>
      <c r="E175" s="35"/>
      <c r="F175" s="50" t="s">
        <v>189</v>
      </c>
      <c r="G175" s="324">
        <v>0</v>
      </c>
      <c r="H175" s="484" t="b">
        <v>0</v>
      </c>
      <c r="I175" s="330">
        <v>150</v>
      </c>
      <c r="J175" s="330"/>
      <c r="K175" s="330"/>
      <c r="L175" s="330"/>
      <c r="M175" s="330"/>
      <c r="N175" s="330"/>
      <c r="O175" s="330"/>
      <c r="P175" s="330"/>
      <c r="Q175" s="330"/>
      <c r="R175" s="330"/>
      <c r="S175" s="330"/>
      <c r="T175" s="330"/>
      <c r="U175" s="330"/>
      <c r="V175" s="330"/>
      <c r="W175" s="330"/>
      <c r="X175" s="330"/>
      <c r="Y175" s="330"/>
      <c r="Z175" s="330"/>
      <c r="AA175" s="330"/>
      <c r="AB175" s="330"/>
      <c r="AC175" s="330"/>
      <c r="AD175" s="330"/>
      <c r="AE175" s="330"/>
      <c r="AF175" s="330"/>
      <c r="AG175" s="330"/>
      <c r="AH175" s="330"/>
      <c r="AI175" s="330"/>
      <c r="AJ175" s="330"/>
      <c r="AK175" s="330"/>
      <c r="AL175" s="330"/>
      <c r="AM175" s="330"/>
      <c r="AN175" s="330"/>
      <c r="AO175" s="330"/>
      <c r="AP175" s="330"/>
      <c r="AQ175" s="330"/>
      <c r="AR175" s="330"/>
      <c r="AS175" s="330"/>
      <c r="AT175" s="330"/>
      <c r="AU175" s="330"/>
      <c r="AV175" s="330"/>
      <c r="AW175" s="330"/>
      <c r="AX175" s="330"/>
      <c r="AY175" s="330"/>
      <c r="AZ175" s="330"/>
      <c r="BA175" s="330"/>
      <c r="BB175" s="330"/>
      <c r="BC175" s="330"/>
      <c r="BD175" s="330"/>
      <c r="BE175" s="330"/>
      <c r="BF175" s="330"/>
      <c r="BG175" s="330"/>
      <c r="BH175" s="330"/>
      <c r="BI175" s="330"/>
      <c r="BJ175" s="330"/>
      <c r="BK175" s="330"/>
      <c r="BL175" s="330"/>
      <c r="BM175" s="330"/>
      <c r="BN175" s="330"/>
      <c r="BO175" s="330"/>
      <c r="BP175" s="330"/>
      <c r="BQ175" s="330"/>
      <c r="BR175" s="330"/>
      <c r="BS175" s="330"/>
      <c r="BT175" s="330"/>
      <c r="BU175" s="330"/>
      <c r="BV175" s="330"/>
      <c r="BW175" s="330"/>
      <c r="BX175" s="330"/>
      <c r="BY175" s="330"/>
      <c r="BZ175" s="330"/>
      <c r="CA175" s="330"/>
      <c r="CB175" s="330"/>
      <c r="CC175" s="330"/>
      <c r="CD175" s="330"/>
      <c r="CE175" s="330"/>
      <c r="CF175" s="330"/>
      <c r="CG175" s="330"/>
      <c r="CH175" s="330"/>
      <c r="CI175" s="330"/>
      <c r="CJ175" s="330"/>
      <c r="CK175" s="330"/>
      <c r="CL175" s="330"/>
      <c r="CM175" s="330"/>
      <c r="CN175" s="330"/>
      <c r="CO175" s="330"/>
      <c r="CP175" s="330"/>
      <c r="CQ175" s="330"/>
      <c r="CR175" s="330"/>
      <c r="CS175" s="330"/>
      <c r="CT175" s="330"/>
      <c r="CU175" s="330"/>
      <c r="CV175" s="330"/>
      <c r="CW175" s="330"/>
      <c r="CX175" s="330"/>
      <c r="CY175" s="330"/>
      <c r="CZ175" s="330"/>
      <c r="DA175" s="330"/>
      <c r="DB175" s="330"/>
      <c r="DC175" s="330"/>
      <c r="DD175" s="330"/>
      <c r="DE175" s="330"/>
      <c r="DF175" s="330"/>
      <c r="DG175" s="330"/>
      <c r="DH175" s="330"/>
      <c r="DI175" s="330"/>
      <c r="DJ175" s="331"/>
      <c r="DK175" s="59"/>
      <c r="DL175" s="59"/>
    </row>
    <row r="176" spans="1:116" ht="16.5" x14ac:dyDescent="0.3">
      <c r="A176" s="46"/>
      <c r="B176" s="46"/>
      <c r="C176" s="46"/>
      <c r="D176" s="35" t="s">
        <v>236</v>
      </c>
      <c r="E176" s="35"/>
      <c r="F176" s="50" t="s">
        <v>189</v>
      </c>
      <c r="G176" s="324">
        <v>0</v>
      </c>
      <c r="H176" s="484" t="b">
        <v>0</v>
      </c>
      <c r="I176" s="330">
        <v>200</v>
      </c>
      <c r="J176" s="330"/>
      <c r="K176" s="330"/>
      <c r="L176" s="330"/>
      <c r="M176" s="330"/>
      <c r="N176" s="330"/>
      <c r="O176" s="330"/>
      <c r="P176" s="330"/>
      <c r="Q176" s="330"/>
      <c r="R176" s="330"/>
      <c r="S176" s="330"/>
      <c r="T176" s="330"/>
      <c r="U176" s="330"/>
      <c r="V176" s="330"/>
      <c r="W176" s="330"/>
      <c r="X176" s="330"/>
      <c r="Y176" s="330"/>
      <c r="Z176" s="330"/>
      <c r="AA176" s="330"/>
      <c r="AB176" s="330"/>
      <c r="AC176" s="330"/>
      <c r="AD176" s="330"/>
      <c r="AE176" s="330"/>
      <c r="AF176" s="330"/>
      <c r="AG176" s="330"/>
      <c r="AH176" s="330"/>
      <c r="AI176" s="330"/>
      <c r="AJ176" s="330"/>
      <c r="AK176" s="330"/>
      <c r="AL176" s="330"/>
      <c r="AM176" s="330"/>
      <c r="AN176" s="330"/>
      <c r="AO176" s="330"/>
      <c r="AP176" s="330"/>
      <c r="AQ176" s="330"/>
      <c r="AR176" s="330"/>
      <c r="AS176" s="330"/>
      <c r="AT176" s="330"/>
      <c r="AU176" s="330"/>
      <c r="AV176" s="330"/>
      <c r="AW176" s="330"/>
      <c r="AX176" s="330"/>
      <c r="AY176" s="330"/>
      <c r="AZ176" s="330"/>
      <c r="BA176" s="330"/>
      <c r="BB176" s="330"/>
      <c r="BC176" s="330"/>
      <c r="BD176" s="330"/>
      <c r="BE176" s="330"/>
      <c r="BF176" s="330"/>
      <c r="BG176" s="330"/>
      <c r="BH176" s="330"/>
      <c r="BI176" s="330"/>
      <c r="BJ176" s="330"/>
      <c r="BK176" s="330"/>
      <c r="BL176" s="330"/>
      <c r="BM176" s="330"/>
      <c r="BN176" s="330"/>
      <c r="BO176" s="330"/>
      <c r="BP176" s="330"/>
      <c r="BQ176" s="330"/>
      <c r="BR176" s="330"/>
      <c r="BS176" s="330"/>
      <c r="BT176" s="330"/>
      <c r="BU176" s="330"/>
      <c r="BV176" s="330"/>
      <c r="BW176" s="330"/>
      <c r="BX176" s="330"/>
      <c r="BY176" s="330"/>
      <c r="BZ176" s="330"/>
      <c r="CA176" s="330"/>
      <c r="CB176" s="330"/>
      <c r="CC176" s="330"/>
      <c r="CD176" s="330"/>
      <c r="CE176" s="330"/>
      <c r="CF176" s="330"/>
      <c r="CG176" s="330"/>
      <c r="CH176" s="330"/>
      <c r="CI176" s="330"/>
      <c r="CJ176" s="330"/>
      <c r="CK176" s="330"/>
      <c r="CL176" s="330"/>
      <c r="CM176" s="330"/>
      <c r="CN176" s="330"/>
      <c r="CO176" s="330"/>
      <c r="CP176" s="330"/>
      <c r="CQ176" s="330"/>
      <c r="CR176" s="330"/>
      <c r="CS176" s="330"/>
      <c r="CT176" s="330"/>
      <c r="CU176" s="330"/>
      <c r="CV176" s="330"/>
      <c r="CW176" s="330"/>
      <c r="CX176" s="330"/>
      <c r="CY176" s="330"/>
      <c r="CZ176" s="330"/>
      <c r="DA176" s="330"/>
      <c r="DB176" s="330"/>
      <c r="DC176" s="330"/>
      <c r="DD176" s="330"/>
      <c r="DE176" s="330"/>
      <c r="DF176" s="330"/>
      <c r="DG176" s="330"/>
      <c r="DH176" s="330"/>
      <c r="DI176" s="330"/>
      <c r="DJ176" s="331"/>
      <c r="DK176" s="59"/>
      <c r="DL176" s="59"/>
    </row>
    <row r="177" spans="1:116" ht="16.5" x14ac:dyDescent="0.3">
      <c r="A177" s="46"/>
      <c r="B177" s="46"/>
      <c r="C177" s="46"/>
      <c r="D177" s="33" t="s">
        <v>192</v>
      </c>
      <c r="E177" s="35"/>
      <c r="F177" s="50"/>
      <c r="G177" s="324">
        <v>0</v>
      </c>
      <c r="H177" s="484"/>
      <c r="I177" s="330"/>
      <c r="J177" s="330"/>
      <c r="K177" s="330"/>
      <c r="L177" s="330"/>
      <c r="M177" s="330"/>
      <c r="N177" s="330"/>
      <c r="O177" s="330"/>
      <c r="P177" s="330"/>
      <c r="Q177" s="330"/>
      <c r="R177" s="330"/>
      <c r="S177" s="330"/>
      <c r="T177" s="330"/>
      <c r="U177" s="330"/>
      <c r="V177" s="330"/>
      <c r="W177" s="330"/>
      <c r="X177" s="330"/>
      <c r="Y177" s="330"/>
      <c r="Z177" s="330"/>
      <c r="AA177" s="330"/>
      <c r="AB177" s="330"/>
      <c r="AC177" s="330"/>
      <c r="AD177" s="330"/>
      <c r="AE177" s="330"/>
      <c r="AF177" s="330"/>
      <c r="AG177" s="330"/>
      <c r="AH177" s="330"/>
      <c r="AI177" s="330"/>
      <c r="AJ177" s="330"/>
      <c r="AK177" s="330"/>
      <c r="AL177" s="330"/>
      <c r="AM177" s="330"/>
      <c r="AN177" s="330"/>
      <c r="AO177" s="330"/>
      <c r="AP177" s="330"/>
      <c r="AQ177" s="330"/>
      <c r="AR177" s="330"/>
      <c r="AS177" s="330"/>
      <c r="AT177" s="330"/>
      <c r="AU177" s="330"/>
      <c r="AV177" s="330"/>
      <c r="AW177" s="330"/>
      <c r="AX177" s="330"/>
      <c r="AY177" s="330"/>
      <c r="AZ177" s="330"/>
      <c r="BA177" s="330"/>
      <c r="BB177" s="330"/>
      <c r="BC177" s="330"/>
      <c r="BD177" s="330"/>
      <c r="BE177" s="330"/>
      <c r="BF177" s="330"/>
      <c r="BG177" s="330"/>
      <c r="BH177" s="330"/>
      <c r="BI177" s="330"/>
      <c r="BJ177" s="330"/>
      <c r="BK177" s="330"/>
      <c r="BL177" s="330"/>
      <c r="BM177" s="330"/>
      <c r="BN177" s="330"/>
      <c r="BO177" s="330"/>
      <c r="BP177" s="330"/>
      <c r="BQ177" s="330"/>
      <c r="BR177" s="330"/>
      <c r="BS177" s="330"/>
      <c r="BT177" s="330"/>
      <c r="BU177" s="330"/>
      <c r="BV177" s="330"/>
      <c r="BW177" s="330"/>
      <c r="BX177" s="330"/>
      <c r="BY177" s="330"/>
      <c r="BZ177" s="330"/>
      <c r="CA177" s="330"/>
      <c r="CB177" s="330"/>
      <c r="CC177" s="330"/>
      <c r="CD177" s="330"/>
      <c r="CE177" s="330"/>
      <c r="CF177" s="330"/>
      <c r="CG177" s="330"/>
      <c r="CH177" s="330"/>
      <c r="CI177" s="330"/>
      <c r="CJ177" s="330"/>
      <c r="CK177" s="330"/>
      <c r="CL177" s="330"/>
      <c r="CM177" s="330"/>
      <c r="CN177" s="330"/>
      <c r="CO177" s="330"/>
      <c r="CP177" s="330"/>
      <c r="CQ177" s="330"/>
      <c r="CR177" s="330"/>
      <c r="CS177" s="330"/>
      <c r="CT177" s="330"/>
      <c r="CU177" s="330"/>
      <c r="CV177" s="330"/>
      <c r="CW177" s="330"/>
      <c r="CX177" s="330"/>
      <c r="CY177" s="330"/>
      <c r="CZ177" s="330"/>
      <c r="DA177" s="330"/>
      <c r="DB177" s="330"/>
      <c r="DC177" s="330"/>
      <c r="DD177" s="330"/>
      <c r="DE177" s="330"/>
      <c r="DF177" s="330"/>
      <c r="DG177" s="330"/>
      <c r="DH177" s="330"/>
      <c r="DI177" s="330"/>
      <c r="DJ177" s="331"/>
      <c r="DK177" s="59"/>
      <c r="DL177" s="59"/>
    </row>
    <row r="178" spans="1:116" ht="16.5" x14ac:dyDescent="0.3">
      <c r="C178" s="138"/>
      <c r="D178" s="35" t="s">
        <v>237</v>
      </c>
      <c r="E178" s="35"/>
      <c r="F178" s="50" t="s">
        <v>193</v>
      </c>
      <c r="G178" s="324">
        <v>0</v>
      </c>
      <c r="H178" s="484" t="b">
        <v>0</v>
      </c>
      <c r="I178" s="330"/>
      <c r="J178" s="330"/>
      <c r="K178" s="330"/>
      <c r="L178" s="330"/>
      <c r="M178" s="330"/>
      <c r="N178" s="330"/>
      <c r="O178" s="330"/>
      <c r="P178" s="330"/>
      <c r="Q178" s="330"/>
      <c r="R178" s="330"/>
      <c r="S178" s="330"/>
      <c r="T178" s="330"/>
      <c r="U178" s="330"/>
      <c r="V178" s="330"/>
      <c r="W178" s="330"/>
      <c r="X178" s="330"/>
      <c r="Y178" s="330"/>
      <c r="Z178" s="330"/>
      <c r="AA178" s="330"/>
      <c r="AB178" s="330"/>
      <c r="AC178" s="330"/>
      <c r="AD178" s="330"/>
      <c r="AE178" s="330"/>
      <c r="AF178" s="330"/>
      <c r="AG178" s="330"/>
      <c r="AH178" s="330"/>
      <c r="AI178" s="330"/>
      <c r="AJ178" s="330"/>
      <c r="AK178" s="330"/>
      <c r="AL178" s="330"/>
      <c r="AM178" s="330"/>
      <c r="AN178" s="330"/>
      <c r="AO178" s="330"/>
      <c r="AP178" s="330"/>
      <c r="AQ178" s="330"/>
      <c r="AR178" s="330"/>
      <c r="AS178" s="330"/>
      <c r="AT178" s="330"/>
      <c r="AU178" s="330"/>
      <c r="AV178" s="330"/>
      <c r="AW178" s="330"/>
      <c r="AX178" s="330"/>
      <c r="AY178" s="330"/>
      <c r="AZ178" s="330"/>
      <c r="BA178" s="330"/>
      <c r="BB178" s="330"/>
      <c r="BC178" s="330"/>
      <c r="BD178" s="330"/>
      <c r="BE178" s="330"/>
      <c r="BF178" s="330"/>
      <c r="BG178" s="330"/>
      <c r="BH178" s="330"/>
      <c r="BI178" s="330"/>
      <c r="BJ178" s="330"/>
      <c r="BK178" s="330"/>
      <c r="BL178" s="330"/>
      <c r="BM178" s="330"/>
      <c r="BN178" s="330"/>
      <c r="BO178" s="330"/>
      <c r="BP178" s="330"/>
      <c r="BQ178" s="330"/>
      <c r="BR178" s="330"/>
      <c r="BS178" s="330"/>
      <c r="BT178" s="330"/>
      <c r="BU178" s="330"/>
      <c r="BV178" s="330"/>
      <c r="BW178" s="330"/>
      <c r="BX178" s="330"/>
      <c r="BY178" s="330"/>
      <c r="BZ178" s="330"/>
      <c r="CA178" s="330"/>
      <c r="CB178" s="330"/>
      <c r="CC178" s="330"/>
      <c r="CD178" s="330"/>
      <c r="CE178" s="330"/>
      <c r="CF178" s="330"/>
      <c r="CG178" s="330"/>
      <c r="CH178" s="330"/>
      <c r="CI178" s="330"/>
      <c r="CJ178" s="330"/>
      <c r="CK178" s="330"/>
      <c r="CL178" s="330"/>
      <c r="CM178" s="330"/>
      <c r="CN178" s="330"/>
      <c r="CO178" s="330"/>
      <c r="CP178" s="330"/>
      <c r="CQ178" s="330"/>
      <c r="CR178" s="330"/>
      <c r="CS178" s="330"/>
      <c r="CT178" s="330"/>
      <c r="CU178" s="330"/>
      <c r="CV178" s="330"/>
      <c r="CW178" s="330"/>
      <c r="CX178" s="330"/>
      <c r="CY178" s="330"/>
      <c r="CZ178" s="330"/>
      <c r="DA178" s="330"/>
      <c r="DB178" s="330"/>
      <c r="DC178" s="330"/>
      <c r="DD178" s="330"/>
      <c r="DE178" s="330"/>
      <c r="DF178" s="330"/>
      <c r="DG178" s="330"/>
      <c r="DH178" s="330"/>
      <c r="DI178" s="330"/>
      <c r="DJ178" s="331"/>
      <c r="DK178" s="59"/>
      <c r="DL178" s="59"/>
    </row>
    <row r="179" spans="1:116" ht="16.5" x14ac:dyDescent="0.3">
      <c r="D179" s="35" t="s">
        <v>232</v>
      </c>
      <c r="E179" s="35"/>
      <c r="F179" s="50" t="s">
        <v>231</v>
      </c>
      <c r="G179" s="324">
        <v>0</v>
      </c>
      <c r="H179" s="484" t="b">
        <v>0</v>
      </c>
      <c r="I179" s="330"/>
      <c r="J179" s="330"/>
      <c r="K179" s="330"/>
      <c r="L179" s="330"/>
      <c r="M179" s="330"/>
      <c r="N179" s="330"/>
      <c r="O179" s="330"/>
      <c r="P179" s="330"/>
      <c r="Q179" s="330"/>
      <c r="R179" s="330"/>
      <c r="S179" s="330"/>
      <c r="T179" s="330"/>
      <c r="U179" s="330"/>
      <c r="V179" s="330"/>
      <c r="W179" s="330"/>
      <c r="X179" s="330"/>
      <c r="Y179" s="330"/>
      <c r="Z179" s="330"/>
      <c r="AA179" s="330"/>
      <c r="AB179" s="330"/>
      <c r="AC179" s="330"/>
      <c r="AD179" s="330"/>
      <c r="AE179" s="330"/>
      <c r="AF179" s="330"/>
      <c r="AG179" s="330"/>
      <c r="AH179" s="330"/>
      <c r="AI179" s="330"/>
      <c r="AJ179" s="330"/>
      <c r="AK179" s="330"/>
      <c r="AL179" s="330"/>
      <c r="AM179" s="330"/>
      <c r="AN179" s="330"/>
      <c r="AO179" s="330"/>
      <c r="AP179" s="330"/>
      <c r="AQ179" s="330"/>
      <c r="AR179" s="330"/>
      <c r="AS179" s="330"/>
      <c r="AT179" s="330"/>
      <c r="AU179" s="330"/>
      <c r="AV179" s="330"/>
      <c r="AW179" s="330"/>
      <c r="AX179" s="330"/>
      <c r="AY179" s="330"/>
      <c r="AZ179" s="330"/>
      <c r="BA179" s="330"/>
      <c r="BB179" s="330"/>
      <c r="BC179" s="330"/>
      <c r="BD179" s="330"/>
      <c r="BE179" s="330"/>
      <c r="BF179" s="330"/>
      <c r="BG179" s="330"/>
      <c r="BH179" s="330"/>
      <c r="BI179" s="330"/>
      <c r="BJ179" s="330"/>
      <c r="BK179" s="330"/>
      <c r="BL179" s="330"/>
      <c r="BM179" s="330"/>
      <c r="BN179" s="330"/>
      <c r="BO179" s="330"/>
      <c r="BP179" s="330"/>
      <c r="BQ179" s="330"/>
      <c r="BR179" s="330"/>
      <c r="BS179" s="330"/>
      <c r="BT179" s="330"/>
      <c r="BU179" s="330"/>
      <c r="BV179" s="330"/>
      <c r="BW179" s="330"/>
      <c r="BX179" s="330"/>
      <c r="BY179" s="330"/>
      <c r="BZ179" s="330"/>
      <c r="CA179" s="330"/>
      <c r="CB179" s="330"/>
      <c r="CC179" s="330"/>
      <c r="CD179" s="330"/>
      <c r="CE179" s="330"/>
      <c r="CF179" s="330"/>
      <c r="CG179" s="330"/>
      <c r="CH179" s="330"/>
      <c r="CI179" s="330"/>
      <c r="CJ179" s="330"/>
      <c r="CK179" s="330"/>
      <c r="CL179" s="330"/>
      <c r="CM179" s="330"/>
      <c r="CN179" s="330"/>
      <c r="CO179" s="330"/>
      <c r="CP179" s="330"/>
      <c r="CQ179" s="330"/>
      <c r="CR179" s="330"/>
      <c r="CS179" s="330"/>
      <c r="CT179" s="330"/>
      <c r="CU179" s="330"/>
      <c r="CV179" s="330"/>
      <c r="CW179" s="330"/>
      <c r="CX179" s="330"/>
      <c r="CY179" s="330"/>
      <c r="CZ179" s="330"/>
      <c r="DA179" s="330"/>
      <c r="DB179" s="330"/>
      <c r="DC179" s="330"/>
      <c r="DD179" s="330"/>
      <c r="DE179" s="330"/>
      <c r="DF179" s="330"/>
      <c r="DG179" s="330"/>
      <c r="DH179" s="330"/>
      <c r="DI179" s="330"/>
      <c r="DJ179" s="331"/>
      <c r="DK179" s="59"/>
      <c r="DL179" s="59"/>
    </row>
    <row r="180" spans="1:116" ht="16.5" x14ac:dyDescent="0.3">
      <c r="A180" s="46"/>
      <c r="B180" s="46"/>
      <c r="C180" s="139"/>
      <c r="D180" s="504" t="s">
        <v>233</v>
      </c>
      <c r="E180" s="35"/>
      <c r="F180" s="50" t="s">
        <v>231</v>
      </c>
      <c r="G180" s="324">
        <v>0</v>
      </c>
      <c r="H180" s="484" t="b">
        <v>0</v>
      </c>
      <c r="I180" s="330">
        <v>100</v>
      </c>
      <c r="J180" s="330"/>
      <c r="K180" s="330"/>
      <c r="L180" s="330"/>
      <c r="M180" s="330"/>
      <c r="N180" s="330"/>
      <c r="O180" s="330"/>
      <c r="P180" s="330"/>
      <c r="Q180" s="330"/>
      <c r="R180" s="330"/>
      <c r="S180" s="330"/>
      <c r="T180" s="330"/>
      <c r="U180" s="330"/>
      <c r="V180" s="330"/>
      <c r="W180" s="330"/>
      <c r="X180" s="330"/>
      <c r="Y180" s="330"/>
      <c r="Z180" s="330"/>
      <c r="AA180" s="330"/>
      <c r="AB180" s="330"/>
      <c r="AC180" s="330"/>
      <c r="AD180" s="330"/>
      <c r="AE180" s="330"/>
      <c r="AF180" s="330"/>
      <c r="AG180" s="330"/>
      <c r="AH180" s="330"/>
      <c r="AI180" s="330"/>
      <c r="AJ180" s="330"/>
      <c r="AK180" s="330"/>
      <c r="AL180" s="330"/>
      <c r="AM180" s="330"/>
      <c r="AN180" s="330"/>
      <c r="AO180" s="330"/>
      <c r="AP180" s="330"/>
      <c r="AQ180" s="330"/>
      <c r="AR180" s="330"/>
      <c r="AS180" s="330"/>
      <c r="AT180" s="330"/>
      <c r="AU180" s="330"/>
      <c r="AV180" s="330"/>
      <c r="AW180" s="330"/>
      <c r="AX180" s="330"/>
      <c r="AY180" s="330"/>
      <c r="AZ180" s="330"/>
      <c r="BA180" s="330"/>
      <c r="BB180" s="330"/>
      <c r="BC180" s="330"/>
      <c r="BD180" s="330"/>
      <c r="BE180" s="330"/>
      <c r="BF180" s="330"/>
      <c r="BG180" s="330"/>
      <c r="BH180" s="330"/>
      <c r="BI180" s="330"/>
      <c r="BJ180" s="330"/>
      <c r="BK180" s="330"/>
      <c r="BL180" s="330"/>
      <c r="BM180" s="330"/>
      <c r="BN180" s="330"/>
      <c r="BO180" s="330"/>
      <c r="BP180" s="330"/>
      <c r="BQ180" s="330"/>
      <c r="BR180" s="330"/>
      <c r="BS180" s="330"/>
      <c r="BT180" s="330"/>
      <c r="BU180" s="330"/>
      <c r="BV180" s="330"/>
      <c r="BW180" s="330"/>
      <c r="BX180" s="330"/>
      <c r="BY180" s="330"/>
      <c r="BZ180" s="330"/>
      <c r="CA180" s="330"/>
      <c r="CB180" s="330"/>
      <c r="CC180" s="330"/>
      <c r="CD180" s="330"/>
      <c r="CE180" s="330"/>
      <c r="CF180" s="330"/>
      <c r="CG180" s="330"/>
      <c r="CH180" s="330"/>
      <c r="CI180" s="330"/>
      <c r="CJ180" s="330"/>
      <c r="CK180" s="330"/>
      <c r="CL180" s="330"/>
      <c r="CM180" s="330"/>
      <c r="CN180" s="330"/>
      <c r="CO180" s="330"/>
      <c r="CP180" s="330"/>
      <c r="CQ180" s="330"/>
      <c r="CR180" s="330"/>
      <c r="CS180" s="330"/>
      <c r="CT180" s="330"/>
      <c r="CU180" s="330"/>
      <c r="CV180" s="330"/>
      <c r="CW180" s="330"/>
      <c r="CX180" s="330"/>
      <c r="CY180" s="330"/>
      <c r="CZ180" s="330"/>
      <c r="DA180" s="330"/>
      <c r="DB180" s="330"/>
      <c r="DC180" s="330"/>
      <c r="DD180" s="330"/>
      <c r="DE180" s="330"/>
      <c r="DF180" s="330"/>
      <c r="DG180" s="330"/>
      <c r="DH180" s="330"/>
      <c r="DI180" s="330"/>
      <c r="DJ180" s="331"/>
      <c r="DK180" s="59"/>
      <c r="DL180" s="59"/>
    </row>
    <row r="181" spans="1:116" ht="16.5" x14ac:dyDescent="0.3">
      <c r="A181" s="46"/>
      <c r="B181" s="46"/>
      <c r="C181" s="139"/>
      <c r="D181" s="504" t="s">
        <v>234</v>
      </c>
      <c r="E181" s="35"/>
      <c r="F181" s="50" t="s">
        <v>231</v>
      </c>
      <c r="G181" s="324">
        <v>0</v>
      </c>
      <c r="H181" s="484" t="b">
        <v>0</v>
      </c>
      <c r="I181" s="330">
        <v>110</v>
      </c>
      <c r="J181" s="330"/>
      <c r="K181" s="330"/>
      <c r="L181" s="330"/>
      <c r="M181" s="330"/>
      <c r="N181" s="330"/>
      <c r="O181" s="330"/>
      <c r="P181" s="330"/>
      <c r="Q181" s="330"/>
      <c r="R181" s="330"/>
      <c r="S181" s="330"/>
      <c r="T181" s="330"/>
      <c r="U181" s="330"/>
      <c r="V181" s="330"/>
      <c r="W181" s="330"/>
      <c r="X181" s="330"/>
      <c r="Y181" s="330"/>
      <c r="Z181" s="330"/>
      <c r="AA181" s="330"/>
      <c r="AB181" s="330"/>
      <c r="AC181" s="330"/>
      <c r="AD181" s="330"/>
      <c r="AE181" s="330"/>
      <c r="AF181" s="330"/>
      <c r="AG181" s="330"/>
      <c r="AH181" s="330"/>
      <c r="AI181" s="330"/>
      <c r="AJ181" s="330"/>
      <c r="AK181" s="330"/>
      <c r="AL181" s="330"/>
      <c r="AM181" s="330"/>
      <c r="AN181" s="330"/>
      <c r="AO181" s="330"/>
      <c r="AP181" s="330"/>
      <c r="AQ181" s="330"/>
      <c r="AR181" s="330"/>
      <c r="AS181" s="330"/>
      <c r="AT181" s="330"/>
      <c r="AU181" s="330"/>
      <c r="AV181" s="330"/>
      <c r="AW181" s="330"/>
      <c r="AX181" s="330"/>
      <c r="AY181" s="330"/>
      <c r="AZ181" s="330"/>
      <c r="BA181" s="330"/>
      <c r="BB181" s="330"/>
      <c r="BC181" s="330"/>
      <c r="BD181" s="330"/>
      <c r="BE181" s="330"/>
      <c r="BF181" s="330"/>
      <c r="BG181" s="330"/>
      <c r="BH181" s="330"/>
      <c r="BI181" s="330"/>
      <c r="BJ181" s="330"/>
      <c r="BK181" s="330"/>
      <c r="BL181" s="330"/>
      <c r="BM181" s="330"/>
      <c r="BN181" s="330"/>
      <c r="BO181" s="330"/>
      <c r="BP181" s="330"/>
      <c r="BQ181" s="330"/>
      <c r="BR181" s="330"/>
      <c r="BS181" s="330"/>
      <c r="BT181" s="330"/>
      <c r="BU181" s="330"/>
      <c r="BV181" s="330"/>
      <c r="BW181" s="330"/>
      <c r="BX181" s="330"/>
      <c r="BY181" s="330"/>
      <c r="BZ181" s="330"/>
      <c r="CA181" s="330"/>
      <c r="CB181" s="330"/>
      <c r="CC181" s="330"/>
      <c r="CD181" s="330"/>
      <c r="CE181" s="330"/>
      <c r="CF181" s="330"/>
      <c r="CG181" s="330"/>
      <c r="CH181" s="330"/>
      <c r="CI181" s="330"/>
      <c r="CJ181" s="330"/>
      <c r="CK181" s="330"/>
      <c r="CL181" s="330"/>
      <c r="CM181" s="330"/>
      <c r="CN181" s="330"/>
      <c r="CO181" s="330"/>
      <c r="CP181" s="330"/>
      <c r="CQ181" s="330"/>
      <c r="CR181" s="330"/>
      <c r="CS181" s="330"/>
      <c r="CT181" s="330"/>
      <c r="CU181" s="330"/>
      <c r="CV181" s="330"/>
      <c r="CW181" s="330"/>
      <c r="CX181" s="330"/>
      <c r="CY181" s="330"/>
      <c r="CZ181" s="330"/>
      <c r="DA181" s="330"/>
      <c r="DB181" s="330"/>
      <c r="DC181" s="330"/>
      <c r="DD181" s="330"/>
      <c r="DE181" s="330"/>
      <c r="DF181" s="330"/>
      <c r="DG181" s="330"/>
      <c r="DH181" s="330"/>
      <c r="DI181" s="330"/>
      <c r="DJ181" s="331"/>
      <c r="DK181" s="59"/>
      <c r="DL181" s="59"/>
    </row>
    <row r="182" spans="1:116" ht="16.5" x14ac:dyDescent="0.3">
      <c r="A182" s="46"/>
      <c r="B182" s="46"/>
      <c r="C182" s="139"/>
      <c r="D182" s="35" t="s">
        <v>76</v>
      </c>
      <c r="E182" s="35"/>
      <c r="F182" s="50" t="s">
        <v>420</v>
      </c>
      <c r="G182" s="325">
        <v>0</v>
      </c>
      <c r="H182" s="484" t="b">
        <v>0</v>
      </c>
      <c r="I182" s="332">
        <v>120</v>
      </c>
      <c r="J182" s="332"/>
      <c r="K182" s="332"/>
      <c r="L182" s="332"/>
      <c r="M182" s="332"/>
      <c r="N182" s="332"/>
      <c r="O182" s="332"/>
      <c r="P182" s="332"/>
      <c r="Q182" s="332"/>
      <c r="R182" s="332"/>
      <c r="S182" s="332"/>
      <c r="T182" s="332"/>
      <c r="U182" s="332"/>
      <c r="V182" s="332"/>
      <c r="W182" s="332"/>
      <c r="X182" s="332"/>
      <c r="Y182" s="332"/>
      <c r="Z182" s="332"/>
      <c r="AA182" s="332"/>
      <c r="AB182" s="332"/>
      <c r="AC182" s="332"/>
      <c r="AD182" s="332"/>
      <c r="AE182" s="332"/>
      <c r="AF182" s="332"/>
      <c r="AG182" s="332"/>
      <c r="AH182" s="332"/>
      <c r="AI182" s="332"/>
      <c r="AJ182" s="332"/>
      <c r="AK182" s="332"/>
      <c r="AL182" s="332"/>
      <c r="AM182" s="332"/>
      <c r="AN182" s="332"/>
      <c r="AO182" s="332"/>
      <c r="AP182" s="332"/>
      <c r="AQ182" s="332"/>
      <c r="AR182" s="332"/>
      <c r="AS182" s="332"/>
      <c r="AT182" s="332"/>
      <c r="AU182" s="332"/>
      <c r="AV182" s="332"/>
      <c r="AW182" s="332"/>
      <c r="AX182" s="332"/>
      <c r="AY182" s="332"/>
      <c r="AZ182" s="332"/>
      <c r="BA182" s="332"/>
      <c r="BB182" s="332"/>
      <c r="BC182" s="332"/>
      <c r="BD182" s="332"/>
      <c r="BE182" s="332"/>
      <c r="BF182" s="332"/>
      <c r="BG182" s="332"/>
      <c r="BH182" s="332"/>
      <c r="BI182" s="332"/>
      <c r="BJ182" s="332"/>
      <c r="BK182" s="332"/>
      <c r="BL182" s="332"/>
      <c r="BM182" s="332"/>
      <c r="BN182" s="332"/>
      <c r="BO182" s="332"/>
      <c r="BP182" s="332"/>
      <c r="BQ182" s="332"/>
      <c r="BR182" s="332"/>
      <c r="BS182" s="332"/>
      <c r="BT182" s="332"/>
      <c r="BU182" s="332"/>
      <c r="BV182" s="332"/>
      <c r="BW182" s="332"/>
      <c r="BX182" s="332"/>
      <c r="BY182" s="332"/>
      <c r="BZ182" s="332"/>
      <c r="CA182" s="332"/>
      <c r="CB182" s="332"/>
      <c r="CC182" s="332"/>
      <c r="CD182" s="332"/>
      <c r="CE182" s="332"/>
      <c r="CF182" s="332"/>
      <c r="CG182" s="332"/>
      <c r="CH182" s="332"/>
      <c r="CI182" s="332"/>
      <c r="CJ182" s="332"/>
      <c r="CK182" s="332"/>
      <c r="CL182" s="332"/>
      <c r="CM182" s="332"/>
      <c r="CN182" s="332"/>
      <c r="CO182" s="332"/>
      <c r="CP182" s="332"/>
      <c r="CQ182" s="332"/>
      <c r="CR182" s="332"/>
      <c r="CS182" s="332"/>
      <c r="CT182" s="332"/>
      <c r="CU182" s="332"/>
      <c r="CV182" s="332"/>
      <c r="CW182" s="332"/>
      <c r="CX182" s="332"/>
      <c r="CY182" s="332"/>
      <c r="CZ182" s="332"/>
      <c r="DA182" s="332"/>
      <c r="DB182" s="332"/>
      <c r="DC182" s="332"/>
      <c r="DD182" s="332"/>
      <c r="DE182" s="332"/>
      <c r="DF182" s="332"/>
      <c r="DG182" s="332"/>
      <c r="DH182" s="332"/>
      <c r="DI182" s="332"/>
      <c r="DJ182" s="333"/>
      <c r="DK182" s="114"/>
      <c r="DL182" s="114"/>
    </row>
    <row r="183" spans="1:116" ht="16.5" x14ac:dyDescent="0.3">
      <c r="A183" s="46"/>
      <c r="B183" s="46"/>
      <c r="C183" s="46"/>
      <c r="F183" s="50"/>
    </row>
    <row r="184" spans="1:116" ht="16.5" x14ac:dyDescent="0.3">
      <c r="A184" s="46"/>
      <c r="B184" s="46"/>
      <c r="C184" s="46"/>
      <c r="D184" t="s">
        <v>79</v>
      </c>
      <c r="E184" s="46"/>
      <c r="F184" s="50"/>
    </row>
    <row r="185" spans="1:116" ht="16.5" x14ac:dyDescent="0.3">
      <c r="A185" s="46"/>
      <c r="B185" s="46"/>
      <c r="C185" s="46"/>
      <c r="D185" s="29" t="s">
        <v>71</v>
      </c>
      <c r="E185" s="116" t="s">
        <v>194</v>
      </c>
      <c r="F185" s="50"/>
    </row>
    <row r="186" spans="1:116" ht="16.5" x14ac:dyDescent="0.3">
      <c r="A186" s="46"/>
      <c r="B186" s="46"/>
      <c r="C186" s="46"/>
      <c r="D186" s="35" t="s">
        <v>80</v>
      </c>
      <c r="E186" s="334">
        <v>5.0000000000000001E-3</v>
      </c>
      <c r="F186" s="115" t="s">
        <v>195</v>
      </c>
      <c r="G186" s="323"/>
      <c r="H186" s="484" t="b">
        <v>1</v>
      </c>
      <c r="I186" s="337"/>
      <c r="J186" s="337">
        <v>4693.3333333333303</v>
      </c>
      <c r="K186" s="337">
        <v>4693.3333333333303</v>
      </c>
      <c r="L186" s="337">
        <v>4693.3333333333303</v>
      </c>
      <c r="M186" s="337"/>
      <c r="N186" s="337">
        <v>5589.333333333333</v>
      </c>
      <c r="O186" s="337">
        <v>5589.333333333333</v>
      </c>
      <c r="P186" s="337">
        <v>5589.333333333333</v>
      </c>
      <c r="Q186" s="337"/>
      <c r="R186" s="337">
        <v>1173.3333333333335</v>
      </c>
      <c r="S186" s="337">
        <v>1173.3333333333335</v>
      </c>
      <c r="T186" s="337">
        <v>1173.3333333333335</v>
      </c>
      <c r="U186" s="337"/>
      <c r="V186" s="337">
        <v>2218.6666666666665</v>
      </c>
      <c r="W186" s="337">
        <v>2218.6666666666665</v>
      </c>
      <c r="X186" s="337">
        <v>2218.6666666666665</v>
      </c>
      <c r="Y186" s="337"/>
      <c r="Z186" s="337">
        <v>3861.3333333333335</v>
      </c>
      <c r="AA186" s="337">
        <v>3861.3333333333335</v>
      </c>
      <c r="AB186" s="337">
        <v>3861.3333333333335</v>
      </c>
      <c r="AC186" s="337"/>
      <c r="AD186" s="337">
        <v>2560</v>
      </c>
      <c r="AE186" s="337">
        <v>2560</v>
      </c>
      <c r="AF186" s="337">
        <v>2560</v>
      </c>
      <c r="AG186" s="337"/>
      <c r="AH186" s="337">
        <v>2560</v>
      </c>
      <c r="AI186" s="337">
        <v>2560</v>
      </c>
      <c r="AJ186" s="337">
        <v>2560</v>
      </c>
      <c r="AK186" s="337"/>
      <c r="AL186" s="337">
        <v>2560</v>
      </c>
      <c r="AM186" s="337">
        <v>2560</v>
      </c>
      <c r="AN186" s="337">
        <v>2560</v>
      </c>
      <c r="AO186" s="337"/>
      <c r="AP186" s="337">
        <v>3584</v>
      </c>
      <c r="AQ186" s="337">
        <v>3584</v>
      </c>
      <c r="AR186" s="337">
        <v>3584</v>
      </c>
      <c r="AS186" s="337"/>
      <c r="AT186" s="337">
        <v>3584</v>
      </c>
      <c r="AU186" s="337">
        <v>3584</v>
      </c>
      <c r="AV186" s="337">
        <v>3584</v>
      </c>
      <c r="AW186" s="337"/>
      <c r="AX186" s="337">
        <v>3584</v>
      </c>
      <c r="AY186" s="337">
        <v>3584</v>
      </c>
      <c r="AZ186" s="337">
        <v>3584</v>
      </c>
      <c r="BA186" s="337"/>
      <c r="BB186" s="337">
        <v>3584</v>
      </c>
      <c r="BC186" s="337">
        <v>3584</v>
      </c>
      <c r="BD186" s="337">
        <v>3584</v>
      </c>
      <c r="BE186" s="337"/>
      <c r="BF186" s="337">
        <v>3584</v>
      </c>
      <c r="BG186" s="337">
        <v>3584</v>
      </c>
      <c r="BH186" s="337">
        <v>3584</v>
      </c>
      <c r="BI186" s="337"/>
      <c r="BJ186" s="337">
        <v>3584</v>
      </c>
      <c r="BK186" s="337">
        <v>3584</v>
      </c>
      <c r="BL186" s="337">
        <v>3584</v>
      </c>
      <c r="BM186" s="337"/>
      <c r="BN186" s="337">
        <v>3584</v>
      </c>
      <c r="BO186" s="337">
        <v>3584</v>
      </c>
      <c r="BP186" s="337">
        <v>3584</v>
      </c>
      <c r="BQ186" s="337"/>
      <c r="BR186" s="337">
        <v>3584</v>
      </c>
      <c r="BS186" s="337">
        <v>3584</v>
      </c>
      <c r="BT186" s="337">
        <v>3584</v>
      </c>
      <c r="BU186" s="337"/>
      <c r="BV186" s="337"/>
      <c r="BW186" s="337"/>
      <c r="BX186" s="337"/>
      <c r="BY186" s="337"/>
      <c r="BZ186" s="337"/>
      <c r="CA186" s="337"/>
      <c r="CB186" s="337"/>
      <c r="CC186" s="337"/>
      <c r="CD186" s="337"/>
      <c r="CE186" s="337"/>
      <c r="CF186" s="337"/>
      <c r="CG186" s="337"/>
      <c r="CH186" s="337"/>
      <c r="CI186" s="337"/>
      <c r="CJ186" s="337"/>
      <c r="CK186" s="337"/>
      <c r="CL186" s="337"/>
      <c r="CM186" s="337"/>
      <c r="CN186" s="337"/>
      <c r="CO186" s="337"/>
      <c r="CP186" s="337"/>
      <c r="CQ186" s="337"/>
      <c r="CR186" s="337"/>
      <c r="CS186" s="337"/>
      <c r="CT186" s="337"/>
      <c r="CU186" s="337"/>
      <c r="CV186" s="337"/>
      <c r="CW186" s="337"/>
      <c r="CX186" s="337"/>
      <c r="CY186" s="337"/>
      <c r="CZ186" s="337"/>
      <c r="DA186" s="337"/>
      <c r="DB186" s="337"/>
      <c r="DC186" s="337"/>
      <c r="DD186" s="337"/>
      <c r="DE186" s="337"/>
      <c r="DF186" s="337"/>
      <c r="DG186" s="337"/>
      <c r="DH186" s="337"/>
      <c r="DI186" s="337"/>
      <c r="DJ186" s="337"/>
      <c r="DK186" s="117"/>
      <c r="DL186" s="118"/>
    </row>
    <row r="187" spans="1:116" ht="16.5" x14ac:dyDescent="0.3">
      <c r="A187" s="46"/>
      <c r="B187" s="46"/>
      <c r="C187" s="46"/>
      <c r="D187" s="504" t="s">
        <v>196</v>
      </c>
      <c r="E187" s="335">
        <v>0.01</v>
      </c>
      <c r="F187" s="50"/>
      <c r="G187" s="324"/>
      <c r="H187" s="484" t="b">
        <v>0</v>
      </c>
      <c r="I187" s="338">
        <v>10</v>
      </c>
      <c r="J187" s="338"/>
      <c r="K187" s="338"/>
      <c r="L187" s="338"/>
      <c r="M187" s="338"/>
      <c r="N187" s="338"/>
      <c r="O187" s="338"/>
      <c r="P187" s="338"/>
      <c r="Q187" s="338"/>
      <c r="R187" s="338"/>
      <c r="S187" s="338"/>
      <c r="T187" s="338"/>
      <c r="U187" s="338"/>
      <c r="V187" s="338"/>
      <c r="W187" s="338"/>
      <c r="X187" s="338"/>
      <c r="Y187" s="338"/>
      <c r="Z187" s="338"/>
      <c r="AA187" s="338"/>
      <c r="AB187" s="338"/>
      <c r="AC187" s="338"/>
      <c r="AD187" s="338"/>
      <c r="AE187" s="338"/>
      <c r="AF187" s="338"/>
      <c r="AG187" s="338"/>
      <c r="AH187" s="338"/>
      <c r="AI187" s="338"/>
      <c r="AJ187" s="338"/>
      <c r="AK187" s="338"/>
      <c r="AL187" s="338"/>
      <c r="AM187" s="338"/>
      <c r="AN187" s="338"/>
      <c r="AO187" s="338"/>
      <c r="AP187" s="338"/>
      <c r="AQ187" s="338"/>
      <c r="AR187" s="338"/>
      <c r="AS187" s="338"/>
      <c r="AT187" s="338"/>
      <c r="AU187" s="338"/>
      <c r="AV187" s="338"/>
      <c r="AW187" s="338"/>
      <c r="AX187" s="338"/>
      <c r="AY187" s="338"/>
      <c r="AZ187" s="338"/>
      <c r="BA187" s="338"/>
      <c r="BB187" s="338"/>
      <c r="BC187" s="338"/>
      <c r="BD187" s="338"/>
      <c r="BE187" s="338"/>
      <c r="BF187" s="338"/>
      <c r="BG187" s="338"/>
      <c r="BH187" s="338"/>
      <c r="BI187" s="338"/>
      <c r="BJ187" s="338"/>
      <c r="BK187" s="338"/>
      <c r="BL187" s="338"/>
      <c r="BM187" s="338"/>
      <c r="BN187" s="338"/>
      <c r="BO187" s="338"/>
      <c r="BP187" s="338"/>
      <c r="BQ187" s="338"/>
      <c r="BR187" s="338"/>
      <c r="BS187" s="338"/>
      <c r="BT187" s="338"/>
      <c r="BU187" s="338"/>
      <c r="BV187" s="338"/>
      <c r="BW187" s="338"/>
      <c r="BX187" s="338"/>
      <c r="BY187" s="338"/>
      <c r="BZ187" s="338"/>
      <c r="CA187" s="338"/>
      <c r="CB187" s="338"/>
      <c r="CC187" s="338"/>
      <c r="CD187" s="338"/>
      <c r="CE187" s="338"/>
      <c r="CF187" s="338"/>
      <c r="CG187" s="338"/>
      <c r="CH187" s="338"/>
      <c r="CI187" s="338"/>
      <c r="CJ187" s="338"/>
      <c r="CK187" s="338"/>
      <c r="CL187" s="338"/>
      <c r="CM187" s="338"/>
      <c r="CN187" s="338"/>
      <c r="CO187" s="338"/>
      <c r="CP187" s="338"/>
      <c r="CQ187" s="338"/>
      <c r="CR187" s="338"/>
      <c r="CS187" s="338"/>
      <c r="CT187" s="338"/>
      <c r="CU187" s="338"/>
      <c r="CV187" s="338"/>
      <c r="CW187" s="338"/>
      <c r="CX187" s="338"/>
      <c r="CY187" s="338"/>
      <c r="CZ187" s="338"/>
      <c r="DA187" s="338"/>
      <c r="DB187" s="338"/>
      <c r="DC187" s="338"/>
      <c r="DD187" s="338"/>
      <c r="DE187" s="338"/>
      <c r="DF187" s="338"/>
      <c r="DG187" s="338"/>
      <c r="DH187" s="338"/>
      <c r="DI187" s="338"/>
      <c r="DJ187" s="338"/>
      <c r="DK187" s="119"/>
      <c r="DL187" s="120"/>
    </row>
    <row r="188" spans="1:116" ht="16.5" x14ac:dyDescent="0.3">
      <c r="A188" s="46"/>
      <c r="B188" s="46"/>
      <c r="C188" s="46"/>
      <c r="D188" s="504" t="s">
        <v>197</v>
      </c>
      <c r="E188" s="335">
        <v>0</v>
      </c>
      <c r="F188" s="50"/>
      <c r="G188" s="324"/>
      <c r="H188" s="484" t="b">
        <v>0</v>
      </c>
      <c r="I188" s="338">
        <v>8</v>
      </c>
      <c r="J188" s="338"/>
      <c r="K188" s="338"/>
      <c r="L188" s="338"/>
      <c r="M188" s="338"/>
      <c r="N188" s="338"/>
      <c r="O188" s="338"/>
      <c r="P188" s="338"/>
      <c r="Q188" s="338"/>
      <c r="R188" s="338"/>
      <c r="S188" s="338"/>
      <c r="T188" s="338"/>
      <c r="U188" s="338"/>
      <c r="V188" s="338"/>
      <c r="W188" s="338"/>
      <c r="X188" s="338"/>
      <c r="Y188" s="338"/>
      <c r="Z188" s="338"/>
      <c r="AA188" s="338"/>
      <c r="AB188" s="338"/>
      <c r="AC188" s="338"/>
      <c r="AD188" s="338"/>
      <c r="AE188" s="338"/>
      <c r="AF188" s="338"/>
      <c r="AG188" s="338"/>
      <c r="AH188" s="338"/>
      <c r="AI188" s="338"/>
      <c r="AJ188" s="338"/>
      <c r="AK188" s="338"/>
      <c r="AL188" s="338"/>
      <c r="AM188" s="338"/>
      <c r="AN188" s="338"/>
      <c r="AO188" s="338"/>
      <c r="AP188" s="338"/>
      <c r="AQ188" s="338"/>
      <c r="AR188" s="338"/>
      <c r="AS188" s="338"/>
      <c r="AT188" s="338"/>
      <c r="AU188" s="338"/>
      <c r="AV188" s="338"/>
      <c r="AW188" s="338"/>
      <c r="AX188" s="338"/>
      <c r="AY188" s="338"/>
      <c r="AZ188" s="338"/>
      <c r="BA188" s="338"/>
      <c r="BB188" s="338"/>
      <c r="BC188" s="338"/>
      <c r="BD188" s="338"/>
      <c r="BE188" s="338"/>
      <c r="BF188" s="338"/>
      <c r="BG188" s="338"/>
      <c r="BH188" s="338"/>
      <c r="BI188" s="338"/>
      <c r="BJ188" s="338"/>
      <c r="BK188" s="338"/>
      <c r="BL188" s="338"/>
      <c r="BM188" s="338"/>
      <c r="BN188" s="338"/>
      <c r="BO188" s="338"/>
      <c r="BP188" s="338"/>
      <c r="BQ188" s="338"/>
      <c r="BR188" s="338"/>
      <c r="BS188" s="338"/>
      <c r="BT188" s="338"/>
      <c r="BU188" s="338"/>
      <c r="BV188" s="338"/>
      <c r="BW188" s="338"/>
      <c r="BX188" s="338"/>
      <c r="BY188" s="338"/>
      <c r="BZ188" s="338"/>
      <c r="CA188" s="338"/>
      <c r="CB188" s="338"/>
      <c r="CC188" s="338"/>
      <c r="CD188" s="338"/>
      <c r="CE188" s="338"/>
      <c r="CF188" s="338"/>
      <c r="CG188" s="338"/>
      <c r="CH188" s="338"/>
      <c r="CI188" s="338"/>
      <c r="CJ188" s="338"/>
      <c r="CK188" s="338"/>
      <c r="CL188" s="338"/>
      <c r="CM188" s="338"/>
      <c r="CN188" s="338"/>
      <c r="CO188" s="338"/>
      <c r="CP188" s="338"/>
      <c r="CQ188" s="338"/>
      <c r="CR188" s="338"/>
      <c r="CS188" s="338"/>
      <c r="CT188" s="338"/>
      <c r="CU188" s="338"/>
      <c r="CV188" s="338"/>
      <c r="CW188" s="338"/>
      <c r="CX188" s="338"/>
      <c r="CY188" s="338"/>
      <c r="CZ188" s="338"/>
      <c r="DA188" s="338"/>
      <c r="DB188" s="338"/>
      <c r="DC188" s="338"/>
      <c r="DD188" s="338"/>
      <c r="DE188" s="338"/>
      <c r="DF188" s="338"/>
      <c r="DG188" s="338"/>
      <c r="DH188" s="338"/>
      <c r="DI188" s="338"/>
      <c r="DJ188" s="338"/>
      <c r="DK188" s="119"/>
      <c r="DL188" s="120"/>
    </row>
    <row r="189" spans="1:116" ht="16.5" x14ac:dyDescent="0.3">
      <c r="A189" s="46"/>
      <c r="B189" s="46"/>
      <c r="C189" s="46"/>
      <c r="D189" s="504" t="s">
        <v>198</v>
      </c>
      <c r="E189" s="336">
        <v>0</v>
      </c>
      <c r="F189" s="50"/>
      <c r="G189" s="325"/>
      <c r="H189" s="484" t="b">
        <v>0</v>
      </c>
      <c r="I189" s="339">
        <v>6</v>
      </c>
      <c r="J189" s="339"/>
      <c r="K189" s="339"/>
      <c r="L189" s="339"/>
      <c r="M189" s="339"/>
      <c r="N189" s="339"/>
      <c r="O189" s="339"/>
      <c r="P189" s="339"/>
      <c r="Q189" s="339"/>
      <c r="R189" s="339"/>
      <c r="S189" s="339"/>
      <c r="T189" s="339"/>
      <c r="U189" s="339"/>
      <c r="V189" s="339"/>
      <c r="W189" s="339"/>
      <c r="X189" s="339"/>
      <c r="Y189" s="339"/>
      <c r="Z189" s="339"/>
      <c r="AA189" s="339"/>
      <c r="AB189" s="339"/>
      <c r="AC189" s="339"/>
      <c r="AD189" s="339"/>
      <c r="AE189" s="339"/>
      <c r="AF189" s="339"/>
      <c r="AG189" s="339"/>
      <c r="AH189" s="339"/>
      <c r="AI189" s="339"/>
      <c r="AJ189" s="339"/>
      <c r="AK189" s="339"/>
      <c r="AL189" s="339"/>
      <c r="AM189" s="339"/>
      <c r="AN189" s="339"/>
      <c r="AO189" s="339"/>
      <c r="AP189" s="339"/>
      <c r="AQ189" s="339"/>
      <c r="AR189" s="339"/>
      <c r="AS189" s="339"/>
      <c r="AT189" s="339"/>
      <c r="AU189" s="339"/>
      <c r="AV189" s="339"/>
      <c r="AW189" s="339"/>
      <c r="AX189" s="339"/>
      <c r="AY189" s="339"/>
      <c r="AZ189" s="339"/>
      <c r="BA189" s="339"/>
      <c r="BB189" s="339"/>
      <c r="BC189" s="339"/>
      <c r="BD189" s="339"/>
      <c r="BE189" s="339"/>
      <c r="BF189" s="339"/>
      <c r="BG189" s="339"/>
      <c r="BH189" s="339"/>
      <c r="BI189" s="339"/>
      <c r="BJ189" s="339"/>
      <c r="BK189" s="339"/>
      <c r="BL189" s="339"/>
      <c r="BM189" s="339"/>
      <c r="BN189" s="339"/>
      <c r="BO189" s="339"/>
      <c r="BP189" s="339"/>
      <c r="BQ189" s="339"/>
      <c r="BR189" s="339"/>
      <c r="BS189" s="339"/>
      <c r="BT189" s="339"/>
      <c r="BU189" s="339"/>
      <c r="BV189" s="339"/>
      <c r="BW189" s="339"/>
      <c r="BX189" s="339"/>
      <c r="BY189" s="339"/>
      <c r="BZ189" s="339"/>
      <c r="CA189" s="339"/>
      <c r="CB189" s="339"/>
      <c r="CC189" s="339"/>
      <c r="CD189" s="339"/>
      <c r="CE189" s="339"/>
      <c r="CF189" s="339"/>
      <c r="CG189" s="339"/>
      <c r="CH189" s="339"/>
      <c r="CI189" s="339"/>
      <c r="CJ189" s="339"/>
      <c r="CK189" s="339"/>
      <c r="CL189" s="339"/>
      <c r="CM189" s="339"/>
      <c r="CN189" s="339"/>
      <c r="CO189" s="339"/>
      <c r="CP189" s="339"/>
      <c r="CQ189" s="339"/>
      <c r="CR189" s="339"/>
      <c r="CS189" s="339"/>
      <c r="CT189" s="339"/>
      <c r="CU189" s="339"/>
      <c r="CV189" s="339"/>
      <c r="CW189" s="339"/>
      <c r="CX189" s="339"/>
      <c r="CY189" s="339"/>
      <c r="CZ189" s="339"/>
      <c r="DA189" s="339"/>
      <c r="DB189" s="339"/>
      <c r="DC189" s="339"/>
      <c r="DD189" s="339"/>
      <c r="DE189" s="339"/>
      <c r="DF189" s="339"/>
      <c r="DG189" s="339"/>
      <c r="DH189" s="339"/>
      <c r="DI189" s="339"/>
      <c r="DJ189" s="339"/>
      <c r="DK189" s="121"/>
      <c r="DL189" s="122"/>
    </row>
    <row r="190" spans="1:116" ht="16.5" x14ac:dyDescent="0.3">
      <c r="A190" s="46"/>
      <c r="B190" s="46"/>
      <c r="C190" s="46"/>
      <c r="D190" s="123"/>
      <c r="E190" s="123"/>
      <c r="F190" s="124"/>
      <c r="G190" s="46"/>
      <c r="H190" s="23"/>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c r="BS190" s="46"/>
      <c r="BT190" s="46"/>
      <c r="BU190" s="46"/>
      <c r="BV190" s="46"/>
      <c r="BW190" s="46"/>
      <c r="BX190" s="46"/>
      <c r="BY190" s="46"/>
      <c r="BZ190" s="46"/>
      <c r="CA190" s="46"/>
      <c r="CB190" s="46"/>
      <c r="CC190" s="46"/>
      <c r="CD190" s="46"/>
      <c r="CE190" s="46"/>
      <c r="CF190" s="46"/>
      <c r="CG190" s="46"/>
      <c r="CH190" s="46"/>
      <c r="CI190" s="46"/>
      <c r="CJ190" s="46"/>
      <c r="CK190" s="46"/>
      <c r="CL190" s="46"/>
      <c r="CM190" s="46"/>
      <c r="CN190" s="46"/>
      <c r="CO190" s="46"/>
      <c r="CP190" s="46"/>
      <c r="CQ190" s="46"/>
      <c r="CR190" s="46"/>
      <c r="CS190" s="46"/>
      <c r="CT190" s="46"/>
      <c r="CU190" s="46"/>
      <c r="CV190" s="46"/>
      <c r="CW190" s="46"/>
      <c r="CX190" s="46"/>
      <c r="CY190" s="46"/>
      <c r="CZ190" s="46"/>
      <c r="DA190" s="46"/>
      <c r="DB190" s="46"/>
      <c r="DC190" s="46"/>
      <c r="DD190" s="46"/>
      <c r="DE190" s="46"/>
      <c r="DF190" s="46"/>
      <c r="DG190" s="46"/>
      <c r="DH190" s="46"/>
      <c r="DI190" s="46"/>
      <c r="DJ190" s="46"/>
      <c r="DK190" s="46"/>
      <c r="DL190" s="46"/>
    </row>
    <row r="191" spans="1:116" ht="16.5" x14ac:dyDescent="0.3">
      <c r="A191" s="46"/>
      <c r="B191" s="46"/>
      <c r="C191" s="46"/>
      <c r="D191" s="504" t="s">
        <v>86</v>
      </c>
      <c r="E191" s="35"/>
      <c r="F191" s="115" t="s">
        <v>195</v>
      </c>
      <c r="G191" s="46"/>
      <c r="H191" s="483"/>
      <c r="I191" s="340"/>
      <c r="J191" s="340"/>
      <c r="K191" s="340"/>
      <c r="L191" s="340"/>
      <c r="M191" s="340"/>
      <c r="N191" s="340"/>
      <c r="O191" s="340"/>
      <c r="P191" s="340"/>
      <c r="Q191" s="340"/>
      <c r="R191" s="340"/>
      <c r="S191" s="340"/>
      <c r="T191" s="340"/>
      <c r="U191" s="340"/>
      <c r="V191" s="340"/>
      <c r="W191" s="340"/>
      <c r="X191" s="340"/>
      <c r="Y191" s="340"/>
      <c r="Z191" s="340"/>
      <c r="AA191" s="340"/>
      <c r="AB191" s="340"/>
      <c r="AC191" s="340"/>
      <c r="AD191" s="340"/>
      <c r="AE191" s="340"/>
      <c r="AF191" s="340"/>
      <c r="AG191" s="340"/>
      <c r="AH191" s="340"/>
      <c r="AI191" s="340"/>
      <c r="AJ191" s="340"/>
      <c r="AK191" s="340"/>
      <c r="AL191" s="340"/>
      <c r="AM191" s="340"/>
      <c r="AN191" s="340"/>
      <c r="AO191" s="340"/>
      <c r="AP191" s="340"/>
      <c r="AQ191" s="340"/>
      <c r="AR191" s="340"/>
      <c r="AS191" s="340"/>
      <c r="AT191" s="340"/>
      <c r="AU191" s="340"/>
      <c r="AV191" s="340"/>
      <c r="AW191" s="340"/>
      <c r="AX191" s="340"/>
      <c r="AY191" s="340"/>
      <c r="AZ191" s="340"/>
      <c r="BA191" s="340"/>
      <c r="BB191" s="340"/>
      <c r="BC191" s="340"/>
      <c r="BD191" s="340"/>
      <c r="BE191" s="340"/>
      <c r="BF191" s="340"/>
      <c r="BG191" s="340"/>
      <c r="BH191" s="340"/>
      <c r="BI191" s="340"/>
      <c r="BJ191" s="340"/>
      <c r="BK191" s="340"/>
      <c r="BL191" s="340"/>
      <c r="BM191" s="340"/>
      <c r="BN191" s="340"/>
      <c r="BO191" s="340"/>
      <c r="BP191" s="340"/>
      <c r="BQ191" s="340"/>
      <c r="BR191" s="340"/>
      <c r="BS191" s="340"/>
      <c r="BT191" s="340"/>
      <c r="BU191" s="340"/>
      <c r="BV191" s="340"/>
      <c r="BW191" s="340"/>
      <c r="BX191" s="340"/>
      <c r="BY191" s="340"/>
      <c r="BZ191" s="340"/>
      <c r="CA191" s="340"/>
      <c r="CB191" s="340"/>
      <c r="CC191" s="340"/>
      <c r="CD191" s="340"/>
      <c r="CE191" s="340"/>
      <c r="CF191" s="340"/>
      <c r="CG191" s="340"/>
      <c r="CH191" s="340"/>
      <c r="CI191" s="340"/>
      <c r="CJ191" s="340"/>
      <c r="CK191" s="340"/>
      <c r="CL191" s="340"/>
      <c r="CM191" s="340"/>
      <c r="CN191" s="340"/>
      <c r="CO191" s="340"/>
      <c r="CP191" s="340"/>
      <c r="CQ191" s="340"/>
      <c r="CR191" s="340"/>
      <c r="CS191" s="340"/>
      <c r="CT191" s="340"/>
      <c r="CU191" s="340"/>
      <c r="CV191" s="340"/>
      <c r="CW191" s="340"/>
      <c r="CX191" s="340"/>
      <c r="CY191" s="340"/>
      <c r="CZ191" s="340"/>
      <c r="DA191" s="340"/>
      <c r="DB191" s="340"/>
      <c r="DC191" s="340"/>
      <c r="DD191" s="340"/>
      <c r="DE191" s="340"/>
      <c r="DF191" s="340"/>
      <c r="DG191" s="340"/>
      <c r="DH191" s="340"/>
      <c r="DI191" s="340"/>
      <c r="DJ191" s="340"/>
      <c r="DK191" s="125"/>
      <c r="DL191" s="125"/>
    </row>
    <row r="192" spans="1:116" ht="16.5" x14ac:dyDescent="0.3">
      <c r="A192" s="46"/>
      <c r="B192" s="46"/>
      <c r="C192" s="46"/>
      <c r="D192" s="504" t="s">
        <v>557</v>
      </c>
      <c r="E192" s="35"/>
      <c r="F192" s="115" t="s">
        <v>195</v>
      </c>
      <c r="G192" s="46"/>
      <c r="H192" s="483"/>
      <c r="I192" s="338"/>
      <c r="J192" s="338"/>
      <c r="K192" s="338"/>
      <c r="L192" s="338"/>
      <c r="M192" s="338"/>
      <c r="N192" s="338"/>
      <c r="O192" s="338"/>
      <c r="P192" s="338"/>
      <c r="Q192" s="338"/>
      <c r="R192" s="338"/>
      <c r="S192" s="338"/>
      <c r="T192" s="338"/>
      <c r="U192" s="338"/>
      <c r="V192" s="338"/>
      <c r="W192" s="338"/>
      <c r="X192" s="338"/>
      <c r="Y192" s="338"/>
      <c r="Z192" s="338"/>
      <c r="AA192" s="338"/>
      <c r="AB192" s="338"/>
      <c r="AC192" s="338"/>
      <c r="AD192" s="338"/>
      <c r="AE192" s="338"/>
      <c r="AF192" s="338"/>
      <c r="AG192" s="338"/>
      <c r="AH192" s="338"/>
      <c r="AI192" s="338"/>
      <c r="AJ192" s="338"/>
      <c r="AK192" s="338"/>
      <c r="AL192" s="338"/>
      <c r="AM192" s="338"/>
      <c r="AN192" s="338"/>
      <c r="AO192" s="338"/>
      <c r="AP192" s="338"/>
      <c r="AQ192" s="338"/>
      <c r="AR192" s="338"/>
      <c r="AS192" s="338"/>
      <c r="AT192" s="338"/>
      <c r="AU192" s="338"/>
      <c r="AV192" s="338"/>
      <c r="AW192" s="338"/>
      <c r="AX192" s="338"/>
      <c r="AY192" s="338"/>
      <c r="AZ192" s="338"/>
      <c r="BA192" s="338"/>
      <c r="BB192" s="338"/>
      <c r="BC192" s="338"/>
      <c r="BD192" s="338"/>
      <c r="BE192" s="338"/>
      <c r="BF192" s="338"/>
      <c r="BG192" s="338"/>
      <c r="BH192" s="338"/>
      <c r="BI192" s="338"/>
      <c r="BJ192" s="338"/>
      <c r="BK192" s="338"/>
      <c r="BL192" s="338"/>
      <c r="BM192" s="338"/>
      <c r="BN192" s="338"/>
      <c r="BO192" s="338"/>
      <c r="BP192" s="338"/>
      <c r="BQ192" s="338"/>
      <c r="BR192" s="338"/>
      <c r="BS192" s="338"/>
      <c r="BT192" s="338"/>
      <c r="BU192" s="338"/>
      <c r="BV192" s="338"/>
      <c r="BW192" s="338"/>
      <c r="BX192" s="338"/>
      <c r="BY192" s="338"/>
      <c r="BZ192" s="338"/>
      <c r="CA192" s="338"/>
      <c r="CB192" s="338"/>
      <c r="CC192" s="338"/>
      <c r="CD192" s="338"/>
      <c r="CE192" s="338"/>
      <c r="CF192" s="338"/>
      <c r="CG192" s="338"/>
      <c r="CH192" s="338"/>
      <c r="CI192" s="338"/>
      <c r="CJ192" s="338"/>
      <c r="CK192" s="338"/>
      <c r="CL192" s="338"/>
      <c r="CM192" s="338"/>
      <c r="CN192" s="338"/>
      <c r="CO192" s="338"/>
      <c r="CP192" s="338"/>
      <c r="CQ192" s="338"/>
      <c r="CR192" s="338"/>
      <c r="CS192" s="338"/>
      <c r="CT192" s="338"/>
      <c r="CU192" s="338"/>
      <c r="CV192" s="338"/>
      <c r="CW192" s="338"/>
      <c r="CX192" s="338"/>
      <c r="CY192" s="338"/>
      <c r="CZ192" s="338"/>
      <c r="DA192" s="338"/>
      <c r="DB192" s="338"/>
      <c r="DC192" s="338"/>
      <c r="DD192" s="338"/>
      <c r="DE192" s="338"/>
      <c r="DF192" s="338"/>
      <c r="DG192" s="338"/>
      <c r="DH192" s="338"/>
      <c r="DI192" s="338"/>
      <c r="DJ192" s="338"/>
      <c r="DK192" s="119"/>
      <c r="DL192" s="119"/>
    </row>
    <row r="193" spans="1:116" ht="16.5" x14ac:dyDescent="0.3">
      <c r="A193" s="46"/>
      <c r="B193" s="46"/>
      <c r="C193" s="46"/>
      <c r="D193" s="504" t="s">
        <v>88</v>
      </c>
      <c r="E193" s="35"/>
      <c r="F193" s="115" t="s">
        <v>195</v>
      </c>
      <c r="G193" s="46"/>
      <c r="H193" s="483"/>
      <c r="I193" s="339">
        <f>(Выручка!J22-Выручка!J21)/(1+Макро!$C$17)*Выручка!J25</f>
        <v>311.22916666666669</v>
      </c>
      <c r="J193" s="339">
        <f>(Выручка!K22-Выручка!K21)/(1+Макро!$C$17)*Выручка!K25</f>
        <v>311.22916666666669</v>
      </c>
      <c r="K193" s="339">
        <f>(Выручка!L22-Выручка!L21)/(1+Макро!$C$17)*Выручка!L25</f>
        <v>324.68671583333355</v>
      </c>
      <c r="L193" s="339">
        <f>(Выручка!M22-Выручка!M21)/(1+Макро!$C$17)*Выручка!M25</f>
        <v>324.68671583333355</v>
      </c>
      <c r="M193" s="339">
        <f>(Выручка!N22-Выручка!N21)/(1+Макро!$C$17)*Выручка!N25</f>
        <v>324.68671583333355</v>
      </c>
      <c r="N193" s="339">
        <f>(Выручка!O22-Выручка!O21)/(1+Макро!$C$17)*Выручка!O25</f>
        <v>324.68671583333355</v>
      </c>
      <c r="O193" s="339">
        <f>(Выручка!P22-Выручка!P21)/(1+Макро!$C$17)*Выручка!P25</f>
        <v>337.54430978033298</v>
      </c>
      <c r="P193" s="339">
        <f>(Выручка!Q22-Выручка!Q21)/(1+Макро!$C$17)*Выручка!Q25</f>
        <v>337.54430978033298</v>
      </c>
      <c r="Q193" s="339">
        <f>(Выручка!R22-Выручка!R21)/(1+Макро!$C$17)*Выручка!R25</f>
        <v>337.54430978033298</v>
      </c>
      <c r="R193" s="339">
        <f>(Выручка!S22-Выручка!S21)/(1+Макро!$C$17)*Выручка!S25</f>
        <v>337.54430978033298</v>
      </c>
      <c r="S193" s="339">
        <f>(Выручка!T22-Выручка!T21)/(1+Макро!$C$17)*Выручка!T25</f>
        <v>350.97857330958976</v>
      </c>
      <c r="T193" s="339">
        <f>(Выручка!U22-Выручка!U21)/(1+Макро!$C$17)*Выручка!U25</f>
        <v>350.97857330958976</v>
      </c>
      <c r="U193" s="339">
        <f>(Выручка!V22-Выручка!V21)/(1+Макро!$C$17)*Выручка!V25</f>
        <v>350.97857330958976</v>
      </c>
      <c r="V193" s="339">
        <f>(Выручка!W22-Выручка!W21)/(1+Макро!$C$17)*Выручка!W25</f>
        <v>350.97857330958976</v>
      </c>
      <c r="W193" s="339">
        <f>(Выручка!X22-Выручка!X21)/(1+Макро!$C$17)*Выручка!X25</f>
        <v>364.98963795610905</v>
      </c>
      <c r="X193" s="339">
        <f>(Выручка!Y22-Выручка!Y21)/(1+Макро!$C$17)*Выручка!Y25</f>
        <v>364.98963795610905</v>
      </c>
      <c r="Y193" s="339">
        <f>(Выручка!Z22-Выручка!Z21)/(1+Макро!$C$17)*Выручка!Z25</f>
        <v>364.98963795610905</v>
      </c>
      <c r="Z193" s="339">
        <f>(Выручка!AA22-Выручка!AA21)/(1+Макро!$C$17)*Выручка!AA25</f>
        <v>364.98963795610905</v>
      </c>
      <c r="AA193" s="339">
        <f>(Выручка!AB22-Выручка!AB21)/(1+Макро!$C$17)*Выручка!AB25</f>
        <v>379.54177482141938</v>
      </c>
      <c r="AB193" s="339">
        <f>(Выручка!AC22-Выручка!AC21)/(1+Макро!$C$17)*Выручка!AC25</f>
        <v>379.54177482141938</v>
      </c>
      <c r="AC193" s="339">
        <f>(Выручка!AD22-Выручка!AD21)/(1+Макро!$C$17)*Выручка!AD25</f>
        <v>379.54177482141938</v>
      </c>
      <c r="AD193" s="339">
        <f>(Выручка!AE22-Выручка!AE21)/(1+Макро!$C$17)*Выручка!AE25</f>
        <v>379.54177482141938</v>
      </c>
      <c r="AE193" s="339">
        <f>(Выручка!AF22-Выручка!AF21)/(1+Макро!$C$17)*Выручка!AF25</f>
        <v>394.62856037057065</v>
      </c>
      <c r="AF193" s="339">
        <f>(Выручка!AG22-Выручка!AG21)/(1+Макро!$C$17)*Выручка!AG25</f>
        <v>394.62856037057065</v>
      </c>
      <c r="AG193" s="339">
        <f>(Выручка!AH22-Выручка!AH21)/(1+Макро!$C$17)*Выручка!AH25</f>
        <v>394.62856037057065</v>
      </c>
      <c r="AH193" s="339">
        <f>(Выручка!AI22-Выручка!AI21)/(1+Макро!$C$17)*Выручка!AI25</f>
        <v>394.62856037057065</v>
      </c>
      <c r="AI193" s="339">
        <f>(Выручка!AJ22-Выручка!AJ21)/(1+Макро!$C$17)*Выручка!AJ25</f>
        <v>410.26769021805677</v>
      </c>
      <c r="AJ193" s="339">
        <f>(Выручка!AK22-Выручка!AK21)/(1+Макро!$C$17)*Выручка!AK25</f>
        <v>410.26769021805677</v>
      </c>
      <c r="AK193" s="339">
        <f>(Выручка!AL22-Выручка!AL21)/(1+Макро!$C$17)*Выручка!AL25</f>
        <v>410.26769021805677</v>
      </c>
      <c r="AL193" s="339">
        <f>(Выручка!AM22-Выручка!AM21)/(1+Макро!$C$17)*Выручка!AM25</f>
        <v>410.26769021805677</v>
      </c>
      <c r="AM193" s="339">
        <f>(Выручка!AN22-Выручка!AN21)/(1+Макро!$C$17)*Выручка!AN25</f>
        <v>426.49377736618186</v>
      </c>
      <c r="AN193" s="339">
        <f>(Выручка!AO22-Выручка!AO21)/(1+Макро!$C$17)*Выручка!AO25</f>
        <v>426.49377736618186</v>
      </c>
      <c r="AO193" s="339">
        <f>(Выручка!AP22-Выручка!AP21)/(1+Макро!$C$17)*Выручка!AP25</f>
        <v>426.49377736618186</v>
      </c>
      <c r="AP193" s="339">
        <f>(Выручка!AQ22-Выручка!AQ21)/(1+Макро!$C$17)*Выручка!AQ25</f>
        <v>426.49377736618186</v>
      </c>
      <c r="AQ193" s="339">
        <f>(Выручка!AR22-Выручка!AR21)/(1+Макро!$C$17)*Выручка!AR25</f>
        <v>443.34454650992029</v>
      </c>
      <c r="AR193" s="339">
        <f>(Выручка!AS22-Выручка!AS21)/(1+Макро!$C$17)*Выручка!AS25</f>
        <v>443.34454650992029</v>
      </c>
      <c r="AS193" s="339">
        <f>(Выручка!AT22-Выручка!AT21)/(1+Макро!$C$17)*Выручка!AT25</f>
        <v>443.34454650992029</v>
      </c>
      <c r="AT193" s="339">
        <f>(Выручка!AU22-Выручка!AU21)/(1+Макро!$C$17)*Выручка!AU25</f>
        <v>443.34454650992029</v>
      </c>
      <c r="AU193" s="339">
        <f>(Выручка!AV22-Выручка!AV21)/(1+Макро!$C$17)*Выручка!AV25</f>
        <v>460.87882332438824</v>
      </c>
      <c r="AV193" s="339">
        <f>(Выручка!AW22-Выручка!AW21)/(1+Макро!$C$17)*Выручка!AW25</f>
        <v>460.87882332438824</v>
      </c>
      <c r="AW193" s="339">
        <f>(Выручка!AX22-Выручка!AX21)/(1+Макро!$C$17)*Выручка!AX25</f>
        <v>460.87882332438824</v>
      </c>
      <c r="AX193" s="339">
        <f>(Выручка!AY22-Выручка!AY21)/(1+Макро!$C$17)*Выручка!AY25</f>
        <v>460.87882332438824</v>
      </c>
      <c r="AY193" s="339">
        <f>(Выручка!AZ22-Выручка!AZ21)/(1+Макро!$C$17)*Выручка!AZ25</f>
        <v>479.14805988096674</v>
      </c>
      <c r="AZ193" s="339">
        <f>(Выручка!BA22-Выручка!BA21)/(1+Макро!$C$17)*Выручка!BA25</f>
        <v>479.14805988096674</v>
      </c>
      <c r="BA193" s="339">
        <f>(Выручка!BB22-Выручка!BB21)/(1+Макро!$C$17)*Выручка!BB25</f>
        <v>479.14805988096674</v>
      </c>
      <c r="BB193" s="339">
        <f>(Выручка!BC22-Выручка!BC21)/(1+Макро!$C$17)*Выручка!BC25</f>
        <v>479.14805988096674</v>
      </c>
      <c r="BC193" s="339">
        <f>(Выручка!BD22-Выручка!BD21)/(1+Макро!$C$17)*Выручка!BD25</f>
        <v>498.17023785824051</v>
      </c>
      <c r="BD193" s="339">
        <f>(Выручка!BE22-Выручка!BE21)/(1+Макро!$C$17)*Выручка!BE25</f>
        <v>498.17023785824051</v>
      </c>
      <c r="BE193" s="339">
        <f>(Выручка!BF22-Выручка!BF21)/(1+Макро!$C$17)*Выручка!BF25</f>
        <v>498.17023785824051</v>
      </c>
      <c r="BF193" s="339">
        <f>(Выручка!BG22-Выручка!BG21)/(1+Макро!$C$17)*Выручка!BG25</f>
        <v>498.17023785824051</v>
      </c>
      <c r="BG193" s="339">
        <f>(Выручка!BH22-Выручка!BH21)/(1+Макро!$C$17)*Выручка!BH25</f>
        <v>518.00737672975515</v>
      </c>
      <c r="BH193" s="339">
        <f>(Выручка!BI22-Выручка!BI21)/(1+Макро!$C$17)*Выручка!BI25</f>
        <v>518.00737672975515</v>
      </c>
      <c r="BI193" s="339">
        <f>(Выручка!BJ22-Выручка!BJ21)/(1+Макро!$C$17)*Выручка!BJ25</f>
        <v>518.00737672975515</v>
      </c>
      <c r="BJ193" s="339">
        <f>(Выручка!BK22-Выручка!BK21)/(1+Макро!$C$17)*Выручка!BK25</f>
        <v>518.00737672975515</v>
      </c>
      <c r="BK193" s="339">
        <f>(Выручка!BL22-Выручка!BL21)/(1+Макро!$C$17)*Выручка!BL25</f>
        <v>518.00737672975515</v>
      </c>
      <c r="BL193" s="339">
        <f>(Выручка!BM22-Выручка!BM21)/(1+Макро!$C$17)*Выручка!BM25</f>
        <v>518.00737672975515</v>
      </c>
      <c r="BM193" s="339">
        <f>(Выручка!BN22-Выручка!BN21)/(1+Макро!$C$17)*Выручка!BN25</f>
        <v>518.00737672975515</v>
      </c>
      <c r="BN193" s="339">
        <f>(Выручка!BO22-Выручка!BO21)/(1+Макро!$C$17)*Выручка!BO25</f>
        <v>518.00737672975515</v>
      </c>
      <c r="BO193" s="339">
        <f>(Выручка!BP22-Выручка!BP21)/(1+Макро!$C$17)*Выручка!BP25</f>
        <v>518.00737672975515</v>
      </c>
      <c r="BP193" s="339">
        <f>(Выручка!BQ22-Выручка!BQ21)/(1+Макро!$C$17)*Выручка!BQ25</f>
        <v>518.00737672975515</v>
      </c>
      <c r="BQ193" s="339">
        <f>(Выручка!BR22-Выручка!BR21)/(1+Макро!$C$17)*Выручка!BR25</f>
        <v>518.00737672975515</v>
      </c>
      <c r="BR193" s="339">
        <f>(Выручка!BS22-Выручка!BS21)/(1+Макро!$C$17)*Выручка!BS25</f>
        <v>518.00737672975515</v>
      </c>
      <c r="BS193" s="339">
        <f>(Выручка!BT22-Выручка!BT21)/(1+Макро!$C$17)*Выручка!BT25</f>
        <v>518.00737672975515</v>
      </c>
      <c r="BT193" s="339">
        <f>(Выручка!BU22-Выручка!BU21)/(1+Макро!$C$17)*Выручка!BU25</f>
        <v>518.00737672975515</v>
      </c>
      <c r="BU193" s="339">
        <f>(Выручка!BV22-Выручка!BV21)/(1+Макро!$C$17)*Выручка!BV25</f>
        <v>518.00737672975515</v>
      </c>
      <c r="BV193" s="339">
        <f>(Выручка!BW22-Выручка!BW21)/(1+Макро!$C$17)*Выручка!BW25</f>
        <v>518.00737672975515</v>
      </c>
      <c r="BW193" s="339">
        <f>(Выручка!BX22-Выручка!BX21)/(1+Макро!$C$17)*Выручка!BX25</f>
        <v>518.00737672975515</v>
      </c>
      <c r="BX193" s="339">
        <f>(Выручка!BY22-Выручка!BY21)/(1+Макро!$C$17)*Выручка!BY25</f>
        <v>518.00737672975515</v>
      </c>
      <c r="BY193" s="339">
        <f>(Выручка!BZ22-Выручка!BZ21)/(1+Макро!$C$17)*Выручка!BZ25</f>
        <v>518.00737672975515</v>
      </c>
      <c r="BZ193" s="339">
        <f>(Выручка!CA22-Выручка!CA21)/(1+Макро!$C$17)*Выручка!CA25</f>
        <v>518.00737672975515</v>
      </c>
      <c r="CA193" s="339">
        <f>(Выручка!CB22-Выручка!CB21)/(1+Макро!$C$17)*Выручка!CB25</f>
        <v>518.00737672975515</v>
      </c>
      <c r="CB193" s="339">
        <f>(Выручка!CC22-Выручка!CC21)/(1+Макро!$C$17)*Выручка!CC25</f>
        <v>518.00737672975515</v>
      </c>
      <c r="CC193" s="339">
        <f>(Выручка!CD22-Выручка!CD21)/(1+Макро!$C$17)*Выручка!CD25</f>
        <v>518.00737672975515</v>
      </c>
      <c r="CD193" s="339">
        <f>(Выручка!CE22-Выручка!CE21)/(1+Макро!$C$17)*Выручка!CE25</f>
        <v>518.00737672975515</v>
      </c>
      <c r="CE193" s="339">
        <f>(Выручка!CF22-Выручка!CF21)/(1+Макро!$C$17)*Выручка!CF25</f>
        <v>518.00737672975515</v>
      </c>
      <c r="CF193" s="339">
        <f>(Выручка!CG22-Выручка!CG21)/(1+Макро!$C$17)*Выручка!CG25</f>
        <v>518.00737672975515</v>
      </c>
      <c r="CG193" s="339">
        <f>(Выручка!CH22-Выручка!CH21)/(1+Макро!$C$17)*Выручка!CH25</f>
        <v>518.00737672975515</v>
      </c>
      <c r="CH193" s="339">
        <f>(Выручка!CI22-Выручка!CI21)/(1+Макро!$C$17)*Выручка!CI25</f>
        <v>518.00737672975515</v>
      </c>
      <c r="CI193" s="339">
        <f>(Выручка!CJ22-Выручка!CJ21)/(1+Макро!$C$17)*Выручка!CJ25</f>
        <v>518.00737672975515</v>
      </c>
      <c r="CJ193" s="339">
        <f>(Выручка!CK22-Выручка!CK21)/(1+Макро!$C$17)*Выручка!CK25</f>
        <v>518.00737672975515</v>
      </c>
      <c r="CK193" s="339">
        <f>(Выручка!CL22-Выручка!CL21)/(1+Макро!$C$17)*Выручка!CL25</f>
        <v>518.00737672975515</v>
      </c>
      <c r="CL193" s="339">
        <f>(Выручка!CM22-Выручка!CM21)/(1+Макро!$C$17)*Выручка!CM25</f>
        <v>518.00737672975515</v>
      </c>
      <c r="CM193" s="339">
        <f>(Выручка!CN22-Выручка!CN21)/(1+Макро!$C$17)*Выручка!CN25</f>
        <v>518.00737672975515</v>
      </c>
      <c r="CN193" s="339">
        <f>(Выручка!CO22-Выручка!CO21)/(1+Макро!$C$17)*Выручка!CO25</f>
        <v>518.00737672975515</v>
      </c>
      <c r="CO193" s="339">
        <f>(Выручка!CP22-Выручка!CP21)/(1+Макро!$C$17)*Выручка!CP25</f>
        <v>518.00737672975515</v>
      </c>
      <c r="CP193" s="339">
        <f>(Выручка!CQ22-Выручка!CQ21)/(1+Макро!$C$17)*Выручка!CQ25</f>
        <v>518.00737672975515</v>
      </c>
      <c r="CQ193" s="339">
        <f>(Выручка!CR22-Выручка!CR21)/(1+Макро!$C$17)*Выручка!CR25</f>
        <v>518.00737672975515</v>
      </c>
      <c r="CR193" s="339">
        <f>(Выручка!CS22-Выручка!CS21)/(1+Макро!$C$17)*Выручка!CS25</f>
        <v>518.00737672975515</v>
      </c>
      <c r="CS193" s="339">
        <f>(Выручка!CT22-Выручка!CT21)/(1+Макро!$C$17)*Выручка!CT25</f>
        <v>518.00737672975515</v>
      </c>
      <c r="CT193" s="339">
        <f>(Выручка!CU22-Выручка!CU21)/(1+Макро!$C$17)*Выручка!CU25</f>
        <v>518.00737672975515</v>
      </c>
      <c r="CU193" s="339">
        <f>(Выручка!CV22-Выручка!CV21)/(1+Макро!$C$17)*Выручка!CV25</f>
        <v>518.00737672975515</v>
      </c>
      <c r="CV193" s="339">
        <f>(Выручка!CW22-Выручка!CW21)/(1+Макро!$C$17)*Выручка!CW25</f>
        <v>518.00737672975515</v>
      </c>
      <c r="CW193" s="339">
        <f>(Выручка!CX22-Выручка!CX21)/(1+Макро!$C$17)*Выручка!CX25</f>
        <v>518.00737672975515</v>
      </c>
      <c r="CX193" s="339">
        <f>(Выручка!CY22-Выручка!CY21)/(1+Макро!$C$17)*Выручка!CY25</f>
        <v>518.00737672975515</v>
      </c>
      <c r="CY193" s="339">
        <f>(Выручка!CZ22-Выручка!CZ21)/(1+Макро!$C$17)*Выручка!CZ25</f>
        <v>518.00737672975515</v>
      </c>
      <c r="CZ193" s="339">
        <f>(Выручка!DA22-Выручка!DA21)/(1+Макро!$C$17)*Выручка!DA25</f>
        <v>518.00737672975515</v>
      </c>
      <c r="DA193" s="339">
        <f>(Выручка!DB22-Выручка!DB21)/(1+Макро!$C$17)*Выручка!DB25</f>
        <v>518.00737672975515</v>
      </c>
      <c r="DB193" s="339">
        <f>(Выручка!DC22-Выручка!DC21)/(1+Макро!$C$17)*Выручка!DC25</f>
        <v>518.00737672975515</v>
      </c>
      <c r="DC193" s="339">
        <f>(Выручка!DD22-Выручка!DD21)/(1+Макро!$C$17)*Выручка!DD25</f>
        <v>518.00737672975515</v>
      </c>
      <c r="DD193" s="339">
        <f>(Выручка!DE22-Выручка!DE21)/(1+Макро!$C$17)*Выручка!DE25</f>
        <v>518.00737672975515</v>
      </c>
      <c r="DE193" s="339">
        <f>(Выручка!DF22-Выручка!DF21)/(1+Макро!$C$17)*Выручка!DF25</f>
        <v>518.00737672975515</v>
      </c>
      <c r="DF193" s="339">
        <f>(Выручка!DG22-Выручка!DG21)/(1+Макро!$C$17)*Выручка!DG25</f>
        <v>518.00737672975515</v>
      </c>
      <c r="DG193" s="339">
        <f>(Выручка!DH22-Выручка!DH21)/(1+Макро!$C$17)*Выручка!DH25</f>
        <v>518.00737672975515</v>
      </c>
      <c r="DH193" s="339">
        <f>(Выручка!DI22-Выручка!DI21)/(1+Макро!$C$17)*Выручка!DI25</f>
        <v>518.00737672975515</v>
      </c>
      <c r="DI193" s="339">
        <f>(Выручка!DJ22-Выручка!DJ21)/(1+Макро!$C$17)*Выручка!DJ25</f>
        <v>518.00737672975515</v>
      </c>
      <c r="DJ193" s="339">
        <f>(Выручка!DK22-Выручка!DK21)/(1+Макро!$C$17)*Выручка!DK25</f>
        <v>0</v>
      </c>
      <c r="DK193" s="121"/>
      <c r="DL193" s="121"/>
    </row>
    <row r="194" spans="1:116" ht="16.5" x14ac:dyDescent="0.3">
      <c r="A194" s="46"/>
      <c r="B194" s="46"/>
      <c r="C194" s="46"/>
      <c r="F194" s="50"/>
    </row>
    <row r="195" spans="1:116" ht="16.5" x14ac:dyDescent="0.3">
      <c r="A195" s="46"/>
      <c r="B195" s="46"/>
      <c r="C195" s="46"/>
      <c r="D195" s="29" t="s">
        <v>544</v>
      </c>
      <c r="F195" s="50"/>
    </row>
    <row r="196" spans="1:116" ht="16.5" x14ac:dyDescent="0.3">
      <c r="A196" s="46"/>
      <c r="B196" s="46"/>
      <c r="C196" s="46"/>
      <c r="D196" s="33" t="s">
        <v>548</v>
      </c>
      <c r="F196" s="50"/>
    </row>
    <row r="197" spans="1:116" ht="16.5" x14ac:dyDescent="0.3">
      <c r="A197" s="46"/>
      <c r="B197" s="46"/>
      <c r="C197" s="46"/>
      <c r="D197" s="504" t="s">
        <v>523</v>
      </c>
      <c r="E197" s="35"/>
      <c r="F197" s="115" t="s">
        <v>138</v>
      </c>
      <c r="G197" s="46"/>
      <c r="H197" s="483"/>
      <c r="I197" s="340">
        <v>150</v>
      </c>
      <c r="J197" s="340">
        <v>150</v>
      </c>
      <c r="K197" s="340">
        <v>150</v>
      </c>
      <c r="L197" s="340">
        <v>150</v>
      </c>
      <c r="M197" s="340">
        <v>150</v>
      </c>
      <c r="N197" s="340">
        <v>150</v>
      </c>
      <c r="O197" s="340">
        <v>150</v>
      </c>
      <c r="P197" s="340">
        <v>150</v>
      </c>
      <c r="Q197" s="340">
        <v>150</v>
      </c>
      <c r="R197" s="340">
        <v>150</v>
      </c>
      <c r="S197" s="340">
        <v>150</v>
      </c>
      <c r="T197" s="340"/>
      <c r="U197" s="340"/>
      <c r="V197" s="340"/>
      <c r="W197" s="340"/>
      <c r="X197" s="340"/>
      <c r="Y197" s="340"/>
      <c r="Z197" s="340"/>
      <c r="AA197" s="340"/>
      <c r="AB197" s="340"/>
      <c r="AC197" s="340"/>
      <c r="AD197" s="340"/>
      <c r="AE197" s="340"/>
      <c r="AF197" s="340"/>
      <c r="AG197" s="340"/>
      <c r="AH197" s="340"/>
      <c r="AI197" s="340"/>
      <c r="AJ197" s="340"/>
      <c r="AK197" s="340"/>
      <c r="AL197" s="340"/>
      <c r="AM197" s="340"/>
      <c r="AN197" s="340"/>
      <c r="AO197" s="340"/>
      <c r="AP197" s="340"/>
      <c r="AQ197" s="340"/>
      <c r="AR197" s="340"/>
      <c r="AS197" s="340"/>
      <c r="AT197" s="340"/>
      <c r="AU197" s="340"/>
      <c r="AV197" s="340"/>
      <c r="AW197" s="340"/>
      <c r="AX197" s="340"/>
      <c r="AY197" s="340"/>
      <c r="AZ197" s="340"/>
      <c r="BA197" s="340"/>
      <c r="BB197" s="340"/>
      <c r="BC197" s="340"/>
      <c r="BD197" s="340"/>
      <c r="BE197" s="340"/>
      <c r="BF197" s="340"/>
      <c r="BG197" s="340"/>
      <c r="BH197" s="340"/>
      <c r="BI197" s="340"/>
      <c r="BJ197" s="340"/>
      <c r="BK197" s="340"/>
      <c r="BL197" s="340"/>
      <c r="BM197" s="340"/>
      <c r="BN197" s="340"/>
      <c r="BO197" s="340"/>
      <c r="BP197" s="340"/>
      <c r="BQ197" s="340"/>
      <c r="BR197" s="340"/>
      <c r="BS197" s="340"/>
      <c r="BT197" s="340"/>
      <c r="BU197" s="340"/>
      <c r="BV197" s="340"/>
      <c r="BW197" s="340"/>
      <c r="BX197" s="340"/>
      <c r="BY197" s="340"/>
      <c r="BZ197" s="340"/>
      <c r="CA197" s="340"/>
      <c r="CB197" s="340"/>
      <c r="CC197" s="340"/>
      <c r="CD197" s="340"/>
      <c r="CE197" s="340"/>
      <c r="CF197" s="340"/>
      <c r="CG197" s="340"/>
      <c r="CH197" s="340"/>
      <c r="CI197" s="340"/>
      <c r="CJ197" s="340"/>
      <c r="CK197" s="340"/>
      <c r="CL197" s="340"/>
      <c r="CM197" s="340"/>
      <c r="CN197" s="340"/>
      <c r="CO197" s="340"/>
      <c r="CP197" s="340"/>
      <c r="CQ197" s="340"/>
      <c r="CR197" s="340"/>
      <c r="CS197" s="340"/>
      <c r="CT197" s="340"/>
      <c r="CU197" s="340"/>
      <c r="CV197" s="340"/>
      <c r="CW197" s="340"/>
      <c r="CX197" s="340"/>
      <c r="CY197" s="340"/>
      <c r="CZ197" s="340"/>
      <c r="DA197" s="340"/>
      <c r="DB197" s="340"/>
      <c r="DC197" s="340"/>
      <c r="DD197" s="340"/>
      <c r="DE197" s="340"/>
      <c r="DF197" s="340"/>
      <c r="DG197" s="340"/>
      <c r="DH197" s="340"/>
      <c r="DI197" s="340"/>
      <c r="DJ197" s="476"/>
      <c r="DK197" s="125"/>
      <c r="DL197" s="125"/>
    </row>
    <row r="198" spans="1:116" ht="16.5" x14ac:dyDescent="0.3">
      <c r="A198" s="46"/>
      <c r="B198" s="46"/>
      <c r="C198" s="46"/>
      <c r="D198" s="504" t="s">
        <v>545</v>
      </c>
      <c r="E198" s="35"/>
      <c r="F198" s="115" t="s">
        <v>138</v>
      </c>
      <c r="G198" s="46"/>
      <c r="H198" s="483"/>
      <c r="I198" s="506">
        <v>500</v>
      </c>
      <c r="J198" s="338">
        <v>500</v>
      </c>
      <c r="K198" s="338">
        <v>500</v>
      </c>
      <c r="L198" s="338">
        <v>500</v>
      </c>
      <c r="M198" s="338">
        <v>500</v>
      </c>
      <c r="N198" s="338">
        <v>500</v>
      </c>
      <c r="O198" s="338">
        <v>500</v>
      </c>
      <c r="P198" s="338">
        <v>500</v>
      </c>
      <c r="Q198" s="338">
        <v>500</v>
      </c>
      <c r="R198" s="338">
        <v>500</v>
      </c>
      <c r="S198" s="338">
        <v>500</v>
      </c>
      <c r="T198" s="338"/>
      <c r="U198" s="338"/>
      <c r="V198" s="338"/>
      <c r="W198" s="338"/>
      <c r="X198" s="338"/>
      <c r="Y198" s="338"/>
      <c r="Z198" s="338"/>
      <c r="AA198" s="338"/>
      <c r="AB198" s="338"/>
      <c r="AC198" s="338"/>
      <c r="AD198" s="338"/>
      <c r="AE198" s="338"/>
      <c r="AF198" s="338"/>
      <c r="AG198" s="338"/>
      <c r="AH198" s="338"/>
      <c r="AI198" s="338"/>
      <c r="AJ198" s="338"/>
      <c r="AK198" s="338"/>
      <c r="AL198" s="338"/>
      <c r="AM198" s="338"/>
      <c r="AN198" s="338"/>
      <c r="AO198" s="338"/>
      <c r="AP198" s="338"/>
      <c r="AQ198" s="338"/>
      <c r="AR198" s="338"/>
      <c r="AS198" s="338"/>
      <c r="AT198" s="338"/>
      <c r="AU198" s="338"/>
      <c r="AV198" s="338"/>
      <c r="AW198" s="338"/>
      <c r="AX198" s="338"/>
      <c r="AY198" s="338"/>
      <c r="AZ198" s="338"/>
      <c r="BA198" s="338"/>
      <c r="BB198" s="338"/>
      <c r="BC198" s="338"/>
      <c r="BD198" s="338"/>
      <c r="BE198" s="338"/>
      <c r="BF198" s="338"/>
      <c r="BG198" s="338"/>
      <c r="BH198" s="338"/>
      <c r="BI198" s="338"/>
      <c r="BJ198" s="338"/>
      <c r="BK198" s="338"/>
      <c r="BL198" s="338"/>
      <c r="BM198" s="338"/>
      <c r="BN198" s="338"/>
      <c r="BO198" s="338"/>
      <c r="BP198" s="338"/>
      <c r="BQ198" s="338"/>
      <c r="BR198" s="338"/>
      <c r="BS198" s="338"/>
      <c r="BT198" s="338"/>
      <c r="BU198" s="338"/>
      <c r="BV198" s="338"/>
      <c r="BW198" s="338"/>
      <c r="BX198" s="338"/>
      <c r="BY198" s="338"/>
      <c r="BZ198" s="338"/>
      <c r="CA198" s="338"/>
      <c r="CB198" s="338"/>
      <c r="CC198" s="338"/>
      <c r="CD198" s="338"/>
      <c r="CE198" s="338"/>
      <c r="CF198" s="338"/>
      <c r="CG198" s="338"/>
      <c r="CH198" s="338"/>
      <c r="CI198" s="338"/>
      <c r="CJ198" s="338"/>
      <c r="CK198" s="338"/>
      <c r="CL198" s="338"/>
      <c r="CM198" s="338"/>
      <c r="CN198" s="338"/>
      <c r="CO198" s="338"/>
      <c r="CP198" s="338"/>
      <c r="CQ198" s="338"/>
      <c r="CR198" s="338"/>
      <c r="CS198" s="338"/>
      <c r="CT198" s="338"/>
      <c r="CU198" s="338"/>
      <c r="CV198" s="338"/>
      <c r="CW198" s="338"/>
      <c r="CX198" s="338"/>
      <c r="CY198" s="338"/>
      <c r="CZ198" s="338"/>
      <c r="DA198" s="338"/>
      <c r="DB198" s="338"/>
      <c r="DC198" s="338"/>
      <c r="DD198" s="338"/>
      <c r="DE198" s="338"/>
      <c r="DF198" s="338"/>
      <c r="DG198" s="338"/>
      <c r="DH198" s="338"/>
      <c r="DI198" s="338"/>
      <c r="DJ198" s="507"/>
      <c r="DK198" s="125"/>
      <c r="DL198" s="125"/>
    </row>
    <row r="199" spans="1:116" ht="16.5" x14ac:dyDescent="0.3">
      <c r="A199" s="46"/>
      <c r="B199" s="46"/>
      <c r="C199" s="46"/>
      <c r="D199" s="504" t="s">
        <v>546</v>
      </c>
      <c r="E199" s="35"/>
      <c r="F199" s="115" t="s">
        <v>138</v>
      </c>
      <c r="G199" s="46"/>
      <c r="H199" s="483"/>
      <c r="I199" s="338"/>
      <c r="J199" s="338"/>
      <c r="K199" s="338"/>
      <c r="L199" s="338"/>
      <c r="M199" s="338"/>
      <c r="N199" s="338"/>
      <c r="O199" s="338"/>
      <c r="P199" s="338"/>
      <c r="Q199" s="338"/>
      <c r="R199" s="338"/>
      <c r="S199" s="338"/>
      <c r="T199" s="338"/>
      <c r="U199" s="338"/>
      <c r="V199" s="338"/>
      <c r="W199" s="338"/>
      <c r="X199" s="338"/>
      <c r="Y199" s="338"/>
      <c r="Z199" s="338"/>
      <c r="AA199" s="338"/>
      <c r="AB199" s="338"/>
      <c r="AC199" s="338"/>
      <c r="AD199" s="338"/>
      <c r="AE199" s="338"/>
      <c r="AF199" s="338"/>
      <c r="AG199" s="338"/>
      <c r="AH199" s="338"/>
      <c r="AI199" s="338"/>
      <c r="AJ199" s="338"/>
      <c r="AK199" s="338"/>
      <c r="AL199" s="338"/>
      <c r="AM199" s="338"/>
      <c r="AN199" s="338"/>
      <c r="AO199" s="338"/>
      <c r="AP199" s="338"/>
      <c r="AQ199" s="338"/>
      <c r="AR199" s="338"/>
      <c r="AS199" s="338"/>
      <c r="AT199" s="338"/>
      <c r="AU199" s="338"/>
      <c r="AV199" s="338"/>
      <c r="AW199" s="338"/>
      <c r="AX199" s="338"/>
      <c r="AY199" s="338"/>
      <c r="AZ199" s="338"/>
      <c r="BA199" s="338"/>
      <c r="BB199" s="338"/>
      <c r="BC199" s="338"/>
      <c r="BD199" s="338"/>
      <c r="BE199" s="338"/>
      <c r="BF199" s="338"/>
      <c r="BG199" s="338"/>
      <c r="BH199" s="338"/>
      <c r="BI199" s="338"/>
      <c r="BJ199" s="338"/>
      <c r="BK199" s="338"/>
      <c r="BL199" s="338"/>
      <c r="BM199" s="338"/>
      <c r="BN199" s="338"/>
      <c r="BO199" s="338"/>
      <c r="BP199" s="338"/>
      <c r="BQ199" s="338"/>
      <c r="BR199" s="338"/>
      <c r="BS199" s="338"/>
      <c r="BT199" s="338"/>
      <c r="BU199" s="338"/>
      <c r="BV199" s="338"/>
      <c r="BW199" s="338"/>
      <c r="BX199" s="338"/>
      <c r="BY199" s="338"/>
      <c r="BZ199" s="338"/>
      <c r="CA199" s="338"/>
      <c r="CB199" s="338"/>
      <c r="CC199" s="338"/>
      <c r="CD199" s="338"/>
      <c r="CE199" s="338"/>
      <c r="CF199" s="338"/>
      <c r="CG199" s="338"/>
      <c r="CH199" s="338"/>
      <c r="CI199" s="338"/>
      <c r="CJ199" s="338"/>
      <c r="CK199" s="338"/>
      <c r="CL199" s="338"/>
      <c r="CM199" s="338"/>
      <c r="CN199" s="338"/>
      <c r="CO199" s="338"/>
      <c r="CP199" s="338"/>
      <c r="CQ199" s="338"/>
      <c r="CR199" s="338"/>
      <c r="CS199" s="338"/>
      <c r="CT199" s="338"/>
      <c r="CU199" s="338"/>
      <c r="CV199" s="338"/>
      <c r="CW199" s="338"/>
      <c r="CX199" s="338"/>
      <c r="CY199" s="338"/>
      <c r="CZ199" s="338"/>
      <c r="DA199" s="338"/>
      <c r="DB199" s="338"/>
      <c r="DC199" s="338"/>
      <c r="DD199" s="338"/>
      <c r="DE199" s="338"/>
      <c r="DF199" s="338"/>
      <c r="DG199" s="338"/>
      <c r="DH199" s="338"/>
      <c r="DI199" s="338"/>
      <c r="DJ199" s="507"/>
      <c r="DK199" s="125"/>
      <c r="DL199" s="125"/>
    </row>
    <row r="200" spans="1:116" ht="16.5" x14ac:dyDescent="0.3">
      <c r="A200" s="46"/>
      <c r="B200" s="46"/>
      <c r="C200" s="46"/>
      <c r="D200" s="504" t="s">
        <v>547</v>
      </c>
      <c r="E200" s="35"/>
      <c r="F200" s="115" t="s">
        <v>138</v>
      </c>
      <c r="G200" s="46"/>
      <c r="H200" s="483"/>
      <c r="I200" s="345">
        <v>500</v>
      </c>
      <c r="J200" s="345">
        <v>500</v>
      </c>
      <c r="K200" s="345">
        <v>500</v>
      </c>
      <c r="L200" s="345">
        <v>500</v>
      </c>
      <c r="M200" s="345">
        <v>500</v>
      </c>
      <c r="N200" s="345">
        <v>500</v>
      </c>
      <c r="O200" s="345">
        <v>500</v>
      </c>
      <c r="P200" s="345">
        <v>500</v>
      </c>
      <c r="Q200" s="345">
        <v>500</v>
      </c>
      <c r="R200" s="345">
        <v>500</v>
      </c>
      <c r="S200" s="345">
        <v>500</v>
      </c>
      <c r="T200" s="345">
        <v>500</v>
      </c>
      <c r="U200" s="345">
        <v>500</v>
      </c>
      <c r="V200" s="345">
        <v>500</v>
      </c>
      <c r="W200" s="345">
        <v>500</v>
      </c>
      <c r="X200" s="345">
        <v>500</v>
      </c>
      <c r="Y200" s="345">
        <v>500</v>
      </c>
      <c r="Z200" s="345">
        <v>500</v>
      </c>
      <c r="AA200" s="345">
        <v>500</v>
      </c>
      <c r="AB200" s="345">
        <v>500</v>
      </c>
      <c r="AC200" s="345">
        <v>500</v>
      </c>
      <c r="AD200" s="345">
        <v>500</v>
      </c>
      <c r="AE200" s="345">
        <v>500</v>
      </c>
      <c r="AF200" s="345">
        <v>500</v>
      </c>
      <c r="AG200" s="345">
        <v>500</v>
      </c>
      <c r="AH200" s="345">
        <v>500</v>
      </c>
      <c r="AI200" s="345">
        <v>500</v>
      </c>
      <c r="AJ200" s="345">
        <v>500</v>
      </c>
      <c r="AK200" s="345">
        <v>500</v>
      </c>
      <c r="AL200" s="345">
        <v>500</v>
      </c>
      <c r="AM200" s="345">
        <v>500</v>
      </c>
      <c r="AN200" s="345">
        <v>500</v>
      </c>
      <c r="AO200" s="345">
        <v>500</v>
      </c>
      <c r="AP200" s="345">
        <v>500</v>
      </c>
      <c r="AQ200" s="345">
        <v>500</v>
      </c>
      <c r="AR200" s="345">
        <v>500</v>
      </c>
      <c r="AS200" s="345">
        <v>500</v>
      </c>
      <c r="AT200" s="345">
        <v>500</v>
      </c>
      <c r="AU200" s="345">
        <v>500</v>
      </c>
      <c r="AV200" s="345">
        <v>500</v>
      </c>
      <c r="AW200" s="345">
        <v>500</v>
      </c>
      <c r="AX200" s="345">
        <v>500</v>
      </c>
      <c r="AY200" s="345">
        <v>500</v>
      </c>
      <c r="AZ200" s="345">
        <v>500</v>
      </c>
      <c r="BA200" s="345">
        <v>500</v>
      </c>
      <c r="BB200" s="345">
        <v>500</v>
      </c>
      <c r="BC200" s="345">
        <v>500</v>
      </c>
      <c r="BD200" s="345">
        <v>500</v>
      </c>
      <c r="BE200" s="345">
        <v>500</v>
      </c>
      <c r="BF200" s="345">
        <v>500</v>
      </c>
      <c r="BG200" s="345">
        <v>500</v>
      </c>
      <c r="BH200" s="345">
        <v>500</v>
      </c>
      <c r="BI200" s="345">
        <v>500</v>
      </c>
      <c r="BJ200" s="345">
        <v>500</v>
      </c>
      <c r="BK200" s="345">
        <v>500</v>
      </c>
      <c r="BL200" s="345">
        <v>500</v>
      </c>
      <c r="BM200" s="345">
        <v>500</v>
      </c>
      <c r="BN200" s="345">
        <v>500</v>
      </c>
      <c r="BO200" s="345">
        <v>500</v>
      </c>
      <c r="BP200" s="345">
        <v>500</v>
      </c>
      <c r="BQ200" s="345">
        <v>500</v>
      </c>
      <c r="BR200" s="345">
        <v>500</v>
      </c>
      <c r="BS200" s="345">
        <v>500</v>
      </c>
      <c r="BT200" s="345">
        <v>500</v>
      </c>
      <c r="BU200" s="345">
        <v>500</v>
      </c>
      <c r="BV200" s="345">
        <v>500</v>
      </c>
      <c r="BW200" s="345">
        <v>500</v>
      </c>
      <c r="BX200" s="345">
        <v>500</v>
      </c>
      <c r="BY200" s="345">
        <v>500</v>
      </c>
      <c r="BZ200" s="345">
        <v>500</v>
      </c>
      <c r="CA200" s="345">
        <v>500</v>
      </c>
      <c r="CB200" s="345">
        <v>500</v>
      </c>
      <c r="CC200" s="345">
        <v>500</v>
      </c>
      <c r="CD200" s="345">
        <v>500</v>
      </c>
      <c r="CE200" s="345">
        <v>500</v>
      </c>
      <c r="CF200" s="345">
        <v>500</v>
      </c>
      <c r="CG200" s="345">
        <v>500</v>
      </c>
      <c r="CH200" s="345">
        <v>500</v>
      </c>
      <c r="CI200" s="345">
        <v>500</v>
      </c>
      <c r="CJ200" s="345">
        <v>500</v>
      </c>
      <c r="CK200" s="345">
        <v>500</v>
      </c>
      <c r="CL200" s="345">
        <v>500</v>
      </c>
      <c r="CM200" s="345">
        <v>500</v>
      </c>
      <c r="CN200" s="345">
        <v>500</v>
      </c>
      <c r="CO200" s="345">
        <v>500</v>
      </c>
      <c r="CP200" s="345">
        <v>500</v>
      </c>
      <c r="CQ200" s="345">
        <v>500</v>
      </c>
      <c r="CR200" s="345">
        <v>500</v>
      </c>
      <c r="CS200" s="345">
        <v>500</v>
      </c>
      <c r="CT200" s="345">
        <v>500</v>
      </c>
      <c r="CU200" s="345">
        <v>500</v>
      </c>
      <c r="CV200" s="345">
        <v>500</v>
      </c>
      <c r="CW200" s="345">
        <v>500</v>
      </c>
      <c r="CX200" s="345">
        <v>500</v>
      </c>
      <c r="CY200" s="345">
        <v>500</v>
      </c>
      <c r="CZ200" s="345">
        <v>500</v>
      </c>
      <c r="DA200" s="345">
        <v>500</v>
      </c>
      <c r="DB200" s="345">
        <v>500</v>
      </c>
      <c r="DC200" s="345">
        <v>500</v>
      </c>
      <c r="DD200" s="345">
        <v>500</v>
      </c>
      <c r="DE200" s="345">
        <v>500</v>
      </c>
      <c r="DF200" s="345">
        <v>500</v>
      </c>
      <c r="DG200" s="345">
        <v>500</v>
      </c>
      <c r="DH200" s="345">
        <v>500</v>
      </c>
      <c r="DI200" s="345">
        <v>500</v>
      </c>
      <c r="DJ200" s="345">
        <v>500</v>
      </c>
      <c r="DK200" s="125"/>
      <c r="DL200" s="125"/>
    </row>
    <row r="201" spans="1:116" ht="16.5" x14ac:dyDescent="0.3">
      <c r="A201" s="46"/>
      <c r="B201" s="46"/>
      <c r="C201" s="46"/>
      <c r="D201" s="33" t="s">
        <v>549</v>
      </c>
      <c r="F201" s="50"/>
      <c r="I201" s="540"/>
      <c r="J201" s="540"/>
      <c r="K201" s="540"/>
      <c r="L201" s="540"/>
      <c r="M201" s="540"/>
      <c r="N201" s="540"/>
      <c r="O201" s="540"/>
      <c r="P201" s="540"/>
      <c r="Q201" s="540"/>
      <c r="R201" s="540"/>
      <c r="S201" s="540"/>
      <c r="T201" s="540"/>
      <c r="U201" s="540"/>
      <c r="V201" s="540"/>
      <c r="W201" s="540"/>
      <c r="X201" s="540"/>
      <c r="Y201" s="540"/>
      <c r="Z201" s="540"/>
      <c r="AA201" s="540"/>
      <c r="AB201" s="540"/>
      <c r="AC201" s="540"/>
      <c r="AD201" s="540"/>
      <c r="AE201" s="540"/>
      <c r="AF201" s="540"/>
      <c r="AG201" s="540"/>
      <c r="AH201" s="540"/>
      <c r="AI201" s="540"/>
      <c r="AJ201" s="540"/>
      <c r="AK201" s="540"/>
      <c r="AL201" s="540"/>
      <c r="AM201" s="540"/>
      <c r="AN201" s="540"/>
      <c r="AO201" s="540"/>
      <c r="AP201" s="540"/>
      <c r="AQ201" s="540"/>
      <c r="AR201" s="540"/>
      <c r="AS201" s="540"/>
      <c r="AT201" s="540"/>
      <c r="AU201" s="540"/>
      <c r="AV201" s="540"/>
      <c r="AW201" s="540"/>
      <c r="AX201" s="540"/>
      <c r="AY201" s="540"/>
      <c r="AZ201" s="540"/>
      <c r="BA201" s="540"/>
      <c r="BB201" s="540"/>
      <c r="BC201" s="540"/>
      <c r="BD201" s="540"/>
      <c r="BE201" s="540"/>
      <c r="BF201" s="540"/>
      <c r="BG201" s="540"/>
      <c r="BH201" s="540"/>
      <c r="BI201" s="540"/>
      <c r="BJ201" s="540"/>
      <c r="BK201" s="540"/>
      <c r="BL201" s="540"/>
      <c r="BM201" s="540"/>
      <c r="BN201" s="540"/>
      <c r="BO201" s="540"/>
      <c r="BP201" s="540"/>
      <c r="BQ201" s="540"/>
      <c r="BR201" s="540"/>
      <c r="BS201" s="540"/>
      <c r="BT201" s="540"/>
      <c r="BU201" s="540"/>
      <c r="BV201" s="540"/>
      <c r="BW201" s="540"/>
      <c r="BX201" s="540"/>
      <c r="BY201" s="540"/>
      <c r="BZ201" s="540"/>
      <c r="CA201" s="540"/>
      <c r="CB201" s="540"/>
      <c r="CC201" s="540"/>
      <c r="CD201" s="540"/>
      <c r="CE201" s="540"/>
      <c r="CF201" s="540"/>
      <c r="CG201" s="540"/>
      <c r="CH201" s="540"/>
      <c r="CI201" s="540"/>
      <c r="CJ201" s="540"/>
      <c r="CK201" s="540"/>
      <c r="CL201" s="540"/>
      <c r="CM201" s="540"/>
      <c r="CN201" s="540"/>
      <c r="CO201" s="540"/>
      <c r="CP201" s="540"/>
      <c r="CQ201" s="540"/>
      <c r="CR201" s="540"/>
      <c r="CS201" s="540"/>
      <c r="CT201" s="540"/>
      <c r="CU201" s="540"/>
      <c r="CV201" s="540"/>
      <c r="CW201" s="540"/>
      <c r="CX201" s="540"/>
      <c r="CY201" s="540"/>
      <c r="CZ201" s="540"/>
      <c r="DA201" s="540"/>
      <c r="DB201" s="540"/>
      <c r="DC201" s="540"/>
      <c r="DD201" s="540"/>
      <c r="DE201" s="540"/>
      <c r="DF201" s="540"/>
      <c r="DG201" s="540"/>
      <c r="DH201" s="540"/>
      <c r="DI201" s="540"/>
      <c r="DJ201" s="540"/>
    </row>
    <row r="202" spans="1:116" ht="16.5" x14ac:dyDescent="0.3">
      <c r="A202" s="46"/>
      <c r="B202" s="46"/>
      <c r="C202" s="46"/>
      <c r="D202" s="504" t="s">
        <v>550</v>
      </c>
      <c r="E202" s="35"/>
      <c r="F202" s="115" t="s">
        <v>138</v>
      </c>
      <c r="G202" s="46"/>
      <c r="H202" s="483"/>
      <c r="I202" s="338"/>
      <c r="J202" s="338"/>
      <c r="K202" s="338"/>
      <c r="L202" s="338"/>
      <c r="M202" s="338"/>
      <c r="N202" s="338"/>
      <c r="O202" s="338"/>
      <c r="P202" s="338"/>
      <c r="Q202" s="338"/>
      <c r="R202" s="338"/>
      <c r="S202" s="338"/>
      <c r="T202" s="338"/>
      <c r="U202" s="338"/>
      <c r="V202" s="338"/>
      <c r="W202" s="338"/>
      <c r="X202" s="338"/>
      <c r="Y202" s="338"/>
      <c r="Z202" s="338"/>
      <c r="AA202" s="338"/>
      <c r="AB202" s="338"/>
      <c r="AC202" s="338"/>
      <c r="AD202" s="338"/>
      <c r="AE202" s="338"/>
      <c r="AF202" s="338"/>
      <c r="AG202" s="338"/>
      <c r="AH202" s="338"/>
      <c r="AI202" s="338"/>
      <c r="AJ202" s="338"/>
      <c r="AK202" s="338"/>
      <c r="AL202" s="338"/>
      <c r="AM202" s="338"/>
      <c r="AN202" s="338"/>
      <c r="AO202" s="338"/>
      <c r="AP202" s="338"/>
      <c r="AQ202" s="338"/>
      <c r="AR202" s="338"/>
      <c r="AS202" s="338"/>
      <c r="AT202" s="338"/>
      <c r="AU202" s="338"/>
      <c r="AV202" s="338"/>
      <c r="AW202" s="338"/>
      <c r="AX202" s="338"/>
      <c r="AY202" s="338"/>
      <c r="AZ202" s="338"/>
      <c r="BA202" s="338"/>
      <c r="BB202" s="338"/>
      <c r="BC202" s="338"/>
      <c r="BD202" s="338"/>
      <c r="BE202" s="338"/>
      <c r="BF202" s="338"/>
      <c r="BG202" s="338"/>
      <c r="BH202" s="338"/>
      <c r="BI202" s="338"/>
      <c r="BJ202" s="338"/>
      <c r="BK202" s="338"/>
      <c r="BL202" s="338"/>
      <c r="BM202" s="338"/>
      <c r="BN202" s="338"/>
      <c r="BO202" s="338"/>
      <c r="BP202" s="338"/>
      <c r="BQ202" s="338"/>
      <c r="BR202" s="338"/>
      <c r="BS202" s="338"/>
      <c r="BT202" s="338"/>
      <c r="BU202" s="338"/>
      <c r="BV202" s="338"/>
      <c r="BW202" s="338"/>
      <c r="BX202" s="338"/>
      <c r="BY202" s="338"/>
      <c r="BZ202" s="338"/>
      <c r="CA202" s="338"/>
      <c r="CB202" s="338"/>
      <c r="CC202" s="338"/>
      <c r="CD202" s="338"/>
      <c r="CE202" s="338"/>
      <c r="CF202" s="338"/>
      <c r="CG202" s="338"/>
      <c r="CH202" s="338"/>
      <c r="CI202" s="338"/>
      <c r="CJ202" s="338"/>
      <c r="CK202" s="338"/>
      <c r="CL202" s="338"/>
      <c r="CM202" s="338"/>
      <c r="CN202" s="338"/>
      <c r="CO202" s="338"/>
      <c r="CP202" s="338"/>
      <c r="CQ202" s="338"/>
      <c r="CR202" s="338"/>
      <c r="CS202" s="338"/>
      <c r="CT202" s="338"/>
      <c r="CU202" s="338"/>
      <c r="CV202" s="338"/>
      <c r="CW202" s="338"/>
      <c r="CX202" s="338"/>
      <c r="CY202" s="338"/>
      <c r="CZ202" s="338"/>
      <c r="DA202" s="338"/>
      <c r="DB202" s="338"/>
      <c r="DC202" s="338"/>
      <c r="DD202" s="338"/>
      <c r="DE202" s="338"/>
      <c r="DF202" s="338"/>
      <c r="DG202" s="338"/>
      <c r="DH202" s="338"/>
      <c r="DI202" s="338"/>
      <c r="DJ202" s="338"/>
      <c r="DK202" s="119"/>
      <c r="DL202" s="119"/>
    </row>
    <row r="203" spans="1:116" ht="16.5" x14ac:dyDescent="0.3">
      <c r="A203" s="46"/>
      <c r="B203" s="46"/>
      <c r="C203" s="46"/>
      <c r="D203" s="33" t="s">
        <v>552</v>
      </c>
      <c r="F203" s="50"/>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8"/>
      <c r="AT203" s="28"/>
      <c r="AU203" s="28"/>
      <c r="AV203" s="28"/>
      <c r="AW203" s="28"/>
      <c r="AX203" s="28"/>
      <c r="AY203" s="28"/>
      <c r="AZ203" s="28"/>
      <c r="BA203" s="28"/>
      <c r="BB203" s="28"/>
      <c r="BC203" s="28"/>
      <c r="BD203" s="28"/>
      <c r="BE203" s="28"/>
      <c r="BF203" s="28"/>
      <c r="BG203" s="28"/>
      <c r="BH203" s="28"/>
      <c r="BI203" s="28"/>
      <c r="BJ203" s="28"/>
      <c r="BK203" s="28"/>
      <c r="BL203" s="28"/>
      <c r="BM203" s="28"/>
      <c r="BN203" s="28"/>
      <c r="BO203" s="28"/>
      <c r="BP203" s="28"/>
      <c r="BQ203" s="28"/>
      <c r="BR203" s="28"/>
      <c r="BS203" s="28"/>
      <c r="BT203" s="28"/>
      <c r="BU203" s="28"/>
      <c r="BV203" s="28"/>
      <c r="BW203" s="28"/>
      <c r="BX203" s="28"/>
      <c r="BY203" s="28"/>
      <c r="BZ203" s="28"/>
      <c r="CA203" s="28"/>
      <c r="CB203" s="28"/>
      <c r="CC203" s="28"/>
      <c r="CD203" s="28"/>
      <c r="CE203" s="28"/>
      <c r="CF203" s="28"/>
      <c r="CG203" s="28"/>
      <c r="CH203" s="28"/>
      <c r="CI203" s="28"/>
      <c r="CJ203" s="28"/>
      <c r="CK203" s="28"/>
      <c r="CL203" s="28"/>
      <c r="CM203" s="28"/>
      <c r="CN203" s="28"/>
      <c r="CO203" s="28"/>
      <c r="CP203" s="28"/>
      <c r="CQ203" s="28"/>
      <c r="CR203" s="28"/>
      <c r="CS203" s="28"/>
      <c r="CT203" s="28"/>
      <c r="CU203" s="28"/>
      <c r="CV203" s="28"/>
      <c r="CW203" s="28"/>
      <c r="CX203" s="28"/>
      <c r="CY203" s="28"/>
      <c r="CZ203" s="28"/>
      <c r="DA203" s="28"/>
      <c r="DB203" s="28"/>
      <c r="DC203" s="28"/>
      <c r="DD203" s="28"/>
      <c r="DE203" s="28"/>
      <c r="DF203" s="28"/>
      <c r="DG203" s="28"/>
      <c r="DH203" s="28"/>
      <c r="DI203" s="28"/>
      <c r="DJ203" s="541"/>
    </row>
    <row r="204" spans="1:116" ht="16.5" x14ac:dyDescent="0.3">
      <c r="A204" s="46"/>
      <c r="B204" s="46"/>
      <c r="C204" s="46"/>
      <c r="D204" s="504" t="s">
        <v>551</v>
      </c>
      <c r="E204" s="35"/>
      <c r="F204" s="115" t="s">
        <v>138</v>
      </c>
      <c r="G204" s="46"/>
      <c r="H204" s="483"/>
      <c r="I204" s="338"/>
      <c r="J204" s="338"/>
      <c r="K204" s="338"/>
      <c r="L204" s="338"/>
      <c r="M204" s="338"/>
      <c r="N204" s="338"/>
      <c r="O204" s="338"/>
      <c r="P204" s="338"/>
      <c r="Q204" s="338"/>
      <c r="R204" s="338"/>
      <c r="S204" s="338"/>
      <c r="T204" s="338"/>
      <c r="U204" s="338"/>
      <c r="V204" s="338"/>
      <c r="W204" s="338"/>
      <c r="X204" s="338"/>
      <c r="Y204" s="338"/>
      <c r="Z204" s="338"/>
      <c r="AA204" s="338"/>
      <c r="AB204" s="338"/>
      <c r="AC204" s="338"/>
      <c r="AD204" s="338"/>
      <c r="AE204" s="338"/>
      <c r="AF204" s="338"/>
      <c r="AG204" s="338"/>
      <c r="AH204" s="338"/>
      <c r="AI204" s="338"/>
      <c r="AJ204" s="338"/>
      <c r="AK204" s="338"/>
      <c r="AL204" s="338"/>
      <c r="AM204" s="338"/>
      <c r="AN204" s="338"/>
      <c r="AO204" s="338"/>
      <c r="AP204" s="338"/>
      <c r="AQ204" s="338"/>
      <c r="AR204" s="338"/>
      <c r="AS204" s="338"/>
      <c r="AT204" s="338"/>
      <c r="AU204" s="338"/>
      <c r="AV204" s="338"/>
      <c r="AW204" s="338"/>
      <c r="AX204" s="338"/>
      <c r="AY204" s="338"/>
      <c r="AZ204" s="338"/>
      <c r="BA204" s="338"/>
      <c r="BB204" s="338"/>
      <c r="BC204" s="338"/>
      <c r="BD204" s="338"/>
      <c r="BE204" s="338"/>
      <c r="BF204" s="338"/>
      <c r="BG204" s="338"/>
      <c r="BH204" s="338"/>
      <c r="BI204" s="338"/>
      <c r="BJ204" s="338"/>
      <c r="BK204" s="338"/>
      <c r="BL204" s="338"/>
      <c r="BM204" s="338"/>
      <c r="BN204" s="338"/>
      <c r="BO204" s="338"/>
      <c r="BP204" s="338"/>
      <c r="BQ204" s="338"/>
      <c r="BR204" s="338"/>
      <c r="BS204" s="338"/>
      <c r="BT204" s="338"/>
      <c r="BU204" s="338"/>
      <c r="BV204" s="338"/>
      <c r="BW204" s="338"/>
      <c r="BX204" s="338"/>
      <c r="BY204" s="338"/>
      <c r="BZ204" s="338"/>
      <c r="CA204" s="338"/>
      <c r="CB204" s="338"/>
      <c r="CC204" s="338"/>
      <c r="CD204" s="338"/>
      <c r="CE204" s="338"/>
      <c r="CF204" s="338"/>
      <c r="CG204" s="338"/>
      <c r="CH204" s="338"/>
      <c r="CI204" s="338"/>
      <c r="CJ204" s="338"/>
      <c r="CK204" s="338"/>
      <c r="CL204" s="338"/>
      <c r="CM204" s="338"/>
      <c r="CN204" s="338"/>
      <c r="CO204" s="338"/>
      <c r="CP204" s="338"/>
      <c r="CQ204" s="338"/>
      <c r="CR204" s="338"/>
      <c r="CS204" s="338"/>
      <c r="CT204" s="338"/>
      <c r="CU204" s="338"/>
      <c r="CV204" s="338"/>
      <c r="CW204" s="338"/>
      <c r="CX204" s="338"/>
      <c r="CY204" s="338"/>
      <c r="CZ204" s="338"/>
      <c r="DA204" s="338"/>
      <c r="DB204" s="338"/>
      <c r="DC204" s="338"/>
      <c r="DD204" s="338"/>
      <c r="DE204" s="338"/>
      <c r="DF204" s="338"/>
      <c r="DG204" s="338"/>
      <c r="DH204" s="338"/>
      <c r="DI204" s="338"/>
      <c r="DJ204" s="338"/>
      <c r="DK204" s="119"/>
      <c r="DL204" s="119"/>
    </row>
    <row r="205" spans="1:116" ht="16.5" x14ac:dyDescent="0.3">
      <c r="A205" s="46"/>
      <c r="B205" s="46"/>
      <c r="C205" s="46"/>
      <c r="F205" s="50"/>
      <c r="I205" s="187"/>
      <c r="J205" s="187"/>
      <c r="K205" s="187"/>
      <c r="L205" s="187"/>
      <c r="M205" s="187"/>
      <c r="N205" s="187"/>
      <c r="O205" s="187"/>
      <c r="P205" s="187"/>
      <c r="Q205" s="187"/>
      <c r="R205" s="187"/>
      <c r="S205" s="187"/>
      <c r="T205" s="187"/>
      <c r="U205" s="187"/>
      <c r="V205" s="187"/>
      <c r="W205" s="187"/>
      <c r="X205" s="187"/>
      <c r="Y205" s="187"/>
      <c r="Z205" s="187"/>
      <c r="AA205" s="187"/>
      <c r="AB205" s="187"/>
      <c r="AC205" s="187"/>
      <c r="AD205" s="187"/>
      <c r="AE205" s="187"/>
      <c r="AF205" s="187"/>
      <c r="AG205" s="187"/>
      <c r="AH205" s="187"/>
      <c r="AI205" s="187"/>
      <c r="AJ205" s="187"/>
      <c r="AK205" s="187"/>
      <c r="AL205" s="187"/>
      <c r="AM205" s="187"/>
      <c r="AN205" s="187"/>
      <c r="AO205" s="187"/>
      <c r="AP205" s="187"/>
      <c r="AQ205" s="187"/>
      <c r="AR205" s="187"/>
      <c r="AS205" s="187"/>
      <c r="AT205" s="187"/>
      <c r="AU205" s="187"/>
      <c r="AV205" s="187"/>
      <c r="AW205" s="187"/>
      <c r="AX205" s="187"/>
      <c r="AY205" s="187"/>
      <c r="AZ205" s="187"/>
      <c r="BA205" s="187"/>
      <c r="BB205" s="187"/>
      <c r="BC205" s="187"/>
      <c r="BD205" s="187"/>
      <c r="BE205" s="187"/>
      <c r="BF205" s="187"/>
      <c r="BG205" s="187"/>
      <c r="BH205" s="187"/>
      <c r="BI205" s="187"/>
      <c r="BJ205" s="187"/>
      <c r="BK205" s="187"/>
      <c r="BL205" s="187"/>
      <c r="BM205" s="187"/>
      <c r="BN205" s="187"/>
      <c r="BO205" s="187"/>
      <c r="BP205" s="187"/>
      <c r="BQ205" s="187"/>
      <c r="BR205" s="187"/>
      <c r="BS205" s="187"/>
      <c r="BT205" s="187"/>
      <c r="BU205" s="187"/>
      <c r="BV205" s="187"/>
      <c r="BW205" s="187"/>
      <c r="BX205" s="187"/>
      <c r="BY205" s="187"/>
      <c r="BZ205" s="187"/>
      <c r="CA205" s="187"/>
      <c r="CB205" s="187"/>
      <c r="CC205" s="187"/>
      <c r="CD205" s="187"/>
      <c r="CE205" s="187"/>
      <c r="CF205" s="187"/>
      <c r="CG205" s="187"/>
      <c r="CH205" s="187"/>
      <c r="CI205" s="187"/>
      <c r="CJ205" s="187"/>
      <c r="CK205" s="187"/>
      <c r="CL205" s="187"/>
      <c r="CM205" s="187"/>
      <c r="CN205" s="187"/>
      <c r="CO205" s="187"/>
      <c r="CP205" s="187"/>
      <c r="CQ205" s="187"/>
      <c r="CR205" s="187"/>
      <c r="CS205" s="187"/>
      <c r="CT205" s="187"/>
      <c r="CU205" s="187"/>
      <c r="CV205" s="187"/>
      <c r="CW205" s="187"/>
      <c r="CX205" s="187"/>
      <c r="CY205" s="187"/>
      <c r="CZ205" s="187"/>
      <c r="DA205" s="187"/>
      <c r="DB205" s="187"/>
      <c r="DC205" s="187"/>
      <c r="DD205" s="187"/>
      <c r="DE205" s="187"/>
      <c r="DF205" s="187"/>
      <c r="DG205" s="187"/>
      <c r="DH205" s="187"/>
      <c r="DI205" s="187"/>
      <c r="DJ205" s="187"/>
    </row>
    <row r="206" spans="1:116" ht="16.5" x14ac:dyDescent="0.3">
      <c r="A206" s="46"/>
      <c r="B206" s="46"/>
      <c r="C206" s="46"/>
      <c r="D206" s="29" t="s">
        <v>89</v>
      </c>
      <c r="F206" s="50"/>
    </row>
    <row r="207" spans="1:116" ht="16.5" x14ac:dyDescent="0.3">
      <c r="A207" s="46"/>
      <c r="B207" s="46"/>
      <c r="C207" s="46"/>
      <c r="D207" s="33" t="s">
        <v>90</v>
      </c>
      <c r="E207" s="116" t="s">
        <v>199</v>
      </c>
      <c r="F207" s="50"/>
      <c r="G207" s="45" t="s">
        <v>186</v>
      </c>
      <c r="H207" s="45" t="s">
        <v>187</v>
      </c>
      <c r="I207" t="s">
        <v>188</v>
      </c>
    </row>
    <row r="208" spans="1:116" ht="16.5" x14ac:dyDescent="0.3">
      <c r="A208" s="46"/>
      <c r="B208" s="46"/>
      <c r="C208" s="46"/>
      <c r="D208" s="35" t="s">
        <v>464</v>
      </c>
      <c r="E208" s="341">
        <v>1</v>
      </c>
      <c r="F208" s="50" t="s">
        <v>138</v>
      </c>
      <c r="G208" s="320">
        <v>105.31686313245756</v>
      </c>
      <c r="H208" s="484" t="b">
        <v>0</v>
      </c>
      <c r="I208" s="337">
        <f>G208/4</f>
        <v>26.329215783114389</v>
      </c>
      <c r="J208" s="337"/>
      <c r="K208" s="337"/>
      <c r="L208" s="337"/>
      <c r="M208" s="337"/>
      <c r="N208" s="337"/>
      <c r="O208" s="337"/>
      <c r="P208" s="337"/>
      <c r="Q208" s="337"/>
      <c r="R208" s="337"/>
      <c r="S208" s="337"/>
      <c r="T208" s="337"/>
      <c r="U208" s="337"/>
      <c r="V208" s="337"/>
      <c r="W208" s="337"/>
      <c r="X208" s="337"/>
      <c r="Y208" s="337"/>
      <c r="Z208" s="337"/>
      <c r="AA208" s="337"/>
      <c r="AB208" s="337"/>
      <c r="AC208" s="337"/>
      <c r="AD208" s="337"/>
      <c r="AE208" s="337"/>
      <c r="AF208" s="337"/>
      <c r="AG208" s="337"/>
      <c r="AH208" s="337"/>
      <c r="AI208" s="337"/>
      <c r="AJ208" s="337"/>
      <c r="AK208" s="337"/>
      <c r="AL208" s="337"/>
      <c r="AM208" s="337"/>
      <c r="AN208" s="337"/>
      <c r="AO208" s="337"/>
      <c r="AP208" s="337"/>
      <c r="AQ208" s="337"/>
      <c r="AR208" s="337"/>
      <c r="AS208" s="337"/>
      <c r="AT208" s="337"/>
      <c r="AU208" s="337"/>
      <c r="AV208" s="337"/>
      <c r="AW208" s="337"/>
      <c r="AX208" s="337"/>
      <c r="AY208" s="337"/>
      <c r="AZ208" s="337"/>
      <c r="BA208" s="337"/>
      <c r="BB208" s="337"/>
      <c r="BC208" s="337"/>
      <c r="BD208" s="337"/>
      <c r="BE208" s="337"/>
      <c r="BF208" s="337"/>
      <c r="BG208" s="337"/>
      <c r="BH208" s="337"/>
      <c r="BI208" s="337"/>
      <c r="BJ208" s="337"/>
      <c r="BK208" s="337"/>
      <c r="BL208" s="337"/>
      <c r="BM208" s="337"/>
      <c r="BN208" s="337"/>
      <c r="BO208" s="337"/>
      <c r="BP208" s="337"/>
      <c r="BQ208" s="337"/>
      <c r="BR208" s="337"/>
      <c r="BS208" s="337"/>
      <c r="BT208" s="337"/>
      <c r="BU208" s="337"/>
      <c r="BV208" s="337"/>
      <c r="BW208" s="337"/>
      <c r="BX208" s="337"/>
      <c r="BY208" s="337"/>
      <c r="BZ208" s="337"/>
      <c r="CA208" s="337"/>
      <c r="CB208" s="337"/>
      <c r="CC208" s="337"/>
      <c r="CD208" s="337"/>
      <c r="CE208" s="337"/>
      <c r="CF208" s="337"/>
      <c r="CG208" s="337"/>
      <c r="CH208" s="337"/>
      <c r="CI208" s="337"/>
      <c r="CJ208" s="337"/>
      <c r="CK208" s="337"/>
      <c r="CL208" s="337"/>
      <c r="CM208" s="337"/>
      <c r="CN208" s="337"/>
      <c r="CO208" s="337"/>
      <c r="CP208" s="337"/>
      <c r="CQ208" s="337"/>
      <c r="CR208" s="337"/>
      <c r="CS208" s="337"/>
      <c r="CT208" s="337"/>
      <c r="CU208" s="337"/>
      <c r="CV208" s="337"/>
      <c r="CW208" s="337"/>
      <c r="CX208" s="337"/>
      <c r="CY208" s="337"/>
      <c r="CZ208" s="337"/>
      <c r="DA208" s="337"/>
      <c r="DB208" s="337"/>
      <c r="DC208" s="337"/>
      <c r="DD208" s="337"/>
      <c r="DE208" s="337"/>
      <c r="DF208" s="337"/>
      <c r="DG208" s="337"/>
      <c r="DH208" s="337"/>
      <c r="DI208" s="337"/>
      <c r="DJ208" s="337"/>
      <c r="DK208" s="117"/>
      <c r="DL208" s="118"/>
    </row>
    <row r="209" spans="1:116" ht="16.5" x14ac:dyDescent="0.3">
      <c r="A209" s="46"/>
      <c r="B209" s="46"/>
      <c r="C209" s="46"/>
      <c r="D209" s="35" t="s">
        <v>200</v>
      </c>
      <c r="E209" s="342">
        <v>1</v>
      </c>
      <c r="F209" s="50" t="s">
        <v>138</v>
      </c>
      <c r="G209" s="344">
        <v>464.8631171543297</v>
      </c>
      <c r="H209" s="484" t="b">
        <v>0</v>
      </c>
      <c r="I209" s="338"/>
      <c r="J209" s="338"/>
      <c r="K209" s="338"/>
      <c r="L209" s="338"/>
      <c r="M209" s="338"/>
      <c r="N209" s="338"/>
      <c r="O209" s="338"/>
      <c r="P209" s="338"/>
      <c r="Q209" s="338"/>
      <c r="R209" s="338"/>
      <c r="S209" s="338"/>
      <c r="T209" s="338"/>
      <c r="U209" s="338"/>
      <c r="V209" s="338"/>
      <c r="W209" s="338"/>
      <c r="X209" s="338"/>
      <c r="Y209" s="338"/>
      <c r="Z209" s="338"/>
      <c r="AA209" s="338"/>
      <c r="AB209" s="338"/>
      <c r="AC209" s="338"/>
      <c r="AD209" s="338"/>
      <c r="AE209" s="338"/>
      <c r="AF209" s="338"/>
      <c r="AG209" s="338"/>
      <c r="AH209" s="338"/>
      <c r="AI209" s="338"/>
      <c r="AJ209" s="338"/>
      <c r="AK209" s="338"/>
      <c r="AL209" s="338"/>
      <c r="AM209" s="338"/>
      <c r="AN209" s="338"/>
      <c r="AO209" s="338"/>
      <c r="AP209" s="338"/>
      <c r="AQ209" s="338"/>
      <c r="AR209" s="338"/>
      <c r="AS209" s="338"/>
      <c r="AT209" s="338"/>
      <c r="AU209" s="338"/>
      <c r="AV209" s="338"/>
      <c r="AW209" s="338"/>
      <c r="AX209" s="338"/>
      <c r="AY209" s="338"/>
      <c r="AZ209" s="338"/>
      <c r="BA209" s="338"/>
      <c r="BB209" s="338"/>
      <c r="BC209" s="338"/>
      <c r="BD209" s="338"/>
      <c r="BE209" s="338"/>
      <c r="BF209" s="338"/>
      <c r="BG209" s="338"/>
      <c r="BH209" s="338"/>
      <c r="BI209" s="338"/>
      <c r="BJ209" s="338"/>
      <c r="BK209" s="338"/>
      <c r="BL209" s="338"/>
      <c r="BM209" s="338"/>
      <c r="BN209" s="338"/>
      <c r="BO209" s="338"/>
      <c r="BP209" s="338"/>
      <c r="BQ209" s="338"/>
      <c r="BR209" s="338"/>
      <c r="BS209" s="338"/>
      <c r="BT209" s="338"/>
      <c r="BU209" s="338"/>
      <c r="BV209" s="338"/>
      <c r="BW209" s="338"/>
      <c r="BX209" s="338"/>
      <c r="BY209" s="338"/>
      <c r="BZ209" s="338"/>
      <c r="CA209" s="338"/>
      <c r="CB209" s="338"/>
      <c r="CC209" s="338"/>
      <c r="CD209" s="338"/>
      <c r="CE209" s="338"/>
      <c r="CF209" s="338"/>
      <c r="CG209" s="338"/>
      <c r="CH209" s="338"/>
      <c r="CI209" s="338"/>
      <c r="CJ209" s="338"/>
      <c r="CK209" s="338"/>
      <c r="CL209" s="338"/>
      <c r="CM209" s="338"/>
      <c r="CN209" s="338"/>
      <c r="CO209" s="338"/>
      <c r="CP209" s="338"/>
      <c r="CQ209" s="338"/>
      <c r="CR209" s="338"/>
      <c r="CS209" s="338"/>
      <c r="CT209" s="338"/>
      <c r="CU209" s="338"/>
      <c r="CV209" s="338"/>
      <c r="CW209" s="338"/>
      <c r="CX209" s="338"/>
      <c r="CY209" s="338"/>
      <c r="CZ209" s="338"/>
      <c r="DA209" s="338"/>
      <c r="DB209" s="338"/>
      <c r="DC209" s="338"/>
      <c r="DD209" s="338"/>
      <c r="DE209" s="338"/>
      <c r="DF209" s="338"/>
      <c r="DG209" s="338"/>
      <c r="DH209" s="338"/>
      <c r="DI209" s="338"/>
      <c r="DJ209" s="338"/>
      <c r="DK209" s="119"/>
      <c r="DL209" s="120"/>
    </row>
    <row r="210" spans="1:116" ht="16.5" x14ac:dyDescent="0.3">
      <c r="A210" s="46"/>
      <c r="B210" s="46"/>
      <c r="C210" s="46"/>
      <c r="D210" s="35" t="s">
        <v>461</v>
      </c>
      <c r="E210" s="342">
        <v>0</v>
      </c>
      <c r="F210" s="50" t="s">
        <v>138</v>
      </c>
      <c r="G210" s="344">
        <v>1729.6440696103441</v>
      </c>
      <c r="H210" s="484" t="b">
        <v>0</v>
      </c>
      <c r="I210" s="338">
        <f>G210/4</f>
        <v>432.41101740258603</v>
      </c>
      <c r="J210" s="338"/>
      <c r="K210" s="338"/>
      <c r="L210" s="338"/>
      <c r="M210" s="338"/>
      <c r="N210" s="338"/>
      <c r="O210" s="338"/>
      <c r="P210" s="338"/>
      <c r="Q210" s="338"/>
      <c r="R210" s="338"/>
      <c r="S210" s="338"/>
      <c r="T210" s="338"/>
      <c r="U210" s="338"/>
      <c r="V210" s="338"/>
      <c r="W210" s="338"/>
      <c r="X210" s="338"/>
      <c r="Y210" s="338"/>
      <c r="Z210" s="338"/>
      <c r="AA210" s="338"/>
      <c r="AB210" s="338"/>
      <c r="AC210" s="338"/>
      <c r="AD210" s="338"/>
      <c r="AE210" s="338"/>
      <c r="AF210" s="338"/>
      <c r="AG210" s="338"/>
      <c r="AH210" s="338"/>
      <c r="AI210" s="338"/>
      <c r="AJ210" s="338"/>
      <c r="AK210" s="338"/>
      <c r="AL210" s="338"/>
      <c r="AM210" s="338"/>
      <c r="AN210" s="338"/>
      <c r="AO210" s="338"/>
      <c r="AP210" s="338"/>
      <c r="AQ210" s="338"/>
      <c r="AR210" s="338"/>
      <c r="AS210" s="338"/>
      <c r="AT210" s="338"/>
      <c r="AU210" s="338"/>
      <c r="AV210" s="338"/>
      <c r="AW210" s="338"/>
      <c r="AX210" s="338"/>
      <c r="AY210" s="338"/>
      <c r="AZ210" s="338"/>
      <c r="BA210" s="338"/>
      <c r="BB210" s="338"/>
      <c r="BC210" s="338"/>
      <c r="BD210" s="338"/>
      <c r="BE210" s="338"/>
      <c r="BF210" s="338"/>
      <c r="BG210" s="338"/>
      <c r="BH210" s="338"/>
      <c r="BI210" s="338"/>
      <c r="BJ210" s="338"/>
      <c r="BK210" s="338"/>
      <c r="BL210" s="338"/>
      <c r="BM210" s="338"/>
      <c r="BN210" s="338"/>
      <c r="BO210" s="338"/>
      <c r="BP210" s="338"/>
      <c r="BQ210" s="338"/>
      <c r="BR210" s="338"/>
      <c r="BS210" s="338"/>
      <c r="BT210" s="338"/>
      <c r="BU210" s="338"/>
      <c r="BV210" s="338"/>
      <c r="BW210" s="338"/>
      <c r="BX210" s="338"/>
      <c r="BY210" s="338"/>
      <c r="BZ210" s="338"/>
      <c r="CA210" s="338"/>
      <c r="CB210" s="338"/>
      <c r="CC210" s="338"/>
      <c r="CD210" s="338"/>
      <c r="CE210" s="338"/>
      <c r="CF210" s="338"/>
      <c r="CG210" s="338"/>
      <c r="CH210" s="338"/>
      <c r="CI210" s="338"/>
      <c r="CJ210" s="338"/>
      <c r="CK210" s="338"/>
      <c r="CL210" s="338"/>
      <c r="CM210" s="338"/>
      <c r="CN210" s="338"/>
      <c r="CO210" s="338"/>
      <c r="CP210" s="338"/>
      <c r="CQ210" s="338"/>
      <c r="CR210" s="338"/>
      <c r="CS210" s="338"/>
      <c r="CT210" s="338"/>
      <c r="CU210" s="338"/>
      <c r="CV210" s="338"/>
      <c r="CW210" s="338"/>
      <c r="CX210" s="338"/>
      <c r="CY210" s="338"/>
      <c r="CZ210" s="338"/>
      <c r="DA210" s="338"/>
      <c r="DB210" s="338"/>
      <c r="DC210" s="338"/>
      <c r="DD210" s="338"/>
      <c r="DE210" s="338"/>
      <c r="DF210" s="338"/>
      <c r="DG210" s="338"/>
      <c r="DH210" s="338"/>
      <c r="DI210" s="338"/>
      <c r="DJ210" s="338"/>
      <c r="DK210" s="119"/>
      <c r="DL210" s="120"/>
    </row>
    <row r="211" spans="1:116" ht="16.5" x14ac:dyDescent="0.3">
      <c r="A211" s="46"/>
      <c r="B211" s="46"/>
      <c r="C211" s="46"/>
      <c r="D211" s="35" t="s">
        <v>201</v>
      </c>
      <c r="E211" s="342">
        <v>1</v>
      </c>
      <c r="F211" s="50" t="s">
        <v>138</v>
      </c>
      <c r="G211" s="344">
        <v>10.722101829085194</v>
      </c>
      <c r="H211" s="484" t="b">
        <v>0</v>
      </c>
      <c r="I211" s="338"/>
      <c r="J211" s="338"/>
      <c r="K211" s="338"/>
      <c r="L211" s="338"/>
      <c r="M211" s="338"/>
      <c r="N211" s="338"/>
      <c r="O211" s="338"/>
      <c r="P211" s="338"/>
      <c r="Q211" s="338"/>
      <c r="R211" s="338"/>
      <c r="S211" s="338"/>
      <c r="T211" s="338"/>
      <c r="U211" s="338"/>
      <c r="V211" s="338"/>
      <c r="W211" s="338"/>
      <c r="X211" s="338"/>
      <c r="Y211" s="338"/>
      <c r="Z211" s="338"/>
      <c r="AA211" s="338"/>
      <c r="AB211" s="338"/>
      <c r="AC211" s="338"/>
      <c r="AD211" s="338"/>
      <c r="AE211" s="338"/>
      <c r="AF211" s="338"/>
      <c r="AG211" s="338"/>
      <c r="AH211" s="338"/>
      <c r="AI211" s="338"/>
      <c r="AJ211" s="338"/>
      <c r="AK211" s="338"/>
      <c r="AL211" s="338"/>
      <c r="AM211" s="338"/>
      <c r="AN211" s="338"/>
      <c r="AO211" s="338"/>
      <c r="AP211" s="338"/>
      <c r="AQ211" s="338"/>
      <c r="AR211" s="338"/>
      <c r="AS211" s="338"/>
      <c r="AT211" s="338"/>
      <c r="AU211" s="338"/>
      <c r="AV211" s="338"/>
      <c r="AW211" s="338"/>
      <c r="AX211" s="338"/>
      <c r="AY211" s="338"/>
      <c r="AZ211" s="338"/>
      <c r="BA211" s="338"/>
      <c r="BB211" s="338"/>
      <c r="BC211" s="338"/>
      <c r="BD211" s="338"/>
      <c r="BE211" s="338"/>
      <c r="BF211" s="338"/>
      <c r="BG211" s="338"/>
      <c r="BH211" s="338"/>
      <c r="BI211" s="338"/>
      <c r="BJ211" s="338"/>
      <c r="BK211" s="338"/>
      <c r="BL211" s="338"/>
      <c r="BM211" s="338"/>
      <c r="BN211" s="338"/>
      <c r="BO211" s="338"/>
      <c r="BP211" s="338"/>
      <c r="BQ211" s="338"/>
      <c r="BR211" s="338"/>
      <c r="BS211" s="338"/>
      <c r="BT211" s="338"/>
      <c r="BU211" s="338"/>
      <c r="BV211" s="338"/>
      <c r="BW211" s="338"/>
      <c r="BX211" s="338"/>
      <c r="BY211" s="338"/>
      <c r="BZ211" s="338"/>
      <c r="CA211" s="338"/>
      <c r="CB211" s="338"/>
      <c r="CC211" s="338"/>
      <c r="CD211" s="338"/>
      <c r="CE211" s="338"/>
      <c r="CF211" s="338"/>
      <c r="CG211" s="338"/>
      <c r="CH211" s="338"/>
      <c r="CI211" s="338"/>
      <c r="CJ211" s="338"/>
      <c r="CK211" s="338"/>
      <c r="CL211" s="338"/>
      <c r="CM211" s="338"/>
      <c r="CN211" s="338"/>
      <c r="CO211" s="338"/>
      <c r="CP211" s="338"/>
      <c r="CQ211" s="338"/>
      <c r="CR211" s="338"/>
      <c r="CS211" s="338"/>
      <c r="CT211" s="338"/>
      <c r="CU211" s="338"/>
      <c r="CV211" s="338"/>
      <c r="CW211" s="338"/>
      <c r="CX211" s="338"/>
      <c r="CY211" s="338"/>
      <c r="CZ211" s="338"/>
      <c r="DA211" s="338"/>
      <c r="DB211" s="338"/>
      <c r="DC211" s="338"/>
      <c r="DD211" s="338"/>
      <c r="DE211" s="338"/>
      <c r="DF211" s="338"/>
      <c r="DG211" s="338"/>
      <c r="DH211" s="338"/>
      <c r="DI211" s="338"/>
      <c r="DJ211" s="338"/>
      <c r="DK211" s="119"/>
      <c r="DL211" s="120"/>
    </row>
    <row r="212" spans="1:116" ht="16.5" x14ac:dyDescent="0.3">
      <c r="A212" s="46"/>
      <c r="B212" s="46"/>
      <c r="C212" s="46"/>
      <c r="D212" s="35" t="s">
        <v>202</v>
      </c>
      <c r="E212" s="342">
        <v>1</v>
      </c>
      <c r="F212" s="50" t="s">
        <v>138</v>
      </c>
      <c r="G212" s="344">
        <v>545.82582505936341</v>
      </c>
      <c r="H212" s="484" t="b">
        <v>0</v>
      </c>
      <c r="I212" s="338"/>
      <c r="J212" s="338"/>
      <c r="K212" s="338"/>
      <c r="L212" s="338"/>
      <c r="M212" s="338"/>
      <c r="N212" s="338"/>
      <c r="O212" s="338"/>
      <c r="P212" s="338"/>
      <c r="Q212" s="338"/>
      <c r="R212" s="338"/>
      <c r="S212" s="338"/>
      <c r="T212" s="338"/>
      <c r="U212" s="338"/>
      <c r="V212" s="338"/>
      <c r="W212" s="338"/>
      <c r="X212" s="338"/>
      <c r="Y212" s="338"/>
      <c r="Z212" s="338"/>
      <c r="AA212" s="338"/>
      <c r="AB212" s="338"/>
      <c r="AC212" s="338"/>
      <c r="AD212" s="338"/>
      <c r="AE212" s="338"/>
      <c r="AF212" s="338"/>
      <c r="AG212" s="338"/>
      <c r="AH212" s="338"/>
      <c r="AI212" s="338"/>
      <c r="AJ212" s="338"/>
      <c r="AK212" s="338"/>
      <c r="AL212" s="338"/>
      <c r="AM212" s="338"/>
      <c r="AN212" s="338"/>
      <c r="AO212" s="338"/>
      <c r="AP212" s="338"/>
      <c r="AQ212" s="338"/>
      <c r="AR212" s="338"/>
      <c r="AS212" s="338"/>
      <c r="AT212" s="338"/>
      <c r="AU212" s="338"/>
      <c r="AV212" s="338"/>
      <c r="AW212" s="338"/>
      <c r="AX212" s="338"/>
      <c r="AY212" s="338"/>
      <c r="AZ212" s="338"/>
      <c r="BA212" s="338"/>
      <c r="BB212" s="338"/>
      <c r="BC212" s="338"/>
      <c r="BD212" s="338"/>
      <c r="BE212" s="338"/>
      <c r="BF212" s="338"/>
      <c r="BG212" s="338"/>
      <c r="BH212" s="338"/>
      <c r="BI212" s="338"/>
      <c r="BJ212" s="338"/>
      <c r="BK212" s="338"/>
      <c r="BL212" s="338"/>
      <c r="BM212" s="338"/>
      <c r="BN212" s="338"/>
      <c r="BO212" s="338"/>
      <c r="BP212" s="338"/>
      <c r="BQ212" s="338"/>
      <c r="BR212" s="338"/>
      <c r="BS212" s="338"/>
      <c r="BT212" s="338"/>
      <c r="BU212" s="338"/>
      <c r="BV212" s="338"/>
      <c r="BW212" s="338"/>
      <c r="BX212" s="338"/>
      <c r="BY212" s="338"/>
      <c r="BZ212" s="338"/>
      <c r="CA212" s="338"/>
      <c r="CB212" s="338"/>
      <c r="CC212" s="338"/>
      <c r="CD212" s="338"/>
      <c r="CE212" s="338"/>
      <c r="CF212" s="338"/>
      <c r="CG212" s="338"/>
      <c r="CH212" s="338"/>
      <c r="CI212" s="338"/>
      <c r="CJ212" s="338"/>
      <c r="CK212" s="338"/>
      <c r="CL212" s="338"/>
      <c r="CM212" s="338"/>
      <c r="CN212" s="338"/>
      <c r="CO212" s="338"/>
      <c r="CP212" s="338"/>
      <c r="CQ212" s="338"/>
      <c r="CR212" s="338"/>
      <c r="CS212" s="338"/>
      <c r="CT212" s="338"/>
      <c r="CU212" s="338"/>
      <c r="CV212" s="338"/>
      <c r="CW212" s="338"/>
      <c r="CX212" s="338"/>
      <c r="CY212" s="338"/>
      <c r="CZ212" s="338"/>
      <c r="DA212" s="338"/>
      <c r="DB212" s="338"/>
      <c r="DC212" s="338"/>
      <c r="DD212" s="338"/>
      <c r="DE212" s="338"/>
      <c r="DF212" s="338"/>
      <c r="DG212" s="338"/>
      <c r="DH212" s="338"/>
      <c r="DI212" s="338"/>
      <c r="DJ212" s="338"/>
      <c r="DK212" s="119"/>
      <c r="DL212" s="120"/>
    </row>
    <row r="213" spans="1:116" ht="16.5" x14ac:dyDescent="0.3">
      <c r="A213" s="46"/>
      <c r="B213" s="46"/>
      <c r="C213" s="46"/>
      <c r="D213" s="35" t="s">
        <v>203</v>
      </c>
      <c r="E213" s="342">
        <v>1</v>
      </c>
      <c r="F213" s="50" t="s">
        <v>138</v>
      </c>
      <c r="G213" s="344">
        <v>1930.0123532533839</v>
      </c>
      <c r="H213" s="484" t="b">
        <v>1</v>
      </c>
      <c r="I213" s="338">
        <v>386.0024706506768</v>
      </c>
      <c r="J213" s="338">
        <v>386.0024706506768</v>
      </c>
      <c r="K213" s="338">
        <v>386.0024706506768</v>
      </c>
      <c r="L213" s="338">
        <v>386.0024706506768</v>
      </c>
      <c r="M213" s="338">
        <v>366.70234711814294</v>
      </c>
      <c r="N213" s="338">
        <v>366.70234711814294</v>
      </c>
      <c r="O213" s="338">
        <v>366.70234711814294</v>
      </c>
      <c r="P213" s="338">
        <v>366.70234711814294</v>
      </c>
      <c r="Q213" s="338">
        <v>348.36722976223581</v>
      </c>
      <c r="R213" s="338">
        <v>348.36722976223581</v>
      </c>
      <c r="S213" s="338">
        <v>348.36722976223581</v>
      </c>
      <c r="T213" s="338">
        <v>348.36722976223581</v>
      </c>
      <c r="U213" s="338">
        <v>330.94886827412404</v>
      </c>
      <c r="V213" s="338">
        <v>330.94886827412404</v>
      </c>
      <c r="W213" s="338">
        <v>330.94886827412404</v>
      </c>
      <c r="X213" s="338">
        <v>330.94886827412404</v>
      </c>
      <c r="Y213" s="338">
        <v>330.94886827412404</v>
      </c>
      <c r="Z213" s="338">
        <v>330.94886827412404</v>
      </c>
      <c r="AA213" s="338">
        <v>330.94886827412404</v>
      </c>
      <c r="AB213" s="338">
        <v>330.94886827412404</v>
      </c>
      <c r="AC213" s="338">
        <v>330.94886827412404</v>
      </c>
      <c r="AD213" s="338">
        <v>330.94886827412404</v>
      </c>
      <c r="AE213" s="338">
        <v>330.94886827412404</v>
      </c>
      <c r="AF213" s="338">
        <v>330.94886827412404</v>
      </c>
      <c r="AG213" s="338">
        <v>330.94886827412404</v>
      </c>
      <c r="AH213" s="338">
        <v>330.94886827412404</v>
      </c>
      <c r="AI213" s="338">
        <v>330.94886827412404</v>
      </c>
      <c r="AJ213" s="338">
        <v>330.94886827412404</v>
      </c>
      <c r="AK213" s="338">
        <v>330.94886827412404</v>
      </c>
      <c r="AL213" s="338">
        <v>330.94886827412404</v>
      </c>
      <c r="AM213" s="338">
        <v>330.94886827412404</v>
      </c>
      <c r="AN213" s="338">
        <v>330.94886827412404</v>
      </c>
      <c r="AO213" s="338">
        <v>330.94886827412404</v>
      </c>
      <c r="AP213" s="338">
        <v>330.94886827412404</v>
      </c>
      <c r="AQ213" s="338">
        <v>330.94886827412404</v>
      </c>
      <c r="AR213" s="338">
        <v>330.94886827412404</v>
      </c>
      <c r="AS213" s="338">
        <v>330.94886827412404</v>
      </c>
      <c r="AT213" s="338">
        <v>330.94886827412404</v>
      </c>
      <c r="AU213" s="338">
        <v>330.94886827412404</v>
      </c>
      <c r="AV213" s="338">
        <v>330.94886827412404</v>
      </c>
      <c r="AW213" s="338">
        <v>330.94886827412404</v>
      </c>
      <c r="AX213" s="338">
        <v>330.94886827412404</v>
      </c>
      <c r="AY213" s="338">
        <v>330.94886827412404</v>
      </c>
      <c r="AZ213" s="338">
        <v>330.94886827412404</v>
      </c>
      <c r="BA213" s="338">
        <v>330.94886827412404</v>
      </c>
      <c r="BB213" s="338">
        <v>330.94886827412404</v>
      </c>
      <c r="BC213" s="338">
        <v>330.94886827412404</v>
      </c>
      <c r="BD213" s="338">
        <v>330.94886827412404</v>
      </c>
      <c r="BE213" s="338">
        <v>330.94886827412404</v>
      </c>
      <c r="BF213" s="338">
        <v>330.94886827412404</v>
      </c>
      <c r="BG213" s="338">
        <v>330.94886827412404</v>
      </c>
      <c r="BH213" s="338">
        <v>330.94886827412404</v>
      </c>
      <c r="BI213" s="338">
        <v>330.94886827412404</v>
      </c>
      <c r="BJ213" s="338">
        <v>330.94886827412404</v>
      </c>
      <c r="BK213" s="338">
        <v>330.94886827412404</v>
      </c>
      <c r="BL213" s="338">
        <v>330.94886827412404</v>
      </c>
      <c r="BM213" s="338">
        <v>330.94886827412404</v>
      </c>
      <c r="BN213" s="338">
        <v>330.94886827412404</v>
      </c>
      <c r="BO213" s="338">
        <v>330.94886827412404</v>
      </c>
      <c r="BP213" s="338">
        <v>330.94886827412404</v>
      </c>
      <c r="BQ213" s="338">
        <v>330.94886827412404</v>
      </c>
      <c r="BR213" s="338">
        <v>330.94886827412404</v>
      </c>
      <c r="BS213" s="338">
        <v>330.94886827412404</v>
      </c>
      <c r="BT213" s="338">
        <v>330.94886827412404</v>
      </c>
      <c r="BU213" s="338">
        <v>330.94886827412404</v>
      </c>
      <c r="BV213" s="338">
        <v>330.94886827412404</v>
      </c>
      <c r="BW213" s="338">
        <v>330.94886827412404</v>
      </c>
      <c r="BX213" s="338">
        <v>330.94886827412404</v>
      </c>
      <c r="BY213" s="338">
        <v>330.94886827412404</v>
      </c>
      <c r="BZ213" s="338">
        <v>330.94886827412404</v>
      </c>
      <c r="CA213" s="338">
        <v>330.94886827412404</v>
      </c>
      <c r="CB213" s="338">
        <v>330.94886827412404</v>
      </c>
      <c r="CC213" s="338">
        <v>330.94886827412404</v>
      </c>
      <c r="CD213" s="338">
        <v>330.94886827412404</v>
      </c>
      <c r="CE213" s="338">
        <v>330.94886827412404</v>
      </c>
      <c r="CF213" s="338">
        <v>330.94886827412404</v>
      </c>
      <c r="CG213" s="338">
        <v>330.94886827412404</v>
      </c>
      <c r="CH213" s="338">
        <v>330.94886827412404</v>
      </c>
      <c r="CI213" s="338">
        <v>330.94886827412404</v>
      </c>
      <c r="CJ213" s="338">
        <v>330.94886827412404</v>
      </c>
      <c r="CK213" s="338">
        <v>330.94886827412404</v>
      </c>
      <c r="CL213" s="338">
        <v>330.94886827412404</v>
      </c>
      <c r="CM213" s="338">
        <v>330.94886827412404</v>
      </c>
      <c r="CN213" s="338">
        <v>330.94886827412404</v>
      </c>
      <c r="CO213" s="338">
        <v>330.94886827412404</v>
      </c>
      <c r="CP213" s="338">
        <v>330.94886827412404</v>
      </c>
      <c r="CQ213" s="338">
        <v>330.94886827412404</v>
      </c>
      <c r="CR213" s="338">
        <v>330.94886827412404</v>
      </c>
      <c r="CS213" s="338">
        <v>330.94886827412404</v>
      </c>
      <c r="CT213" s="338">
        <v>330.94886827412404</v>
      </c>
      <c r="CU213" s="338">
        <v>330.94886827412404</v>
      </c>
      <c r="CV213" s="338">
        <v>330.94886827412404</v>
      </c>
      <c r="CW213" s="338">
        <v>330.94886827412404</v>
      </c>
      <c r="CX213" s="338">
        <v>330.94886827412404</v>
      </c>
      <c r="CY213" s="338">
        <v>330.94886827412404</v>
      </c>
      <c r="CZ213" s="338">
        <v>330.94886827412404</v>
      </c>
      <c r="DA213" s="338">
        <v>330.94886827412404</v>
      </c>
      <c r="DB213" s="338">
        <v>330.94886827412404</v>
      </c>
      <c r="DC213" s="338">
        <v>330.94886827412404</v>
      </c>
      <c r="DD213" s="338">
        <v>330.94886827412404</v>
      </c>
      <c r="DE213" s="338">
        <v>330.94886827412404</v>
      </c>
      <c r="DF213" s="338">
        <v>330.94886827412404</v>
      </c>
      <c r="DG213" s="338">
        <v>330.94886827412404</v>
      </c>
      <c r="DH213" s="338">
        <v>330.94886827412404</v>
      </c>
      <c r="DI213" s="338">
        <v>330.94886827412404</v>
      </c>
      <c r="DJ213" s="338">
        <v>330.94886827412404</v>
      </c>
      <c r="DK213" s="119"/>
      <c r="DL213" s="120"/>
    </row>
    <row r="214" spans="1:116" ht="16.5" x14ac:dyDescent="0.3">
      <c r="A214" s="46"/>
      <c r="B214" s="46"/>
      <c r="C214" s="46"/>
      <c r="D214" s="35" t="s">
        <v>204</v>
      </c>
      <c r="E214" s="342">
        <v>1</v>
      </c>
      <c r="F214" s="50" t="s">
        <v>138</v>
      </c>
      <c r="G214" s="344">
        <v>354.3642677380418</v>
      </c>
      <c r="H214" s="484" t="b">
        <v>0</v>
      </c>
      <c r="I214" s="338"/>
      <c r="J214" s="338"/>
      <c r="K214" s="338"/>
      <c r="L214" s="338"/>
      <c r="M214" s="338"/>
      <c r="N214" s="338"/>
      <c r="O214" s="338"/>
      <c r="P214" s="338"/>
      <c r="Q214" s="338"/>
      <c r="R214" s="338"/>
      <c r="S214" s="338"/>
      <c r="T214" s="338"/>
      <c r="U214" s="338"/>
      <c r="V214" s="338"/>
      <c r="W214" s="338"/>
      <c r="X214" s="338"/>
      <c r="Y214" s="338"/>
      <c r="Z214" s="338"/>
      <c r="AA214" s="338"/>
      <c r="AB214" s="338"/>
      <c r="AC214" s="338"/>
      <c r="AD214" s="338"/>
      <c r="AE214" s="338"/>
      <c r="AF214" s="338"/>
      <c r="AG214" s="338"/>
      <c r="AH214" s="338"/>
      <c r="AI214" s="338"/>
      <c r="AJ214" s="338"/>
      <c r="AK214" s="338"/>
      <c r="AL214" s="338"/>
      <c r="AM214" s="338"/>
      <c r="AN214" s="338"/>
      <c r="AO214" s="338"/>
      <c r="AP214" s="338"/>
      <c r="AQ214" s="338"/>
      <c r="AR214" s="338"/>
      <c r="AS214" s="338"/>
      <c r="AT214" s="338"/>
      <c r="AU214" s="338"/>
      <c r="AV214" s="338"/>
      <c r="AW214" s="338"/>
      <c r="AX214" s="338"/>
      <c r="AY214" s="338"/>
      <c r="AZ214" s="338"/>
      <c r="BA214" s="338"/>
      <c r="BB214" s="338"/>
      <c r="BC214" s="338"/>
      <c r="BD214" s="338"/>
      <c r="BE214" s="338"/>
      <c r="BF214" s="338"/>
      <c r="BG214" s="338"/>
      <c r="BH214" s="338"/>
      <c r="BI214" s="338"/>
      <c r="BJ214" s="338"/>
      <c r="BK214" s="338"/>
      <c r="BL214" s="338"/>
      <c r="BM214" s="338"/>
      <c r="BN214" s="338"/>
      <c r="BO214" s="338"/>
      <c r="BP214" s="338"/>
      <c r="BQ214" s="338"/>
      <c r="BR214" s="338"/>
      <c r="BS214" s="338"/>
      <c r="BT214" s="338"/>
      <c r="BU214" s="338"/>
      <c r="BV214" s="338"/>
      <c r="BW214" s="338"/>
      <c r="BX214" s="338"/>
      <c r="BY214" s="338"/>
      <c r="BZ214" s="338"/>
      <c r="CA214" s="338"/>
      <c r="CB214" s="338"/>
      <c r="CC214" s="338"/>
      <c r="CD214" s="338"/>
      <c r="CE214" s="338"/>
      <c r="CF214" s="338"/>
      <c r="CG214" s="338"/>
      <c r="CH214" s="338"/>
      <c r="CI214" s="338"/>
      <c r="CJ214" s="338"/>
      <c r="CK214" s="338"/>
      <c r="CL214" s="338"/>
      <c r="CM214" s="338"/>
      <c r="CN214" s="338"/>
      <c r="CO214" s="338"/>
      <c r="CP214" s="338"/>
      <c r="CQ214" s="338"/>
      <c r="CR214" s="338"/>
      <c r="CS214" s="338"/>
      <c r="CT214" s="338"/>
      <c r="CU214" s="338"/>
      <c r="CV214" s="338"/>
      <c r="CW214" s="338"/>
      <c r="CX214" s="338"/>
      <c r="CY214" s="338"/>
      <c r="CZ214" s="338"/>
      <c r="DA214" s="338"/>
      <c r="DB214" s="338"/>
      <c r="DC214" s="338"/>
      <c r="DD214" s="338"/>
      <c r="DE214" s="338"/>
      <c r="DF214" s="338"/>
      <c r="DG214" s="338"/>
      <c r="DH214" s="338"/>
      <c r="DI214" s="338"/>
      <c r="DJ214" s="338"/>
      <c r="DK214" s="119"/>
      <c r="DL214" s="120"/>
    </row>
    <row r="215" spans="1:116" ht="16.5" x14ac:dyDescent="0.3">
      <c r="A215" s="46"/>
      <c r="B215" s="46"/>
      <c r="C215" s="46"/>
      <c r="D215" s="35" t="s">
        <v>462</v>
      </c>
      <c r="E215" s="342">
        <v>0</v>
      </c>
      <c r="F215" s="50" t="s">
        <v>138</v>
      </c>
      <c r="G215" s="344">
        <v>0</v>
      </c>
      <c r="H215" s="484" t="b">
        <v>0</v>
      </c>
      <c r="I215" s="338"/>
      <c r="J215" s="338"/>
      <c r="K215" s="338"/>
      <c r="L215" s="338"/>
      <c r="M215" s="338"/>
      <c r="N215" s="338"/>
      <c r="O215" s="338"/>
      <c r="P215" s="338"/>
      <c r="Q215" s="338"/>
      <c r="R215" s="338"/>
      <c r="S215" s="338"/>
      <c r="T215" s="338"/>
      <c r="U215" s="338"/>
      <c r="V215" s="338"/>
      <c r="W215" s="338"/>
      <c r="X215" s="338"/>
      <c r="Y215" s="338"/>
      <c r="Z215" s="338"/>
      <c r="AA215" s="338"/>
      <c r="AB215" s="338"/>
      <c r="AC215" s="338"/>
      <c r="AD215" s="338"/>
      <c r="AE215" s="338"/>
      <c r="AF215" s="338"/>
      <c r="AG215" s="338"/>
      <c r="AH215" s="338"/>
      <c r="AI215" s="338"/>
      <c r="AJ215" s="338"/>
      <c r="AK215" s="338"/>
      <c r="AL215" s="338"/>
      <c r="AM215" s="338"/>
      <c r="AN215" s="338"/>
      <c r="AO215" s="338"/>
      <c r="AP215" s="338"/>
      <c r="AQ215" s="338"/>
      <c r="AR215" s="338"/>
      <c r="AS215" s="338"/>
      <c r="AT215" s="338"/>
      <c r="AU215" s="338"/>
      <c r="AV215" s="338"/>
      <c r="AW215" s="338"/>
      <c r="AX215" s="338"/>
      <c r="AY215" s="338"/>
      <c r="AZ215" s="338"/>
      <c r="BA215" s="338"/>
      <c r="BB215" s="338"/>
      <c r="BC215" s="338"/>
      <c r="BD215" s="338"/>
      <c r="BE215" s="338"/>
      <c r="BF215" s="338"/>
      <c r="BG215" s="338"/>
      <c r="BH215" s="338"/>
      <c r="BI215" s="338"/>
      <c r="BJ215" s="338"/>
      <c r="BK215" s="338"/>
      <c r="BL215" s="338"/>
      <c r="BM215" s="338"/>
      <c r="BN215" s="338"/>
      <c r="BO215" s="338"/>
      <c r="BP215" s="338"/>
      <c r="BQ215" s="338"/>
      <c r="BR215" s="338"/>
      <c r="BS215" s="338"/>
      <c r="BT215" s="338"/>
      <c r="BU215" s="338"/>
      <c r="BV215" s="338"/>
      <c r="BW215" s="338"/>
      <c r="BX215" s="338"/>
      <c r="BY215" s="338"/>
      <c r="BZ215" s="338"/>
      <c r="CA215" s="338"/>
      <c r="CB215" s="338"/>
      <c r="CC215" s="338"/>
      <c r="CD215" s="338"/>
      <c r="CE215" s="338"/>
      <c r="CF215" s="338"/>
      <c r="CG215" s="338"/>
      <c r="CH215" s="338"/>
      <c r="CI215" s="338"/>
      <c r="CJ215" s="338"/>
      <c r="CK215" s="338"/>
      <c r="CL215" s="338"/>
      <c r="CM215" s="338"/>
      <c r="CN215" s="338"/>
      <c r="CO215" s="338"/>
      <c r="CP215" s="338"/>
      <c r="CQ215" s="338"/>
      <c r="CR215" s="338"/>
      <c r="CS215" s="338"/>
      <c r="CT215" s="338"/>
      <c r="CU215" s="338"/>
      <c r="CV215" s="338"/>
      <c r="CW215" s="338"/>
      <c r="CX215" s="338"/>
      <c r="CY215" s="338"/>
      <c r="CZ215" s="338"/>
      <c r="DA215" s="338"/>
      <c r="DB215" s="338"/>
      <c r="DC215" s="338"/>
      <c r="DD215" s="338"/>
      <c r="DE215" s="338"/>
      <c r="DF215" s="338"/>
      <c r="DG215" s="338"/>
      <c r="DH215" s="338"/>
      <c r="DI215" s="338"/>
      <c r="DJ215" s="338"/>
      <c r="DK215" s="119"/>
      <c r="DL215" s="120"/>
    </row>
    <row r="216" spans="1:116" ht="16.5" x14ac:dyDescent="0.3">
      <c r="A216" s="46"/>
      <c r="B216" s="46"/>
      <c r="C216" s="46"/>
      <c r="D216" s="35" t="s">
        <v>463</v>
      </c>
      <c r="E216" s="342">
        <v>0</v>
      </c>
      <c r="F216" s="50" t="s">
        <v>138</v>
      </c>
      <c r="G216" s="344">
        <v>66.080001553294153</v>
      </c>
      <c r="H216" s="484" t="b">
        <v>0</v>
      </c>
      <c r="I216" s="338"/>
      <c r="J216" s="338"/>
      <c r="K216" s="338"/>
      <c r="L216" s="338"/>
      <c r="M216" s="338"/>
      <c r="N216" s="338"/>
      <c r="O216" s="338"/>
      <c r="P216" s="338"/>
      <c r="Q216" s="338"/>
      <c r="R216" s="338"/>
      <c r="S216" s="338"/>
      <c r="T216" s="338"/>
      <c r="U216" s="338"/>
      <c r="V216" s="338"/>
      <c r="W216" s="338"/>
      <c r="X216" s="338"/>
      <c r="Y216" s="338"/>
      <c r="Z216" s="338"/>
      <c r="AA216" s="338"/>
      <c r="AB216" s="338"/>
      <c r="AC216" s="338"/>
      <c r="AD216" s="338"/>
      <c r="AE216" s="338"/>
      <c r="AF216" s="338"/>
      <c r="AG216" s="338"/>
      <c r="AH216" s="338"/>
      <c r="AI216" s="338"/>
      <c r="AJ216" s="338"/>
      <c r="AK216" s="338"/>
      <c r="AL216" s="338"/>
      <c r="AM216" s="338"/>
      <c r="AN216" s="338"/>
      <c r="AO216" s="338"/>
      <c r="AP216" s="338"/>
      <c r="AQ216" s="338"/>
      <c r="AR216" s="338"/>
      <c r="AS216" s="338"/>
      <c r="AT216" s="338"/>
      <c r="AU216" s="338"/>
      <c r="AV216" s="338"/>
      <c r="AW216" s="338"/>
      <c r="AX216" s="338"/>
      <c r="AY216" s="338"/>
      <c r="AZ216" s="338"/>
      <c r="BA216" s="338"/>
      <c r="BB216" s="338"/>
      <c r="BC216" s="338"/>
      <c r="BD216" s="338"/>
      <c r="BE216" s="338"/>
      <c r="BF216" s="338"/>
      <c r="BG216" s="338"/>
      <c r="BH216" s="338"/>
      <c r="BI216" s="338"/>
      <c r="BJ216" s="338"/>
      <c r="BK216" s="338"/>
      <c r="BL216" s="338"/>
      <c r="BM216" s="338"/>
      <c r="BN216" s="338"/>
      <c r="BO216" s="338"/>
      <c r="BP216" s="338"/>
      <c r="BQ216" s="338"/>
      <c r="BR216" s="338"/>
      <c r="BS216" s="338"/>
      <c r="BT216" s="338"/>
      <c r="BU216" s="338"/>
      <c r="BV216" s="338"/>
      <c r="BW216" s="338"/>
      <c r="BX216" s="338"/>
      <c r="BY216" s="338"/>
      <c r="BZ216" s="338"/>
      <c r="CA216" s="338"/>
      <c r="CB216" s="338"/>
      <c r="CC216" s="338"/>
      <c r="CD216" s="338"/>
      <c r="CE216" s="338"/>
      <c r="CF216" s="338"/>
      <c r="CG216" s="338"/>
      <c r="CH216" s="338"/>
      <c r="CI216" s="338"/>
      <c r="CJ216" s="338"/>
      <c r="CK216" s="338"/>
      <c r="CL216" s="338"/>
      <c r="CM216" s="338"/>
      <c r="CN216" s="338"/>
      <c r="CO216" s="338"/>
      <c r="CP216" s="338"/>
      <c r="CQ216" s="338"/>
      <c r="CR216" s="338"/>
      <c r="CS216" s="338"/>
      <c r="CT216" s="338"/>
      <c r="CU216" s="338"/>
      <c r="CV216" s="338"/>
      <c r="CW216" s="338"/>
      <c r="CX216" s="338"/>
      <c r="CY216" s="338"/>
      <c r="CZ216" s="338"/>
      <c r="DA216" s="338"/>
      <c r="DB216" s="338"/>
      <c r="DC216" s="338"/>
      <c r="DD216" s="338"/>
      <c r="DE216" s="338"/>
      <c r="DF216" s="338"/>
      <c r="DG216" s="338"/>
      <c r="DH216" s="338"/>
      <c r="DI216" s="338"/>
      <c r="DJ216" s="338"/>
      <c r="DK216" s="119"/>
      <c r="DL216" s="120"/>
    </row>
    <row r="217" spans="1:116" ht="16.5" x14ac:dyDescent="0.3">
      <c r="A217" s="46"/>
      <c r="B217" s="46"/>
      <c r="C217" s="46"/>
      <c r="D217" s="35" t="s">
        <v>205</v>
      </c>
      <c r="E217" s="342">
        <v>1</v>
      </c>
      <c r="F217" s="50" t="s">
        <v>138</v>
      </c>
      <c r="G217" s="344">
        <v>0</v>
      </c>
      <c r="H217" s="484" t="b">
        <v>0</v>
      </c>
      <c r="I217" s="338"/>
      <c r="J217" s="338"/>
      <c r="K217" s="338"/>
      <c r="L217" s="338"/>
      <c r="M217" s="338"/>
      <c r="N217" s="338"/>
      <c r="O217" s="338"/>
      <c r="P217" s="338"/>
      <c r="Q217" s="338"/>
      <c r="R217" s="338"/>
      <c r="S217" s="338"/>
      <c r="T217" s="338"/>
      <c r="U217" s="338"/>
      <c r="V217" s="338"/>
      <c r="W217" s="338"/>
      <c r="X217" s="338"/>
      <c r="Y217" s="338"/>
      <c r="Z217" s="338"/>
      <c r="AA217" s="338"/>
      <c r="AB217" s="338"/>
      <c r="AC217" s="338"/>
      <c r="AD217" s="338"/>
      <c r="AE217" s="338"/>
      <c r="AF217" s="338"/>
      <c r="AG217" s="338"/>
      <c r="AH217" s="338"/>
      <c r="AI217" s="338"/>
      <c r="AJ217" s="338"/>
      <c r="AK217" s="338"/>
      <c r="AL217" s="338"/>
      <c r="AM217" s="338"/>
      <c r="AN217" s="338"/>
      <c r="AO217" s="338"/>
      <c r="AP217" s="338"/>
      <c r="AQ217" s="338"/>
      <c r="AR217" s="338"/>
      <c r="AS217" s="338"/>
      <c r="AT217" s="338"/>
      <c r="AU217" s="338"/>
      <c r="AV217" s="338"/>
      <c r="AW217" s="338"/>
      <c r="AX217" s="338"/>
      <c r="AY217" s="338"/>
      <c r="AZ217" s="338"/>
      <c r="BA217" s="338"/>
      <c r="BB217" s="338"/>
      <c r="BC217" s="338"/>
      <c r="BD217" s="338"/>
      <c r="BE217" s="338"/>
      <c r="BF217" s="338"/>
      <c r="BG217" s="338"/>
      <c r="BH217" s="338"/>
      <c r="BI217" s="338"/>
      <c r="BJ217" s="338"/>
      <c r="BK217" s="338"/>
      <c r="BL217" s="338"/>
      <c r="BM217" s="338"/>
      <c r="BN217" s="338"/>
      <c r="BO217" s="338"/>
      <c r="BP217" s="338"/>
      <c r="BQ217" s="338"/>
      <c r="BR217" s="338"/>
      <c r="BS217" s="338"/>
      <c r="BT217" s="338"/>
      <c r="BU217" s="338"/>
      <c r="BV217" s="338"/>
      <c r="BW217" s="338"/>
      <c r="BX217" s="338"/>
      <c r="BY217" s="338"/>
      <c r="BZ217" s="338"/>
      <c r="CA217" s="338"/>
      <c r="CB217" s="338"/>
      <c r="CC217" s="338"/>
      <c r="CD217" s="338"/>
      <c r="CE217" s="338"/>
      <c r="CF217" s="338"/>
      <c r="CG217" s="338"/>
      <c r="CH217" s="338"/>
      <c r="CI217" s="338"/>
      <c r="CJ217" s="338"/>
      <c r="CK217" s="338"/>
      <c r="CL217" s="338"/>
      <c r="CM217" s="338"/>
      <c r="CN217" s="338"/>
      <c r="CO217" s="338"/>
      <c r="CP217" s="338"/>
      <c r="CQ217" s="338"/>
      <c r="CR217" s="338"/>
      <c r="CS217" s="338"/>
      <c r="CT217" s="338"/>
      <c r="CU217" s="338"/>
      <c r="CV217" s="338"/>
      <c r="CW217" s="338"/>
      <c r="CX217" s="338"/>
      <c r="CY217" s="338"/>
      <c r="CZ217" s="338"/>
      <c r="DA217" s="338"/>
      <c r="DB217" s="338"/>
      <c r="DC217" s="338"/>
      <c r="DD217" s="338"/>
      <c r="DE217" s="338"/>
      <c r="DF217" s="338"/>
      <c r="DG217" s="338"/>
      <c r="DH217" s="338"/>
      <c r="DI217" s="338"/>
      <c r="DJ217" s="338"/>
      <c r="DK217" s="119"/>
      <c r="DL217" s="120"/>
    </row>
    <row r="218" spans="1:116" ht="16.5" x14ac:dyDescent="0.3">
      <c r="A218" s="46"/>
      <c r="B218" s="46"/>
      <c r="C218" s="46"/>
      <c r="D218" s="504" t="s">
        <v>206</v>
      </c>
      <c r="E218" s="342">
        <v>1</v>
      </c>
      <c r="F218" s="50" t="s">
        <v>138</v>
      </c>
      <c r="G218" s="344">
        <v>127.95330387522495</v>
      </c>
      <c r="H218" s="484" t="b">
        <v>0</v>
      </c>
      <c r="I218" s="338"/>
      <c r="J218" s="338"/>
      <c r="K218" s="338"/>
      <c r="L218" s="338"/>
      <c r="M218" s="338"/>
      <c r="N218" s="338"/>
      <c r="O218" s="338"/>
      <c r="P218" s="338"/>
      <c r="Q218" s="338"/>
      <c r="R218" s="338"/>
      <c r="S218" s="338"/>
      <c r="T218" s="338"/>
      <c r="U218" s="338"/>
      <c r="V218" s="338"/>
      <c r="W218" s="338"/>
      <c r="X218" s="338"/>
      <c r="Y218" s="338"/>
      <c r="Z218" s="338"/>
      <c r="AA218" s="338"/>
      <c r="AB218" s="338"/>
      <c r="AC218" s="338"/>
      <c r="AD218" s="338"/>
      <c r="AE218" s="338"/>
      <c r="AF218" s="338"/>
      <c r="AG218" s="338"/>
      <c r="AH218" s="338"/>
      <c r="AI218" s="338"/>
      <c r="AJ218" s="338"/>
      <c r="AK218" s="338"/>
      <c r="AL218" s="338"/>
      <c r="AM218" s="338"/>
      <c r="AN218" s="338"/>
      <c r="AO218" s="338"/>
      <c r="AP218" s="338"/>
      <c r="AQ218" s="338"/>
      <c r="AR218" s="338"/>
      <c r="AS218" s="338"/>
      <c r="AT218" s="338"/>
      <c r="AU218" s="338"/>
      <c r="AV218" s="338"/>
      <c r="AW218" s="338"/>
      <c r="AX218" s="338"/>
      <c r="AY218" s="338"/>
      <c r="AZ218" s="338"/>
      <c r="BA218" s="338"/>
      <c r="BB218" s="338"/>
      <c r="BC218" s="338"/>
      <c r="BD218" s="338"/>
      <c r="BE218" s="338"/>
      <c r="BF218" s="338"/>
      <c r="BG218" s="338"/>
      <c r="BH218" s="338"/>
      <c r="BI218" s="338"/>
      <c r="BJ218" s="338"/>
      <c r="BK218" s="338"/>
      <c r="BL218" s="338"/>
      <c r="BM218" s="338"/>
      <c r="BN218" s="338"/>
      <c r="BO218" s="338"/>
      <c r="BP218" s="338"/>
      <c r="BQ218" s="338"/>
      <c r="BR218" s="338"/>
      <c r="BS218" s="338"/>
      <c r="BT218" s="338"/>
      <c r="BU218" s="338"/>
      <c r="BV218" s="338"/>
      <c r="BW218" s="338"/>
      <c r="BX218" s="338"/>
      <c r="BY218" s="338"/>
      <c r="BZ218" s="338"/>
      <c r="CA218" s="338"/>
      <c r="CB218" s="338"/>
      <c r="CC218" s="338"/>
      <c r="CD218" s="338"/>
      <c r="CE218" s="338"/>
      <c r="CF218" s="338"/>
      <c r="CG218" s="338"/>
      <c r="CH218" s="338"/>
      <c r="CI218" s="338"/>
      <c r="CJ218" s="338"/>
      <c r="CK218" s="338"/>
      <c r="CL218" s="338"/>
      <c r="CM218" s="338"/>
      <c r="CN218" s="338"/>
      <c r="CO218" s="338"/>
      <c r="CP218" s="338"/>
      <c r="CQ218" s="338"/>
      <c r="CR218" s="338"/>
      <c r="CS218" s="338"/>
      <c r="CT218" s="338"/>
      <c r="CU218" s="338"/>
      <c r="CV218" s="338"/>
      <c r="CW218" s="338"/>
      <c r="CX218" s="338"/>
      <c r="CY218" s="338"/>
      <c r="CZ218" s="338"/>
      <c r="DA218" s="338"/>
      <c r="DB218" s="338"/>
      <c r="DC218" s="338"/>
      <c r="DD218" s="338"/>
      <c r="DE218" s="338"/>
      <c r="DF218" s="338"/>
      <c r="DG218" s="338"/>
      <c r="DH218" s="338"/>
      <c r="DI218" s="338"/>
      <c r="DJ218" s="338"/>
      <c r="DK218" s="119"/>
      <c r="DL218" s="120"/>
    </row>
    <row r="219" spans="1:116" ht="16.5" x14ac:dyDescent="0.3">
      <c r="A219" s="46"/>
      <c r="B219" s="46"/>
      <c r="C219" s="46"/>
      <c r="D219" s="504" t="s">
        <v>207</v>
      </c>
      <c r="E219" s="342">
        <v>0</v>
      </c>
      <c r="F219" s="50" t="s">
        <v>138</v>
      </c>
      <c r="G219" s="344">
        <v>820.41636391368979</v>
      </c>
      <c r="H219" s="484" t="b">
        <v>0</v>
      </c>
      <c r="I219" s="338"/>
      <c r="J219" s="338"/>
      <c r="K219" s="338"/>
      <c r="L219" s="338"/>
      <c r="M219" s="338"/>
      <c r="N219" s="338"/>
      <c r="O219" s="338"/>
      <c r="P219" s="338"/>
      <c r="Q219" s="338"/>
      <c r="R219" s="338"/>
      <c r="S219" s="338"/>
      <c r="T219" s="338"/>
      <c r="U219" s="338"/>
      <c r="V219" s="338"/>
      <c r="W219" s="338"/>
      <c r="X219" s="338"/>
      <c r="Y219" s="338"/>
      <c r="Z219" s="338"/>
      <c r="AA219" s="338"/>
      <c r="AB219" s="338"/>
      <c r="AC219" s="338"/>
      <c r="AD219" s="338"/>
      <c r="AE219" s="338"/>
      <c r="AF219" s="338"/>
      <c r="AG219" s="338"/>
      <c r="AH219" s="338"/>
      <c r="AI219" s="338"/>
      <c r="AJ219" s="338"/>
      <c r="AK219" s="338"/>
      <c r="AL219" s="338"/>
      <c r="AM219" s="338"/>
      <c r="AN219" s="338"/>
      <c r="AO219" s="338"/>
      <c r="AP219" s="338"/>
      <c r="AQ219" s="338"/>
      <c r="AR219" s="338"/>
      <c r="AS219" s="338"/>
      <c r="AT219" s="338"/>
      <c r="AU219" s="338"/>
      <c r="AV219" s="338"/>
      <c r="AW219" s="338"/>
      <c r="AX219" s="338"/>
      <c r="AY219" s="338"/>
      <c r="AZ219" s="338"/>
      <c r="BA219" s="338"/>
      <c r="BB219" s="338"/>
      <c r="BC219" s="338"/>
      <c r="BD219" s="338"/>
      <c r="BE219" s="338"/>
      <c r="BF219" s="338"/>
      <c r="BG219" s="338"/>
      <c r="BH219" s="338"/>
      <c r="BI219" s="338"/>
      <c r="BJ219" s="338"/>
      <c r="BK219" s="338"/>
      <c r="BL219" s="338"/>
      <c r="BM219" s="338"/>
      <c r="BN219" s="338"/>
      <c r="BO219" s="338"/>
      <c r="BP219" s="338"/>
      <c r="BQ219" s="338"/>
      <c r="BR219" s="338"/>
      <c r="BS219" s="338"/>
      <c r="BT219" s="338"/>
      <c r="BU219" s="338"/>
      <c r="BV219" s="338"/>
      <c r="BW219" s="338"/>
      <c r="BX219" s="338"/>
      <c r="BY219" s="338"/>
      <c r="BZ219" s="338"/>
      <c r="CA219" s="338"/>
      <c r="CB219" s="338"/>
      <c r="CC219" s="338"/>
      <c r="CD219" s="338"/>
      <c r="CE219" s="338"/>
      <c r="CF219" s="338"/>
      <c r="CG219" s="338"/>
      <c r="CH219" s="338"/>
      <c r="CI219" s="338"/>
      <c r="CJ219" s="338"/>
      <c r="CK219" s="338"/>
      <c r="CL219" s="338"/>
      <c r="CM219" s="338"/>
      <c r="CN219" s="338"/>
      <c r="CO219" s="338"/>
      <c r="CP219" s="338"/>
      <c r="CQ219" s="338"/>
      <c r="CR219" s="338"/>
      <c r="CS219" s="338"/>
      <c r="CT219" s="338"/>
      <c r="CU219" s="338"/>
      <c r="CV219" s="338"/>
      <c r="CW219" s="338"/>
      <c r="CX219" s="338"/>
      <c r="CY219" s="338"/>
      <c r="CZ219" s="338"/>
      <c r="DA219" s="338"/>
      <c r="DB219" s="338"/>
      <c r="DC219" s="338"/>
      <c r="DD219" s="338"/>
      <c r="DE219" s="338"/>
      <c r="DF219" s="338"/>
      <c r="DG219" s="338"/>
      <c r="DH219" s="338"/>
      <c r="DI219" s="338"/>
      <c r="DJ219" s="338"/>
      <c r="DK219" s="119"/>
      <c r="DL219" s="120"/>
    </row>
    <row r="220" spans="1:116" ht="16.5" x14ac:dyDescent="0.3">
      <c r="D220" s="504" t="s">
        <v>208</v>
      </c>
      <c r="E220" s="343">
        <v>1</v>
      </c>
      <c r="F220" s="50" t="s">
        <v>138</v>
      </c>
      <c r="G220" s="322">
        <v>30.063367295805058</v>
      </c>
      <c r="H220" s="484" t="b">
        <v>0</v>
      </c>
      <c r="I220" s="345"/>
      <c r="J220" s="345"/>
      <c r="K220" s="345"/>
      <c r="L220" s="345"/>
      <c r="M220" s="345"/>
      <c r="N220" s="345"/>
      <c r="O220" s="345"/>
      <c r="P220" s="345"/>
      <c r="Q220" s="345"/>
      <c r="R220" s="345"/>
      <c r="S220" s="345"/>
      <c r="T220" s="345"/>
      <c r="U220" s="345"/>
      <c r="V220" s="345"/>
      <c r="W220" s="345"/>
      <c r="X220" s="345"/>
      <c r="Y220" s="345"/>
      <c r="Z220" s="345"/>
      <c r="AA220" s="345"/>
      <c r="AB220" s="345"/>
      <c r="AC220" s="345"/>
      <c r="AD220" s="345"/>
      <c r="AE220" s="345"/>
      <c r="AF220" s="345"/>
      <c r="AG220" s="345"/>
      <c r="AH220" s="345"/>
      <c r="AI220" s="345"/>
      <c r="AJ220" s="345"/>
      <c r="AK220" s="345"/>
      <c r="AL220" s="345"/>
      <c r="AM220" s="345"/>
      <c r="AN220" s="345"/>
      <c r="AO220" s="345"/>
      <c r="AP220" s="345"/>
      <c r="AQ220" s="345"/>
      <c r="AR220" s="345"/>
      <c r="AS220" s="345"/>
      <c r="AT220" s="345"/>
      <c r="AU220" s="345"/>
      <c r="AV220" s="345"/>
      <c r="AW220" s="345"/>
      <c r="AX220" s="345"/>
      <c r="AY220" s="345"/>
      <c r="AZ220" s="345"/>
      <c r="BA220" s="345"/>
      <c r="BB220" s="345"/>
      <c r="BC220" s="345"/>
      <c r="BD220" s="345"/>
      <c r="BE220" s="345"/>
      <c r="BF220" s="345"/>
      <c r="BG220" s="345"/>
      <c r="BH220" s="345"/>
      <c r="BI220" s="345"/>
      <c r="BJ220" s="345"/>
      <c r="BK220" s="345"/>
      <c r="BL220" s="345"/>
      <c r="BM220" s="345"/>
      <c r="BN220" s="345"/>
      <c r="BO220" s="345"/>
      <c r="BP220" s="345"/>
      <c r="BQ220" s="345"/>
      <c r="BR220" s="345"/>
      <c r="BS220" s="345"/>
      <c r="BT220" s="345"/>
      <c r="BU220" s="345"/>
      <c r="BV220" s="345"/>
      <c r="BW220" s="345"/>
      <c r="BX220" s="345"/>
      <c r="BY220" s="345"/>
      <c r="BZ220" s="345"/>
      <c r="CA220" s="345"/>
      <c r="CB220" s="345"/>
      <c r="CC220" s="345"/>
      <c r="CD220" s="345"/>
      <c r="CE220" s="345"/>
      <c r="CF220" s="345"/>
      <c r="CG220" s="345"/>
      <c r="CH220" s="345"/>
      <c r="CI220" s="345"/>
      <c r="CJ220" s="345"/>
      <c r="CK220" s="345"/>
      <c r="CL220" s="345"/>
      <c r="CM220" s="345"/>
      <c r="CN220" s="345"/>
      <c r="CO220" s="345"/>
      <c r="CP220" s="345"/>
      <c r="CQ220" s="345"/>
      <c r="CR220" s="345"/>
      <c r="CS220" s="345"/>
      <c r="CT220" s="345"/>
      <c r="CU220" s="345"/>
      <c r="CV220" s="345"/>
      <c r="CW220" s="345"/>
      <c r="CX220" s="345"/>
      <c r="CY220" s="345"/>
      <c r="CZ220" s="345"/>
      <c r="DA220" s="345"/>
      <c r="DB220" s="345"/>
      <c r="DC220" s="345"/>
      <c r="DD220" s="345"/>
      <c r="DE220" s="345"/>
      <c r="DF220" s="345"/>
      <c r="DG220" s="345"/>
      <c r="DH220" s="345"/>
      <c r="DI220" s="345"/>
      <c r="DJ220" s="345"/>
      <c r="DK220" s="126"/>
      <c r="DL220" s="127"/>
    </row>
    <row r="221" spans="1:116" ht="16.5" x14ac:dyDescent="0.3">
      <c r="D221" s="33" t="s">
        <v>92</v>
      </c>
      <c r="F221" s="50"/>
      <c r="H221" s="224"/>
    </row>
    <row r="222" spans="1:116" ht="16.5" x14ac:dyDescent="0.3">
      <c r="D222" s="35" t="s">
        <v>209</v>
      </c>
      <c r="E222" s="341">
        <v>1</v>
      </c>
      <c r="F222" s="50" t="s">
        <v>138</v>
      </c>
      <c r="G222" s="320">
        <v>45.679386761673307</v>
      </c>
      <c r="H222" s="484" t="b">
        <v>0</v>
      </c>
      <c r="I222" s="337">
        <f>G222/4</f>
        <v>11.419846690418327</v>
      </c>
      <c r="J222" s="337"/>
      <c r="K222" s="337"/>
      <c r="L222" s="337"/>
      <c r="M222" s="337"/>
      <c r="N222" s="337"/>
      <c r="O222" s="337"/>
      <c r="P222" s="337"/>
      <c r="Q222" s="337"/>
      <c r="R222" s="337"/>
      <c r="S222" s="337"/>
      <c r="T222" s="337"/>
      <c r="U222" s="337"/>
      <c r="V222" s="337"/>
      <c r="W222" s="337"/>
      <c r="X222" s="337"/>
      <c r="Y222" s="337"/>
      <c r="Z222" s="337"/>
      <c r="AA222" s="337"/>
      <c r="AB222" s="337"/>
      <c r="AC222" s="337"/>
      <c r="AD222" s="337"/>
      <c r="AE222" s="337"/>
      <c r="AF222" s="337"/>
      <c r="AG222" s="337"/>
      <c r="AH222" s="337"/>
      <c r="AI222" s="337"/>
      <c r="AJ222" s="337"/>
      <c r="AK222" s="337"/>
      <c r="AL222" s="337"/>
      <c r="AM222" s="337"/>
      <c r="AN222" s="337"/>
      <c r="AO222" s="337"/>
      <c r="AP222" s="337"/>
      <c r="AQ222" s="337"/>
      <c r="AR222" s="337"/>
      <c r="AS222" s="337"/>
      <c r="AT222" s="337"/>
      <c r="AU222" s="337"/>
      <c r="AV222" s="337"/>
      <c r="AW222" s="337"/>
      <c r="AX222" s="337"/>
      <c r="AY222" s="337"/>
      <c r="AZ222" s="337"/>
      <c r="BA222" s="337"/>
      <c r="BB222" s="337"/>
      <c r="BC222" s="337"/>
      <c r="BD222" s="337"/>
      <c r="BE222" s="337"/>
      <c r="BF222" s="337"/>
      <c r="BG222" s="337"/>
      <c r="BH222" s="337"/>
      <c r="BI222" s="337"/>
      <c r="BJ222" s="337"/>
      <c r="BK222" s="337"/>
      <c r="BL222" s="337"/>
      <c r="BM222" s="337"/>
      <c r="BN222" s="337"/>
      <c r="BO222" s="337"/>
      <c r="BP222" s="337"/>
      <c r="BQ222" s="337"/>
      <c r="BR222" s="337"/>
      <c r="BS222" s="337"/>
      <c r="BT222" s="337"/>
      <c r="BU222" s="337"/>
      <c r="BV222" s="337"/>
      <c r="BW222" s="337"/>
      <c r="BX222" s="337"/>
      <c r="BY222" s="337"/>
      <c r="BZ222" s="337"/>
      <c r="CA222" s="337"/>
      <c r="CB222" s="337"/>
      <c r="CC222" s="337"/>
      <c r="CD222" s="337"/>
      <c r="CE222" s="337"/>
      <c r="CF222" s="337"/>
      <c r="CG222" s="337"/>
      <c r="CH222" s="337"/>
      <c r="CI222" s="337"/>
      <c r="CJ222" s="337"/>
      <c r="CK222" s="337"/>
      <c r="CL222" s="337"/>
      <c r="CM222" s="337"/>
      <c r="CN222" s="337"/>
      <c r="CO222" s="337"/>
      <c r="CP222" s="337"/>
      <c r="CQ222" s="337"/>
      <c r="CR222" s="337"/>
      <c r="CS222" s="337"/>
      <c r="CT222" s="337"/>
      <c r="CU222" s="337"/>
      <c r="CV222" s="337"/>
      <c r="CW222" s="337"/>
      <c r="CX222" s="337"/>
      <c r="CY222" s="337"/>
      <c r="CZ222" s="337"/>
      <c r="DA222" s="337"/>
      <c r="DB222" s="337"/>
      <c r="DC222" s="337"/>
      <c r="DD222" s="337"/>
      <c r="DE222" s="337"/>
      <c r="DF222" s="337"/>
      <c r="DG222" s="337"/>
      <c r="DH222" s="337"/>
      <c r="DI222" s="337"/>
      <c r="DJ222" s="337"/>
      <c r="DK222" s="117"/>
      <c r="DL222" s="118"/>
    </row>
    <row r="223" spans="1:116" ht="16.5" x14ac:dyDescent="0.3">
      <c r="D223" s="35" t="s">
        <v>210</v>
      </c>
      <c r="E223" s="342">
        <v>0</v>
      </c>
      <c r="F223" s="50" t="s">
        <v>138</v>
      </c>
      <c r="G223" s="344"/>
      <c r="H223" s="484" t="b">
        <v>0</v>
      </c>
      <c r="I223" s="338">
        <f t="shared" ref="I223:I230" si="45">G223/4</f>
        <v>0</v>
      </c>
      <c r="J223" s="338"/>
      <c r="K223" s="338"/>
      <c r="L223" s="338"/>
      <c r="M223" s="338"/>
      <c r="N223" s="338"/>
      <c r="O223" s="338"/>
      <c r="P223" s="338"/>
      <c r="Q223" s="338"/>
      <c r="R223" s="338"/>
      <c r="S223" s="338"/>
      <c r="T223" s="338"/>
      <c r="U223" s="338"/>
      <c r="V223" s="338"/>
      <c r="W223" s="338"/>
      <c r="X223" s="338"/>
      <c r="Y223" s="338"/>
      <c r="Z223" s="338"/>
      <c r="AA223" s="338"/>
      <c r="AB223" s="338"/>
      <c r="AC223" s="338"/>
      <c r="AD223" s="338"/>
      <c r="AE223" s="338"/>
      <c r="AF223" s="338"/>
      <c r="AG223" s="338"/>
      <c r="AH223" s="338"/>
      <c r="AI223" s="338"/>
      <c r="AJ223" s="338"/>
      <c r="AK223" s="338"/>
      <c r="AL223" s="338"/>
      <c r="AM223" s="338"/>
      <c r="AN223" s="338"/>
      <c r="AO223" s="338"/>
      <c r="AP223" s="338"/>
      <c r="AQ223" s="338"/>
      <c r="AR223" s="338"/>
      <c r="AS223" s="338"/>
      <c r="AT223" s="338"/>
      <c r="AU223" s="338"/>
      <c r="AV223" s="338"/>
      <c r="AW223" s="338"/>
      <c r="AX223" s="338"/>
      <c r="AY223" s="338"/>
      <c r="AZ223" s="338"/>
      <c r="BA223" s="338"/>
      <c r="BB223" s="338"/>
      <c r="BC223" s="338"/>
      <c r="BD223" s="338"/>
      <c r="BE223" s="338"/>
      <c r="BF223" s="338"/>
      <c r="BG223" s="338"/>
      <c r="BH223" s="338"/>
      <c r="BI223" s="338"/>
      <c r="BJ223" s="338"/>
      <c r="BK223" s="338"/>
      <c r="BL223" s="338"/>
      <c r="BM223" s="338"/>
      <c r="BN223" s="338"/>
      <c r="BO223" s="338"/>
      <c r="BP223" s="338"/>
      <c r="BQ223" s="338"/>
      <c r="BR223" s="338"/>
      <c r="BS223" s="338"/>
      <c r="BT223" s="338"/>
      <c r="BU223" s="338"/>
      <c r="BV223" s="338"/>
      <c r="BW223" s="338"/>
      <c r="BX223" s="338"/>
      <c r="BY223" s="338"/>
      <c r="BZ223" s="338"/>
      <c r="CA223" s="338"/>
      <c r="CB223" s="338"/>
      <c r="CC223" s="338"/>
      <c r="CD223" s="338"/>
      <c r="CE223" s="338"/>
      <c r="CF223" s="338"/>
      <c r="CG223" s="338"/>
      <c r="CH223" s="338"/>
      <c r="CI223" s="338"/>
      <c r="CJ223" s="338"/>
      <c r="CK223" s="338"/>
      <c r="CL223" s="338"/>
      <c r="CM223" s="338"/>
      <c r="CN223" s="338"/>
      <c r="CO223" s="338"/>
      <c r="CP223" s="338"/>
      <c r="CQ223" s="338"/>
      <c r="CR223" s="338"/>
      <c r="CS223" s="338"/>
      <c r="CT223" s="338"/>
      <c r="CU223" s="338"/>
      <c r="CV223" s="338"/>
      <c r="CW223" s="338"/>
      <c r="CX223" s="338"/>
      <c r="CY223" s="338"/>
      <c r="CZ223" s="338"/>
      <c r="DA223" s="338"/>
      <c r="DB223" s="338"/>
      <c r="DC223" s="338"/>
      <c r="DD223" s="338"/>
      <c r="DE223" s="338"/>
      <c r="DF223" s="338"/>
      <c r="DG223" s="338"/>
      <c r="DH223" s="338"/>
      <c r="DI223" s="338"/>
      <c r="DJ223" s="338"/>
      <c r="DK223" s="119"/>
      <c r="DL223" s="120"/>
    </row>
    <row r="224" spans="1:116" ht="16.5" x14ac:dyDescent="0.3">
      <c r="D224" s="35" t="s">
        <v>211</v>
      </c>
      <c r="E224" s="342">
        <v>0</v>
      </c>
      <c r="F224" s="50" t="s">
        <v>138</v>
      </c>
      <c r="G224" s="344"/>
      <c r="H224" s="484" t="b">
        <v>0</v>
      </c>
      <c r="I224" s="338">
        <f t="shared" si="45"/>
        <v>0</v>
      </c>
      <c r="J224" s="338"/>
      <c r="K224" s="338"/>
      <c r="L224" s="338"/>
      <c r="M224" s="338"/>
      <c r="N224" s="338"/>
      <c r="O224" s="338"/>
      <c r="P224" s="338"/>
      <c r="Q224" s="338"/>
      <c r="R224" s="338"/>
      <c r="S224" s="338"/>
      <c r="T224" s="338"/>
      <c r="U224" s="338"/>
      <c r="V224" s="338"/>
      <c r="W224" s="338"/>
      <c r="X224" s="338"/>
      <c r="Y224" s="338"/>
      <c r="Z224" s="338"/>
      <c r="AA224" s="338"/>
      <c r="AB224" s="338"/>
      <c r="AC224" s="338"/>
      <c r="AD224" s="338"/>
      <c r="AE224" s="338"/>
      <c r="AF224" s="338"/>
      <c r="AG224" s="338"/>
      <c r="AH224" s="338"/>
      <c r="AI224" s="338"/>
      <c r="AJ224" s="338"/>
      <c r="AK224" s="338"/>
      <c r="AL224" s="338"/>
      <c r="AM224" s="338"/>
      <c r="AN224" s="338"/>
      <c r="AO224" s="338"/>
      <c r="AP224" s="338"/>
      <c r="AQ224" s="338"/>
      <c r="AR224" s="338"/>
      <c r="AS224" s="338"/>
      <c r="AT224" s="338"/>
      <c r="AU224" s="338"/>
      <c r="AV224" s="338"/>
      <c r="AW224" s="338"/>
      <c r="AX224" s="338"/>
      <c r="AY224" s="338"/>
      <c r="AZ224" s="338"/>
      <c r="BA224" s="338"/>
      <c r="BB224" s="338"/>
      <c r="BC224" s="338"/>
      <c r="BD224" s="338"/>
      <c r="BE224" s="338"/>
      <c r="BF224" s="338"/>
      <c r="BG224" s="338"/>
      <c r="BH224" s="338"/>
      <c r="BI224" s="338"/>
      <c r="BJ224" s="338"/>
      <c r="BK224" s="338"/>
      <c r="BL224" s="338"/>
      <c r="BM224" s="338"/>
      <c r="BN224" s="338"/>
      <c r="BO224" s="338"/>
      <c r="BP224" s="338"/>
      <c r="BQ224" s="338"/>
      <c r="BR224" s="338"/>
      <c r="BS224" s="338"/>
      <c r="BT224" s="338"/>
      <c r="BU224" s="338"/>
      <c r="BV224" s="338"/>
      <c r="BW224" s="338"/>
      <c r="BX224" s="338"/>
      <c r="BY224" s="338"/>
      <c r="BZ224" s="338"/>
      <c r="CA224" s="338"/>
      <c r="CB224" s="338"/>
      <c r="CC224" s="338"/>
      <c r="CD224" s="338"/>
      <c r="CE224" s="338"/>
      <c r="CF224" s="338"/>
      <c r="CG224" s="338"/>
      <c r="CH224" s="338"/>
      <c r="CI224" s="338"/>
      <c r="CJ224" s="338"/>
      <c r="CK224" s="338"/>
      <c r="CL224" s="338"/>
      <c r="CM224" s="338"/>
      <c r="CN224" s="338"/>
      <c r="CO224" s="338"/>
      <c r="CP224" s="338"/>
      <c r="CQ224" s="338"/>
      <c r="CR224" s="338"/>
      <c r="CS224" s="338"/>
      <c r="CT224" s="338"/>
      <c r="CU224" s="338"/>
      <c r="CV224" s="338"/>
      <c r="CW224" s="338"/>
      <c r="CX224" s="338"/>
      <c r="CY224" s="338"/>
      <c r="CZ224" s="338"/>
      <c r="DA224" s="338"/>
      <c r="DB224" s="338"/>
      <c r="DC224" s="338"/>
      <c r="DD224" s="338"/>
      <c r="DE224" s="338"/>
      <c r="DF224" s="338"/>
      <c r="DG224" s="338"/>
      <c r="DH224" s="338"/>
      <c r="DI224" s="338"/>
      <c r="DJ224" s="338"/>
      <c r="DK224" s="119"/>
      <c r="DL224" s="120"/>
    </row>
    <row r="225" spans="1:120" ht="16.5" x14ac:dyDescent="0.3">
      <c r="D225" s="35" t="s">
        <v>212</v>
      </c>
      <c r="E225" s="342">
        <v>0</v>
      </c>
      <c r="F225" s="50" t="s">
        <v>138</v>
      </c>
      <c r="G225" s="344"/>
      <c r="H225" s="484" t="b">
        <v>0</v>
      </c>
      <c r="I225" s="338">
        <f t="shared" si="45"/>
        <v>0</v>
      </c>
      <c r="J225" s="338"/>
      <c r="K225" s="338"/>
      <c r="L225" s="338"/>
      <c r="M225" s="338"/>
      <c r="N225" s="338"/>
      <c r="O225" s="338"/>
      <c r="P225" s="338"/>
      <c r="Q225" s="338"/>
      <c r="R225" s="338"/>
      <c r="S225" s="338"/>
      <c r="T225" s="338"/>
      <c r="U225" s="338"/>
      <c r="V225" s="338"/>
      <c r="W225" s="338"/>
      <c r="X225" s="338"/>
      <c r="Y225" s="338"/>
      <c r="Z225" s="338"/>
      <c r="AA225" s="338"/>
      <c r="AB225" s="338"/>
      <c r="AC225" s="338"/>
      <c r="AD225" s="338"/>
      <c r="AE225" s="338"/>
      <c r="AF225" s="338"/>
      <c r="AG225" s="338"/>
      <c r="AH225" s="338"/>
      <c r="AI225" s="338"/>
      <c r="AJ225" s="338"/>
      <c r="AK225" s="338"/>
      <c r="AL225" s="338"/>
      <c r="AM225" s="338"/>
      <c r="AN225" s="338"/>
      <c r="AO225" s="338"/>
      <c r="AP225" s="338"/>
      <c r="AQ225" s="338"/>
      <c r="AR225" s="338"/>
      <c r="AS225" s="338"/>
      <c r="AT225" s="338"/>
      <c r="AU225" s="338"/>
      <c r="AV225" s="338"/>
      <c r="AW225" s="338"/>
      <c r="AX225" s="338"/>
      <c r="AY225" s="338"/>
      <c r="AZ225" s="338"/>
      <c r="BA225" s="338"/>
      <c r="BB225" s="338"/>
      <c r="BC225" s="338"/>
      <c r="BD225" s="338"/>
      <c r="BE225" s="338"/>
      <c r="BF225" s="338"/>
      <c r="BG225" s="338"/>
      <c r="BH225" s="338"/>
      <c r="BI225" s="338"/>
      <c r="BJ225" s="338"/>
      <c r="BK225" s="338"/>
      <c r="BL225" s="338"/>
      <c r="BM225" s="338"/>
      <c r="BN225" s="338"/>
      <c r="BO225" s="338"/>
      <c r="BP225" s="338"/>
      <c r="BQ225" s="338"/>
      <c r="BR225" s="338"/>
      <c r="BS225" s="338"/>
      <c r="BT225" s="338"/>
      <c r="BU225" s="338"/>
      <c r="BV225" s="338"/>
      <c r="BW225" s="338"/>
      <c r="BX225" s="338"/>
      <c r="BY225" s="338"/>
      <c r="BZ225" s="338"/>
      <c r="CA225" s="338"/>
      <c r="CB225" s="338"/>
      <c r="CC225" s="338"/>
      <c r="CD225" s="338"/>
      <c r="CE225" s="338"/>
      <c r="CF225" s="338"/>
      <c r="CG225" s="338"/>
      <c r="CH225" s="338"/>
      <c r="CI225" s="338"/>
      <c r="CJ225" s="338"/>
      <c r="CK225" s="338"/>
      <c r="CL225" s="338"/>
      <c r="CM225" s="338"/>
      <c r="CN225" s="338"/>
      <c r="CO225" s="338"/>
      <c r="CP225" s="338"/>
      <c r="CQ225" s="338"/>
      <c r="CR225" s="338"/>
      <c r="CS225" s="338"/>
      <c r="CT225" s="338"/>
      <c r="CU225" s="338"/>
      <c r="CV225" s="338"/>
      <c r="CW225" s="338"/>
      <c r="CX225" s="338"/>
      <c r="CY225" s="338"/>
      <c r="CZ225" s="338"/>
      <c r="DA225" s="338"/>
      <c r="DB225" s="338"/>
      <c r="DC225" s="338"/>
      <c r="DD225" s="338"/>
      <c r="DE225" s="338"/>
      <c r="DF225" s="338"/>
      <c r="DG225" s="338"/>
      <c r="DH225" s="338"/>
      <c r="DI225" s="338"/>
      <c r="DJ225" s="338"/>
      <c r="DK225" s="119"/>
      <c r="DL225" s="120"/>
    </row>
    <row r="226" spans="1:120" ht="16.5" x14ac:dyDescent="0.3">
      <c r="D226" s="35" t="s">
        <v>213</v>
      </c>
      <c r="E226" s="342">
        <v>0</v>
      </c>
      <c r="F226" s="50" t="s">
        <v>138</v>
      </c>
      <c r="G226" s="344"/>
      <c r="H226" s="484" t="b">
        <v>0</v>
      </c>
      <c r="I226" s="338">
        <f t="shared" si="45"/>
        <v>0</v>
      </c>
      <c r="J226" s="338"/>
      <c r="K226" s="338"/>
      <c r="L226" s="338"/>
      <c r="M226" s="338"/>
      <c r="N226" s="338"/>
      <c r="O226" s="338"/>
      <c r="P226" s="338"/>
      <c r="Q226" s="338"/>
      <c r="R226" s="338"/>
      <c r="S226" s="338"/>
      <c r="T226" s="338"/>
      <c r="U226" s="338"/>
      <c r="V226" s="338"/>
      <c r="W226" s="338"/>
      <c r="X226" s="338"/>
      <c r="Y226" s="338"/>
      <c r="Z226" s="338"/>
      <c r="AA226" s="338"/>
      <c r="AB226" s="338"/>
      <c r="AC226" s="338"/>
      <c r="AD226" s="338"/>
      <c r="AE226" s="338"/>
      <c r="AF226" s="338"/>
      <c r="AG226" s="338"/>
      <c r="AH226" s="338"/>
      <c r="AI226" s="338"/>
      <c r="AJ226" s="338"/>
      <c r="AK226" s="338"/>
      <c r="AL226" s="338"/>
      <c r="AM226" s="338"/>
      <c r="AN226" s="338"/>
      <c r="AO226" s="338"/>
      <c r="AP226" s="338"/>
      <c r="AQ226" s="338"/>
      <c r="AR226" s="338"/>
      <c r="AS226" s="338"/>
      <c r="AT226" s="338"/>
      <c r="AU226" s="338"/>
      <c r="AV226" s="338"/>
      <c r="AW226" s="338"/>
      <c r="AX226" s="338"/>
      <c r="AY226" s="338"/>
      <c r="AZ226" s="338"/>
      <c r="BA226" s="338"/>
      <c r="BB226" s="338"/>
      <c r="BC226" s="338"/>
      <c r="BD226" s="338"/>
      <c r="BE226" s="338"/>
      <c r="BF226" s="338"/>
      <c r="BG226" s="338"/>
      <c r="BH226" s="338"/>
      <c r="BI226" s="338"/>
      <c r="BJ226" s="338"/>
      <c r="BK226" s="338"/>
      <c r="BL226" s="338"/>
      <c r="BM226" s="338"/>
      <c r="BN226" s="338"/>
      <c r="BO226" s="338"/>
      <c r="BP226" s="338"/>
      <c r="BQ226" s="338"/>
      <c r="BR226" s="338"/>
      <c r="BS226" s="338"/>
      <c r="BT226" s="338"/>
      <c r="BU226" s="338"/>
      <c r="BV226" s="338"/>
      <c r="BW226" s="338"/>
      <c r="BX226" s="338"/>
      <c r="BY226" s="338"/>
      <c r="BZ226" s="338"/>
      <c r="CA226" s="338"/>
      <c r="CB226" s="338"/>
      <c r="CC226" s="338"/>
      <c r="CD226" s="338"/>
      <c r="CE226" s="338"/>
      <c r="CF226" s="338"/>
      <c r="CG226" s="338"/>
      <c r="CH226" s="338"/>
      <c r="CI226" s="338"/>
      <c r="CJ226" s="338"/>
      <c r="CK226" s="338"/>
      <c r="CL226" s="338"/>
      <c r="CM226" s="338"/>
      <c r="CN226" s="338"/>
      <c r="CO226" s="338"/>
      <c r="CP226" s="338"/>
      <c r="CQ226" s="338"/>
      <c r="CR226" s="338"/>
      <c r="CS226" s="338"/>
      <c r="CT226" s="338"/>
      <c r="CU226" s="338"/>
      <c r="CV226" s="338"/>
      <c r="CW226" s="338"/>
      <c r="CX226" s="338"/>
      <c r="CY226" s="338"/>
      <c r="CZ226" s="338"/>
      <c r="DA226" s="338"/>
      <c r="DB226" s="338"/>
      <c r="DC226" s="338"/>
      <c r="DD226" s="338"/>
      <c r="DE226" s="338"/>
      <c r="DF226" s="338"/>
      <c r="DG226" s="338"/>
      <c r="DH226" s="338"/>
      <c r="DI226" s="338"/>
      <c r="DJ226" s="338"/>
      <c r="DK226" s="119"/>
      <c r="DL226" s="120"/>
    </row>
    <row r="227" spans="1:120" ht="16.5" x14ac:dyDescent="0.3">
      <c r="D227" s="35" t="s">
        <v>214</v>
      </c>
      <c r="E227" s="343">
        <v>0</v>
      </c>
      <c r="F227" s="50" t="s">
        <v>138</v>
      </c>
      <c r="G227" s="322"/>
      <c r="H227" s="484" t="b">
        <v>0</v>
      </c>
      <c r="I227" s="345">
        <f t="shared" si="45"/>
        <v>0</v>
      </c>
      <c r="J227" s="345"/>
      <c r="K227" s="345"/>
      <c r="L227" s="345"/>
      <c r="M227" s="345"/>
      <c r="N227" s="345"/>
      <c r="O227" s="345"/>
      <c r="P227" s="345"/>
      <c r="Q227" s="345"/>
      <c r="R227" s="345"/>
      <c r="S227" s="345"/>
      <c r="T227" s="345"/>
      <c r="U227" s="345"/>
      <c r="V227" s="345"/>
      <c r="W227" s="345"/>
      <c r="X227" s="345"/>
      <c r="Y227" s="345"/>
      <c r="Z227" s="345"/>
      <c r="AA227" s="345"/>
      <c r="AB227" s="345"/>
      <c r="AC227" s="345"/>
      <c r="AD227" s="345"/>
      <c r="AE227" s="345"/>
      <c r="AF227" s="345"/>
      <c r="AG227" s="345"/>
      <c r="AH227" s="345"/>
      <c r="AI227" s="345"/>
      <c r="AJ227" s="345"/>
      <c r="AK227" s="345"/>
      <c r="AL227" s="345"/>
      <c r="AM227" s="345"/>
      <c r="AN227" s="345"/>
      <c r="AO227" s="345"/>
      <c r="AP227" s="345"/>
      <c r="AQ227" s="345"/>
      <c r="AR227" s="345"/>
      <c r="AS227" s="345"/>
      <c r="AT227" s="345"/>
      <c r="AU227" s="345"/>
      <c r="AV227" s="345"/>
      <c r="AW227" s="345"/>
      <c r="AX227" s="345"/>
      <c r="AY227" s="345"/>
      <c r="AZ227" s="345"/>
      <c r="BA227" s="345"/>
      <c r="BB227" s="345"/>
      <c r="BC227" s="345"/>
      <c r="BD227" s="345"/>
      <c r="BE227" s="345"/>
      <c r="BF227" s="345"/>
      <c r="BG227" s="345"/>
      <c r="BH227" s="345"/>
      <c r="BI227" s="345"/>
      <c r="BJ227" s="345"/>
      <c r="BK227" s="345"/>
      <c r="BL227" s="345"/>
      <c r="BM227" s="345"/>
      <c r="BN227" s="345"/>
      <c r="BO227" s="345"/>
      <c r="BP227" s="345"/>
      <c r="BQ227" s="345"/>
      <c r="BR227" s="345"/>
      <c r="BS227" s="345"/>
      <c r="BT227" s="345"/>
      <c r="BU227" s="345"/>
      <c r="BV227" s="345"/>
      <c r="BW227" s="345"/>
      <c r="BX227" s="345"/>
      <c r="BY227" s="345"/>
      <c r="BZ227" s="345"/>
      <c r="CA227" s="345"/>
      <c r="CB227" s="345"/>
      <c r="CC227" s="345"/>
      <c r="CD227" s="345"/>
      <c r="CE227" s="345"/>
      <c r="CF227" s="345"/>
      <c r="CG227" s="345"/>
      <c r="CH227" s="345"/>
      <c r="CI227" s="345"/>
      <c r="CJ227" s="345"/>
      <c r="CK227" s="345"/>
      <c r="CL227" s="345"/>
      <c r="CM227" s="345"/>
      <c r="CN227" s="345"/>
      <c r="CO227" s="345"/>
      <c r="CP227" s="345"/>
      <c r="CQ227" s="345"/>
      <c r="CR227" s="345"/>
      <c r="CS227" s="345"/>
      <c r="CT227" s="345"/>
      <c r="CU227" s="345"/>
      <c r="CV227" s="345"/>
      <c r="CW227" s="345"/>
      <c r="CX227" s="345"/>
      <c r="CY227" s="345"/>
      <c r="CZ227" s="345"/>
      <c r="DA227" s="345"/>
      <c r="DB227" s="345"/>
      <c r="DC227" s="345"/>
      <c r="DD227" s="345"/>
      <c r="DE227" s="345"/>
      <c r="DF227" s="345"/>
      <c r="DG227" s="345"/>
      <c r="DH227" s="345"/>
      <c r="DI227" s="345"/>
      <c r="DJ227" s="345"/>
      <c r="DK227" s="126"/>
      <c r="DL227" s="127"/>
    </row>
    <row r="228" spans="1:120" ht="16.5" x14ac:dyDescent="0.3">
      <c r="A228" s="46"/>
      <c r="B228" s="46"/>
      <c r="C228" s="46"/>
      <c r="D228" s="35" t="s">
        <v>108</v>
      </c>
      <c r="E228" s="234">
        <v>0</v>
      </c>
      <c r="F228" s="50" t="s">
        <v>138</v>
      </c>
      <c r="G228" s="235">
        <f>(G210+G215+G216)*SUMIF(Макро!$15:$15,$H$19,Макро!$19:$19)</f>
        <v>545.90011763374605</v>
      </c>
      <c r="H228" s="321" t="b">
        <v>0</v>
      </c>
      <c r="I228" s="236">
        <f>(I210+I215+I216)*SUMIF(Макро!$15:$15,I$156,Макро!$19:$19)</f>
        <v>131.45294929038616</v>
      </c>
      <c r="J228" s="236">
        <f>(J210+J215+J216)*SUMIF(Макро!$15:$15,J$156,Макро!$19:$19)</f>
        <v>0</v>
      </c>
      <c r="K228" s="236">
        <f>(K210+K215+K216)*SUMIF(Макро!$15:$15,K$156,Макро!$19:$19)</f>
        <v>0</v>
      </c>
      <c r="L228" s="236">
        <f>(L210+L215+L216)*SUMIF(Макро!$15:$15,L$156,Макро!$19:$19)</f>
        <v>0</v>
      </c>
      <c r="M228" s="236">
        <f>(M210+M215+M216)*SUMIF(Макро!$15:$15,M$156,Макро!$19:$19)</f>
        <v>0</v>
      </c>
      <c r="N228" s="236">
        <f>(N210+N215+N216)*SUMIF(Макро!$15:$15,N$156,Макро!$19:$19)</f>
        <v>0</v>
      </c>
      <c r="O228" s="236">
        <f>(O210+O215+O216)*SUMIF(Макро!$15:$15,O$156,Макро!$19:$19)</f>
        <v>0</v>
      </c>
      <c r="P228" s="236">
        <f>(P210+P215+P216)*SUMIF(Макро!$15:$15,P$156,Макро!$19:$19)</f>
        <v>0</v>
      </c>
      <c r="Q228" s="236">
        <f>(Q210+Q215+Q216)*SUMIF(Макро!$15:$15,Q$156,Макро!$19:$19)</f>
        <v>0</v>
      </c>
      <c r="R228" s="236">
        <f>(R210+R215+R216)*SUMIF(Макро!$15:$15,R$156,Макро!$19:$19)</f>
        <v>0</v>
      </c>
      <c r="S228" s="236">
        <f>(S210+S215+S216)*SUMIF(Макро!$15:$15,S$156,Макро!$19:$19)</f>
        <v>0</v>
      </c>
      <c r="T228" s="236">
        <f>(T210+T215+T216)*SUMIF(Макро!$15:$15,T$156,Макро!$19:$19)</f>
        <v>0</v>
      </c>
      <c r="U228" s="236">
        <f>(U210+U215+U216)*SUMIF(Макро!$15:$15,U$156,Макро!$19:$19)</f>
        <v>0</v>
      </c>
      <c r="V228" s="236">
        <f>(V210+V215+V216)*SUMIF(Макро!$15:$15,V$156,Макро!$19:$19)</f>
        <v>0</v>
      </c>
      <c r="W228" s="236">
        <f>(W210+W215+W216)*SUMIF(Макро!$15:$15,W$156,Макро!$19:$19)</f>
        <v>0</v>
      </c>
      <c r="X228" s="236">
        <f>(X210+X215+X216)*SUMIF(Макро!$15:$15,X$156,Макро!$19:$19)</f>
        <v>0</v>
      </c>
      <c r="Y228" s="236">
        <f>(Y210+Y215+Y216)*SUMIF(Макро!$15:$15,Y$156,Макро!$19:$19)</f>
        <v>0</v>
      </c>
      <c r="Z228" s="236">
        <f>(Z210+Z215+Z216)*SUMIF(Макро!$15:$15,Z$156,Макро!$19:$19)</f>
        <v>0</v>
      </c>
      <c r="AA228" s="236">
        <f>(AA210+AA215+AA216)*SUMIF(Макро!$15:$15,AA$156,Макро!$19:$19)</f>
        <v>0</v>
      </c>
      <c r="AB228" s="236">
        <f>(AB210+AB215+AB216)*SUMIF(Макро!$15:$15,AB$156,Макро!$19:$19)</f>
        <v>0</v>
      </c>
      <c r="AC228" s="236">
        <f>(AC210+AC215+AC216)*SUMIF(Макро!$15:$15,AC$156,Макро!$19:$19)</f>
        <v>0</v>
      </c>
      <c r="AD228" s="236">
        <f>(AD210+AD215+AD216)*SUMIF(Макро!$15:$15,AD$156,Макро!$19:$19)</f>
        <v>0</v>
      </c>
      <c r="AE228" s="236">
        <f>(AE210+AE215+AE216)*SUMIF(Макро!$15:$15,AE$156,Макро!$19:$19)</f>
        <v>0</v>
      </c>
      <c r="AF228" s="236">
        <f>(AF210+AF215+AF216)*SUMIF(Макро!$15:$15,AF$156,Макро!$19:$19)</f>
        <v>0</v>
      </c>
      <c r="AG228" s="236">
        <f>(AG210+AG215+AG216)*SUMIF(Макро!$15:$15,AG$156,Макро!$19:$19)</f>
        <v>0</v>
      </c>
      <c r="AH228" s="236">
        <f>(AH210+AH215+AH216)*SUMIF(Макро!$15:$15,AH$156,Макро!$19:$19)</f>
        <v>0</v>
      </c>
      <c r="AI228" s="236">
        <f>(AI210+AI215+AI216)*SUMIF(Макро!$15:$15,AI$156,Макро!$19:$19)</f>
        <v>0</v>
      </c>
      <c r="AJ228" s="236">
        <f>(AJ210+AJ215+AJ216)*SUMIF(Макро!$15:$15,AJ$156,Макро!$19:$19)</f>
        <v>0</v>
      </c>
      <c r="AK228" s="236">
        <f>(AK210+AK215+AK216)*SUMIF(Макро!$15:$15,AK$156,Макро!$19:$19)</f>
        <v>0</v>
      </c>
      <c r="AL228" s="236">
        <f>(AL210+AL215+AL216)*SUMIF(Макро!$15:$15,AL$156,Макро!$19:$19)</f>
        <v>0</v>
      </c>
      <c r="AM228" s="236">
        <f>(AM210+AM215+AM216)*SUMIF(Макро!$15:$15,AM$156,Макро!$19:$19)</f>
        <v>0</v>
      </c>
      <c r="AN228" s="236">
        <f>(AN210+AN215+AN216)*SUMIF(Макро!$15:$15,AN$156,Макро!$19:$19)</f>
        <v>0</v>
      </c>
      <c r="AO228" s="236">
        <f>(AO210+AO215+AO216)*SUMIF(Макро!$15:$15,AO$156,Макро!$19:$19)</f>
        <v>0</v>
      </c>
      <c r="AP228" s="236">
        <f>(AP210+AP215+AP216)*SUMIF(Макро!$15:$15,AP$156,Макро!$19:$19)</f>
        <v>0</v>
      </c>
      <c r="AQ228" s="236">
        <f>(AQ210+AQ215+AQ216)*SUMIF(Макро!$15:$15,AQ$156,Макро!$19:$19)</f>
        <v>0</v>
      </c>
      <c r="AR228" s="236">
        <f>(AR210+AR215+AR216)*SUMIF(Макро!$15:$15,AR$156,Макро!$19:$19)</f>
        <v>0</v>
      </c>
      <c r="AS228" s="236">
        <f>(AS210+AS215+AS216)*SUMIF(Макро!$15:$15,AS$156,Макро!$19:$19)</f>
        <v>0</v>
      </c>
      <c r="AT228" s="236">
        <f>(AT210+AT215+AT216)*SUMIF(Макро!$15:$15,AT$156,Макро!$19:$19)</f>
        <v>0</v>
      </c>
      <c r="AU228" s="236">
        <f>(AU210+AU215+AU216)*SUMIF(Макро!$15:$15,AU$156,Макро!$19:$19)</f>
        <v>0</v>
      </c>
      <c r="AV228" s="236">
        <f>(AV210+AV215+AV216)*SUMIF(Макро!$15:$15,AV$156,Макро!$19:$19)</f>
        <v>0</v>
      </c>
      <c r="AW228" s="236">
        <f>(AW210+AW215+AW216)*SUMIF(Макро!$15:$15,AW$156,Макро!$19:$19)</f>
        <v>0</v>
      </c>
      <c r="AX228" s="236">
        <f>(AX210+AX215+AX216)*SUMIF(Макро!$15:$15,AX$156,Макро!$19:$19)</f>
        <v>0</v>
      </c>
      <c r="AY228" s="236">
        <f>(AY210+AY215+AY216)*SUMIF(Макро!$15:$15,AY$156,Макро!$19:$19)</f>
        <v>0</v>
      </c>
      <c r="AZ228" s="236">
        <f>(AZ210+AZ215+AZ216)*SUMIF(Макро!$15:$15,AZ$156,Макро!$19:$19)</f>
        <v>0</v>
      </c>
      <c r="BA228" s="236">
        <f>(BA210+BA215+BA216)*SUMIF(Макро!$15:$15,BA$156,Макро!$19:$19)</f>
        <v>0</v>
      </c>
      <c r="BB228" s="236">
        <f>(BB210+BB215+BB216)*SUMIF(Макро!$15:$15,BB$156,Макро!$19:$19)</f>
        <v>0</v>
      </c>
      <c r="BC228" s="236">
        <f>(BC210+BC215+BC216)*SUMIF(Макро!$15:$15,BC$156,Макро!$19:$19)</f>
        <v>0</v>
      </c>
      <c r="BD228" s="236">
        <f>(BD210+BD215+BD216)*SUMIF(Макро!$15:$15,BD$156,Макро!$19:$19)</f>
        <v>0</v>
      </c>
      <c r="BE228" s="236">
        <f>(BE210+BE215+BE216)*SUMIF(Макро!$15:$15,BE$156,Макро!$19:$19)</f>
        <v>0</v>
      </c>
      <c r="BF228" s="236">
        <f>(BF210+BF215+BF216)*SUMIF(Макро!$15:$15,BF$156,Макро!$19:$19)</f>
        <v>0</v>
      </c>
      <c r="BG228" s="236">
        <f>(BG210+BG215+BG216)*SUMIF(Макро!$15:$15,BG$156,Макро!$19:$19)</f>
        <v>0</v>
      </c>
      <c r="BH228" s="236">
        <f>(BH210+BH215+BH216)*SUMIF(Макро!$15:$15,BH$156,Макро!$19:$19)</f>
        <v>0</v>
      </c>
      <c r="BI228" s="236">
        <f>(BI210+BI215+BI216)*SUMIF(Макро!$15:$15,BI$156,Макро!$19:$19)</f>
        <v>0</v>
      </c>
      <c r="BJ228" s="236">
        <f>(BJ210+BJ215+BJ216)*SUMIF(Макро!$15:$15,BJ$156,Макро!$19:$19)</f>
        <v>0</v>
      </c>
      <c r="BK228" s="236">
        <f>(BK210+BK215+BK216)*SUMIF(Макро!$15:$15,BK$156,Макро!$19:$19)</f>
        <v>0</v>
      </c>
      <c r="BL228" s="236">
        <f>(BL210+BL215+BL216)*SUMIF(Макро!$15:$15,BL$156,Макро!$19:$19)</f>
        <v>0</v>
      </c>
      <c r="BM228" s="236">
        <f>(BM210+BM215+BM216)*SUMIF(Макро!$15:$15,BM$156,Макро!$19:$19)</f>
        <v>0</v>
      </c>
      <c r="BN228" s="236">
        <f>(BN210+BN215+BN216)*SUMIF(Макро!$15:$15,BN$156,Макро!$19:$19)</f>
        <v>0</v>
      </c>
      <c r="BO228" s="236">
        <f>(BO210+BO215+BO216)*SUMIF(Макро!$15:$15,BO$156,Макро!$19:$19)</f>
        <v>0</v>
      </c>
      <c r="BP228" s="236">
        <f>(BP210+BP215+BP216)*SUMIF(Макро!$15:$15,BP$156,Макро!$19:$19)</f>
        <v>0</v>
      </c>
      <c r="BQ228" s="236">
        <f>(BQ210+BQ215+BQ216)*SUMIF(Макро!$15:$15,BQ$156,Макро!$19:$19)</f>
        <v>0</v>
      </c>
      <c r="BR228" s="236">
        <f>(BR210+BR215+BR216)*SUMIF(Макро!$15:$15,BR$156,Макро!$19:$19)</f>
        <v>0</v>
      </c>
      <c r="BS228" s="236">
        <f>(BS210+BS215+BS216)*SUMIF(Макро!$15:$15,BS$156,Макро!$19:$19)</f>
        <v>0</v>
      </c>
      <c r="BT228" s="236">
        <f>(BT210+BT215+BT216)*SUMIF(Макро!$15:$15,BT$156,Макро!$19:$19)</f>
        <v>0</v>
      </c>
      <c r="BU228" s="236">
        <f>(BU210+BU215+BU216)*SUMIF(Макро!$15:$15,BU$156,Макро!$19:$19)</f>
        <v>0</v>
      </c>
      <c r="BV228" s="236">
        <f>(BV210+BV215+BV216)*SUMIF(Макро!$15:$15,BV$156,Макро!$19:$19)</f>
        <v>0</v>
      </c>
      <c r="BW228" s="236">
        <f>(BW210+BW215+BW216)*SUMIF(Макро!$15:$15,BW$156,Макро!$19:$19)</f>
        <v>0</v>
      </c>
      <c r="BX228" s="236">
        <f>(BX210+BX215+BX216)*SUMIF(Макро!$15:$15,BX$156,Макро!$19:$19)</f>
        <v>0</v>
      </c>
      <c r="BY228" s="236">
        <f>(BY210+BY215+BY216)*SUMIF(Макро!$15:$15,BY$156,Макро!$19:$19)</f>
        <v>0</v>
      </c>
      <c r="BZ228" s="236">
        <f>(BZ210+BZ215+BZ216)*SUMIF(Макро!$15:$15,BZ$156,Макро!$19:$19)</f>
        <v>0</v>
      </c>
      <c r="CA228" s="236">
        <f>(CA210+CA215+CA216)*SUMIF(Макро!$15:$15,CA$156,Макро!$19:$19)</f>
        <v>0</v>
      </c>
      <c r="CB228" s="236">
        <f>(CB210+CB215+CB216)*SUMIF(Макро!$15:$15,CB$156,Макро!$19:$19)</f>
        <v>0</v>
      </c>
      <c r="CC228" s="236">
        <f>(CC210+CC215+CC216)*SUMIF(Макро!$15:$15,CC$156,Макро!$19:$19)</f>
        <v>0</v>
      </c>
      <c r="CD228" s="236">
        <f>(CD210+CD215+CD216)*SUMIF(Макро!$15:$15,CD$156,Макро!$19:$19)</f>
        <v>0</v>
      </c>
      <c r="CE228" s="236">
        <f>(CE210+CE215+CE216)*SUMIF(Макро!$15:$15,CE$156,Макро!$19:$19)</f>
        <v>0</v>
      </c>
      <c r="CF228" s="236">
        <f>(CF210+CF215+CF216)*SUMIF(Макро!$15:$15,CF$156,Макро!$19:$19)</f>
        <v>0</v>
      </c>
      <c r="CG228" s="236">
        <f>(CG210+CG215+CG216)*SUMIF(Макро!$15:$15,CG$156,Макро!$19:$19)</f>
        <v>0</v>
      </c>
      <c r="CH228" s="236">
        <f>(CH210+CH215+CH216)*SUMIF(Макро!$15:$15,CH$156,Макро!$19:$19)</f>
        <v>0</v>
      </c>
      <c r="CI228" s="236">
        <f>(CI210+CI215+CI216)*SUMIF(Макро!$15:$15,CI$156,Макро!$19:$19)</f>
        <v>0</v>
      </c>
      <c r="CJ228" s="236">
        <f>(CJ210+CJ215+CJ216)*SUMIF(Макро!$15:$15,CJ$156,Макро!$19:$19)</f>
        <v>0</v>
      </c>
      <c r="CK228" s="236">
        <f>(CK210+CK215+CK216)*SUMIF(Макро!$15:$15,CK$156,Макро!$19:$19)</f>
        <v>0</v>
      </c>
      <c r="CL228" s="236">
        <f>(CL210+CL215+CL216)*SUMIF(Макро!$15:$15,CL$156,Макро!$19:$19)</f>
        <v>0</v>
      </c>
      <c r="CM228" s="236">
        <f>(CM210+CM215+CM216)*SUMIF(Макро!$15:$15,CM$156,Макро!$19:$19)</f>
        <v>0</v>
      </c>
      <c r="CN228" s="236">
        <f>(CN210+CN215+CN216)*SUMIF(Макро!$15:$15,CN$156,Макро!$19:$19)</f>
        <v>0</v>
      </c>
      <c r="CO228" s="236">
        <f>(CO210+CO215+CO216)*SUMIF(Макро!$15:$15,CO$156,Макро!$19:$19)</f>
        <v>0</v>
      </c>
      <c r="CP228" s="236">
        <f>(CP210+CP215+CP216)*SUMIF(Макро!$15:$15,CP$156,Макро!$19:$19)</f>
        <v>0</v>
      </c>
      <c r="CQ228" s="236">
        <f>(CQ210+CQ215+CQ216)*SUMIF(Макро!$15:$15,CQ$156,Макро!$19:$19)</f>
        <v>0</v>
      </c>
      <c r="CR228" s="236">
        <f>(CR210+CR215+CR216)*SUMIF(Макро!$15:$15,CR$156,Макро!$19:$19)</f>
        <v>0</v>
      </c>
      <c r="CS228" s="236">
        <f>(CS210+CS215+CS216)*SUMIF(Макро!$15:$15,CS$156,Макро!$19:$19)</f>
        <v>0</v>
      </c>
      <c r="CT228" s="236">
        <f>(CT210+CT215+CT216)*SUMIF(Макро!$15:$15,CT$156,Макро!$19:$19)</f>
        <v>0</v>
      </c>
      <c r="CU228" s="236">
        <f>(CU210+CU215+CU216)*SUMIF(Макро!$15:$15,CU$156,Макро!$19:$19)</f>
        <v>0</v>
      </c>
      <c r="CV228" s="236">
        <f>(CV210+CV215+CV216)*SUMIF(Макро!$15:$15,CV$156,Макро!$19:$19)</f>
        <v>0</v>
      </c>
      <c r="CW228" s="236">
        <f>(CW210+CW215+CW216)*SUMIF(Макро!$15:$15,CW$156,Макро!$19:$19)</f>
        <v>0</v>
      </c>
      <c r="CX228" s="236">
        <f>(CX210+CX215+CX216)*SUMIF(Макро!$15:$15,CX$156,Макро!$19:$19)</f>
        <v>0</v>
      </c>
      <c r="CY228" s="236">
        <f>(CY210+CY215+CY216)*SUMIF(Макро!$15:$15,CY$156,Макро!$19:$19)</f>
        <v>0</v>
      </c>
      <c r="CZ228" s="236">
        <f>(CZ210+CZ215+CZ216)*SUMIF(Макро!$15:$15,CZ$156,Макро!$19:$19)</f>
        <v>0</v>
      </c>
      <c r="DA228" s="236">
        <f>(DA210+DA215+DA216)*SUMIF(Макро!$15:$15,DA$156,Макро!$19:$19)</f>
        <v>0</v>
      </c>
      <c r="DB228" s="236">
        <f>(DB210+DB215+DB216)*SUMIF(Макро!$15:$15,DB$156,Макро!$19:$19)</f>
        <v>0</v>
      </c>
      <c r="DC228" s="236">
        <f>(DC210+DC215+DC216)*SUMIF(Макро!$15:$15,DC$156,Макро!$19:$19)</f>
        <v>0</v>
      </c>
      <c r="DD228" s="236">
        <f>(DD210+DD215+DD216)*SUMIF(Макро!$15:$15,DD$156,Макро!$19:$19)</f>
        <v>0</v>
      </c>
      <c r="DE228" s="236">
        <f>(DE210+DE215+DE216)*SUMIF(Макро!$15:$15,DE$156,Макро!$19:$19)</f>
        <v>0</v>
      </c>
      <c r="DF228" s="236">
        <f>(DF210+DF215+DF216)*SUMIF(Макро!$15:$15,DF$156,Макро!$19:$19)</f>
        <v>0</v>
      </c>
      <c r="DG228" s="236">
        <f>(DG210+DG215+DG216)*SUMIF(Макро!$15:$15,DG$156,Макро!$19:$19)</f>
        <v>0</v>
      </c>
      <c r="DH228" s="236">
        <f>(DH210+DH215+DH216)*SUMIF(Макро!$15:$15,DH$156,Макро!$19:$19)</f>
        <v>0</v>
      </c>
      <c r="DI228" s="236">
        <f>(DI210+DI215+DI216)*SUMIF(Макро!$15:$15,DI$156,Макро!$19:$19)</f>
        <v>0</v>
      </c>
      <c r="DJ228" s="236">
        <f>(DJ210+DJ215+DJ216)*SUMIF(Макро!$15:$15,DJ$156,Макро!$19:$19)</f>
        <v>0</v>
      </c>
      <c r="DK228" s="117"/>
      <c r="DL228" s="118"/>
    </row>
    <row r="229" spans="1:120" ht="16.5" x14ac:dyDescent="0.3">
      <c r="A229" s="46"/>
      <c r="B229" s="46"/>
      <c r="C229" s="46"/>
      <c r="D229" s="504" t="s">
        <v>215</v>
      </c>
      <c r="E229" s="341">
        <v>1</v>
      </c>
      <c r="F229" s="50" t="s">
        <v>138</v>
      </c>
      <c r="G229" s="320">
        <v>51</v>
      </c>
      <c r="H229" s="484" t="b">
        <v>0</v>
      </c>
      <c r="I229" s="337">
        <f t="shared" si="45"/>
        <v>12.75</v>
      </c>
      <c r="J229" s="337"/>
      <c r="K229" s="337"/>
      <c r="L229" s="337"/>
      <c r="M229" s="337"/>
      <c r="N229" s="337"/>
      <c r="O229" s="337"/>
      <c r="P229" s="337"/>
      <c r="Q229" s="337"/>
      <c r="R229" s="337"/>
      <c r="S229" s="337"/>
      <c r="T229" s="337"/>
      <c r="U229" s="337"/>
      <c r="V229" s="337"/>
      <c r="W229" s="337"/>
      <c r="X229" s="337"/>
      <c r="Y229" s="337"/>
      <c r="Z229" s="337"/>
      <c r="AA229" s="337"/>
      <c r="AB229" s="337"/>
      <c r="AC229" s="337"/>
      <c r="AD229" s="337"/>
      <c r="AE229" s="337"/>
      <c r="AF229" s="337"/>
      <c r="AG229" s="337"/>
      <c r="AH229" s="337"/>
      <c r="AI229" s="337"/>
      <c r="AJ229" s="337"/>
      <c r="AK229" s="337"/>
      <c r="AL229" s="337"/>
      <c r="AM229" s="337"/>
      <c r="AN229" s="337"/>
      <c r="AO229" s="337"/>
      <c r="AP229" s="337"/>
      <c r="AQ229" s="337"/>
      <c r="AR229" s="337"/>
      <c r="AS229" s="337"/>
      <c r="AT229" s="337"/>
      <c r="AU229" s="337"/>
      <c r="AV229" s="337"/>
      <c r="AW229" s="337"/>
      <c r="AX229" s="337"/>
      <c r="AY229" s="337"/>
      <c r="AZ229" s="337"/>
      <c r="BA229" s="337"/>
      <c r="BB229" s="337"/>
      <c r="BC229" s="337"/>
      <c r="BD229" s="337"/>
      <c r="BE229" s="337"/>
      <c r="BF229" s="337"/>
      <c r="BG229" s="337"/>
      <c r="BH229" s="337"/>
      <c r="BI229" s="337"/>
      <c r="BJ229" s="337"/>
      <c r="BK229" s="337"/>
      <c r="BL229" s="337"/>
      <c r="BM229" s="337"/>
      <c r="BN229" s="337"/>
      <c r="BO229" s="337"/>
      <c r="BP229" s="337"/>
      <c r="BQ229" s="337"/>
      <c r="BR229" s="337"/>
      <c r="BS229" s="337"/>
      <c r="BT229" s="337"/>
      <c r="BU229" s="337"/>
      <c r="BV229" s="337"/>
      <c r="BW229" s="337"/>
      <c r="BX229" s="337"/>
      <c r="BY229" s="337"/>
      <c r="BZ229" s="337"/>
      <c r="CA229" s="337"/>
      <c r="CB229" s="337"/>
      <c r="CC229" s="337"/>
      <c r="CD229" s="337"/>
      <c r="CE229" s="337"/>
      <c r="CF229" s="337"/>
      <c r="CG229" s="337"/>
      <c r="CH229" s="337"/>
      <c r="CI229" s="337"/>
      <c r="CJ229" s="337"/>
      <c r="CK229" s="337"/>
      <c r="CL229" s="337"/>
      <c r="CM229" s="337"/>
      <c r="CN229" s="337"/>
      <c r="CO229" s="337"/>
      <c r="CP229" s="337"/>
      <c r="CQ229" s="337"/>
      <c r="CR229" s="337"/>
      <c r="CS229" s="337"/>
      <c r="CT229" s="337"/>
      <c r="CU229" s="337"/>
      <c r="CV229" s="337"/>
      <c r="CW229" s="337"/>
      <c r="CX229" s="337"/>
      <c r="CY229" s="337"/>
      <c r="CZ229" s="337"/>
      <c r="DA229" s="337"/>
      <c r="DB229" s="337"/>
      <c r="DC229" s="337"/>
      <c r="DD229" s="337"/>
      <c r="DE229" s="337"/>
      <c r="DF229" s="337"/>
      <c r="DG229" s="337"/>
      <c r="DH229" s="337"/>
      <c r="DI229" s="337"/>
      <c r="DJ229" s="337"/>
      <c r="DK229" s="117"/>
      <c r="DL229" s="118"/>
    </row>
    <row r="230" spans="1:120" ht="16.5" x14ac:dyDescent="0.3">
      <c r="D230" s="504" t="s">
        <v>216</v>
      </c>
      <c r="E230" s="343">
        <v>0</v>
      </c>
      <c r="F230" s="50" t="s">
        <v>138</v>
      </c>
      <c r="G230" s="322"/>
      <c r="H230" s="484" t="b">
        <v>0</v>
      </c>
      <c r="I230" s="345">
        <f t="shared" si="45"/>
        <v>0</v>
      </c>
      <c r="J230" s="345"/>
      <c r="K230" s="345"/>
      <c r="L230" s="345"/>
      <c r="M230" s="345"/>
      <c r="N230" s="345"/>
      <c r="O230" s="345"/>
      <c r="P230" s="345"/>
      <c r="Q230" s="345"/>
      <c r="R230" s="345"/>
      <c r="S230" s="345"/>
      <c r="T230" s="345"/>
      <c r="U230" s="345"/>
      <c r="V230" s="345"/>
      <c r="W230" s="345"/>
      <c r="X230" s="345"/>
      <c r="Y230" s="345"/>
      <c r="Z230" s="345"/>
      <c r="AA230" s="345"/>
      <c r="AB230" s="345"/>
      <c r="AC230" s="345"/>
      <c r="AD230" s="345"/>
      <c r="AE230" s="345"/>
      <c r="AF230" s="345"/>
      <c r="AG230" s="345"/>
      <c r="AH230" s="345"/>
      <c r="AI230" s="345"/>
      <c r="AJ230" s="345"/>
      <c r="AK230" s="345"/>
      <c r="AL230" s="345"/>
      <c r="AM230" s="345"/>
      <c r="AN230" s="345"/>
      <c r="AO230" s="345"/>
      <c r="AP230" s="345"/>
      <c r="AQ230" s="345"/>
      <c r="AR230" s="345"/>
      <c r="AS230" s="345"/>
      <c r="AT230" s="345"/>
      <c r="AU230" s="345"/>
      <c r="AV230" s="345"/>
      <c r="AW230" s="345"/>
      <c r="AX230" s="345"/>
      <c r="AY230" s="345"/>
      <c r="AZ230" s="345"/>
      <c r="BA230" s="345"/>
      <c r="BB230" s="345"/>
      <c r="BC230" s="345"/>
      <c r="BD230" s="345"/>
      <c r="BE230" s="345"/>
      <c r="BF230" s="345"/>
      <c r="BG230" s="345"/>
      <c r="BH230" s="345"/>
      <c r="BI230" s="345"/>
      <c r="BJ230" s="345"/>
      <c r="BK230" s="345"/>
      <c r="BL230" s="345"/>
      <c r="BM230" s="345"/>
      <c r="BN230" s="345"/>
      <c r="BO230" s="345"/>
      <c r="BP230" s="345"/>
      <c r="BQ230" s="345"/>
      <c r="BR230" s="345"/>
      <c r="BS230" s="345"/>
      <c r="BT230" s="345"/>
      <c r="BU230" s="345"/>
      <c r="BV230" s="345"/>
      <c r="BW230" s="345"/>
      <c r="BX230" s="345"/>
      <c r="BY230" s="345"/>
      <c r="BZ230" s="345"/>
      <c r="CA230" s="345"/>
      <c r="CB230" s="345"/>
      <c r="CC230" s="345"/>
      <c r="CD230" s="345"/>
      <c r="CE230" s="345"/>
      <c r="CF230" s="345"/>
      <c r="CG230" s="345"/>
      <c r="CH230" s="345"/>
      <c r="CI230" s="345"/>
      <c r="CJ230" s="345"/>
      <c r="CK230" s="345"/>
      <c r="CL230" s="345"/>
      <c r="CM230" s="345"/>
      <c r="CN230" s="345"/>
      <c r="CO230" s="345"/>
      <c r="CP230" s="345"/>
      <c r="CQ230" s="345"/>
      <c r="CR230" s="345"/>
      <c r="CS230" s="345"/>
      <c r="CT230" s="345"/>
      <c r="CU230" s="345"/>
      <c r="CV230" s="345"/>
      <c r="CW230" s="345"/>
      <c r="CX230" s="345"/>
      <c r="CY230" s="345"/>
      <c r="CZ230" s="345"/>
      <c r="DA230" s="345"/>
      <c r="DB230" s="345"/>
      <c r="DC230" s="345"/>
      <c r="DD230" s="345"/>
      <c r="DE230" s="345"/>
      <c r="DF230" s="345"/>
      <c r="DG230" s="345"/>
      <c r="DH230" s="345"/>
      <c r="DI230" s="345"/>
      <c r="DJ230" s="345"/>
      <c r="DK230" s="126"/>
      <c r="DL230" s="127"/>
    </row>
    <row r="231" spans="1:120" ht="16.5" x14ac:dyDescent="0.3">
      <c r="D231" s="29"/>
      <c r="F231" s="50"/>
    </row>
    <row r="232" spans="1:120" ht="16.5" x14ac:dyDescent="0.3">
      <c r="D232" s="29" t="s">
        <v>96</v>
      </c>
      <c r="F232" s="50" t="s">
        <v>138</v>
      </c>
      <c r="H232" s="483"/>
      <c r="I232" s="319"/>
      <c r="J232" s="319"/>
      <c r="K232" s="319"/>
      <c r="L232" s="319"/>
      <c r="M232" s="319"/>
      <c r="N232" s="319"/>
      <c r="O232" s="319"/>
      <c r="P232" s="319"/>
      <c r="Q232" s="319"/>
      <c r="R232" s="319"/>
      <c r="S232" s="319"/>
      <c r="T232" s="319"/>
      <c r="U232" s="319"/>
      <c r="V232" s="319"/>
      <c r="W232" s="319"/>
      <c r="X232" s="319"/>
      <c r="Y232" s="319"/>
      <c r="Z232" s="319"/>
      <c r="AA232" s="319"/>
      <c r="AB232" s="319"/>
      <c r="AC232" s="319"/>
      <c r="AD232" s="319"/>
      <c r="AE232" s="319"/>
      <c r="AF232" s="319"/>
      <c r="AG232" s="319"/>
      <c r="AH232" s="319"/>
      <c r="AI232" s="319"/>
      <c r="AJ232" s="319"/>
      <c r="AK232" s="319"/>
      <c r="AL232" s="319"/>
      <c r="AM232" s="319"/>
      <c r="AN232" s="319"/>
      <c r="AO232" s="319"/>
      <c r="AP232" s="319"/>
      <c r="AQ232" s="319"/>
      <c r="AR232" s="319"/>
      <c r="AS232" s="319"/>
      <c r="AT232" s="319"/>
      <c r="AU232" s="319"/>
      <c r="AV232" s="319"/>
      <c r="AW232" s="319"/>
      <c r="AX232" s="319"/>
      <c r="AY232" s="319"/>
      <c r="AZ232" s="319"/>
      <c r="BA232" s="319"/>
      <c r="BB232" s="319"/>
      <c r="BC232" s="319"/>
      <c r="BD232" s="319"/>
      <c r="BE232" s="319"/>
      <c r="BF232" s="319"/>
      <c r="BG232" s="319"/>
      <c r="BH232" s="319"/>
      <c r="BI232" s="319"/>
      <c r="BJ232" s="319"/>
      <c r="BK232" s="319"/>
      <c r="BL232" s="319"/>
      <c r="BM232" s="319"/>
      <c r="BN232" s="319"/>
      <c r="BO232" s="319"/>
      <c r="BP232" s="319"/>
      <c r="BQ232" s="319"/>
      <c r="BR232" s="319"/>
      <c r="BS232" s="319"/>
      <c r="BT232" s="319"/>
      <c r="BU232" s="319"/>
      <c r="BV232" s="319"/>
      <c r="BW232" s="319"/>
      <c r="BX232" s="319"/>
      <c r="BY232" s="319"/>
      <c r="BZ232" s="319"/>
      <c r="CA232" s="319"/>
      <c r="CB232" s="319"/>
      <c r="CC232" s="319"/>
      <c r="CD232" s="319"/>
      <c r="CE232" s="319"/>
      <c r="CF232" s="319"/>
      <c r="CG232" s="319"/>
      <c r="CH232" s="319"/>
      <c r="CI232" s="319"/>
      <c r="CJ232" s="319"/>
      <c r="CK232" s="319"/>
      <c r="CL232" s="319"/>
      <c r="CM232" s="319"/>
      <c r="CN232" s="319"/>
      <c r="CO232" s="319"/>
      <c r="CP232" s="319"/>
      <c r="CQ232" s="319"/>
      <c r="CR232" s="319"/>
      <c r="CS232" s="319"/>
      <c r="CT232" s="319"/>
      <c r="CU232" s="319"/>
      <c r="CV232" s="319"/>
      <c r="CW232" s="319"/>
      <c r="CX232" s="319"/>
      <c r="CY232" s="319"/>
      <c r="CZ232" s="319"/>
      <c r="DA232" s="319"/>
      <c r="DB232" s="319"/>
      <c r="DC232" s="319"/>
      <c r="DD232" s="319"/>
      <c r="DE232" s="319"/>
      <c r="DF232" s="319"/>
      <c r="DG232" s="319"/>
      <c r="DH232" s="319"/>
      <c r="DI232" s="319"/>
      <c r="DJ232" s="319"/>
      <c r="DK232" s="128"/>
      <c r="DL232" s="129"/>
    </row>
    <row r="233" spans="1:120" ht="16.5" x14ac:dyDescent="0.3">
      <c r="D233" s="29"/>
      <c r="F233" s="50"/>
    </row>
    <row r="234" spans="1:120" s="110" customFormat="1" x14ac:dyDescent="0.25">
      <c r="A234" s="25"/>
      <c r="B234" s="25"/>
      <c r="C234" s="25"/>
      <c r="D234" s="26" t="s">
        <v>238</v>
      </c>
      <c r="E234" s="26"/>
      <c r="F234" s="47"/>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c r="CA234" s="26"/>
      <c r="CB234" s="26"/>
      <c r="CC234" s="26"/>
      <c r="CD234" s="26"/>
      <c r="CE234" s="26"/>
      <c r="CF234" s="26"/>
      <c r="CG234" s="26"/>
      <c r="CH234" s="26"/>
      <c r="CI234" s="26"/>
      <c r="CJ234" s="26"/>
      <c r="CK234" s="26"/>
      <c r="CL234" s="26"/>
      <c r="CM234" s="26"/>
      <c r="CN234" s="26"/>
      <c r="CO234" s="26"/>
      <c r="CP234" s="26"/>
      <c r="CQ234" s="26"/>
      <c r="CR234" s="26"/>
      <c r="CS234" s="26"/>
      <c r="CT234" s="26"/>
      <c r="CU234" s="26"/>
      <c r="CV234" s="26"/>
      <c r="CW234" s="26"/>
      <c r="CX234" s="26"/>
      <c r="CY234" s="26"/>
      <c r="CZ234" s="26"/>
      <c r="DA234" s="26"/>
      <c r="DB234" s="26"/>
      <c r="DC234" s="26"/>
      <c r="DD234" s="26"/>
      <c r="DE234" s="26"/>
      <c r="DF234" s="26"/>
      <c r="DG234" s="26"/>
      <c r="DH234" s="26"/>
      <c r="DI234" s="26"/>
      <c r="DJ234" s="26"/>
      <c r="DK234" s="26"/>
      <c r="DL234" s="26"/>
    </row>
    <row r="235" spans="1:120" ht="16.5" x14ac:dyDescent="0.3">
      <c r="D235" s="29"/>
      <c r="E235" s="29"/>
      <c r="F235" s="50"/>
    </row>
    <row r="236" spans="1:120" ht="16.5" x14ac:dyDescent="0.3">
      <c r="D236" s="35"/>
      <c r="E236" s="33"/>
      <c r="F236" s="50"/>
      <c r="G236" s="45" t="s">
        <v>186</v>
      </c>
      <c r="H236" s="45" t="s">
        <v>187</v>
      </c>
      <c r="I236" t="s">
        <v>188</v>
      </c>
    </row>
    <row r="237" spans="1:120" ht="16.5" x14ac:dyDescent="0.3">
      <c r="D237" s="35" t="s">
        <v>239</v>
      </c>
      <c r="E237" s="35"/>
      <c r="F237" s="50" t="s">
        <v>240</v>
      </c>
      <c r="G237" s="49">
        <f>G240-G238+G239</f>
        <v>20.148</v>
      </c>
      <c r="H237" s="321" t="b">
        <v>0</v>
      </c>
      <c r="I237" s="49">
        <f t="shared" ref="I237:BT237" si="46">I240-I238+I239</f>
        <v>0</v>
      </c>
      <c r="J237" s="49">
        <f t="shared" si="46"/>
        <v>0</v>
      </c>
      <c r="K237" s="49">
        <f t="shared" si="46"/>
        <v>0</v>
      </c>
      <c r="L237" s="49">
        <f t="shared" si="46"/>
        <v>0</v>
      </c>
      <c r="M237" s="49">
        <f t="shared" si="46"/>
        <v>0</v>
      </c>
      <c r="N237" s="49">
        <f t="shared" si="46"/>
        <v>0</v>
      </c>
      <c r="O237" s="49">
        <f t="shared" si="46"/>
        <v>0</v>
      </c>
      <c r="P237" s="49">
        <f t="shared" si="46"/>
        <v>0</v>
      </c>
      <c r="Q237" s="49">
        <f t="shared" si="46"/>
        <v>0</v>
      </c>
      <c r="R237" s="49">
        <f t="shared" si="46"/>
        <v>0</v>
      </c>
      <c r="S237" s="49">
        <f t="shared" si="46"/>
        <v>0</v>
      </c>
      <c r="T237" s="49">
        <f t="shared" si="46"/>
        <v>7.1054273576010019E-15</v>
      </c>
      <c r="U237" s="49">
        <f t="shared" si="46"/>
        <v>0</v>
      </c>
      <c r="V237" s="49">
        <f t="shared" si="46"/>
        <v>0</v>
      </c>
      <c r="W237" s="49">
        <f t="shared" si="46"/>
        <v>0</v>
      </c>
      <c r="X237" s="49">
        <f t="shared" si="46"/>
        <v>0</v>
      </c>
      <c r="Y237" s="49">
        <f t="shared" si="46"/>
        <v>0</v>
      </c>
      <c r="Z237" s="49">
        <f t="shared" si="46"/>
        <v>0</v>
      </c>
      <c r="AA237" s="49">
        <f t="shared" si="46"/>
        <v>0</v>
      </c>
      <c r="AB237" s="49">
        <f t="shared" si="46"/>
        <v>0</v>
      </c>
      <c r="AC237" s="49">
        <f t="shared" si="46"/>
        <v>-7.1054273576010019E-15</v>
      </c>
      <c r="AD237" s="49">
        <f t="shared" si="46"/>
        <v>0</v>
      </c>
      <c r="AE237" s="49">
        <f t="shared" si="46"/>
        <v>0</v>
      </c>
      <c r="AF237" s="49">
        <f t="shared" si="46"/>
        <v>0</v>
      </c>
      <c r="AG237" s="49">
        <f t="shared" si="46"/>
        <v>0</v>
      </c>
      <c r="AH237" s="49">
        <f t="shared" si="46"/>
        <v>0</v>
      </c>
      <c r="AI237" s="49">
        <f t="shared" si="46"/>
        <v>0</v>
      </c>
      <c r="AJ237" s="49">
        <f t="shared" si="46"/>
        <v>-7.1054273576010019E-15</v>
      </c>
      <c r="AK237" s="49">
        <f t="shared" si="46"/>
        <v>0</v>
      </c>
      <c r="AL237" s="49">
        <f t="shared" si="46"/>
        <v>-3.5527136788005009E-15</v>
      </c>
      <c r="AM237" s="49">
        <f t="shared" si="46"/>
        <v>0</v>
      </c>
      <c r="AN237" s="49">
        <f t="shared" si="46"/>
        <v>-7.1054273576010019E-15</v>
      </c>
      <c r="AO237" s="49">
        <f t="shared" si="46"/>
        <v>0</v>
      </c>
      <c r="AP237" s="49">
        <f t="shared" si="46"/>
        <v>0</v>
      </c>
      <c r="AQ237" s="49">
        <f t="shared" si="46"/>
        <v>0</v>
      </c>
      <c r="AR237" s="49">
        <f t="shared" si="46"/>
        <v>-7.1054273576010019E-15</v>
      </c>
      <c r="AS237" s="49">
        <f t="shared" si="46"/>
        <v>0</v>
      </c>
      <c r="AT237" s="49">
        <f t="shared" si="46"/>
        <v>-3.5527136788005009E-15</v>
      </c>
      <c r="AU237" s="49">
        <f t="shared" si="46"/>
        <v>0</v>
      </c>
      <c r="AV237" s="49">
        <f t="shared" si="46"/>
        <v>-7.1054273576010019E-15</v>
      </c>
      <c r="AW237" s="49">
        <f t="shared" si="46"/>
        <v>-1.4210854715202004E-14</v>
      </c>
      <c r="AX237" s="49">
        <f t="shared" si="46"/>
        <v>0</v>
      </c>
      <c r="AY237" s="49">
        <f t="shared" si="46"/>
        <v>-3.5527136788005009E-15</v>
      </c>
      <c r="AZ237" s="49">
        <f t="shared" si="46"/>
        <v>-7.1054273576010019E-15</v>
      </c>
      <c r="BA237" s="49">
        <f t="shared" si="46"/>
        <v>0</v>
      </c>
      <c r="BB237" s="49">
        <f t="shared" si="46"/>
        <v>0</v>
      </c>
      <c r="BC237" s="49">
        <f t="shared" si="46"/>
        <v>0</v>
      </c>
      <c r="BD237" s="49">
        <f t="shared" si="46"/>
        <v>-7.1054273576010019E-15</v>
      </c>
      <c r="BE237" s="49">
        <f t="shared" si="46"/>
        <v>0</v>
      </c>
      <c r="BF237" s="49">
        <f t="shared" si="46"/>
        <v>0</v>
      </c>
      <c r="BG237" s="49">
        <f t="shared" si="46"/>
        <v>0</v>
      </c>
      <c r="BH237" s="49">
        <f t="shared" si="46"/>
        <v>-7.1054273576010019E-15</v>
      </c>
      <c r="BI237" s="49">
        <f t="shared" si="46"/>
        <v>0</v>
      </c>
      <c r="BJ237" s="49">
        <f t="shared" si="46"/>
        <v>3.5527136788005009E-15</v>
      </c>
      <c r="BK237" s="49">
        <f t="shared" si="46"/>
        <v>0</v>
      </c>
      <c r="BL237" s="49">
        <f t="shared" si="46"/>
        <v>-7.1054273576010019E-15</v>
      </c>
      <c r="BM237" s="49">
        <f t="shared" si="46"/>
        <v>0</v>
      </c>
      <c r="BN237" s="49">
        <f t="shared" si="46"/>
        <v>3.5527136788005009E-15</v>
      </c>
      <c r="BO237" s="49">
        <f t="shared" si="46"/>
        <v>0</v>
      </c>
      <c r="BP237" s="49">
        <f t="shared" si="46"/>
        <v>-1.4210854715202004E-14</v>
      </c>
      <c r="BQ237" s="49">
        <f t="shared" si="46"/>
        <v>0</v>
      </c>
      <c r="BR237" s="49">
        <f t="shared" si="46"/>
        <v>0</v>
      </c>
      <c r="BS237" s="49">
        <f t="shared" si="46"/>
        <v>-3.5527136788005009E-15</v>
      </c>
      <c r="BT237" s="49">
        <f t="shared" si="46"/>
        <v>-1.4210854715202004E-14</v>
      </c>
      <c r="BU237" s="49">
        <f t="shared" ref="BU237:DJ237" si="47">BU240-BU238+BU239</f>
        <v>1.4210854715202004E-14</v>
      </c>
      <c r="BV237" s="49">
        <f t="shared" si="47"/>
        <v>3.5527136788005009E-15</v>
      </c>
      <c r="BW237" s="49">
        <f t="shared" si="47"/>
        <v>0</v>
      </c>
      <c r="BX237" s="49">
        <f t="shared" si="47"/>
        <v>-1.4210854715202004E-14</v>
      </c>
      <c r="BY237" s="49">
        <f t="shared" si="47"/>
        <v>0</v>
      </c>
      <c r="BZ237" s="49">
        <f t="shared" si="47"/>
        <v>3.5527136788005009E-15</v>
      </c>
      <c r="CA237" s="49">
        <f t="shared" si="47"/>
        <v>3.5527136788005009E-15</v>
      </c>
      <c r="CB237" s="49">
        <f t="shared" si="47"/>
        <v>-1.4210854715202004E-14</v>
      </c>
      <c r="CC237" s="49">
        <f t="shared" si="47"/>
        <v>0</v>
      </c>
      <c r="CD237" s="49">
        <f t="shared" si="47"/>
        <v>0</v>
      </c>
      <c r="CE237" s="49">
        <f t="shared" si="47"/>
        <v>0</v>
      </c>
      <c r="CF237" s="49">
        <f t="shared" si="47"/>
        <v>-1.4210854715202004E-14</v>
      </c>
      <c r="CG237" s="49">
        <f t="shared" si="47"/>
        <v>0</v>
      </c>
      <c r="CH237" s="49">
        <f t="shared" si="47"/>
        <v>0</v>
      </c>
      <c r="CI237" s="49">
        <f t="shared" si="47"/>
        <v>0</v>
      </c>
      <c r="CJ237" s="49">
        <f t="shared" si="47"/>
        <v>0</v>
      </c>
      <c r="CK237" s="49">
        <f t="shared" si="47"/>
        <v>0</v>
      </c>
      <c r="CL237" s="49">
        <f t="shared" si="47"/>
        <v>3.5527136788005009E-15</v>
      </c>
      <c r="CM237" s="49">
        <f t="shared" si="47"/>
        <v>-3.5527136788005009E-15</v>
      </c>
      <c r="CN237" s="49">
        <f t="shared" si="47"/>
        <v>0</v>
      </c>
      <c r="CO237" s="49">
        <f t="shared" si="47"/>
        <v>0</v>
      </c>
      <c r="CP237" s="49">
        <f t="shared" si="47"/>
        <v>0</v>
      </c>
      <c r="CQ237" s="49">
        <f t="shared" si="47"/>
        <v>0</v>
      </c>
      <c r="CR237" s="49">
        <f t="shared" si="47"/>
        <v>0</v>
      </c>
      <c r="CS237" s="49">
        <f t="shared" si="47"/>
        <v>-1.4210854715202004E-14</v>
      </c>
      <c r="CT237" s="49">
        <f t="shared" si="47"/>
        <v>0</v>
      </c>
      <c r="CU237" s="49">
        <f t="shared" si="47"/>
        <v>3.5527136788005009E-15</v>
      </c>
      <c r="CV237" s="49">
        <f t="shared" si="47"/>
        <v>0</v>
      </c>
      <c r="CW237" s="49">
        <f t="shared" si="47"/>
        <v>0</v>
      </c>
      <c r="CX237" s="49">
        <f t="shared" si="47"/>
        <v>3.5527136788005009E-15</v>
      </c>
      <c r="CY237" s="49">
        <f t="shared" si="47"/>
        <v>0</v>
      </c>
      <c r="CZ237" s="49">
        <f t="shared" si="47"/>
        <v>0</v>
      </c>
      <c r="DA237" s="49">
        <f t="shared" si="47"/>
        <v>0</v>
      </c>
      <c r="DB237" s="49">
        <f t="shared" si="47"/>
        <v>0</v>
      </c>
      <c r="DC237" s="49">
        <f t="shared" si="47"/>
        <v>0</v>
      </c>
      <c r="DD237" s="49">
        <f t="shared" si="47"/>
        <v>1.4210854715202004E-14</v>
      </c>
      <c r="DE237" s="49">
        <f t="shared" si="47"/>
        <v>1.4210854715202004E-14</v>
      </c>
      <c r="DF237" s="49">
        <f t="shared" si="47"/>
        <v>1.4210854715202004E-14</v>
      </c>
      <c r="DG237" s="49">
        <f t="shared" si="47"/>
        <v>1.4210854715202004E-14</v>
      </c>
      <c r="DH237" s="49">
        <f t="shared" si="47"/>
        <v>1.4210854715202004E-14</v>
      </c>
      <c r="DI237" s="49">
        <f t="shared" si="47"/>
        <v>1.4210854715202004E-14</v>
      </c>
      <c r="DJ237" s="49">
        <f t="shared" si="47"/>
        <v>1.4210854715202004E-14</v>
      </c>
    </row>
    <row r="238" spans="1:120" ht="16.5" x14ac:dyDescent="0.3">
      <c r="D238" s="131" t="s">
        <v>241</v>
      </c>
      <c r="E238" s="35"/>
      <c r="F238" s="50" t="s">
        <v>240</v>
      </c>
      <c r="G238" s="346">
        <v>0</v>
      </c>
      <c r="H238" s="484" t="b">
        <v>0</v>
      </c>
      <c r="I238" s="337">
        <v>50.454566274698827</v>
      </c>
      <c r="J238" s="337">
        <v>17.401575809264493</v>
      </c>
      <c r="K238" s="337">
        <v>14.158079017166845</v>
      </c>
      <c r="L238" s="337">
        <v>43.759557437269407</v>
      </c>
      <c r="M238" s="337">
        <v>52.011035647472035</v>
      </c>
      <c r="N238" s="337">
        <v>18.242011505007497</v>
      </c>
      <c r="O238" s="337">
        <v>14.83717348246198</v>
      </c>
      <c r="P238" s="337">
        <v>46.264318783406566</v>
      </c>
      <c r="Q238" s="337">
        <v>51.932111501872399</v>
      </c>
      <c r="R238" s="337">
        <v>18.378423229352606</v>
      </c>
      <c r="S238" s="337">
        <v>15.084016246663708</v>
      </c>
      <c r="T238" s="337">
        <v>47.034007993140811</v>
      </c>
      <c r="U238" s="337">
        <v>53.539089905562278</v>
      </c>
      <c r="V238" s="337">
        <v>18.947122024170088</v>
      </c>
      <c r="W238" s="337">
        <v>15.550773473517884</v>
      </c>
      <c r="X238" s="337">
        <v>48.489420317001922</v>
      </c>
      <c r="Y238" s="337">
        <v>56.335850396599469</v>
      </c>
      <c r="Z238" s="337">
        <v>19.936876657458207</v>
      </c>
      <c r="AA238" s="337">
        <v>16.363110570254477</v>
      </c>
      <c r="AB238" s="337">
        <v>51.022397534490963</v>
      </c>
      <c r="AC238" s="337">
        <v>58.190056247010858</v>
      </c>
      <c r="AD238" s="337">
        <v>20.593067574555306</v>
      </c>
      <c r="AE238" s="337">
        <v>16.901676601240062</v>
      </c>
      <c r="AF238" s="337">
        <v>52.701719446638393</v>
      </c>
      <c r="AG238" s="337">
        <v>60.461458413764817</v>
      </c>
      <c r="AH238" s="337">
        <v>21.396901447999245</v>
      </c>
      <c r="AI238" s="337">
        <v>17.561419989197407</v>
      </c>
      <c r="AJ238" s="337">
        <v>54.758888789019004</v>
      </c>
      <c r="AK238" s="337">
        <v>61.80575765531308</v>
      </c>
      <c r="AL238" s="337">
        <v>21.872639862894644</v>
      </c>
      <c r="AM238" s="337">
        <v>17.95188036166196</v>
      </c>
      <c r="AN238" s="337">
        <v>55.976397175325893</v>
      </c>
      <c r="AO238" s="337">
        <v>63.150056896861344</v>
      </c>
      <c r="AP238" s="337">
        <v>22.348378277790037</v>
      </c>
      <c r="AQ238" s="337">
        <v>18.342340734126509</v>
      </c>
      <c r="AR238" s="337">
        <v>57.193905561632782</v>
      </c>
      <c r="AS238" s="337">
        <v>64.4943561384096</v>
      </c>
      <c r="AT238" s="337">
        <v>22.824116692685433</v>
      </c>
      <c r="AU238" s="337">
        <v>18.732801106591062</v>
      </c>
      <c r="AV238" s="337">
        <v>58.411413947939671</v>
      </c>
      <c r="AW238" s="337">
        <v>65.838655379957871</v>
      </c>
      <c r="AX238" s="337">
        <v>23.299855107580825</v>
      </c>
      <c r="AY238" s="337">
        <v>19.123261479055614</v>
      </c>
      <c r="AZ238" s="337">
        <v>59.62892233424656</v>
      </c>
      <c r="BA238" s="337">
        <v>67.182954621506127</v>
      </c>
      <c r="BB238" s="337">
        <v>23.775593522476221</v>
      </c>
      <c r="BC238" s="337">
        <v>19.513721851520163</v>
      </c>
      <c r="BD238" s="337">
        <v>60.84643072055345</v>
      </c>
      <c r="BE238" s="337">
        <v>68.527253863054398</v>
      </c>
      <c r="BF238" s="337">
        <v>24.251331937371617</v>
      </c>
      <c r="BG238" s="337">
        <v>19.904182223984716</v>
      </c>
      <c r="BH238" s="337">
        <v>62.063939106860339</v>
      </c>
      <c r="BI238" s="337">
        <v>69.871553104602654</v>
      </c>
      <c r="BJ238" s="337">
        <v>24.727070352267006</v>
      </c>
      <c r="BK238" s="337">
        <v>20.294642596449265</v>
      </c>
      <c r="BL238" s="337">
        <v>63.281447493167228</v>
      </c>
      <c r="BM238" s="337">
        <v>71.215852346150911</v>
      </c>
      <c r="BN238" s="337">
        <v>25.202808767162402</v>
      </c>
      <c r="BO238" s="337">
        <v>20.685102968913817</v>
      </c>
      <c r="BP238" s="337">
        <v>64.498955879474124</v>
      </c>
      <c r="BQ238" s="337">
        <v>72.560151587699181</v>
      </c>
      <c r="BR238" s="337">
        <v>25.678547182057798</v>
      </c>
      <c r="BS238" s="337">
        <v>21.07556334137837</v>
      </c>
      <c r="BT238" s="337">
        <v>65.716464265781013</v>
      </c>
      <c r="BU238" s="337">
        <v>73.904450829247438</v>
      </c>
      <c r="BV238" s="337">
        <v>26.154285596953187</v>
      </c>
      <c r="BW238" s="337">
        <v>21.466023713842919</v>
      </c>
      <c r="BX238" s="337">
        <v>66.933972652087903</v>
      </c>
      <c r="BY238" s="337">
        <v>75.248750070795708</v>
      </c>
      <c r="BZ238" s="337">
        <v>26.630024011848583</v>
      </c>
      <c r="CA238" s="337">
        <v>21.856484086307468</v>
      </c>
      <c r="CB238" s="337">
        <v>68.151481038394792</v>
      </c>
      <c r="CC238" s="337">
        <v>76.593049312343965</v>
      </c>
      <c r="CD238" s="337">
        <v>27.105762426743979</v>
      </c>
      <c r="CE238" s="337">
        <v>22.24694445877202</v>
      </c>
      <c r="CF238" s="337">
        <v>69.368989424701681</v>
      </c>
      <c r="CG238" s="337">
        <v>77.937348553892235</v>
      </c>
      <c r="CH238" s="337">
        <v>27.581500841639375</v>
      </c>
      <c r="CI238" s="337">
        <v>22.637404831236573</v>
      </c>
      <c r="CJ238" s="337">
        <v>70.58649781100857</v>
      </c>
      <c r="CK238" s="337">
        <v>79.281647795440492</v>
      </c>
      <c r="CL238" s="337">
        <v>28.057239256534764</v>
      </c>
      <c r="CM238" s="337">
        <v>23.027865203701126</v>
      </c>
      <c r="CN238" s="337">
        <v>71.804006197315459</v>
      </c>
      <c r="CO238" s="337">
        <v>80.625947036988748</v>
      </c>
      <c r="CP238" s="337">
        <v>28.53297767143016</v>
      </c>
      <c r="CQ238" s="337">
        <v>23.418325576165675</v>
      </c>
      <c r="CR238" s="337">
        <v>73.021514583622348</v>
      </c>
      <c r="CS238" s="337">
        <v>81.970246278537005</v>
      </c>
      <c r="CT238" s="337">
        <v>29.008716086325556</v>
      </c>
      <c r="CU238" s="337">
        <v>23.808785948630224</v>
      </c>
      <c r="CV238" s="337">
        <v>74.239022969929238</v>
      </c>
      <c r="CW238" s="337">
        <v>83.314545520085261</v>
      </c>
      <c r="CX238" s="337">
        <v>29.484454501220945</v>
      </c>
      <c r="CY238" s="337">
        <v>24.199246321094776</v>
      </c>
      <c r="CZ238" s="337">
        <v>75.456531356236127</v>
      </c>
      <c r="DA238" s="337">
        <v>76.456531356236127</v>
      </c>
      <c r="DB238" s="337">
        <v>77.456531356236127</v>
      </c>
      <c r="DC238" s="337">
        <v>78.456531356236127</v>
      </c>
      <c r="DD238" s="337">
        <v>79.45653135623607</v>
      </c>
      <c r="DE238" s="337">
        <v>80.45653135623607</v>
      </c>
      <c r="DF238" s="337">
        <v>81.45653135623607</v>
      </c>
      <c r="DG238" s="337">
        <v>82.45653135623607</v>
      </c>
      <c r="DH238" s="337">
        <v>83.45653135623607</v>
      </c>
      <c r="DI238" s="337">
        <v>84.45653135623607</v>
      </c>
      <c r="DJ238" s="349">
        <v>85.45653135623607</v>
      </c>
      <c r="DK238" s="132"/>
      <c r="DL238" s="132"/>
      <c r="DM238" s="133"/>
      <c r="DN238" s="133"/>
      <c r="DO238" s="133"/>
      <c r="DP238" s="133"/>
    </row>
    <row r="239" spans="1:120" ht="16.5" x14ac:dyDescent="0.3">
      <c r="C239" s="138"/>
      <c r="D239" s="131" t="s">
        <v>218</v>
      </c>
      <c r="E239" s="35"/>
      <c r="F239" s="50" t="s">
        <v>240</v>
      </c>
      <c r="G239" s="347">
        <v>0.318</v>
      </c>
      <c r="H239" s="484"/>
      <c r="I239" s="345"/>
      <c r="J239" s="345"/>
      <c r="K239" s="345"/>
      <c r="L239" s="345"/>
      <c r="M239" s="345"/>
      <c r="N239" s="345"/>
      <c r="O239" s="345"/>
      <c r="P239" s="345"/>
      <c r="Q239" s="345"/>
      <c r="R239" s="345"/>
      <c r="S239" s="345"/>
      <c r="T239" s="345"/>
      <c r="U239" s="345"/>
      <c r="V239" s="345"/>
      <c r="W239" s="345"/>
      <c r="X239" s="345"/>
      <c r="Y239" s="345"/>
      <c r="Z239" s="345"/>
      <c r="AA239" s="345"/>
      <c r="AB239" s="345"/>
      <c r="AC239" s="345"/>
      <c r="AD239" s="345"/>
      <c r="AE239" s="345"/>
      <c r="AF239" s="345"/>
      <c r="AG239" s="345"/>
      <c r="AH239" s="345"/>
      <c r="AI239" s="345"/>
      <c r="AJ239" s="345"/>
      <c r="AK239" s="345"/>
      <c r="AL239" s="345"/>
      <c r="AM239" s="345"/>
      <c r="AN239" s="345"/>
      <c r="AO239" s="345"/>
      <c r="AP239" s="345"/>
      <c r="AQ239" s="345"/>
      <c r="AR239" s="345"/>
      <c r="AS239" s="345"/>
      <c r="AT239" s="345"/>
      <c r="AU239" s="345"/>
      <c r="AV239" s="345"/>
      <c r="AW239" s="345"/>
      <c r="AX239" s="345"/>
      <c r="AY239" s="345"/>
      <c r="AZ239" s="345"/>
      <c r="BA239" s="345"/>
      <c r="BB239" s="345"/>
      <c r="BC239" s="345"/>
      <c r="BD239" s="345"/>
      <c r="BE239" s="345"/>
      <c r="BF239" s="345"/>
      <c r="BG239" s="345"/>
      <c r="BH239" s="345"/>
      <c r="BI239" s="345"/>
      <c r="BJ239" s="345"/>
      <c r="BK239" s="345"/>
      <c r="BL239" s="345"/>
      <c r="BM239" s="345"/>
      <c r="BN239" s="345"/>
      <c r="BO239" s="345"/>
      <c r="BP239" s="345"/>
      <c r="BQ239" s="345"/>
      <c r="BR239" s="345"/>
      <c r="BS239" s="345"/>
      <c r="BT239" s="345"/>
      <c r="BU239" s="345"/>
      <c r="BV239" s="345"/>
      <c r="BW239" s="345"/>
      <c r="BX239" s="345"/>
      <c r="BY239" s="345"/>
      <c r="BZ239" s="345"/>
      <c r="CA239" s="345"/>
      <c r="CB239" s="345"/>
      <c r="CC239" s="345"/>
      <c r="CD239" s="345"/>
      <c r="CE239" s="345"/>
      <c r="CF239" s="345"/>
      <c r="CG239" s="345"/>
      <c r="CH239" s="345"/>
      <c r="CI239" s="345"/>
      <c r="CJ239" s="345"/>
      <c r="CK239" s="345"/>
      <c r="CL239" s="345"/>
      <c r="CM239" s="345"/>
      <c r="CN239" s="345"/>
      <c r="CO239" s="345"/>
      <c r="CP239" s="345"/>
      <c r="CQ239" s="345"/>
      <c r="CR239" s="345"/>
      <c r="CS239" s="345"/>
      <c r="CT239" s="345"/>
      <c r="CU239" s="345"/>
      <c r="CV239" s="345"/>
      <c r="CW239" s="345"/>
      <c r="CX239" s="345"/>
      <c r="CY239" s="345"/>
      <c r="CZ239" s="345"/>
      <c r="DA239" s="345"/>
      <c r="DB239" s="345"/>
      <c r="DC239" s="345"/>
      <c r="DD239" s="345"/>
      <c r="DE239" s="345"/>
      <c r="DF239" s="345"/>
      <c r="DG239" s="345"/>
      <c r="DH239" s="345"/>
      <c r="DI239" s="345"/>
      <c r="DJ239" s="350"/>
      <c r="DK239" s="121"/>
      <c r="DL239" s="121"/>
      <c r="DM239" s="133"/>
      <c r="DN239" s="133"/>
      <c r="DO239" s="133"/>
      <c r="DP239" s="133"/>
    </row>
    <row r="240" spans="1:120" ht="16.5" x14ac:dyDescent="0.3">
      <c r="D240" s="35" t="s">
        <v>242</v>
      </c>
      <c r="E240" s="33"/>
      <c r="F240" s="50" t="s">
        <v>240</v>
      </c>
      <c r="G240" s="49">
        <f>G242+G241</f>
        <v>19.829999999999998</v>
      </c>
      <c r="H240" s="321"/>
      <c r="I240" s="49">
        <f t="shared" ref="I240:BT240" si="48">I242+I241</f>
        <v>50.454566274698827</v>
      </c>
      <c r="J240" s="49">
        <f t="shared" si="48"/>
        <v>17.401575809264493</v>
      </c>
      <c r="K240" s="49">
        <f t="shared" si="48"/>
        <v>14.158079017166845</v>
      </c>
      <c r="L240" s="49">
        <f t="shared" si="48"/>
        <v>43.759557437269407</v>
      </c>
      <c r="M240" s="49">
        <f t="shared" si="48"/>
        <v>52.011035647472035</v>
      </c>
      <c r="N240" s="49">
        <f t="shared" si="48"/>
        <v>18.242011505007497</v>
      </c>
      <c r="O240" s="49">
        <f t="shared" si="48"/>
        <v>14.83717348246198</v>
      </c>
      <c r="P240" s="49">
        <f t="shared" si="48"/>
        <v>46.264318783406566</v>
      </c>
      <c r="Q240" s="49">
        <f t="shared" si="48"/>
        <v>51.932111501872399</v>
      </c>
      <c r="R240" s="49">
        <f t="shared" si="48"/>
        <v>18.378423229352606</v>
      </c>
      <c r="S240" s="49">
        <f t="shared" si="48"/>
        <v>15.084016246663708</v>
      </c>
      <c r="T240" s="49">
        <f t="shared" si="48"/>
        <v>47.034007993140818</v>
      </c>
      <c r="U240" s="49">
        <f t="shared" si="48"/>
        <v>53.539089905562278</v>
      </c>
      <c r="V240" s="49">
        <f t="shared" si="48"/>
        <v>18.947122024170088</v>
      </c>
      <c r="W240" s="49">
        <f t="shared" si="48"/>
        <v>15.550773473517884</v>
      </c>
      <c r="X240" s="49">
        <f t="shared" si="48"/>
        <v>48.489420317001922</v>
      </c>
      <c r="Y240" s="49">
        <f t="shared" si="48"/>
        <v>56.335850396599469</v>
      </c>
      <c r="Z240" s="49">
        <f t="shared" si="48"/>
        <v>19.936876657458207</v>
      </c>
      <c r="AA240" s="49">
        <f t="shared" si="48"/>
        <v>16.363110570254477</v>
      </c>
      <c r="AB240" s="49">
        <f t="shared" si="48"/>
        <v>51.022397534490963</v>
      </c>
      <c r="AC240" s="49">
        <f t="shared" si="48"/>
        <v>58.190056247010851</v>
      </c>
      <c r="AD240" s="49">
        <f t="shared" si="48"/>
        <v>20.593067574555306</v>
      </c>
      <c r="AE240" s="49">
        <f t="shared" si="48"/>
        <v>16.901676601240062</v>
      </c>
      <c r="AF240" s="49">
        <f t="shared" si="48"/>
        <v>52.701719446638393</v>
      </c>
      <c r="AG240" s="49">
        <f t="shared" si="48"/>
        <v>60.461458413764817</v>
      </c>
      <c r="AH240" s="49">
        <f t="shared" si="48"/>
        <v>21.396901447999245</v>
      </c>
      <c r="AI240" s="49">
        <f t="shared" si="48"/>
        <v>17.561419989197407</v>
      </c>
      <c r="AJ240" s="49">
        <f t="shared" si="48"/>
        <v>54.758888789018997</v>
      </c>
      <c r="AK240" s="49">
        <f t="shared" si="48"/>
        <v>61.80575765531308</v>
      </c>
      <c r="AL240" s="49">
        <f t="shared" si="48"/>
        <v>21.872639862894641</v>
      </c>
      <c r="AM240" s="49">
        <f t="shared" si="48"/>
        <v>17.95188036166196</v>
      </c>
      <c r="AN240" s="49">
        <f t="shared" si="48"/>
        <v>55.976397175325886</v>
      </c>
      <c r="AO240" s="49">
        <f t="shared" si="48"/>
        <v>63.150056896861344</v>
      </c>
      <c r="AP240" s="49">
        <f t="shared" si="48"/>
        <v>22.348378277790037</v>
      </c>
      <c r="AQ240" s="49">
        <f t="shared" si="48"/>
        <v>18.342340734126509</v>
      </c>
      <c r="AR240" s="49">
        <f t="shared" si="48"/>
        <v>57.193905561632775</v>
      </c>
      <c r="AS240" s="49">
        <f t="shared" si="48"/>
        <v>64.4943561384096</v>
      </c>
      <c r="AT240" s="49">
        <f t="shared" si="48"/>
        <v>22.824116692685429</v>
      </c>
      <c r="AU240" s="49">
        <f t="shared" si="48"/>
        <v>18.732801106591062</v>
      </c>
      <c r="AV240" s="49">
        <f t="shared" si="48"/>
        <v>58.411413947939664</v>
      </c>
      <c r="AW240" s="49">
        <f t="shared" si="48"/>
        <v>65.838655379957856</v>
      </c>
      <c r="AX240" s="49">
        <f t="shared" si="48"/>
        <v>23.299855107580825</v>
      </c>
      <c r="AY240" s="49">
        <f t="shared" si="48"/>
        <v>19.123261479055611</v>
      </c>
      <c r="AZ240" s="49">
        <f t="shared" si="48"/>
        <v>59.628922334246553</v>
      </c>
      <c r="BA240" s="49">
        <f t="shared" si="48"/>
        <v>67.182954621506127</v>
      </c>
      <c r="BB240" s="49">
        <f t="shared" si="48"/>
        <v>23.775593522476221</v>
      </c>
      <c r="BC240" s="49">
        <f t="shared" si="48"/>
        <v>19.513721851520163</v>
      </c>
      <c r="BD240" s="49">
        <f t="shared" si="48"/>
        <v>60.846430720553442</v>
      </c>
      <c r="BE240" s="49">
        <f t="shared" si="48"/>
        <v>68.527253863054398</v>
      </c>
      <c r="BF240" s="49">
        <f t="shared" si="48"/>
        <v>24.251331937371617</v>
      </c>
      <c r="BG240" s="49">
        <f t="shared" si="48"/>
        <v>19.904182223984716</v>
      </c>
      <c r="BH240" s="49">
        <f t="shared" si="48"/>
        <v>62.063939106860332</v>
      </c>
      <c r="BI240" s="49">
        <f t="shared" si="48"/>
        <v>69.871553104602654</v>
      </c>
      <c r="BJ240" s="49">
        <f t="shared" si="48"/>
        <v>24.72707035226701</v>
      </c>
      <c r="BK240" s="49">
        <f t="shared" si="48"/>
        <v>20.294642596449265</v>
      </c>
      <c r="BL240" s="49">
        <f t="shared" si="48"/>
        <v>63.281447493167221</v>
      </c>
      <c r="BM240" s="49">
        <f t="shared" si="48"/>
        <v>71.215852346150911</v>
      </c>
      <c r="BN240" s="49">
        <f t="shared" si="48"/>
        <v>25.202808767162406</v>
      </c>
      <c r="BO240" s="49">
        <f t="shared" si="48"/>
        <v>20.685102968913817</v>
      </c>
      <c r="BP240" s="49">
        <f t="shared" si="48"/>
        <v>64.49895587947411</v>
      </c>
      <c r="BQ240" s="49">
        <f t="shared" si="48"/>
        <v>72.560151587699181</v>
      </c>
      <c r="BR240" s="49">
        <f t="shared" si="48"/>
        <v>25.678547182057798</v>
      </c>
      <c r="BS240" s="49">
        <f t="shared" si="48"/>
        <v>21.075563341378366</v>
      </c>
      <c r="BT240" s="49">
        <f t="shared" si="48"/>
        <v>65.716464265780999</v>
      </c>
      <c r="BU240" s="49">
        <f t="shared" ref="BU240:DJ240" si="49">BU242+BU241</f>
        <v>73.904450829247452</v>
      </c>
      <c r="BV240" s="49">
        <f t="shared" si="49"/>
        <v>26.154285596953191</v>
      </c>
      <c r="BW240" s="49">
        <f t="shared" si="49"/>
        <v>21.466023713842919</v>
      </c>
      <c r="BX240" s="49">
        <f t="shared" si="49"/>
        <v>66.933972652087888</v>
      </c>
      <c r="BY240" s="49">
        <f t="shared" si="49"/>
        <v>75.248750070795708</v>
      </c>
      <c r="BZ240" s="49">
        <f t="shared" si="49"/>
        <v>26.630024011848587</v>
      </c>
      <c r="CA240" s="49">
        <f t="shared" si="49"/>
        <v>21.856484086307471</v>
      </c>
      <c r="CB240" s="49">
        <f t="shared" si="49"/>
        <v>68.151481038394778</v>
      </c>
      <c r="CC240" s="49">
        <f t="shared" si="49"/>
        <v>76.593049312343965</v>
      </c>
      <c r="CD240" s="49">
        <f t="shared" si="49"/>
        <v>27.105762426743979</v>
      </c>
      <c r="CE240" s="49">
        <f t="shared" si="49"/>
        <v>22.24694445877202</v>
      </c>
      <c r="CF240" s="49">
        <f t="shared" si="49"/>
        <v>69.368989424701667</v>
      </c>
      <c r="CG240" s="49">
        <f t="shared" si="49"/>
        <v>77.937348553892235</v>
      </c>
      <c r="CH240" s="49">
        <f t="shared" si="49"/>
        <v>27.581500841639375</v>
      </c>
      <c r="CI240" s="49">
        <f t="shared" si="49"/>
        <v>22.637404831236573</v>
      </c>
      <c r="CJ240" s="49">
        <f t="shared" si="49"/>
        <v>70.58649781100857</v>
      </c>
      <c r="CK240" s="49">
        <f t="shared" si="49"/>
        <v>79.281647795440492</v>
      </c>
      <c r="CL240" s="49">
        <f t="shared" si="49"/>
        <v>28.057239256534768</v>
      </c>
      <c r="CM240" s="49">
        <f t="shared" si="49"/>
        <v>23.027865203701122</v>
      </c>
      <c r="CN240" s="49">
        <f t="shared" si="49"/>
        <v>71.804006197315459</v>
      </c>
      <c r="CO240" s="49">
        <f t="shared" si="49"/>
        <v>80.625947036988748</v>
      </c>
      <c r="CP240" s="49">
        <f t="shared" si="49"/>
        <v>28.53297767143016</v>
      </c>
      <c r="CQ240" s="49">
        <f t="shared" si="49"/>
        <v>23.418325576165675</v>
      </c>
      <c r="CR240" s="49">
        <f t="shared" si="49"/>
        <v>73.021514583622348</v>
      </c>
      <c r="CS240" s="49">
        <f t="shared" si="49"/>
        <v>81.97024627853699</v>
      </c>
      <c r="CT240" s="49">
        <f t="shared" si="49"/>
        <v>29.008716086325556</v>
      </c>
      <c r="CU240" s="49">
        <f t="shared" si="49"/>
        <v>23.808785948630227</v>
      </c>
      <c r="CV240" s="49">
        <f t="shared" si="49"/>
        <v>74.239022969929238</v>
      </c>
      <c r="CW240" s="49">
        <f t="shared" si="49"/>
        <v>83.314545520085261</v>
      </c>
      <c r="CX240" s="49">
        <f t="shared" si="49"/>
        <v>29.484454501220949</v>
      </c>
      <c r="CY240" s="49">
        <f t="shared" si="49"/>
        <v>24.199246321094776</v>
      </c>
      <c r="CZ240" s="49">
        <f t="shared" si="49"/>
        <v>75.456531356236127</v>
      </c>
      <c r="DA240" s="49">
        <f t="shared" si="49"/>
        <v>76.456531356236127</v>
      </c>
      <c r="DB240" s="49">
        <f t="shared" si="49"/>
        <v>77.456531356236127</v>
      </c>
      <c r="DC240" s="49">
        <f t="shared" si="49"/>
        <v>78.456531356236127</v>
      </c>
      <c r="DD240" s="49">
        <f t="shared" si="49"/>
        <v>79.456531356236084</v>
      </c>
      <c r="DE240" s="49">
        <f t="shared" si="49"/>
        <v>80.456531356236084</v>
      </c>
      <c r="DF240" s="49">
        <f t="shared" si="49"/>
        <v>81.456531356236084</v>
      </c>
      <c r="DG240" s="49">
        <f t="shared" si="49"/>
        <v>82.456531356236084</v>
      </c>
      <c r="DH240" s="49">
        <f t="shared" si="49"/>
        <v>83.456531356236084</v>
      </c>
      <c r="DI240" s="49">
        <f t="shared" si="49"/>
        <v>84.456531356236084</v>
      </c>
      <c r="DJ240" s="49">
        <f t="shared" si="49"/>
        <v>85.456531356236084</v>
      </c>
      <c r="DK240" s="134"/>
      <c r="DL240" s="134"/>
      <c r="DM240" s="133"/>
      <c r="DN240" s="133"/>
      <c r="DO240" s="133"/>
      <c r="DP240" s="133"/>
    </row>
    <row r="241" spans="1:120" ht="16.5" x14ac:dyDescent="0.3">
      <c r="D241" s="131" t="s">
        <v>217</v>
      </c>
      <c r="E241" s="35"/>
      <c r="F241" s="50" t="s">
        <v>240</v>
      </c>
      <c r="G241" s="348">
        <v>2.2370000000000001</v>
      </c>
      <c r="H241" s="484"/>
      <c r="I241" s="351">
        <v>7.6964592622421941</v>
      </c>
      <c r="J241" s="351">
        <v>2.2697707577301514</v>
      </c>
      <c r="K241" s="351">
        <v>1.7387114582485601</v>
      </c>
      <c r="L241" s="351">
        <v>5.0342853688894014</v>
      </c>
      <c r="M241" s="351">
        <v>5.5726109622291462</v>
      </c>
      <c r="N241" s="351">
        <v>1.8077669059016437</v>
      </c>
      <c r="O241" s="351">
        <v>1.3488339529510891</v>
      </c>
      <c r="P241" s="351">
        <v>4.2058471621278697</v>
      </c>
      <c r="Q241" s="351">
        <v>4.7211010456247635</v>
      </c>
      <c r="R241" s="351">
        <v>1.6707657481229643</v>
      </c>
      <c r="S241" s="351">
        <v>1.3712742042421553</v>
      </c>
      <c r="T241" s="351">
        <v>4.2758189084673468</v>
      </c>
      <c r="U241" s="351">
        <v>4.8671899914147527</v>
      </c>
      <c r="V241" s="351">
        <v>1.7224656385609174</v>
      </c>
      <c r="W241" s="351">
        <v>1.4137066794107167</v>
      </c>
      <c r="X241" s="351">
        <v>4.4081291197274473</v>
      </c>
      <c r="Y241" s="351">
        <v>5.1214409451454062</v>
      </c>
      <c r="Z241" s="351">
        <v>1.8124433324962006</v>
      </c>
      <c r="AA241" s="351">
        <v>1.4875555063867707</v>
      </c>
      <c r="AB241" s="351">
        <v>4.6383997758628146</v>
      </c>
      <c r="AC241" s="351">
        <v>5.2900051133646233</v>
      </c>
      <c r="AD241" s="351">
        <v>1.8720970522323004</v>
      </c>
      <c r="AE241" s="351">
        <v>1.5365160546581877</v>
      </c>
      <c r="AF241" s="351">
        <v>4.7910654042398546</v>
      </c>
      <c r="AG241" s="351">
        <v>5.4964962194331655</v>
      </c>
      <c r="AH241" s="351">
        <v>1.9451728589090225</v>
      </c>
      <c r="AI241" s="351">
        <v>1.5964927262906734</v>
      </c>
      <c r="AJ241" s="351">
        <v>4.9780807990017273</v>
      </c>
      <c r="AK241" s="351">
        <v>5.6187052413920986</v>
      </c>
      <c r="AL241" s="351">
        <v>1.9884218057176946</v>
      </c>
      <c r="AM241" s="351">
        <v>1.6319891237874509</v>
      </c>
      <c r="AN241" s="351">
        <v>5.0887633795750808</v>
      </c>
      <c r="AO241" s="351">
        <v>5.7409142633510317</v>
      </c>
      <c r="AP241" s="351">
        <v>2.0316707525263671</v>
      </c>
      <c r="AQ241" s="351">
        <v>1.6674855212842283</v>
      </c>
      <c r="AR241" s="351">
        <v>5.1994459601484344</v>
      </c>
      <c r="AS241" s="351">
        <v>5.863123285309964</v>
      </c>
      <c r="AT241" s="351">
        <v>2.0749196993350392</v>
      </c>
      <c r="AU241" s="351">
        <v>1.7029819187810056</v>
      </c>
      <c r="AV241" s="351">
        <v>5.310128540721788</v>
      </c>
      <c r="AW241" s="351">
        <v>5.9853323072688971</v>
      </c>
      <c r="AX241" s="351">
        <v>2.1181686461437113</v>
      </c>
      <c r="AY241" s="351">
        <v>1.738478316277783</v>
      </c>
      <c r="AZ241" s="351">
        <v>5.4208111212951415</v>
      </c>
      <c r="BA241" s="351">
        <v>6.1075413292278302</v>
      </c>
      <c r="BB241" s="351">
        <v>2.1614175929523838</v>
      </c>
      <c r="BC241" s="351">
        <v>1.7739747137745603</v>
      </c>
      <c r="BD241" s="351">
        <v>5.5314937018684951</v>
      </c>
      <c r="BE241" s="351">
        <v>6.2297503511867633</v>
      </c>
      <c r="BF241" s="351">
        <v>2.2046665397610563</v>
      </c>
      <c r="BG241" s="351">
        <v>1.8094711112713378</v>
      </c>
      <c r="BH241" s="351">
        <v>5.6421762824418487</v>
      </c>
      <c r="BI241" s="351">
        <v>6.3519593731456965</v>
      </c>
      <c r="BJ241" s="351">
        <v>2.2479154865697284</v>
      </c>
      <c r="BK241" s="351">
        <v>1.8449675087681152</v>
      </c>
      <c r="BL241" s="351">
        <v>5.7528588630152022</v>
      </c>
      <c r="BM241" s="351">
        <v>6.4741683951046287</v>
      </c>
      <c r="BN241" s="351">
        <v>2.2911644333784005</v>
      </c>
      <c r="BO241" s="351">
        <v>1.8804639062648925</v>
      </c>
      <c r="BP241" s="351">
        <v>5.8635414435885558</v>
      </c>
      <c r="BQ241" s="351">
        <v>6.5963774170635618</v>
      </c>
      <c r="BR241" s="351">
        <v>2.3344133801870726</v>
      </c>
      <c r="BS241" s="351">
        <v>1.9159603037616699</v>
      </c>
      <c r="BT241" s="351">
        <v>5.9742240241619093</v>
      </c>
      <c r="BU241" s="351">
        <v>6.718586439022495</v>
      </c>
      <c r="BV241" s="351">
        <v>2.3776623269957446</v>
      </c>
      <c r="BW241" s="351">
        <v>1.9514567012584472</v>
      </c>
      <c r="BX241" s="351">
        <v>6.0849066047352629</v>
      </c>
      <c r="BY241" s="351">
        <v>6.840795460981429</v>
      </c>
      <c r="BZ241" s="351">
        <v>2.4209112738044172</v>
      </c>
      <c r="CA241" s="351">
        <v>1.9869530987552246</v>
      </c>
      <c r="CB241" s="351">
        <v>6.1955891853086165</v>
      </c>
      <c r="CC241" s="351">
        <v>6.9630044829403603</v>
      </c>
      <c r="CD241" s="351">
        <v>2.4641602206130893</v>
      </c>
      <c r="CE241" s="351">
        <v>2.0224494962520021</v>
      </c>
      <c r="CF241" s="351">
        <v>6.30627176588197</v>
      </c>
      <c r="CG241" s="351">
        <v>7.0852135048992935</v>
      </c>
      <c r="CH241" s="351">
        <v>2.5074091674217613</v>
      </c>
      <c r="CI241" s="351">
        <v>2.0579458937487796</v>
      </c>
      <c r="CJ241" s="351">
        <v>6.4169543464553245</v>
      </c>
      <c r="CK241" s="351">
        <v>7.2074225268582275</v>
      </c>
      <c r="CL241" s="351">
        <v>2.5506581142304334</v>
      </c>
      <c r="CM241" s="351">
        <v>2.0934422912455566</v>
      </c>
      <c r="CN241" s="351">
        <v>6.527636927028678</v>
      </c>
      <c r="CO241" s="351">
        <v>7.3296315488171588</v>
      </c>
      <c r="CP241" s="351">
        <v>2.593907061039106</v>
      </c>
      <c r="CQ241" s="351">
        <v>2.1289386887423341</v>
      </c>
      <c r="CR241" s="351">
        <v>6.6383195076020316</v>
      </c>
      <c r="CS241" s="351">
        <v>7.4518405707760911</v>
      </c>
      <c r="CT241" s="351">
        <v>2.637156007847778</v>
      </c>
      <c r="CU241" s="351">
        <v>2.1644350862391115</v>
      </c>
      <c r="CV241" s="351">
        <v>6.7490020881753852</v>
      </c>
      <c r="CW241" s="351">
        <v>7.5740495927350242</v>
      </c>
      <c r="CX241" s="351">
        <v>2.6804049546564501</v>
      </c>
      <c r="CY241" s="351">
        <v>2.199931483735889</v>
      </c>
      <c r="CZ241" s="351">
        <v>6.8596846687487387</v>
      </c>
      <c r="DA241" s="351">
        <v>7.8596846687487396</v>
      </c>
      <c r="DB241" s="351">
        <v>8.8596846687487396</v>
      </c>
      <c r="DC241" s="351">
        <v>9.8596846687487396</v>
      </c>
      <c r="DD241" s="351">
        <v>10.859684668748701</v>
      </c>
      <c r="DE241" s="351">
        <v>11.859684668748701</v>
      </c>
      <c r="DF241" s="351">
        <v>12.859684668748701</v>
      </c>
      <c r="DG241" s="351">
        <v>13.859684668748701</v>
      </c>
      <c r="DH241" s="351">
        <v>14.859684668748701</v>
      </c>
      <c r="DI241" s="351">
        <v>15.859684668748701</v>
      </c>
      <c r="DJ241" s="352">
        <v>16.859684668748699</v>
      </c>
      <c r="DK241" s="125"/>
      <c r="DL241" s="125"/>
      <c r="DM241" s="133"/>
      <c r="DN241" s="133"/>
      <c r="DO241" s="133"/>
      <c r="DP241" s="133"/>
    </row>
    <row r="242" spans="1:120" ht="16.5" x14ac:dyDescent="0.3">
      <c r="D242" s="35" t="s">
        <v>221</v>
      </c>
      <c r="E242" s="33"/>
      <c r="F242" s="50" t="s">
        <v>240</v>
      </c>
      <c r="G242" s="49">
        <f>SUM(G243:G244)</f>
        <v>17.593</v>
      </c>
      <c r="H242" s="321"/>
      <c r="I242" s="49">
        <f t="shared" ref="I242:BT242" si="50">SUM(I243:I244)</f>
        <v>42.758107012456634</v>
      </c>
      <c r="J242" s="49">
        <f t="shared" si="50"/>
        <v>15.131805051534343</v>
      </c>
      <c r="K242" s="49">
        <f t="shared" si="50"/>
        <v>12.419367558918285</v>
      </c>
      <c r="L242" s="49">
        <f t="shared" si="50"/>
        <v>38.725272068380008</v>
      </c>
      <c r="M242" s="49">
        <f t="shared" si="50"/>
        <v>46.438424685242886</v>
      </c>
      <c r="N242" s="49">
        <f t="shared" si="50"/>
        <v>16.434244599105853</v>
      </c>
      <c r="O242" s="49">
        <f t="shared" si="50"/>
        <v>13.48833952951089</v>
      </c>
      <c r="P242" s="49">
        <f t="shared" si="50"/>
        <v>42.058471621278699</v>
      </c>
      <c r="Q242" s="49">
        <f t="shared" si="50"/>
        <v>47.211010456247635</v>
      </c>
      <c r="R242" s="49">
        <f t="shared" si="50"/>
        <v>16.707657481229642</v>
      </c>
      <c r="S242" s="49">
        <f t="shared" si="50"/>
        <v>13.712742042421553</v>
      </c>
      <c r="T242" s="49">
        <f t="shared" si="50"/>
        <v>42.758189084673468</v>
      </c>
      <c r="U242" s="49">
        <f t="shared" si="50"/>
        <v>48.671899914147524</v>
      </c>
      <c r="V242" s="49">
        <f t="shared" si="50"/>
        <v>17.224656385609173</v>
      </c>
      <c r="W242" s="49">
        <f t="shared" si="50"/>
        <v>14.137066794107167</v>
      </c>
      <c r="X242" s="49">
        <f t="shared" si="50"/>
        <v>44.081291197274474</v>
      </c>
      <c r="Y242" s="49">
        <f t="shared" si="50"/>
        <v>51.21440945145406</v>
      </c>
      <c r="Z242" s="49">
        <f t="shared" si="50"/>
        <v>18.124433324962006</v>
      </c>
      <c r="AA242" s="49">
        <f t="shared" si="50"/>
        <v>14.875555063867706</v>
      </c>
      <c r="AB242" s="49">
        <f t="shared" si="50"/>
        <v>46.383997758628148</v>
      </c>
      <c r="AC242" s="49">
        <f t="shared" si="50"/>
        <v>52.90005113364623</v>
      </c>
      <c r="AD242" s="49">
        <f t="shared" si="50"/>
        <v>18.720970522323004</v>
      </c>
      <c r="AE242" s="49">
        <f t="shared" si="50"/>
        <v>15.365160546581876</v>
      </c>
      <c r="AF242" s="49">
        <f t="shared" si="50"/>
        <v>47.910654042398541</v>
      </c>
      <c r="AG242" s="49">
        <f t="shared" si="50"/>
        <v>54.964962194331648</v>
      </c>
      <c r="AH242" s="49">
        <f t="shared" si="50"/>
        <v>19.451728589090223</v>
      </c>
      <c r="AI242" s="49">
        <f t="shared" si="50"/>
        <v>15.964927262906734</v>
      </c>
      <c r="AJ242" s="49">
        <f t="shared" si="50"/>
        <v>49.780807990017273</v>
      </c>
      <c r="AK242" s="49">
        <f t="shared" si="50"/>
        <v>56.187052413920981</v>
      </c>
      <c r="AL242" s="49">
        <f t="shared" si="50"/>
        <v>19.884218057176945</v>
      </c>
      <c r="AM242" s="49">
        <f t="shared" si="50"/>
        <v>16.319891237874508</v>
      </c>
      <c r="AN242" s="49">
        <f t="shared" si="50"/>
        <v>50.887633795750808</v>
      </c>
      <c r="AO242" s="49">
        <f t="shared" si="50"/>
        <v>57.409142633510314</v>
      </c>
      <c r="AP242" s="49">
        <f t="shared" si="50"/>
        <v>20.31670752526367</v>
      </c>
      <c r="AQ242" s="49">
        <f t="shared" si="50"/>
        <v>16.674855212842282</v>
      </c>
      <c r="AR242" s="49">
        <f t="shared" si="50"/>
        <v>51.994459601484344</v>
      </c>
      <c r="AS242" s="49">
        <f t="shared" si="50"/>
        <v>58.63123285309964</v>
      </c>
      <c r="AT242" s="49">
        <f t="shared" si="50"/>
        <v>20.749196993350392</v>
      </c>
      <c r="AU242" s="49">
        <f t="shared" si="50"/>
        <v>17.029819187810055</v>
      </c>
      <c r="AV242" s="49">
        <f t="shared" si="50"/>
        <v>53.10128540721788</v>
      </c>
      <c r="AW242" s="49">
        <f t="shared" si="50"/>
        <v>59.853323072688966</v>
      </c>
      <c r="AX242" s="49">
        <f t="shared" si="50"/>
        <v>21.181686461437113</v>
      </c>
      <c r="AY242" s="49">
        <f t="shared" si="50"/>
        <v>17.384783162777829</v>
      </c>
      <c r="AZ242" s="49">
        <f t="shared" si="50"/>
        <v>54.208111212951415</v>
      </c>
      <c r="BA242" s="49">
        <f t="shared" si="50"/>
        <v>61.075413292278299</v>
      </c>
      <c r="BB242" s="49">
        <f t="shared" si="50"/>
        <v>21.614175929523839</v>
      </c>
      <c r="BC242" s="49">
        <f t="shared" si="50"/>
        <v>17.739747137745603</v>
      </c>
      <c r="BD242" s="49">
        <f t="shared" si="50"/>
        <v>55.314937018684951</v>
      </c>
      <c r="BE242" s="49">
        <f t="shared" si="50"/>
        <v>62.297503511867632</v>
      </c>
      <c r="BF242" s="49">
        <f t="shared" si="50"/>
        <v>22.04666539761056</v>
      </c>
      <c r="BG242" s="49">
        <f t="shared" si="50"/>
        <v>18.094711112713377</v>
      </c>
      <c r="BH242" s="49">
        <f t="shared" si="50"/>
        <v>56.421762824418487</v>
      </c>
      <c r="BI242" s="49">
        <f t="shared" si="50"/>
        <v>63.519593731456958</v>
      </c>
      <c r="BJ242" s="49">
        <f t="shared" si="50"/>
        <v>22.479154865697282</v>
      </c>
      <c r="BK242" s="49">
        <f t="shared" si="50"/>
        <v>18.44967508768115</v>
      </c>
      <c r="BL242" s="49">
        <f t="shared" si="50"/>
        <v>57.528588630152022</v>
      </c>
      <c r="BM242" s="49">
        <f t="shared" si="50"/>
        <v>64.741683951046284</v>
      </c>
      <c r="BN242" s="49">
        <f t="shared" si="50"/>
        <v>22.911644333784004</v>
      </c>
      <c r="BO242" s="49">
        <f t="shared" si="50"/>
        <v>18.804639062648924</v>
      </c>
      <c r="BP242" s="49">
        <f t="shared" si="50"/>
        <v>58.635414435885558</v>
      </c>
      <c r="BQ242" s="49">
        <f t="shared" si="50"/>
        <v>65.963774170635617</v>
      </c>
      <c r="BR242" s="49">
        <f t="shared" si="50"/>
        <v>23.344133801870726</v>
      </c>
      <c r="BS242" s="49">
        <f t="shared" si="50"/>
        <v>19.159603037616698</v>
      </c>
      <c r="BT242" s="49">
        <f t="shared" si="50"/>
        <v>59.742240241619093</v>
      </c>
      <c r="BU242" s="49">
        <f t="shared" ref="BU242:DJ242" si="51">SUM(BU243:BU244)</f>
        <v>67.18586439022495</v>
      </c>
      <c r="BV242" s="49">
        <f t="shared" si="51"/>
        <v>23.776623269957447</v>
      </c>
      <c r="BW242" s="49">
        <f t="shared" si="51"/>
        <v>19.514567012584472</v>
      </c>
      <c r="BX242" s="49">
        <f t="shared" si="51"/>
        <v>60.849066047352629</v>
      </c>
      <c r="BY242" s="49">
        <f t="shared" si="51"/>
        <v>68.407954609814283</v>
      </c>
      <c r="BZ242" s="49">
        <f t="shared" si="51"/>
        <v>24.209112738044169</v>
      </c>
      <c r="CA242" s="49">
        <f t="shared" si="51"/>
        <v>19.869530987552245</v>
      </c>
      <c r="CB242" s="49">
        <f t="shared" si="51"/>
        <v>61.955891853086165</v>
      </c>
      <c r="CC242" s="49">
        <f t="shared" si="51"/>
        <v>69.630044829403602</v>
      </c>
      <c r="CD242" s="49">
        <f t="shared" si="51"/>
        <v>24.641602206130891</v>
      </c>
      <c r="CE242" s="49">
        <f t="shared" si="51"/>
        <v>20.224494962520019</v>
      </c>
      <c r="CF242" s="49">
        <f t="shared" si="51"/>
        <v>63.0627176588197</v>
      </c>
      <c r="CG242" s="49">
        <f t="shared" si="51"/>
        <v>70.852135048992935</v>
      </c>
      <c r="CH242" s="49">
        <f t="shared" si="51"/>
        <v>25.074091674217613</v>
      </c>
      <c r="CI242" s="49">
        <f t="shared" si="51"/>
        <v>20.579458937487793</v>
      </c>
      <c r="CJ242" s="49">
        <f t="shared" si="51"/>
        <v>64.169543464553243</v>
      </c>
      <c r="CK242" s="49">
        <f t="shared" si="51"/>
        <v>72.074225268582268</v>
      </c>
      <c r="CL242" s="49">
        <f t="shared" si="51"/>
        <v>25.506581142304334</v>
      </c>
      <c r="CM242" s="49">
        <f t="shared" si="51"/>
        <v>20.934422912455567</v>
      </c>
      <c r="CN242" s="49">
        <f t="shared" si="51"/>
        <v>65.276369270286779</v>
      </c>
      <c r="CO242" s="49">
        <f t="shared" si="51"/>
        <v>73.296315488171587</v>
      </c>
      <c r="CP242" s="49">
        <f t="shared" si="51"/>
        <v>25.939070610391056</v>
      </c>
      <c r="CQ242" s="49">
        <f t="shared" si="51"/>
        <v>21.289386887423341</v>
      </c>
      <c r="CR242" s="49">
        <f t="shared" si="51"/>
        <v>66.383195076020314</v>
      </c>
      <c r="CS242" s="49">
        <f t="shared" si="51"/>
        <v>74.518405707760905</v>
      </c>
      <c r="CT242" s="49">
        <f t="shared" si="51"/>
        <v>26.371560078477778</v>
      </c>
      <c r="CU242" s="49">
        <f t="shared" si="51"/>
        <v>21.644350862391114</v>
      </c>
      <c r="CV242" s="49">
        <f t="shared" si="51"/>
        <v>67.49002088175385</v>
      </c>
      <c r="CW242" s="49">
        <f t="shared" si="51"/>
        <v>75.740495927350239</v>
      </c>
      <c r="CX242" s="49">
        <f t="shared" si="51"/>
        <v>26.804049546564499</v>
      </c>
      <c r="CY242" s="49">
        <f t="shared" si="51"/>
        <v>21.999314837358888</v>
      </c>
      <c r="CZ242" s="49">
        <f t="shared" si="51"/>
        <v>68.596846687487385</v>
      </c>
      <c r="DA242" s="49">
        <f t="shared" si="51"/>
        <v>68.596846687487385</v>
      </c>
      <c r="DB242" s="49">
        <f t="shared" si="51"/>
        <v>68.596846687487385</v>
      </c>
      <c r="DC242" s="49">
        <f t="shared" si="51"/>
        <v>68.596846687487385</v>
      </c>
      <c r="DD242" s="49">
        <f t="shared" si="51"/>
        <v>68.596846687487385</v>
      </c>
      <c r="DE242" s="49">
        <f t="shared" si="51"/>
        <v>68.596846687487385</v>
      </c>
      <c r="DF242" s="49">
        <f t="shared" si="51"/>
        <v>68.596846687487385</v>
      </c>
      <c r="DG242" s="49">
        <f t="shared" si="51"/>
        <v>68.596846687487385</v>
      </c>
      <c r="DH242" s="49">
        <f t="shared" si="51"/>
        <v>68.596846687487385</v>
      </c>
      <c r="DI242" s="49">
        <f t="shared" si="51"/>
        <v>68.596846687487385</v>
      </c>
      <c r="DJ242" s="49">
        <f t="shared" si="51"/>
        <v>68.596846687487385</v>
      </c>
      <c r="DK242" s="134"/>
      <c r="DL242" s="134"/>
      <c r="DM242" s="133"/>
      <c r="DN242" s="133"/>
      <c r="DO242" s="133"/>
      <c r="DP242" s="133"/>
    </row>
    <row r="243" spans="1:120" ht="16.5" x14ac:dyDescent="0.3">
      <c r="D243" s="131" t="s">
        <v>219</v>
      </c>
      <c r="E243" s="35"/>
      <c r="F243" s="50" t="s">
        <v>240</v>
      </c>
      <c r="G243" s="346">
        <v>14.939</v>
      </c>
      <c r="H243" s="484" t="b">
        <v>0</v>
      </c>
      <c r="I243" s="337">
        <v>39.667763928437644</v>
      </c>
      <c r="J243" s="337">
        <v>14.038153523039185</v>
      </c>
      <c r="K243" s="337">
        <v>11.521757507275641</v>
      </c>
      <c r="L243" s="337">
        <v>35.926402214800959</v>
      </c>
      <c r="M243" s="337">
        <v>39.667763928437644</v>
      </c>
      <c r="N243" s="337">
        <v>14.038153523039185</v>
      </c>
      <c r="O243" s="337">
        <v>11.521757507275641</v>
      </c>
      <c r="P243" s="337">
        <v>35.926402214800959</v>
      </c>
      <c r="Q243" s="337">
        <v>39.667763928437644</v>
      </c>
      <c r="R243" s="337">
        <v>14.038153523039185</v>
      </c>
      <c r="S243" s="337">
        <v>11.521757507275641</v>
      </c>
      <c r="T243" s="337">
        <v>35.926402214800959</v>
      </c>
      <c r="U243" s="337">
        <v>39.667763928437644</v>
      </c>
      <c r="V243" s="337">
        <v>14.038153523039185</v>
      </c>
      <c r="W243" s="337">
        <v>11.521757507275641</v>
      </c>
      <c r="X243" s="337">
        <v>35.926402214800959</v>
      </c>
      <c r="Y243" s="337">
        <v>39.667763928437644</v>
      </c>
      <c r="Z243" s="337">
        <v>14.038153523039185</v>
      </c>
      <c r="AA243" s="337">
        <v>11.521757507275641</v>
      </c>
      <c r="AB243" s="337">
        <v>35.926402214800959</v>
      </c>
      <c r="AC243" s="337">
        <v>39.667763928437644</v>
      </c>
      <c r="AD243" s="337">
        <v>14.038153523039185</v>
      </c>
      <c r="AE243" s="337">
        <v>11.521757507275641</v>
      </c>
      <c r="AF243" s="337">
        <v>35.926402214800959</v>
      </c>
      <c r="AG243" s="337">
        <v>39.667763928437644</v>
      </c>
      <c r="AH243" s="337">
        <v>14.038153523039185</v>
      </c>
      <c r="AI243" s="337">
        <v>11.521757507275641</v>
      </c>
      <c r="AJ243" s="337">
        <v>35.926402214800959</v>
      </c>
      <c r="AK243" s="337">
        <v>39.667763928437644</v>
      </c>
      <c r="AL243" s="337">
        <v>14.038153523039185</v>
      </c>
      <c r="AM243" s="337">
        <v>11.521757507275641</v>
      </c>
      <c r="AN243" s="337">
        <v>35.926402214800959</v>
      </c>
      <c r="AO243" s="337">
        <v>39.667763928437644</v>
      </c>
      <c r="AP243" s="337">
        <v>14.038153523039185</v>
      </c>
      <c r="AQ243" s="337">
        <v>11.521757507275641</v>
      </c>
      <c r="AR243" s="337">
        <v>35.926402214800959</v>
      </c>
      <c r="AS243" s="337">
        <v>39.667763928437644</v>
      </c>
      <c r="AT243" s="337">
        <v>14.038153523039185</v>
      </c>
      <c r="AU243" s="337">
        <v>11.521757507275641</v>
      </c>
      <c r="AV243" s="337">
        <v>35.926402214800959</v>
      </c>
      <c r="AW243" s="337">
        <v>39.667763928437644</v>
      </c>
      <c r="AX243" s="337">
        <v>14.038153523039185</v>
      </c>
      <c r="AY243" s="337">
        <v>11.521757507275641</v>
      </c>
      <c r="AZ243" s="337">
        <v>35.926402214800959</v>
      </c>
      <c r="BA243" s="337">
        <v>39.667763928437644</v>
      </c>
      <c r="BB243" s="337">
        <v>14.038153523039185</v>
      </c>
      <c r="BC243" s="337">
        <v>11.521757507275641</v>
      </c>
      <c r="BD243" s="337">
        <v>35.926402214800959</v>
      </c>
      <c r="BE243" s="337">
        <v>39.667763928437644</v>
      </c>
      <c r="BF243" s="337">
        <v>14.038153523039185</v>
      </c>
      <c r="BG243" s="337">
        <v>11.521757507275641</v>
      </c>
      <c r="BH243" s="337">
        <v>35.926402214800959</v>
      </c>
      <c r="BI243" s="337">
        <v>39.667763928437644</v>
      </c>
      <c r="BJ243" s="337">
        <v>14.038153523039185</v>
      </c>
      <c r="BK243" s="337">
        <v>11.521757507275641</v>
      </c>
      <c r="BL243" s="337">
        <v>35.926402214800959</v>
      </c>
      <c r="BM243" s="337">
        <v>39.667763928437644</v>
      </c>
      <c r="BN243" s="337">
        <v>14.038153523039185</v>
      </c>
      <c r="BO243" s="337">
        <v>11.521757507275641</v>
      </c>
      <c r="BP243" s="337">
        <v>35.926402214800959</v>
      </c>
      <c r="BQ243" s="337">
        <v>39.667763928437644</v>
      </c>
      <c r="BR243" s="337">
        <v>14.038153523039185</v>
      </c>
      <c r="BS243" s="337">
        <v>11.521757507275641</v>
      </c>
      <c r="BT243" s="337">
        <v>35.926402214800959</v>
      </c>
      <c r="BU243" s="337">
        <v>39.667763928437644</v>
      </c>
      <c r="BV243" s="337">
        <v>14.038153523039185</v>
      </c>
      <c r="BW243" s="337">
        <v>11.521757507275641</v>
      </c>
      <c r="BX243" s="337">
        <v>35.926402214800959</v>
      </c>
      <c r="BY243" s="337">
        <v>39.667763928437644</v>
      </c>
      <c r="BZ243" s="337">
        <v>14.038153523039185</v>
      </c>
      <c r="CA243" s="337">
        <v>11.521757507275641</v>
      </c>
      <c r="CB243" s="337">
        <v>35.926402214800959</v>
      </c>
      <c r="CC243" s="337">
        <v>39.667763928437644</v>
      </c>
      <c r="CD243" s="337">
        <v>14.038153523039185</v>
      </c>
      <c r="CE243" s="337">
        <v>11.521757507275641</v>
      </c>
      <c r="CF243" s="337">
        <v>35.926402214800959</v>
      </c>
      <c r="CG243" s="337">
        <v>39.667763928437644</v>
      </c>
      <c r="CH243" s="337">
        <v>14.038153523039185</v>
      </c>
      <c r="CI243" s="337">
        <v>11.521757507275641</v>
      </c>
      <c r="CJ243" s="337">
        <v>35.926402214800959</v>
      </c>
      <c r="CK243" s="337">
        <v>39.667763928437644</v>
      </c>
      <c r="CL243" s="337">
        <v>14.038153523039185</v>
      </c>
      <c r="CM243" s="337">
        <v>11.521757507275641</v>
      </c>
      <c r="CN243" s="337">
        <v>35.926402214800959</v>
      </c>
      <c r="CO243" s="337">
        <v>39.667763928437644</v>
      </c>
      <c r="CP243" s="337">
        <v>14.038153523039185</v>
      </c>
      <c r="CQ243" s="337">
        <v>11.521757507275641</v>
      </c>
      <c r="CR243" s="337">
        <v>35.926402214800959</v>
      </c>
      <c r="CS243" s="337">
        <v>39.667763928437644</v>
      </c>
      <c r="CT243" s="337">
        <v>14.038153523039185</v>
      </c>
      <c r="CU243" s="337">
        <v>11.521757507275641</v>
      </c>
      <c r="CV243" s="337">
        <v>35.926402214800959</v>
      </c>
      <c r="CW243" s="337">
        <v>39.667763928437644</v>
      </c>
      <c r="CX243" s="337">
        <v>14.038153523039185</v>
      </c>
      <c r="CY243" s="337">
        <v>11.521757507275641</v>
      </c>
      <c r="CZ243" s="337">
        <v>35.926402214800959</v>
      </c>
      <c r="DA243" s="337">
        <v>35.926402214800959</v>
      </c>
      <c r="DB243" s="337">
        <v>35.926402214800959</v>
      </c>
      <c r="DC243" s="337">
        <v>35.926402214800959</v>
      </c>
      <c r="DD243" s="337">
        <v>35.926402214800959</v>
      </c>
      <c r="DE243" s="337">
        <v>35.926402214800959</v>
      </c>
      <c r="DF243" s="337">
        <v>35.926402214800959</v>
      </c>
      <c r="DG243" s="337">
        <v>35.926402214800959</v>
      </c>
      <c r="DH243" s="337">
        <v>35.926402214800959</v>
      </c>
      <c r="DI243" s="337">
        <v>35.926402214800959</v>
      </c>
      <c r="DJ243" s="349">
        <v>35.926402214800959</v>
      </c>
      <c r="DK243" s="125"/>
      <c r="DL243" s="125"/>
      <c r="DM243" s="133"/>
      <c r="DN243" s="133"/>
      <c r="DO243" s="133"/>
      <c r="DP243" s="133"/>
    </row>
    <row r="244" spans="1:120" ht="16.5" x14ac:dyDescent="0.3">
      <c r="D244" s="131" t="s">
        <v>243</v>
      </c>
      <c r="E244" s="35"/>
      <c r="F244" s="50" t="s">
        <v>240</v>
      </c>
      <c r="G244" s="347">
        <f>17.593-G243</f>
        <v>2.6539999999999999</v>
      </c>
      <c r="H244" s="484" t="b">
        <v>0</v>
      </c>
      <c r="I244" s="345">
        <v>3.0903430840189898</v>
      </c>
      <c r="J244" s="345">
        <v>1.0936515284951589</v>
      </c>
      <c r="K244" s="345">
        <v>0.89761005164264474</v>
      </c>
      <c r="L244" s="345">
        <v>2.7988698535790522</v>
      </c>
      <c r="M244" s="345">
        <v>6.7706607568052428</v>
      </c>
      <c r="N244" s="345">
        <v>2.3960910760666669</v>
      </c>
      <c r="O244" s="345">
        <v>1.9665820222352495</v>
      </c>
      <c r="P244" s="345">
        <v>6.1320694064777435</v>
      </c>
      <c r="Q244" s="345">
        <v>7.5432465278099912</v>
      </c>
      <c r="R244" s="345">
        <v>2.6695039581904569</v>
      </c>
      <c r="S244" s="345">
        <v>2.190984535145911</v>
      </c>
      <c r="T244" s="345">
        <v>6.8317868698725066</v>
      </c>
      <c r="U244" s="345">
        <v>9.0041359857098779</v>
      </c>
      <c r="V244" s="345">
        <v>3.1865028625699869</v>
      </c>
      <c r="W244" s="345">
        <v>2.6153092868315251</v>
      </c>
      <c r="X244" s="345">
        <v>8.1548889824735138</v>
      </c>
      <c r="Y244" s="345">
        <v>11.546645523016412</v>
      </c>
      <c r="Z244" s="345">
        <v>4.0862798019228226</v>
      </c>
      <c r="AA244" s="345">
        <v>3.353797556592065</v>
      </c>
      <c r="AB244" s="345">
        <v>10.457595543827189</v>
      </c>
      <c r="AC244" s="345">
        <v>13.232287205208589</v>
      </c>
      <c r="AD244" s="345">
        <v>4.6828169992838191</v>
      </c>
      <c r="AE244" s="345">
        <v>3.8434030393062351</v>
      </c>
      <c r="AF244" s="345">
        <v>11.984251827597582</v>
      </c>
      <c r="AG244" s="345">
        <v>15.297198265894007</v>
      </c>
      <c r="AH244" s="345">
        <v>5.4135750660510391</v>
      </c>
      <c r="AI244" s="345">
        <v>4.4431697556310938</v>
      </c>
      <c r="AJ244" s="345">
        <v>13.854405775216314</v>
      </c>
      <c r="AK244" s="345">
        <v>16.519288485483337</v>
      </c>
      <c r="AL244" s="345">
        <v>5.8460645341377617</v>
      </c>
      <c r="AM244" s="345">
        <v>4.7981337305988676</v>
      </c>
      <c r="AN244" s="345">
        <v>14.96123158094985</v>
      </c>
      <c r="AO244" s="345">
        <v>17.741378705072666</v>
      </c>
      <c r="AP244" s="345">
        <v>6.2785540022244843</v>
      </c>
      <c r="AQ244" s="345">
        <v>5.1530977055666414</v>
      </c>
      <c r="AR244" s="345">
        <v>16.068057386683385</v>
      </c>
      <c r="AS244" s="345">
        <v>18.963468924661996</v>
      </c>
      <c r="AT244" s="345">
        <v>6.711043470311207</v>
      </c>
      <c r="AU244" s="345">
        <v>5.5080616805344151</v>
      </c>
      <c r="AV244" s="345">
        <v>17.174883192416921</v>
      </c>
      <c r="AW244" s="345">
        <v>20.185559144251325</v>
      </c>
      <c r="AX244" s="345">
        <v>7.1435329383979296</v>
      </c>
      <c r="AY244" s="345">
        <v>5.8630256555021889</v>
      </c>
      <c r="AZ244" s="345">
        <v>18.281708998150457</v>
      </c>
      <c r="BA244" s="345">
        <v>21.407649363840655</v>
      </c>
      <c r="BB244" s="345">
        <v>7.5760224064846522</v>
      </c>
      <c r="BC244" s="345">
        <v>6.2179896304699627</v>
      </c>
      <c r="BD244" s="345">
        <v>19.388534803883992</v>
      </c>
      <c r="BE244" s="345">
        <v>22.629739583429984</v>
      </c>
      <c r="BF244" s="345">
        <v>8.0085118745713739</v>
      </c>
      <c r="BG244" s="345">
        <v>6.5729536054377364</v>
      </c>
      <c r="BH244" s="345">
        <v>20.495360609617528</v>
      </c>
      <c r="BI244" s="345">
        <v>23.851829803019314</v>
      </c>
      <c r="BJ244" s="345">
        <v>8.4410013426580957</v>
      </c>
      <c r="BK244" s="345">
        <v>6.9279175804055102</v>
      </c>
      <c r="BL244" s="345">
        <v>21.602186415351063</v>
      </c>
      <c r="BM244" s="345">
        <v>25.073920022608643</v>
      </c>
      <c r="BN244" s="345">
        <v>8.8734908107448174</v>
      </c>
      <c r="BO244" s="345">
        <v>7.282881555373284</v>
      </c>
      <c r="BP244" s="345">
        <v>22.709012221084599</v>
      </c>
      <c r="BQ244" s="345">
        <v>26.296010242197973</v>
      </c>
      <c r="BR244" s="345">
        <v>9.3059802788315391</v>
      </c>
      <c r="BS244" s="345">
        <v>7.6378455303410577</v>
      </c>
      <c r="BT244" s="345">
        <v>23.815838026818135</v>
      </c>
      <c r="BU244" s="345">
        <v>27.518100461787302</v>
      </c>
      <c r="BV244" s="345">
        <v>9.7384697469182608</v>
      </c>
      <c r="BW244" s="345">
        <v>7.9928095053088315</v>
      </c>
      <c r="BX244" s="345">
        <v>24.92266383255167</v>
      </c>
      <c r="BY244" s="345">
        <v>28.740190681376632</v>
      </c>
      <c r="BZ244" s="345">
        <v>10.170959215004983</v>
      </c>
      <c r="CA244" s="345">
        <v>8.3477734802766044</v>
      </c>
      <c r="CB244" s="345">
        <v>26.029489638285206</v>
      </c>
      <c r="CC244" s="345">
        <v>29.962280900965961</v>
      </c>
      <c r="CD244" s="345">
        <v>10.603448683091704</v>
      </c>
      <c r="CE244" s="345">
        <v>8.7027374552443781</v>
      </c>
      <c r="CF244" s="345">
        <v>27.136315444018742</v>
      </c>
      <c r="CG244" s="345">
        <v>31.184371120555291</v>
      </c>
      <c r="CH244" s="345">
        <v>11.035938151178426</v>
      </c>
      <c r="CI244" s="345">
        <v>9.0577014302121519</v>
      </c>
      <c r="CJ244" s="345">
        <v>28.243141249752277</v>
      </c>
      <c r="CK244" s="345">
        <v>32.406461340144617</v>
      </c>
      <c r="CL244" s="345">
        <v>11.468427619265148</v>
      </c>
      <c r="CM244" s="345">
        <v>9.4126654051799257</v>
      </c>
      <c r="CN244" s="345">
        <v>29.349967055485813</v>
      </c>
      <c r="CO244" s="345">
        <v>33.628551559733943</v>
      </c>
      <c r="CP244" s="345">
        <v>11.900917087351869</v>
      </c>
      <c r="CQ244" s="345">
        <v>9.7676293801476994</v>
      </c>
      <c r="CR244" s="345">
        <v>30.456792861219348</v>
      </c>
      <c r="CS244" s="345">
        <v>34.850641779323269</v>
      </c>
      <c r="CT244" s="345">
        <v>12.333406555438591</v>
      </c>
      <c r="CU244" s="345">
        <v>10.122593355115473</v>
      </c>
      <c r="CV244" s="345">
        <v>31.563618666952884</v>
      </c>
      <c r="CW244" s="345">
        <v>36.072731998912595</v>
      </c>
      <c r="CX244" s="345">
        <v>12.765896023525313</v>
      </c>
      <c r="CY244" s="345">
        <v>10.477557330083247</v>
      </c>
      <c r="CZ244" s="345">
        <v>32.67044447268642</v>
      </c>
      <c r="DA244" s="345">
        <v>32.67044447268642</v>
      </c>
      <c r="DB244" s="345">
        <v>32.67044447268642</v>
      </c>
      <c r="DC244" s="345">
        <v>32.67044447268642</v>
      </c>
      <c r="DD244" s="345">
        <v>32.67044447268642</v>
      </c>
      <c r="DE244" s="345">
        <v>32.67044447268642</v>
      </c>
      <c r="DF244" s="345">
        <v>32.67044447268642</v>
      </c>
      <c r="DG244" s="345">
        <v>32.67044447268642</v>
      </c>
      <c r="DH244" s="345">
        <v>32.67044447268642</v>
      </c>
      <c r="DI244" s="345">
        <v>32.67044447268642</v>
      </c>
      <c r="DJ244" s="350">
        <v>32.67044447268642</v>
      </c>
      <c r="DK244" s="121"/>
      <c r="DL244" s="121"/>
      <c r="DM244" s="133"/>
      <c r="DN244" s="133"/>
      <c r="DO244" s="133"/>
      <c r="DP244" s="133"/>
    </row>
    <row r="245" spans="1:120" ht="16.5" x14ac:dyDescent="0.3">
      <c r="F245" s="50"/>
    </row>
    <row r="246" spans="1:120" ht="16.5" x14ac:dyDescent="0.3">
      <c r="D246" s="43"/>
      <c r="F246" s="50"/>
    </row>
    <row r="247" spans="1:120" s="110" customFormat="1" x14ac:dyDescent="0.25">
      <c r="A247" s="25"/>
      <c r="B247" s="25"/>
      <c r="C247" s="25"/>
      <c r="D247" s="26" t="s">
        <v>445</v>
      </c>
      <c r="E247" s="26"/>
      <c r="F247" s="47"/>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c r="CG247" s="26"/>
      <c r="CH247" s="26"/>
      <c r="CI247" s="26"/>
      <c r="CJ247" s="26"/>
      <c r="CK247" s="26"/>
      <c r="CL247" s="26"/>
      <c r="CM247" s="26"/>
      <c r="CN247" s="26"/>
      <c r="CO247" s="26"/>
      <c r="CP247" s="26"/>
      <c r="CQ247" s="26"/>
      <c r="CR247" s="26"/>
      <c r="CS247" s="26"/>
      <c r="CT247" s="26"/>
      <c r="CU247" s="26"/>
      <c r="CV247" s="26"/>
      <c r="CW247" s="26"/>
      <c r="CX247" s="26"/>
      <c r="CY247" s="26"/>
      <c r="CZ247" s="26"/>
      <c r="DA247" s="26"/>
      <c r="DB247" s="26"/>
      <c r="DC247" s="26"/>
      <c r="DD247" s="26"/>
      <c r="DE247" s="26"/>
      <c r="DF247" s="26"/>
      <c r="DG247" s="26"/>
      <c r="DH247" s="26"/>
      <c r="DI247" s="26"/>
      <c r="DJ247" s="26"/>
      <c r="DK247" s="26"/>
      <c r="DL247" s="26"/>
    </row>
    <row r="248" spans="1:120" ht="16.5" x14ac:dyDescent="0.3">
      <c r="F248" s="50"/>
      <c r="G248" s="45" t="s">
        <v>186</v>
      </c>
      <c r="H248" s="45" t="s">
        <v>187</v>
      </c>
      <c r="I248" t="s">
        <v>188</v>
      </c>
    </row>
    <row r="249" spans="1:120" ht="16.5" x14ac:dyDescent="0.3">
      <c r="D249" s="33" t="str">
        <f t="shared" ref="D249" si="52">D172</f>
        <v>Электроэнергия</v>
      </c>
      <c r="E249" s="33"/>
      <c r="F249" s="50" t="s">
        <v>245</v>
      </c>
      <c r="G249" s="353">
        <v>6.3688760692563227</v>
      </c>
      <c r="H249" s="484" t="b">
        <v>0</v>
      </c>
      <c r="I249" s="326">
        <v>0.93</v>
      </c>
      <c r="J249" s="326"/>
      <c r="K249" s="326"/>
      <c r="L249" s="326"/>
      <c r="M249" s="326"/>
      <c r="N249" s="326"/>
      <c r="O249" s="326"/>
      <c r="P249" s="326"/>
      <c r="Q249" s="326"/>
      <c r="R249" s="326"/>
      <c r="S249" s="326"/>
      <c r="T249" s="326"/>
      <c r="U249" s="326"/>
      <c r="V249" s="326"/>
      <c r="W249" s="326"/>
      <c r="X249" s="326"/>
      <c r="Y249" s="326"/>
      <c r="Z249" s="326"/>
      <c r="AA249" s="326"/>
      <c r="AB249" s="326"/>
      <c r="AC249" s="326"/>
      <c r="AD249" s="326"/>
      <c r="AE249" s="326"/>
      <c r="AF249" s="326"/>
      <c r="AG249" s="326"/>
      <c r="AH249" s="326"/>
      <c r="AI249" s="326"/>
      <c r="AJ249" s="326"/>
      <c r="AK249" s="326"/>
      <c r="AL249" s="326"/>
      <c r="AM249" s="326"/>
      <c r="AN249" s="326"/>
      <c r="AO249" s="326"/>
      <c r="AP249" s="326"/>
      <c r="AQ249" s="326"/>
      <c r="AR249" s="326"/>
      <c r="AS249" s="326"/>
      <c r="AT249" s="326"/>
      <c r="AU249" s="326"/>
      <c r="AV249" s="326"/>
      <c r="AW249" s="326"/>
      <c r="AX249" s="326"/>
      <c r="AY249" s="326"/>
      <c r="AZ249" s="326"/>
      <c r="BA249" s="326"/>
      <c r="BB249" s="326"/>
      <c r="BC249" s="326"/>
      <c r="BD249" s="326"/>
      <c r="BE249" s="326"/>
      <c r="BF249" s="326"/>
      <c r="BG249" s="326"/>
      <c r="BH249" s="326"/>
      <c r="BI249" s="326"/>
      <c r="BJ249" s="326"/>
      <c r="BK249" s="326"/>
      <c r="BL249" s="326"/>
      <c r="BM249" s="326"/>
      <c r="BN249" s="326"/>
      <c r="BO249" s="326"/>
      <c r="BP249" s="326"/>
      <c r="BQ249" s="326"/>
      <c r="BR249" s="326"/>
      <c r="BS249" s="326"/>
      <c r="BT249" s="326"/>
      <c r="BU249" s="326"/>
      <c r="BV249" s="326"/>
      <c r="BW249" s="326"/>
      <c r="BX249" s="326"/>
      <c r="BY249" s="326"/>
      <c r="BZ249" s="326"/>
      <c r="CA249" s="326"/>
      <c r="CB249" s="326"/>
      <c r="CC249" s="326"/>
      <c r="CD249" s="326"/>
      <c r="CE249" s="326"/>
      <c r="CF249" s="326"/>
      <c r="CG249" s="326"/>
      <c r="CH249" s="326"/>
      <c r="CI249" s="326"/>
      <c r="CJ249" s="326"/>
      <c r="CK249" s="326"/>
      <c r="CL249" s="326"/>
      <c r="CM249" s="326"/>
      <c r="CN249" s="326"/>
      <c r="CO249" s="326"/>
      <c r="CP249" s="326"/>
      <c r="CQ249" s="326"/>
      <c r="CR249" s="326"/>
      <c r="CS249" s="326"/>
      <c r="CT249" s="326"/>
      <c r="CU249" s="326"/>
      <c r="CV249" s="326"/>
      <c r="CW249" s="326"/>
      <c r="CX249" s="326"/>
      <c r="CY249" s="326"/>
      <c r="CZ249" s="326"/>
      <c r="DA249" s="326"/>
      <c r="DB249" s="326"/>
      <c r="DC249" s="326"/>
      <c r="DD249" s="326"/>
      <c r="DE249" s="326"/>
      <c r="DF249" s="326"/>
      <c r="DG249" s="326"/>
      <c r="DH249" s="326"/>
      <c r="DI249" s="326"/>
      <c r="DJ249" s="327"/>
      <c r="DK249" s="59"/>
      <c r="DL249" s="135"/>
    </row>
    <row r="250" spans="1:120" ht="16.5" x14ac:dyDescent="0.3">
      <c r="D250" s="33" t="str">
        <f>D174</f>
        <v>Природный газ</v>
      </c>
      <c r="E250" s="33"/>
      <c r="F250" s="50" t="s">
        <v>246</v>
      </c>
      <c r="G250" s="296"/>
      <c r="H250" s="484" t="b">
        <v>0</v>
      </c>
      <c r="I250" s="330"/>
      <c r="J250" s="330"/>
      <c r="K250" s="330"/>
      <c r="L250" s="330"/>
      <c r="M250" s="330"/>
      <c r="N250" s="330"/>
      <c r="O250" s="330"/>
      <c r="P250" s="330"/>
      <c r="Q250" s="330"/>
      <c r="R250" s="330"/>
      <c r="S250" s="330"/>
      <c r="T250" s="330"/>
      <c r="U250" s="330"/>
      <c r="V250" s="330"/>
      <c r="W250" s="330"/>
      <c r="X250" s="330"/>
      <c r="Y250" s="330"/>
      <c r="Z250" s="330"/>
      <c r="AA250" s="330"/>
      <c r="AB250" s="330"/>
      <c r="AC250" s="330"/>
      <c r="AD250" s="330"/>
      <c r="AE250" s="330"/>
      <c r="AF250" s="330"/>
      <c r="AG250" s="330"/>
      <c r="AH250" s="330"/>
      <c r="AI250" s="330"/>
      <c r="AJ250" s="330"/>
      <c r="AK250" s="330"/>
      <c r="AL250" s="330"/>
      <c r="AM250" s="330"/>
      <c r="AN250" s="330"/>
      <c r="AO250" s="330"/>
      <c r="AP250" s="330"/>
      <c r="AQ250" s="330"/>
      <c r="AR250" s="330"/>
      <c r="AS250" s="330"/>
      <c r="AT250" s="330"/>
      <c r="AU250" s="330"/>
      <c r="AV250" s="330"/>
      <c r="AW250" s="330"/>
      <c r="AX250" s="330"/>
      <c r="AY250" s="330"/>
      <c r="AZ250" s="330"/>
      <c r="BA250" s="330"/>
      <c r="BB250" s="330"/>
      <c r="BC250" s="330"/>
      <c r="BD250" s="330"/>
      <c r="BE250" s="330"/>
      <c r="BF250" s="330"/>
      <c r="BG250" s="330"/>
      <c r="BH250" s="330"/>
      <c r="BI250" s="330"/>
      <c r="BJ250" s="330"/>
      <c r="BK250" s="330"/>
      <c r="BL250" s="330"/>
      <c r="BM250" s="330"/>
      <c r="BN250" s="330"/>
      <c r="BO250" s="330"/>
      <c r="BP250" s="330"/>
      <c r="BQ250" s="330"/>
      <c r="BR250" s="330"/>
      <c r="BS250" s="330"/>
      <c r="BT250" s="330"/>
      <c r="BU250" s="330"/>
      <c r="BV250" s="330"/>
      <c r="BW250" s="330"/>
      <c r="BX250" s="330"/>
      <c r="BY250" s="330"/>
      <c r="BZ250" s="330"/>
      <c r="CA250" s="330"/>
      <c r="CB250" s="330"/>
      <c r="CC250" s="330"/>
      <c r="CD250" s="330"/>
      <c r="CE250" s="330"/>
      <c r="CF250" s="330"/>
      <c r="CG250" s="330"/>
      <c r="CH250" s="330"/>
      <c r="CI250" s="330"/>
      <c r="CJ250" s="330"/>
      <c r="CK250" s="330"/>
      <c r="CL250" s="330"/>
      <c r="CM250" s="330"/>
      <c r="CN250" s="330"/>
      <c r="CO250" s="330"/>
      <c r="CP250" s="330"/>
      <c r="CQ250" s="330"/>
      <c r="CR250" s="330"/>
      <c r="CS250" s="330"/>
      <c r="CT250" s="330"/>
      <c r="CU250" s="330"/>
      <c r="CV250" s="330"/>
      <c r="CW250" s="330"/>
      <c r="CX250" s="330"/>
      <c r="CY250" s="330"/>
      <c r="CZ250" s="330"/>
      <c r="DA250" s="330"/>
      <c r="DB250" s="330"/>
      <c r="DC250" s="330"/>
      <c r="DD250" s="330"/>
      <c r="DE250" s="330"/>
      <c r="DF250" s="330"/>
      <c r="DG250" s="330"/>
      <c r="DH250" s="330"/>
      <c r="DI250" s="330"/>
      <c r="DJ250" s="331"/>
      <c r="DK250" s="113"/>
      <c r="DL250" s="136"/>
    </row>
    <row r="251" spans="1:120" ht="16.5" x14ac:dyDescent="0.3">
      <c r="D251" s="33" t="str">
        <f>D179</f>
        <v>Уголь</v>
      </c>
      <c r="E251" s="33"/>
      <c r="F251" s="50" t="s">
        <v>246</v>
      </c>
      <c r="G251" s="296"/>
      <c r="H251" s="484" t="b">
        <v>0</v>
      </c>
      <c r="I251" s="330"/>
      <c r="J251" s="330"/>
      <c r="K251" s="330"/>
      <c r="L251" s="330"/>
      <c r="M251" s="330"/>
      <c r="N251" s="330"/>
      <c r="O251" s="330"/>
      <c r="P251" s="330"/>
      <c r="Q251" s="330"/>
      <c r="R251" s="330"/>
      <c r="S251" s="330"/>
      <c r="T251" s="330"/>
      <c r="U251" s="330"/>
      <c r="V251" s="330"/>
      <c r="W251" s="330"/>
      <c r="X251" s="330"/>
      <c r="Y251" s="330"/>
      <c r="Z251" s="330"/>
      <c r="AA251" s="330"/>
      <c r="AB251" s="330"/>
      <c r="AC251" s="330"/>
      <c r="AD251" s="330"/>
      <c r="AE251" s="330"/>
      <c r="AF251" s="330"/>
      <c r="AG251" s="330"/>
      <c r="AH251" s="330"/>
      <c r="AI251" s="330"/>
      <c r="AJ251" s="330"/>
      <c r="AK251" s="330"/>
      <c r="AL251" s="330"/>
      <c r="AM251" s="330"/>
      <c r="AN251" s="330"/>
      <c r="AO251" s="330"/>
      <c r="AP251" s="330"/>
      <c r="AQ251" s="330"/>
      <c r="AR251" s="330"/>
      <c r="AS251" s="330"/>
      <c r="AT251" s="330"/>
      <c r="AU251" s="330"/>
      <c r="AV251" s="330"/>
      <c r="AW251" s="330"/>
      <c r="AX251" s="330"/>
      <c r="AY251" s="330"/>
      <c r="AZ251" s="330"/>
      <c r="BA251" s="330"/>
      <c r="BB251" s="330"/>
      <c r="BC251" s="330"/>
      <c r="BD251" s="330"/>
      <c r="BE251" s="330"/>
      <c r="BF251" s="330"/>
      <c r="BG251" s="330"/>
      <c r="BH251" s="330"/>
      <c r="BI251" s="330"/>
      <c r="BJ251" s="330"/>
      <c r="BK251" s="330"/>
      <c r="BL251" s="330"/>
      <c r="BM251" s="330"/>
      <c r="BN251" s="330"/>
      <c r="BO251" s="330"/>
      <c r="BP251" s="330"/>
      <c r="BQ251" s="330"/>
      <c r="BR251" s="330"/>
      <c r="BS251" s="330"/>
      <c r="BT251" s="330"/>
      <c r="BU251" s="330"/>
      <c r="BV251" s="330"/>
      <c r="BW251" s="330"/>
      <c r="BX251" s="330"/>
      <c r="BY251" s="330"/>
      <c r="BZ251" s="330"/>
      <c r="CA251" s="330"/>
      <c r="CB251" s="330"/>
      <c r="CC251" s="330"/>
      <c r="CD251" s="330"/>
      <c r="CE251" s="330"/>
      <c r="CF251" s="330"/>
      <c r="CG251" s="330"/>
      <c r="CH251" s="330"/>
      <c r="CI251" s="330"/>
      <c r="CJ251" s="330"/>
      <c r="CK251" s="330"/>
      <c r="CL251" s="330"/>
      <c r="CM251" s="330"/>
      <c r="CN251" s="330"/>
      <c r="CO251" s="330"/>
      <c r="CP251" s="330"/>
      <c r="CQ251" s="330"/>
      <c r="CR251" s="330"/>
      <c r="CS251" s="330"/>
      <c r="CT251" s="330"/>
      <c r="CU251" s="330"/>
      <c r="CV251" s="330"/>
      <c r="CW251" s="330"/>
      <c r="CX251" s="330"/>
      <c r="CY251" s="330"/>
      <c r="CZ251" s="330"/>
      <c r="DA251" s="330"/>
      <c r="DB251" s="330"/>
      <c r="DC251" s="330"/>
      <c r="DD251" s="330"/>
      <c r="DE251" s="330"/>
      <c r="DF251" s="330"/>
      <c r="DG251" s="330"/>
      <c r="DH251" s="330"/>
      <c r="DI251" s="330"/>
      <c r="DJ251" s="331"/>
      <c r="DK251" s="59"/>
      <c r="DL251" s="135"/>
    </row>
    <row r="252" spans="1:120" ht="16.5" x14ac:dyDescent="0.3">
      <c r="D252" s="232" t="str">
        <f>D180</f>
        <v>Прочее топливо №1</v>
      </c>
      <c r="E252" s="33"/>
      <c r="F252" s="50" t="s">
        <v>246</v>
      </c>
      <c r="G252" s="296"/>
      <c r="H252" s="484" t="b">
        <v>0</v>
      </c>
      <c r="I252" s="330"/>
      <c r="J252" s="330"/>
      <c r="K252" s="330"/>
      <c r="L252" s="330"/>
      <c r="M252" s="330"/>
      <c r="N252" s="330"/>
      <c r="O252" s="330"/>
      <c r="P252" s="330"/>
      <c r="Q252" s="330"/>
      <c r="R252" s="330"/>
      <c r="S252" s="330"/>
      <c r="T252" s="330"/>
      <c r="U252" s="330"/>
      <c r="V252" s="330"/>
      <c r="W252" s="330"/>
      <c r="X252" s="330"/>
      <c r="Y252" s="330"/>
      <c r="Z252" s="330"/>
      <c r="AA252" s="330"/>
      <c r="AB252" s="330"/>
      <c r="AC252" s="330"/>
      <c r="AD252" s="330"/>
      <c r="AE252" s="330"/>
      <c r="AF252" s="330"/>
      <c r="AG252" s="330"/>
      <c r="AH252" s="330"/>
      <c r="AI252" s="330"/>
      <c r="AJ252" s="330"/>
      <c r="AK252" s="330"/>
      <c r="AL252" s="330"/>
      <c r="AM252" s="330"/>
      <c r="AN252" s="330"/>
      <c r="AO252" s="330"/>
      <c r="AP252" s="330"/>
      <c r="AQ252" s="330"/>
      <c r="AR252" s="330"/>
      <c r="AS252" s="330"/>
      <c r="AT252" s="330"/>
      <c r="AU252" s="330"/>
      <c r="AV252" s="330"/>
      <c r="AW252" s="330"/>
      <c r="AX252" s="330"/>
      <c r="AY252" s="330"/>
      <c r="AZ252" s="330"/>
      <c r="BA252" s="330"/>
      <c r="BB252" s="330"/>
      <c r="BC252" s="330"/>
      <c r="BD252" s="330"/>
      <c r="BE252" s="330"/>
      <c r="BF252" s="330"/>
      <c r="BG252" s="330"/>
      <c r="BH252" s="330"/>
      <c r="BI252" s="330"/>
      <c r="BJ252" s="330"/>
      <c r="BK252" s="330"/>
      <c r="BL252" s="330"/>
      <c r="BM252" s="330"/>
      <c r="BN252" s="330"/>
      <c r="BO252" s="330"/>
      <c r="BP252" s="330"/>
      <c r="BQ252" s="330"/>
      <c r="BR252" s="330"/>
      <c r="BS252" s="330"/>
      <c r="BT252" s="330"/>
      <c r="BU252" s="330"/>
      <c r="BV252" s="330"/>
      <c r="BW252" s="330"/>
      <c r="BX252" s="330"/>
      <c r="BY252" s="330"/>
      <c r="BZ252" s="330"/>
      <c r="CA252" s="330"/>
      <c r="CB252" s="330"/>
      <c r="CC252" s="330"/>
      <c r="CD252" s="330"/>
      <c r="CE252" s="330"/>
      <c r="CF252" s="330"/>
      <c r="CG252" s="330"/>
      <c r="CH252" s="330"/>
      <c r="CI252" s="330"/>
      <c r="CJ252" s="330"/>
      <c r="CK252" s="330"/>
      <c r="CL252" s="330"/>
      <c r="CM252" s="330"/>
      <c r="CN252" s="330"/>
      <c r="CO252" s="330"/>
      <c r="CP252" s="330"/>
      <c r="CQ252" s="330"/>
      <c r="CR252" s="330"/>
      <c r="CS252" s="330"/>
      <c r="CT252" s="330"/>
      <c r="CU252" s="330"/>
      <c r="CV252" s="330"/>
      <c r="CW252" s="330"/>
      <c r="CX252" s="330"/>
      <c r="CY252" s="330"/>
      <c r="CZ252" s="330"/>
      <c r="DA252" s="330"/>
      <c r="DB252" s="330"/>
      <c r="DC252" s="330"/>
      <c r="DD252" s="330"/>
      <c r="DE252" s="330"/>
      <c r="DF252" s="330"/>
      <c r="DG252" s="330"/>
      <c r="DH252" s="330"/>
      <c r="DI252" s="330"/>
      <c r="DJ252" s="331"/>
      <c r="DK252" s="59"/>
      <c r="DL252" s="135"/>
    </row>
    <row r="253" spans="1:120" ht="16.5" x14ac:dyDescent="0.3">
      <c r="D253" s="232" t="str">
        <f>D181</f>
        <v>Прочее топливо №2</v>
      </c>
      <c r="E253" s="33"/>
      <c r="F253" s="50" t="s">
        <v>246</v>
      </c>
      <c r="G253" s="296"/>
      <c r="H253" s="484" t="b">
        <v>0</v>
      </c>
      <c r="I253" s="330"/>
      <c r="J253" s="330"/>
      <c r="K253" s="330"/>
      <c r="L253" s="330"/>
      <c r="M253" s="330"/>
      <c r="N253" s="330"/>
      <c r="O253" s="330"/>
      <c r="P253" s="330"/>
      <c r="Q253" s="330"/>
      <c r="R253" s="330"/>
      <c r="S253" s="330"/>
      <c r="T253" s="330"/>
      <c r="U253" s="330"/>
      <c r="V253" s="330"/>
      <c r="W253" s="330"/>
      <c r="X253" s="330"/>
      <c r="Y253" s="330"/>
      <c r="Z253" s="330"/>
      <c r="AA253" s="330"/>
      <c r="AB253" s="330"/>
      <c r="AC253" s="330"/>
      <c r="AD253" s="330"/>
      <c r="AE253" s="330"/>
      <c r="AF253" s="330"/>
      <c r="AG253" s="330"/>
      <c r="AH253" s="330"/>
      <c r="AI253" s="330"/>
      <c r="AJ253" s="330"/>
      <c r="AK253" s="330"/>
      <c r="AL253" s="330"/>
      <c r="AM253" s="330"/>
      <c r="AN253" s="330"/>
      <c r="AO253" s="330"/>
      <c r="AP253" s="330"/>
      <c r="AQ253" s="330"/>
      <c r="AR253" s="330"/>
      <c r="AS253" s="330"/>
      <c r="AT253" s="330"/>
      <c r="AU253" s="330"/>
      <c r="AV253" s="330"/>
      <c r="AW253" s="330"/>
      <c r="AX253" s="330"/>
      <c r="AY253" s="330"/>
      <c r="AZ253" s="330"/>
      <c r="BA253" s="330"/>
      <c r="BB253" s="330"/>
      <c r="BC253" s="330"/>
      <c r="BD253" s="330"/>
      <c r="BE253" s="330"/>
      <c r="BF253" s="330"/>
      <c r="BG253" s="330"/>
      <c r="BH253" s="330"/>
      <c r="BI253" s="330"/>
      <c r="BJ253" s="330"/>
      <c r="BK253" s="330"/>
      <c r="BL253" s="330"/>
      <c r="BM253" s="330"/>
      <c r="BN253" s="330"/>
      <c r="BO253" s="330"/>
      <c r="BP253" s="330"/>
      <c r="BQ253" s="330"/>
      <c r="BR253" s="330"/>
      <c r="BS253" s="330"/>
      <c r="BT253" s="330"/>
      <c r="BU253" s="330"/>
      <c r="BV253" s="330"/>
      <c r="BW253" s="330"/>
      <c r="BX253" s="330"/>
      <c r="BY253" s="330"/>
      <c r="BZ253" s="330"/>
      <c r="CA253" s="330"/>
      <c r="CB253" s="330"/>
      <c r="CC253" s="330"/>
      <c r="CD253" s="330"/>
      <c r="CE253" s="330"/>
      <c r="CF253" s="330"/>
      <c r="CG253" s="330"/>
      <c r="CH253" s="330"/>
      <c r="CI253" s="330"/>
      <c r="CJ253" s="330"/>
      <c r="CK253" s="330"/>
      <c r="CL253" s="330"/>
      <c r="CM253" s="330"/>
      <c r="CN253" s="330"/>
      <c r="CO253" s="330"/>
      <c r="CP253" s="330"/>
      <c r="CQ253" s="330"/>
      <c r="CR253" s="330"/>
      <c r="CS253" s="330"/>
      <c r="CT253" s="330"/>
      <c r="CU253" s="330"/>
      <c r="CV253" s="330"/>
      <c r="CW253" s="330"/>
      <c r="CX253" s="330"/>
      <c r="CY253" s="330"/>
      <c r="CZ253" s="330"/>
      <c r="DA253" s="330"/>
      <c r="DB253" s="330"/>
      <c r="DC253" s="330"/>
      <c r="DD253" s="330"/>
      <c r="DE253" s="330"/>
      <c r="DF253" s="330"/>
      <c r="DG253" s="330"/>
      <c r="DH253" s="330"/>
      <c r="DI253" s="330"/>
      <c r="DJ253" s="331"/>
      <c r="DK253" s="114"/>
      <c r="DL253" s="137"/>
    </row>
    <row r="254" spans="1:120" ht="16.5" x14ac:dyDescent="0.3">
      <c r="D254" s="33" t="str">
        <f t="shared" ref="D254:D255" si="53">D175</f>
        <v>Вода</v>
      </c>
      <c r="E254" s="33"/>
      <c r="F254" s="50" t="s">
        <v>247</v>
      </c>
      <c r="G254" s="296"/>
      <c r="H254" s="484" t="b">
        <v>0</v>
      </c>
      <c r="I254" s="330"/>
      <c r="J254" s="330"/>
      <c r="K254" s="330"/>
      <c r="L254" s="330"/>
      <c r="M254" s="330"/>
      <c r="N254" s="330"/>
      <c r="O254" s="330"/>
      <c r="P254" s="330"/>
      <c r="Q254" s="330"/>
      <c r="R254" s="330"/>
      <c r="S254" s="330"/>
      <c r="T254" s="330"/>
      <c r="U254" s="330"/>
      <c r="V254" s="330"/>
      <c r="W254" s="330"/>
      <c r="X254" s="330"/>
      <c r="Y254" s="330"/>
      <c r="Z254" s="330"/>
      <c r="AA254" s="330"/>
      <c r="AB254" s="330"/>
      <c r="AC254" s="330"/>
      <c r="AD254" s="330"/>
      <c r="AE254" s="330"/>
      <c r="AF254" s="330"/>
      <c r="AG254" s="330"/>
      <c r="AH254" s="330"/>
      <c r="AI254" s="330"/>
      <c r="AJ254" s="330"/>
      <c r="AK254" s="330"/>
      <c r="AL254" s="330"/>
      <c r="AM254" s="330"/>
      <c r="AN254" s="330"/>
      <c r="AO254" s="330"/>
      <c r="AP254" s="330"/>
      <c r="AQ254" s="330"/>
      <c r="AR254" s="330"/>
      <c r="AS254" s="330"/>
      <c r="AT254" s="330"/>
      <c r="AU254" s="330"/>
      <c r="AV254" s="330"/>
      <c r="AW254" s="330"/>
      <c r="AX254" s="330"/>
      <c r="AY254" s="330"/>
      <c r="AZ254" s="330"/>
      <c r="BA254" s="330"/>
      <c r="BB254" s="330"/>
      <c r="BC254" s="330"/>
      <c r="BD254" s="330"/>
      <c r="BE254" s="330"/>
      <c r="BF254" s="330"/>
      <c r="BG254" s="330"/>
      <c r="BH254" s="330"/>
      <c r="BI254" s="330"/>
      <c r="BJ254" s="330"/>
      <c r="BK254" s="330"/>
      <c r="BL254" s="330"/>
      <c r="BM254" s="330"/>
      <c r="BN254" s="330"/>
      <c r="BO254" s="330"/>
      <c r="BP254" s="330"/>
      <c r="BQ254" s="330"/>
      <c r="BR254" s="330"/>
      <c r="BS254" s="330"/>
      <c r="BT254" s="330"/>
      <c r="BU254" s="330"/>
      <c r="BV254" s="330"/>
      <c r="BW254" s="330"/>
      <c r="BX254" s="330"/>
      <c r="BY254" s="330"/>
      <c r="BZ254" s="330"/>
      <c r="CA254" s="330"/>
      <c r="CB254" s="330"/>
      <c r="CC254" s="330"/>
      <c r="CD254" s="330"/>
      <c r="CE254" s="330"/>
      <c r="CF254" s="330"/>
      <c r="CG254" s="330"/>
      <c r="CH254" s="330"/>
      <c r="CI254" s="330"/>
      <c r="CJ254" s="330"/>
      <c r="CK254" s="330"/>
      <c r="CL254" s="330"/>
      <c r="CM254" s="330"/>
      <c r="CN254" s="330"/>
      <c r="CO254" s="330"/>
      <c r="CP254" s="330"/>
      <c r="CQ254" s="330"/>
      <c r="CR254" s="330"/>
      <c r="CS254" s="330"/>
      <c r="CT254" s="330"/>
      <c r="CU254" s="330"/>
      <c r="CV254" s="330"/>
      <c r="CW254" s="330"/>
      <c r="CX254" s="330"/>
      <c r="CY254" s="330"/>
      <c r="CZ254" s="330"/>
      <c r="DA254" s="330"/>
      <c r="DB254" s="330"/>
      <c r="DC254" s="330"/>
      <c r="DD254" s="330"/>
      <c r="DE254" s="330"/>
      <c r="DF254" s="330"/>
      <c r="DG254" s="330"/>
      <c r="DH254" s="330"/>
      <c r="DI254" s="330"/>
      <c r="DJ254" s="331"/>
      <c r="DK254" s="59"/>
      <c r="DL254" s="135"/>
    </row>
    <row r="255" spans="1:120" ht="16.5" x14ac:dyDescent="0.3">
      <c r="D255" s="33" t="str">
        <f t="shared" si="53"/>
        <v>Водоотведние</v>
      </c>
      <c r="E255" s="33"/>
      <c r="F255" s="50" t="s">
        <v>247</v>
      </c>
      <c r="G255" s="296"/>
      <c r="H255" s="484" t="b">
        <v>0</v>
      </c>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0"/>
      <c r="AY255" s="330"/>
      <c r="AZ255" s="330"/>
      <c r="BA255" s="330"/>
      <c r="BB255" s="330"/>
      <c r="BC255" s="330"/>
      <c r="BD255" s="330"/>
      <c r="BE255" s="330"/>
      <c r="BF255" s="330"/>
      <c r="BG255" s="330"/>
      <c r="BH255" s="330"/>
      <c r="BI255" s="330"/>
      <c r="BJ255" s="330"/>
      <c r="BK255" s="330"/>
      <c r="BL255" s="330"/>
      <c r="BM255" s="330"/>
      <c r="BN255" s="330"/>
      <c r="BO255" s="330"/>
      <c r="BP255" s="330"/>
      <c r="BQ255" s="330"/>
      <c r="BR255" s="330"/>
      <c r="BS255" s="330"/>
      <c r="BT255" s="330"/>
      <c r="BU255" s="330"/>
      <c r="BV255" s="330"/>
      <c r="BW255" s="330"/>
      <c r="BX255" s="330"/>
      <c r="BY255" s="330"/>
      <c r="BZ255" s="330"/>
      <c r="CA255" s="330"/>
      <c r="CB255" s="330"/>
      <c r="CC255" s="330"/>
      <c r="CD255" s="330"/>
      <c r="CE255" s="330"/>
      <c r="CF255" s="330"/>
      <c r="CG255" s="330"/>
      <c r="CH255" s="330"/>
      <c r="CI255" s="330"/>
      <c r="CJ255" s="330"/>
      <c r="CK255" s="330"/>
      <c r="CL255" s="330"/>
      <c r="CM255" s="330"/>
      <c r="CN255" s="330"/>
      <c r="CO255" s="330"/>
      <c r="CP255" s="330"/>
      <c r="CQ255" s="330"/>
      <c r="CR255" s="330"/>
      <c r="CS255" s="330"/>
      <c r="CT255" s="330"/>
      <c r="CU255" s="330"/>
      <c r="CV255" s="330"/>
      <c r="CW255" s="330"/>
      <c r="CX255" s="330"/>
      <c r="CY255" s="330"/>
      <c r="CZ255" s="330"/>
      <c r="DA255" s="330"/>
      <c r="DB255" s="330"/>
      <c r="DC255" s="330"/>
      <c r="DD255" s="330"/>
      <c r="DE255" s="330"/>
      <c r="DF255" s="330"/>
      <c r="DG255" s="330"/>
      <c r="DH255" s="330"/>
      <c r="DI255" s="330"/>
      <c r="DJ255" s="331"/>
      <c r="DK255" s="59"/>
      <c r="DL255" s="135"/>
    </row>
    <row r="256" spans="1:120" ht="16.5" x14ac:dyDescent="0.3">
      <c r="D256" s="33" t="str">
        <f>D178</f>
        <v>Реагенты</v>
      </c>
      <c r="E256" s="33"/>
      <c r="F256" s="50" t="s">
        <v>248</v>
      </c>
      <c r="G256" s="296"/>
      <c r="H256" s="484" t="b">
        <v>0</v>
      </c>
      <c r="I256" s="330"/>
      <c r="J256" s="330"/>
      <c r="K256" s="330"/>
      <c r="L256" s="330"/>
      <c r="M256" s="330"/>
      <c r="N256" s="330"/>
      <c r="O256" s="330"/>
      <c r="P256" s="330"/>
      <c r="Q256" s="330"/>
      <c r="R256" s="330"/>
      <c r="S256" s="330"/>
      <c r="T256" s="330"/>
      <c r="U256" s="330"/>
      <c r="V256" s="330"/>
      <c r="W256" s="330"/>
      <c r="X256" s="330"/>
      <c r="Y256" s="330"/>
      <c r="Z256" s="330"/>
      <c r="AA256" s="330"/>
      <c r="AB256" s="330"/>
      <c r="AC256" s="330"/>
      <c r="AD256" s="330"/>
      <c r="AE256" s="330"/>
      <c r="AF256" s="330"/>
      <c r="AG256" s="330"/>
      <c r="AH256" s="330"/>
      <c r="AI256" s="330"/>
      <c r="AJ256" s="330"/>
      <c r="AK256" s="330"/>
      <c r="AL256" s="330"/>
      <c r="AM256" s="330"/>
      <c r="AN256" s="330"/>
      <c r="AO256" s="330"/>
      <c r="AP256" s="330"/>
      <c r="AQ256" s="330"/>
      <c r="AR256" s="330"/>
      <c r="AS256" s="330"/>
      <c r="AT256" s="330"/>
      <c r="AU256" s="330"/>
      <c r="AV256" s="330"/>
      <c r="AW256" s="330"/>
      <c r="AX256" s="330"/>
      <c r="AY256" s="330"/>
      <c r="AZ256" s="330"/>
      <c r="BA256" s="330"/>
      <c r="BB256" s="330"/>
      <c r="BC256" s="330"/>
      <c r="BD256" s="330"/>
      <c r="BE256" s="330"/>
      <c r="BF256" s="330"/>
      <c r="BG256" s="330"/>
      <c r="BH256" s="330"/>
      <c r="BI256" s="330"/>
      <c r="BJ256" s="330"/>
      <c r="BK256" s="330"/>
      <c r="BL256" s="330"/>
      <c r="BM256" s="330"/>
      <c r="BN256" s="330"/>
      <c r="BO256" s="330"/>
      <c r="BP256" s="330"/>
      <c r="BQ256" s="330"/>
      <c r="BR256" s="330"/>
      <c r="BS256" s="330"/>
      <c r="BT256" s="330"/>
      <c r="BU256" s="330"/>
      <c r="BV256" s="330"/>
      <c r="BW256" s="330"/>
      <c r="BX256" s="330"/>
      <c r="BY256" s="330"/>
      <c r="BZ256" s="330"/>
      <c r="CA256" s="330"/>
      <c r="CB256" s="330"/>
      <c r="CC256" s="330"/>
      <c r="CD256" s="330"/>
      <c r="CE256" s="330"/>
      <c r="CF256" s="330"/>
      <c r="CG256" s="330"/>
      <c r="CH256" s="330"/>
      <c r="CI256" s="330"/>
      <c r="CJ256" s="330"/>
      <c r="CK256" s="330"/>
      <c r="CL256" s="330"/>
      <c r="CM256" s="330"/>
      <c r="CN256" s="330"/>
      <c r="CO256" s="330"/>
      <c r="CP256" s="330"/>
      <c r="CQ256" s="330"/>
      <c r="CR256" s="330"/>
      <c r="CS256" s="330"/>
      <c r="CT256" s="330"/>
      <c r="CU256" s="330"/>
      <c r="CV256" s="330"/>
      <c r="CW256" s="330"/>
      <c r="CX256" s="330"/>
      <c r="CY256" s="330"/>
      <c r="CZ256" s="330"/>
      <c r="DA256" s="330"/>
      <c r="DB256" s="330"/>
      <c r="DC256" s="330"/>
      <c r="DD256" s="330"/>
      <c r="DE256" s="330"/>
      <c r="DF256" s="330"/>
      <c r="DG256" s="330"/>
      <c r="DH256" s="330"/>
      <c r="DI256" s="330"/>
      <c r="DJ256" s="331"/>
      <c r="DK256" s="59"/>
      <c r="DL256" s="135"/>
    </row>
    <row r="257" spans="1:116" ht="16.5" x14ac:dyDescent="0.3">
      <c r="D257" s="33" t="str">
        <f t="shared" ref="D257" si="54">D182</f>
        <v>Прочие переменные расходы</v>
      </c>
      <c r="E257" s="33"/>
      <c r="F257" s="50" t="s">
        <v>249</v>
      </c>
      <c r="G257" s="297"/>
      <c r="H257" s="484" t="b">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8"/>
      <c r="AD257" s="328"/>
      <c r="AE257" s="328"/>
      <c r="AF257" s="328"/>
      <c r="AG257" s="328"/>
      <c r="AH257" s="328"/>
      <c r="AI257" s="328"/>
      <c r="AJ257" s="328"/>
      <c r="AK257" s="328"/>
      <c r="AL257" s="328"/>
      <c r="AM257" s="328"/>
      <c r="AN257" s="328"/>
      <c r="AO257" s="328"/>
      <c r="AP257" s="328"/>
      <c r="AQ257" s="328"/>
      <c r="AR257" s="328"/>
      <c r="AS257" s="328"/>
      <c r="AT257" s="328"/>
      <c r="AU257" s="328"/>
      <c r="AV257" s="328"/>
      <c r="AW257" s="328"/>
      <c r="AX257" s="328"/>
      <c r="AY257" s="328"/>
      <c r="AZ257" s="328"/>
      <c r="BA257" s="328"/>
      <c r="BB257" s="328"/>
      <c r="BC257" s="328"/>
      <c r="BD257" s="328"/>
      <c r="BE257" s="328"/>
      <c r="BF257" s="328"/>
      <c r="BG257" s="328"/>
      <c r="BH257" s="328"/>
      <c r="BI257" s="328"/>
      <c r="BJ257" s="328"/>
      <c r="BK257" s="328"/>
      <c r="BL257" s="328"/>
      <c r="BM257" s="328"/>
      <c r="BN257" s="328"/>
      <c r="BO257" s="328"/>
      <c r="BP257" s="328"/>
      <c r="BQ257" s="328"/>
      <c r="BR257" s="328"/>
      <c r="BS257" s="328"/>
      <c r="BT257" s="328"/>
      <c r="BU257" s="328"/>
      <c r="BV257" s="328"/>
      <c r="BW257" s="328"/>
      <c r="BX257" s="328"/>
      <c r="BY257" s="328"/>
      <c r="BZ257" s="328"/>
      <c r="CA257" s="328"/>
      <c r="CB257" s="328"/>
      <c r="CC257" s="328"/>
      <c r="CD257" s="328"/>
      <c r="CE257" s="328"/>
      <c r="CF257" s="328"/>
      <c r="CG257" s="328"/>
      <c r="CH257" s="328"/>
      <c r="CI257" s="328"/>
      <c r="CJ257" s="328"/>
      <c r="CK257" s="328"/>
      <c r="CL257" s="328"/>
      <c r="CM257" s="328"/>
      <c r="CN257" s="328"/>
      <c r="CO257" s="328"/>
      <c r="CP257" s="328"/>
      <c r="CQ257" s="328"/>
      <c r="CR257" s="328"/>
      <c r="CS257" s="328"/>
      <c r="CT257" s="328"/>
      <c r="CU257" s="328"/>
      <c r="CV257" s="328"/>
      <c r="CW257" s="328"/>
      <c r="CX257" s="328"/>
      <c r="CY257" s="328"/>
      <c r="CZ257" s="328"/>
      <c r="DA257" s="328"/>
      <c r="DB257" s="328"/>
      <c r="DC257" s="328"/>
      <c r="DD257" s="328"/>
      <c r="DE257" s="328"/>
      <c r="DF257" s="328"/>
      <c r="DG257" s="328"/>
      <c r="DH257" s="328"/>
      <c r="DI257" s="328"/>
      <c r="DJ257" s="329"/>
      <c r="DK257" s="59"/>
      <c r="DL257" s="59"/>
    </row>
    <row r="258" spans="1:116" ht="16.5" x14ac:dyDescent="0.3">
      <c r="F258" s="50"/>
    </row>
    <row r="259" spans="1:116" ht="16.5" x14ac:dyDescent="0.3">
      <c r="F259" s="50"/>
      <c r="I259" s="26">
        <f t="shared" ref="I259:BT262" si="55">I19</f>
        <v>2022</v>
      </c>
      <c r="J259" s="26">
        <f t="shared" si="55"/>
        <v>2022</v>
      </c>
      <c r="K259" s="26">
        <f t="shared" si="55"/>
        <v>2022</v>
      </c>
      <c r="L259" s="26">
        <f t="shared" si="55"/>
        <v>2022</v>
      </c>
      <c r="M259" s="26">
        <f t="shared" si="55"/>
        <v>2023</v>
      </c>
      <c r="N259" s="26">
        <f t="shared" si="55"/>
        <v>2023</v>
      </c>
      <c r="O259" s="26">
        <f t="shared" si="55"/>
        <v>2023</v>
      </c>
      <c r="P259" s="26">
        <f t="shared" si="55"/>
        <v>2023</v>
      </c>
      <c r="Q259" s="26">
        <f t="shared" si="55"/>
        <v>2024</v>
      </c>
      <c r="R259" s="26">
        <f t="shared" si="55"/>
        <v>2024</v>
      </c>
      <c r="S259" s="26">
        <f t="shared" si="55"/>
        <v>2024</v>
      </c>
      <c r="T259" s="26">
        <f t="shared" si="55"/>
        <v>2024</v>
      </c>
      <c r="U259" s="26">
        <f t="shared" si="55"/>
        <v>2025</v>
      </c>
      <c r="V259" s="26">
        <f t="shared" si="55"/>
        <v>2025</v>
      </c>
      <c r="W259" s="26">
        <f t="shared" si="55"/>
        <v>2025</v>
      </c>
      <c r="X259" s="26">
        <f t="shared" si="55"/>
        <v>2025</v>
      </c>
      <c r="Y259" s="26">
        <f t="shared" si="55"/>
        <v>2026</v>
      </c>
      <c r="Z259" s="26">
        <f t="shared" si="55"/>
        <v>2026</v>
      </c>
      <c r="AA259" s="26">
        <f t="shared" si="55"/>
        <v>2026</v>
      </c>
      <c r="AB259" s="26">
        <f t="shared" si="55"/>
        <v>2026</v>
      </c>
      <c r="AC259" s="26">
        <f t="shared" si="55"/>
        <v>2027</v>
      </c>
      <c r="AD259" s="26">
        <f t="shared" si="55"/>
        <v>2027</v>
      </c>
      <c r="AE259" s="26">
        <f t="shared" si="55"/>
        <v>2027</v>
      </c>
      <c r="AF259" s="26">
        <f t="shared" si="55"/>
        <v>2027</v>
      </c>
      <c r="AG259" s="26">
        <f t="shared" si="55"/>
        <v>2028</v>
      </c>
      <c r="AH259" s="26">
        <f t="shared" si="55"/>
        <v>2028</v>
      </c>
      <c r="AI259" s="26">
        <f t="shared" si="55"/>
        <v>2028</v>
      </c>
      <c r="AJ259" s="26">
        <f t="shared" si="55"/>
        <v>2028</v>
      </c>
      <c r="AK259" s="26">
        <f t="shared" si="55"/>
        <v>2029</v>
      </c>
      <c r="AL259" s="26">
        <f t="shared" si="55"/>
        <v>2029</v>
      </c>
      <c r="AM259" s="26">
        <f t="shared" si="55"/>
        <v>2029</v>
      </c>
      <c r="AN259" s="26">
        <f t="shared" si="55"/>
        <v>2029</v>
      </c>
      <c r="AO259" s="26">
        <f t="shared" si="55"/>
        <v>2030</v>
      </c>
      <c r="AP259" s="26">
        <f t="shared" si="55"/>
        <v>2030</v>
      </c>
      <c r="AQ259" s="26">
        <f t="shared" si="55"/>
        <v>2030</v>
      </c>
      <c r="AR259" s="26">
        <f t="shared" si="55"/>
        <v>2030</v>
      </c>
      <c r="AS259" s="26">
        <f t="shared" si="55"/>
        <v>2031</v>
      </c>
      <c r="AT259" s="26">
        <f t="shared" si="55"/>
        <v>2031</v>
      </c>
      <c r="AU259" s="26">
        <f t="shared" si="55"/>
        <v>2031</v>
      </c>
      <c r="AV259" s="26">
        <f t="shared" si="55"/>
        <v>2031</v>
      </c>
      <c r="AW259" s="26">
        <f t="shared" si="55"/>
        <v>2032</v>
      </c>
      <c r="AX259" s="26">
        <f t="shared" si="55"/>
        <v>2032</v>
      </c>
      <c r="AY259" s="26">
        <f t="shared" si="55"/>
        <v>2032</v>
      </c>
      <c r="AZ259" s="26">
        <f t="shared" si="55"/>
        <v>2032</v>
      </c>
      <c r="BA259" s="26">
        <f t="shared" si="55"/>
        <v>2033</v>
      </c>
      <c r="BB259" s="26">
        <f t="shared" si="55"/>
        <v>2033</v>
      </c>
      <c r="BC259" s="26">
        <f t="shared" si="55"/>
        <v>2033</v>
      </c>
      <c r="BD259" s="26">
        <f t="shared" si="55"/>
        <v>2033</v>
      </c>
      <c r="BE259" s="26">
        <f t="shared" si="55"/>
        <v>2034</v>
      </c>
      <c r="BF259" s="26">
        <f t="shared" si="55"/>
        <v>2034</v>
      </c>
      <c r="BG259" s="26">
        <f t="shared" si="55"/>
        <v>2034</v>
      </c>
      <c r="BH259" s="26">
        <f t="shared" si="55"/>
        <v>1900</v>
      </c>
      <c r="BI259" s="26">
        <f t="shared" si="55"/>
        <v>1900</v>
      </c>
      <c r="BJ259" s="26">
        <f t="shared" si="55"/>
        <v>1900</v>
      </c>
      <c r="BK259" s="26">
        <f t="shared" si="55"/>
        <v>1900</v>
      </c>
      <c r="BL259" s="26">
        <f t="shared" si="55"/>
        <v>1900</v>
      </c>
      <c r="BM259" s="26">
        <f t="shared" si="55"/>
        <v>1900</v>
      </c>
      <c r="BN259" s="26">
        <f t="shared" si="55"/>
        <v>1900</v>
      </c>
      <c r="BO259" s="26">
        <f t="shared" si="55"/>
        <v>1900</v>
      </c>
      <c r="BP259" s="26">
        <f t="shared" si="55"/>
        <v>1900</v>
      </c>
      <c r="BQ259" s="26">
        <f t="shared" si="55"/>
        <v>1900</v>
      </c>
      <c r="BR259" s="26">
        <f t="shared" si="55"/>
        <v>1900</v>
      </c>
      <c r="BS259" s="26">
        <f t="shared" si="55"/>
        <v>1900</v>
      </c>
      <c r="BT259" s="26">
        <f t="shared" si="55"/>
        <v>1900</v>
      </c>
      <c r="BU259" s="26">
        <f t="shared" ref="BU259:DJ263" si="56">BU19</f>
        <v>1900</v>
      </c>
      <c r="BV259" s="26">
        <f t="shared" si="56"/>
        <v>1900</v>
      </c>
      <c r="BW259" s="26">
        <f t="shared" si="56"/>
        <v>1900</v>
      </c>
      <c r="BX259" s="26">
        <f t="shared" si="56"/>
        <v>1900</v>
      </c>
      <c r="BY259" s="26">
        <f t="shared" si="56"/>
        <v>1900</v>
      </c>
      <c r="BZ259" s="26">
        <f t="shared" si="56"/>
        <v>1900</v>
      </c>
      <c r="CA259" s="26">
        <f t="shared" si="56"/>
        <v>1900</v>
      </c>
      <c r="CB259" s="26">
        <f t="shared" si="56"/>
        <v>1900</v>
      </c>
      <c r="CC259" s="26">
        <f t="shared" si="56"/>
        <v>1900</v>
      </c>
      <c r="CD259" s="26">
        <f t="shared" si="56"/>
        <v>1900</v>
      </c>
      <c r="CE259" s="26">
        <f t="shared" si="56"/>
        <v>1900</v>
      </c>
      <c r="CF259" s="26">
        <f t="shared" si="56"/>
        <v>1900</v>
      </c>
      <c r="CG259" s="26">
        <f t="shared" si="56"/>
        <v>1900</v>
      </c>
      <c r="CH259" s="26">
        <f t="shared" si="56"/>
        <v>1900</v>
      </c>
      <c r="CI259" s="26">
        <f t="shared" si="56"/>
        <v>1900</v>
      </c>
      <c r="CJ259" s="26">
        <f t="shared" si="56"/>
        <v>1900</v>
      </c>
      <c r="CK259" s="26">
        <f t="shared" si="56"/>
        <v>1900</v>
      </c>
      <c r="CL259" s="26">
        <f t="shared" si="56"/>
        <v>1900</v>
      </c>
      <c r="CM259" s="26">
        <f t="shared" si="56"/>
        <v>1900</v>
      </c>
      <c r="CN259" s="26">
        <f t="shared" si="56"/>
        <v>1900</v>
      </c>
      <c r="CO259" s="26">
        <f t="shared" si="56"/>
        <v>1900</v>
      </c>
      <c r="CP259" s="26">
        <f t="shared" si="56"/>
        <v>1900</v>
      </c>
      <c r="CQ259" s="26">
        <f t="shared" si="56"/>
        <v>1900</v>
      </c>
      <c r="CR259" s="26">
        <f t="shared" si="56"/>
        <v>1900</v>
      </c>
      <c r="CS259" s="26">
        <f t="shared" si="56"/>
        <v>1900</v>
      </c>
      <c r="CT259" s="26">
        <f t="shared" si="56"/>
        <v>1900</v>
      </c>
      <c r="CU259" s="26">
        <f t="shared" si="56"/>
        <v>1900</v>
      </c>
      <c r="CV259" s="26">
        <f t="shared" si="56"/>
        <v>1900</v>
      </c>
      <c r="CW259" s="26">
        <f t="shared" si="56"/>
        <v>1900</v>
      </c>
      <c r="CX259" s="26">
        <f t="shared" si="56"/>
        <v>1900</v>
      </c>
      <c r="CY259" s="26">
        <f t="shared" si="56"/>
        <v>1900</v>
      </c>
      <c r="CZ259" s="26">
        <f t="shared" si="56"/>
        <v>1900</v>
      </c>
      <c r="DA259" s="26">
        <f t="shared" si="56"/>
        <v>1900</v>
      </c>
      <c r="DB259" s="26">
        <f t="shared" si="56"/>
        <v>1900</v>
      </c>
      <c r="DC259" s="26">
        <f t="shared" si="56"/>
        <v>1900</v>
      </c>
      <c r="DD259" s="26">
        <f t="shared" si="56"/>
        <v>1900</v>
      </c>
      <c r="DE259" s="26">
        <f t="shared" si="56"/>
        <v>1900</v>
      </c>
      <c r="DF259" s="26">
        <f t="shared" si="56"/>
        <v>1900</v>
      </c>
      <c r="DG259" s="26">
        <f t="shared" si="56"/>
        <v>1900</v>
      </c>
      <c r="DH259" s="26">
        <f t="shared" si="56"/>
        <v>1900</v>
      </c>
      <c r="DI259" s="26">
        <f t="shared" si="56"/>
        <v>1900</v>
      </c>
      <c r="DJ259" s="26">
        <f t="shared" si="56"/>
        <v>1900</v>
      </c>
    </row>
    <row r="260" spans="1:116" ht="16.5" x14ac:dyDescent="0.3">
      <c r="F260" s="50"/>
      <c r="I260">
        <f t="shared" si="55"/>
        <v>1</v>
      </c>
      <c r="J260">
        <f t="shared" si="55"/>
        <v>2</v>
      </c>
      <c r="K260">
        <f t="shared" si="55"/>
        <v>3</v>
      </c>
      <c r="L260">
        <f t="shared" si="55"/>
        <v>4</v>
      </c>
      <c r="M260">
        <f t="shared" si="55"/>
        <v>5</v>
      </c>
      <c r="N260">
        <f t="shared" si="55"/>
        <v>6</v>
      </c>
      <c r="O260">
        <f t="shared" si="55"/>
        <v>7</v>
      </c>
      <c r="P260">
        <f t="shared" si="55"/>
        <v>8</v>
      </c>
      <c r="Q260">
        <f t="shared" si="55"/>
        <v>9</v>
      </c>
      <c r="R260">
        <f t="shared" si="55"/>
        <v>10</v>
      </c>
      <c r="S260">
        <f t="shared" si="55"/>
        <v>11</v>
      </c>
      <c r="T260">
        <f t="shared" si="55"/>
        <v>12</v>
      </c>
      <c r="U260">
        <f t="shared" si="55"/>
        <v>13</v>
      </c>
      <c r="V260">
        <f t="shared" si="55"/>
        <v>14</v>
      </c>
      <c r="W260">
        <f t="shared" si="55"/>
        <v>15</v>
      </c>
      <c r="X260">
        <f t="shared" si="55"/>
        <v>16</v>
      </c>
      <c r="Y260">
        <f t="shared" si="55"/>
        <v>17</v>
      </c>
      <c r="Z260">
        <f t="shared" si="55"/>
        <v>18</v>
      </c>
      <c r="AA260">
        <f t="shared" si="55"/>
        <v>19</v>
      </c>
      <c r="AB260">
        <f t="shared" si="55"/>
        <v>20</v>
      </c>
      <c r="AC260">
        <f t="shared" si="55"/>
        <v>21</v>
      </c>
      <c r="AD260">
        <f t="shared" si="55"/>
        <v>22</v>
      </c>
      <c r="AE260">
        <f t="shared" si="55"/>
        <v>23</v>
      </c>
      <c r="AF260">
        <f t="shared" si="55"/>
        <v>24</v>
      </c>
      <c r="AG260">
        <f t="shared" si="55"/>
        <v>25</v>
      </c>
      <c r="AH260">
        <f t="shared" si="55"/>
        <v>26</v>
      </c>
      <c r="AI260">
        <f t="shared" si="55"/>
        <v>27</v>
      </c>
      <c r="AJ260">
        <f t="shared" si="55"/>
        <v>28</v>
      </c>
      <c r="AK260">
        <f t="shared" si="55"/>
        <v>29</v>
      </c>
      <c r="AL260">
        <f t="shared" si="55"/>
        <v>30</v>
      </c>
      <c r="AM260">
        <f t="shared" si="55"/>
        <v>31</v>
      </c>
      <c r="AN260">
        <f t="shared" si="55"/>
        <v>32</v>
      </c>
      <c r="AO260">
        <f t="shared" si="55"/>
        <v>33</v>
      </c>
      <c r="AP260">
        <f t="shared" si="55"/>
        <v>34</v>
      </c>
      <c r="AQ260">
        <f t="shared" si="55"/>
        <v>35</v>
      </c>
      <c r="AR260">
        <f t="shared" si="55"/>
        <v>36</v>
      </c>
      <c r="AS260">
        <f t="shared" si="55"/>
        <v>37</v>
      </c>
      <c r="AT260">
        <f t="shared" si="55"/>
        <v>38</v>
      </c>
      <c r="AU260">
        <f t="shared" si="55"/>
        <v>39</v>
      </c>
      <c r="AV260">
        <f t="shared" si="55"/>
        <v>40</v>
      </c>
      <c r="AW260">
        <f t="shared" si="55"/>
        <v>41</v>
      </c>
      <c r="AX260">
        <f t="shared" si="55"/>
        <v>42</v>
      </c>
      <c r="AY260">
        <f t="shared" si="55"/>
        <v>43</v>
      </c>
      <c r="AZ260">
        <f t="shared" si="55"/>
        <v>44</v>
      </c>
      <c r="BA260">
        <f t="shared" si="55"/>
        <v>45</v>
      </c>
      <c r="BB260">
        <f t="shared" si="55"/>
        <v>46</v>
      </c>
      <c r="BC260">
        <f t="shared" si="55"/>
        <v>47</v>
      </c>
      <c r="BD260">
        <f t="shared" si="55"/>
        <v>48</v>
      </c>
      <c r="BE260">
        <f t="shared" si="55"/>
        <v>49</v>
      </c>
      <c r="BF260">
        <f t="shared" si="55"/>
        <v>50</v>
      </c>
      <c r="BG260">
        <f t="shared" si="55"/>
        <v>51</v>
      </c>
      <c r="BH260">
        <f t="shared" si="55"/>
        <v>52</v>
      </c>
      <c r="BI260">
        <f t="shared" si="55"/>
        <v>53</v>
      </c>
      <c r="BJ260">
        <f t="shared" si="55"/>
        <v>54</v>
      </c>
      <c r="BK260">
        <f t="shared" si="55"/>
        <v>55</v>
      </c>
      <c r="BL260">
        <f t="shared" si="55"/>
        <v>56</v>
      </c>
      <c r="BM260">
        <f t="shared" si="55"/>
        <v>57</v>
      </c>
      <c r="BN260">
        <f t="shared" si="55"/>
        <v>58</v>
      </c>
      <c r="BO260">
        <f t="shared" si="55"/>
        <v>59</v>
      </c>
      <c r="BP260">
        <f t="shared" si="55"/>
        <v>60</v>
      </c>
      <c r="BQ260">
        <f t="shared" si="55"/>
        <v>61</v>
      </c>
      <c r="BR260">
        <f t="shared" si="55"/>
        <v>62</v>
      </c>
      <c r="BS260">
        <f t="shared" si="55"/>
        <v>63</v>
      </c>
      <c r="BT260">
        <f t="shared" si="55"/>
        <v>64</v>
      </c>
      <c r="BU260">
        <f t="shared" si="56"/>
        <v>65</v>
      </c>
      <c r="BV260">
        <f t="shared" si="56"/>
        <v>66</v>
      </c>
      <c r="BW260">
        <f t="shared" si="56"/>
        <v>67</v>
      </c>
      <c r="BX260">
        <f t="shared" si="56"/>
        <v>68</v>
      </c>
      <c r="BY260">
        <f t="shared" si="56"/>
        <v>69</v>
      </c>
      <c r="BZ260">
        <f t="shared" si="56"/>
        <v>70</v>
      </c>
      <c r="CA260">
        <f t="shared" si="56"/>
        <v>71</v>
      </c>
      <c r="CB260">
        <f t="shared" si="56"/>
        <v>72</v>
      </c>
      <c r="CC260">
        <f t="shared" si="56"/>
        <v>73</v>
      </c>
      <c r="CD260">
        <f t="shared" si="56"/>
        <v>74</v>
      </c>
      <c r="CE260">
        <f t="shared" si="56"/>
        <v>75</v>
      </c>
      <c r="CF260">
        <f t="shared" si="56"/>
        <v>76</v>
      </c>
      <c r="CG260">
        <f t="shared" si="56"/>
        <v>77</v>
      </c>
      <c r="CH260">
        <f t="shared" si="56"/>
        <v>78</v>
      </c>
      <c r="CI260">
        <f t="shared" si="56"/>
        <v>79</v>
      </c>
      <c r="CJ260">
        <f t="shared" si="56"/>
        <v>80</v>
      </c>
      <c r="CK260">
        <f t="shared" si="56"/>
        <v>81</v>
      </c>
      <c r="CL260">
        <f t="shared" si="56"/>
        <v>82</v>
      </c>
      <c r="CM260">
        <f t="shared" si="56"/>
        <v>83</v>
      </c>
      <c r="CN260">
        <f t="shared" si="56"/>
        <v>84</v>
      </c>
      <c r="CO260">
        <f t="shared" si="56"/>
        <v>85</v>
      </c>
      <c r="CP260">
        <f t="shared" si="56"/>
        <v>86</v>
      </c>
      <c r="CQ260">
        <f t="shared" si="56"/>
        <v>87</v>
      </c>
      <c r="CR260">
        <f t="shared" si="56"/>
        <v>88</v>
      </c>
      <c r="CS260">
        <f t="shared" si="56"/>
        <v>89</v>
      </c>
      <c r="CT260">
        <f t="shared" si="56"/>
        <v>90</v>
      </c>
      <c r="CU260">
        <f t="shared" si="56"/>
        <v>91</v>
      </c>
      <c r="CV260">
        <f t="shared" si="56"/>
        <v>92</v>
      </c>
      <c r="CW260">
        <f t="shared" si="56"/>
        <v>93</v>
      </c>
      <c r="CX260">
        <f t="shared" si="56"/>
        <v>94</v>
      </c>
      <c r="CY260">
        <f t="shared" si="56"/>
        <v>95</v>
      </c>
      <c r="CZ260">
        <f t="shared" si="56"/>
        <v>96</v>
      </c>
      <c r="DA260">
        <f t="shared" si="56"/>
        <v>97</v>
      </c>
      <c r="DB260">
        <f t="shared" si="56"/>
        <v>98</v>
      </c>
      <c r="DC260">
        <f t="shared" si="56"/>
        <v>99</v>
      </c>
      <c r="DD260">
        <f t="shared" si="56"/>
        <v>100</v>
      </c>
      <c r="DE260">
        <f t="shared" si="56"/>
        <v>101</v>
      </c>
      <c r="DF260">
        <f t="shared" si="56"/>
        <v>102</v>
      </c>
      <c r="DG260">
        <f t="shared" si="56"/>
        <v>103</v>
      </c>
      <c r="DH260">
        <f t="shared" si="56"/>
        <v>104</v>
      </c>
      <c r="DI260">
        <f t="shared" si="56"/>
        <v>105</v>
      </c>
      <c r="DJ260">
        <f t="shared" si="56"/>
        <v>106</v>
      </c>
    </row>
    <row r="261" spans="1:116" ht="16.5" x14ac:dyDescent="0.3">
      <c r="F261" s="50"/>
      <c r="I261" s="37">
        <f t="shared" si="55"/>
        <v>44562</v>
      </c>
      <c r="J261" s="37">
        <f t="shared" si="55"/>
        <v>44652</v>
      </c>
      <c r="K261" s="37">
        <f t="shared" si="55"/>
        <v>44743</v>
      </c>
      <c r="L261" s="37">
        <f t="shared" si="55"/>
        <v>44835</v>
      </c>
      <c r="M261" s="37">
        <f t="shared" si="55"/>
        <v>44927</v>
      </c>
      <c r="N261" s="37">
        <f t="shared" si="55"/>
        <v>45017</v>
      </c>
      <c r="O261" s="37">
        <f t="shared" si="55"/>
        <v>45108</v>
      </c>
      <c r="P261" s="37">
        <f t="shared" si="55"/>
        <v>45200</v>
      </c>
      <c r="Q261" s="37">
        <f t="shared" si="55"/>
        <v>45292</v>
      </c>
      <c r="R261" s="37">
        <f t="shared" si="55"/>
        <v>45383</v>
      </c>
      <c r="S261" s="37">
        <f t="shared" si="55"/>
        <v>45474</v>
      </c>
      <c r="T261" s="37">
        <f t="shared" si="55"/>
        <v>45566</v>
      </c>
      <c r="U261" s="37">
        <f t="shared" si="55"/>
        <v>45658</v>
      </c>
      <c r="V261" s="37">
        <f t="shared" si="55"/>
        <v>45748</v>
      </c>
      <c r="W261" s="37">
        <f t="shared" si="55"/>
        <v>45839</v>
      </c>
      <c r="X261" s="37">
        <f t="shared" si="55"/>
        <v>45931</v>
      </c>
      <c r="Y261" s="37">
        <f t="shared" si="55"/>
        <v>46023</v>
      </c>
      <c r="Z261" s="37">
        <f t="shared" si="55"/>
        <v>46113</v>
      </c>
      <c r="AA261" s="37">
        <f t="shared" si="55"/>
        <v>46204</v>
      </c>
      <c r="AB261" s="37">
        <f t="shared" si="55"/>
        <v>46296</v>
      </c>
      <c r="AC261" s="37">
        <f t="shared" si="55"/>
        <v>46388</v>
      </c>
      <c r="AD261" s="37">
        <f t="shared" si="55"/>
        <v>46478</v>
      </c>
      <c r="AE261" s="37">
        <f t="shared" si="55"/>
        <v>46569</v>
      </c>
      <c r="AF261" s="37">
        <f t="shared" si="55"/>
        <v>46661</v>
      </c>
      <c r="AG261" s="37">
        <f t="shared" si="55"/>
        <v>46753</v>
      </c>
      <c r="AH261" s="37">
        <f t="shared" si="55"/>
        <v>46844</v>
      </c>
      <c r="AI261" s="37">
        <f t="shared" si="55"/>
        <v>46935</v>
      </c>
      <c r="AJ261" s="37">
        <f t="shared" si="55"/>
        <v>47027</v>
      </c>
      <c r="AK261" s="37">
        <f t="shared" si="55"/>
        <v>47119</v>
      </c>
      <c r="AL261" s="37">
        <f t="shared" si="55"/>
        <v>47209</v>
      </c>
      <c r="AM261" s="37">
        <f t="shared" si="55"/>
        <v>47300</v>
      </c>
      <c r="AN261" s="37">
        <f t="shared" si="55"/>
        <v>47392</v>
      </c>
      <c r="AO261" s="37">
        <f t="shared" si="55"/>
        <v>47484</v>
      </c>
      <c r="AP261" s="37">
        <f t="shared" si="55"/>
        <v>47574</v>
      </c>
      <c r="AQ261" s="37">
        <f t="shared" si="55"/>
        <v>47665</v>
      </c>
      <c r="AR261" s="37">
        <f t="shared" si="55"/>
        <v>47757</v>
      </c>
      <c r="AS261" s="37">
        <f t="shared" si="55"/>
        <v>47849</v>
      </c>
      <c r="AT261" s="37">
        <f t="shared" si="55"/>
        <v>47939</v>
      </c>
      <c r="AU261" s="37">
        <f t="shared" si="55"/>
        <v>48030</v>
      </c>
      <c r="AV261" s="37">
        <f t="shared" si="55"/>
        <v>48122</v>
      </c>
      <c r="AW261" s="37">
        <f t="shared" si="55"/>
        <v>48214</v>
      </c>
      <c r="AX261" s="37">
        <f t="shared" si="55"/>
        <v>48305</v>
      </c>
      <c r="AY261" s="37">
        <f t="shared" si="55"/>
        <v>48396</v>
      </c>
      <c r="AZ261" s="37">
        <f t="shared" si="55"/>
        <v>48488</v>
      </c>
      <c r="BA261" s="37">
        <f t="shared" si="55"/>
        <v>48580</v>
      </c>
      <c r="BB261" s="37">
        <f t="shared" si="55"/>
        <v>48670</v>
      </c>
      <c r="BC261" s="37">
        <f t="shared" si="55"/>
        <v>48761</v>
      </c>
      <c r="BD261" s="37">
        <f t="shared" si="55"/>
        <v>48853</v>
      </c>
      <c r="BE261" s="37">
        <f t="shared" si="55"/>
        <v>48945</v>
      </c>
      <c r="BF261" s="37">
        <f t="shared" si="55"/>
        <v>49035</v>
      </c>
      <c r="BG261" s="37">
        <f t="shared" si="55"/>
        <v>49126</v>
      </c>
      <c r="BH261" s="37">
        <f t="shared" si="55"/>
        <v>0</v>
      </c>
      <c r="BI261" s="37">
        <f t="shared" si="55"/>
        <v>0</v>
      </c>
      <c r="BJ261" s="37">
        <f t="shared" si="55"/>
        <v>0</v>
      </c>
      <c r="BK261" s="37">
        <f t="shared" si="55"/>
        <v>0</v>
      </c>
      <c r="BL261" s="37">
        <f t="shared" si="55"/>
        <v>0</v>
      </c>
      <c r="BM261" s="37">
        <f t="shared" si="55"/>
        <v>0</v>
      </c>
      <c r="BN261" s="37">
        <f t="shared" si="55"/>
        <v>0</v>
      </c>
      <c r="BO261" s="37">
        <f t="shared" si="55"/>
        <v>0</v>
      </c>
      <c r="BP261" s="37">
        <f t="shared" si="55"/>
        <v>0</v>
      </c>
      <c r="BQ261" s="37">
        <f t="shared" si="55"/>
        <v>0</v>
      </c>
      <c r="BR261" s="37">
        <f t="shared" si="55"/>
        <v>0</v>
      </c>
      <c r="BS261" s="37">
        <f t="shared" si="55"/>
        <v>0</v>
      </c>
      <c r="BT261" s="37">
        <f t="shared" si="55"/>
        <v>0</v>
      </c>
      <c r="BU261" s="37">
        <f t="shared" si="56"/>
        <v>0</v>
      </c>
      <c r="BV261" s="37">
        <f t="shared" si="56"/>
        <v>0</v>
      </c>
      <c r="BW261" s="37">
        <f t="shared" si="56"/>
        <v>0</v>
      </c>
      <c r="BX261" s="37">
        <f t="shared" si="56"/>
        <v>0</v>
      </c>
      <c r="BY261" s="37">
        <f t="shared" si="56"/>
        <v>0</v>
      </c>
      <c r="BZ261" s="37">
        <f t="shared" si="56"/>
        <v>0</v>
      </c>
      <c r="CA261" s="37">
        <f t="shared" si="56"/>
        <v>0</v>
      </c>
      <c r="CB261" s="37">
        <f t="shared" si="56"/>
        <v>0</v>
      </c>
      <c r="CC261" s="37">
        <f t="shared" si="56"/>
        <v>0</v>
      </c>
      <c r="CD261" s="37">
        <f t="shared" si="56"/>
        <v>0</v>
      </c>
      <c r="CE261" s="37">
        <f t="shared" si="56"/>
        <v>0</v>
      </c>
      <c r="CF261" s="37">
        <f t="shared" si="56"/>
        <v>0</v>
      </c>
      <c r="CG261" s="37">
        <f t="shared" si="56"/>
        <v>0</v>
      </c>
      <c r="CH261" s="37">
        <f t="shared" si="56"/>
        <v>0</v>
      </c>
      <c r="CI261" s="37">
        <f t="shared" si="56"/>
        <v>0</v>
      </c>
      <c r="CJ261" s="37">
        <f t="shared" si="56"/>
        <v>0</v>
      </c>
      <c r="CK261" s="37">
        <f t="shared" si="56"/>
        <v>0</v>
      </c>
      <c r="CL261" s="37">
        <f t="shared" si="56"/>
        <v>0</v>
      </c>
      <c r="CM261" s="37">
        <f t="shared" si="56"/>
        <v>0</v>
      </c>
      <c r="CN261" s="37">
        <f t="shared" si="56"/>
        <v>0</v>
      </c>
      <c r="CO261" s="37">
        <f t="shared" si="56"/>
        <v>0</v>
      </c>
      <c r="CP261" s="37">
        <f t="shared" si="56"/>
        <v>0</v>
      </c>
      <c r="CQ261" s="37">
        <f t="shared" si="56"/>
        <v>0</v>
      </c>
      <c r="CR261" s="37">
        <f t="shared" si="56"/>
        <v>0</v>
      </c>
      <c r="CS261" s="37">
        <f t="shared" si="56"/>
        <v>0</v>
      </c>
      <c r="CT261" s="37">
        <f t="shared" si="56"/>
        <v>0</v>
      </c>
      <c r="CU261" s="37">
        <f t="shared" si="56"/>
        <v>0</v>
      </c>
      <c r="CV261" s="37">
        <f t="shared" si="56"/>
        <v>0</v>
      </c>
      <c r="CW261" s="37">
        <f t="shared" si="56"/>
        <v>0</v>
      </c>
      <c r="CX261" s="37">
        <f t="shared" si="56"/>
        <v>0</v>
      </c>
      <c r="CY261" s="37">
        <f t="shared" si="56"/>
        <v>0</v>
      </c>
      <c r="CZ261" s="37">
        <f t="shared" si="56"/>
        <v>0</v>
      </c>
      <c r="DA261" s="37">
        <f t="shared" si="56"/>
        <v>0</v>
      </c>
      <c r="DB261" s="37">
        <f t="shared" si="56"/>
        <v>0</v>
      </c>
      <c r="DC261" s="37">
        <f t="shared" si="56"/>
        <v>0</v>
      </c>
      <c r="DD261" s="37">
        <f t="shared" si="56"/>
        <v>0</v>
      </c>
      <c r="DE261" s="37">
        <f t="shared" si="56"/>
        <v>0</v>
      </c>
      <c r="DF261" s="37">
        <f t="shared" si="56"/>
        <v>0</v>
      </c>
      <c r="DG261" s="37">
        <f t="shared" si="56"/>
        <v>0</v>
      </c>
      <c r="DH261" s="37">
        <f t="shared" si="56"/>
        <v>0</v>
      </c>
      <c r="DI261" s="37">
        <f t="shared" si="56"/>
        <v>0</v>
      </c>
      <c r="DJ261" s="37">
        <f t="shared" si="56"/>
        <v>0</v>
      </c>
    </row>
    <row r="262" spans="1:116" ht="16.5" x14ac:dyDescent="0.3">
      <c r="A262" s="46"/>
      <c r="B262" s="46"/>
      <c r="C262" s="46"/>
      <c r="F262" s="50"/>
      <c r="I262" s="39">
        <f t="shared" si="55"/>
        <v>44651</v>
      </c>
      <c r="J262" s="39">
        <f t="shared" si="55"/>
        <v>44742</v>
      </c>
      <c r="K262" s="39">
        <f t="shared" si="55"/>
        <v>44834</v>
      </c>
      <c r="L262" s="39">
        <f t="shared" si="55"/>
        <v>44926</v>
      </c>
      <c r="M262" s="39">
        <f t="shared" si="55"/>
        <v>45016</v>
      </c>
      <c r="N262" s="39">
        <f t="shared" si="55"/>
        <v>45107</v>
      </c>
      <c r="O262" s="39">
        <f t="shared" si="55"/>
        <v>45199</v>
      </c>
      <c r="P262" s="39">
        <f t="shared" si="55"/>
        <v>45291</v>
      </c>
      <c r="Q262" s="39">
        <f t="shared" si="55"/>
        <v>45382</v>
      </c>
      <c r="R262" s="39">
        <f t="shared" si="55"/>
        <v>45473</v>
      </c>
      <c r="S262" s="39">
        <f t="shared" si="55"/>
        <v>45565</v>
      </c>
      <c r="T262" s="39">
        <f t="shared" si="55"/>
        <v>45657</v>
      </c>
      <c r="U262" s="39">
        <f t="shared" si="55"/>
        <v>45747</v>
      </c>
      <c r="V262" s="39">
        <f t="shared" si="55"/>
        <v>45838</v>
      </c>
      <c r="W262" s="39">
        <f t="shared" si="55"/>
        <v>45930</v>
      </c>
      <c r="X262" s="39">
        <f t="shared" si="55"/>
        <v>46022</v>
      </c>
      <c r="Y262" s="39">
        <f t="shared" si="55"/>
        <v>46112</v>
      </c>
      <c r="Z262" s="39">
        <f t="shared" si="55"/>
        <v>46203</v>
      </c>
      <c r="AA262" s="39">
        <f t="shared" si="55"/>
        <v>46295</v>
      </c>
      <c r="AB262" s="39">
        <f t="shared" si="55"/>
        <v>46387</v>
      </c>
      <c r="AC262" s="39">
        <f t="shared" si="55"/>
        <v>46477</v>
      </c>
      <c r="AD262" s="39">
        <f t="shared" si="55"/>
        <v>46568</v>
      </c>
      <c r="AE262" s="39">
        <f t="shared" si="55"/>
        <v>46660</v>
      </c>
      <c r="AF262" s="39">
        <f t="shared" si="55"/>
        <v>46752</v>
      </c>
      <c r="AG262" s="39">
        <f t="shared" si="55"/>
        <v>46843</v>
      </c>
      <c r="AH262" s="39">
        <f t="shared" si="55"/>
        <v>46934</v>
      </c>
      <c r="AI262" s="39">
        <f t="shared" si="55"/>
        <v>47026</v>
      </c>
      <c r="AJ262" s="39">
        <f t="shared" si="55"/>
        <v>47118</v>
      </c>
      <c r="AK262" s="39">
        <f t="shared" si="55"/>
        <v>47208</v>
      </c>
      <c r="AL262" s="39">
        <f t="shared" si="55"/>
        <v>47299</v>
      </c>
      <c r="AM262" s="39">
        <f t="shared" si="55"/>
        <v>47391</v>
      </c>
      <c r="AN262" s="39">
        <f t="shared" si="55"/>
        <v>47483</v>
      </c>
      <c r="AO262" s="39">
        <f t="shared" si="55"/>
        <v>47573</v>
      </c>
      <c r="AP262" s="39">
        <f t="shared" si="55"/>
        <v>47664</v>
      </c>
      <c r="AQ262" s="39">
        <f t="shared" si="55"/>
        <v>47756</v>
      </c>
      <c r="AR262" s="39">
        <f t="shared" si="55"/>
        <v>47848</v>
      </c>
      <c r="AS262" s="39">
        <f t="shared" si="55"/>
        <v>47938</v>
      </c>
      <c r="AT262" s="39">
        <f t="shared" si="55"/>
        <v>48029</v>
      </c>
      <c r="AU262" s="39">
        <f t="shared" si="55"/>
        <v>48121</v>
      </c>
      <c r="AV262" s="39">
        <f t="shared" si="55"/>
        <v>48213</v>
      </c>
      <c r="AW262" s="39">
        <f t="shared" si="55"/>
        <v>48304</v>
      </c>
      <c r="AX262" s="39">
        <f t="shared" si="55"/>
        <v>48395</v>
      </c>
      <c r="AY262" s="39">
        <f t="shared" si="55"/>
        <v>48487</v>
      </c>
      <c r="AZ262" s="39">
        <f t="shared" si="55"/>
        <v>48579</v>
      </c>
      <c r="BA262" s="39">
        <f t="shared" si="55"/>
        <v>48669</v>
      </c>
      <c r="BB262" s="39">
        <f t="shared" si="55"/>
        <v>48760</v>
      </c>
      <c r="BC262" s="39">
        <f t="shared" si="55"/>
        <v>48852</v>
      </c>
      <c r="BD262" s="39">
        <f t="shared" si="55"/>
        <v>48944</v>
      </c>
      <c r="BE262" s="39">
        <f t="shared" si="55"/>
        <v>49034</v>
      </c>
      <c r="BF262" s="39">
        <f t="shared" si="55"/>
        <v>49125</v>
      </c>
      <c r="BG262" s="39">
        <f t="shared" si="55"/>
        <v>49217</v>
      </c>
      <c r="BH262" s="39">
        <f t="shared" si="55"/>
        <v>91</v>
      </c>
      <c r="BI262" s="39">
        <f t="shared" si="55"/>
        <v>91</v>
      </c>
      <c r="BJ262" s="39">
        <f t="shared" si="55"/>
        <v>91</v>
      </c>
      <c r="BK262" s="39">
        <f t="shared" si="55"/>
        <v>91</v>
      </c>
      <c r="BL262" s="39">
        <f t="shared" si="55"/>
        <v>91</v>
      </c>
      <c r="BM262" s="39">
        <f t="shared" si="55"/>
        <v>91</v>
      </c>
      <c r="BN262" s="39">
        <f t="shared" si="55"/>
        <v>91</v>
      </c>
      <c r="BO262" s="39">
        <f t="shared" si="55"/>
        <v>91</v>
      </c>
      <c r="BP262" s="39">
        <f t="shared" si="55"/>
        <v>91</v>
      </c>
      <c r="BQ262" s="39">
        <f t="shared" si="55"/>
        <v>91</v>
      </c>
      <c r="BR262" s="39">
        <f t="shared" si="55"/>
        <v>91</v>
      </c>
      <c r="BS262" s="39">
        <f t="shared" si="55"/>
        <v>91</v>
      </c>
      <c r="BT262" s="39">
        <f t="shared" ref="BT262" si="57">BT22</f>
        <v>91</v>
      </c>
      <c r="BU262" s="39">
        <f t="shared" si="56"/>
        <v>91</v>
      </c>
      <c r="BV262" s="39">
        <f t="shared" si="56"/>
        <v>91</v>
      </c>
      <c r="BW262" s="39">
        <f t="shared" si="56"/>
        <v>91</v>
      </c>
      <c r="BX262" s="39">
        <f t="shared" si="56"/>
        <v>91</v>
      </c>
      <c r="BY262" s="39">
        <f t="shared" si="56"/>
        <v>91</v>
      </c>
      <c r="BZ262" s="39">
        <f t="shared" si="56"/>
        <v>91</v>
      </c>
      <c r="CA262" s="39">
        <f t="shared" si="56"/>
        <v>91</v>
      </c>
      <c r="CB262" s="39">
        <f t="shared" si="56"/>
        <v>91</v>
      </c>
      <c r="CC262" s="39">
        <f t="shared" si="56"/>
        <v>91</v>
      </c>
      <c r="CD262" s="39">
        <f t="shared" si="56"/>
        <v>91</v>
      </c>
      <c r="CE262" s="39">
        <f t="shared" si="56"/>
        <v>91</v>
      </c>
      <c r="CF262" s="39">
        <f t="shared" si="56"/>
        <v>91</v>
      </c>
      <c r="CG262" s="39">
        <f t="shared" si="56"/>
        <v>91</v>
      </c>
      <c r="CH262" s="39">
        <f t="shared" si="56"/>
        <v>91</v>
      </c>
      <c r="CI262" s="39">
        <f t="shared" si="56"/>
        <v>91</v>
      </c>
      <c r="CJ262" s="39">
        <f t="shared" si="56"/>
        <v>91</v>
      </c>
      <c r="CK262" s="39">
        <f t="shared" si="56"/>
        <v>91</v>
      </c>
      <c r="CL262" s="39">
        <f t="shared" si="56"/>
        <v>91</v>
      </c>
      <c r="CM262" s="39">
        <f t="shared" si="56"/>
        <v>91</v>
      </c>
      <c r="CN262" s="39">
        <f t="shared" si="56"/>
        <v>91</v>
      </c>
      <c r="CO262" s="39">
        <f t="shared" si="56"/>
        <v>91</v>
      </c>
      <c r="CP262" s="39">
        <f t="shared" si="56"/>
        <v>91</v>
      </c>
      <c r="CQ262" s="39">
        <f t="shared" si="56"/>
        <v>91</v>
      </c>
      <c r="CR262" s="39">
        <f t="shared" si="56"/>
        <v>91</v>
      </c>
      <c r="CS262" s="39">
        <f t="shared" si="56"/>
        <v>91</v>
      </c>
      <c r="CT262" s="39">
        <f t="shared" si="56"/>
        <v>91</v>
      </c>
      <c r="CU262" s="39">
        <f t="shared" si="56"/>
        <v>91</v>
      </c>
      <c r="CV262" s="39">
        <f t="shared" si="56"/>
        <v>91</v>
      </c>
      <c r="CW262" s="39">
        <f t="shared" si="56"/>
        <v>91</v>
      </c>
      <c r="CX262" s="39">
        <f t="shared" si="56"/>
        <v>91</v>
      </c>
      <c r="CY262" s="39">
        <f t="shared" si="56"/>
        <v>91</v>
      </c>
      <c r="CZ262" s="39">
        <f t="shared" si="56"/>
        <v>91</v>
      </c>
      <c r="DA262" s="39">
        <f t="shared" si="56"/>
        <v>91</v>
      </c>
      <c r="DB262" s="39">
        <f t="shared" si="56"/>
        <v>91</v>
      </c>
      <c r="DC262" s="39">
        <f t="shared" si="56"/>
        <v>91</v>
      </c>
      <c r="DD262" s="39">
        <f t="shared" si="56"/>
        <v>91</v>
      </c>
      <c r="DE262" s="39">
        <f t="shared" si="56"/>
        <v>91</v>
      </c>
      <c r="DF262" s="39">
        <f t="shared" si="56"/>
        <v>91</v>
      </c>
      <c r="DG262" s="39">
        <f t="shared" si="56"/>
        <v>91</v>
      </c>
      <c r="DH262" s="39">
        <f t="shared" si="56"/>
        <v>91</v>
      </c>
      <c r="DI262" s="39">
        <f t="shared" si="56"/>
        <v>91</v>
      </c>
      <c r="DJ262" s="39">
        <f t="shared" si="56"/>
        <v>91</v>
      </c>
      <c r="DK262" s="46"/>
      <c r="DL262" s="46"/>
    </row>
    <row r="263" spans="1:116" ht="16.5" x14ac:dyDescent="0.3">
      <c r="A263" s="46"/>
      <c r="B263" s="46"/>
      <c r="C263" s="46"/>
      <c r="D263" s="43" t="s">
        <v>102</v>
      </c>
      <c r="F263" s="50"/>
      <c r="I263">
        <f t="shared" ref="I263:BT263" si="58">I23</f>
        <v>1</v>
      </c>
      <c r="J263">
        <f t="shared" si="58"/>
        <v>2</v>
      </c>
      <c r="K263">
        <f t="shared" si="58"/>
        <v>3</v>
      </c>
      <c r="L263">
        <f t="shared" si="58"/>
        <v>4</v>
      </c>
      <c r="M263">
        <f t="shared" si="58"/>
        <v>1</v>
      </c>
      <c r="N263">
        <f t="shared" si="58"/>
        <v>2</v>
      </c>
      <c r="O263">
        <f t="shared" si="58"/>
        <v>3</v>
      </c>
      <c r="P263">
        <f t="shared" si="58"/>
        <v>4</v>
      </c>
      <c r="Q263">
        <f t="shared" si="58"/>
        <v>1</v>
      </c>
      <c r="R263">
        <f t="shared" si="58"/>
        <v>2</v>
      </c>
      <c r="S263">
        <f t="shared" si="58"/>
        <v>3</v>
      </c>
      <c r="T263">
        <f t="shared" si="58"/>
        <v>4</v>
      </c>
      <c r="U263">
        <f t="shared" si="58"/>
        <v>1</v>
      </c>
      <c r="V263">
        <f t="shared" si="58"/>
        <v>2</v>
      </c>
      <c r="W263">
        <f t="shared" si="58"/>
        <v>3</v>
      </c>
      <c r="X263">
        <f t="shared" si="58"/>
        <v>4</v>
      </c>
      <c r="Y263">
        <f t="shared" si="58"/>
        <v>1</v>
      </c>
      <c r="Z263">
        <f t="shared" si="58"/>
        <v>2</v>
      </c>
      <c r="AA263">
        <f t="shared" si="58"/>
        <v>3</v>
      </c>
      <c r="AB263">
        <f t="shared" si="58"/>
        <v>4</v>
      </c>
      <c r="AC263">
        <f t="shared" si="58"/>
        <v>1</v>
      </c>
      <c r="AD263">
        <f t="shared" si="58"/>
        <v>2</v>
      </c>
      <c r="AE263">
        <f t="shared" si="58"/>
        <v>3</v>
      </c>
      <c r="AF263">
        <f t="shared" si="58"/>
        <v>4</v>
      </c>
      <c r="AG263">
        <f t="shared" si="58"/>
        <v>1</v>
      </c>
      <c r="AH263">
        <f t="shared" si="58"/>
        <v>2</v>
      </c>
      <c r="AI263">
        <f t="shared" si="58"/>
        <v>3</v>
      </c>
      <c r="AJ263">
        <f t="shared" si="58"/>
        <v>4</v>
      </c>
      <c r="AK263">
        <f t="shared" si="58"/>
        <v>1</v>
      </c>
      <c r="AL263">
        <f t="shared" si="58"/>
        <v>2</v>
      </c>
      <c r="AM263">
        <f t="shared" si="58"/>
        <v>3</v>
      </c>
      <c r="AN263">
        <f t="shared" si="58"/>
        <v>4</v>
      </c>
      <c r="AO263">
        <f t="shared" si="58"/>
        <v>1</v>
      </c>
      <c r="AP263">
        <f t="shared" si="58"/>
        <v>2</v>
      </c>
      <c r="AQ263">
        <f t="shared" si="58"/>
        <v>3</v>
      </c>
      <c r="AR263">
        <f t="shared" si="58"/>
        <v>4</v>
      </c>
      <c r="AS263">
        <f t="shared" si="58"/>
        <v>1</v>
      </c>
      <c r="AT263">
        <f t="shared" si="58"/>
        <v>2</v>
      </c>
      <c r="AU263">
        <f t="shared" si="58"/>
        <v>3</v>
      </c>
      <c r="AV263">
        <f t="shared" si="58"/>
        <v>4</v>
      </c>
      <c r="AW263">
        <f t="shared" si="58"/>
        <v>1</v>
      </c>
      <c r="AX263">
        <f t="shared" si="58"/>
        <v>2</v>
      </c>
      <c r="AY263">
        <f t="shared" si="58"/>
        <v>3</v>
      </c>
      <c r="AZ263">
        <f t="shared" si="58"/>
        <v>4</v>
      </c>
      <c r="BA263">
        <f t="shared" si="58"/>
        <v>1</v>
      </c>
      <c r="BB263">
        <f t="shared" si="58"/>
        <v>2</v>
      </c>
      <c r="BC263">
        <f t="shared" si="58"/>
        <v>3</v>
      </c>
      <c r="BD263">
        <f t="shared" si="58"/>
        <v>4</v>
      </c>
      <c r="BE263">
        <f t="shared" si="58"/>
        <v>1</v>
      </c>
      <c r="BF263">
        <f t="shared" si="58"/>
        <v>2</v>
      </c>
      <c r="BG263">
        <f t="shared" si="58"/>
        <v>3</v>
      </c>
      <c r="BH263">
        <f t="shared" si="58"/>
        <v>1</v>
      </c>
      <c r="BI263">
        <f t="shared" si="58"/>
        <v>1</v>
      </c>
      <c r="BJ263">
        <f t="shared" si="58"/>
        <v>1</v>
      </c>
      <c r="BK263">
        <f t="shared" si="58"/>
        <v>1</v>
      </c>
      <c r="BL263">
        <f t="shared" si="58"/>
        <v>1</v>
      </c>
      <c r="BM263">
        <f t="shared" si="58"/>
        <v>1</v>
      </c>
      <c r="BN263">
        <f t="shared" si="58"/>
        <v>1</v>
      </c>
      <c r="BO263">
        <f t="shared" si="58"/>
        <v>1</v>
      </c>
      <c r="BP263">
        <f t="shared" si="58"/>
        <v>1</v>
      </c>
      <c r="BQ263">
        <f t="shared" si="58"/>
        <v>1</v>
      </c>
      <c r="BR263">
        <f t="shared" si="58"/>
        <v>1</v>
      </c>
      <c r="BS263">
        <f t="shared" si="58"/>
        <v>1</v>
      </c>
      <c r="BT263">
        <f t="shared" si="58"/>
        <v>1</v>
      </c>
      <c r="BU263">
        <f t="shared" si="56"/>
        <v>1</v>
      </c>
      <c r="BV263">
        <f t="shared" si="56"/>
        <v>1</v>
      </c>
      <c r="BW263">
        <f t="shared" si="56"/>
        <v>1</v>
      </c>
      <c r="BX263">
        <f t="shared" si="56"/>
        <v>1</v>
      </c>
      <c r="BY263">
        <f t="shared" si="56"/>
        <v>1</v>
      </c>
      <c r="BZ263">
        <f t="shared" si="56"/>
        <v>1</v>
      </c>
      <c r="CA263">
        <f t="shared" si="56"/>
        <v>1</v>
      </c>
      <c r="CB263">
        <f t="shared" si="56"/>
        <v>1</v>
      </c>
      <c r="CC263">
        <f t="shared" si="56"/>
        <v>1</v>
      </c>
      <c r="CD263">
        <f t="shared" si="56"/>
        <v>1</v>
      </c>
      <c r="CE263">
        <f t="shared" si="56"/>
        <v>1</v>
      </c>
      <c r="CF263">
        <f t="shared" si="56"/>
        <v>1</v>
      </c>
      <c r="CG263">
        <f t="shared" si="56"/>
        <v>1</v>
      </c>
      <c r="CH263">
        <f t="shared" si="56"/>
        <v>1</v>
      </c>
      <c r="CI263">
        <f t="shared" si="56"/>
        <v>1</v>
      </c>
      <c r="CJ263">
        <f t="shared" si="56"/>
        <v>1</v>
      </c>
      <c r="CK263">
        <f t="shared" si="56"/>
        <v>1</v>
      </c>
      <c r="CL263">
        <f t="shared" si="56"/>
        <v>1</v>
      </c>
      <c r="CM263">
        <f t="shared" si="56"/>
        <v>1</v>
      </c>
      <c r="CN263">
        <f t="shared" si="56"/>
        <v>1</v>
      </c>
      <c r="CO263">
        <f t="shared" si="56"/>
        <v>1</v>
      </c>
      <c r="CP263">
        <f t="shared" si="56"/>
        <v>1</v>
      </c>
      <c r="CQ263">
        <f t="shared" si="56"/>
        <v>1</v>
      </c>
      <c r="CR263">
        <f t="shared" si="56"/>
        <v>1</v>
      </c>
      <c r="CS263">
        <f t="shared" si="56"/>
        <v>1</v>
      </c>
      <c r="CT263">
        <f t="shared" si="56"/>
        <v>1</v>
      </c>
      <c r="CU263">
        <f t="shared" si="56"/>
        <v>1</v>
      </c>
      <c r="CV263">
        <f t="shared" si="56"/>
        <v>1</v>
      </c>
      <c r="CW263">
        <f t="shared" si="56"/>
        <v>1</v>
      </c>
      <c r="CX263">
        <f t="shared" si="56"/>
        <v>1</v>
      </c>
      <c r="CY263">
        <f t="shared" si="56"/>
        <v>1</v>
      </c>
      <c r="CZ263">
        <f t="shared" si="56"/>
        <v>1</v>
      </c>
      <c r="DA263">
        <f t="shared" si="56"/>
        <v>1</v>
      </c>
      <c r="DB263">
        <f t="shared" si="56"/>
        <v>1</v>
      </c>
      <c r="DC263">
        <f t="shared" si="56"/>
        <v>1</v>
      </c>
      <c r="DD263">
        <f t="shared" si="56"/>
        <v>1</v>
      </c>
      <c r="DE263">
        <f t="shared" si="56"/>
        <v>1</v>
      </c>
      <c r="DF263">
        <f t="shared" si="56"/>
        <v>1</v>
      </c>
      <c r="DG263">
        <f t="shared" si="56"/>
        <v>1</v>
      </c>
      <c r="DH263">
        <f t="shared" si="56"/>
        <v>1</v>
      </c>
      <c r="DI263">
        <f t="shared" si="56"/>
        <v>1</v>
      </c>
      <c r="DJ263">
        <f t="shared" si="56"/>
        <v>1</v>
      </c>
      <c r="DK263" s="46"/>
      <c r="DL263" s="46"/>
    </row>
    <row r="264" spans="1:116" ht="16.5" x14ac:dyDescent="0.3">
      <c r="A264" s="46"/>
      <c r="B264" s="46"/>
      <c r="C264" s="46"/>
      <c r="D264" s="354"/>
      <c r="E264" s="354"/>
      <c r="F264" s="355"/>
      <c r="G264" s="354"/>
      <c r="H264" s="354"/>
      <c r="I264" s="354"/>
      <c r="J264" s="354"/>
      <c r="K264" s="354"/>
      <c r="L264" s="354"/>
      <c r="M264" s="354"/>
      <c r="N264" s="354"/>
      <c r="O264" s="354"/>
      <c r="P264" s="354"/>
      <c r="Q264" s="354"/>
      <c r="R264" s="354"/>
      <c r="S264" s="354"/>
      <c r="T264" s="354"/>
      <c r="U264" s="354"/>
      <c r="V264" s="354"/>
      <c r="W264" s="354"/>
      <c r="X264" s="354"/>
      <c r="Y264" s="354"/>
      <c r="Z264" s="354"/>
      <c r="AA264" s="354"/>
      <c r="AB264" s="354"/>
      <c r="AC264" s="354"/>
      <c r="AD264" s="354"/>
      <c r="AE264" s="354"/>
      <c r="AF264" s="354"/>
      <c r="AG264" s="354"/>
      <c r="AH264" s="354"/>
      <c r="AI264" s="354"/>
      <c r="AJ264" s="354"/>
      <c r="AK264" s="354"/>
      <c r="AL264" s="354"/>
      <c r="AM264" s="354"/>
      <c r="AN264" s="354"/>
      <c r="AO264" s="354"/>
      <c r="AP264" s="354"/>
      <c r="AQ264" s="354"/>
      <c r="AR264" s="354"/>
      <c r="AS264" s="354"/>
      <c r="AT264" s="354"/>
      <c r="AU264" s="354"/>
      <c r="AV264" s="354"/>
      <c r="AW264" s="354"/>
      <c r="AX264" s="354"/>
      <c r="AY264" s="354"/>
      <c r="AZ264" s="354"/>
      <c r="BA264" s="354"/>
      <c r="BB264" s="354"/>
      <c r="BC264" s="354"/>
      <c r="BD264" s="354"/>
      <c r="BE264" s="354"/>
      <c r="BF264" s="354"/>
      <c r="BG264" s="354"/>
      <c r="BH264" s="354"/>
      <c r="BI264" s="354"/>
      <c r="BJ264" s="354"/>
      <c r="BK264" s="354"/>
      <c r="BL264" s="354"/>
      <c r="BM264" s="354"/>
      <c r="BN264" s="354"/>
      <c r="BO264" s="354"/>
      <c r="BP264" s="354"/>
      <c r="BQ264" s="354"/>
      <c r="BR264" s="354"/>
      <c r="BS264" s="354"/>
      <c r="BT264" s="354"/>
      <c r="BU264" s="354"/>
      <c r="BV264" s="354"/>
      <c r="BW264" s="354"/>
      <c r="BX264" s="354"/>
      <c r="BY264" s="354"/>
      <c r="BZ264" s="354"/>
      <c r="CA264" s="354"/>
      <c r="CB264" s="354"/>
      <c r="CC264" s="354"/>
      <c r="CD264" s="354"/>
      <c r="CE264" s="354"/>
      <c r="CF264" s="354"/>
      <c r="CG264" s="354"/>
      <c r="CH264" s="354"/>
      <c r="CI264" s="354"/>
      <c r="CJ264" s="354"/>
      <c r="CK264" s="354"/>
      <c r="CL264" s="354"/>
      <c r="CM264" s="354"/>
      <c r="CN264" s="354"/>
      <c r="CO264" s="354"/>
      <c r="CP264" s="354"/>
      <c r="CQ264" s="354"/>
      <c r="CR264" s="354"/>
      <c r="CS264" s="354"/>
      <c r="CT264" s="354"/>
      <c r="CU264" s="354"/>
      <c r="CV264" s="354"/>
      <c r="CW264" s="354"/>
      <c r="CX264" s="354"/>
      <c r="CY264" s="354"/>
      <c r="CZ264" s="354"/>
      <c r="DA264" s="354"/>
      <c r="DB264" s="354"/>
      <c r="DC264" s="354"/>
      <c r="DD264" s="354"/>
      <c r="DE264" s="354"/>
      <c r="DF264" s="354"/>
      <c r="DG264" s="354"/>
      <c r="DH264" s="354"/>
      <c r="DI264" s="354"/>
      <c r="DJ264" s="354"/>
      <c r="DK264" s="46"/>
      <c r="DL264" s="46"/>
    </row>
    <row r="265" spans="1:116" ht="16.5" x14ac:dyDescent="0.3">
      <c r="A265" s="46"/>
      <c r="B265" s="46"/>
      <c r="C265" s="46"/>
      <c r="D265" s="354"/>
      <c r="E265" s="354"/>
      <c r="F265" s="355"/>
      <c r="G265" s="354"/>
      <c r="H265" s="354"/>
      <c r="I265" s="354"/>
      <c r="J265" s="354"/>
      <c r="K265" s="354"/>
      <c r="L265" s="354"/>
      <c r="M265" s="354"/>
      <c r="N265" s="354"/>
      <c r="O265" s="354"/>
      <c r="P265" s="354"/>
      <c r="Q265" s="354"/>
      <c r="R265" s="354"/>
      <c r="S265" s="354"/>
      <c r="T265" s="354"/>
      <c r="U265" s="354"/>
      <c r="V265" s="354"/>
      <c r="W265" s="354"/>
      <c r="X265" s="354"/>
      <c r="Y265" s="354"/>
      <c r="Z265" s="354"/>
      <c r="AA265" s="354"/>
      <c r="AB265" s="354"/>
      <c r="AC265" s="354"/>
      <c r="AD265" s="354"/>
      <c r="AE265" s="354"/>
      <c r="AF265" s="354"/>
      <c r="AG265" s="354"/>
      <c r="AH265" s="354"/>
      <c r="AI265" s="354"/>
      <c r="AJ265" s="354"/>
      <c r="AK265" s="354"/>
      <c r="AL265" s="354"/>
      <c r="AM265" s="354"/>
      <c r="AN265" s="354"/>
      <c r="AO265" s="354"/>
      <c r="AP265" s="354"/>
      <c r="AQ265" s="354"/>
      <c r="AR265" s="354"/>
      <c r="AS265" s="354"/>
      <c r="AT265" s="354"/>
      <c r="AU265" s="354"/>
      <c r="AV265" s="354"/>
      <c r="AW265" s="354"/>
      <c r="AX265" s="354"/>
      <c r="AY265" s="354"/>
      <c r="AZ265" s="354"/>
      <c r="BA265" s="354"/>
      <c r="BB265" s="354"/>
      <c r="BC265" s="354"/>
      <c r="BD265" s="354"/>
      <c r="BE265" s="354"/>
      <c r="BF265" s="354"/>
      <c r="BG265" s="354"/>
      <c r="BH265" s="354"/>
      <c r="BI265" s="354"/>
      <c r="BJ265" s="354"/>
      <c r="BK265" s="354"/>
      <c r="BL265" s="354"/>
      <c r="BM265" s="354"/>
      <c r="BN265" s="354"/>
      <c r="BO265" s="354"/>
      <c r="BP265" s="354"/>
      <c r="BQ265" s="354"/>
      <c r="BR265" s="354"/>
      <c r="BS265" s="354"/>
      <c r="BT265" s="354"/>
      <c r="BU265" s="354"/>
      <c r="BV265" s="354"/>
      <c r="BW265" s="354"/>
      <c r="BX265" s="354"/>
      <c r="BY265" s="354"/>
      <c r="BZ265" s="354"/>
      <c r="CA265" s="354"/>
      <c r="CB265" s="354"/>
      <c r="CC265" s="354"/>
      <c r="CD265" s="354"/>
      <c r="CE265" s="354"/>
      <c r="CF265" s="354"/>
      <c r="CG265" s="354"/>
      <c r="CH265" s="354"/>
      <c r="CI265" s="354"/>
      <c r="CJ265" s="354"/>
      <c r="CK265" s="354"/>
      <c r="CL265" s="354"/>
      <c r="CM265" s="354"/>
      <c r="CN265" s="354"/>
      <c r="CO265" s="354"/>
      <c r="CP265" s="354"/>
      <c r="CQ265" s="354"/>
      <c r="CR265" s="354"/>
      <c r="CS265" s="354"/>
      <c r="CT265" s="354"/>
      <c r="CU265" s="354"/>
      <c r="CV265" s="354"/>
      <c r="CW265" s="354"/>
      <c r="CX265" s="354"/>
      <c r="CY265" s="354"/>
      <c r="CZ265" s="354"/>
      <c r="DA265" s="354"/>
      <c r="DB265" s="354"/>
      <c r="DC265" s="354"/>
      <c r="DD265" s="354"/>
      <c r="DE265" s="354"/>
      <c r="DF265" s="354"/>
      <c r="DG265" s="354"/>
      <c r="DH265" s="354"/>
      <c r="DI265" s="354"/>
      <c r="DJ265" s="354"/>
      <c r="DK265" s="46"/>
      <c r="DL265" s="46"/>
    </row>
    <row r="266" spans="1:116" ht="16.5" x14ac:dyDescent="0.3">
      <c r="A266" s="46"/>
      <c r="B266" s="46"/>
      <c r="C266" s="46"/>
      <c r="D266" s="354"/>
      <c r="E266" s="354"/>
      <c r="F266" s="355"/>
      <c r="G266" s="354"/>
      <c r="H266" s="354"/>
      <c r="I266" s="354"/>
      <c r="J266" s="354"/>
      <c r="K266" s="354"/>
      <c r="L266" s="354"/>
      <c r="M266" s="354"/>
      <c r="N266" s="354"/>
      <c r="O266" s="354"/>
      <c r="P266" s="354"/>
      <c r="Q266" s="354"/>
      <c r="R266" s="354"/>
      <c r="S266" s="354"/>
      <c r="T266" s="354"/>
      <c r="U266" s="354"/>
      <c r="V266" s="354"/>
      <c r="W266" s="354"/>
      <c r="X266" s="354"/>
      <c r="Y266" s="354"/>
      <c r="Z266" s="354"/>
      <c r="AA266" s="354"/>
      <c r="AB266" s="354"/>
      <c r="AC266" s="354"/>
      <c r="AD266" s="354"/>
      <c r="AE266" s="354"/>
      <c r="AF266" s="354"/>
      <c r="AG266" s="354"/>
      <c r="AH266" s="354"/>
      <c r="AI266" s="354"/>
      <c r="AJ266" s="354"/>
      <c r="AK266" s="354"/>
      <c r="AL266" s="354"/>
      <c r="AM266" s="354"/>
      <c r="AN266" s="354"/>
      <c r="AO266" s="354"/>
      <c r="AP266" s="354"/>
      <c r="AQ266" s="354"/>
      <c r="AR266" s="354"/>
      <c r="AS266" s="354"/>
      <c r="AT266" s="354"/>
      <c r="AU266" s="354"/>
      <c r="AV266" s="354"/>
      <c r="AW266" s="354"/>
      <c r="AX266" s="354"/>
      <c r="AY266" s="354"/>
      <c r="AZ266" s="354"/>
      <c r="BA266" s="354"/>
      <c r="BB266" s="354"/>
      <c r="BC266" s="354"/>
      <c r="BD266" s="354"/>
      <c r="BE266" s="354"/>
      <c r="BF266" s="354"/>
      <c r="BG266" s="354"/>
      <c r="BH266" s="354"/>
      <c r="BI266" s="354"/>
      <c r="BJ266" s="354"/>
      <c r="BK266" s="354"/>
      <c r="BL266" s="354"/>
      <c r="BM266" s="354"/>
      <c r="BN266" s="354"/>
      <c r="BO266" s="354"/>
      <c r="BP266" s="354"/>
      <c r="BQ266" s="354"/>
      <c r="BR266" s="354"/>
      <c r="BS266" s="354"/>
      <c r="BT266" s="354"/>
      <c r="BU266" s="354"/>
      <c r="BV266" s="354"/>
      <c r="BW266" s="354"/>
      <c r="BX266" s="354"/>
      <c r="BY266" s="354"/>
      <c r="BZ266" s="354"/>
      <c r="CA266" s="354"/>
      <c r="CB266" s="354"/>
      <c r="CC266" s="354"/>
      <c r="CD266" s="354"/>
      <c r="CE266" s="354"/>
      <c r="CF266" s="354"/>
      <c r="CG266" s="354"/>
      <c r="CH266" s="354"/>
      <c r="CI266" s="354"/>
      <c r="CJ266" s="354"/>
      <c r="CK266" s="354"/>
      <c r="CL266" s="354"/>
      <c r="CM266" s="354"/>
      <c r="CN266" s="354"/>
      <c r="CO266" s="354"/>
      <c r="CP266" s="354"/>
      <c r="CQ266" s="354"/>
      <c r="CR266" s="354"/>
      <c r="CS266" s="354"/>
      <c r="CT266" s="354"/>
      <c r="CU266" s="354"/>
      <c r="CV266" s="354"/>
      <c r="CW266" s="354"/>
      <c r="CX266" s="354"/>
      <c r="CY266" s="354"/>
      <c r="CZ266" s="354"/>
      <c r="DA266" s="354"/>
      <c r="DB266" s="354"/>
      <c r="DC266" s="354"/>
      <c r="DD266" s="354"/>
      <c r="DE266" s="354"/>
      <c r="DF266" s="354"/>
      <c r="DG266" s="354"/>
      <c r="DH266" s="354"/>
      <c r="DI266" s="354"/>
      <c r="DJ266" s="354"/>
      <c r="DK266" s="46"/>
      <c r="DL266" s="46"/>
    </row>
    <row r="267" spans="1:116" ht="16.5" x14ac:dyDescent="0.3">
      <c r="A267" s="46"/>
      <c r="B267" s="46"/>
      <c r="C267" s="46"/>
      <c r="D267" s="354"/>
      <c r="E267" s="354"/>
      <c r="F267" s="355"/>
      <c r="G267" s="354"/>
      <c r="H267" s="354"/>
      <c r="I267" s="354"/>
      <c r="J267" s="354"/>
      <c r="K267" s="354"/>
      <c r="L267" s="354"/>
      <c r="M267" s="354"/>
      <c r="N267" s="354"/>
      <c r="O267" s="354"/>
      <c r="P267" s="354"/>
      <c r="Q267" s="354"/>
      <c r="R267" s="354"/>
      <c r="S267" s="354"/>
      <c r="T267" s="354"/>
      <c r="U267" s="354"/>
      <c r="V267" s="354"/>
      <c r="W267" s="354"/>
      <c r="X267" s="354"/>
      <c r="Y267" s="354"/>
      <c r="Z267" s="354"/>
      <c r="AA267" s="354"/>
      <c r="AB267" s="354"/>
      <c r="AC267" s="354"/>
      <c r="AD267" s="354"/>
      <c r="AE267" s="354"/>
      <c r="AF267" s="354"/>
      <c r="AG267" s="354"/>
      <c r="AH267" s="354"/>
      <c r="AI267" s="354"/>
      <c r="AJ267" s="354"/>
      <c r="AK267" s="354"/>
      <c r="AL267" s="354"/>
      <c r="AM267" s="354"/>
      <c r="AN267" s="354"/>
      <c r="AO267" s="354"/>
      <c r="AP267" s="354"/>
      <c r="AQ267" s="354"/>
      <c r="AR267" s="354"/>
      <c r="AS267" s="354"/>
      <c r="AT267" s="354"/>
      <c r="AU267" s="354"/>
      <c r="AV267" s="354"/>
      <c r="AW267" s="354"/>
      <c r="AX267" s="354"/>
      <c r="AY267" s="354"/>
      <c r="AZ267" s="354"/>
      <c r="BA267" s="354"/>
      <c r="BB267" s="354"/>
      <c r="BC267" s="354"/>
      <c r="BD267" s="354"/>
      <c r="BE267" s="354"/>
      <c r="BF267" s="354"/>
      <c r="BG267" s="354"/>
      <c r="BH267" s="354"/>
      <c r="BI267" s="354"/>
      <c r="BJ267" s="354"/>
      <c r="BK267" s="354"/>
      <c r="BL267" s="354"/>
      <c r="BM267" s="354"/>
      <c r="BN267" s="354"/>
      <c r="BO267" s="354"/>
      <c r="BP267" s="354"/>
      <c r="BQ267" s="354"/>
      <c r="BR267" s="354"/>
      <c r="BS267" s="354"/>
      <c r="BT267" s="354"/>
      <c r="BU267" s="354"/>
      <c r="BV267" s="354"/>
      <c r="BW267" s="354"/>
      <c r="BX267" s="354"/>
      <c r="BY267" s="354"/>
      <c r="BZ267" s="354"/>
      <c r="CA267" s="354"/>
      <c r="CB267" s="354"/>
      <c r="CC267" s="354"/>
      <c r="CD267" s="354"/>
      <c r="CE267" s="354"/>
      <c r="CF267" s="354"/>
      <c r="CG267" s="354"/>
      <c r="CH267" s="354"/>
      <c r="CI267" s="354"/>
      <c r="CJ267" s="354"/>
      <c r="CK267" s="354"/>
      <c r="CL267" s="354"/>
      <c r="CM267" s="354"/>
      <c r="CN267" s="354"/>
      <c r="CO267" s="354"/>
      <c r="CP267" s="354"/>
      <c r="CQ267" s="354"/>
      <c r="CR267" s="354"/>
      <c r="CS267" s="354"/>
      <c r="CT267" s="354"/>
      <c r="CU267" s="354"/>
      <c r="CV267" s="354"/>
      <c r="CW267" s="354"/>
      <c r="CX267" s="354"/>
      <c r="CY267" s="354"/>
      <c r="CZ267" s="354"/>
      <c r="DA267" s="354"/>
      <c r="DB267" s="354"/>
      <c r="DC267" s="354"/>
      <c r="DD267" s="354"/>
      <c r="DE267" s="354"/>
      <c r="DF267" s="354"/>
      <c r="DG267" s="354"/>
      <c r="DH267" s="354"/>
      <c r="DI267" s="354"/>
      <c r="DJ267" s="354"/>
      <c r="DK267" s="46"/>
      <c r="DL267" s="46"/>
    </row>
    <row r="268" spans="1:116" ht="16.5" x14ac:dyDescent="0.3">
      <c r="A268" s="46"/>
      <c r="B268" s="46"/>
      <c r="C268" s="46"/>
      <c r="D268" s="354"/>
      <c r="E268" s="354"/>
      <c r="F268" s="355"/>
      <c r="G268" s="354"/>
      <c r="H268" s="354"/>
      <c r="I268" s="354"/>
      <c r="J268" s="354"/>
      <c r="K268" s="354"/>
      <c r="L268" s="354"/>
      <c r="M268" s="354"/>
      <c r="N268" s="354"/>
      <c r="O268" s="354"/>
      <c r="P268" s="354"/>
      <c r="Q268" s="354"/>
      <c r="R268" s="354"/>
      <c r="S268" s="354"/>
      <c r="T268" s="354"/>
      <c r="U268" s="354"/>
      <c r="V268" s="354"/>
      <c r="W268" s="354"/>
      <c r="X268" s="354"/>
      <c r="Y268" s="354"/>
      <c r="Z268" s="354"/>
      <c r="AA268" s="354"/>
      <c r="AB268" s="354"/>
      <c r="AC268" s="354"/>
      <c r="AD268" s="354"/>
      <c r="AE268" s="354"/>
      <c r="AF268" s="354"/>
      <c r="AG268" s="354"/>
      <c r="AH268" s="354"/>
      <c r="AI268" s="354"/>
      <c r="AJ268" s="354"/>
      <c r="AK268" s="354"/>
      <c r="AL268" s="354"/>
      <c r="AM268" s="354"/>
      <c r="AN268" s="354"/>
      <c r="AO268" s="354"/>
      <c r="AP268" s="354"/>
      <c r="AQ268" s="354"/>
      <c r="AR268" s="354"/>
      <c r="AS268" s="354"/>
      <c r="AT268" s="354"/>
      <c r="AU268" s="354"/>
      <c r="AV268" s="354"/>
      <c r="AW268" s="354"/>
      <c r="AX268" s="354"/>
      <c r="AY268" s="354"/>
      <c r="AZ268" s="354"/>
      <c r="BA268" s="354"/>
      <c r="BB268" s="354"/>
      <c r="BC268" s="354"/>
      <c r="BD268" s="354"/>
      <c r="BE268" s="354"/>
      <c r="BF268" s="354"/>
      <c r="BG268" s="354"/>
      <c r="BH268" s="354"/>
      <c r="BI268" s="354"/>
      <c r="BJ268" s="354"/>
      <c r="BK268" s="354"/>
      <c r="BL268" s="354"/>
      <c r="BM268" s="354"/>
      <c r="BN268" s="354"/>
      <c r="BO268" s="354"/>
      <c r="BP268" s="354"/>
      <c r="BQ268" s="354"/>
      <c r="BR268" s="354"/>
      <c r="BS268" s="354"/>
      <c r="BT268" s="354"/>
      <c r="BU268" s="354"/>
      <c r="BV268" s="354"/>
      <c r="BW268" s="354"/>
      <c r="BX268" s="354"/>
      <c r="BY268" s="354"/>
      <c r="BZ268" s="354"/>
      <c r="CA268" s="354"/>
      <c r="CB268" s="354"/>
      <c r="CC268" s="354"/>
      <c r="CD268" s="354"/>
      <c r="CE268" s="354"/>
      <c r="CF268" s="354"/>
      <c r="CG268" s="354"/>
      <c r="CH268" s="354"/>
      <c r="CI268" s="354"/>
      <c r="CJ268" s="354"/>
      <c r="CK268" s="354"/>
      <c r="CL268" s="354"/>
      <c r="CM268" s="354"/>
      <c r="CN268" s="354"/>
      <c r="CO268" s="354"/>
      <c r="CP268" s="354"/>
      <c r="CQ268" s="354"/>
      <c r="CR268" s="354"/>
      <c r="CS268" s="354"/>
      <c r="CT268" s="354"/>
      <c r="CU268" s="354"/>
      <c r="CV268" s="354"/>
      <c r="CW268" s="354"/>
      <c r="CX268" s="354"/>
      <c r="CY268" s="354"/>
      <c r="CZ268" s="354"/>
      <c r="DA268" s="354"/>
      <c r="DB268" s="354"/>
      <c r="DC268" s="354"/>
      <c r="DD268" s="354"/>
      <c r="DE268" s="354"/>
      <c r="DF268" s="354"/>
      <c r="DG268" s="354"/>
      <c r="DH268" s="354"/>
      <c r="DI268" s="354"/>
      <c r="DJ268" s="354"/>
      <c r="DK268" s="46"/>
      <c r="DL268" s="46"/>
    </row>
    <row r="269" spans="1:116" ht="16.5" x14ac:dyDescent="0.3">
      <c r="A269" s="46"/>
      <c r="B269" s="46"/>
      <c r="C269" s="46"/>
      <c r="D269" s="354"/>
      <c r="E269" s="354"/>
      <c r="F269" s="355"/>
      <c r="G269" s="354"/>
      <c r="H269" s="354"/>
      <c r="I269" s="354"/>
      <c r="J269" s="354"/>
      <c r="K269" s="354"/>
      <c r="L269" s="354"/>
      <c r="M269" s="354"/>
      <c r="N269" s="354"/>
      <c r="O269" s="354"/>
      <c r="P269" s="354"/>
      <c r="Q269" s="354"/>
      <c r="R269" s="354"/>
      <c r="S269" s="354"/>
      <c r="T269" s="354"/>
      <c r="U269" s="354"/>
      <c r="V269" s="354"/>
      <c r="W269" s="354"/>
      <c r="X269" s="354"/>
      <c r="Y269" s="354"/>
      <c r="Z269" s="354"/>
      <c r="AA269" s="354"/>
      <c r="AB269" s="354"/>
      <c r="AC269" s="354"/>
      <c r="AD269" s="354"/>
      <c r="AE269" s="354"/>
      <c r="AF269" s="354"/>
      <c r="AG269" s="354"/>
      <c r="AH269" s="354"/>
      <c r="AI269" s="354"/>
      <c r="AJ269" s="354"/>
      <c r="AK269" s="354"/>
      <c r="AL269" s="354"/>
      <c r="AM269" s="354"/>
      <c r="AN269" s="354"/>
      <c r="AO269" s="354"/>
      <c r="AP269" s="354"/>
      <c r="AQ269" s="354"/>
      <c r="AR269" s="354"/>
      <c r="AS269" s="354"/>
      <c r="AT269" s="354"/>
      <c r="AU269" s="354"/>
      <c r="AV269" s="354"/>
      <c r="AW269" s="354"/>
      <c r="AX269" s="354"/>
      <c r="AY269" s="354"/>
      <c r="AZ269" s="354"/>
      <c r="BA269" s="354"/>
      <c r="BB269" s="354"/>
      <c r="BC269" s="354"/>
      <c r="BD269" s="354"/>
      <c r="BE269" s="354"/>
      <c r="BF269" s="354"/>
      <c r="BG269" s="354"/>
      <c r="BH269" s="354"/>
      <c r="BI269" s="354"/>
      <c r="BJ269" s="354"/>
      <c r="BK269" s="354"/>
      <c r="BL269" s="354"/>
      <c r="BM269" s="354"/>
      <c r="BN269" s="354"/>
      <c r="BO269" s="354"/>
      <c r="BP269" s="354"/>
      <c r="BQ269" s="354"/>
      <c r="BR269" s="354"/>
      <c r="BS269" s="354"/>
      <c r="BT269" s="354"/>
      <c r="BU269" s="354"/>
      <c r="BV269" s="354"/>
      <c r="BW269" s="354"/>
      <c r="BX269" s="354"/>
      <c r="BY269" s="354"/>
      <c r="BZ269" s="354"/>
      <c r="CA269" s="354"/>
      <c r="CB269" s="354"/>
      <c r="CC269" s="354"/>
      <c r="CD269" s="354"/>
      <c r="CE269" s="354"/>
      <c r="CF269" s="354"/>
      <c r="CG269" s="354"/>
      <c r="CH269" s="354"/>
      <c r="CI269" s="354"/>
      <c r="CJ269" s="354"/>
      <c r="CK269" s="354"/>
      <c r="CL269" s="354"/>
      <c r="CM269" s="354"/>
      <c r="CN269" s="354"/>
      <c r="CO269" s="354"/>
      <c r="CP269" s="354"/>
      <c r="CQ269" s="354"/>
      <c r="CR269" s="354"/>
      <c r="CS269" s="354"/>
      <c r="CT269" s="354"/>
      <c r="CU269" s="354"/>
      <c r="CV269" s="354"/>
      <c r="CW269" s="354"/>
      <c r="CX269" s="354"/>
      <c r="CY269" s="354"/>
      <c r="CZ269" s="354"/>
      <c r="DA269" s="354"/>
      <c r="DB269" s="354"/>
      <c r="DC269" s="354"/>
      <c r="DD269" s="354"/>
      <c r="DE269" s="354"/>
      <c r="DF269" s="354"/>
      <c r="DG269" s="354"/>
      <c r="DH269" s="354"/>
      <c r="DI269" s="354"/>
      <c r="DJ269" s="354"/>
      <c r="DK269" s="46"/>
      <c r="DL269" s="46"/>
    </row>
    <row r="270" spans="1:116" ht="16.5" x14ac:dyDescent="0.3">
      <c r="A270" s="46"/>
      <c r="B270" s="46"/>
      <c r="C270" s="46"/>
      <c r="D270" s="354"/>
      <c r="E270" s="354"/>
      <c r="F270" s="355"/>
      <c r="G270" s="354"/>
      <c r="H270" s="354"/>
      <c r="I270" s="354"/>
      <c r="J270" s="354"/>
      <c r="K270" s="354"/>
      <c r="L270" s="354"/>
      <c r="M270" s="354"/>
      <c r="N270" s="354"/>
      <c r="O270" s="354"/>
      <c r="P270" s="354"/>
      <c r="Q270" s="354"/>
      <c r="R270" s="354"/>
      <c r="S270" s="354"/>
      <c r="T270" s="354"/>
      <c r="U270" s="354"/>
      <c r="V270" s="354"/>
      <c r="W270" s="354"/>
      <c r="X270" s="354"/>
      <c r="Y270" s="354"/>
      <c r="Z270" s="354"/>
      <c r="AA270" s="354"/>
      <c r="AB270" s="354"/>
      <c r="AC270" s="354"/>
      <c r="AD270" s="354"/>
      <c r="AE270" s="354"/>
      <c r="AF270" s="354"/>
      <c r="AG270" s="354"/>
      <c r="AH270" s="354"/>
      <c r="AI270" s="354"/>
      <c r="AJ270" s="354"/>
      <c r="AK270" s="354"/>
      <c r="AL270" s="354"/>
      <c r="AM270" s="354"/>
      <c r="AN270" s="354"/>
      <c r="AO270" s="354"/>
      <c r="AP270" s="354"/>
      <c r="AQ270" s="354"/>
      <c r="AR270" s="354"/>
      <c r="AS270" s="354"/>
      <c r="AT270" s="354"/>
      <c r="AU270" s="354"/>
      <c r="AV270" s="354"/>
      <c r="AW270" s="354"/>
      <c r="AX270" s="354"/>
      <c r="AY270" s="354"/>
      <c r="AZ270" s="354"/>
      <c r="BA270" s="354"/>
      <c r="BB270" s="354"/>
      <c r="BC270" s="354"/>
      <c r="BD270" s="354"/>
      <c r="BE270" s="354"/>
      <c r="BF270" s="354"/>
      <c r="BG270" s="354"/>
      <c r="BH270" s="354"/>
      <c r="BI270" s="354"/>
      <c r="BJ270" s="354"/>
      <c r="BK270" s="354"/>
      <c r="BL270" s="354"/>
      <c r="BM270" s="354"/>
      <c r="BN270" s="354"/>
      <c r="BO270" s="354"/>
      <c r="BP270" s="354"/>
      <c r="BQ270" s="354"/>
      <c r="BR270" s="354"/>
      <c r="BS270" s="354"/>
      <c r="BT270" s="354"/>
      <c r="BU270" s="354"/>
      <c r="BV270" s="354"/>
      <c r="BW270" s="354"/>
      <c r="BX270" s="354"/>
      <c r="BY270" s="354"/>
      <c r="BZ270" s="354"/>
      <c r="CA270" s="354"/>
      <c r="CB270" s="354"/>
      <c r="CC270" s="354"/>
      <c r="CD270" s="354"/>
      <c r="CE270" s="354"/>
      <c r="CF270" s="354"/>
      <c r="CG270" s="354"/>
      <c r="CH270" s="354"/>
      <c r="CI270" s="354"/>
      <c r="CJ270" s="354"/>
      <c r="CK270" s="354"/>
      <c r="CL270" s="354"/>
      <c r="CM270" s="354"/>
      <c r="CN270" s="354"/>
      <c r="CO270" s="354"/>
      <c r="CP270" s="354"/>
      <c r="CQ270" s="354"/>
      <c r="CR270" s="354"/>
      <c r="CS270" s="354"/>
      <c r="CT270" s="354"/>
      <c r="CU270" s="354"/>
      <c r="CV270" s="354"/>
      <c r="CW270" s="354"/>
      <c r="CX270" s="354"/>
      <c r="CY270" s="354"/>
      <c r="CZ270" s="354"/>
      <c r="DA270" s="354"/>
      <c r="DB270" s="354"/>
      <c r="DC270" s="354"/>
      <c r="DD270" s="354"/>
      <c r="DE270" s="354"/>
      <c r="DF270" s="354"/>
      <c r="DG270" s="354"/>
      <c r="DH270" s="354"/>
      <c r="DI270" s="354"/>
      <c r="DJ270" s="354"/>
      <c r="DK270" s="46"/>
      <c r="DL270" s="46"/>
    </row>
    <row r="271" spans="1:116" ht="16.5" x14ac:dyDescent="0.3">
      <c r="A271" s="46"/>
      <c r="B271" s="46"/>
      <c r="C271" s="46"/>
      <c r="D271" s="354"/>
      <c r="E271" s="354"/>
      <c r="F271" s="355"/>
      <c r="G271" s="354"/>
      <c r="H271" s="354"/>
      <c r="I271" s="354"/>
      <c r="J271" s="354"/>
      <c r="K271" s="354"/>
      <c r="L271" s="354"/>
      <c r="M271" s="354"/>
      <c r="N271" s="354"/>
      <c r="O271" s="354"/>
      <c r="P271" s="354"/>
      <c r="Q271" s="354"/>
      <c r="R271" s="354"/>
      <c r="S271" s="354"/>
      <c r="T271" s="354"/>
      <c r="U271" s="354"/>
      <c r="V271" s="354"/>
      <c r="W271" s="354"/>
      <c r="X271" s="354"/>
      <c r="Y271" s="354"/>
      <c r="Z271" s="354"/>
      <c r="AA271" s="354"/>
      <c r="AB271" s="354"/>
      <c r="AC271" s="354"/>
      <c r="AD271" s="354"/>
      <c r="AE271" s="354"/>
      <c r="AF271" s="354"/>
      <c r="AG271" s="354"/>
      <c r="AH271" s="354"/>
      <c r="AI271" s="354"/>
      <c r="AJ271" s="354"/>
      <c r="AK271" s="354"/>
      <c r="AL271" s="354"/>
      <c r="AM271" s="354"/>
      <c r="AN271" s="354"/>
      <c r="AO271" s="354"/>
      <c r="AP271" s="354"/>
      <c r="AQ271" s="354"/>
      <c r="AR271" s="354"/>
      <c r="AS271" s="354"/>
      <c r="AT271" s="354"/>
      <c r="AU271" s="354"/>
      <c r="AV271" s="354"/>
      <c r="AW271" s="354"/>
      <c r="AX271" s="354"/>
      <c r="AY271" s="354"/>
      <c r="AZ271" s="354"/>
      <c r="BA271" s="354"/>
      <c r="BB271" s="354"/>
      <c r="BC271" s="354"/>
      <c r="BD271" s="354"/>
      <c r="BE271" s="354"/>
      <c r="BF271" s="354"/>
      <c r="BG271" s="354"/>
      <c r="BH271" s="354"/>
      <c r="BI271" s="354"/>
      <c r="BJ271" s="354"/>
      <c r="BK271" s="354"/>
      <c r="BL271" s="354"/>
      <c r="BM271" s="354"/>
      <c r="BN271" s="354"/>
      <c r="BO271" s="354"/>
      <c r="BP271" s="354"/>
      <c r="BQ271" s="354"/>
      <c r="BR271" s="354"/>
      <c r="BS271" s="354"/>
      <c r="BT271" s="354"/>
      <c r="BU271" s="354"/>
      <c r="BV271" s="354"/>
      <c r="BW271" s="354"/>
      <c r="BX271" s="354"/>
      <c r="BY271" s="354"/>
      <c r="BZ271" s="354"/>
      <c r="CA271" s="354"/>
      <c r="CB271" s="354"/>
      <c r="CC271" s="354"/>
      <c r="CD271" s="354"/>
      <c r="CE271" s="354"/>
      <c r="CF271" s="354"/>
      <c r="CG271" s="354"/>
      <c r="CH271" s="354"/>
      <c r="CI271" s="354"/>
      <c r="CJ271" s="354"/>
      <c r="CK271" s="354"/>
      <c r="CL271" s="354"/>
      <c r="CM271" s="354"/>
      <c r="CN271" s="354"/>
      <c r="CO271" s="354"/>
      <c r="CP271" s="354"/>
      <c r="CQ271" s="354"/>
      <c r="CR271" s="354"/>
      <c r="CS271" s="354"/>
      <c r="CT271" s="354"/>
      <c r="CU271" s="354"/>
      <c r="CV271" s="354"/>
      <c r="CW271" s="354"/>
      <c r="CX271" s="354"/>
      <c r="CY271" s="354"/>
      <c r="CZ271" s="354"/>
      <c r="DA271" s="354"/>
      <c r="DB271" s="354"/>
      <c r="DC271" s="354"/>
      <c r="DD271" s="354"/>
      <c r="DE271" s="354"/>
      <c r="DF271" s="354"/>
      <c r="DG271" s="354"/>
      <c r="DH271" s="354"/>
      <c r="DI271" s="354"/>
      <c r="DJ271" s="354"/>
      <c r="DK271" s="46"/>
      <c r="DL271" s="46"/>
    </row>
    <row r="272" spans="1:116" ht="16.5" x14ac:dyDescent="0.3">
      <c r="A272" s="46"/>
      <c r="B272" s="46"/>
      <c r="C272" s="46"/>
      <c r="D272" s="354"/>
      <c r="E272" s="354"/>
      <c r="F272" s="355"/>
      <c r="G272" s="354"/>
      <c r="H272" s="354"/>
      <c r="I272" s="354"/>
      <c r="J272" s="354"/>
      <c r="K272" s="354"/>
      <c r="L272" s="354"/>
      <c r="M272" s="354"/>
      <c r="N272" s="354" t="s">
        <v>558</v>
      </c>
      <c r="O272" s="354"/>
      <c r="P272" s="354"/>
      <c r="Q272" s="354"/>
      <c r="R272" s="354"/>
      <c r="S272" s="354"/>
      <c r="T272" s="354"/>
      <c r="U272" s="354"/>
      <c r="V272" s="354"/>
      <c r="W272" s="354"/>
      <c r="X272" s="354"/>
      <c r="Y272" s="354"/>
      <c r="Z272" s="354"/>
      <c r="AA272" s="354"/>
      <c r="AB272" s="354"/>
      <c r="AC272" s="354"/>
      <c r="AD272" s="354"/>
      <c r="AE272" s="354"/>
      <c r="AF272" s="354"/>
      <c r="AG272" s="354"/>
      <c r="AH272" s="354"/>
      <c r="AI272" s="354"/>
      <c r="AJ272" s="354"/>
      <c r="AK272" s="354"/>
      <c r="AL272" s="354"/>
      <c r="AM272" s="354"/>
      <c r="AN272" s="354"/>
      <c r="AO272" s="354"/>
      <c r="AP272" s="354"/>
      <c r="AQ272" s="354"/>
      <c r="AR272" s="354"/>
      <c r="AS272" s="354"/>
      <c r="AT272" s="354"/>
      <c r="AU272" s="354"/>
      <c r="AV272" s="354"/>
      <c r="AW272" s="354"/>
      <c r="AX272" s="354"/>
      <c r="AY272" s="354"/>
      <c r="AZ272" s="354"/>
      <c r="BA272" s="354"/>
      <c r="BB272" s="354"/>
      <c r="BC272" s="354"/>
      <c r="BD272" s="354"/>
      <c r="BE272" s="354"/>
      <c r="BF272" s="354"/>
      <c r="BG272" s="354"/>
      <c r="BH272" s="354"/>
      <c r="BI272" s="354"/>
      <c r="BJ272" s="354"/>
      <c r="BK272" s="354"/>
      <c r="BL272" s="354"/>
      <c r="BM272" s="354"/>
      <c r="BN272" s="354"/>
      <c r="BO272" s="354"/>
      <c r="BP272" s="354"/>
      <c r="BQ272" s="354"/>
      <c r="BR272" s="354"/>
      <c r="BS272" s="354"/>
      <c r="BT272" s="354"/>
      <c r="BU272" s="354"/>
      <c r="BV272" s="354"/>
      <c r="BW272" s="354"/>
      <c r="BX272" s="354"/>
      <c r="BY272" s="354"/>
      <c r="BZ272" s="354"/>
      <c r="CA272" s="354"/>
      <c r="CB272" s="354"/>
      <c r="CC272" s="354"/>
      <c r="CD272" s="354"/>
      <c r="CE272" s="354"/>
      <c r="CF272" s="354"/>
      <c r="CG272" s="354"/>
      <c r="CH272" s="354"/>
      <c r="CI272" s="354"/>
      <c r="CJ272" s="354"/>
      <c r="CK272" s="354"/>
      <c r="CL272" s="354"/>
      <c r="CM272" s="354"/>
      <c r="CN272" s="354"/>
      <c r="CO272" s="354"/>
      <c r="CP272" s="354"/>
      <c r="CQ272" s="354"/>
      <c r="CR272" s="354"/>
      <c r="CS272" s="354"/>
      <c r="CT272" s="354"/>
      <c r="CU272" s="354"/>
      <c r="CV272" s="354"/>
      <c r="CW272" s="354"/>
      <c r="CX272" s="354"/>
      <c r="CY272" s="354"/>
      <c r="CZ272" s="354"/>
      <c r="DA272" s="354"/>
      <c r="DB272" s="354"/>
      <c r="DC272" s="354"/>
      <c r="DD272" s="354"/>
      <c r="DE272" s="354"/>
      <c r="DF272" s="354"/>
      <c r="DG272" s="354"/>
      <c r="DH272" s="354"/>
      <c r="DI272" s="354"/>
      <c r="DJ272" s="354"/>
      <c r="DK272" s="46"/>
      <c r="DL272" s="46"/>
    </row>
    <row r="273" spans="1:116" ht="16.5" x14ac:dyDescent="0.3">
      <c r="A273" s="46"/>
      <c r="B273" s="46"/>
      <c r="C273" s="46"/>
      <c r="D273" s="354"/>
      <c r="E273" s="354"/>
      <c r="F273" s="355"/>
      <c r="G273" s="354"/>
      <c r="H273" s="354"/>
      <c r="I273" s="354"/>
      <c r="J273" s="354"/>
      <c r="K273" s="354"/>
      <c r="L273" s="354"/>
      <c r="M273" s="354"/>
      <c r="N273" s="354"/>
      <c r="O273" s="354"/>
      <c r="P273" s="354"/>
      <c r="Q273" s="354"/>
      <c r="R273" s="354"/>
      <c r="S273" s="354"/>
      <c r="T273" s="354"/>
      <c r="U273" s="354"/>
      <c r="V273" s="354"/>
      <c r="W273" s="354"/>
      <c r="X273" s="354"/>
      <c r="Y273" s="354"/>
      <c r="Z273" s="354"/>
      <c r="AA273" s="354"/>
      <c r="AB273" s="354"/>
      <c r="AC273" s="354"/>
      <c r="AD273" s="354"/>
      <c r="AE273" s="354"/>
      <c r="AF273" s="354"/>
      <c r="AG273" s="354"/>
      <c r="AH273" s="354"/>
      <c r="AI273" s="354"/>
      <c r="AJ273" s="354"/>
      <c r="AK273" s="354"/>
      <c r="AL273" s="354"/>
      <c r="AM273" s="354"/>
      <c r="AN273" s="354"/>
      <c r="AO273" s="354"/>
      <c r="AP273" s="354"/>
      <c r="AQ273" s="354"/>
      <c r="AR273" s="354"/>
      <c r="AS273" s="354"/>
      <c r="AT273" s="354"/>
      <c r="AU273" s="354"/>
      <c r="AV273" s="354"/>
      <c r="AW273" s="354"/>
      <c r="AX273" s="354"/>
      <c r="AY273" s="354"/>
      <c r="AZ273" s="354"/>
      <c r="BA273" s="354"/>
      <c r="BB273" s="354"/>
      <c r="BC273" s="354"/>
      <c r="BD273" s="354"/>
      <c r="BE273" s="354"/>
      <c r="BF273" s="354"/>
      <c r="BG273" s="354"/>
      <c r="BH273" s="354"/>
      <c r="BI273" s="354"/>
      <c r="BJ273" s="354"/>
      <c r="BK273" s="354"/>
      <c r="BL273" s="354"/>
      <c r="BM273" s="354"/>
      <c r="BN273" s="354"/>
      <c r="BO273" s="354"/>
      <c r="BP273" s="354"/>
      <c r="BQ273" s="354"/>
      <c r="BR273" s="354"/>
      <c r="BS273" s="354"/>
      <c r="BT273" s="354"/>
      <c r="BU273" s="354"/>
      <c r="BV273" s="354"/>
      <c r="BW273" s="354"/>
      <c r="BX273" s="354"/>
      <c r="BY273" s="354"/>
      <c r="BZ273" s="354"/>
      <c r="CA273" s="354"/>
      <c r="CB273" s="354"/>
      <c r="CC273" s="354"/>
      <c r="CD273" s="354"/>
      <c r="CE273" s="354"/>
      <c r="CF273" s="354"/>
      <c r="CG273" s="354"/>
      <c r="CH273" s="354"/>
      <c r="CI273" s="354"/>
      <c r="CJ273" s="354"/>
      <c r="CK273" s="354"/>
      <c r="CL273" s="354"/>
      <c r="CM273" s="354"/>
      <c r="CN273" s="354"/>
      <c r="CO273" s="354"/>
      <c r="CP273" s="354"/>
      <c r="CQ273" s="354"/>
      <c r="CR273" s="354"/>
      <c r="CS273" s="354"/>
      <c r="CT273" s="354"/>
      <c r="CU273" s="354"/>
      <c r="CV273" s="354"/>
      <c r="CW273" s="354"/>
      <c r="CX273" s="354"/>
      <c r="CY273" s="354"/>
      <c r="CZ273" s="354"/>
      <c r="DA273" s="354"/>
      <c r="DB273" s="354"/>
      <c r="DC273" s="354"/>
      <c r="DD273" s="354"/>
      <c r="DE273" s="354"/>
      <c r="DF273" s="354"/>
      <c r="DG273" s="354"/>
      <c r="DH273" s="354"/>
      <c r="DI273" s="354"/>
      <c r="DJ273" s="354"/>
      <c r="DK273" s="46"/>
      <c r="DL273" s="46"/>
    </row>
    <row r="274" spans="1:116" ht="16.5" x14ac:dyDescent="0.3">
      <c r="A274" s="46"/>
      <c r="B274" s="46"/>
      <c r="C274" s="46"/>
      <c r="D274" s="354"/>
      <c r="E274" s="354"/>
      <c r="F274" s="355"/>
      <c r="G274" s="354"/>
      <c r="H274" s="354"/>
      <c r="I274" s="354"/>
      <c r="J274" s="354"/>
      <c r="K274" s="354"/>
      <c r="L274" s="354"/>
      <c r="M274" s="354"/>
      <c r="N274" s="354"/>
      <c r="O274" s="354"/>
      <c r="P274" s="354"/>
      <c r="Q274" s="354"/>
      <c r="R274" s="354"/>
      <c r="S274" s="354"/>
      <c r="T274" s="354"/>
      <c r="U274" s="354"/>
      <c r="V274" s="354"/>
      <c r="W274" s="354"/>
      <c r="X274" s="354"/>
      <c r="Y274" s="354"/>
      <c r="Z274" s="354"/>
      <c r="AA274" s="354"/>
      <c r="AB274" s="354"/>
      <c r="AC274" s="354"/>
      <c r="AD274" s="354"/>
      <c r="AE274" s="354"/>
      <c r="AF274" s="354"/>
      <c r="AG274" s="354"/>
      <c r="AH274" s="354"/>
      <c r="AI274" s="354"/>
      <c r="AJ274" s="354"/>
      <c r="AK274" s="354"/>
      <c r="AL274" s="354"/>
      <c r="AM274" s="354"/>
      <c r="AN274" s="354"/>
      <c r="AO274" s="354"/>
      <c r="AP274" s="354"/>
      <c r="AQ274" s="354"/>
      <c r="AR274" s="354"/>
      <c r="AS274" s="354"/>
      <c r="AT274" s="354"/>
      <c r="AU274" s="354"/>
      <c r="AV274" s="354"/>
      <c r="AW274" s="354"/>
      <c r="AX274" s="354"/>
      <c r="AY274" s="354"/>
      <c r="AZ274" s="354"/>
      <c r="BA274" s="354"/>
      <c r="BB274" s="354"/>
      <c r="BC274" s="354"/>
      <c r="BD274" s="354"/>
      <c r="BE274" s="354"/>
      <c r="BF274" s="354"/>
      <c r="BG274" s="354"/>
      <c r="BH274" s="354"/>
      <c r="BI274" s="354"/>
      <c r="BJ274" s="354"/>
      <c r="BK274" s="354"/>
      <c r="BL274" s="354"/>
      <c r="BM274" s="354"/>
      <c r="BN274" s="354"/>
      <c r="BO274" s="354"/>
      <c r="BP274" s="354"/>
      <c r="BQ274" s="354"/>
      <c r="BR274" s="354"/>
      <c r="BS274" s="354"/>
      <c r="BT274" s="354"/>
      <c r="BU274" s="354"/>
      <c r="BV274" s="354"/>
      <c r="BW274" s="354"/>
      <c r="BX274" s="354"/>
      <c r="BY274" s="354"/>
      <c r="BZ274" s="354"/>
      <c r="CA274" s="354"/>
      <c r="CB274" s="354"/>
      <c r="CC274" s="354"/>
      <c r="CD274" s="354"/>
      <c r="CE274" s="354"/>
      <c r="CF274" s="354"/>
      <c r="CG274" s="354"/>
      <c r="CH274" s="354"/>
      <c r="CI274" s="354"/>
      <c r="CJ274" s="354"/>
      <c r="CK274" s="354"/>
      <c r="CL274" s="354"/>
      <c r="CM274" s="354"/>
      <c r="CN274" s="354"/>
      <c r="CO274" s="354"/>
      <c r="CP274" s="354"/>
      <c r="CQ274" s="354"/>
      <c r="CR274" s="354"/>
      <c r="CS274" s="354"/>
      <c r="CT274" s="354"/>
      <c r="CU274" s="354"/>
      <c r="CV274" s="354"/>
      <c r="CW274" s="354"/>
      <c r="CX274" s="354"/>
      <c r="CY274" s="354"/>
      <c r="CZ274" s="354"/>
      <c r="DA274" s="354"/>
      <c r="DB274" s="354"/>
      <c r="DC274" s="354"/>
      <c r="DD274" s="354"/>
      <c r="DE274" s="354"/>
      <c r="DF274" s="354"/>
      <c r="DG274" s="354"/>
      <c r="DH274" s="354"/>
      <c r="DI274" s="354"/>
      <c r="DJ274" s="354"/>
      <c r="DK274" s="46"/>
      <c r="DL274" s="46"/>
    </row>
    <row r="275" spans="1:116" ht="16.5" x14ac:dyDescent="0.3">
      <c r="A275" s="46"/>
      <c r="B275" s="46"/>
      <c r="C275" s="46"/>
      <c r="D275" s="354"/>
      <c r="E275" s="354"/>
      <c r="F275" s="355"/>
      <c r="G275" s="354"/>
      <c r="H275" s="354"/>
      <c r="I275" s="354"/>
      <c r="J275" s="354"/>
      <c r="K275" s="354"/>
      <c r="L275" s="354"/>
      <c r="M275" s="354"/>
      <c r="N275" s="354"/>
      <c r="O275" s="354"/>
      <c r="P275" s="354"/>
      <c r="Q275" s="354"/>
      <c r="R275" s="354"/>
      <c r="S275" s="354"/>
      <c r="T275" s="354"/>
      <c r="U275" s="354"/>
      <c r="V275" s="354"/>
      <c r="W275" s="354"/>
      <c r="X275" s="354"/>
      <c r="Y275" s="354"/>
      <c r="Z275" s="354"/>
      <c r="AA275" s="354"/>
      <c r="AB275" s="354"/>
      <c r="AC275" s="354"/>
      <c r="AD275" s="354"/>
      <c r="AE275" s="354"/>
      <c r="AF275" s="354"/>
      <c r="AG275" s="354"/>
      <c r="AH275" s="354"/>
      <c r="AI275" s="354"/>
      <c r="AJ275" s="354"/>
      <c r="AK275" s="354"/>
      <c r="AL275" s="354"/>
      <c r="AM275" s="354"/>
      <c r="AN275" s="354"/>
      <c r="AO275" s="354"/>
      <c r="AP275" s="354"/>
      <c r="AQ275" s="354"/>
      <c r="AR275" s="354"/>
      <c r="AS275" s="354"/>
      <c r="AT275" s="354"/>
      <c r="AU275" s="354"/>
      <c r="AV275" s="354"/>
      <c r="AW275" s="354"/>
      <c r="AX275" s="354"/>
      <c r="AY275" s="354"/>
      <c r="AZ275" s="354"/>
      <c r="BA275" s="354"/>
      <c r="BB275" s="354"/>
      <c r="BC275" s="354"/>
      <c r="BD275" s="354"/>
      <c r="BE275" s="354"/>
      <c r="BF275" s="354"/>
      <c r="BG275" s="354"/>
      <c r="BH275" s="354"/>
      <c r="BI275" s="354"/>
      <c r="BJ275" s="354"/>
      <c r="BK275" s="354"/>
      <c r="BL275" s="354"/>
      <c r="BM275" s="354"/>
      <c r="BN275" s="354"/>
      <c r="BO275" s="354"/>
      <c r="BP275" s="354"/>
      <c r="BQ275" s="354"/>
      <c r="BR275" s="354"/>
      <c r="BS275" s="354"/>
      <c r="BT275" s="354"/>
      <c r="BU275" s="354"/>
      <c r="BV275" s="354"/>
      <c r="BW275" s="354"/>
      <c r="BX275" s="354"/>
      <c r="BY275" s="354"/>
      <c r="BZ275" s="354"/>
      <c r="CA275" s="354"/>
      <c r="CB275" s="354"/>
      <c r="CC275" s="354"/>
      <c r="CD275" s="354"/>
      <c r="CE275" s="354"/>
      <c r="CF275" s="354"/>
      <c r="CG275" s="354"/>
      <c r="CH275" s="354"/>
      <c r="CI275" s="354"/>
      <c r="CJ275" s="354"/>
      <c r="CK275" s="354"/>
      <c r="CL275" s="354"/>
      <c r="CM275" s="354"/>
      <c r="CN275" s="354"/>
      <c r="CO275" s="354"/>
      <c r="CP275" s="354"/>
      <c r="CQ275" s="354"/>
      <c r="CR275" s="354"/>
      <c r="CS275" s="354"/>
      <c r="CT275" s="354"/>
      <c r="CU275" s="354"/>
      <c r="CV275" s="354"/>
      <c r="CW275" s="354"/>
      <c r="CX275" s="354"/>
      <c r="CY275" s="354"/>
      <c r="CZ275" s="354"/>
      <c r="DA275" s="354"/>
      <c r="DB275" s="354"/>
      <c r="DC275" s="354"/>
      <c r="DD275" s="354"/>
      <c r="DE275" s="354"/>
      <c r="DF275" s="354"/>
      <c r="DG275" s="354"/>
      <c r="DH275" s="354"/>
      <c r="DI275" s="354"/>
      <c r="DJ275" s="354"/>
      <c r="DK275" s="46"/>
      <c r="DL275" s="46"/>
    </row>
    <row r="276" spans="1:116" ht="16.5" x14ac:dyDescent="0.3">
      <c r="A276" s="46"/>
      <c r="B276" s="46"/>
      <c r="C276" s="46"/>
      <c r="D276" s="354"/>
      <c r="E276" s="354"/>
      <c r="F276" s="355"/>
      <c r="G276" s="354"/>
      <c r="H276" s="354"/>
      <c r="I276" s="354"/>
      <c r="J276" s="354"/>
      <c r="K276" s="354"/>
      <c r="L276" s="354"/>
      <c r="M276" s="354"/>
      <c r="N276" s="354"/>
      <c r="O276" s="354"/>
      <c r="P276" s="354"/>
      <c r="Q276" s="354"/>
      <c r="R276" s="354"/>
      <c r="S276" s="354"/>
      <c r="T276" s="354"/>
      <c r="U276" s="354"/>
      <c r="V276" s="354"/>
      <c r="W276" s="354"/>
      <c r="X276" s="354"/>
      <c r="Y276" s="354"/>
      <c r="Z276" s="354"/>
      <c r="AA276" s="354"/>
      <c r="AB276" s="354"/>
      <c r="AC276" s="354"/>
      <c r="AD276" s="354"/>
      <c r="AE276" s="354"/>
      <c r="AF276" s="354"/>
      <c r="AG276" s="354"/>
      <c r="AH276" s="354"/>
      <c r="AI276" s="354"/>
      <c r="AJ276" s="354"/>
      <c r="AK276" s="354"/>
      <c r="AL276" s="354"/>
      <c r="AM276" s="354"/>
      <c r="AN276" s="354"/>
      <c r="AO276" s="354"/>
      <c r="AP276" s="354"/>
      <c r="AQ276" s="354"/>
      <c r="AR276" s="354"/>
      <c r="AS276" s="354"/>
      <c r="AT276" s="354"/>
      <c r="AU276" s="354"/>
      <c r="AV276" s="354"/>
      <c r="AW276" s="354"/>
      <c r="AX276" s="354"/>
      <c r="AY276" s="354"/>
      <c r="AZ276" s="354"/>
      <c r="BA276" s="354"/>
      <c r="BB276" s="354"/>
      <c r="BC276" s="354"/>
      <c r="BD276" s="354"/>
      <c r="BE276" s="354"/>
      <c r="BF276" s="354"/>
      <c r="BG276" s="354"/>
      <c r="BH276" s="354"/>
      <c r="BI276" s="354"/>
      <c r="BJ276" s="354"/>
      <c r="BK276" s="354"/>
      <c r="BL276" s="354"/>
      <c r="BM276" s="354"/>
      <c r="BN276" s="354"/>
      <c r="BO276" s="354"/>
      <c r="BP276" s="354"/>
      <c r="BQ276" s="354"/>
      <c r="BR276" s="354"/>
      <c r="BS276" s="354"/>
      <c r="BT276" s="354"/>
      <c r="BU276" s="354"/>
      <c r="BV276" s="354"/>
      <c r="BW276" s="354"/>
      <c r="BX276" s="354"/>
      <c r="BY276" s="354"/>
      <c r="BZ276" s="354"/>
      <c r="CA276" s="354"/>
      <c r="CB276" s="354"/>
      <c r="CC276" s="354"/>
      <c r="CD276" s="354"/>
      <c r="CE276" s="354"/>
      <c r="CF276" s="354"/>
      <c r="CG276" s="354"/>
      <c r="CH276" s="354"/>
      <c r="CI276" s="354"/>
      <c r="CJ276" s="354"/>
      <c r="CK276" s="354"/>
      <c r="CL276" s="354"/>
      <c r="CM276" s="354"/>
      <c r="CN276" s="354"/>
      <c r="CO276" s="354"/>
      <c r="CP276" s="354"/>
      <c r="CQ276" s="354"/>
      <c r="CR276" s="354"/>
      <c r="CS276" s="354"/>
      <c r="CT276" s="354"/>
      <c r="CU276" s="354"/>
      <c r="CV276" s="354"/>
      <c r="CW276" s="354"/>
      <c r="CX276" s="354"/>
      <c r="CY276" s="354"/>
      <c r="CZ276" s="354"/>
      <c r="DA276" s="354"/>
      <c r="DB276" s="354"/>
      <c r="DC276" s="354"/>
      <c r="DD276" s="354"/>
      <c r="DE276" s="354"/>
      <c r="DF276" s="354"/>
      <c r="DG276" s="354"/>
      <c r="DH276" s="354"/>
      <c r="DI276" s="354"/>
      <c r="DJ276" s="354"/>
      <c r="DK276" s="46"/>
      <c r="DL276" s="46"/>
    </row>
    <row r="277" spans="1:116" ht="16.5" x14ac:dyDescent="0.3">
      <c r="A277" s="46"/>
      <c r="B277" s="46"/>
      <c r="C277" s="46"/>
      <c r="D277" s="354"/>
      <c r="E277" s="354"/>
      <c r="F277" s="355"/>
      <c r="G277" s="354"/>
      <c r="H277" s="354"/>
      <c r="I277" s="354"/>
      <c r="J277" s="354"/>
      <c r="K277" s="354"/>
      <c r="L277" s="354"/>
      <c r="M277" s="354"/>
      <c r="N277" s="354"/>
      <c r="O277" s="354"/>
      <c r="P277" s="354"/>
      <c r="Q277" s="354"/>
      <c r="R277" s="354"/>
      <c r="S277" s="354"/>
      <c r="T277" s="354"/>
      <c r="U277" s="354"/>
      <c r="V277" s="354"/>
      <c r="W277" s="354"/>
      <c r="X277" s="354"/>
      <c r="Y277" s="354"/>
      <c r="Z277" s="354"/>
      <c r="AA277" s="354"/>
      <c r="AB277" s="354"/>
      <c r="AC277" s="354"/>
      <c r="AD277" s="354"/>
      <c r="AE277" s="354"/>
      <c r="AF277" s="354"/>
      <c r="AG277" s="354"/>
      <c r="AH277" s="354"/>
      <c r="AI277" s="354"/>
      <c r="AJ277" s="354"/>
      <c r="AK277" s="354"/>
      <c r="AL277" s="354"/>
      <c r="AM277" s="354"/>
      <c r="AN277" s="354"/>
      <c r="AO277" s="354"/>
      <c r="AP277" s="354"/>
      <c r="AQ277" s="354"/>
      <c r="AR277" s="354"/>
      <c r="AS277" s="354"/>
      <c r="AT277" s="354"/>
      <c r="AU277" s="354"/>
      <c r="AV277" s="354"/>
      <c r="AW277" s="354"/>
      <c r="AX277" s="354"/>
      <c r="AY277" s="354"/>
      <c r="AZ277" s="354"/>
      <c r="BA277" s="354"/>
      <c r="BB277" s="354"/>
      <c r="BC277" s="354"/>
      <c r="BD277" s="354"/>
      <c r="BE277" s="354"/>
      <c r="BF277" s="354"/>
      <c r="BG277" s="354"/>
      <c r="BH277" s="354"/>
      <c r="BI277" s="354"/>
      <c r="BJ277" s="354"/>
      <c r="BK277" s="354"/>
      <c r="BL277" s="354"/>
      <c r="BM277" s="354"/>
      <c r="BN277" s="354"/>
      <c r="BO277" s="354"/>
      <c r="BP277" s="354"/>
      <c r="BQ277" s="354"/>
      <c r="BR277" s="354"/>
      <c r="BS277" s="354"/>
      <c r="BT277" s="354"/>
      <c r="BU277" s="354"/>
      <c r="BV277" s="354"/>
      <c r="BW277" s="354"/>
      <c r="BX277" s="354"/>
      <c r="BY277" s="354"/>
      <c r="BZ277" s="354"/>
      <c r="CA277" s="354"/>
      <c r="CB277" s="354"/>
      <c r="CC277" s="354"/>
      <c r="CD277" s="354"/>
      <c r="CE277" s="354"/>
      <c r="CF277" s="354"/>
      <c r="CG277" s="354"/>
      <c r="CH277" s="354"/>
      <c r="CI277" s="354"/>
      <c r="CJ277" s="354"/>
      <c r="CK277" s="354"/>
      <c r="CL277" s="354"/>
      <c r="CM277" s="354"/>
      <c r="CN277" s="354"/>
      <c r="CO277" s="354"/>
      <c r="CP277" s="354"/>
      <c r="CQ277" s="354"/>
      <c r="CR277" s="354"/>
      <c r="CS277" s="354"/>
      <c r="CT277" s="354"/>
      <c r="CU277" s="354"/>
      <c r="CV277" s="354"/>
      <c r="CW277" s="354"/>
      <c r="CX277" s="354"/>
      <c r="CY277" s="354"/>
      <c r="CZ277" s="354"/>
      <c r="DA277" s="354"/>
      <c r="DB277" s="354"/>
      <c r="DC277" s="354"/>
      <c r="DD277" s="354"/>
      <c r="DE277" s="354"/>
      <c r="DF277" s="354"/>
      <c r="DG277" s="354"/>
      <c r="DH277" s="354"/>
      <c r="DI277" s="354"/>
      <c r="DJ277" s="354"/>
      <c r="DK277" s="46"/>
      <c r="DL277" s="46"/>
    </row>
    <row r="278" spans="1:116" ht="16.5" x14ac:dyDescent="0.3">
      <c r="A278" s="46"/>
      <c r="B278" s="46"/>
      <c r="C278" s="46"/>
      <c r="D278" s="354"/>
      <c r="E278" s="354"/>
      <c r="F278" s="355"/>
      <c r="G278" s="354"/>
      <c r="H278" s="354"/>
      <c r="I278" s="354"/>
      <c r="J278" s="354"/>
      <c r="K278" s="354"/>
      <c r="L278" s="354"/>
      <c r="M278" s="354"/>
      <c r="N278" s="354"/>
      <c r="O278" s="354"/>
      <c r="P278" s="354"/>
      <c r="Q278" s="354"/>
      <c r="R278" s="354"/>
      <c r="S278" s="354"/>
      <c r="T278" s="354"/>
      <c r="U278" s="354"/>
      <c r="V278" s="354"/>
      <c r="W278" s="354"/>
      <c r="X278" s="354"/>
      <c r="Y278" s="354"/>
      <c r="Z278" s="354"/>
      <c r="AA278" s="354"/>
      <c r="AB278" s="354"/>
      <c r="AC278" s="354"/>
      <c r="AD278" s="354"/>
      <c r="AE278" s="354"/>
      <c r="AF278" s="354"/>
      <c r="AG278" s="354"/>
      <c r="AH278" s="354"/>
      <c r="AI278" s="354"/>
      <c r="AJ278" s="354"/>
      <c r="AK278" s="354"/>
      <c r="AL278" s="354"/>
      <c r="AM278" s="354"/>
      <c r="AN278" s="354"/>
      <c r="AO278" s="354"/>
      <c r="AP278" s="354"/>
      <c r="AQ278" s="354"/>
      <c r="AR278" s="354"/>
      <c r="AS278" s="354"/>
      <c r="AT278" s="354"/>
      <c r="AU278" s="354"/>
      <c r="AV278" s="354"/>
      <c r="AW278" s="354"/>
      <c r="AX278" s="354"/>
      <c r="AY278" s="354"/>
      <c r="AZ278" s="354"/>
      <c r="BA278" s="354"/>
      <c r="BB278" s="354"/>
      <c r="BC278" s="354"/>
      <c r="BD278" s="354"/>
      <c r="BE278" s="354"/>
      <c r="BF278" s="354"/>
      <c r="BG278" s="354"/>
      <c r="BH278" s="354"/>
      <c r="BI278" s="354"/>
      <c r="BJ278" s="354"/>
      <c r="BK278" s="354"/>
      <c r="BL278" s="354"/>
      <c r="BM278" s="354"/>
      <c r="BN278" s="354"/>
      <c r="BO278" s="354"/>
      <c r="BP278" s="354"/>
      <c r="BQ278" s="354"/>
      <c r="BR278" s="354"/>
      <c r="BS278" s="354"/>
      <c r="BT278" s="354"/>
      <c r="BU278" s="354"/>
      <c r="BV278" s="354"/>
      <c r="BW278" s="354"/>
      <c r="BX278" s="354"/>
      <c r="BY278" s="354"/>
      <c r="BZ278" s="354"/>
      <c r="CA278" s="354"/>
      <c r="CB278" s="354"/>
      <c r="CC278" s="354"/>
      <c r="CD278" s="354"/>
      <c r="CE278" s="354"/>
      <c r="CF278" s="354"/>
      <c r="CG278" s="354"/>
      <c r="CH278" s="354"/>
      <c r="CI278" s="354"/>
      <c r="CJ278" s="354"/>
      <c r="CK278" s="354"/>
      <c r="CL278" s="354"/>
      <c r="CM278" s="354"/>
      <c r="CN278" s="354"/>
      <c r="CO278" s="354"/>
      <c r="CP278" s="354"/>
      <c r="CQ278" s="354"/>
      <c r="CR278" s="354"/>
      <c r="CS278" s="354"/>
      <c r="CT278" s="354"/>
      <c r="CU278" s="354"/>
      <c r="CV278" s="354"/>
      <c r="CW278" s="354"/>
      <c r="CX278" s="354"/>
      <c r="CY278" s="354"/>
      <c r="CZ278" s="354"/>
      <c r="DA278" s="354"/>
      <c r="DB278" s="354"/>
      <c r="DC278" s="354"/>
      <c r="DD278" s="354"/>
      <c r="DE278" s="354"/>
      <c r="DF278" s="354"/>
      <c r="DG278" s="354"/>
      <c r="DH278" s="354"/>
      <c r="DI278" s="354"/>
      <c r="DJ278" s="354"/>
      <c r="DK278" s="46"/>
      <c r="DL278" s="46"/>
    </row>
    <row r="279" spans="1:116" ht="16.5" x14ac:dyDescent="0.3">
      <c r="A279" s="46"/>
      <c r="B279" s="46"/>
      <c r="C279" s="46"/>
      <c r="D279" s="354"/>
      <c r="E279" s="354"/>
      <c r="F279" s="355"/>
      <c r="G279" s="354"/>
      <c r="H279" s="354"/>
      <c r="I279" s="354"/>
      <c r="J279" s="354"/>
      <c r="K279" s="354"/>
      <c r="L279" s="354"/>
      <c r="M279" s="354"/>
      <c r="N279" s="354"/>
      <c r="O279" s="354"/>
      <c r="P279" s="354"/>
      <c r="Q279" s="354"/>
      <c r="R279" s="354"/>
      <c r="S279" s="354"/>
      <c r="T279" s="354"/>
      <c r="U279" s="354"/>
      <c r="V279" s="354"/>
      <c r="W279" s="354"/>
      <c r="X279" s="354"/>
      <c r="Y279" s="354"/>
      <c r="Z279" s="354"/>
      <c r="AA279" s="354"/>
      <c r="AB279" s="354"/>
      <c r="AC279" s="354"/>
      <c r="AD279" s="354"/>
      <c r="AE279" s="354"/>
      <c r="AF279" s="354"/>
      <c r="AG279" s="354"/>
      <c r="AH279" s="354"/>
      <c r="AI279" s="354"/>
      <c r="AJ279" s="354"/>
      <c r="AK279" s="354"/>
      <c r="AL279" s="354"/>
      <c r="AM279" s="354"/>
      <c r="AN279" s="354"/>
      <c r="AO279" s="354"/>
      <c r="AP279" s="354"/>
      <c r="AQ279" s="354"/>
      <c r="AR279" s="354"/>
      <c r="AS279" s="354"/>
      <c r="AT279" s="354"/>
      <c r="AU279" s="354"/>
      <c r="AV279" s="354"/>
      <c r="AW279" s="354"/>
      <c r="AX279" s="354"/>
      <c r="AY279" s="354"/>
      <c r="AZ279" s="354"/>
      <c r="BA279" s="354"/>
      <c r="BB279" s="354"/>
      <c r="BC279" s="354"/>
      <c r="BD279" s="354"/>
      <c r="BE279" s="354"/>
      <c r="BF279" s="354"/>
      <c r="BG279" s="354"/>
      <c r="BH279" s="354"/>
      <c r="BI279" s="354"/>
      <c r="BJ279" s="354"/>
      <c r="BK279" s="354"/>
      <c r="BL279" s="354"/>
      <c r="BM279" s="354"/>
      <c r="BN279" s="354"/>
      <c r="BO279" s="354"/>
      <c r="BP279" s="354"/>
      <c r="BQ279" s="354"/>
      <c r="BR279" s="354"/>
      <c r="BS279" s="354"/>
      <c r="BT279" s="354"/>
      <c r="BU279" s="354"/>
      <c r="BV279" s="354"/>
      <c r="BW279" s="354"/>
      <c r="BX279" s="354"/>
      <c r="BY279" s="354"/>
      <c r="BZ279" s="354"/>
      <c r="CA279" s="354"/>
      <c r="CB279" s="354"/>
      <c r="CC279" s="354"/>
      <c r="CD279" s="354"/>
      <c r="CE279" s="354"/>
      <c r="CF279" s="354"/>
      <c r="CG279" s="354"/>
      <c r="CH279" s="354"/>
      <c r="CI279" s="354"/>
      <c r="CJ279" s="354"/>
      <c r="CK279" s="354"/>
      <c r="CL279" s="354"/>
      <c r="CM279" s="354"/>
      <c r="CN279" s="354"/>
      <c r="CO279" s="354"/>
      <c r="CP279" s="354"/>
      <c r="CQ279" s="354"/>
      <c r="CR279" s="354"/>
      <c r="CS279" s="354"/>
      <c r="CT279" s="354"/>
      <c r="CU279" s="354"/>
      <c r="CV279" s="354"/>
      <c r="CW279" s="354"/>
      <c r="CX279" s="354"/>
      <c r="CY279" s="354"/>
      <c r="CZ279" s="354"/>
      <c r="DA279" s="354"/>
      <c r="DB279" s="354"/>
      <c r="DC279" s="354"/>
      <c r="DD279" s="354"/>
      <c r="DE279" s="354"/>
      <c r="DF279" s="354"/>
      <c r="DG279" s="354"/>
      <c r="DH279" s="354"/>
      <c r="DI279" s="354"/>
      <c r="DJ279" s="354"/>
      <c r="DK279" s="46"/>
      <c r="DL279" s="46"/>
    </row>
    <row r="280" spans="1:116" ht="16.5" x14ac:dyDescent="0.3">
      <c r="A280" s="46"/>
      <c r="B280" s="46"/>
      <c r="C280" s="46"/>
      <c r="D280" s="354"/>
      <c r="E280" s="354"/>
      <c r="F280" s="355"/>
      <c r="G280" s="354"/>
      <c r="H280" s="354"/>
      <c r="I280" s="354"/>
      <c r="J280" s="354"/>
      <c r="K280" s="354"/>
      <c r="L280" s="354"/>
      <c r="M280" s="354"/>
      <c r="N280" s="354"/>
      <c r="O280" s="354"/>
      <c r="P280" s="354"/>
      <c r="Q280" s="354"/>
      <c r="R280" s="354"/>
      <c r="S280" s="354"/>
      <c r="T280" s="354"/>
      <c r="U280" s="354"/>
      <c r="V280" s="354"/>
      <c r="W280" s="354"/>
      <c r="X280" s="354"/>
      <c r="Y280" s="354"/>
      <c r="Z280" s="354"/>
      <c r="AA280" s="354"/>
      <c r="AB280" s="354"/>
      <c r="AC280" s="354"/>
      <c r="AD280" s="354"/>
      <c r="AE280" s="354"/>
      <c r="AF280" s="354"/>
      <c r="AG280" s="354"/>
      <c r="AH280" s="354"/>
      <c r="AI280" s="354"/>
      <c r="AJ280" s="354"/>
      <c r="AK280" s="354"/>
      <c r="AL280" s="354"/>
      <c r="AM280" s="354"/>
      <c r="AN280" s="354"/>
      <c r="AO280" s="354"/>
      <c r="AP280" s="354"/>
      <c r="AQ280" s="354"/>
      <c r="AR280" s="354"/>
      <c r="AS280" s="354"/>
      <c r="AT280" s="354"/>
      <c r="AU280" s="354"/>
      <c r="AV280" s="354"/>
      <c r="AW280" s="354"/>
      <c r="AX280" s="354"/>
      <c r="AY280" s="354"/>
      <c r="AZ280" s="354"/>
      <c r="BA280" s="354"/>
      <c r="BB280" s="354"/>
      <c r="BC280" s="354"/>
      <c r="BD280" s="354"/>
      <c r="BE280" s="354"/>
      <c r="BF280" s="354"/>
      <c r="BG280" s="354"/>
      <c r="BH280" s="354"/>
      <c r="BI280" s="354"/>
      <c r="BJ280" s="354"/>
      <c r="BK280" s="354"/>
      <c r="BL280" s="354"/>
      <c r="BM280" s="354"/>
      <c r="BN280" s="354"/>
      <c r="BO280" s="354"/>
      <c r="BP280" s="354"/>
      <c r="BQ280" s="354"/>
      <c r="BR280" s="354"/>
      <c r="BS280" s="354"/>
      <c r="BT280" s="354"/>
      <c r="BU280" s="354"/>
      <c r="BV280" s="354"/>
      <c r="BW280" s="354"/>
      <c r="BX280" s="354"/>
      <c r="BY280" s="354"/>
      <c r="BZ280" s="354"/>
      <c r="CA280" s="354"/>
      <c r="CB280" s="354"/>
      <c r="CC280" s="354"/>
      <c r="CD280" s="354"/>
      <c r="CE280" s="354"/>
      <c r="CF280" s="354"/>
      <c r="CG280" s="354"/>
      <c r="CH280" s="354"/>
      <c r="CI280" s="354"/>
      <c r="CJ280" s="354"/>
      <c r="CK280" s="354"/>
      <c r="CL280" s="354"/>
      <c r="CM280" s="354"/>
      <c r="CN280" s="354"/>
      <c r="CO280" s="354"/>
      <c r="CP280" s="354"/>
      <c r="CQ280" s="354"/>
      <c r="CR280" s="354"/>
      <c r="CS280" s="354"/>
      <c r="CT280" s="354"/>
      <c r="CU280" s="354"/>
      <c r="CV280" s="354"/>
      <c r="CW280" s="354"/>
      <c r="CX280" s="354"/>
      <c r="CY280" s="354"/>
      <c r="CZ280" s="354"/>
      <c r="DA280" s="354"/>
      <c r="DB280" s="354"/>
      <c r="DC280" s="354"/>
      <c r="DD280" s="354"/>
      <c r="DE280" s="354"/>
      <c r="DF280" s="354"/>
      <c r="DG280" s="354"/>
      <c r="DH280" s="354"/>
      <c r="DI280" s="354"/>
      <c r="DJ280" s="354"/>
      <c r="DK280" s="46"/>
      <c r="DL280" s="46"/>
    </row>
    <row r="281" spans="1:116" ht="16.5" x14ac:dyDescent="0.3">
      <c r="A281" s="46"/>
      <c r="B281" s="46"/>
      <c r="C281" s="46"/>
      <c r="D281" s="354"/>
      <c r="E281" s="354"/>
      <c r="F281" s="355"/>
      <c r="G281" s="354"/>
      <c r="H281" s="354"/>
      <c r="I281" s="354"/>
      <c r="J281" s="354"/>
      <c r="K281" s="354"/>
      <c r="L281" s="354"/>
      <c r="M281" s="354"/>
      <c r="N281" s="354"/>
      <c r="O281" s="354"/>
      <c r="P281" s="354"/>
      <c r="Q281" s="354"/>
      <c r="R281" s="354"/>
      <c r="S281" s="354"/>
      <c r="T281" s="354"/>
      <c r="U281" s="354"/>
      <c r="V281" s="354"/>
      <c r="W281" s="354"/>
      <c r="X281" s="354"/>
      <c r="Y281" s="354"/>
      <c r="Z281" s="354"/>
      <c r="AA281" s="354"/>
      <c r="AB281" s="354"/>
      <c r="AC281" s="354"/>
      <c r="AD281" s="354"/>
      <c r="AE281" s="354"/>
      <c r="AF281" s="354"/>
      <c r="AG281" s="354"/>
      <c r="AH281" s="354"/>
      <c r="AI281" s="354"/>
      <c r="AJ281" s="354"/>
      <c r="AK281" s="354"/>
      <c r="AL281" s="354"/>
      <c r="AM281" s="354"/>
      <c r="AN281" s="354"/>
      <c r="AO281" s="354"/>
      <c r="AP281" s="354"/>
      <c r="AQ281" s="354"/>
      <c r="AR281" s="354"/>
      <c r="AS281" s="354"/>
      <c r="AT281" s="354"/>
      <c r="AU281" s="354"/>
      <c r="AV281" s="354"/>
      <c r="AW281" s="354"/>
      <c r="AX281" s="354"/>
      <c r="AY281" s="354"/>
      <c r="AZ281" s="354"/>
      <c r="BA281" s="354"/>
      <c r="BB281" s="354"/>
      <c r="BC281" s="354"/>
      <c r="BD281" s="354"/>
      <c r="BE281" s="354"/>
      <c r="BF281" s="354"/>
      <c r="BG281" s="354"/>
      <c r="BH281" s="354"/>
      <c r="BI281" s="354"/>
      <c r="BJ281" s="354"/>
      <c r="BK281" s="354"/>
      <c r="BL281" s="354"/>
      <c r="BM281" s="354"/>
      <c r="BN281" s="354"/>
      <c r="BO281" s="354"/>
      <c r="BP281" s="354"/>
      <c r="BQ281" s="354"/>
      <c r="BR281" s="354"/>
      <c r="BS281" s="354"/>
      <c r="BT281" s="354"/>
      <c r="BU281" s="354"/>
      <c r="BV281" s="354"/>
      <c r="BW281" s="354"/>
      <c r="BX281" s="354"/>
      <c r="BY281" s="354"/>
      <c r="BZ281" s="354"/>
      <c r="CA281" s="354"/>
      <c r="CB281" s="354"/>
      <c r="CC281" s="354"/>
      <c r="CD281" s="354"/>
      <c r="CE281" s="354"/>
      <c r="CF281" s="354"/>
      <c r="CG281" s="354"/>
      <c r="CH281" s="354"/>
      <c r="CI281" s="354"/>
      <c r="CJ281" s="354"/>
      <c r="CK281" s="354"/>
      <c r="CL281" s="354"/>
      <c r="CM281" s="354"/>
      <c r="CN281" s="354"/>
      <c r="CO281" s="354"/>
      <c r="CP281" s="354"/>
      <c r="CQ281" s="354"/>
      <c r="CR281" s="354"/>
      <c r="CS281" s="354"/>
      <c r="CT281" s="354"/>
      <c r="CU281" s="354"/>
      <c r="CV281" s="354"/>
      <c r="CW281" s="354"/>
      <c r="CX281" s="354"/>
      <c r="CY281" s="354"/>
      <c r="CZ281" s="354"/>
      <c r="DA281" s="354"/>
      <c r="DB281" s="354"/>
      <c r="DC281" s="354"/>
      <c r="DD281" s="354"/>
      <c r="DE281" s="354"/>
      <c r="DF281" s="354"/>
      <c r="DG281" s="354"/>
      <c r="DH281" s="354"/>
      <c r="DI281" s="354"/>
      <c r="DJ281" s="354"/>
      <c r="DK281" s="46"/>
      <c r="DL281" s="46"/>
    </row>
    <row r="282" spans="1:116" ht="16.5" x14ac:dyDescent="0.3">
      <c r="A282" s="46"/>
      <c r="B282" s="46"/>
      <c r="C282" s="46"/>
      <c r="D282" s="354"/>
      <c r="E282" s="354"/>
      <c r="F282" s="355"/>
      <c r="G282" s="354"/>
      <c r="H282" s="354"/>
      <c r="I282" s="354"/>
      <c r="J282" s="354"/>
      <c r="K282" s="354"/>
      <c r="L282" s="354"/>
      <c r="M282" s="354"/>
      <c r="N282" s="354"/>
      <c r="O282" s="354"/>
      <c r="P282" s="354"/>
      <c r="Q282" s="354"/>
      <c r="R282" s="354"/>
      <c r="S282" s="354"/>
      <c r="T282" s="354"/>
      <c r="U282" s="354"/>
      <c r="V282" s="354"/>
      <c r="W282" s="354"/>
      <c r="X282" s="354"/>
      <c r="Y282" s="354"/>
      <c r="Z282" s="354"/>
      <c r="AA282" s="354"/>
      <c r="AB282" s="354"/>
      <c r="AC282" s="354"/>
      <c r="AD282" s="354"/>
      <c r="AE282" s="354"/>
      <c r="AF282" s="354"/>
      <c r="AG282" s="354"/>
      <c r="AH282" s="354"/>
      <c r="AI282" s="354"/>
      <c r="AJ282" s="354"/>
      <c r="AK282" s="354"/>
      <c r="AL282" s="354"/>
      <c r="AM282" s="354"/>
      <c r="AN282" s="354"/>
      <c r="AO282" s="354"/>
      <c r="AP282" s="354"/>
      <c r="AQ282" s="354"/>
      <c r="AR282" s="354"/>
      <c r="AS282" s="354"/>
      <c r="AT282" s="354"/>
      <c r="AU282" s="354"/>
      <c r="AV282" s="354"/>
      <c r="AW282" s="354"/>
      <c r="AX282" s="354"/>
      <c r="AY282" s="354"/>
      <c r="AZ282" s="354"/>
      <c r="BA282" s="354"/>
      <c r="BB282" s="354"/>
      <c r="BC282" s="354"/>
      <c r="BD282" s="354"/>
      <c r="BE282" s="354"/>
      <c r="BF282" s="354"/>
      <c r="BG282" s="354"/>
      <c r="BH282" s="354"/>
      <c r="BI282" s="354"/>
      <c r="BJ282" s="354"/>
      <c r="BK282" s="354"/>
      <c r="BL282" s="354"/>
      <c r="BM282" s="354"/>
      <c r="BN282" s="354"/>
      <c r="BO282" s="354"/>
      <c r="BP282" s="354"/>
      <c r="BQ282" s="354"/>
      <c r="BR282" s="354"/>
      <c r="BS282" s="354"/>
      <c r="BT282" s="354"/>
      <c r="BU282" s="354"/>
      <c r="BV282" s="354"/>
      <c r="BW282" s="354"/>
      <c r="BX282" s="354"/>
      <c r="BY282" s="354"/>
      <c r="BZ282" s="354"/>
      <c r="CA282" s="354"/>
      <c r="CB282" s="354"/>
      <c r="CC282" s="354"/>
      <c r="CD282" s="354"/>
      <c r="CE282" s="354"/>
      <c r="CF282" s="354"/>
      <c r="CG282" s="354"/>
      <c r="CH282" s="354"/>
      <c r="CI282" s="354"/>
      <c r="CJ282" s="354"/>
      <c r="CK282" s="354"/>
      <c r="CL282" s="354"/>
      <c r="CM282" s="354"/>
      <c r="CN282" s="354"/>
      <c r="CO282" s="354"/>
      <c r="CP282" s="354"/>
      <c r="CQ282" s="354"/>
      <c r="CR282" s="354"/>
      <c r="CS282" s="354"/>
      <c r="CT282" s="354"/>
      <c r="CU282" s="354"/>
      <c r="CV282" s="354"/>
      <c r="CW282" s="354"/>
      <c r="CX282" s="354"/>
      <c r="CY282" s="354"/>
      <c r="CZ282" s="354"/>
      <c r="DA282" s="354"/>
      <c r="DB282" s="354"/>
      <c r="DC282" s="354"/>
      <c r="DD282" s="354"/>
      <c r="DE282" s="354"/>
      <c r="DF282" s="354"/>
      <c r="DG282" s="354"/>
      <c r="DH282" s="354"/>
      <c r="DI282" s="354"/>
      <c r="DJ282" s="354"/>
      <c r="DK282" s="46"/>
      <c r="DL282" s="46"/>
    </row>
    <row r="283" spans="1:116" ht="16.5" x14ac:dyDescent="0.3">
      <c r="A283" s="46"/>
      <c r="B283" s="46"/>
      <c r="C283" s="46"/>
      <c r="D283" s="354"/>
      <c r="E283" s="354"/>
      <c r="F283" s="355"/>
      <c r="G283" s="354"/>
      <c r="H283" s="354"/>
      <c r="I283" s="354"/>
      <c r="J283" s="354"/>
      <c r="K283" s="354"/>
      <c r="L283" s="354"/>
      <c r="M283" s="354"/>
      <c r="N283" s="354"/>
      <c r="O283" s="354"/>
      <c r="P283" s="354"/>
      <c r="Q283" s="354"/>
      <c r="R283" s="354"/>
      <c r="S283" s="354"/>
      <c r="T283" s="354"/>
      <c r="U283" s="354"/>
      <c r="V283" s="354"/>
      <c r="W283" s="354"/>
      <c r="X283" s="354"/>
      <c r="Y283" s="354"/>
      <c r="Z283" s="354"/>
      <c r="AA283" s="354"/>
      <c r="AB283" s="354"/>
      <c r="AC283" s="354"/>
      <c r="AD283" s="354"/>
      <c r="AE283" s="354"/>
      <c r="AF283" s="354"/>
      <c r="AG283" s="354"/>
      <c r="AH283" s="354"/>
      <c r="AI283" s="354"/>
      <c r="AJ283" s="354"/>
      <c r="AK283" s="354"/>
      <c r="AL283" s="354"/>
      <c r="AM283" s="354"/>
      <c r="AN283" s="354"/>
      <c r="AO283" s="354"/>
      <c r="AP283" s="354"/>
      <c r="AQ283" s="354"/>
      <c r="AR283" s="354"/>
      <c r="AS283" s="354"/>
      <c r="AT283" s="354"/>
      <c r="AU283" s="354"/>
      <c r="AV283" s="354"/>
      <c r="AW283" s="354"/>
      <c r="AX283" s="354"/>
      <c r="AY283" s="354"/>
      <c r="AZ283" s="354"/>
      <c r="BA283" s="354"/>
      <c r="BB283" s="354"/>
      <c r="BC283" s="354"/>
      <c r="BD283" s="354"/>
      <c r="BE283" s="354"/>
      <c r="BF283" s="354"/>
      <c r="BG283" s="354"/>
      <c r="BH283" s="354"/>
      <c r="BI283" s="354"/>
      <c r="BJ283" s="354"/>
      <c r="BK283" s="354"/>
      <c r="BL283" s="354"/>
      <c r="BM283" s="354"/>
      <c r="BN283" s="354"/>
      <c r="BO283" s="354"/>
      <c r="BP283" s="354"/>
      <c r="BQ283" s="354"/>
      <c r="BR283" s="354"/>
      <c r="BS283" s="354"/>
      <c r="BT283" s="354"/>
      <c r="BU283" s="354"/>
      <c r="BV283" s="354"/>
      <c r="BW283" s="354"/>
      <c r="BX283" s="354"/>
      <c r="BY283" s="354"/>
      <c r="BZ283" s="354"/>
      <c r="CA283" s="354"/>
      <c r="CB283" s="354"/>
      <c r="CC283" s="354"/>
      <c r="CD283" s="354"/>
      <c r="CE283" s="354"/>
      <c r="CF283" s="354"/>
      <c r="CG283" s="354"/>
      <c r="CH283" s="354"/>
      <c r="CI283" s="354"/>
      <c r="CJ283" s="354"/>
      <c r="CK283" s="354"/>
      <c r="CL283" s="354"/>
      <c r="CM283" s="354"/>
      <c r="CN283" s="354"/>
      <c r="CO283" s="354"/>
      <c r="CP283" s="354"/>
      <c r="CQ283" s="354"/>
      <c r="CR283" s="354"/>
      <c r="CS283" s="354"/>
      <c r="CT283" s="354"/>
      <c r="CU283" s="354"/>
      <c r="CV283" s="354"/>
      <c r="CW283" s="354"/>
      <c r="CX283" s="354"/>
      <c r="CY283" s="354"/>
      <c r="CZ283" s="354"/>
      <c r="DA283" s="354"/>
      <c r="DB283" s="354"/>
      <c r="DC283" s="354"/>
      <c r="DD283" s="354"/>
      <c r="DE283" s="354"/>
      <c r="DF283" s="354"/>
      <c r="DG283" s="354"/>
      <c r="DH283" s="354"/>
      <c r="DI283" s="354"/>
      <c r="DJ283" s="354"/>
      <c r="DK283" s="46"/>
      <c r="DL283" s="46"/>
    </row>
    <row r="284" spans="1:116" ht="16.5" x14ac:dyDescent="0.3">
      <c r="A284" s="46"/>
      <c r="B284" s="46"/>
      <c r="C284" s="46"/>
      <c r="D284" s="354"/>
      <c r="E284" s="354"/>
      <c r="F284" s="355"/>
      <c r="G284" s="354"/>
      <c r="H284" s="354"/>
      <c r="I284" s="354"/>
      <c r="J284" s="354"/>
      <c r="K284" s="354"/>
      <c r="L284" s="354"/>
      <c r="M284" s="354"/>
      <c r="N284" s="354"/>
      <c r="O284" s="354"/>
      <c r="P284" s="354"/>
      <c r="Q284" s="354"/>
      <c r="R284" s="354"/>
      <c r="S284" s="354"/>
      <c r="T284" s="354"/>
      <c r="U284" s="354"/>
      <c r="V284" s="354"/>
      <c r="W284" s="354"/>
      <c r="X284" s="354"/>
      <c r="Y284" s="354"/>
      <c r="Z284" s="354"/>
      <c r="AA284" s="354"/>
      <c r="AB284" s="354"/>
      <c r="AC284" s="354"/>
      <c r="AD284" s="354"/>
      <c r="AE284" s="354"/>
      <c r="AF284" s="354"/>
      <c r="AG284" s="354"/>
      <c r="AH284" s="354"/>
      <c r="AI284" s="354"/>
      <c r="AJ284" s="354"/>
      <c r="AK284" s="354"/>
      <c r="AL284" s="354"/>
      <c r="AM284" s="354"/>
      <c r="AN284" s="354"/>
      <c r="AO284" s="354"/>
      <c r="AP284" s="354"/>
      <c r="AQ284" s="354"/>
      <c r="AR284" s="354"/>
      <c r="AS284" s="354"/>
      <c r="AT284" s="354"/>
      <c r="AU284" s="354"/>
      <c r="AV284" s="354"/>
      <c r="AW284" s="354"/>
      <c r="AX284" s="354"/>
      <c r="AY284" s="354"/>
      <c r="AZ284" s="354"/>
      <c r="BA284" s="354"/>
      <c r="BB284" s="354"/>
      <c r="BC284" s="354"/>
      <c r="BD284" s="354"/>
      <c r="BE284" s="354"/>
      <c r="BF284" s="354"/>
      <c r="BG284" s="354"/>
      <c r="BH284" s="354"/>
      <c r="BI284" s="354"/>
      <c r="BJ284" s="354"/>
      <c r="BK284" s="354"/>
      <c r="BL284" s="354"/>
      <c r="BM284" s="354"/>
      <c r="BN284" s="354"/>
      <c r="BO284" s="354"/>
      <c r="BP284" s="354"/>
      <c r="BQ284" s="354"/>
      <c r="BR284" s="354"/>
      <c r="BS284" s="354"/>
      <c r="BT284" s="354"/>
      <c r="BU284" s="354"/>
      <c r="BV284" s="354"/>
      <c r="BW284" s="354"/>
      <c r="BX284" s="354"/>
      <c r="BY284" s="354"/>
      <c r="BZ284" s="354"/>
      <c r="CA284" s="354"/>
      <c r="CB284" s="354"/>
      <c r="CC284" s="354"/>
      <c r="CD284" s="354"/>
      <c r="CE284" s="354"/>
      <c r="CF284" s="354"/>
      <c r="CG284" s="354"/>
      <c r="CH284" s="354"/>
      <c r="CI284" s="354"/>
      <c r="CJ284" s="354"/>
      <c r="CK284" s="354"/>
      <c r="CL284" s="354"/>
      <c r="CM284" s="354"/>
      <c r="CN284" s="354"/>
      <c r="CO284" s="354"/>
      <c r="CP284" s="354"/>
      <c r="CQ284" s="354"/>
      <c r="CR284" s="354"/>
      <c r="CS284" s="354"/>
      <c r="CT284" s="354"/>
      <c r="CU284" s="354"/>
      <c r="CV284" s="354"/>
      <c r="CW284" s="354"/>
      <c r="CX284" s="354"/>
      <c r="CY284" s="354"/>
      <c r="CZ284" s="354"/>
      <c r="DA284" s="354"/>
      <c r="DB284" s="354"/>
      <c r="DC284" s="354"/>
      <c r="DD284" s="354"/>
      <c r="DE284" s="354"/>
      <c r="DF284" s="354"/>
      <c r="DG284" s="354"/>
      <c r="DH284" s="354"/>
      <c r="DI284" s="354"/>
      <c r="DJ284" s="354"/>
      <c r="DK284" s="46"/>
      <c r="DL284" s="46"/>
    </row>
    <row r="285" spans="1:116" ht="16.5" x14ac:dyDescent="0.3">
      <c r="A285" s="46"/>
      <c r="B285" s="46"/>
      <c r="C285" s="46"/>
      <c r="D285" s="354"/>
      <c r="E285" s="354"/>
      <c r="F285" s="355"/>
      <c r="G285" s="354"/>
      <c r="H285" s="354"/>
      <c r="I285" s="354"/>
      <c r="J285" s="354"/>
      <c r="K285" s="354"/>
      <c r="L285" s="354"/>
      <c r="M285" s="354"/>
      <c r="N285" s="354"/>
      <c r="O285" s="354"/>
      <c r="P285" s="354"/>
      <c r="Q285" s="354"/>
      <c r="R285" s="354"/>
      <c r="S285" s="354"/>
      <c r="T285" s="354"/>
      <c r="U285" s="354"/>
      <c r="V285" s="354"/>
      <c r="W285" s="354"/>
      <c r="X285" s="354"/>
      <c r="Y285" s="354"/>
      <c r="Z285" s="354"/>
      <c r="AA285" s="354"/>
      <c r="AB285" s="354"/>
      <c r="AC285" s="354"/>
      <c r="AD285" s="354"/>
      <c r="AE285" s="354"/>
      <c r="AF285" s="354"/>
      <c r="AG285" s="354"/>
      <c r="AH285" s="354"/>
      <c r="AI285" s="354"/>
      <c r="AJ285" s="354"/>
      <c r="AK285" s="354"/>
      <c r="AL285" s="354"/>
      <c r="AM285" s="354"/>
      <c r="AN285" s="354"/>
      <c r="AO285" s="354"/>
      <c r="AP285" s="354"/>
      <c r="AQ285" s="354"/>
      <c r="AR285" s="354"/>
      <c r="AS285" s="354"/>
      <c r="AT285" s="354"/>
      <c r="AU285" s="354"/>
      <c r="AV285" s="354"/>
      <c r="AW285" s="354"/>
      <c r="AX285" s="354"/>
      <c r="AY285" s="354"/>
      <c r="AZ285" s="354"/>
      <c r="BA285" s="354"/>
      <c r="BB285" s="354"/>
      <c r="BC285" s="354"/>
      <c r="BD285" s="354"/>
      <c r="BE285" s="354"/>
      <c r="BF285" s="354"/>
      <c r="BG285" s="354"/>
      <c r="BH285" s="354"/>
      <c r="BI285" s="354"/>
      <c r="BJ285" s="354"/>
      <c r="BK285" s="354"/>
      <c r="BL285" s="354"/>
      <c r="BM285" s="354"/>
      <c r="BN285" s="354"/>
      <c r="BO285" s="354"/>
      <c r="BP285" s="354"/>
      <c r="BQ285" s="354"/>
      <c r="BR285" s="354"/>
      <c r="BS285" s="354"/>
      <c r="BT285" s="354"/>
      <c r="BU285" s="354"/>
      <c r="BV285" s="354"/>
      <c r="BW285" s="354"/>
      <c r="BX285" s="354"/>
      <c r="BY285" s="354"/>
      <c r="BZ285" s="354"/>
      <c r="CA285" s="354"/>
      <c r="CB285" s="354"/>
      <c r="CC285" s="354"/>
      <c r="CD285" s="354"/>
      <c r="CE285" s="354"/>
      <c r="CF285" s="354"/>
      <c r="CG285" s="354"/>
      <c r="CH285" s="354"/>
      <c r="CI285" s="354"/>
      <c r="CJ285" s="354"/>
      <c r="CK285" s="354"/>
      <c r="CL285" s="354"/>
      <c r="CM285" s="354"/>
      <c r="CN285" s="354"/>
      <c r="CO285" s="354"/>
      <c r="CP285" s="354"/>
      <c r="CQ285" s="354"/>
      <c r="CR285" s="354"/>
      <c r="CS285" s="354"/>
      <c r="CT285" s="354"/>
      <c r="CU285" s="354"/>
      <c r="CV285" s="354"/>
      <c r="CW285" s="354"/>
      <c r="CX285" s="354"/>
      <c r="CY285" s="354"/>
      <c r="CZ285" s="354"/>
      <c r="DA285" s="354"/>
      <c r="DB285" s="354"/>
      <c r="DC285" s="354"/>
      <c r="DD285" s="354"/>
      <c r="DE285" s="354"/>
      <c r="DF285" s="354"/>
      <c r="DG285" s="354"/>
      <c r="DH285" s="354"/>
      <c r="DI285" s="354"/>
      <c r="DJ285" s="354"/>
      <c r="DK285" s="46"/>
      <c r="DL285" s="46"/>
    </row>
    <row r="286" spans="1:116" ht="16.5" x14ac:dyDescent="0.3">
      <c r="A286" s="46"/>
      <c r="B286" s="46"/>
      <c r="C286" s="46"/>
      <c r="D286" s="354"/>
      <c r="E286" s="354"/>
      <c r="F286" s="355"/>
      <c r="G286" s="354"/>
      <c r="H286" s="354"/>
      <c r="I286" s="354"/>
      <c r="J286" s="354"/>
      <c r="K286" s="354"/>
      <c r="L286" s="354"/>
      <c r="M286" s="354"/>
      <c r="N286" s="354"/>
      <c r="O286" s="354"/>
      <c r="P286" s="354"/>
      <c r="Q286" s="354"/>
      <c r="R286" s="354"/>
      <c r="S286" s="354"/>
      <c r="T286" s="354"/>
      <c r="U286" s="354"/>
      <c r="V286" s="354"/>
      <c r="W286" s="354"/>
      <c r="X286" s="354"/>
      <c r="Y286" s="354"/>
      <c r="Z286" s="354"/>
      <c r="AA286" s="354"/>
      <c r="AB286" s="354"/>
      <c r="AC286" s="354"/>
      <c r="AD286" s="354"/>
      <c r="AE286" s="354"/>
      <c r="AF286" s="354"/>
      <c r="AG286" s="354"/>
      <c r="AH286" s="354"/>
      <c r="AI286" s="354"/>
      <c r="AJ286" s="354"/>
      <c r="AK286" s="354"/>
      <c r="AL286" s="354"/>
      <c r="AM286" s="354"/>
      <c r="AN286" s="354"/>
      <c r="AO286" s="354"/>
      <c r="AP286" s="354"/>
      <c r="AQ286" s="354"/>
      <c r="AR286" s="354"/>
      <c r="AS286" s="354"/>
      <c r="AT286" s="354"/>
      <c r="AU286" s="354"/>
      <c r="AV286" s="354"/>
      <c r="AW286" s="354"/>
      <c r="AX286" s="354"/>
      <c r="AY286" s="354"/>
      <c r="AZ286" s="354"/>
      <c r="BA286" s="354"/>
      <c r="BB286" s="354"/>
      <c r="BC286" s="354"/>
      <c r="BD286" s="354"/>
      <c r="BE286" s="354"/>
      <c r="BF286" s="354"/>
      <c r="BG286" s="354"/>
      <c r="BH286" s="354"/>
      <c r="BI286" s="354"/>
      <c r="BJ286" s="354"/>
      <c r="BK286" s="354"/>
      <c r="BL286" s="354"/>
      <c r="BM286" s="354"/>
      <c r="BN286" s="354"/>
      <c r="BO286" s="354"/>
      <c r="BP286" s="354"/>
      <c r="BQ286" s="354"/>
      <c r="BR286" s="354"/>
      <c r="BS286" s="354"/>
      <c r="BT286" s="354"/>
      <c r="BU286" s="354"/>
      <c r="BV286" s="354"/>
      <c r="BW286" s="354"/>
      <c r="BX286" s="354"/>
      <c r="BY286" s="354"/>
      <c r="BZ286" s="354"/>
      <c r="CA286" s="354"/>
      <c r="CB286" s="354"/>
      <c r="CC286" s="354"/>
      <c r="CD286" s="354"/>
      <c r="CE286" s="354"/>
      <c r="CF286" s="354"/>
      <c r="CG286" s="354"/>
      <c r="CH286" s="354"/>
      <c r="CI286" s="354"/>
      <c r="CJ286" s="354"/>
      <c r="CK286" s="354"/>
      <c r="CL286" s="354"/>
      <c r="CM286" s="354"/>
      <c r="CN286" s="354"/>
      <c r="CO286" s="354"/>
      <c r="CP286" s="354"/>
      <c r="CQ286" s="354"/>
      <c r="CR286" s="354"/>
      <c r="CS286" s="354"/>
      <c r="CT286" s="354"/>
      <c r="CU286" s="354"/>
      <c r="CV286" s="354"/>
      <c r="CW286" s="354"/>
      <c r="CX286" s="354"/>
      <c r="CY286" s="354"/>
      <c r="CZ286" s="354"/>
      <c r="DA286" s="354"/>
      <c r="DB286" s="354"/>
      <c r="DC286" s="354"/>
      <c r="DD286" s="354"/>
      <c r="DE286" s="354"/>
      <c r="DF286" s="354"/>
      <c r="DG286" s="354"/>
      <c r="DH286" s="354"/>
      <c r="DI286" s="354"/>
      <c r="DJ286" s="354"/>
      <c r="DK286" s="46"/>
      <c r="DL286" s="46"/>
    </row>
    <row r="287" spans="1:116" ht="16.5" x14ac:dyDescent="0.3">
      <c r="A287" s="46"/>
      <c r="B287" s="46"/>
      <c r="C287" s="46"/>
      <c r="D287" s="354"/>
      <c r="E287" s="354"/>
      <c r="F287" s="355"/>
      <c r="G287" s="354"/>
      <c r="H287" s="354"/>
      <c r="I287" s="354"/>
      <c r="J287" s="354"/>
      <c r="K287" s="354"/>
      <c r="L287" s="354"/>
      <c r="M287" s="354"/>
      <c r="N287" s="354"/>
      <c r="O287" s="354"/>
      <c r="P287" s="354"/>
      <c r="Q287" s="354"/>
      <c r="R287" s="354"/>
      <c r="S287" s="354"/>
      <c r="T287" s="354"/>
      <c r="U287" s="354"/>
      <c r="V287" s="354"/>
      <c r="W287" s="354"/>
      <c r="X287" s="354"/>
      <c r="Y287" s="354"/>
      <c r="Z287" s="354"/>
      <c r="AA287" s="354"/>
      <c r="AB287" s="354"/>
      <c r="AC287" s="354"/>
      <c r="AD287" s="354"/>
      <c r="AE287" s="354"/>
      <c r="AF287" s="354"/>
      <c r="AG287" s="354"/>
      <c r="AH287" s="354"/>
      <c r="AI287" s="354"/>
      <c r="AJ287" s="354"/>
      <c r="AK287" s="354"/>
      <c r="AL287" s="354"/>
      <c r="AM287" s="354"/>
      <c r="AN287" s="354"/>
      <c r="AO287" s="354"/>
      <c r="AP287" s="354"/>
      <c r="AQ287" s="354"/>
      <c r="AR287" s="354"/>
      <c r="AS287" s="354"/>
      <c r="AT287" s="354"/>
      <c r="AU287" s="354"/>
      <c r="AV287" s="354"/>
      <c r="AW287" s="354"/>
      <c r="AX287" s="354"/>
      <c r="AY287" s="354"/>
      <c r="AZ287" s="354"/>
      <c r="BA287" s="354"/>
      <c r="BB287" s="354"/>
      <c r="BC287" s="354"/>
      <c r="BD287" s="354"/>
      <c r="BE287" s="354"/>
      <c r="BF287" s="354"/>
      <c r="BG287" s="354"/>
      <c r="BH287" s="354"/>
      <c r="BI287" s="354"/>
      <c r="BJ287" s="354"/>
      <c r="BK287" s="354"/>
      <c r="BL287" s="354"/>
      <c r="BM287" s="354"/>
      <c r="BN287" s="354"/>
      <c r="BO287" s="354"/>
      <c r="BP287" s="354"/>
      <c r="BQ287" s="354"/>
      <c r="BR287" s="354"/>
      <c r="BS287" s="354"/>
      <c r="BT287" s="354"/>
      <c r="BU287" s="354"/>
      <c r="BV287" s="354"/>
      <c r="BW287" s="354"/>
      <c r="BX287" s="354"/>
      <c r="BY287" s="354"/>
      <c r="BZ287" s="354"/>
      <c r="CA287" s="354"/>
      <c r="CB287" s="354"/>
      <c r="CC287" s="354"/>
      <c r="CD287" s="354"/>
      <c r="CE287" s="354"/>
      <c r="CF287" s="354"/>
      <c r="CG287" s="354"/>
      <c r="CH287" s="354"/>
      <c r="CI287" s="354"/>
      <c r="CJ287" s="354"/>
      <c r="CK287" s="354"/>
      <c r="CL287" s="354"/>
      <c r="CM287" s="354"/>
      <c r="CN287" s="354"/>
      <c r="CO287" s="354"/>
      <c r="CP287" s="354"/>
      <c r="CQ287" s="354"/>
      <c r="CR287" s="354"/>
      <c r="CS287" s="354"/>
      <c r="CT287" s="354"/>
      <c r="CU287" s="354"/>
      <c r="CV287" s="354"/>
      <c r="CW287" s="354"/>
      <c r="CX287" s="354"/>
      <c r="CY287" s="354"/>
      <c r="CZ287" s="354"/>
      <c r="DA287" s="354"/>
      <c r="DB287" s="354"/>
      <c r="DC287" s="354"/>
      <c r="DD287" s="354"/>
      <c r="DE287" s="354"/>
      <c r="DF287" s="354"/>
      <c r="DG287" s="354"/>
      <c r="DH287" s="354"/>
      <c r="DI287" s="354"/>
      <c r="DJ287" s="354"/>
      <c r="DK287" s="46"/>
      <c r="DL287" s="46"/>
    </row>
    <row r="288" spans="1:116" ht="16.5" x14ac:dyDescent="0.3">
      <c r="A288" s="46"/>
      <c r="B288" s="46"/>
      <c r="C288" s="46"/>
      <c r="D288" s="354"/>
      <c r="E288" s="354"/>
      <c r="F288" s="355"/>
      <c r="G288" s="354"/>
      <c r="H288" s="354"/>
      <c r="I288" s="354"/>
      <c r="J288" s="354"/>
      <c r="K288" s="354"/>
      <c r="L288" s="354"/>
      <c r="M288" s="354"/>
      <c r="N288" s="354"/>
      <c r="O288" s="354"/>
      <c r="P288" s="354"/>
      <c r="Q288" s="354"/>
      <c r="R288" s="354"/>
      <c r="S288" s="354"/>
      <c r="T288" s="354"/>
      <c r="U288" s="354"/>
      <c r="V288" s="354"/>
      <c r="W288" s="354"/>
      <c r="X288" s="354"/>
      <c r="Y288" s="354"/>
      <c r="Z288" s="354"/>
      <c r="AA288" s="354"/>
      <c r="AB288" s="354"/>
      <c r="AC288" s="354"/>
      <c r="AD288" s="354"/>
      <c r="AE288" s="354"/>
      <c r="AF288" s="354"/>
      <c r="AG288" s="354"/>
      <c r="AH288" s="354"/>
      <c r="AI288" s="354"/>
      <c r="AJ288" s="354"/>
      <c r="AK288" s="354"/>
      <c r="AL288" s="354"/>
      <c r="AM288" s="354"/>
      <c r="AN288" s="354"/>
      <c r="AO288" s="354"/>
      <c r="AP288" s="354"/>
      <c r="AQ288" s="354"/>
      <c r="AR288" s="354"/>
      <c r="AS288" s="354"/>
      <c r="AT288" s="354"/>
      <c r="AU288" s="354"/>
      <c r="AV288" s="354"/>
      <c r="AW288" s="354"/>
      <c r="AX288" s="354"/>
      <c r="AY288" s="354"/>
      <c r="AZ288" s="354"/>
      <c r="BA288" s="354"/>
      <c r="BB288" s="354"/>
      <c r="BC288" s="354"/>
      <c r="BD288" s="354"/>
      <c r="BE288" s="354"/>
      <c r="BF288" s="354"/>
      <c r="BG288" s="354"/>
      <c r="BH288" s="354"/>
      <c r="BI288" s="354"/>
      <c r="BJ288" s="354"/>
      <c r="BK288" s="354"/>
      <c r="BL288" s="354"/>
      <c r="BM288" s="354"/>
      <c r="BN288" s="354"/>
      <c r="BO288" s="354"/>
      <c r="BP288" s="354"/>
      <c r="BQ288" s="354"/>
      <c r="BR288" s="354"/>
      <c r="BS288" s="354"/>
      <c r="BT288" s="354"/>
      <c r="BU288" s="354"/>
      <c r="BV288" s="354"/>
      <c r="BW288" s="354"/>
      <c r="BX288" s="354"/>
      <c r="BY288" s="354"/>
      <c r="BZ288" s="354"/>
      <c r="CA288" s="354"/>
      <c r="CB288" s="354"/>
      <c r="CC288" s="354"/>
      <c r="CD288" s="354"/>
      <c r="CE288" s="354"/>
      <c r="CF288" s="354"/>
      <c r="CG288" s="354"/>
      <c r="CH288" s="354"/>
      <c r="CI288" s="354"/>
      <c r="CJ288" s="354"/>
      <c r="CK288" s="354"/>
      <c r="CL288" s="354"/>
      <c r="CM288" s="354"/>
      <c r="CN288" s="354"/>
      <c r="CO288" s="354"/>
      <c r="CP288" s="354"/>
      <c r="CQ288" s="354"/>
      <c r="CR288" s="354"/>
      <c r="CS288" s="354"/>
      <c r="CT288" s="354"/>
      <c r="CU288" s="354"/>
      <c r="CV288" s="354"/>
      <c r="CW288" s="354"/>
      <c r="CX288" s="354"/>
      <c r="CY288" s="354"/>
      <c r="CZ288" s="354"/>
      <c r="DA288" s="354"/>
      <c r="DB288" s="354"/>
      <c r="DC288" s="354"/>
      <c r="DD288" s="354"/>
      <c r="DE288" s="354"/>
      <c r="DF288" s="354"/>
      <c r="DG288" s="354"/>
      <c r="DH288" s="354"/>
      <c r="DI288" s="354"/>
      <c r="DJ288" s="354"/>
      <c r="DK288" s="46"/>
      <c r="DL288" s="46"/>
    </row>
    <row r="289" spans="1:116" ht="16.5" x14ac:dyDescent="0.3">
      <c r="A289" s="46"/>
      <c r="B289" s="46"/>
      <c r="C289" s="46"/>
      <c r="D289" s="354"/>
      <c r="E289" s="354"/>
      <c r="F289" s="355"/>
      <c r="G289" s="354"/>
      <c r="H289" s="354"/>
      <c r="I289" s="354"/>
      <c r="J289" s="354"/>
      <c r="K289" s="354"/>
      <c r="L289" s="354"/>
      <c r="M289" s="354"/>
      <c r="N289" s="354"/>
      <c r="O289" s="354"/>
      <c r="P289" s="354"/>
      <c r="Q289" s="354"/>
      <c r="R289" s="354"/>
      <c r="S289" s="354"/>
      <c r="T289" s="354"/>
      <c r="U289" s="354"/>
      <c r="V289" s="354"/>
      <c r="W289" s="354"/>
      <c r="X289" s="354"/>
      <c r="Y289" s="354"/>
      <c r="Z289" s="354"/>
      <c r="AA289" s="354"/>
      <c r="AB289" s="354"/>
      <c r="AC289" s="354"/>
      <c r="AD289" s="354"/>
      <c r="AE289" s="354"/>
      <c r="AF289" s="354"/>
      <c r="AG289" s="354"/>
      <c r="AH289" s="354"/>
      <c r="AI289" s="354"/>
      <c r="AJ289" s="354"/>
      <c r="AK289" s="354"/>
      <c r="AL289" s="354"/>
      <c r="AM289" s="354"/>
      <c r="AN289" s="354"/>
      <c r="AO289" s="354"/>
      <c r="AP289" s="354"/>
      <c r="AQ289" s="354"/>
      <c r="AR289" s="354"/>
      <c r="AS289" s="354"/>
      <c r="AT289" s="354"/>
      <c r="AU289" s="354"/>
      <c r="AV289" s="354"/>
      <c r="AW289" s="354"/>
      <c r="AX289" s="354"/>
      <c r="AY289" s="354"/>
      <c r="AZ289" s="354"/>
      <c r="BA289" s="354"/>
      <c r="BB289" s="354"/>
      <c r="BC289" s="354"/>
      <c r="BD289" s="354"/>
      <c r="BE289" s="354"/>
      <c r="BF289" s="354"/>
      <c r="BG289" s="354"/>
      <c r="BH289" s="354"/>
      <c r="BI289" s="354"/>
      <c r="BJ289" s="354"/>
      <c r="BK289" s="354"/>
      <c r="BL289" s="354"/>
      <c r="BM289" s="354"/>
      <c r="BN289" s="354"/>
      <c r="BO289" s="354"/>
      <c r="BP289" s="354"/>
      <c r="BQ289" s="354"/>
      <c r="BR289" s="354"/>
      <c r="BS289" s="354"/>
      <c r="BT289" s="354"/>
      <c r="BU289" s="354"/>
      <c r="BV289" s="354"/>
      <c r="BW289" s="354"/>
      <c r="BX289" s="354"/>
      <c r="BY289" s="354"/>
      <c r="BZ289" s="354"/>
      <c r="CA289" s="354"/>
      <c r="CB289" s="354"/>
      <c r="CC289" s="354"/>
      <c r="CD289" s="354"/>
      <c r="CE289" s="354"/>
      <c r="CF289" s="354"/>
      <c r="CG289" s="354"/>
      <c r="CH289" s="354"/>
      <c r="CI289" s="354"/>
      <c r="CJ289" s="354"/>
      <c r="CK289" s="354"/>
      <c r="CL289" s="354"/>
      <c r="CM289" s="354"/>
      <c r="CN289" s="354"/>
      <c r="CO289" s="354"/>
      <c r="CP289" s="354"/>
      <c r="CQ289" s="354"/>
      <c r="CR289" s="354"/>
      <c r="CS289" s="354"/>
      <c r="CT289" s="354"/>
      <c r="CU289" s="354"/>
      <c r="CV289" s="354"/>
      <c r="CW289" s="354"/>
      <c r="CX289" s="354"/>
      <c r="CY289" s="354"/>
      <c r="CZ289" s="354"/>
      <c r="DA289" s="354"/>
      <c r="DB289" s="354"/>
      <c r="DC289" s="354"/>
      <c r="DD289" s="354"/>
      <c r="DE289" s="354"/>
      <c r="DF289" s="354"/>
      <c r="DG289" s="354"/>
      <c r="DH289" s="354"/>
      <c r="DI289" s="354"/>
      <c r="DJ289" s="354"/>
      <c r="DK289" s="46"/>
      <c r="DL289" s="46"/>
    </row>
    <row r="290" spans="1:116" ht="16.5" x14ac:dyDescent="0.3">
      <c r="A290" s="46"/>
      <c r="B290" s="46"/>
      <c r="C290" s="46"/>
      <c r="D290" s="354"/>
      <c r="E290" s="354"/>
      <c r="F290" s="355"/>
      <c r="G290" s="354"/>
      <c r="H290" s="354"/>
      <c r="I290" s="354"/>
      <c r="J290" s="354"/>
      <c r="K290" s="354"/>
      <c r="L290" s="354"/>
      <c r="M290" s="354"/>
      <c r="N290" s="354"/>
      <c r="O290" s="354"/>
      <c r="P290" s="354"/>
      <c r="Q290" s="354"/>
      <c r="R290" s="354"/>
      <c r="S290" s="354"/>
      <c r="T290" s="354"/>
      <c r="U290" s="354"/>
      <c r="V290" s="354"/>
      <c r="W290" s="354"/>
      <c r="X290" s="354"/>
      <c r="Y290" s="354"/>
      <c r="Z290" s="354"/>
      <c r="AA290" s="354"/>
      <c r="AB290" s="354"/>
      <c r="AC290" s="354"/>
      <c r="AD290" s="354"/>
      <c r="AE290" s="354"/>
      <c r="AF290" s="354"/>
      <c r="AG290" s="354"/>
      <c r="AH290" s="354"/>
      <c r="AI290" s="354"/>
      <c r="AJ290" s="354"/>
      <c r="AK290" s="354"/>
      <c r="AL290" s="354"/>
      <c r="AM290" s="354"/>
      <c r="AN290" s="354"/>
      <c r="AO290" s="354"/>
      <c r="AP290" s="354"/>
      <c r="AQ290" s="354"/>
      <c r="AR290" s="354"/>
      <c r="AS290" s="354"/>
      <c r="AT290" s="354"/>
      <c r="AU290" s="354"/>
      <c r="AV290" s="354"/>
      <c r="AW290" s="354"/>
      <c r="AX290" s="354"/>
      <c r="AY290" s="354"/>
      <c r="AZ290" s="354"/>
      <c r="BA290" s="354"/>
      <c r="BB290" s="354"/>
      <c r="BC290" s="354"/>
      <c r="BD290" s="354"/>
      <c r="BE290" s="354"/>
      <c r="BF290" s="354"/>
      <c r="BG290" s="354"/>
      <c r="BH290" s="354"/>
      <c r="BI290" s="354"/>
      <c r="BJ290" s="354"/>
      <c r="BK290" s="354"/>
      <c r="BL290" s="354"/>
      <c r="BM290" s="354"/>
      <c r="BN290" s="354"/>
      <c r="BO290" s="354"/>
      <c r="BP290" s="354"/>
      <c r="BQ290" s="354"/>
      <c r="BR290" s="354"/>
      <c r="BS290" s="354"/>
      <c r="BT290" s="354"/>
      <c r="BU290" s="354"/>
      <c r="BV290" s="354"/>
      <c r="BW290" s="354"/>
      <c r="BX290" s="354"/>
      <c r="BY290" s="354"/>
      <c r="BZ290" s="354"/>
      <c r="CA290" s="354"/>
      <c r="CB290" s="354"/>
      <c r="CC290" s="354"/>
      <c r="CD290" s="354"/>
      <c r="CE290" s="354"/>
      <c r="CF290" s="354"/>
      <c r="CG290" s="354"/>
      <c r="CH290" s="354"/>
      <c r="CI290" s="354"/>
      <c r="CJ290" s="354"/>
      <c r="CK290" s="354"/>
      <c r="CL290" s="354"/>
      <c r="CM290" s="354"/>
      <c r="CN290" s="354"/>
      <c r="CO290" s="354"/>
      <c r="CP290" s="354"/>
      <c r="CQ290" s="354"/>
      <c r="CR290" s="354"/>
      <c r="CS290" s="354"/>
      <c r="CT290" s="354"/>
      <c r="CU290" s="354"/>
      <c r="CV290" s="354"/>
      <c r="CW290" s="354"/>
      <c r="CX290" s="354"/>
      <c r="CY290" s="354"/>
      <c r="CZ290" s="354"/>
      <c r="DA290" s="354"/>
      <c r="DB290" s="354"/>
      <c r="DC290" s="354"/>
      <c r="DD290" s="354"/>
      <c r="DE290" s="354"/>
      <c r="DF290" s="354"/>
      <c r="DG290" s="354"/>
      <c r="DH290" s="354"/>
      <c r="DI290" s="354"/>
      <c r="DJ290" s="354"/>
      <c r="DK290" s="46"/>
      <c r="DL290" s="46"/>
    </row>
    <row r="291" spans="1:116" ht="16.5" x14ac:dyDescent="0.3">
      <c r="A291" s="46"/>
      <c r="B291" s="46"/>
      <c r="C291" s="46"/>
      <c r="D291" s="354"/>
      <c r="E291" s="354"/>
      <c r="F291" s="355"/>
      <c r="G291" s="354"/>
      <c r="H291" s="354"/>
      <c r="I291" s="354"/>
      <c r="J291" s="354"/>
      <c r="K291" s="354"/>
      <c r="L291" s="354"/>
      <c r="M291" s="354"/>
      <c r="N291" s="354"/>
      <c r="O291" s="354"/>
      <c r="P291" s="354"/>
      <c r="Q291" s="354"/>
      <c r="R291" s="354"/>
      <c r="S291" s="354"/>
      <c r="T291" s="354"/>
      <c r="U291" s="354"/>
      <c r="V291" s="354"/>
      <c r="W291" s="354"/>
      <c r="X291" s="354"/>
      <c r="Y291" s="354"/>
      <c r="Z291" s="354"/>
      <c r="AA291" s="354"/>
      <c r="AB291" s="354"/>
      <c r="AC291" s="354"/>
      <c r="AD291" s="354"/>
      <c r="AE291" s="354"/>
      <c r="AF291" s="354"/>
      <c r="AG291" s="354"/>
      <c r="AH291" s="354"/>
      <c r="AI291" s="354"/>
      <c r="AJ291" s="354"/>
      <c r="AK291" s="354"/>
      <c r="AL291" s="354"/>
      <c r="AM291" s="354"/>
      <c r="AN291" s="354"/>
      <c r="AO291" s="354"/>
      <c r="AP291" s="354"/>
      <c r="AQ291" s="354"/>
      <c r="AR291" s="354"/>
      <c r="AS291" s="354"/>
      <c r="AT291" s="354"/>
      <c r="AU291" s="354"/>
      <c r="AV291" s="354"/>
      <c r="AW291" s="354"/>
      <c r="AX291" s="354"/>
      <c r="AY291" s="354"/>
      <c r="AZ291" s="354"/>
      <c r="BA291" s="354"/>
      <c r="BB291" s="354"/>
      <c r="BC291" s="354"/>
      <c r="BD291" s="354"/>
      <c r="BE291" s="354"/>
      <c r="BF291" s="354"/>
      <c r="BG291" s="354"/>
      <c r="BH291" s="354"/>
      <c r="BI291" s="354"/>
      <c r="BJ291" s="354"/>
      <c r="BK291" s="354"/>
      <c r="BL291" s="354"/>
      <c r="BM291" s="354"/>
      <c r="BN291" s="354"/>
      <c r="BO291" s="354"/>
      <c r="BP291" s="354"/>
      <c r="BQ291" s="354"/>
      <c r="BR291" s="354"/>
      <c r="BS291" s="354"/>
      <c r="BT291" s="354"/>
      <c r="BU291" s="354"/>
      <c r="BV291" s="354"/>
      <c r="BW291" s="354"/>
      <c r="BX291" s="354"/>
      <c r="BY291" s="354"/>
      <c r="BZ291" s="354"/>
      <c r="CA291" s="354"/>
      <c r="CB291" s="354"/>
      <c r="CC291" s="354"/>
      <c r="CD291" s="354"/>
      <c r="CE291" s="354"/>
      <c r="CF291" s="354"/>
      <c r="CG291" s="354"/>
      <c r="CH291" s="354"/>
      <c r="CI291" s="354"/>
      <c r="CJ291" s="354"/>
      <c r="CK291" s="354"/>
      <c r="CL291" s="354"/>
      <c r="CM291" s="354"/>
      <c r="CN291" s="354"/>
      <c r="CO291" s="354"/>
      <c r="CP291" s="354"/>
      <c r="CQ291" s="354"/>
      <c r="CR291" s="354"/>
      <c r="CS291" s="354"/>
      <c r="CT291" s="354"/>
      <c r="CU291" s="354"/>
      <c r="CV291" s="354"/>
      <c r="CW291" s="354"/>
      <c r="CX291" s="354"/>
      <c r="CY291" s="354"/>
      <c r="CZ291" s="354"/>
      <c r="DA291" s="354"/>
      <c r="DB291" s="354"/>
      <c r="DC291" s="354"/>
      <c r="DD291" s="354"/>
      <c r="DE291" s="354"/>
      <c r="DF291" s="354"/>
      <c r="DG291" s="354"/>
      <c r="DH291" s="354"/>
      <c r="DI291" s="354"/>
      <c r="DJ291" s="354"/>
      <c r="DK291" s="46"/>
      <c r="DL291" s="46"/>
    </row>
    <row r="292" spans="1:116" x14ac:dyDescent="0.25">
      <c r="A292" s="46"/>
      <c r="B292" s="46"/>
      <c r="C292" s="46"/>
      <c r="D292" s="354"/>
      <c r="E292" s="354"/>
      <c r="F292" s="356"/>
      <c r="G292" s="354"/>
      <c r="H292" s="354"/>
      <c r="I292" s="354"/>
      <c r="J292" s="354"/>
      <c r="K292" s="354"/>
      <c r="L292" s="354"/>
      <c r="M292" s="354"/>
      <c r="N292" s="354"/>
      <c r="O292" s="354"/>
      <c r="P292" s="354"/>
      <c r="Q292" s="354"/>
      <c r="R292" s="354"/>
      <c r="S292" s="354"/>
      <c r="T292" s="354"/>
      <c r="U292" s="354"/>
      <c r="V292" s="354"/>
      <c r="W292" s="354"/>
      <c r="X292" s="354"/>
      <c r="Y292" s="354"/>
      <c r="Z292" s="354"/>
      <c r="AA292" s="354"/>
      <c r="AB292" s="354"/>
      <c r="AC292" s="354"/>
      <c r="AD292" s="354"/>
      <c r="AE292" s="354"/>
      <c r="AF292" s="354"/>
      <c r="AG292" s="354"/>
      <c r="AH292" s="354"/>
      <c r="AI292" s="354"/>
      <c r="AJ292" s="354"/>
      <c r="AK292" s="354"/>
      <c r="AL292" s="354"/>
      <c r="AM292" s="354"/>
      <c r="AN292" s="354"/>
      <c r="AO292" s="354"/>
      <c r="AP292" s="354"/>
      <c r="AQ292" s="354"/>
      <c r="AR292" s="354"/>
      <c r="AS292" s="354"/>
      <c r="AT292" s="354"/>
      <c r="AU292" s="354"/>
      <c r="AV292" s="354"/>
      <c r="AW292" s="354"/>
      <c r="AX292" s="354"/>
      <c r="AY292" s="354"/>
      <c r="AZ292" s="354"/>
      <c r="BA292" s="354"/>
      <c r="BB292" s="354"/>
      <c r="BC292" s="354"/>
      <c r="BD292" s="354"/>
      <c r="BE292" s="354"/>
      <c r="BF292" s="354"/>
      <c r="BG292" s="354"/>
      <c r="BH292" s="354"/>
      <c r="BI292" s="354"/>
      <c r="BJ292" s="354"/>
      <c r="BK292" s="354"/>
      <c r="BL292" s="354"/>
      <c r="BM292" s="354"/>
      <c r="BN292" s="354"/>
      <c r="BO292" s="354"/>
      <c r="BP292" s="354"/>
      <c r="BQ292" s="354"/>
      <c r="BR292" s="354"/>
      <c r="BS292" s="354"/>
      <c r="BT292" s="354"/>
      <c r="BU292" s="354"/>
      <c r="BV292" s="354"/>
      <c r="BW292" s="354"/>
      <c r="BX292" s="354"/>
      <c r="BY292" s="354"/>
      <c r="BZ292" s="354"/>
      <c r="CA292" s="354"/>
      <c r="CB292" s="354"/>
      <c r="CC292" s="354"/>
      <c r="CD292" s="354"/>
      <c r="CE292" s="354"/>
      <c r="CF292" s="354"/>
      <c r="CG292" s="354"/>
      <c r="CH292" s="354"/>
      <c r="CI292" s="354"/>
      <c r="CJ292" s="354"/>
      <c r="CK292" s="354"/>
      <c r="CL292" s="354"/>
      <c r="CM292" s="354"/>
      <c r="CN292" s="354"/>
      <c r="CO292" s="354"/>
      <c r="CP292" s="354"/>
      <c r="CQ292" s="354"/>
      <c r="CR292" s="354"/>
      <c r="CS292" s="354"/>
      <c r="CT292" s="354"/>
      <c r="CU292" s="354"/>
      <c r="CV292" s="354"/>
      <c r="CW292" s="354"/>
      <c r="CX292" s="354"/>
      <c r="CY292" s="354"/>
      <c r="CZ292" s="354"/>
      <c r="DA292" s="354"/>
      <c r="DB292" s="354"/>
      <c r="DC292" s="354"/>
      <c r="DD292" s="354"/>
      <c r="DE292" s="354"/>
      <c r="DF292" s="354"/>
      <c r="DG292" s="354"/>
      <c r="DH292" s="354"/>
      <c r="DI292" s="354"/>
      <c r="DJ292" s="354"/>
      <c r="DK292" s="46"/>
      <c r="DL292" s="46"/>
    </row>
    <row r="293" spans="1:116" x14ac:dyDescent="0.25">
      <c r="A293" s="46"/>
      <c r="B293" s="46"/>
      <c r="C293" s="46"/>
      <c r="D293" s="354"/>
      <c r="E293" s="354"/>
      <c r="F293" s="356"/>
      <c r="G293" s="354"/>
      <c r="H293" s="354"/>
      <c r="I293" s="354"/>
      <c r="J293" s="354"/>
      <c r="K293" s="354"/>
      <c r="L293" s="354"/>
      <c r="M293" s="354"/>
      <c r="N293" s="354"/>
      <c r="O293" s="354"/>
      <c r="P293" s="354"/>
      <c r="Q293" s="354"/>
      <c r="R293" s="354"/>
      <c r="S293" s="354"/>
      <c r="T293" s="354"/>
      <c r="U293" s="354"/>
      <c r="V293" s="354"/>
      <c r="W293" s="354"/>
      <c r="X293" s="354"/>
      <c r="Y293" s="354"/>
      <c r="Z293" s="354"/>
      <c r="AA293" s="354"/>
      <c r="AB293" s="354"/>
      <c r="AC293" s="354"/>
      <c r="AD293" s="354"/>
      <c r="AE293" s="354"/>
      <c r="AF293" s="354"/>
      <c r="AG293" s="354"/>
      <c r="AH293" s="354"/>
      <c r="AI293" s="354"/>
      <c r="AJ293" s="354"/>
      <c r="AK293" s="354"/>
      <c r="AL293" s="354"/>
      <c r="AM293" s="354"/>
      <c r="AN293" s="354"/>
      <c r="AO293" s="354"/>
      <c r="AP293" s="354"/>
      <c r="AQ293" s="354"/>
      <c r="AR293" s="354"/>
      <c r="AS293" s="354"/>
      <c r="AT293" s="354"/>
      <c r="AU293" s="354"/>
      <c r="AV293" s="354"/>
      <c r="AW293" s="354"/>
      <c r="AX293" s="354"/>
      <c r="AY293" s="354"/>
      <c r="AZ293" s="354"/>
      <c r="BA293" s="354"/>
      <c r="BB293" s="354"/>
      <c r="BC293" s="354"/>
      <c r="BD293" s="354"/>
      <c r="BE293" s="354"/>
      <c r="BF293" s="354"/>
      <c r="BG293" s="354"/>
      <c r="BH293" s="354"/>
      <c r="BI293" s="354"/>
      <c r="BJ293" s="354"/>
      <c r="BK293" s="354"/>
      <c r="BL293" s="354"/>
      <c r="BM293" s="354"/>
      <c r="BN293" s="354"/>
      <c r="BO293" s="354"/>
      <c r="BP293" s="354"/>
      <c r="BQ293" s="354"/>
      <c r="BR293" s="354"/>
      <c r="BS293" s="354"/>
      <c r="BT293" s="354"/>
      <c r="BU293" s="354"/>
      <c r="BV293" s="354"/>
      <c r="BW293" s="354"/>
      <c r="BX293" s="354"/>
      <c r="BY293" s="354"/>
      <c r="BZ293" s="354"/>
      <c r="CA293" s="354"/>
      <c r="CB293" s="354"/>
      <c r="CC293" s="354"/>
      <c r="CD293" s="354"/>
      <c r="CE293" s="354"/>
      <c r="CF293" s="354"/>
      <c r="CG293" s="354"/>
      <c r="CH293" s="354"/>
      <c r="CI293" s="354"/>
      <c r="CJ293" s="354"/>
      <c r="CK293" s="354"/>
      <c r="CL293" s="354"/>
      <c r="CM293" s="354"/>
      <c r="CN293" s="354"/>
      <c r="CO293" s="354"/>
      <c r="CP293" s="354"/>
      <c r="CQ293" s="354"/>
      <c r="CR293" s="354"/>
      <c r="CS293" s="354"/>
      <c r="CT293" s="354"/>
      <c r="CU293" s="354"/>
      <c r="CV293" s="354"/>
      <c r="CW293" s="354"/>
      <c r="CX293" s="354"/>
      <c r="CY293" s="354"/>
      <c r="CZ293" s="354"/>
      <c r="DA293" s="354"/>
      <c r="DB293" s="354"/>
      <c r="DC293" s="354"/>
      <c r="DD293" s="354"/>
      <c r="DE293" s="354"/>
      <c r="DF293" s="354"/>
      <c r="DG293" s="354"/>
      <c r="DH293" s="354"/>
      <c r="DI293" s="354"/>
      <c r="DJ293" s="354"/>
      <c r="DK293" s="46"/>
      <c r="DL293" s="46"/>
    </row>
    <row r="294" spans="1:116" x14ac:dyDescent="0.25">
      <c r="A294" s="46"/>
      <c r="B294" s="46"/>
      <c r="C294" s="46"/>
      <c r="D294" s="354"/>
      <c r="E294" s="354"/>
      <c r="F294" s="356"/>
      <c r="G294" s="354"/>
      <c r="H294" s="354"/>
      <c r="I294" s="354"/>
      <c r="J294" s="354"/>
      <c r="K294" s="354"/>
      <c r="L294" s="354"/>
      <c r="M294" s="354"/>
      <c r="N294" s="354"/>
      <c r="O294" s="354"/>
      <c r="P294" s="354"/>
      <c r="Q294" s="354"/>
      <c r="R294" s="354"/>
      <c r="S294" s="354"/>
      <c r="T294" s="354"/>
      <c r="U294" s="354"/>
      <c r="V294" s="354"/>
      <c r="W294" s="354"/>
      <c r="X294" s="354"/>
      <c r="Y294" s="354"/>
      <c r="Z294" s="354"/>
      <c r="AA294" s="354"/>
      <c r="AB294" s="354"/>
      <c r="AC294" s="354"/>
      <c r="AD294" s="354"/>
      <c r="AE294" s="354"/>
      <c r="AF294" s="354"/>
      <c r="AG294" s="354"/>
      <c r="AH294" s="354"/>
      <c r="AI294" s="354"/>
      <c r="AJ294" s="354"/>
      <c r="AK294" s="354"/>
      <c r="AL294" s="354"/>
      <c r="AM294" s="354"/>
      <c r="AN294" s="354"/>
      <c r="AO294" s="354"/>
      <c r="AP294" s="354"/>
      <c r="AQ294" s="354"/>
      <c r="AR294" s="354"/>
      <c r="AS294" s="354"/>
      <c r="AT294" s="354"/>
      <c r="AU294" s="354"/>
      <c r="AV294" s="354"/>
      <c r="AW294" s="354"/>
      <c r="AX294" s="354"/>
      <c r="AY294" s="354"/>
      <c r="AZ294" s="354"/>
      <c r="BA294" s="354"/>
      <c r="BB294" s="354"/>
      <c r="BC294" s="354"/>
      <c r="BD294" s="354"/>
      <c r="BE294" s="354"/>
      <c r="BF294" s="354"/>
      <c r="BG294" s="354"/>
      <c r="BH294" s="354"/>
      <c r="BI294" s="354"/>
      <c r="BJ294" s="354"/>
      <c r="BK294" s="354"/>
      <c r="BL294" s="354"/>
      <c r="BM294" s="354"/>
      <c r="BN294" s="354"/>
      <c r="BO294" s="354"/>
      <c r="BP294" s="354"/>
      <c r="BQ294" s="354"/>
      <c r="BR294" s="354"/>
      <c r="BS294" s="354"/>
      <c r="BT294" s="354"/>
      <c r="BU294" s="354"/>
      <c r="BV294" s="354"/>
      <c r="BW294" s="354"/>
      <c r="BX294" s="354"/>
      <c r="BY294" s="354"/>
      <c r="BZ294" s="354"/>
      <c r="CA294" s="354"/>
      <c r="CB294" s="354"/>
      <c r="CC294" s="354"/>
      <c r="CD294" s="354"/>
      <c r="CE294" s="354"/>
      <c r="CF294" s="354"/>
      <c r="CG294" s="354"/>
      <c r="CH294" s="354"/>
      <c r="CI294" s="354"/>
      <c r="CJ294" s="354"/>
      <c r="CK294" s="354"/>
      <c r="CL294" s="354"/>
      <c r="CM294" s="354"/>
      <c r="CN294" s="354"/>
      <c r="CO294" s="354"/>
      <c r="CP294" s="354"/>
      <c r="CQ294" s="354"/>
      <c r="CR294" s="354"/>
      <c r="CS294" s="354"/>
      <c r="CT294" s="354"/>
      <c r="CU294" s="354"/>
      <c r="CV294" s="354"/>
      <c r="CW294" s="354"/>
      <c r="CX294" s="354"/>
      <c r="CY294" s="354"/>
      <c r="CZ294" s="354"/>
      <c r="DA294" s="354"/>
      <c r="DB294" s="354"/>
      <c r="DC294" s="354"/>
      <c r="DD294" s="354"/>
      <c r="DE294" s="354"/>
      <c r="DF294" s="354"/>
      <c r="DG294" s="354"/>
      <c r="DH294" s="354"/>
      <c r="DI294" s="354"/>
      <c r="DJ294" s="354"/>
      <c r="DK294" s="46"/>
      <c r="DL294" s="46"/>
    </row>
    <row r="295" spans="1:116" x14ac:dyDescent="0.25">
      <c r="A295" s="46"/>
      <c r="B295" s="46"/>
      <c r="C295" s="46"/>
      <c r="D295" s="354"/>
      <c r="E295" s="354"/>
      <c r="F295" s="356"/>
      <c r="G295" s="354"/>
      <c r="H295" s="354"/>
      <c r="I295" s="354"/>
      <c r="J295" s="354"/>
      <c r="K295" s="354"/>
      <c r="L295" s="354"/>
      <c r="M295" s="354"/>
      <c r="N295" s="354"/>
      <c r="O295" s="354"/>
      <c r="P295" s="354"/>
      <c r="Q295" s="354"/>
      <c r="R295" s="354"/>
      <c r="S295" s="354"/>
      <c r="T295" s="354"/>
      <c r="U295" s="354"/>
      <c r="V295" s="354"/>
      <c r="W295" s="354"/>
      <c r="X295" s="354"/>
      <c r="Y295" s="354"/>
      <c r="Z295" s="354"/>
      <c r="AA295" s="354"/>
      <c r="AB295" s="354"/>
      <c r="AC295" s="354"/>
      <c r="AD295" s="354"/>
      <c r="AE295" s="354"/>
      <c r="AF295" s="354"/>
      <c r="AG295" s="354"/>
      <c r="AH295" s="354"/>
      <c r="AI295" s="354"/>
      <c r="AJ295" s="354"/>
      <c r="AK295" s="354"/>
      <c r="AL295" s="354"/>
      <c r="AM295" s="354"/>
      <c r="AN295" s="354"/>
      <c r="AO295" s="354"/>
      <c r="AP295" s="354"/>
      <c r="AQ295" s="354"/>
      <c r="AR295" s="354"/>
      <c r="AS295" s="354"/>
      <c r="AT295" s="354"/>
      <c r="AU295" s="354"/>
      <c r="AV295" s="354"/>
      <c r="AW295" s="354"/>
      <c r="AX295" s="354"/>
      <c r="AY295" s="354"/>
      <c r="AZ295" s="354"/>
      <c r="BA295" s="354"/>
      <c r="BB295" s="354"/>
      <c r="BC295" s="354"/>
      <c r="BD295" s="354"/>
      <c r="BE295" s="354"/>
      <c r="BF295" s="354"/>
      <c r="BG295" s="354"/>
      <c r="BH295" s="354"/>
      <c r="BI295" s="354"/>
      <c r="BJ295" s="354"/>
      <c r="BK295" s="354"/>
      <c r="BL295" s="354"/>
      <c r="BM295" s="354"/>
      <c r="BN295" s="354"/>
      <c r="BO295" s="354"/>
      <c r="BP295" s="354"/>
      <c r="BQ295" s="354"/>
      <c r="BR295" s="354"/>
      <c r="BS295" s="354"/>
      <c r="BT295" s="354"/>
      <c r="BU295" s="354"/>
      <c r="BV295" s="354"/>
      <c r="BW295" s="354"/>
      <c r="BX295" s="354"/>
      <c r="BY295" s="354"/>
      <c r="BZ295" s="354"/>
      <c r="CA295" s="354"/>
      <c r="CB295" s="354"/>
      <c r="CC295" s="354"/>
      <c r="CD295" s="354"/>
      <c r="CE295" s="354"/>
      <c r="CF295" s="354"/>
      <c r="CG295" s="354"/>
      <c r="CH295" s="354"/>
      <c r="CI295" s="354"/>
      <c r="CJ295" s="354"/>
      <c r="CK295" s="354"/>
      <c r="CL295" s="354"/>
      <c r="CM295" s="354"/>
      <c r="CN295" s="354"/>
      <c r="CO295" s="354"/>
      <c r="CP295" s="354"/>
      <c r="CQ295" s="354"/>
      <c r="CR295" s="354"/>
      <c r="CS295" s="354"/>
      <c r="CT295" s="354"/>
      <c r="CU295" s="354"/>
      <c r="CV295" s="354"/>
      <c r="CW295" s="354"/>
      <c r="CX295" s="354"/>
      <c r="CY295" s="354"/>
      <c r="CZ295" s="354"/>
      <c r="DA295" s="354"/>
      <c r="DB295" s="354"/>
      <c r="DC295" s="354"/>
      <c r="DD295" s="354"/>
      <c r="DE295" s="354"/>
      <c r="DF295" s="354"/>
      <c r="DG295" s="354"/>
      <c r="DH295" s="354"/>
      <c r="DI295" s="354"/>
      <c r="DJ295" s="354"/>
      <c r="DK295" s="46"/>
      <c r="DL295" s="46"/>
    </row>
    <row r="296" spans="1:116" x14ac:dyDescent="0.25">
      <c r="D296" s="354"/>
      <c r="E296" s="354"/>
      <c r="F296" s="356"/>
      <c r="G296" s="354"/>
      <c r="H296" s="354"/>
      <c r="I296" s="354"/>
      <c r="J296" s="354"/>
      <c r="K296" s="354"/>
      <c r="L296" s="354"/>
      <c r="M296" s="354"/>
      <c r="N296" s="354"/>
      <c r="O296" s="354"/>
      <c r="P296" s="354"/>
      <c r="Q296" s="354"/>
      <c r="R296" s="354"/>
      <c r="S296" s="354"/>
      <c r="T296" s="354"/>
      <c r="U296" s="354"/>
      <c r="V296" s="354"/>
      <c r="W296" s="354"/>
      <c r="X296" s="354"/>
      <c r="Y296" s="354"/>
      <c r="Z296" s="354"/>
      <c r="AA296" s="354"/>
      <c r="AB296" s="354"/>
      <c r="AC296" s="354"/>
      <c r="AD296" s="354"/>
      <c r="AE296" s="354"/>
      <c r="AF296" s="354"/>
      <c r="AG296" s="354"/>
      <c r="AH296" s="354"/>
      <c r="AI296" s="354"/>
      <c r="AJ296" s="354"/>
      <c r="AK296" s="354"/>
      <c r="AL296" s="354"/>
      <c r="AM296" s="354"/>
      <c r="AN296" s="354"/>
      <c r="AO296" s="354"/>
      <c r="AP296" s="354"/>
      <c r="AQ296" s="354"/>
      <c r="AR296" s="354"/>
      <c r="AS296" s="354"/>
      <c r="AT296" s="354"/>
      <c r="AU296" s="354"/>
      <c r="AV296" s="354"/>
      <c r="AW296" s="354"/>
      <c r="AX296" s="354"/>
      <c r="AY296" s="354"/>
      <c r="AZ296" s="354"/>
      <c r="BA296" s="354"/>
      <c r="BB296" s="354"/>
      <c r="BC296" s="354"/>
      <c r="BD296" s="354"/>
      <c r="BE296" s="354"/>
      <c r="BF296" s="354"/>
      <c r="BG296" s="354"/>
      <c r="BH296" s="354"/>
      <c r="BI296" s="354"/>
      <c r="BJ296" s="354"/>
      <c r="BK296" s="354"/>
      <c r="BL296" s="354"/>
      <c r="BM296" s="354"/>
      <c r="BN296" s="354"/>
      <c r="BO296" s="354"/>
      <c r="BP296" s="354"/>
      <c r="BQ296" s="354"/>
      <c r="BR296" s="354"/>
      <c r="BS296" s="354"/>
      <c r="BT296" s="354"/>
      <c r="BU296" s="354"/>
      <c r="BV296" s="354"/>
      <c r="BW296" s="354"/>
      <c r="BX296" s="354"/>
      <c r="BY296" s="354"/>
      <c r="BZ296" s="354"/>
      <c r="CA296" s="354"/>
      <c r="CB296" s="354"/>
      <c r="CC296" s="354"/>
      <c r="CD296" s="354"/>
      <c r="CE296" s="354"/>
      <c r="CF296" s="354"/>
      <c r="CG296" s="354"/>
      <c r="CH296" s="354"/>
      <c r="CI296" s="354"/>
      <c r="CJ296" s="354"/>
      <c r="CK296" s="354"/>
      <c r="CL296" s="354"/>
      <c r="CM296" s="354"/>
      <c r="CN296" s="354"/>
      <c r="CO296" s="354"/>
      <c r="CP296" s="354"/>
      <c r="CQ296" s="354"/>
      <c r="CR296" s="354"/>
      <c r="CS296" s="354"/>
      <c r="CT296" s="354"/>
      <c r="CU296" s="354"/>
      <c r="CV296" s="354"/>
      <c r="CW296" s="354"/>
      <c r="CX296" s="354"/>
      <c r="CY296" s="354"/>
      <c r="CZ296" s="354"/>
      <c r="DA296" s="354"/>
      <c r="DB296" s="354"/>
      <c r="DC296" s="354"/>
      <c r="DD296" s="354"/>
      <c r="DE296" s="354"/>
      <c r="DF296" s="354"/>
      <c r="DG296" s="354"/>
      <c r="DH296" s="354"/>
      <c r="DI296" s="354"/>
      <c r="DJ296" s="354"/>
    </row>
    <row r="297" spans="1:116" x14ac:dyDescent="0.25">
      <c r="D297" s="354"/>
      <c r="E297" s="354"/>
      <c r="F297" s="356"/>
      <c r="G297" s="354"/>
      <c r="H297" s="354"/>
      <c r="I297" s="354"/>
      <c r="J297" s="354"/>
      <c r="K297" s="354"/>
      <c r="L297" s="354"/>
      <c r="M297" s="354"/>
      <c r="N297" s="354"/>
      <c r="O297" s="354"/>
      <c r="P297" s="354"/>
      <c r="Q297" s="354"/>
      <c r="R297" s="354"/>
      <c r="S297" s="354"/>
      <c r="T297" s="354"/>
      <c r="U297" s="354"/>
      <c r="V297" s="354"/>
      <c r="W297" s="354"/>
      <c r="X297" s="354"/>
      <c r="Y297" s="354"/>
      <c r="Z297" s="354"/>
      <c r="AA297" s="354"/>
      <c r="AB297" s="354"/>
      <c r="AC297" s="354"/>
      <c r="AD297" s="354"/>
      <c r="AE297" s="354"/>
      <c r="AF297" s="354"/>
      <c r="AG297" s="354"/>
      <c r="AH297" s="354"/>
      <c r="AI297" s="354"/>
      <c r="AJ297" s="354"/>
      <c r="AK297" s="354"/>
      <c r="AL297" s="354"/>
      <c r="AM297" s="354"/>
      <c r="AN297" s="354"/>
      <c r="AO297" s="354"/>
      <c r="AP297" s="354"/>
      <c r="AQ297" s="354"/>
      <c r="AR297" s="354"/>
      <c r="AS297" s="354"/>
      <c r="AT297" s="354"/>
      <c r="AU297" s="354"/>
      <c r="AV297" s="354"/>
      <c r="AW297" s="354"/>
      <c r="AX297" s="354"/>
      <c r="AY297" s="354"/>
      <c r="AZ297" s="354"/>
      <c r="BA297" s="354"/>
      <c r="BB297" s="354"/>
      <c r="BC297" s="354"/>
      <c r="BD297" s="354"/>
      <c r="BE297" s="354"/>
      <c r="BF297" s="354"/>
      <c r="BG297" s="354"/>
      <c r="BH297" s="354"/>
      <c r="BI297" s="354"/>
      <c r="BJ297" s="354"/>
      <c r="BK297" s="354"/>
      <c r="BL297" s="354"/>
      <c r="BM297" s="354"/>
      <c r="BN297" s="354"/>
      <c r="BO297" s="354"/>
      <c r="BP297" s="354"/>
      <c r="BQ297" s="354"/>
      <c r="BR297" s="354"/>
      <c r="BS297" s="354"/>
      <c r="BT297" s="354"/>
      <c r="BU297" s="354"/>
      <c r="BV297" s="354"/>
      <c r="BW297" s="354"/>
      <c r="BX297" s="354"/>
      <c r="BY297" s="354"/>
      <c r="BZ297" s="354"/>
      <c r="CA297" s="354"/>
      <c r="CB297" s="354"/>
      <c r="CC297" s="354"/>
      <c r="CD297" s="354"/>
      <c r="CE297" s="354"/>
      <c r="CF297" s="354"/>
      <c r="CG297" s="354"/>
      <c r="CH297" s="354"/>
      <c r="CI297" s="354"/>
      <c r="CJ297" s="354"/>
      <c r="CK297" s="354"/>
      <c r="CL297" s="354"/>
      <c r="CM297" s="354"/>
      <c r="CN297" s="354"/>
      <c r="CO297" s="354"/>
      <c r="CP297" s="354"/>
      <c r="CQ297" s="354"/>
      <c r="CR297" s="354"/>
      <c r="CS297" s="354"/>
      <c r="CT297" s="354"/>
      <c r="CU297" s="354"/>
      <c r="CV297" s="354"/>
      <c r="CW297" s="354"/>
      <c r="CX297" s="354"/>
      <c r="CY297" s="354"/>
      <c r="CZ297" s="354"/>
      <c r="DA297" s="354"/>
      <c r="DB297" s="354"/>
      <c r="DC297" s="354"/>
      <c r="DD297" s="354"/>
      <c r="DE297" s="354"/>
      <c r="DF297" s="354"/>
      <c r="DG297" s="354"/>
      <c r="DH297" s="354"/>
      <c r="DI297" s="354"/>
      <c r="DJ297" s="354"/>
    </row>
    <row r="298" spans="1:116" x14ac:dyDescent="0.25">
      <c r="D298" s="354"/>
      <c r="E298" s="354"/>
      <c r="F298" s="356"/>
      <c r="G298" s="354"/>
      <c r="H298" s="354"/>
      <c r="I298" s="354"/>
      <c r="J298" s="354"/>
      <c r="K298" s="354"/>
      <c r="L298" s="354"/>
      <c r="M298" s="354"/>
      <c r="N298" s="354"/>
      <c r="O298" s="354"/>
      <c r="P298" s="354"/>
      <c r="Q298" s="354"/>
      <c r="R298" s="354"/>
      <c r="S298" s="354"/>
      <c r="T298" s="354"/>
      <c r="U298" s="354"/>
      <c r="V298" s="354"/>
      <c r="W298" s="354"/>
      <c r="X298" s="354"/>
      <c r="Y298" s="354"/>
      <c r="Z298" s="354"/>
      <c r="AA298" s="354"/>
      <c r="AB298" s="354"/>
      <c r="AC298" s="354"/>
      <c r="AD298" s="354"/>
      <c r="AE298" s="354"/>
      <c r="AF298" s="354"/>
      <c r="AG298" s="354"/>
      <c r="AH298" s="354"/>
      <c r="AI298" s="354"/>
      <c r="AJ298" s="354"/>
      <c r="AK298" s="354"/>
      <c r="AL298" s="354"/>
      <c r="AM298" s="354"/>
      <c r="AN298" s="354"/>
      <c r="AO298" s="354"/>
      <c r="AP298" s="354"/>
      <c r="AQ298" s="354"/>
      <c r="AR298" s="354"/>
      <c r="AS298" s="354"/>
      <c r="AT298" s="354"/>
      <c r="AU298" s="354"/>
      <c r="AV298" s="354"/>
      <c r="AW298" s="354"/>
      <c r="AX298" s="354"/>
      <c r="AY298" s="354"/>
      <c r="AZ298" s="354"/>
      <c r="BA298" s="354"/>
      <c r="BB298" s="354"/>
      <c r="BC298" s="354"/>
      <c r="BD298" s="354"/>
      <c r="BE298" s="354"/>
      <c r="BF298" s="354"/>
      <c r="BG298" s="354"/>
      <c r="BH298" s="354"/>
      <c r="BI298" s="354"/>
      <c r="BJ298" s="354"/>
      <c r="BK298" s="354"/>
      <c r="BL298" s="354"/>
      <c r="BM298" s="354"/>
      <c r="BN298" s="354"/>
      <c r="BO298" s="354"/>
      <c r="BP298" s="354"/>
      <c r="BQ298" s="354"/>
      <c r="BR298" s="354"/>
      <c r="BS298" s="354"/>
      <c r="BT298" s="354"/>
      <c r="BU298" s="354"/>
      <c r="BV298" s="354"/>
      <c r="BW298" s="354"/>
      <c r="BX298" s="354"/>
      <c r="BY298" s="354"/>
      <c r="BZ298" s="354"/>
      <c r="CA298" s="354"/>
      <c r="CB298" s="354"/>
      <c r="CC298" s="354"/>
      <c r="CD298" s="354"/>
      <c r="CE298" s="354"/>
      <c r="CF298" s="354"/>
      <c r="CG298" s="354"/>
      <c r="CH298" s="354"/>
      <c r="CI298" s="354"/>
      <c r="CJ298" s="354"/>
      <c r="CK298" s="354"/>
      <c r="CL298" s="354"/>
      <c r="CM298" s="354"/>
      <c r="CN298" s="354"/>
      <c r="CO298" s="354"/>
      <c r="CP298" s="354"/>
      <c r="CQ298" s="354"/>
      <c r="CR298" s="354"/>
      <c r="CS298" s="354"/>
      <c r="CT298" s="354"/>
      <c r="CU298" s="354"/>
      <c r="CV298" s="354"/>
      <c r="CW298" s="354"/>
      <c r="CX298" s="354"/>
      <c r="CY298" s="354"/>
      <c r="CZ298" s="354"/>
      <c r="DA298" s="354"/>
      <c r="DB298" s="354"/>
      <c r="DC298" s="354"/>
      <c r="DD298" s="354"/>
      <c r="DE298" s="354"/>
      <c r="DF298" s="354"/>
      <c r="DG298" s="354"/>
      <c r="DH298" s="354"/>
      <c r="DI298" s="354"/>
      <c r="DJ298" s="354"/>
    </row>
    <row r="299" spans="1:116" x14ac:dyDescent="0.25">
      <c r="D299" s="354"/>
      <c r="E299" s="354"/>
      <c r="F299" s="356"/>
      <c r="G299" s="354"/>
      <c r="H299" s="354"/>
      <c r="I299" s="354"/>
      <c r="J299" s="354"/>
      <c r="K299" s="354"/>
      <c r="L299" s="354"/>
      <c r="M299" s="354"/>
      <c r="N299" s="354"/>
      <c r="O299" s="354"/>
      <c r="P299" s="354"/>
      <c r="Q299" s="354"/>
      <c r="R299" s="354"/>
      <c r="S299" s="354"/>
      <c r="T299" s="354"/>
      <c r="U299" s="354"/>
      <c r="V299" s="354"/>
      <c r="W299" s="354"/>
      <c r="X299" s="354"/>
      <c r="Y299" s="354"/>
      <c r="Z299" s="354"/>
      <c r="AA299" s="354"/>
      <c r="AB299" s="354"/>
      <c r="AC299" s="354"/>
      <c r="AD299" s="354"/>
      <c r="AE299" s="354"/>
      <c r="AF299" s="354"/>
      <c r="AG299" s="354"/>
      <c r="AH299" s="354"/>
      <c r="AI299" s="354"/>
      <c r="AJ299" s="354"/>
      <c r="AK299" s="354"/>
      <c r="AL299" s="354"/>
      <c r="AM299" s="354"/>
      <c r="AN299" s="354"/>
      <c r="AO299" s="354"/>
      <c r="AP299" s="354"/>
      <c r="AQ299" s="354"/>
      <c r="AR299" s="354"/>
      <c r="AS299" s="354"/>
      <c r="AT299" s="354"/>
      <c r="AU299" s="354"/>
      <c r="AV299" s="354"/>
      <c r="AW299" s="354"/>
      <c r="AX299" s="354"/>
      <c r="AY299" s="354"/>
      <c r="AZ299" s="354"/>
      <c r="BA299" s="354"/>
      <c r="BB299" s="354"/>
      <c r="BC299" s="354"/>
      <c r="BD299" s="354"/>
      <c r="BE299" s="354"/>
      <c r="BF299" s="354"/>
      <c r="BG299" s="354"/>
      <c r="BH299" s="354"/>
      <c r="BI299" s="354"/>
      <c r="BJ299" s="354"/>
      <c r="BK299" s="354"/>
      <c r="BL299" s="354"/>
      <c r="BM299" s="354"/>
      <c r="BN299" s="354"/>
      <c r="BO299" s="354"/>
      <c r="BP299" s="354"/>
      <c r="BQ299" s="354"/>
      <c r="BR299" s="354"/>
      <c r="BS299" s="354"/>
      <c r="BT299" s="354"/>
      <c r="BU299" s="354"/>
      <c r="BV299" s="354"/>
      <c r="BW299" s="354"/>
      <c r="BX299" s="354"/>
      <c r="BY299" s="354"/>
      <c r="BZ299" s="354"/>
      <c r="CA299" s="354"/>
      <c r="CB299" s="354"/>
      <c r="CC299" s="354"/>
      <c r="CD299" s="354"/>
      <c r="CE299" s="354"/>
      <c r="CF299" s="354"/>
      <c r="CG299" s="354"/>
      <c r="CH299" s="354"/>
      <c r="CI299" s="354"/>
      <c r="CJ299" s="354"/>
      <c r="CK299" s="354"/>
      <c r="CL299" s="354"/>
      <c r="CM299" s="354"/>
      <c r="CN299" s="354"/>
      <c r="CO299" s="354"/>
      <c r="CP299" s="354"/>
      <c r="CQ299" s="354"/>
      <c r="CR299" s="354"/>
      <c r="CS299" s="354"/>
      <c r="CT299" s="354"/>
      <c r="CU299" s="354"/>
      <c r="CV299" s="354"/>
      <c r="CW299" s="354"/>
      <c r="CX299" s="354"/>
      <c r="CY299" s="354"/>
      <c r="CZ299" s="354"/>
      <c r="DA299" s="354"/>
      <c r="DB299" s="354"/>
      <c r="DC299" s="354"/>
      <c r="DD299" s="354"/>
      <c r="DE299" s="354"/>
      <c r="DF299" s="354"/>
      <c r="DG299" s="354"/>
      <c r="DH299" s="354"/>
      <c r="DI299" s="354"/>
      <c r="DJ299" s="354"/>
    </row>
    <row r="300" spans="1:116" x14ac:dyDescent="0.25">
      <c r="D300" s="354"/>
      <c r="E300" s="354"/>
      <c r="F300" s="356"/>
      <c r="G300" s="354"/>
      <c r="H300" s="354"/>
      <c r="I300" s="354"/>
      <c r="J300" s="354"/>
      <c r="K300" s="354"/>
      <c r="L300" s="354"/>
      <c r="M300" s="354"/>
      <c r="N300" s="354"/>
      <c r="O300" s="354"/>
      <c r="P300" s="354"/>
      <c r="Q300" s="354"/>
      <c r="R300" s="354"/>
      <c r="S300" s="354"/>
      <c r="T300" s="354"/>
      <c r="U300" s="354"/>
      <c r="V300" s="354"/>
      <c r="W300" s="354"/>
      <c r="X300" s="354"/>
      <c r="Y300" s="354"/>
      <c r="Z300" s="354"/>
      <c r="AA300" s="354"/>
      <c r="AB300" s="354"/>
      <c r="AC300" s="354"/>
      <c r="AD300" s="354"/>
      <c r="AE300" s="354"/>
      <c r="AF300" s="354"/>
      <c r="AG300" s="354"/>
      <c r="AH300" s="354"/>
      <c r="AI300" s="354"/>
      <c r="AJ300" s="354"/>
      <c r="AK300" s="354"/>
      <c r="AL300" s="354"/>
      <c r="AM300" s="354"/>
      <c r="AN300" s="354"/>
      <c r="AO300" s="354"/>
      <c r="AP300" s="354"/>
      <c r="AQ300" s="354"/>
      <c r="AR300" s="354"/>
      <c r="AS300" s="354"/>
      <c r="AT300" s="354"/>
      <c r="AU300" s="354"/>
      <c r="AV300" s="354"/>
      <c r="AW300" s="354"/>
      <c r="AX300" s="354"/>
      <c r="AY300" s="354"/>
      <c r="AZ300" s="354"/>
      <c r="BA300" s="354"/>
      <c r="BB300" s="354"/>
      <c r="BC300" s="354"/>
      <c r="BD300" s="354"/>
      <c r="BE300" s="354"/>
      <c r="BF300" s="354"/>
      <c r="BG300" s="354"/>
      <c r="BH300" s="354"/>
      <c r="BI300" s="354"/>
      <c r="BJ300" s="354"/>
      <c r="BK300" s="354"/>
      <c r="BL300" s="354"/>
      <c r="BM300" s="354"/>
      <c r="BN300" s="354"/>
      <c r="BO300" s="354"/>
      <c r="BP300" s="354"/>
      <c r="BQ300" s="354"/>
      <c r="BR300" s="354"/>
      <c r="BS300" s="354"/>
      <c r="BT300" s="354"/>
      <c r="BU300" s="354"/>
      <c r="BV300" s="354"/>
      <c r="BW300" s="354"/>
      <c r="BX300" s="354"/>
      <c r="BY300" s="354"/>
      <c r="BZ300" s="354"/>
      <c r="CA300" s="354"/>
      <c r="CB300" s="354"/>
      <c r="CC300" s="354"/>
      <c r="CD300" s="354"/>
      <c r="CE300" s="354"/>
      <c r="CF300" s="354"/>
      <c r="CG300" s="354"/>
      <c r="CH300" s="354"/>
      <c r="CI300" s="354"/>
      <c r="CJ300" s="354"/>
      <c r="CK300" s="354"/>
      <c r="CL300" s="354"/>
      <c r="CM300" s="354"/>
      <c r="CN300" s="354"/>
      <c r="CO300" s="354"/>
      <c r="CP300" s="354"/>
      <c r="CQ300" s="354"/>
      <c r="CR300" s="354"/>
      <c r="CS300" s="354"/>
      <c r="CT300" s="354"/>
      <c r="CU300" s="354"/>
      <c r="CV300" s="354"/>
      <c r="CW300" s="354"/>
      <c r="CX300" s="354"/>
      <c r="CY300" s="354"/>
      <c r="CZ300" s="354"/>
      <c r="DA300" s="354"/>
      <c r="DB300" s="354"/>
      <c r="DC300" s="354"/>
      <c r="DD300" s="354"/>
      <c r="DE300" s="354"/>
      <c r="DF300" s="354"/>
      <c r="DG300" s="354"/>
      <c r="DH300" s="354"/>
      <c r="DI300" s="354"/>
      <c r="DJ300" s="354"/>
    </row>
    <row r="301" spans="1:116" x14ac:dyDescent="0.25">
      <c r="D301" s="354"/>
      <c r="E301" s="354"/>
      <c r="F301" s="356"/>
      <c r="G301" s="354"/>
      <c r="H301" s="354"/>
      <c r="I301" s="354"/>
      <c r="J301" s="354"/>
      <c r="K301" s="354"/>
      <c r="L301" s="354"/>
      <c r="M301" s="354"/>
      <c r="N301" s="354"/>
      <c r="O301" s="354"/>
      <c r="P301" s="354"/>
      <c r="Q301" s="354"/>
      <c r="R301" s="354"/>
      <c r="S301" s="354"/>
      <c r="T301" s="354"/>
      <c r="U301" s="354"/>
      <c r="V301" s="354"/>
      <c r="W301" s="354"/>
      <c r="X301" s="354"/>
      <c r="Y301" s="354"/>
      <c r="Z301" s="354"/>
      <c r="AA301" s="354"/>
      <c r="AB301" s="354"/>
      <c r="AC301" s="354"/>
      <c r="AD301" s="354"/>
      <c r="AE301" s="354"/>
      <c r="AF301" s="354"/>
      <c r="AG301" s="354"/>
      <c r="AH301" s="354"/>
      <c r="AI301" s="354"/>
      <c r="AJ301" s="354"/>
      <c r="AK301" s="354"/>
      <c r="AL301" s="354"/>
      <c r="AM301" s="354"/>
      <c r="AN301" s="354"/>
      <c r="AO301" s="354"/>
      <c r="AP301" s="354"/>
      <c r="AQ301" s="354"/>
      <c r="AR301" s="354"/>
      <c r="AS301" s="354"/>
      <c r="AT301" s="354"/>
      <c r="AU301" s="354"/>
      <c r="AV301" s="354"/>
      <c r="AW301" s="354"/>
      <c r="AX301" s="354"/>
      <c r="AY301" s="354"/>
      <c r="AZ301" s="354"/>
      <c r="BA301" s="354"/>
      <c r="BB301" s="354"/>
      <c r="BC301" s="354"/>
      <c r="BD301" s="354"/>
      <c r="BE301" s="354"/>
      <c r="BF301" s="354"/>
      <c r="BG301" s="354"/>
      <c r="BH301" s="354"/>
      <c r="BI301" s="354"/>
      <c r="BJ301" s="354"/>
      <c r="BK301" s="354"/>
      <c r="BL301" s="354"/>
      <c r="BM301" s="354"/>
      <c r="BN301" s="354"/>
      <c r="BO301" s="354"/>
      <c r="BP301" s="354"/>
      <c r="BQ301" s="354"/>
      <c r="BR301" s="354"/>
      <c r="BS301" s="354"/>
      <c r="BT301" s="354"/>
      <c r="BU301" s="354"/>
      <c r="BV301" s="354"/>
      <c r="BW301" s="354"/>
      <c r="BX301" s="354"/>
      <c r="BY301" s="354"/>
      <c r="BZ301" s="354"/>
      <c r="CA301" s="354"/>
      <c r="CB301" s="354"/>
      <c r="CC301" s="354"/>
      <c r="CD301" s="354"/>
      <c r="CE301" s="354"/>
      <c r="CF301" s="354"/>
      <c r="CG301" s="354"/>
      <c r="CH301" s="354"/>
      <c r="CI301" s="354"/>
      <c r="CJ301" s="354"/>
      <c r="CK301" s="354"/>
      <c r="CL301" s="354"/>
      <c r="CM301" s="354"/>
      <c r="CN301" s="354"/>
      <c r="CO301" s="354"/>
      <c r="CP301" s="354"/>
      <c r="CQ301" s="354"/>
      <c r="CR301" s="354"/>
      <c r="CS301" s="354"/>
      <c r="CT301" s="354"/>
      <c r="CU301" s="354"/>
      <c r="CV301" s="354"/>
      <c r="CW301" s="354"/>
      <c r="CX301" s="354"/>
      <c r="CY301" s="354"/>
      <c r="CZ301" s="354"/>
      <c r="DA301" s="354"/>
      <c r="DB301" s="354"/>
      <c r="DC301" s="354"/>
      <c r="DD301" s="354"/>
      <c r="DE301" s="354"/>
      <c r="DF301" s="354"/>
      <c r="DG301" s="354"/>
      <c r="DH301" s="354"/>
      <c r="DI301" s="354"/>
      <c r="DJ301" s="354"/>
    </row>
    <row r="302" spans="1:116" x14ac:dyDescent="0.25">
      <c r="D302" s="354"/>
      <c r="E302" s="354"/>
      <c r="F302" s="356"/>
      <c r="G302" s="354"/>
      <c r="H302" s="354"/>
      <c r="I302" s="354"/>
      <c r="J302" s="354"/>
      <c r="K302" s="354"/>
      <c r="L302" s="354"/>
      <c r="M302" s="354"/>
      <c r="N302" s="354"/>
      <c r="O302" s="354"/>
      <c r="P302" s="354"/>
      <c r="Q302" s="354"/>
      <c r="R302" s="354"/>
      <c r="S302" s="354"/>
      <c r="T302" s="354"/>
      <c r="U302" s="354"/>
      <c r="V302" s="354"/>
      <c r="W302" s="354"/>
      <c r="X302" s="354"/>
      <c r="Y302" s="354"/>
      <c r="Z302" s="354"/>
      <c r="AA302" s="354"/>
      <c r="AB302" s="354"/>
      <c r="AC302" s="354"/>
      <c r="AD302" s="354"/>
      <c r="AE302" s="354"/>
      <c r="AF302" s="354"/>
      <c r="AG302" s="354"/>
      <c r="AH302" s="354"/>
      <c r="AI302" s="354"/>
      <c r="AJ302" s="354"/>
      <c r="AK302" s="354"/>
      <c r="AL302" s="354"/>
      <c r="AM302" s="354"/>
      <c r="AN302" s="354"/>
      <c r="AO302" s="354"/>
      <c r="AP302" s="354"/>
      <c r="AQ302" s="354"/>
      <c r="AR302" s="354"/>
      <c r="AS302" s="354"/>
      <c r="AT302" s="354"/>
      <c r="AU302" s="354"/>
      <c r="AV302" s="354"/>
      <c r="AW302" s="354"/>
      <c r="AX302" s="354"/>
      <c r="AY302" s="354"/>
      <c r="AZ302" s="354"/>
      <c r="BA302" s="354"/>
      <c r="BB302" s="354"/>
      <c r="BC302" s="354"/>
      <c r="BD302" s="354"/>
      <c r="BE302" s="354"/>
      <c r="BF302" s="354"/>
      <c r="BG302" s="354"/>
      <c r="BH302" s="354"/>
      <c r="BI302" s="354"/>
      <c r="BJ302" s="354"/>
      <c r="BK302" s="354"/>
      <c r="BL302" s="354"/>
      <c r="BM302" s="354"/>
      <c r="BN302" s="354"/>
      <c r="BO302" s="354"/>
      <c r="BP302" s="354"/>
      <c r="BQ302" s="354"/>
      <c r="BR302" s="354"/>
      <c r="BS302" s="354"/>
      <c r="BT302" s="354"/>
      <c r="BU302" s="354"/>
      <c r="BV302" s="354"/>
      <c r="BW302" s="354"/>
      <c r="BX302" s="354"/>
      <c r="BY302" s="354"/>
      <c r="BZ302" s="354"/>
      <c r="CA302" s="354"/>
      <c r="CB302" s="354"/>
      <c r="CC302" s="354"/>
      <c r="CD302" s="354"/>
      <c r="CE302" s="354"/>
      <c r="CF302" s="354"/>
      <c r="CG302" s="354"/>
      <c r="CH302" s="354"/>
      <c r="CI302" s="354"/>
      <c r="CJ302" s="354"/>
      <c r="CK302" s="354"/>
      <c r="CL302" s="354"/>
      <c r="CM302" s="354"/>
      <c r="CN302" s="354"/>
      <c r="CO302" s="354"/>
      <c r="CP302" s="354"/>
      <c r="CQ302" s="354"/>
      <c r="CR302" s="354"/>
      <c r="CS302" s="354"/>
      <c r="CT302" s="354"/>
      <c r="CU302" s="354"/>
      <c r="CV302" s="354"/>
      <c r="CW302" s="354"/>
      <c r="CX302" s="354"/>
      <c r="CY302" s="354"/>
      <c r="CZ302" s="354"/>
      <c r="DA302" s="354"/>
      <c r="DB302" s="354"/>
      <c r="DC302" s="354"/>
      <c r="DD302" s="354"/>
      <c r="DE302" s="354"/>
      <c r="DF302" s="354"/>
      <c r="DG302" s="354"/>
      <c r="DH302" s="354"/>
      <c r="DI302" s="354"/>
      <c r="DJ302" s="354"/>
    </row>
    <row r="303" spans="1:116" x14ac:dyDescent="0.25">
      <c r="D303" s="354"/>
      <c r="E303" s="354"/>
      <c r="F303" s="356"/>
      <c r="G303" s="354"/>
      <c r="H303" s="354"/>
      <c r="I303" s="354"/>
      <c r="J303" s="354"/>
      <c r="K303" s="354"/>
      <c r="L303" s="354"/>
      <c r="M303" s="354"/>
      <c r="N303" s="354"/>
      <c r="O303" s="354"/>
      <c r="P303" s="354"/>
      <c r="Q303" s="354"/>
      <c r="R303" s="354"/>
      <c r="S303" s="354"/>
      <c r="T303" s="354"/>
      <c r="U303" s="354"/>
      <c r="V303" s="354"/>
      <c r="W303" s="354"/>
      <c r="X303" s="354"/>
      <c r="Y303" s="354"/>
      <c r="Z303" s="354"/>
      <c r="AA303" s="354"/>
      <c r="AB303" s="354"/>
      <c r="AC303" s="354"/>
      <c r="AD303" s="354"/>
      <c r="AE303" s="354"/>
      <c r="AF303" s="354"/>
      <c r="AG303" s="354"/>
      <c r="AH303" s="354"/>
      <c r="AI303" s="354"/>
      <c r="AJ303" s="354"/>
      <c r="AK303" s="354"/>
      <c r="AL303" s="354"/>
      <c r="AM303" s="354"/>
      <c r="AN303" s="354"/>
      <c r="AO303" s="354"/>
      <c r="AP303" s="354"/>
      <c r="AQ303" s="354"/>
      <c r="AR303" s="354"/>
      <c r="AS303" s="354"/>
      <c r="AT303" s="354"/>
      <c r="AU303" s="354"/>
      <c r="AV303" s="354"/>
      <c r="AW303" s="354"/>
      <c r="AX303" s="354"/>
      <c r="AY303" s="354"/>
      <c r="AZ303" s="354"/>
      <c r="BA303" s="354"/>
      <c r="BB303" s="354"/>
      <c r="BC303" s="354"/>
      <c r="BD303" s="354"/>
      <c r="BE303" s="354"/>
      <c r="BF303" s="354"/>
      <c r="BG303" s="354"/>
      <c r="BH303" s="354"/>
      <c r="BI303" s="354"/>
      <c r="BJ303" s="354"/>
      <c r="BK303" s="354"/>
      <c r="BL303" s="354"/>
      <c r="BM303" s="354"/>
      <c r="BN303" s="354"/>
      <c r="BO303" s="354"/>
      <c r="BP303" s="354"/>
      <c r="BQ303" s="354"/>
      <c r="BR303" s="354"/>
      <c r="BS303" s="354"/>
      <c r="BT303" s="354"/>
      <c r="BU303" s="354"/>
      <c r="BV303" s="354"/>
      <c r="BW303" s="354"/>
      <c r="BX303" s="354"/>
      <c r="BY303" s="354"/>
      <c r="BZ303" s="354"/>
      <c r="CA303" s="354"/>
      <c r="CB303" s="354"/>
      <c r="CC303" s="354"/>
      <c r="CD303" s="354"/>
      <c r="CE303" s="354"/>
      <c r="CF303" s="354"/>
      <c r="CG303" s="354"/>
      <c r="CH303" s="354"/>
      <c r="CI303" s="354"/>
      <c r="CJ303" s="354"/>
      <c r="CK303" s="354"/>
      <c r="CL303" s="354"/>
      <c r="CM303" s="354"/>
      <c r="CN303" s="354"/>
      <c r="CO303" s="354"/>
      <c r="CP303" s="354"/>
      <c r="CQ303" s="354"/>
      <c r="CR303" s="354"/>
      <c r="CS303" s="354"/>
      <c r="CT303" s="354"/>
      <c r="CU303" s="354"/>
      <c r="CV303" s="354"/>
      <c r="CW303" s="354"/>
      <c r="CX303" s="354"/>
      <c r="CY303" s="354"/>
      <c r="CZ303" s="354"/>
      <c r="DA303" s="354"/>
      <c r="DB303" s="354"/>
      <c r="DC303" s="354"/>
      <c r="DD303" s="354"/>
      <c r="DE303" s="354"/>
      <c r="DF303" s="354"/>
      <c r="DG303" s="354"/>
      <c r="DH303" s="354"/>
      <c r="DI303" s="354"/>
      <c r="DJ303" s="354"/>
    </row>
    <row r="304" spans="1:116" x14ac:dyDescent="0.25">
      <c r="D304" s="354"/>
      <c r="E304" s="354"/>
      <c r="F304" s="356"/>
      <c r="G304" s="354"/>
      <c r="H304" s="354"/>
      <c r="I304" s="354"/>
      <c r="J304" s="354"/>
      <c r="K304" s="354"/>
      <c r="L304" s="354"/>
      <c r="M304" s="354"/>
      <c r="N304" s="354"/>
      <c r="O304" s="354"/>
      <c r="P304" s="354"/>
      <c r="Q304" s="354"/>
      <c r="R304" s="354"/>
      <c r="S304" s="354"/>
      <c r="T304" s="354"/>
      <c r="U304" s="354"/>
      <c r="V304" s="354"/>
      <c r="W304" s="354"/>
      <c r="X304" s="354"/>
      <c r="Y304" s="354"/>
      <c r="Z304" s="354"/>
      <c r="AA304" s="354"/>
      <c r="AB304" s="354"/>
      <c r="AC304" s="354"/>
      <c r="AD304" s="354"/>
      <c r="AE304" s="354"/>
      <c r="AF304" s="354"/>
      <c r="AG304" s="354"/>
      <c r="AH304" s="354"/>
      <c r="AI304" s="354"/>
      <c r="AJ304" s="354"/>
      <c r="AK304" s="354"/>
      <c r="AL304" s="354"/>
      <c r="AM304" s="354"/>
      <c r="AN304" s="354"/>
      <c r="AO304" s="354"/>
      <c r="AP304" s="354"/>
      <c r="AQ304" s="354"/>
      <c r="AR304" s="354"/>
      <c r="AS304" s="354"/>
      <c r="AT304" s="354"/>
      <c r="AU304" s="354"/>
      <c r="AV304" s="354"/>
      <c r="AW304" s="354"/>
      <c r="AX304" s="354"/>
      <c r="AY304" s="354"/>
      <c r="AZ304" s="354"/>
      <c r="BA304" s="354"/>
      <c r="BB304" s="354"/>
      <c r="BC304" s="354"/>
      <c r="BD304" s="354"/>
      <c r="BE304" s="354"/>
      <c r="BF304" s="354"/>
      <c r="BG304" s="354"/>
      <c r="BH304" s="354"/>
      <c r="BI304" s="354"/>
      <c r="BJ304" s="354"/>
      <c r="BK304" s="354"/>
      <c r="BL304" s="354"/>
      <c r="BM304" s="354"/>
      <c r="BN304" s="354"/>
      <c r="BO304" s="354"/>
      <c r="BP304" s="354"/>
      <c r="BQ304" s="354"/>
      <c r="BR304" s="354"/>
      <c r="BS304" s="354"/>
      <c r="BT304" s="354"/>
      <c r="BU304" s="354"/>
      <c r="BV304" s="354"/>
      <c r="BW304" s="354"/>
      <c r="BX304" s="354"/>
      <c r="BY304" s="354"/>
      <c r="BZ304" s="354"/>
      <c r="CA304" s="354"/>
      <c r="CB304" s="354"/>
      <c r="CC304" s="354"/>
      <c r="CD304" s="354"/>
      <c r="CE304" s="354"/>
      <c r="CF304" s="354"/>
      <c r="CG304" s="354"/>
      <c r="CH304" s="354"/>
      <c r="CI304" s="354"/>
      <c r="CJ304" s="354"/>
      <c r="CK304" s="354"/>
      <c r="CL304" s="354"/>
      <c r="CM304" s="354"/>
      <c r="CN304" s="354"/>
      <c r="CO304" s="354"/>
      <c r="CP304" s="354"/>
      <c r="CQ304" s="354"/>
      <c r="CR304" s="354"/>
      <c r="CS304" s="354"/>
      <c r="CT304" s="354"/>
      <c r="CU304" s="354"/>
      <c r="CV304" s="354"/>
      <c r="CW304" s="354"/>
      <c r="CX304" s="354"/>
      <c r="CY304" s="354"/>
      <c r="CZ304" s="354"/>
      <c r="DA304" s="354"/>
      <c r="DB304" s="354"/>
      <c r="DC304" s="354"/>
      <c r="DD304" s="354"/>
      <c r="DE304" s="354"/>
      <c r="DF304" s="354"/>
      <c r="DG304" s="354"/>
      <c r="DH304" s="354"/>
      <c r="DI304" s="354"/>
      <c r="DJ304" s="354"/>
    </row>
    <row r="305" spans="1:120" x14ac:dyDescent="0.25">
      <c r="D305" s="354"/>
      <c r="E305" s="354"/>
      <c r="F305" s="356"/>
      <c r="G305" s="354"/>
      <c r="H305" s="354"/>
      <c r="I305" s="354"/>
      <c r="J305" s="354"/>
      <c r="K305" s="354"/>
      <c r="L305" s="354"/>
      <c r="M305" s="354"/>
      <c r="N305" s="354"/>
      <c r="O305" s="354"/>
      <c r="P305" s="354"/>
      <c r="Q305" s="354"/>
      <c r="R305" s="354"/>
      <c r="S305" s="354"/>
      <c r="T305" s="354"/>
      <c r="U305" s="354"/>
      <c r="V305" s="354"/>
      <c r="W305" s="354"/>
      <c r="X305" s="354"/>
      <c r="Y305" s="354"/>
      <c r="Z305" s="354"/>
      <c r="AA305" s="354"/>
      <c r="AB305" s="354"/>
      <c r="AC305" s="354"/>
      <c r="AD305" s="354"/>
      <c r="AE305" s="354"/>
      <c r="AF305" s="354"/>
      <c r="AG305" s="354"/>
      <c r="AH305" s="354"/>
      <c r="AI305" s="354"/>
      <c r="AJ305" s="354"/>
      <c r="AK305" s="354"/>
      <c r="AL305" s="354"/>
      <c r="AM305" s="354"/>
      <c r="AN305" s="354"/>
      <c r="AO305" s="354"/>
      <c r="AP305" s="354"/>
      <c r="AQ305" s="354"/>
      <c r="AR305" s="354"/>
      <c r="AS305" s="354"/>
      <c r="AT305" s="354"/>
      <c r="AU305" s="354"/>
      <c r="AV305" s="354"/>
      <c r="AW305" s="354"/>
      <c r="AX305" s="354"/>
      <c r="AY305" s="354"/>
      <c r="AZ305" s="354"/>
      <c r="BA305" s="354"/>
      <c r="BB305" s="354"/>
      <c r="BC305" s="354"/>
      <c r="BD305" s="354"/>
      <c r="BE305" s="354"/>
      <c r="BF305" s="354"/>
      <c r="BG305" s="354"/>
      <c r="BH305" s="354"/>
      <c r="BI305" s="354"/>
      <c r="BJ305" s="354"/>
      <c r="BK305" s="354"/>
      <c r="BL305" s="354"/>
      <c r="BM305" s="354"/>
      <c r="BN305" s="354"/>
      <c r="BO305" s="354"/>
      <c r="BP305" s="354"/>
      <c r="BQ305" s="354"/>
      <c r="BR305" s="354"/>
      <c r="BS305" s="354"/>
      <c r="BT305" s="354"/>
      <c r="BU305" s="354"/>
      <c r="BV305" s="354"/>
      <c r="BW305" s="354"/>
      <c r="BX305" s="354"/>
      <c r="BY305" s="354"/>
      <c r="BZ305" s="354"/>
      <c r="CA305" s="354"/>
      <c r="CB305" s="354"/>
      <c r="CC305" s="354"/>
      <c r="CD305" s="354"/>
      <c r="CE305" s="354"/>
      <c r="CF305" s="354"/>
      <c r="CG305" s="354"/>
      <c r="CH305" s="354"/>
      <c r="CI305" s="354"/>
      <c r="CJ305" s="354"/>
      <c r="CK305" s="354"/>
      <c r="CL305" s="354"/>
      <c r="CM305" s="354"/>
      <c r="CN305" s="354"/>
      <c r="CO305" s="354"/>
      <c r="CP305" s="354"/>
      <c r="CQ305" s="354"/>
      <c r="CR305" s="354"/>
      <c r="CS305" s="354"/>
      <c r="CT305" s="354"/>
      <c r="CU305" s="354"/>
      <c r="CV305" s="354"/>
      <c r="CW305" s="354"/>
      <c r="CX305" s="354"/>
      <c r="CY305" s="354"/>
      <c r="CZ305" s="354"/>
      <c r="DA305" s="354"/>
      <c r="DB305" s="354"/>
      <c r="DC305" s="354"/>
      <c r="DD305" s="354"/>
      <c r="DE305" s="354"/>
      <c r="DF305" s="354"/>
      <c r="DG305" s="354"/>
      <c r="DH305" s="354"/>
      <c r="DI305" s="354"/>
      <c r="DJ305" s="354"/>
    </row>
    <row r="306" spans="1:120" x14ac:dyDescent="0.25">
      <c r="D306" s="354"/>
      <c r="E306" s="354"/>
      <c r="F306" s="356"/>
      <c r="G306" s="354"/>
      <c r="H306" s="354"/>
      <c r="I306" s="354"/>
      <c r="J306" s="354"/>
      <c r="K306" s="354"/>
      <c r="L306" s="354"/>
      <c r="M306" s="354"/>
      <c r="N306" s="354"/>
      <c r="O306" s="354"/>
      <c r="P306" s="354"/>
      <c r="Q306" s="354"/>
      <c r="R306" s="354"/>
      <c r="S306" s="354"/>
      <c r="T306" s="354"/>
      <c r="U306" s="354"/>
      <c r="V306" s="354"/>
      <c r="W306" s="354"/>
      <c r="X306" s="354"/>
      <c r="Y306" s="354"/>
      <c r="Z306" s="354"/>
      <c r="AA306" s="354"/>
      <c r="AB306" s="354"/>
      <c r="AC306" s="354"/>
      <c r="AD306" s="354"/>
      <c r="AE306" s="354"/>
      <c r="AF306" s="354"/>
      <c r="AG306" s="354"/>
      <c r="AH306" s="354"/>
      <c r="AI306" s="354"/>
      <c r="AJ306" s="354"/>
      <c r="AK306" s="354"/>
      <c r="AL306" s="354"/>
      <c r="AM306" s="354"/>
      <c r="AN306" s="354"/>
      <c r="AO306" s="354"/>
      <c r="AP306" s="354"/>
      <c r="AQ306" s="354"/>
      <c r="AR306" s="354"/>
      <c r="AS306" s="354"/>
      <c r="AT306" s="354"/>
      <c r="AU306" s="354"/>
      <c r="AV306" s="354"/>
      <c r="AW306" s="354"/>
      <c r="AX306" s="354"/>
      <c r="AY306" s="354"/>
      <c r="AZ306" s="354"/>
      <c r="BA306" s="354"/>
      <c r="BB306" s="354"/>
      <c r="BC306" s="354"/>
      <c r="BD306" s="354"/>
      <c r="BE306" s="354"/>
      <c r="BF306" s="354"/>
      <c r="BG306" s="354"/>
      <c r="BH306" s="354"/>
      <c r="BI306" s="354"/>
      <c r="BJ306" s="354"/>
      <c r="BK306" s="354"/>
      <c r="BL306" s="354"/>
      <c r="BM306" s="354"/>
      <c r="BN306" s="354"/>
      <c r="BO306" s="354"/>
      <c r="BP306" s="354"/>
      <c r="BQ306" s="354"/>
      <c r="BR306" s="354"/>
      <c r="BS306" s="354"/>
      <c r="BT306" s="354"/>
      <c r="BU306" s="354"/>
      <c r="BV306" s="354"/>
      <c r="BW306" s="354"/>
      <c r="BX306" s="354"/>
      <c r="BY306" s="354"/>
      <c r="BZ306" s="354"/>
      <c r="CA306" s="354"/>
      <c r="CB306" s="354"/>
      <c r="CC306" s="354"/>
      <c r="CD306" s="354"/>
      <c r="CE306" s="354"/>
      <c r="CF306" s="354"/>
      <c r="CG306" s="354"/>
      <c r="CH306" s="354"/>
      <c r="CI306" s="354"/>
      <c r="CJ306" s="354"/>
      <c r="CK306" s="354"/>
      <c r="CL306" s="354"/>
      <c r="CM306" s="354"/>
      <c r="CN306" s="354"/>
      <c r="CO306" s="354"/>
      <c r="CP306" s="354"/>
      <c r="CQ306" s="354"/>
      <c r="CR306" s="354"/>
      <c r="CS306" s="354"/>
      <c r="CT306" s="354"/>
      <c r="CU306" s="354"/>
      <c r="CV306" s="354"/>
      <c r="CW306" s="354"/>
      <c r="CX306" s="354"/>
      <c r="CY306" s="354"/>
      <c r="CZ306" s="354"/>
      <c r="DA306" s="354"/>
      <c r="DB306" s="354"/>
      <c r="DC306" s="354"/>
      <c r="DD306" s="354"/>
      <c r="DE306" s="354"/>
      <c r="DF306" s="354"/>
      <c r="DG306" s="354"/>
      <c r="DH306" s="354"/>
      <c r="DI306" s="354"/>
      <c r="DJ306" s="354"/>
    </row>
    <row r="307" spans="1:120" x14ac:dyDescent="0.25">
      <c r="D307" s="354"/>
      <c r="E307" s="354"/>
      <c r="F307" s="356"/>
      <c r="G307" s="354"/>
      <c r="H307" s="354"/>
      <c r="I307" s="354"/>
      <c r="J307" s="354"/>
      <c r="K307" s="354"/>
      <c r="L307" s="354"/>
      <c r="M307" s="354"/>
      <c r="N307" s="354"/>
      <c r="O307" s="354"/>
      <c r="P307" s="354"/>
      <c r="Q307" s="354"/>
      <c r="R307" s="354"/>
      <c r="S307" s="354"/>
      <c r="T307" s="354"/>
      <c r="U307" s="354"/>
      <c r="V307" s="354"/>
      <c r="W307" s="354"/>
      <c r="X307" s="354"/>
      <c r="Y307" s="354"/>
      <c r="Z307" s="354"/>
      <c r="AA307" s="354"/>
      <c r="AB307" s="354"/>
      <c r="AC307" s="354"/>
      <c r="AD307" s="354"/>
      <c r="AE307" s="354"/>
      <c r="AF307" s="354"/>
      <c r="AG307" s="354"/>
      <c r="AH307" s="354"/>
      <c r="AI307" s="354"/>
      <c r="AJ307" s="354"/>
      <c r="AK307" s="354"/>
      <c r="AL307" s="354"/>
      <c r="AM307" s="354"/>
      <c r="AN307" s="354"/>
      <c r="AO307" s="354"/>
      <c r="AP307" s="354"/>
      <c r="AQ307" s="354"/>
      <c r="AR307" s="354"/>
      <c r="AS307" s="354"/>
      <c r="AT307" s="354"/>
      <c r="AU307" s="354"/>
      <c r="AV307" s="354"/>
      <c r="AW307" s="354"/>
      <c r="AX307" s="354"/>
      <c r="AY307" s="354"/>
      <c r="AZ307" s="354"/>
      <c r="BA307" s="354"/>
      <c r="BB307" s="354"/>
      <c r="BC307" s="354"/>
      <c r="BD307" s="354"/>
      <c r="BE307" s="354"/>
      <c r="BF307" s="354"/>
      <c r="BG307" s="354"/>
      <c r="BH307" s="354"/>
      <c r="BI307" s="354"/>
      <c r="BJ307" s="354"/>
      <c r="BK307" s="354"/>
      <c r="BL307" s="354"/>
      <c r="BM307" s="354"/>
      <c r="BN307" s="354"/>
      <c r="BO307" s="354"/>
      <c r="BP307" s="354"/>
      <c r="BQ307" s="354"/>
      <c r="BR307" s="354"/>
      <c r="BS307" s="354"/>
      <c r="BT307" s="354"/>
      <c r="BU307" s="354"/>
      <c r="BV307" s="354"/>
      <c r="BW307" s="354"/>
      <c r="BX307" s="354"/>
      <c r="BY307" s="354"/>
      <c r="BZ307" s="354"/>
      <c r="CA307" s="354"/>
      <c r="CB307" s="354"/>
      <c r="CC307" s="354"/>
      <c r="CD307" s="354"/>
      <c r="CE307" s="354"/>
      <c r="CF307" s="354"/>
      <c r="CG307" s="354"/>
      <c r="CH307" s="354"/>
      <c r="CI307" s="354"/>
      <c r="CJ307" s="354"/>
      <c r="CK307" s="354"/>
      <c r="CL307" s="354"/>
      <c r="CM307" s="354"/>
      <c r="CN307" s="354"/>
      <c r="CO307" s="354"/>
      <c r="CP307" s="354"/>
      <c r="CQ307" s="354"/>
      <c r="CR307" s="354"/>
      <c r="CS307" s="354"/>
      <c r="CT307" s="354"/>
      <c r="CU307" s="354"/>
      <c r="CV307" s="354"/>
      <c r="CW307" s="354"/>
      <c r="CX307" s="354"/>
      <c r="CY307" s="354"/>
      <c r="CZ307" s="354"/>
      <c r="DA307" s="354"/>
      <c r="DB307" s="354"/>
      <c r="DC307" s="354"/>
      <c r="DD307" s="354"/>
      <c r="DE307" s="354"/>
      <c r="DF307" s="354"/>
      <c r="DG307" s="354"/>
      <c r="DH307" s="354"/>
      <c r="DI307" s="354"/>
      <c r="DJ307" s="354"/>
    </row>
    <row r="308" spans="1:120" customFormat="1" x14ac:dyDescent="0.25">
      <c r="A308" s="23"/>
      <c r="B308" s="23"/>
      <c r="C308" s="23"/>
      <c r="D308" s="354"/>
      <c r="E308" s="354"/>
      <c r="F308" s="356"/>
      <c r="G308" s="354"/>
      <c r="H308" s="354"/>
      <c r="I308" s="354"/>
      <c r="J308" s="354"/>
      <c r="K308" s="354"/>
      <c r="L308" s="354"/>
      <c r="M308" s="354"/>
      <c r="N308" s="354"/>
      <c r="O308" s="354"/>
      <c r="P308" s="354"/>
      <c r="Q308" s="354"/>
      <c r="R308" s="354"/>
      <c r="S308" s="354"/>
      <c r="T308" s="354"/>
      <c r="U308" s="354"/>
      <c r="V308" s="354"/>
      <c r="W308" s="354"/>
      <c r="X308" s="354"/>
      <c r="Y308" s="354"/>
      <c r="Z308" s="354"/>
      <c r="AA308" s="354"/>
      <c r="AB308" s="354"/>
      <c r="AC308" s="354"/>
      <c r="AD308" s="354"/>
      <c r="AE308" s="354"/>
      <c r="AF308" s="354"/>
      <c r="AG308" s="354"/>
      <c r="AH308" s="354"/>
      <c r="AI308" s="354"/>
      <c r="AJ308" s="354"/>
      <c r="AK308" s="354"/>
      <c r="AL308" s="354"/>
      <c r="AM308" s="354"/>
      <c r="AN308" s="354"/>
      <c r="AO308" s="354"/>
      <c r="AP308" s="354"/>
      <c r="AQ308" s="354"/>
      <c r="AR308" s="354"/>
      <c r="AS308" s="354"/>
      <c r="AT308" s="354"/>
      <c r="AU308" s="354"/>
      <c r="AV308" s="354"/>
      <c r="AW308" s="354"/>
      <c r="AX308" s="354"/>
      <c r="AY308" s="354"/>
      <c r="AZ308" s="354"/>
      <c r="BA308" s="354"/>
      <c r="BB308" s="354"/>
      <c r="BC308" s="354"/>
      <c r="BD308" s="354"/>
      <c r="BE308" s="354"/>
      <c r="BF308" s="354"/>
      <c r="BG308" s="354"/>
      <c r="BH308" s="354"/>
      <c r="BI308" s="354"/>
      <c r="BJ308" s="354"/>
      <c r="BK308" s="354"/>
      <c r="BL308" s="354"/>
      <c r="BM308" s="354"/>
      <c r="BN308" s="354"/>
      <c r="BO308" s="354"/>
      <c r="BP308" s="354"/>
      <c r="BQ308" s="354"/>
      <c r="BR308" s="354"/>
      <c r="BS308" s="354"/>
      <c r="BT308" s="354"/>
      <c r="BU308" s="354"/>
      <c r="BV308" s="354"/>
      <c r="BW308" s="354"/>
      <c r="BX308" s="354"/>
      <c r="BY308" s="354"/>
      <c r="BZ308" s="354"/>
      <c r="CA308" s="354"/>
      <c r="CB308" s="354"/>
      <c r="CC308" s="354"/>
      <c r="CD308" s="354"/>
      <c r="CE308" s="354"/>
      <c r="CF308" s="354"/>
      <c r="CG308" s="354"/>
      <c r="CH308" s="354"/>
      <c r="CI308" s="354"/>
      <c r="CJ308" s="354"/>
      <c r="CK308" s="354"/>
      <c r="CL308" s="354"/>
      <c r="CM308" s="354"/>
      <c r="CN308" s="354"/>
      <c r="CO308" s="354"/>
      <c r="CP308" s="354"/>
      <c r="CQ308" s="354"/>
      <c r="CR308" s="354"/>
      <c r="CS308" s="354"/>
      <c r="CT308" s="354"/>
      <c r="CU308" s="354"/>
      <c r="CV308" s="354"/>
      <c r="CW308" s="354"/>
      <c r="CX308" s="354"/>
      <c r="CY308" s="354"/>
      <c r="CZ308" s="354"/>
      <c r="DA308" s="354"/>
      <c r="DB308" s="354"/>
      <c r="DC308" s="354"/>
      <c r="DD308" s="354"/>
      <c r="DE308" s="354"/>
      <c r="DF308" s="354"/>
      <c r="DG308" s="354"/>
      <c r="DH308" s="354"/>
      <c r="DI308" s="354"/>
      <c r="DJ308" s="354"/>
      <c r="DM308" s="46"/>
      <c r="DN308" s="46"/>
      <c r="DO308" s="46"/>
      <c r="DP308" s="46"/>
    </row>
    <row r="309" spans="1:120" customFormat="1" x14ac:dyDescent="0.25">
      <c r="A309" s="23"/>
      <c r="B309" s="23"/>
      <c r="C309" s="23"/>
      <c r="D309" s="354"/>
      <c r="E309" s="354"/>
      <c r="F309" s="356"/>
      <c r="G309" s="354"/>
      <c r="H309" s="354"/>
      <c r="I309" s="354"/>
      <c r="J309" s="354"/>
      <c r="K309" s="354"/>
      <c r="L309" s="354"/>
      <c r="M309" s="354"/>
      <c r="N309" s="354"/>
      <c r="O309" s="354"/>
      <c r="P309" s="354"/>
      <c r="Q309" s="354"/>
      <c r="R309" s="354"/>
      <c r="S309" s="354"/>
      <c r="T309" s="354"/>
      <c r="U309" s="354"/>
      <c r="V309" s="354"/>
      <c r="W309" s="354"/>
      <c r="X309" s="354"/>
      <c r="Y309" s="354"/>
      <c r="Z309" s="354"/>
      <c r="AA309" s="354"/>
      <c r="AB309" s="354"/>
      <c r="AC309" s="354"/>
      <c r="AD309" s="354"/>
      <c r="AE309" s="354"/>
      <c r="AF309" s="354"/>
      <c r="AG309" s="354"/>
      <c r="AH309" s="354"/>
      <c r="AI309" s="354"/>
      <c r="AJ309" s="354"/>
      <c r="AK309" s="354"/>
      <c r="AL309" s="354"/>
      <c r="AM309" s="354"/>
      <c r="AN309" s="354"/>
      <c r="AO309" s="354"/>
      <c r="AP309" s="354"/>
      <c r="AQ309" s="354"/>
      <c r="AR309" s="354"/>
      <c r="AS309" s="354"/>
      <c r="AT309" s="354"/>
      <c r="AU309" s="354"/>
      <c r="AV309" s="354"/>
      <c r="AW309" s="354"/>
      <c r="AX309" s="354"/>
      <c r="AY309" s="354"/>
      <c r="AZ309" s="354"/>
      <c r="BA309" s="354"/>
      <c r="BB309" s="354"/>
      <c r="BC309" s="354"/>
      <c r="BD309" s="354"/>
      <c r="BE309" s="354"/>
      <c r="BF309" s="354"/>
      <c r="BG309" s="354"/>
      <c r="BH309" s="354"/>
      <c r="BI309" s="354"/>
      <c r="BJ309" s="354"/>
      <c r="BK309" s="354"/>
      <c r="BL309" s="354"/>
      <c r="BM309" s="354"/>
      <c r="BN309" s="354"/>
      <c r="BO309" s="354"/>
      <c r="BP309" s="354"/>
      <c r="BQ309" s="354"/>
      <c r="BR309" s="354"/>
      <c r="BS309" s="354"/>
      <c r="BT309" s="354"/>
      <c r="BU309" s="354"/>
      <c r="BV309" s="354"/>
      <c r="BW309" s="354"/>
      <c r="BX309" s="354"/>
      <c r="BY309" s="354"/>
      <c r="BZ309" s="354"/>
      <c r="CA309" s="354"/>
      <c r="CB309" s="354"/>
      <c r="CC309" s="354"/>
      <c r="CD309" s="354"/>
      <c r="CE309" s="354"/>
      <c r="CF309" s="354"/>
      <c r="CG309" s="354"/>
      <c r="CH309" s="354"/>
      <c r="CI309" s="354"/>
      <c r="CJ309" s="354"/>
      <c r="CK309" s="354"/>
      <c r="CL309" s="354"/>
      <c r="CM309" s="354"/>
      <c r="CN309" s="354"/>
      <c r="CO309" s="354"/>
      <c r="CP309" s="354"/>
      <c r="CQ309" s="354"/>
      <c r="CR309" s="354"/>
      <c r="CS309" s="354"/>
      <c r="CT309" s="354"/>
      <c r="CU309" s="354"/>
      <c r="CV309" s="354"/>
      <c r="CW309" s="354"/>
      <c r="CX309" s="354"/>
      <c r="CY309" s="354"/>
      <c r="CZ309" s="354"/>
      <c r="DA309" s="354"/>
      <c r="DB309" s="354"/>
      <c r="DC309" s="354"/>
      <c r="DD309" s="354"/>
      <c r="DE309" s="354"/>
      <c r="DF309" s="354"/>
      <c r="DG309" s="354"/>
      <c r="DH309" s="354"/>
      <c r="DI309" s="354"/>
      <c r="DJ309" s="354"/>
      <c r="DM309" s="46"/>
      <c r="DN309" s="46"/>
      <c r="DO309" s="46"/>
      <c r="DP309" s="46"/>
    </row>
    <row r="310" spans="1:120" customFormat="1" x14ac:dyDescent="0.25">
      <c r="A310" s="23"/>
      <c r="B310" s="23"/>
      <c r="C310" s="23"/>
      <c r="D310" s="354"/>
      <c r="E310" s="354"/>
      <c r="F310" s="356"/>
      <c r="G310" s="354"/>
      <c r="H310" s="354"/>
      <c r="I310" s="354"/>
      <c r="J310" s="354"/>
      <c r="K310" s="354"/>
      <c r="L310" s="354"/>
      <c r="M310" s="354"/>
      <c r="N310" s="354"/>
      <c r="O310" s="354"/>
      <c r="P310" s="354"/>
      <c r="Q310" s="354"/>
      <c r="R310" s="354"/>
      <c r="S310" s="354"/>
      <c r="T310" s="354"/>
      <c r="U310" s="354"/>
      <c r="V310" s="354"/>
      <c r="W310" s="354"/>
      <c r="X310" s="354"/>
      <c r="Y310" s="354"/>
      <c r="Z310" s="354"/>
      <c r="AA310" s="354"/>
      <c r="AB310" s="354"/>
      <c r="AC310" s="354"/>
      <c r="AD310" s="354"/>
      <c r="AE310" s="354"/>
      <c r="AF310" s="354"/>
      <c r="AG310" s="354"/>
      <c r="AH310" s="354"/>
      <c r="AI310" s="354"/>
      <c r="AJ310" s="354"/>
      <c r="AK310" s="354"/>
      <c r="AL310" s="354"/>
      <c r="AM310" s="354"/>
      <c r="AN310" s="354"/>
      <c r="AO310" s="354"/>
      <c r="AP310" s="354"/>
      <c r="AQ310" s="354"/>
      <c r="AR310" s="354"/>
      <c r="AS310" s="354"/>
      <c r="AT310" s="354"/>
      <c r="AU310" s="354"/>
      <c r="AV310" s="354"/>
      <c r="AW310" s="354"/>
      <c r="AX310" s="354"/>
      <c r="AY310" s="354"/>
      <c r="AZ310" s="354"/>
      <c r="BA310" s="354"/>
      <c r="BB310" s="354"/>
      <c r="BC310" s="354"/>
      <c r="BD310" s="354"/>
      <c r="BE310" s="354"/>
      <c r="BF310" s="354"/>
      <c r="BG310" s="354"/>
      <c r="BH310" s="354"/>
      <c r="BI310" s="354"/>
      <c r="BJ310" s="354"/>
      <c r="BK310" s="354"/>
      <c r="BL310" s="354"/>
      <c r="BM310" s="354"/>
      <c r="BN310" s="354"/>
      <c r="BO310" s="354"/>
      <c r="BP310" s="354"/>
      <c r="BQ310" s="354"/>
      <c r="BR310" s="354"/>
      <c r="BS310" s="354"/>
      <c r="BT310" s="354"/>
      <c r="BU310" s="354"/>
      <c r="BV310" s="354"/>
      <c r="BW310" s="354"/>
      <c r="BX310" s="354"/>
      <c r="BY310" s="354"/>
      <c r="BZ310" s="354"/>
      <c r="CA310" s="354"/>
      <c r="CB310" s="354"/>
      <c r="CC310" s="354"/>
      <c r="CD310" s="354"/>
      <c r="CE310" s="354"/>
      <c r="CF310" s="354"/>
      <c r="CG310" s="354"/>
      <c r="CH310" s="354"/>
      <c r="CI310" s="354"/>
      <c r="CJ310" s="354"/>
      <c r="CK310" s="354"/>
      <c r="CL310" s="354"/>
      <c r="CM310" s="354"/>
      <c r="CN310" s="354"/>
      <c r="CO310" s="354"/>
      <c r="CP310" s="354"/>
      <c r="CQ310" s="354"/>
      <c r="CR310" s="354"/>
      <c r="CS310" s="354"/>
      <c r="CT310" s="354"/>
      <c r="CU310" s="354"/>
      <c r="CV310" s="354"/>
      <c r="CW310" s="354"/>
      <c r="CX310" s="354"/>
      <c r="CY310" s="354"/>
      <c r="CZ310" s="354"/>
      <c r="DA310" s="354"/>
      <c r="DB310" s="354"/>
      <c r="DC310" s="354"/>
      <c r="DD310" s="354"/>
      <c r="DE310" s="354"/>
      <c r="DF310" s="354"/>
      <c r="DG310" s="354"/>
      <c r="DH310" s="354"/>
      <c r="DI310" s="354"/>
      <c r="DJ310" s="354"/>
      <c r="DM310" s="46"/>
      <c r="DN310" s="46"/>
      <c r="DO310" s="46"/>
      <c r="DP310" s="46"/>
    </row>
    <row r="311" spans="1:120" customFormat="1" x14ac:dyDescent="0.25">
      <c r="A311" s="23"/>
      <c r="B311" s="23"/>
      <c r="C311" s="23"/>
      <c r="D311" s="354"/>
      <c r="E311" s="354"/>
      <c r="F311" s="356"/>
      <c r="G311" s="354"/>
      <c r="H311" s="354"/>
      <c r="I311" s="354"/>
      <c r="J311" s="354"/>
      <c r="K311" s="354"/>
      <c r="L311" s="354"/>
      <c r="M311" s="354"/>
      <c r="N311" s="354"/>
      <c r="O311" s="354"/>
      <c r="P311" s="354"/>
      <c r="Q311" s="354"/>
      <c r="R311" s="354"/>
      <c r="S311" s="354"/>
      <c r="T311" s="354"/>
      <c r="U311" s="354"/>
      <c r="V311" s="354"/>
      <c r="W311" s="354"/>
      <c r="X311" s="354"/>
      <c r="Y311" s="354"/>
      <c r="Z311" s="354"/>
      <c r="AA311" s="354"/>
      <c r="AB311" s="354"/>
      <c r="AC311" s="354"/>
      <c r="AD311" s="354"/>
      <c r="AE311" s="354"/>
      <c r="AF311" s="354"/>
      <c r="AG311" s="354"/>
      <c r="AH311" s="354"/>
      <c r="AI311" s="354"/>
      <c r="AJ311" s="354"/>
      <c r="AK311" s="354"/>
      <c r="AL311" s="354"/>
      <c r="AM311" s="354"/>
      <c r="AN311" s="354"/>
      <c r="AO311" s="354"/>
      <c r="AP311" s="354"/>
      <c r="AQ311" s="354"/>
      <c r="AR311" s="354"/>
      <c r="AS311" s="354"/>
      <c r="AT311" s="354"/>
      <c r="AU311" s="354"/>
      <c r="AV311" s="354"/>
      <c r="AW311" s="354"/>
      <c r="AX311" s="354"/>
      <c r="AY311" s="354"/>
      <c r="AZ311" s="354"/>
      <c r="BA311" s="354"/>
      <c r="BB311" s="354"/>
      <c r="BC311" s="354"/>
      <c r="BD311" s="354"/>
      <c r="BE311" s="354"/>
      <c r="BF311" s="354"/>
      <c r="BG311" s="354"/>
      <c r="BH311" s="354"/>
      <c r="BI311" s="354"/>
      <c r="BJ311" s="354"/>
      <c r="BK311" s="354"/>
      <c r="BL311" s="354"/>
      <c r="BM311" s="354"/>
      <c r="BN311" s="354"/>
      <c r="BO311" s="354"/>
      <c r="BP311" s="354"/>
      <c r="BQ311" s="354"/>
      <c r="BR311" s="354"/>
      <c r="BS311" s="354"/>
      <c r="BT311" s="354"/>
      <c r="BU311" s="354"/>
      <c r="BV311" s="354"/>
      <c r="BW311" s="354"/>
      <c r="BX311" s="354"/>
      <c r="BY311" s="354"/>
      <c r="BZ311" s="354"/>
      <c r="CA311" s="354"/>
      <c r="CB311" s="354"/>
      <c r="CC311" s="354"/>
      <c r="CD311" s="354"/>
      <c r="CE311" s="354"/>
      <c r="CF311" s="354"/>
      <c r="CG311" s="354"/>
      <c r="CH311" s="354"/>
      <c r="CI311" s="354"/>
      <c r="CJ311" s="354"/>
      <c r="CK311" s="354"/>
      <c r="CL311" s="354"/>
      <c r="CM311" s="354"/>
      <c r="CN311" s="354"/>
      <c r="CO311" s="354"/>
      <c r="CP311" s="354"/>
      <c r="CQ311" s="354"/>
      <c r="CR311" s="354"/>
      <c r="CS311" s="354"/>
      <c r="CT311" s="354"/>
      <c r="CU311" s="354"/>
      <c r="CV311" s="354"/>
      <c r="CW311" s="354"/>
      <c r="CX311" s="354"/>
      <c r="CY311" s="354"/>
      <c r="CZ311" s="354"/>
      <c r="DA311" s="354"/>
      <c r="DB311" s="354"/>
      <c r="DC311" s="354"/>
      <c r="DD311" s="354"/>
      <c r="DE311" s="354"/>
      <c r="DF311" s="354"/>
      <c r="DG311" s="354"/>
      <c r="DH311" s="354"/>
      <c r="DI311" s="354"/>
      <c r="DJ311" s="354"/>
      <c r="DM311" s="46"/>
      <c r="DN311" s="46"/>
      <c r="DO311" s="46"/>
      <c r="DP311" s="46"/>
    </row>
    <row r="312" spans="1:120" customFormat="1" x14ac:dyDescent="0.25">
      <c r="A312" s="23"/>
      <c r="B312" s="23"/>
      <c r="C312" s="23"/>
      <c r="D312" s="354"/>
      <c r="E312" s="354"/>
      <c r="F312" s="356"/>
      <c r="G312" s="354"/>
      <c r="H312" s="354"/>
      <c r="I312" s="354"/>
      <c r="J312" s="354"/>
      <c r="K312" s="354"/>
      <c r="L312" s="354"/>
      <c r="M312" s="354"/>
      <c r="N312" s="354"/>
      <c r="O312" s="354"/>
      <c r="P312" s="354"/>
      <c r="Q312" s="354"/>
      <c r="R312" s="354"/>
      <c r="S312" s="354"/>
      <c r="T312" s="354"/>
      <c r="U312" s="354"/>
      <c r="V312" s="354"/>
      <c r="W312" s="354"/>
      <c r="X312" s="354"/>
      <c r="Y312" s="354"/>
      <c r="Z312" s="354"/>
      <c r="AA312" s="354"/>
      <c r="AB312" s="354"/>
      <c r="AC312" s="354"/>
      <c r="AD312" s="354"/>
      <c r="AE312" s="354"/>
      <c r="AF312" s="354"/>
      <c r="AG312" s="354"/>
      <c r="AH312" s="354"/>
      <c r="AI312" s="354"/>
      <c r="AJ312" s="354"/>
      <c r="AK312" s="354"/>
      <c r="AL312" s="354"/>
      <c r="AM312" s="354"/>
      <c r="AN312" s="354"/>
      <c r="AO312" s="354"/>
      <c r="AP312" s="354"/>
      <c r="AQ312" s="354"/>
      <c r="AR312" s="354"/>
      <c r="AS312" s="354"/>
      <c r="AT312" s="354"/>
      <c r="AU312" s="354"/>
      <c r="AV312" s="354"/>
      <c r="AW312" s="354"/>
      <c r="AX312" s="354"/>
      <c r="AY312" s="354"/>
      <c r="AZ312" s="354"/>
      <c r="BA312" s="354"/>
      <c r="BB312" s="354"/>
      <c r="BC312" s="354"/>
      <c r="BD312" s="354"/>
      <c r="BE312" s="354"/>
      <c r="BF312" s="354"/>
      <c r="BG312" s="354"/>
      <c r="BH312" s="354"/>
      <c r="BI312" s="354"/>
      <c r="BJ312" s="354"/>
      <c r="BK312" s="354"/>
      <c r="BL312" s="354"/>
      <c r="BM312" s="354"/>
      <c r="BN312" s="354"/>
      <c r="BO312" s="354"/>
      <c r="BP312" s="354"/>
      <c r="BQ312" s="354"/>
      <c r="BR312" s="354"/>
      <c r="BS312" s="354"/>
      <c r="BT312" s="354"/>
      <c r="BU312" s="354"/>
      <c r="BV312" s="354"/>
      <c r="BW312" s="354"/>
      <c r="BX312" s="354"/>
      <c r="BY312" s="354"/>
      <c r="BZ312" s="354"/>
      <c r="CA312" s="354"/>
      <c r="CB312" s="354"/>
      <c r="CC312" s="354"/>
      <c r="CD312" s="354"/>
      <c r="CE312" s="354"/>
      <c r="CF312" s="354"/>
      <c r="CG312" s="354"/>
      <c r="CH312" s="354"/>
      <c r="CI312" s="354"/>
      <c r="CJ312" s="354"/>
      <c r="CK312" s="354"/>
      <c r="CL312" s="354"/>
      <c r="CM312" s="354"/>
      <c r="CN312" s="354"/>
      <c r="CO312" s="354"/>
      <c r="CP312" s="354"/>
      <c r="CQ312" s="354"/>
      <c r="CR312" s="354"/>
      <c r="CS312" s="354"/>
      <c r="CT312" s="354"/>
      <c r="CU312" s="354"/>
      <c r="CV312" s="354"/>
      <c r="CW312" s="354"/>
      <c r="CX312" s="354"/>
      <c r="CY312" s="354"/>
      <c r="CZ312" s="354"/>
      <c r="DA312" s="354"/>
      <c r="DB312" s="354"/>
      <c r="DC312" s="354"/>
      <c r="DD312" s="354"/>
      <c r="DE312" s="354"/>
      <c r="DF312" s="354"/>
      <c r="DG312" s="354"/>
      <c r="DH312" s="354"/>
      <c r="DI312" s="354"/>
      <c r="DJ312" s="354"/>
      <c r="DM312" s="46"/>
      <c r="DN312" s="46"/>
      <c r="DO312" s="46"/>
      <c r="DP312" s="46"/>
    </row>
    <row r="313" spans="1:120" customFormat="1" x14ac:dyDescent="0.25">
      <c r="A313" s="23"/>
      <c r="B313" s="23"/>
      <c r="C313" s="23"/>
      <c r="D313" s="354"/>
      <c r="E313" s="354"/>
      <c r="F313" s="356"/>
      <c r="G313" s="354"/>
      <c r="H313" s="354"/>
      <c r="I313" s="354"/>
      <c r="J313" s="354"/>
      <c r="K313" s="354"/>
      <c r="L313" s="354"/>
      <c r="M313" s="354"/>
      <c r="N313" s="354"/>
      <c r="O313" s="354"/>
      <c r="P313" s="354"/>
      <c r="Q313" s="354"/>
      <c r="R313" s="354"/>
      <c r="S313" s="354"/>
      <c r="T313" s="354"/>
      <c r="U313" s="354"/>
      <c r="V313" s="354"/>
      <c r="W313" s="354"/>
      <c r="X313" s="354"/>
      <c r="Y313" s="354"/>
      <c r="Z313" s="354"/>
      <c r="AA313" s="354"/>
      <c r="AB313" s="354"/>
      <c r="AC313" s="354"/>
      <c r="AD313" s="354"/>
      <c r="AE313" s="354"/>
      <c r="AF313" s="354"/>
      <c r="AG313" s="354"/>
      <c r="AH313" s="354"/>
      <c r="AI313" s="354"/>
      <c r="AJ313" s="354"/>
      <c r="AK313" s="354"/>
      <c r="AL313" s="354"/>
      <c r="AM313" s="354"/>
      <c r="AN313" s="354"/>
      <c r="AO313" s="354"/>
      <c r="AP313" s="354"/>
      <c r="AQ313" s="354"/>
      <c r="AR313" s="354"/>
      <c r="AS313" s="354"/>
      <c r="AT313" s="354"/>
      <c r="AU313" s="354"/>
      <c r="AV313" s="354"/>
      <c r="AW313" s="354"/>
      <c r="AX313" s="354"/>
      <c r="AY313" s="354"/>
      <c r="AZ313" s="354"/>
      <c r="BA313" s="354"/>
      <c r="BB313" s="354"/>
      <c r="BC313" s="354"/>
      <c r="BD313" s="354"/>
      <c r="BE313" s="354"/>
      <c r="BF313" s="354"/>
      <c r="BG313" s="354"/>
      <c r="BH313" s="354"/>
      <c r="BI313" s="354"/>
      <c r="BJ313" s="354"/>
      <c r="BK313" s="354"/>
      <c r="BL313" s="354"/>
      <c r="BM313" s="354"/>
      <c r="BN313" s="354"/>
      <c r="BO313" s="354"/>
      <c r="BP313" s="354"/>
      <c r="BQ313" s="354"/>
      <c r="BR313" s="354"/>
      <c r="BS313" s="354"/>
      <c r="BT313" s="354"/>
      <c r="BU313" s="354"/>
      <c r="BV313" s="354"/>
      <c r="BW313" s="354"/>
      <c r="BX313" s="354"/>
      <c r="BY313" s="354"/>
      <c r="BZ313" s="354"/>
      <c r="CA313" s="354"/>
      <c r="CB313" s="354"/>
      <c r="CC313" s="354"/>
      <c r="CD313" s="354"/>
      <c r="CE313" s="354"/>
      <c r="CF313" s="354"/>
      <c r="CG313" s="354"/>
      <c r="CH313" s="354"/>
      <c r="CI313" s="354"/>
      <c r="CJ313" s="354"/>
      <c r="CK313" s="354"/>
      <c r="CL313" s="354"/>
      <c r="CM313" s="354"/>
      <c r="CN313" s="354"/>
      <c r="CO313" s="354"/>
      <c r="CP313" s="354"/>
      <c r="CQ313" s="354"/>
      <c r="CR313" s="354"/>
      <c r="CS313" s="354"/>
      <c r="CT313" s="354"/>
      <c r="CU313" s="354"/>
      <c r="CV313" s="354"/>
      <c r="CW313" s="354"/>
      <c r="CX313" s="354"/>
      <c r="CY313" s="354"/>
      <c r="CZ313" s="354"/>
      <c r="DA313" s="354"/>
      <c r="DB313" s="354"/>
      <c r="DC313" s="354"/>
      <c r="DD313" s="354"/>
      <c r="DE313" s="354"/>
      <c r="DF313" s="354"/>
      <c r="DG313" s="354"/>
      <c r="DH313" s="354"/>
      <c r="DI313" s="354"/>
      <c r="DJ313" s="354"/>
      <c r="DM313" s="46"/>
      <c r="DN313" s="46"/>
      <c r="DO313" s="46"/>
      <c r="DP313" s="46"/>
    </row>
    <row r="314" spans="1:120" customFormat="1" x14ac:dyDescent="0.25">
      <c r="A314" s="23"/>
      <c r="B314" s="23"/>
      <c r="C314" s="23"/>
      <c r="D314" s="354"/>
      <c r="E314" s="354"/>
      <c r="F314" s="356"/>
      <c r="G314" s="354"/>
      <c r="H314" s="354"/>
      <c r="I314" s="354"/>
      <c r="J314" s="354"/>
      <c r="K314" s="354"/>
      <c r="L314" s="354"/>
      <c r="M314" s="354"/>
      <c r="N314" s="354"/>
      <c r="O314" s="354"/>
      <c r="P314" s="354"/>
      <c r="Q314" s="354"/>
      <c r="R314" s="354"/>
      <c r="S314" s="354"/>
      <c r="T314" s="354"/>
      <c r="U314" s="354"/>
      <c r="V314" s="354"/>
      <c r="W314" s="354"/>
      <c r="X314" s="354"/>
      <c r="Y314" s="354"/>
      <c r="Z314" s="354"/>
      <c r="AA314" s="354"/>
      <c r="AB314" s="354"/>
      <c r="AC314" s="354"/>
      <c r="AD314" s="354"/>
      <c r="AE314" s="354"/>
      <c r="AF314" s="354"/>
      <c r="AG314" s="354"/>
      <c r="AH314" s="354"/>
      <c r="AI314" s="354"/>
      <c r="AJ314" s="354"/>
      <c r="AK314" s="354"/>
      <c r="AL314" s="354"/>
      <c r="AM314" s="354"/>
      <c r="AN314" s="354"/>
      <c r="AO314" s="354"/>
      <c r="AP314" s="354"/>
      <c r="AQ314" s="354"/>
      <c r="AR314" s="354"/>
      <c r="AS314" s="354"/>
      <c r="AT314" s="354"/>
      <c r="AU314" s="354"/>
      <c r="AV314" s="354"/>
      <c r="AW314" s="354"/>
      <c r="AX314" s="354"/>
      <c r="AY314" s="354"/>
      <c r="AZ314" s="354"/>
      <c r="BA314" s="354"/>
      <c r="BB314" s="354"/>
      <c r="BC314" s="354"/>
      <c r="BD314" s="354"/>
      <c r="BE314" s="354"/>
      <c r="BF314" s="354"/>
      <c r="BG314" s="354"/>
      <c r="BH314" s="354"/>
      <c r="BI314" s="354"/>
      <c r="BJ314" s="354"/>
      <c r="BK314" s="354"/>
      <c r="BL314" s="354"/>
      <c r="BM314" s="354"/>
      <c r="BN314" s="354"/>
      <c r="BO314" s="354"/>
      <c r="BP314" s="354"/>
      <c r="BQ314" s="354"/>
      <c r="BR314" s="354"/>
      <c r="BS314" s="354"/>
      <c r="BT314" s="354"/>
      <c r="BU314" s="354"/>
      <c r="BV314" s="354"/>
      <c r="BW314" s="354"/>
      <c r="BX314" s="354"/>
      <c r="BY314" s="354"/>
      <c r="BZ314" s="354"/>
      <c r="CA314" s="354"/>
      <c r="CB314" s="354"/>
      <c r="CC314" s="354"/>
      <c r="CD314" s="354"/>
      <c r="CE314" s="354"/>
      <c r="CF314" s="354"/>
      <c r="CG314" s="354"/>
      <c r="CH314" s="354"/>
      <c r="CI314" s="354"/>
      <c r="CJ314" s="354"/>
      <c r="CK314" s="354"/>
      <c r="CL314" s="354"/>
      <c r="CM314" s="354"/>
      <c r="CN314" s="354"/>
      <c r="CO314" s="354"/>
      <c r="CP314" s="354"/>
      <c r="CQ314" s="354"/>
      <c r="CR314" s="354"/>
      <c r="CS314" s="354"/>
      <c r="CT314" s="354"/>
      <c r="CU314" s="354"/>
      <c r="CV314" s="354"/>
      <c r="CW314" s="354"/>
      <c r="CX314" s="354"/>
      <c r="CY314" s="354"/>
      <c r="CZ314" s="354"/>
      <c r="DA314" s="354"/>
      <c r="DB314" s="354"/>
      <c r="DC314" s="354"/>
      <c r="DD314" s="354"/>
      <c r="DE314" s="354"/>
      <c r="DF314" s="354"/>
      <c r="DG314" s="354"/>
      <c r="DH314" s="354"/>
      <c r="DI314" s="354"/>
      <c r="DJ314" s="354"/>
      <c r="DM314" s="46"/>
      <c r="DN314" s="46"/>
      <c r="DO314" s="46"/>
      <c r="DP314" s="46"/>
    </row>
    <row r="315" spans="1:120" customFormat="1" x14ac:dyDescent="0.25">
      <c r="A315" s="23"/>
      <c r="B315" s="23"/>
      <c r="C315" s="23"/>
      <c r="D315" s="354"/>
      <c r="E315" s="354"/>
      <c r="F315" s="356"/>
      <c r="G315" s="354"/>
      <c r="H315" s="354"/>
      <c r="I315" s="354"/>
      <c r="J315" s="354"/>
      <c r="K315" s="354"/>
      <c r="L315" s="354"/>
      <c r="M315" s="354"/>
      <c r="N315" s="354"/>
      <c r="O315" s="354"/>
      <c r="P315" s="354"/>
      <c r="Q315" s="354"/>
      <c r="R315" s="354"/>
      <c r="S315" s="354"/>
      <c r="T315" s="354"/>
      <c r="U315" s="354"/>
      <c r="V315" s="354"/>
      <c r="W315" s="354"/>
      <c r="X315" s="354"/>
      <c r="Y315" s="354"/>
      <c r="Z315" s="354"/>
      <c r="AA315" s="354"/>
      <c r="AB315" s="354"/>
      <c r="AC315" s="354"/>
      <c r="AD315" s="354"/>
      <c r="AE315" s="354"/>
      <c r="AF315" s="354"/>
      <c r="AG315" s="354"/>
      <c r="AH315" s="354"/>
      <c r="AI315" s="354"/>
      <c r="AJ315" s="354"/>
      <c r="AK315" s="354"/>
      <c r="AL315" s="354"/>
      <c r="AM315" s="354"/>
      <c r="AN315" s="354"/>
      <c r="AO315" s="354"/>
      <c r="AP315" s="354"/>
      <c r="AQ315" s="354"/>
      <c r="AR315" s="354"/>
      <c r="AS315" s="354"/>
      <c r="AT315" s="354"/>
      <c r="AU315" s="354"/>
      <c r="AV315" s="354"/>
      <c r="AW315" s="354"/>
      <c r="AX315" s="354"/>
      <c r="AY315" s="354"/>
      <c r="AZ315" s="354"/>
      <c r="BA315" s="354"/>
      <c r="BB315" s="354"/>
      <c r="BC315" s="354"/>
      <c r="BD315" s="354"/>
      <c r="BE315" s="354"/>
      <c r="BF315" s="354"/>
      <c r="BG315" s="354"/>
      <c r="BH315" s="354"/>
      <c r="BI315" s="354"/>
      <c r="BJ315" s="354"/>
      <c r="BK315" s="354"/>
      <c r="BL315" s="354"/>
      <c r="BM315" s="354"/>
      <c r="BN315" s="354"/>
      <c r="BO315" s="354"/>
      <c r="BP315" s="354"/>
      <c r="BQ315" s="354"/>
      <c r="BR315" s="354"/>
      <c r="BS315" s="354"/>
      <c r="BT315" s="354"/>
      <c r="BU315" s="354"/>
      <c r="BV315" s="354"/>
      <c r="BW315" s="354"/>
      <c r="BX315" s="354"/>
      <c r="BY315" s="354"/>
      <c r="BZ315" s="354"/>
      <c r="CA315" s="354"/>
      <c r="CB315" s="354"/>
      <c r="CC315" s="354"/>
      <c r="CD315" s="354"/>
      <c r="CE315" s="354"/>
      <c r="CF315" s="354"/>
      <c r="CG315" s="354"/>
      <c r="CH315" s="354"/>
      <c r="CI315" s="354"/>
      <c r="CJ315" s="354"/>
      <c r="CK315" s="354"/>
      <c r="CL315" s="354"/>
      <c r="CM315" s="354"/>
      <c r="CN315" s="354"/>
      <c r="CO315" s="354"/>
      <c r="CP315" s="354"/>
      <c r="CQ315" s="354"/>
      <c r="CR315" s="354"/>
      <c r="CS315" s="354"/>
      <c r="CT315" s="354"/>
      <c r="CU315" s="354"/>
      <c r="CV315" s="354"/>
      <c r="CW315" s="354"/>
      <c r="CX315" s="354"/>
      <c r="CY315" s="354"/>
      <c r="CZ315" s="354"/>
      <c r="DA315" s="354"/>
      <c r="DB315" s="354"/>
      <c r="DC315" s="354"/>
      <c r="DD315" s="354"/>
      <c r="DE315" s="354"/>
      <c r="DF315" s="354"/>
      <c r="DG315" s="354"/>
      <c r="DH315" s="354"/>
      <c r="DI315" s="354"/>
      <c r="DJ315" s="354"/>
      <c r="DM315" s="46"/>
      <c r="DN315" s="46"/>
      <c r="DO315" s="46"/>
      <c r="DP315" s="46"/>
    </row>
    <row r="316" spans="1:120" customFormat="1" x14ac:dyDescent="0.25">
      <c r="A316" s="23"/>
      <c r="B316" s="23"/>
      <c r="C316" s="23"/>
      <c r="D316" s="354"/>
      <c r="E316" s="354"/>
      <c r="F316" s="356"/>
      <c r="G316" s="354"/>
      <c r="H316" s="354"/>
      <c r="I316" s="354"/>
      <c r="J316" s="354"/>
      <c r="K316" s="354"/>
      <c r="L316" s="354"/>
      <c r="M316" s="354"/>
      <c r="N316" s="354"/>
      <c r="O316" s="354"/>
      <c r="P316" s="354"/>
      <c r="Q316" s="354"/>
      <c r="R316" s="354"/>
      <c r="S316" s="354"/>
      <c r="T316" s="354"/>
      <c r="U316" s="354"/>
      <c r="V316" s="354"/>
      <c r="W316" s="354"/>
      <c r="X316" s="354"/>
      <c r="Y316" s="354"/>
      <c r="Z316" s="354"/>
      <c r="AA316" s="354"/>
      <c r="AB316" s="354"/>
      <c r="AC316" s="354"/>
      <c r="AD316" s="354"/>
      <c r="AE316" s="354"/>
      <c r="AF316" s="354"/>
      <c r="AG316" s="354"/>
      <c r="AH316" s="354"/>
      <c r="AI316" s="354"/>
      <c r="AJ316" s="354"/>
      <c r="AK316" s="354"/>
      <c r="AL316" s="354"/>
      <c r="AM316" s="354"/>
      <c r="AN316" s="354"/>
      <c r="AO316" s="354"/>
      <c r="AP316" s="354"/>
      <c r="AQ316" s="354"/>
      <c r="AR316" s="354"/>
      <c r="AS316" s="354"/>
      <c r="AT316" s="354"/>
      <c r="AU316" s="354"/>
      <c r="AV316" s="354"/>
      <c r="AW316" s="354"/>
      <c r="AX316" s="354"/>
      <c r="AY316" s="354"/>
      <c r="AZ316" s="354"/>
      <c r="BA316" s="354"/>
      <c r="BB316" s="354"/>
      <c r="BC316" s="354"/>
      <c r="BD316" s="354"/>
      <c r="BE316" s="354"/>
      <c r="BF316" s="354"/>
      <c r="BG316" s="354"/>
      <c r="BH316" s="354"/>
      <c r="BI316" s="354"/>
      <c r="BJ316" s="354"/>
      <c r="BK316" s="354"/>
      <c r="BL316" s="354"/>
      <c r="BM316" s="354"/>
      <c r="BN316" s="354"/>
      <c r="BO316" s="354"/>
      <c r="BP316" s="354"/>
      <c r="BQ316" s="354"/>
      <c r="BR316" s="354"/>
      <c r="BS316" s="354"/>
      <c r="BT316" s="354"/>
      <c r="BU316" s="354"/>
      <c r="BV316" s="354"/>
      <c r="BW316" s="354"/>
      <c r="BX316" s="354"/>
      <c r="BY316" s="354"/>
      <c r="BZ316" s="354"/>
      <c r="CA316" s="354"/>
      <c r="CB316" s="354"/>
      <c r="CC316" s="354"/>
      <c r="CD316" s="354"/>
      <c r="CE316" s="354"/>
      <c r="CF316" s="354"/>
      <c r="CG316" s="354"/>
      <c r="CH316" s="354"/>
      <c r="CI316" s="354"/>
      <c r="CJ316" s="354"/>
      <c r="CK316" s="354"/>
      <c r="CL316" s="354"/>
      <c r="CM316" s="354"/>
      <c r="CN316" s="354"/>
      <c r="CO316" s="354"/>
      <c r="CP316" s="354"/>
      <c r="CQ316" s="354"/>
      <c r="CR316" s="354"/>
      <c r="CS316" s="354"/>
      <c r="CT316" s="354"/>
      <c r="CU316" s="354"/>
      <c r="CV316" s="354"/>
      <c r="CW316" s="354"/>
      <c r="CX316" s="354"/>
      <c r="CY316" s="354"/>
      <c r="CZ316" s="354"/>
      <c r="DA316" s="354"/>
      <c r="DB316" s="354"/>
      <c r="DC316" s="354"/>
      <c r="DD316" s="354"/>
      <c r="DE316" s="354"/>
      <c r="DF316" s="354"/>
      <c r="DG316" s="354"/>
      <c r="DH316" s="354"/>
      <c r="DI316" s="354"/>
      <c r="DJ316" s="354"/>
      <c r="DM316" s="46"/>
      <c r="DN316" s="46"/>
      <c r="DO316" s="46"/>
      <c r="DP316" s="46"/>
    </row>
    <row r="317" spans="1:120" customFormat="1" x14ac:dyDescent="0.25">
      <c r="A317" s="23"/>
      <c r="B317" s="23"/>
      <c r="C317" s="23"/>
      <c r="D317" s="354"/>
      <c r="E317" s="354"/>
      <c r="F317" s="356"/>
      <c r="G317" s="354"/>
      <c r="H317" s="354"/>
      <c r="I317" s="354"/>
      <c r="J317" s="354"/>
      <c r="K317" s="354"/>
      <c r="L317" s="354"/>
      <c r="M317" s="354"/>
      <c r="N317" s="354"/>
      <c r="O317" s="354"/>
      <c r="P317" s="354"/>
      <c r="Q317" s="354"/>
      <c r="R317" s="354"/>
      <c r="S317" s="354"/>
      <c r="T317" s="354"/>
      <c r="U317" s="354"/>
      <c r="V317" s="354"/>
      <c r="W317" s="354"/>
      <c r="X317" s="354"/>
      <c r="Y317" s="354"/>
      <c r="Z317" s="354"/>
      <c r="AA317" s="354"/>
      <c r="AB317" s="354"/>
      <c r="AC317" s="354"/>
      <c r="AD317" s="354"/>
      <c r="AE317" s="354"/>
      <c r="AF317" s="354"/>
      <c r="AG317" s="354"/>
      <c r="AH317" s="354"/>
      <c r="AI317" s="354"/>
      <c r="AJ317" s="354"/>
      <c r="AK317" s="354"/>
      <c r="AL317" s="354"/>
      <c r="AM317" s="354"/>
      <c r="AN317" s="354"/>
      <c r="AO317" s="354"/>
      <c r="AP317" s="354"/>
      <c r="AQ317" s="354"/>
      <c r="AR317" s="354"/>
      <c r="AS317" s="354"/>
      <c r="AT317" s="354"/>
      <c r="AU317" s="354"/>
      <c r="AV317" s="354"/>
      <c r="AW317" s="354"/>
      <c r="AX317" s="354"/>
      <c r="AY317" s="354"/>
      <c r="AZ317" s="354"/>
      <c r="BA317" s="354"/>
      <c r="BB317" s="354"/>
      <c r="BC317" s="354"/>
      <c r="BD317" s="354"/>
      <c r="BE317" s="354"/>
      <c r="BF317" s="354"/>
      <c r="BG317" s="354"/>
      <c r="BH317" s="354"/>
      <c r="BI317" s="354"/>
      <c r="BJ317" s="354"/>
      <c r="BK317" s="354"/>
      <c r="BL317" s="354"/>
      <c r="BM317" s="354"/>
      <c r="BN317" s="354"/>
      <c r="BO317" s="354"/>
      <c r="BP317" s="354"/>
      <c r="BQ317" s="354"/>
      <c r="BR317" s="354"/>
      <c r="BS317" s="354"/>
      <c r="BT317" s="354"/>
      <c r="BU317" s="354"/>
      <c r="BV317" s="354"/>
      <c r="BW317" s="354"/>
      <c r="BX317" s="354"/>
      <c r="BY317" s="354"/>
      <c r="BZ317" s="354"/>
      <c r="CA317" s="354"/>
      <c r="CB317" s="354"/>
      <c r="CC317" s="354"/>
      <c r="CD317" s="354"/>
      <c r="CE317" s="354"/>
      <c r="CF317" s="354"/>
      <c r="CG317" s="354"/>
      <c r="CH317" s="354"/>
      <c r="CI317" s="354"/>
      <c r="CJ317" s="354"/>
      <c r="CK317" s="354"/>
      <c r="CL317" s="354"/>
      <c r="CM317" s="354"/>
      <c r="CN317" s="354"/>
      <c r="CO317" s="354"/>
      <c r="CP317" s="354"/>
      <c r="CQ317" s="354"/>
      <c r="CR317" s="354"/>
      <c r="CS317" s="354"/>
      <c r="CT317" s="354"/>
      <c r="CU317" s="354"/>
      <c r="CV317" s="354"/>
      <c r="CW317" s="354"/>
      <c r="CX317" s="354"/>
      <c r="CY317" s="354"/>
      <c r="CZ317" s="354"/>
      <c r="DA317" s="354"/>
      <c r="DB317" s="354"/>
      <c r="DC317" s="354"/>
      <c r="DD317" s="354"/>
      <c r="DE317" s="354"/>
      <c r="DF317" s="354"/>
      <c r="DG317" s="354"/>
      <c r="DH317" s="354"/>
      <c r="DI317" s="354"/>
      <c r="DJ317" s="354"/>
      <c r="DM317" s="46"/>
      <c r="DN317" s="46"/>
      <c r="DO317" s="46"/>
      <c r="DP317" s="46"/>
    </row>
    <row r="318" spans="1:120" customFormat="1" x14ac:dyDescent="0.25">
      <c r="A318" s="23"/>
      <c r="B318" s="23"/>
      <c r="C318" s="23"/>
      <c r="D318" s="354"/>
      <c r="E318" s="354"/>
      <c r="F318" s="356"/>
      <c r="G318" s="354"/>
      <c r="H318" s="354"/>
      <c r="I318" s="354"/>
      <c r="J318" s="354"/>
      <c r="K318" s="354"/>
      <c r="L318" s="354"/>
      <c r="M318" s="354"/>
      <c r="N318" s="354"/>
      <c r="O318" s="354"/>
      <c r="P318" s="354"/>
      <c r="Q318" s="354"/>
      <c r="R318" s="354"/>
      <c r="S318" s="354"/>
      <c r="T318" s="354"/>
      <c r="U318" s="354"/>
      <c r="V318" s="354"/>
      <c r="W318" s="354"/>
      <c r="X318" s="354"/>
      <c r="Y318" s="354"/>
      <c r="Z318" s="354"/>
      <c r="AA318" s="354"/>
      <c r="AB318" s="354"/>
      <c r="AC318" s="354"/>
      <c r="AD318" s="354"/>
      <c r="AE318" s="354"/>
      <c r="AF318" s="354"/>
      <c r="AG318" s="354"/>
      <c r="AH318" s="354"/>
      <c r="AI318" s="354"/>
      <c r="AJ318" s="354"/>
      <c r="AK318" s="354"/>
      <c r="AL318" s="354"/>
      <c r="AM318" s="354"/>
      <c r="AN318" s="354"/>
      <c r="AO318" s="354"/>
      <c r="AP318" s="354"/>
      <c r="AQ318" s="354"/>
      <c r="AR318" s="354"/>
      <c r="AS318" s="354"/>
      <c r="AT318" s="354"/>
      <c r="AU318" s="354"/>
      <c r="AV318" s="354"/>
      <c r="AW318" s="354"/>
      <c r="AX318" s="354"/>
      <c r="AY318" s="354"/>
      <c r="AZ318" s="354"/>
      <c r="BA318" s="354"/>
      <c r="BB318" s="354"/>
      <c r="BC318" s="354"/>
      <c r="BD318" s="354"/>
      <c r="BE318" s="354"/>
      <c r="BF318" s="354"/>
      <c r="BG318" s="354"/>
      <c r="BH318" s="354"/>
      <c r="BI318" s="354"/>
      <c r="BJ318" s="354"/>
      <c r="BK318" s="354"/>
      <c r="BL318" s="354"/>
      <c r="BM318" s="354"/>
      <c r="BN318" s="354"/>
      <c r="BO318" s="354"/>
      <c r="BP318" s="354"/>
      <c r="BQ318" s="354"/>
      <c r="BR318" s="354"/>
      <c r="BS318" s="354"/>
      <c r="BT318" s="354"/>
      <c r="BU318" s="354"/>
      <c r="BV318" s="354"/>
      <c r="BW318" s="354"/>
      <c r="BX318" s="354"/>
      <c r="BY318" s="354"/>
      <c r="BZ318" s="354"/>
      <c r="CA318" s="354"/>
      <c r="CB318" s="354"/>
      <c r="CC318" s="354"/>
      <c r="CD318" s="354"/>
      <c r="CE318" s="354"/>
      <c r="CF318" s="354"/>
      <c r="CG318" s="354"/>
      <c r="CH318" s="354"/>
      <c r="CI318" s="354"/>
      <c r="CJ318" s="354"/>
      <c r="CK318" s="354"/>
      <c r="CL318" s="354"/>
      <c r="CM318" s="354"/>
      <c r="CN318" s="354"/>
      <c r="CO318" s="354"/>
      <c r="CP318" s="354"/>
      <c r="CQ318" s="354"/>
      <c r="CR318" s="354"/>
      <c r="CS318" s="354"/>
      <c r="CT318" s="354"/>
      <c r="CU318" s="354"/>
      <c r="CV318" s="354"/>
      <c r="CW318" s="354"/>
      <c r="CX318" s="354"/>
      <c r="CY318" s="354"/>
      <c r="CZ318" s="354"/>
      <c r="DA318" s="354"/>
      <c r="DB318" s="354"/>
      <c r="DC318" s="354"/>
      <c r="DD318" s="354"/>
      <c r="DE318" s="354"/>
      <c r="DF318" s="354"/>
      <c r="DG318" s="354"/>
      <c r="DH318" s="354"/>
      <c r="DI318" s="354"/>
      <c r="DJ318" s="354"/>
      <c r="DM318" s="46"/>
      <c r="DN318" s="46"/>
      <c r="DO318" s="46"/>
      <c r="DP318" s="46"/>
    </row>
    <row r="319" spans="1:120" customFormat="1" x14ac:dyDescent="0.25">
      <c r="A319" s="23"/>
      <c r="B319" s="23"/>
      <c r="C319" s="23"/>
      <c r="D319" s="354"/>
      <c r="E319" s="354"/>
      <c r="F319" s="356"/>
      <c r="G319" s="354"/>
      <c r="H319" s="354"/>
      <c r="I319" s="354"/>
      <c r="J319" s="354"/>
      <c r="K319" s="354"/>
      <c r="L319" s="354"/>
      <c r="M319" s="354"/>
      <c r="N319" s="354"/>
      <c r="O319" s="354"/>
      <c r="P319" s="354"/>
      <c r="Q319" s="354"/>
      <c r="R319" s="354"/>
      <c r="S319" s="354"/>
      <c r="T319" s="354"/>
      <c r="U319" s="354"/>
      <c r="V319" s="354"/>
      <c r="W319" s="354"/>
      <c r="X319" s="354"/>
      <c r="Y319" s="354"/>
      <c r="Z319" s="354"/>
      <c r="AA319" s="354"/>
      <c r="AB319" s="354"/>
      <c r="AC319" s="354"/>
      <c r="AD319" s="354"/>
      <c r="AE319" s="354"/>
      <c r="AF319" s="354"/>
      <c r="AG319" s="354"/>
      <c r="AH319" s="354"/>
      <c r="AI319" s="354"/>
      <c r="AJ319" s="354"/>
      <c r="AK319" s="354"/>
      <c r="AL319" s="354"/>
      <c r="AM319" s="354"/>
      <c r="AN319" s="354"/>
      <c r="AO319" s="354"/>
      <c r="AP319" s="354"/>
      <c r="AQ319" s="354"/>
      <c r="AR319" s="354"/>
      <c r="AS319" s="354"/>
      <c r="AT319" s="354"/>
      <c r="AU319" s="354"/>
      <c r="AV319" s="354"/>
      <c r="AW319" s="354"/>
      <c r="AX319" s="354"/>
      <c r="AY319" s="354"/>
      <c r="AZ319" s="354"/>
      <c r="BA319" s="354"/>
      <c r="BB319" s="354"/>
      <c r="BC319" s="354"/>
      <c r="BD319" s="354"/>
      <c r="BE319" s="354"/>
      <c r="BF319" s="354"/>
      <c r="BG319" s="354"/>
      <c r="BH319" s="354"/>
      <c r="BI319" s="354"/>
      <c r="BJ319" s="354"/>
      <c r="BK319" s="354"/>
      <c r="BL319" s="354"/>
      <c r="BM319" s="354"/>
      <c r="BN319" s="354"/>
      <c r="BO319" s="354"/>
      <c r="BP319" s="354"/>
      <c r="BQ319" s="354"/>
      <c r="BR319" s="354"/>
      <c r="BS319" s="354"/>
      <c r="BT319" s="354"/>
      <c r="BU319" s="354"/>
      <c r="BV319" s="354"/>
      <c r="BW319" s="354"/>
      <c r="BX319" s="354"/>
      <c r="BY319" s="354"/>
      <c r="BZ319" s="354"/>
      <c r="CA319" s="354"/>
      <c r="CB319" s="354"/>
      <c r="CC319" s="354"/>
      <c r="CD319" s="354"/>
      <c r="CE319" s="354"/>
      <c r="CF319" s="354"/>
      <c r="CG319" s="354"/>
      <c r="CH319" s="354"/>
      <c r="CI319" s="354"/>
      <c r="CJ319" s="354"/>
      <c r="CK319" s="354"/>
      <c r="CL319" s="354"/>
      <c r="CM319" s="354"/>
      <c r="CN319" s="354"/>
      <c r="CO319" s="354"/>
      <c r="CP319" s="354"/>
      <c r="CQ319" s="354"/>
      <c r="CR319" s="354"/>
      <c r="CS319" s="354"/>
      <c r="CT319" s="354"/>
      <c r="CU319" s="354"/>
      <c r="CV319" s="354"/>
      <c r="CW319" s="354"/>
      <c r="CX319" s="354"/>
      <c r="CY319" s="354"/>
      <c r="CZ319" s="354"/>
      <c r="DA319" s="354"/>
      <c r="DB319" s="354"/>
      <c r="DC319" s="354"/>
      <c r="DD319" s="354"/>
      <c r="DE319" s="354"/>
      <c r="DF319" s="354"/>
      <c r="DG319" s="354"/>
      <c r="DH319" s="354"/>
      <c r="DI319" s="354"/>
      <c r="DJ319" s="354"/>
      <c r="DM319" s="46"/>
      <c r="DN319" s="46"/>
      <c r="DO319" s="46"/>
      <c r="DP319" s="46"/>
    </row>
    <row r="320" spans="1:120" customFormat="1" x14ac:dyDescent="0.25">
      <c r="A320" s="23"/>
      <c r="B320" s="23"/>
      <c r="C320" s="23"/>
      <c r="D320" s="354"/>
      <c r="E320" s="354"/>
      <c r="F320" s="356"/>
      <c r="G320" s="354"/>
      <c r="H320" s="354"/>
      <c r="I320" s="354"/>
      <c r="J320" s="354"/>
      <c r="K320" s="354"/>
      <c r="L320" s="354"/>
      <c r="M320" s="354"/>
      <c r="N320" s="354"/>
      <c r="O320" s="354"/>
      <c r="P320" s="354"/>
      <c r="Q320" s="354"/>
      <c r="R320" s="354"/>
      <c r="S320" s="354"/>
      <c r="T320" s="354"/>
      <c r="U320" s="354"/>
      <c r="V320" s="354"/>
      <c r="W320" s="354"/>
      <c r="X320" s="354"/>
      <c r="Y320" s="354"/>
      <c r="Z320" s="354"/>
      <c r="AA320" s="354"/>
      <c r="AB320" s="354"/>
      <c r="AC320" s="354"/>
      <c r="AD320" s="354"/>
      <c r="AE320" s="354"/>
      <c r="AF320" s="354"/>
      <c r="AG320" s="354"/>
      <c r="AH320" s="354"/>
      <c r="AI320" s="354"/>
      <c r="AJ320" s="354"/>
      <c r="AK320" s="354"/>
      <c r="AL320" s="354"/>
      <c r="AM320" s="354"/>
      <c r="AN320" s="354"/>
      <c r="AO320" s="354"/>
      <c r="AP320" s="354"/>
      <c r="AQ320" s="354"/>
      <c r="AR320" s="354"/>
      <c r="AS320" s="354"/>
      <c r="AT320" s="354"/>
      <c r="AU320" s="354"/>
      <c r="AV320" s="354"/>
      <c r="AW320" s="354"/>
      <c r="AX320" s="354"/>
      <c r="AY320" s="354"/>
      <c r="AZ320" s="354"/>
      <c r="BA320" s="354"/>
      <c r="BB320" s="354"/>
      <c r="BC320" s="354"/>
      <c r="BD320" s="354"/>
      <c r="BE320" s="354"/>
      <c r="BF320" s="354"/>
      <c r="BG320" s="354"/>
      <c r="BH320" s="354"/>
      <c r="BI320" s="354"/>
      <c r="BJ320" s="354"/>
      <c r="BK320" s="354"/>
      <c r="BL320" s="354"/>
      <c r="BM320" s="354"/>
      <c r="BN320" s="354"/>
      <c r="BO320" s="354"/>
      <c r="BP320" s="354"/>
      <c r="BQ320" s="354"/>
      <c r="BR320" s="354"/>
      <c r="BS320" s="354"/>
      <c r="BT320" s="354"/>
      <c r="BU320" s="354"/>
      <c r="BV320" s="354"/>
      <c r="BW320" s="354"/>
      <c r="BX320" s="354"/>
      <c r="BY320" s="354"/>
      <c r="BZ320" s="354"/>
      <c r="CA320" s="354"/>
      <c r="CB320" s="354"/>
      <c r="CC320" s="354"/>
      <c r="CD320" s="354"/>
      <c r="CE320" s="354"/>
      <c r="CF320" s="354"/>
      <c r="CG320" s="354"/>
      <c r="CH320" s="354"/>
      <c r="CI320" s="354"/>
      <c r="CJ320" s="354"/>
      <c r="CK320" s="354"/>
      <c r="CL320" s="354"/>
      <c r="CM320" s="354"/>
      <c r="CN320" s="354"/>
      <c r="CO320" s="354"/>
      <c r="CP320" s="354"/>
      <c r="CQ320" s="354"/>
      <c r="CR320" s="354"/>
      <c r="CS320" s="354"/>
      <c r="CT320" s="354"/>
      <c r="CU320" s="354"/>
      <c r="CV320" s="354"/>
      <c r="CW320" s="354"/>
      <c r="CX320" s="354"/>
      <c r="CY320" s="354"/>
      <c r="CZ320" s="354"/>
      <c r="DA320" s="354"/>
      <c r="DB320" s="354"/>
      <c r="DC320" s="354"/>
      <c r="DD320" s="354"/>
      <c r="DE320" s="354"/>
      <c r="DF320" s="354"/>
      <c r="DG320" s="354"/>
      <c r="DH320" s="354"/>
      <c r="DI320" s="354"/>
      <c r="DJ320" s="354"/>
      <c r="DM320" s="46"/>
      <c r="DN320" s="46"/>
      <c r="DO320" s="46"/>
      <c r="DP320" s="46"/>
    </row>
    <row r="321" spans="1:120" customFormat="1" x14ac:dyDescent="0.25">
      <c r="A321" s="23"/>
      <c r="B321" s="23"/>
      <c r="C321" s="23"/>
      <c r="D321" s="354"/>
      <c r="E321" s="354"/>
      <c r="F321" s="356"/>
      <c r="G321" s="354"/>
      <c r="H321" s="354"/>
      <c r="I321" s="354"/>
      <c r="J321" s="354"/>
      <c r="K321" s="354"/>
      <c r="L321" s="354"/>
      <c r="M321" s="354"/>
      <c r="N321" s="354"/>
      <c r="O321" s="354"/>
      <c r="P321" s="354"/>
      <c r="Q321" s="354"/>
      <c r="R321" s="354"/>
      <c r="S321" s="354"/>
      <c r="T321" s="354"/>
      <c r="U321" s="354"/>
      <c r="V321" s="354"/>
      <c r="W321" s="354"/>
      <c r="X321" s="354"/>
      <c r="Y321" s="354"/>
      <c r="Z321" s="354"/>
      <c r="AA321" s="354"/>
      <c r="AB321" s="354"/>
      <c r="AC321" s="354"/>
      <c r="AD321" s="354"/>
      <c r="AE321" s="354"/>
      <c r="AF321" s="354"/>
      <c r="AG321" s="354"/>
      <c r="AH321" s="354"/>
      <c r="AI321" s="354"/>
      <c r="AJ321" s="354"/>
      <c r="AK321" s="354"/>
      <c r="AL321" s="354"/>
      <c r="AM321" s="354"/>
      <c r="AN321" s="354"/>
      <c r="AO321" s="354"/>
      <c r="AP321" s="354"/>
      <c r="AQ321" s="354"/>
      <c r="AR321" s="354"/>
      <c r="AS321" s="354"/>
      <c r="AT321" s="354"/>
      <c r="AU321" s="354"/>
      <c r="AV321" s="354"/>
      <c r="AW321" s="354"/>
      <c r="AX321" s="354"/>
      <c r="AY321" s="354"/>
      <c r="AZ321" s="354"/>
      <c r="BA321" s="354"/>
      <c r="BB321" s="354"/>
      <c r="BC321" s="354"/>
      <c r="BD321" s="354"/>
      <c r="BE321" s="354"/>
      <c r="BF321" s="354"/>
      <c r="BG321" s="354"/>
      <c r="BH321" s="354"/>
      <c r="BI321" s="354"/>
      <c r="BJ321" s="354"/>
      <c r="BK321" s="354"/>
      <c r="BL321" s="354"/>
      <c r="BM321" s="354"/>
      <c r="BN321" s="354"/>
      <c r="BO321" s="354"/>
      <c r="BP321" s="354"/>
      <c r="BQ321" s="354"/>
      <c r="BR321" s="354"/>
      <c r="BS321" s="354"/>
      <c r="BT321" s="354"/>
      <c r="BU321" s="354"/>
      <c r="BV321" s="354"/>
      <c r="BW321" s="354"/>
      <c r="BX321" s="354"/>
      <c r="BY321" s="354"/>
      <c r="BZ321" s="354"/>
      <c r="CA321" s="354"/>
      <c r="CB321" s="354"/>
      <c r="CC321" s="354"/>
      <c r="CD321" s="354"/>
      <c r="CE321" s="354"/>
      <c r="CF321" s="354"/>
      <c r="CG321" s="354"/>
      <c r="CH321" s="354"/>
      <c r="CI321" s="354"/>
      <c r="CJ321" s="354"/>
      <c r="CK321" s="354"/>
      <c r="CL321" s="354"/>
      <c r="CM321" s="354"/>
      <c r="CN321" s="354"/>
      <c r="CO321" s="354"/>
      <c r="CP321" s="354"/>
      <c r="CQ321" s="354"/>
      <c r="CR321" s="354"/>
      <c r="CS321" s="354"/>
      <c r="CT321" s="354"/>
      <c r="CU321" s="354"/>
      <c r="CV321" s="354"/>
      <c r="CW321" s="354"/>
      <c r="CX321" s="354"/>
      <c r="CY321" s="354"/>
      <c r="CZ321" s="354"/>
      <c r="DA321" s="354"/>
      <c r="DB321" s="354"/>
      <c r="DC321" s="354"/>
      <c r="DD321" s="354"/>
      <c r="DE321" s="354"/>
      <c r="DF321" s="354"/>
      <c r="DG321" s="354"/>
      <c r="DH321" s="354"/>
      <c r="DI321" s="354"/>
      <c r="DJ321" s="354"/>
      <c r="DM321" s="46"/>
      <c r="DN321" s="46"/>
      <c r="DO321" s="46"/>
      <c r="DP321" s="46"/>
    </row>
    <row r="322" spans="1:120" customFormat="1" x14ac:dyDescent="0.25">
      <c r="A322" s="23"/>
      <c r="B322" s="23"/>
      <c r="C322" s="23"/>
      <c r="D322" s="354"/>
      <c r="E322" s="354"/>
      <c r="F322" s="356"/>
      <c r="G322" s="354"/>
      <c r="H322" s="354"/>
      <c r="I322" s="354"/>
      <c r="J322" s="354"/>
      <c r="K322" s="354"/>
      <c r="L322" s="354"/>
      <c r="M322" s="354"/>
      <c r="N322" s="354"/>
      <c r="O322" s="354"/>
      <c r="P322" s="354"/>
      <c r="Q322" s="354"/>
      <c r="R322" s="354"/>
      <c r="S322" s="354"/>
      <c r="T322" s="354"/>
      <c r="U322" s="354"/>
      <c r="V322" s="354"/>
      <c r="W322" s="354"/>
      <c r="X322" s="354"/>
      <c r="Y322" s="354"/>
      <c r="Z322" s="354"/>
      <c r="AA322" s="354"/>
      <c r="AB322" s="354"/>
      <c r="AC322" s="354"/>
      <c r="AD322" s="354"/>
      <c r="AE322" s="354"/>
      <c r="AF322" s="354"/>
      <c r="AG322" s="354"/>
      <c r="AH322" s="354"/>
      <c r="AI322" s="354"/>
      <c r="AJ322" s="354"/>
      <c r="AK322" s="354"/>
      <c r="AL322" s="354"/>
      <c r="AM322" s="354"/>
      <c r="AN322" s="354"/>
      <c r="AO322" s="354"/>
      <c r="AP322" s="354"/>
      <c r="AQ322" s="354"/>
      <c r="AR322" s="354"/>
      <c r="AS322" s="354"/>
      <c r="AT322" s="354"/>
      <c r="AU322" s="354"/>
      <c r="AV322" s="354"/>
      <c r="AW322" s="354"/>
      <c r="AX322" s="354"/>
      <c r="AY322" s="354"/>
      <c r="AZ322" s="354"/>
      <c r="BA322" s="354"/>
      <c r="BB322" s="354"/>
      <c r="BC322" s="354"/>
      <c r="BD322" s="354"/>
      <c r="BE322" s="354"/>
      <c r="BF322" s="354"/>
      <c r="BG322" s="354"/>
      <c r="BH322" s="354"/>
      <c r="BI322" s="354"/>
      <c r="BJ322" s="354"/>
      <c r="BK322" s="354"/>
      <c r="BL322" s="354"/>
      <c r="BM322" s="354"/>
      <c r="BN322" s="354"/>
      <c r="BO322" s="354"/>
      <c r="BP322" s="354"/>
      <c r="BQ322" s="354"/>
      <c r="BR322" s="354"/>
      <c r="BS322" s="354"/>
      <c r="BT322" s="354"/>
      <c r="BU322" s="354"/>
      <c r="BV322" s="354"/>
      <c r="BW322" s="354"/>
      <c r="BX322" s="354"/>
      <c r="BY322" s="354"/>
      <c r="BZ322" s="354"/>
      <c r="CA322" s="354"/>
      <c r="CB322" s="354"/>
      <c r="CC322" s="354"/>
      <c r="CD322" s="354"/>
      <c r="CE322" s="354"/>
      <c r="CF322" s="354"/>
      <c r="CG322" s="354"/>
      <c r="CH322" s="354"/>
      <c r="CI322" s="354"/>
      <c r="CJ322" s="354"/>
      <c r="CK322" s="354"/>
      <c r="CL322" s="354"/>
      <c r="CM322" s="354"/>
      <c r="CN322" s="354"/>
      <c r="CO322" s="354"/>
      <c r="CP322" s="354"/>
      <c r="CQ322" s="354"/>
      <c r="CR322" s="354"/>
      <c r="CS322" s="354"/>
      <c r="CT322" s="354"/>
      <c r="CU322" s="354"/>
      <c r="CV322" s="354"/>
      <c r="CW322" s="354"/>
      <c r="CX322" s="354"/>
      <c r="CY322" s="354"/>
      <c r="CZ322" s="354"/>
      <c r="DA322" s="354"/>
      <c r="DB322" s="354"/>
      <c r="DC322" s="354"/>
      <c r="DD322" s="354"/>
      <c r="DE322" s="354"/>
      <c r="DF322" s="354"/>
      <c r="DG322" s="354"/>
      <c r="DH322" s="354"/>
      <c r="DI322" s="354"/>
      <c r="DJ322" s="354"/>
      <c r="DM322" s="46"/>
      <c r="DN322" s="46"/>
      <c r="DO322" s="46"/>
      <c r="DP322" s="46"/>
    </row>
    <row r="323" spans="1:120" customFormat="1" x14ac:dyDescent="0.25">
      <c r="A323" s="23"/>
      <c r="B323" s="23"/>
      <c r="C323" s="23"/>
      <c r="D323" s="354"/>
      <c r="E323" s="354"/>
      <c r="F323" s="356"/>
      <c r="G323" s="354"/>
      <c r="H323" s="354"/>
      <c r="I323" s="354"/>
      <c r="J323" s="354"/>
      <c r="K323" s="354"/>
      <c r="L323" s="354"/>
      <c r="M323" s="354"/>
      <c r="N323" s="354"/>
      <c r="O323" s="354"/>
      <c r="P323" s="354"/>
      <c r="Q323" s="354"/>
      <c r="R323" s="354"/>
      <c r="S323" s="354"/>
      <c r="T323" s="354"/>
      <c r="U323" s="354"/>
      <c r="V323" s="354"/>
      <c r="W323" s="354"/>
      <c r="X323" s="354"/>
      <c r="Y323" s="354"/>
      <c r="Z323" s="354"/>
      <c r="AA323" s="354"/>
      <c r="AB323" s="354"/>
      <c r="AC323" s="354"/>
      <c r="AD323" s="354"/>
      <c r="AE323" s="354"/>
      <c r="AF323" s="354"/>
      <c r="AG323" s="354"/>
      <c r="AH323" s="354"/>
      <c r="AI323" s="354"/>
      <c r="AJ323" s="354"/>
      <c r="AK323" s="354"/>
      <c r="AL323" s="354"/>
      <c r="AM323" s="354"/>
      <c r="AN323" s="354"/>
      <c r="AO323" s="354"/>
      <c r="AP323" s="354"/>
      <c r="AQ323" s="354"/>
      <c r="AR323" s="354"/>
      <c r="AS323" s="354"/>
      <c r="AT323" s="354"/>
      <c r="AU323" s="354"/>
      <c r="AV323" s="354"/>
      <c r="AW323" s="354"/>
      <c r="AX323" s="354"/>
      <c r="AY323" s="354"/>
      <c r="AZ323" s="354"/>
      <c r="BA323" s="354"/>
      <c r="BB323" s="354"/>
      <c r="BC323" s="354"/>
      <c r="BD323" s="354"/>
      <c r="BE323" s="354"/>
      <c r="BF323" s="354"/>
      <c r="BG323" s="354"/>
      <c r="BH323" s="354"/>
      <c r="BI323" s="354"/>
      <c r="BJ323" s="354"/>
      <c r="BK323" s="354"/>
      <c r="BL323" s="354"/>
      <c r="BM323" s="354"/>
      <c r="BN323" s="354"/>
      <c r="BO323" s="354"/>
      <c r="BP323" s="354"/>
      <c r="BQ323" s="354"/>
      <c r="BR323" s="354"/>
      <c r="BS323" s="354"/>
      <c r="BT323" s="354"/>
      <c r="BU323" s="354"/>
      <c r="BV323" s="354"/>
      <c r="BW323" s="354"/>
      <c r="BX323" s="354"/>
      <c r="BY323" s="354"/>
      <c r="BZ323" s="354"/>
      <c r="CA323" s="354"/>
      <c r="CB323" s="354"/>
      <c r="CC323" s="354"/>
      <c r="CD323" s="354"/>
      <c r="CE323" s="354"/>
      <c r="CF323" s="354"/>
      <c r="CG323" s="354"/>
      <c r="CH323" s="354"/>
      <c r="CI323" s="354"/>
      <c r="CJ323" s="354"/>
      <c r="CK323" s="354"/>
      <c r="CL323" s="354"/>
      <c r="CM323" s="354"/>
      <c r="CN323" s="354"/>
      <c r="CO323" s="354"/>
      <c r="CP323" s="354"/>
      <c r="CQ323" s="354"/>
      <c r="CR323" s="354"/>
      <c r="CS323" s="354"/>
      <c r="CT323" s="354"/>
      <c r="CU323" s="354"/>
      <c r="CV323" s="354"/>
      <c r="CW323" s="354"/>
      <c r="CX323" s="354"/>
      <c r="CY323" s="354"/>
      <c r="CZ323" s="354"/>
      <c r="DA323" s="354"/>
      <c r="DB323" s="354"/>
      <c r="DC323" s="354"/>
      <c r="DD323" s="354"/>
      <c r="DE323" s="354"/>
      <c r="DF323" s="354"/>
      <c r="DG323" s="354"/>
      <c r="DH323" s="354"/>
      <c r="DI323" s="354"/>
      <c r="DJ323" s="354"/>
      <c r="DM323" s="46"/>
      <c r="DN323" s="46"/>
      <c r="DO323" s="46"/>
      <c r="DP323" s="46"/>
    </row>
    <row r="324" spans="1:120" customFormat="1" x14ac:dyDescent="0.25">
      <c r="A324" s="23"/>
      <c r="B324" s="23"/>
      <c r="C324" s="23"/>
      <c r="D324" s="354"/>
      <c r="E324" s="354"/>
      <c r="F324" s="356"/>
      <c r="G324" s="354"/>
      <c r="H324" s="354"/>
      <c r="I324" s="354"/>
      <c r="J324" s="354"/>
      <c r="K324" s="354"/>
      <c r="L324" s="354"/>
      <c r="M324" s="354"/>
      <c r="N324" s="354"/>
      <c r="O324" s="354"/>
      <c r="P324" s="354"/>
      <c r="Q324" s="354"/>
      <c r="R324" s="354"/>
      <c r="S324" s="354"/>
      <c r="T324" s="354"/>
      <c r="U324" s="354"/>
      <c r="V324" s="354"/>
      <c r="W324" s="354"/>
      <c r="X324" s="354"/>
      <c r="Y324" s="354"/>
      <c r="Z324" s="354"/>
      <c r="AA324" s="354"/>
      <c r="AB324" s="354"/>
      <c r="AC324" s="354"/>
      <c r="AD324" s="354"/>
      <c r="AE324" s="354"/>
      <c r="AF324" s="354"/>
      <c r="AG324" s="354"/>
      <c r="AH324" s="354"/>
      <c r="AI324" s="354"/>
      <c r="AJ324" s="354"/>
      <c r="AK324" s="354"/>
      <c r="AL324" s="354"/>
      <c r="AM324" s="354"/>
      <c r="AN324" s="354"/>
      <c r="AO324" s="354"/>
      <c r="AP324" s="354"/>
      <c r="AQ324" s="354"/>
      <c r="AR324" s="354"/>
      <c r="AS324" s="354"/>
      <c r="AT324" s="354"/>
      <c r="AU324" s="354"/>
      <c r="AV324" s="354"/>
      <c r="AW324" s="354"/>
      <c r="AX324" s="354"/>
      <c r="AY324" s="354"/>
      <c r="AZ324" s="354"/>
      <c r="BA324" s="354"/>
      <c r="BB324" s="354"/>
      <c r="BC324" s="354"/>
      <c r="BD324" s="354"/>
      <c r="BE324" s="354"/>
      <c r="BF324" s="354"/>
      <c r="BG324" s="354"/>
      <c r="BH324" s="354"/>
      <c r="BI324" s="354"/>
      <c r="BJ324" s="354"/>
      <c r="BK324" s="354"/>
      <c r="BL324" s="354"/>
      <c r="BM324" s="354"/>
      <c r="BN324" s="354"/>
      <c r="BO324" s="354"/>
      <c r="BP324" s="354"/>
      <c r="BQ324" s="354"/>
      <c r="BR324" s="354"/>
      <c r="BS324" s="354"/>
      <c r="BT324" s="354"/>
      <c r="BU324" s="354"/>
      <c r="BV324" s="354"/>
      <c r="BW324" s="354"/>
      <c r="BX324" s="354"/>
      <c r="BY324" s="354"/>
      <c r="BZ324" s="354"/>
      <c r="CA324" s="354"/>
      <c r="CB324" s="354"/>
      <c r="CC324" s="354"/>
      <c r="CD324" s="354"/>
      <c r="CE324" s="354"/>
      <c r="CF324" s="354"/>
      <c r="CG324" s="354"/>
      <c r="CH324" s="354"/>
      <c r="CI324" s="354"/>
      <c r="CJ324" s="354"/>
      <c r="CK324" s="354"/>
      <c r="CL324" s="354"/>
      <c r="CM324" s="354"/>
      <c r="CN324" s="354"/>
      <c r="CO324" s="354"/>
      <c r="CP324" s="354"/>
      <c r="CQ324" s="354"/>
      <c r="CR324" s="354"/>
      <c r="CS324" s="354"/>
      <c r="CT324" s="354"/>
      <c r="CU324" s="354"/>
      <c r="CV324" s="354"/>
      <c r="CW324" s="354"/>
      <c r="CX324" s="354"/>
      <c r="CY324" s="354"/>
      <c r="CZ324" s="354"/>
      <c r="DA324" s="354"/>
      <c r="DB324" s="354"/>
      <c r="DC324" s="354"/>
      <c r="DD324" s="354"/>
      <c r="DE324" s="354"/>
      <c r="DF324" s="354"/>
      <c r="DG324" s="354"/>
      <c r="DH324" s="354"/>
      <c r="DI324" s="354"/>
      <c r="DJ324" s="354"/>
      <c r="DM324" s="46"/>
      <c r="DN324" s="46"/>
      <c r="DO324" s="46"/>
      <c r="DP324" s="46"/>
    </row>
    <row r="325" spans="1:120" customFormat="1" x14ac:dyDescent="0.25">
      <c r="A325" s="23"/>
      <c r="B325" s="23"/>
      <c r="C325" s="23"/>
      <c r="D325" s="354"/>
      <c r="E325" s="354"/>
      <c r="F325" s="356"/>
      <c r="G325" s="354"/>
      <c r="H325" s="354"/>
      <c r="I325" s="354"/>
      <c r="J325" s="354"/>
      <c r="K325" s="354"/>
      <c r="L325" s="354"/>
      <c r="M325" s="354"/>
      <c r="N325" s="354"/>
      <c r="O325" s="354"/>
      <c r="P325" s="354"/>
      <c r="Q325" s="354"/>
      <c r="R325" s="354"/>
      <c r="S325" s="354"/>
      <c r="T325" s="354"/>
      <c r="U325" s="354"/>
      <c r="V325" s="354"/>
      <c r="W325" s="354"/>
      <c r="X325" s="354"/>
      <c r="Y325" s="354"/>
      <c r="Z325" s="354"/>
      <c r="AA325" s="354"/>
      <c r="AB325" s="354"/>
      <c r="AC325" s="354"/>
      <c r="AD325" s="354"/>
      <c r="AE325" s="354"/>
      <c r="AF325" s="354"/>
      <c r="AG325" s="354"/>
      <c r="AH325" s="354"/>
      <c r="AI325" s="354"/>
      <c r="AJ325" s="354"/>
      <c r="AK325" s="354"/>
      <c r="AL325" s="354"/>
      <c r="AM325" s="354"/>
      <c r="AN325" s="354"/>
      <c r="AO325" s="354"/>
      <c r="AP325" s="354"/>
      <c r="AQ325" s="354"/>
      <c r="AR325" s="354"/>
      <c r="AS325" s="354"/>
      <c r="AT325" s="354"/>
      <c r="AU325" s="354"/>
      <c r="AV325" s="354"/>
      <c r="AW325" s="354"/>
      <c r="AX325" s="354"/>
      <c r="AY325" s="354"/>
      <c r="AZ325" s="354"/>
      <c r="BA325" s="354"/>
      <c r="BB325" s="354"/>
      <c r="BC325" s="354"/>
      <c r="BD325" s="354"/>
      <c r="BE325" s="354"/>
      <c r="BF325" s="354"/>
      <c r="BG325" s="354"/>
      <c r="BH325" s="354"/>
      <c r="BI325" s="354"/>
      <c r="BJ325" s="354"/>
      <c r="BK325" s="354"/>
      <c r="BL325" s="354"/>
      <c r="BM325" s="354"/>
      <c r="BN325" s="354"/>
      <c r="BO325" s="354"/>
      <c r="BP325" s="354"/>
      <c r="BQ325" s="354"/>
      <c r="BR325" s="354"/>
      <c r="BS325" s="354"/>
      <c r="BT325" s="354"/>
      <c r="BU325" s="354"/>
      <c r="BV325" s="354"/>
      <c r="BW325" s="354"/>
      <c r="BX325" s="354"/>
      <c r="BY325" s="354"/>
      <c r="BZ325" s="354"/>
      <c r="CA325" s="354"/>
      <c r="CB325" s="354"/>
      <c r="CC325" s="354"/>
      <c r="CD325" s="354"/>
      <c r="CE325" s="354"/>
      <c r="CF325" s="354"/>
      <c r="CG325" s="354"/>
      <c r="CH325" s="354"/>
      <c r="CI325" s="354"/>
      <c r="CJ325" s="354"/>
      <c r="CK325" s="354"/>
      <c r="CL325" s="354"/>
      <c r="CM325" s="354"/>
      <c r="CN325" s="354"/>
      <c r="CO325" s="354"/>
      <c r="CP325" s="354"/>
      <c r="CQ325" s="354"/>
      <c r="CR325" s="354"/>
      <c r="CS325" s="354"/>
      <c r="CT325" s="354"/>
      <c r="CU325" s="354"/>
      <c r="CV325" s="354"/>
      <c r="CW325" s="354"/>
      <c r="CX325" s="354"/>
      <c r="CY325" s="354"/>
      <c r="CZ325" s="354"/>
      <c r="DA325" s="354"/>
      <c r="DB325" s="354"/>
      <c r="DC325" s="354"/>
      <c r="DD325" s="354"/>
      <c r="DE325" s="354"/>
      <c r="DF325" s="354"/>
      <c r="DG325" s="354"/>
      <c r="DH325" s="354"/>
      <c r="DI325" s="354"/>
      <c r="DJ325" s="354"/>
      <c r="DM325" s="46"/>
      <c r="DN325" s="46"/>
      <c r="DO325" s="46"/>
      <c r="DP325" s="46"/>
    </row>
    <row r="326" spans="1:120" customFormat="1" x14ac:dyDescent="0.25">
      <c r="A326" s="23"/>
      <c r="B326" s="23"/>
      <c r="C326" s="23"/>
      <c r="D326" s="354"/>
      <c r="E326" s="354"/>
      <c r="F326" s="356"/>
      <c r="G326" s="354"/>
      <c r="H326" s="354"/>
      <c r="I326" s="354"/>
      <c r="J326" s="354"/>
      <c r="K326" s="354"/>
      <c r="L326" s="354"/>
      <c r="M326" s="354"/>
      <c r="N326" s="354"/>
      <c r="O326" s="354"/>
      <c r="P326" s="354"/>
      <c r="Q326" s="354"/>
      <c r="R326" s="354"/>
      <c r="S326" s="354"/>
      <c r="T326" s="354"/>
      <c r="U326" s="354"/>
      <c r="V326" s="354"/>
      <c r="W326" s="354"/>
      <c r="X326" s="354"/>
      <c r="Y326" s="354"/>
      <c r="Z326" s="354"/>
      <c r="AA326" s="354"/>
      <c r="AB326" s="354"/>
      <c r="AC326" s="354"/>
      <c r="AD326" s="354"/>
      <c r="AE326" s="354"/>
      <c r="AF326" s="354"/>
      <c r="AG326" s="354"/>
      <c r="AH326" s="354"/>
      <c r="AI326" s="354"/>
      <c r="AJ326" s="354"/>
      <c r="AK326" s="354"/>
      <c r="AL326" s="354"/>
      <c r="AM326" s="354"/>
      <c r="AN326" s="354"/>
      <c r="AO326" s="354"/>
      <c r="AP326" s="354"/>
      <c r="AQ326" s="354"/>
      <c r="AR326" s="354"/>
      <c r="AS326" s="354"/>
      <c r="AT326" s="354"/>
      <c r="AU326" s="354"/>
      <c r="AV326" s="354"/>
      <c r="AW326" s="354"/>
      <c r="AX326" s="354"/>
      <c r="AY326" s="354"/>
      <c r="AZ326" s="354"/>
      <c r="BA326" s="354"/>
      <c r="BB326" s="354"/>
      <c r="BC326" s="354"/>
      <c r="BD326" s="354"/>
      <c r="BE326" s="354"/>
      <c r="BF326" s="354"/>
      <c r="BG326" s="354"/>
      <c r="BH326" s="354"/>
      <c r="BI326" s="354"/>
      <c r="BJ326" s="354"/>
      <c r="BK326" s="354"/>
      <c r="BL326" s="354"/>
      <c r="BM326" s="354"/>
      <c r="BN326" s="354"/>
      <c r="BO326" s="354"/>
      <c r="BP326" s="354"/>
      <c r="BQ326" s="354"/>
      <c r="BR326" s="354"/>
      <c r="BS326" s="354"/>
      <c r="BT326" s="354"/>
      <c r="BU326" s="354"/>
      <c r="BV326" s="354"/>
      <c r="BW326" s="354"/>
      <c r="BX326" s="354"/>
      <c r="BY326" s="354"/>
      <c r="BZ326" s="354"/>
      <c r="CA326" s="354"/>
      <c r="CB326" s="354"/>
      <c r="CC326" s="354"/>
      <c r="CD326" s="354"/>
      <c r="CE326" s="354"/>
      <c r="CF326" s="354"/>
      <c r="CG326" s="354"/>
      <c r="CH326" s="354"/>
      <c r="CI326" s="354"/>
      <c r="CJ326" s="354"/>
      <c r="CK326" s="354"/>
      <c r="CL326" s="354"/>
      <c r="CM326" s="354"/>
      <c r="CN326" s="354"/>
      <c r="CO326" s="354"/>
      <c r="CP326" s="354"/>
      <c r="CQ326" s="354"/>
      <c r="CR326" s="354"/>
      <c r="CS326" s="354"/>
      <c r="CT326" s="354"/>
      <c r="CU326" s="354"/>
      <c r="CV326" s="354"/>
      <c r="CW326" s="354"/>
      <c r="CX326" s="354"/>
      <c r="CY326" s="354"/>
      <c r="CZ326" s="354"/>
      <c r="DA326" s="354"/>
      <c r="DB326" s="354"/>
      <c r="DC326" s="354"/>
      <c r="DD326" s="354"/>
      <c r="DE326" s="354"/>
      <c r="DF326" s="354"/>
      <c r="DG326" s="354"/>
      <c r="DH326" s="354"/>
      <c r="DI326" s="354"/>
      <c r="DJ326" s="354"/>
      <c r="DM326" s="46"/>
      <c r="DN326" s="46"/>
      <c r="DO326" s="46"/>
      <c r="DP326" s="46"/>
    </row>
    <row r="327" spans="1:120" customFormat="1" x14ac:dyDescent="0.25">
      <c r="A327" s="23"/>
      <c r="B327" s="23"/>
      <c r="C327" s="23"/>
      <c r="D327" s="354"/>
      <c r="E327" s="354"/>
      <c r="F327" s="356"/>
      <c r="G327" s="354"/>
      <c r="H327" s="354"/>
      <c r="I327" s="354"/>
      <c r="J327" s="354"/>
      <c r="K327" s="354"/>
      <c r="L327" s="354"/>
      <c r="M327" s="354"/>
      <c r="N327" s="354"/>
      <c r="O327" s="354"/>
      <c r="P327" s="354"/>
      <c r="Q327" s="354"/>
      <c r="R327" s="354"/>
      <c r="S327" s="354"/>
      <c r="T327" s="354"/>
      <c r="U327" s="354"/>
      <c r="V327" s="354"/>
      <c r="W327" s="354"/>
      <c r="X327" s="354"/>
      <c r="Y327" s="354"/>
      <c r="Z327" s="354"/>
      <c r="AA327" s="354"/>
      <c r="AB327" s="354"/>
      <c r="AC327" s="354"/>
      <c r="AD327" s="354"/>
      <c r="AE327" s="354"/>
      <c r="AF327" s="354"/>
      <c r="AG327" s="354"/>
      <c r="AH327" s="354"/>
      <c r="AI327" s="354"/>
      <c r="AJ327" s="354"/>
      <c r="AK327" s="354"/>
      <c r="AL327" s="354"/>
      <c r="AM327" s="354"/>
      <c r="AN327" s="354"/>
      <c r="AO327" s="354"/>
      <c r="AP327" s="354"/>
      <c r="AQ327" s="354"/>
      <c r="AR327" s="354"/>
      <c r="AS327" s="354"/>
      <c r="AT327" s="354"/>
      <c r="AU327" s="354"/>
      <c r="AV327" s="354"/>
      <c r="AW327" s="354"/>
      <c r="AX327" s="354"/>
      <c r="AY327" s="354"/>
      <c r="AZ327" s="354"/>
      <c r="BA327" s="354"/>
      <c r="BB327" s="354"/>
      <c r="BC327" s="354"/>
      <c r="BD327" s="354"/>
      <c r="BE327" s="354"/>
      <c r="BF327" s="354"/>
      <c r="BG327" s="354"/>
      <c r="BH327" s="354"/>
      <c r="BI327" s="354"/>
      <c r="BJ327" s="354"/>
      <c r="BK327" s="354"/>
      <c r="BL327" s="354"/>
      <c r="BM327" s="354"/>
      <c r="BN327" s="354"/>
      <c r="BO327" s="354"/>
      <c r="BP327" s="354"/>
      <c r="BQ327" s="354"/>
      <c r="BR327" s="354"/>
      <c r="BS327" s="354"/>
      <c r="BT327" s="354"/>
      <c r="BU327" s="354"/>
      <c r="BV327" s="354"/>
      <c r="BW327" s="354"/>
      <c r="BX327" s="354"/>
      <c r="BY327" s="354"/>
      <c r="BZ327" s="354"/>
      <c r="CA327" s="354"/>
      <c r="CB327" s="354"/>
      <c r="CC327" s="354"/>
      <c r="CD327" s="354"/>
      <c r="CE327" s="354"/>
      <c r="CF327" s="354"/>
      <c r="CG327" s="354"/>
      <c r="CH327" s="354"/>
      <c r="CI327" s="354"/>
      <c r="CJ327" s="354"/>
      <c r="CK327" s="354"/>
      <c r="CL327" s="354"/>
      <c r="CM327" s="354"/>
      <c r="CN327" s="354"/>
      <c r="CO327" s="354"/>
      <c r="CP327" s="354"/>
      <c r="CQ327" s="354"/>
      <c r="CR327" s="354"/>
      <c r="CS327" s="354"/>
      <c r="CT327" s="354"/>
      <c r="CU327" s="354"/>
      <c r="CV327" s="354"/>
      <c r="CW327" s="354"/>
      <c r="CX327" s="354"/>
      <c r="CY327" s="354"/>
      <c r="CZ327" s="354"/>
      <c r="DA327" s="354"/>
      <c r="DB327" s="354"/>
      <c r="DC327" s="354"/>
      <c r="DD327" s="354"/>
      <c r="DE327" s="354"/>
      <c r="DF327" s="354"/>
      <c r="DG327" s="354"/>
      <c r="DH327" s="354"/>
      <c r="DI327" s="354"/>
      <c r="DJ327" s="354"/>
      <c r="DM327" s="46"/>
      <c r="DN327" s="46"/>
      <c r="DO327" s="46"/>
      <c r="DP327" s="46"/>
    </row>
    <row r="328" spans="1:120" customFormat="1" x14ac:dyDescent="0.25">
      <c r="A328" s="23"/>
      <c r="B328" s="23"/>
      <c r="C328" s="23"/>
      <c r="D328" s="354"/>
      <c r="E328" s="354"/>
      <c r="F328" s="356"/>
      <c r="G328" s="354"/>
      <c r="H328" s="354"/>
      <c r="I328" s="354"/>
      <c r="J328" s="354"/>
      <c r="K328" s="354"/>
      <c r="L328" s="354"/>
      <c r="M328" s="354"/>
      <c r="N328" s="354"/>
      <c r="O328" s="354"/>
      <c r="P328" s="354"/>
      <c r="Q328" s="354"/>
      <c r="R328" s="354"/>
      <c r="S328" s="354"/>
      <c r="T328" s="354"/>
      <c r="U328" s="354"/>
      <c r="V328" s="354"/>
      <c r="W328" s="354"/>
      <c r="X328" s="354"/>
      <c r="Y328" s="354"/>
      <c r="Z328" s="354"/>
      <c r="AA328" s="354"/>
      <c r="AB328" s="354"/>
      <c r="AC328" s="354"/>
      <c r="AD328" s="354"/>
      <c r="AE328" s="354"/>
      <c r="AF328" s="354"/>
      <c r="AG328" s="354"/>
      <c r="AH328" s="354"/>
      <c r="AI328" s="354"/>
      <c r="AJ328" s="354"/>
      <c r="AK328" s="354"/>
      <c r="AL328" s="354"/>
      <c r="AM328" s="354"/>
      <c r="AN328" s="354"/>
      <c r="AO328" s="354"/>
      <c r="AP328" s="354"/>
      <c r="AQ328" s="354"/>
      <c r="AR328" s="354"/>
      <c r="AS328" s="354"/>
      <c r="AT328" s="354"/>
      <c r="AU328" s="354"/>
      <c r="AV328" s="354"/>
      <c r="AW328" s="354"/>
      <c r="AX328" s="354"/>
      <c r="AY328" s="354"/>
      <c r="AZ328" s="354"/>
      <c r="BA328" s="354"/>
      <c r="BB328" s="354"/>
      <c r="BC328" s="354"/>
      <c r="BD328" s="354"/>
      <c r="BE328" s="354"/>
      <c r="BF328" s="354"/>
      <c r="BG328" s="354"/>
      <c r="BH328" s="354"/>
      <c r="BI328" s="354"/>
      <c r="BJ328" s="354"/>
      <c r="BK328" s="354"/>
      <c r="BL328" s="354"/>
      <c r="BM328" s="354"/>
      <c r="BN328" s="354"/>
      <c r="BO328" s="354"/>
      <c r="BP328" s="354"/>
      <c r="BQ328" s="354"/>
      <c r="BR328" s="354"/>
      <c r="BS328" s="354"/>
      <c r="BT328" s="354"/>
      <c r="BU328" s="354"/>
      <c r="BV328" s="354"/>
      <c r="BW328" s="354"/>
      <c r="BX328" s="354"/>
      <c r="BY328" s="354"/>
      <c r="BZ328" s="354"/>
      <c r="CA328" s="354"/>
      <c r="CB328" s="354"/>
      <c r="CC328" s="354"/>
      <c r="CD328" s="354"/>
      <c r="CE328" s="354"/>
      <c r="CF328" s="354"/>
      <c r="CG328" s="354"/>
      <c r="CH328" s="354"/>
      <c r="CI328" s="354"/>
      <c r="CJ328" s="354"/>
      <c r="CK328" s="354"/>
      <c r="CL328" s="354"/>
      <c r="CM328" s="354"/>
      <c r="CN328" s="354"/>
      <c r="CO328" s="354"/>
      <c r="CP328" s="354"/>
      <c r="CQ328" s="354"/>
      <c r="CR328" s="354"/>
      <c r="CS328" s="354"/>
      <c r="CT328" s="354"/>
      <c r="CU328" s="354"/>
      <c r="CV328" s="354"/>
      <c r="CW328" s="354"/>
      <c r="CX328" s="354"/>
      <c r="CY328" s="354"/>
      <c r="CZ328" s="354"/>
      <c r="DA328" s="354"/>
      <c r="DB328" s="354"/>
      <c r="DC328" s="354"/>
      <c r="DD328" s="354"/>
      <c r="DE328" s="354"/>
      <c r="DF328" s="354"/>
      <c r="DG328" s="354"/>
      <c r="DH328" s="354"/>
      <c r="DI328" s="354"/>
      <c r="DJ328" s="354"/>
      <c r="DM328" s="46"/>
      <c r="DN328" s="46"/>
      <c r="DO328" s="46"/>
      <c r="DP328" s="46"/>
    </row>
    <row r="329" spans="1:120" customFormat="1" x14ac:dyDescent="0.25">
      <c r="A329" s="23"/>
      <c r="B329" s="23"/>
      <c r="C329" s="23"/>
      <c r="D329" s="354"/>
      <c r="E329" s="354"/>
      <c r="F329" s="356"/>
      <c r="G329" s="354"/>
      <c r="H329" s="354"/>
      <c r="I329" s="354"/>
      <c r="J329" s="354"/>
      <c r="K329" s="354"/>
      <c r="L329" s="354"/>
      <c r="M329" s="354"/>
      <c r="N329" s="354"/>
      <c r="O329" s="354"/>
      <c r="P329" s="354"/>
      <c r="Q329" s="354"/>
      <c r="R329" s="354"/>
      <c r="S329" s="354"/>
      <c r="T329" s="354"/>
      <c r="U329" s="354"/>
      <c r="V329" s="354"/>
      <c r="W329" s="354"/>
      <c r="X329" s="354"/>
      <c r="Y329" s="354"/>
      <c r="Z329" s="354"/>
      <c r="AA329" s="354"/>
      <c r="AB329" s="354"/>
      <c r="AC329" s="354"/>
      <c r="AD329" s="354"/>
      <c r="AE329" s="354"/>
      <c r="AF329" s="354"/>
      <c r="AG329" s="354"/>
      <c r="AH329" s="354"/>
      <c r="AI329" s="354"/>
      <c r="AJ329" s="354"/>
      <c r="AK329" s="354"/>
      <c r="AL329" s="354"/>
      <c r="AM329" s="354"/>
      <c r="AN329" s="354"/>
      <c r="AO329" s="354"/>
      <c r="AP329" s="354"/>
      <c r="AQ329" s="354"/>
      <c r="AR329" s="354"/>
      <c r="AS329" s="354"/>
      <c r="AT329" s="354"/>
      <c r="AU329" s="354"/>
      <c r="AV329" s="354"/>
      <c r="AW329" s="354"/>
      <c r="AX329" s="354"/>
      <c r="AY329" s="354"/>
      <c r="AZ329" s="354"/>
      <c r="BA329" s="354"/>
      <c r="BB329" s="354"/>
      <c r="BC329" s="354"/>
      <c r="BD329" s="354"/>
      <c r="BE329" s="354"/>
      <c r="BF329" s="354"/>
      <c r="BG329" s="354"/>
      <c r="BH329" s="354"/>
      <c r="BI329" s="354"/>
      <c r="BJ329" s="354"/>
      <c r="BK329" s="354"/>
      <c r="BL329" s="354"/>
      <c r="BM329" s="354"/>
      <c r="BN329" s="354"/>
      <c r="BO329" s="354"/>
      <c r="BP329" s="354"/>
      <c r="BQ329" s="354"/>
      <c r="BR329" s="354"/>
      <c r="BS329" s="354"/>
      <c r="BT329" s="354"/>
      <c r="BU329" s="354"/>
      <c r="BV329" s="354"/>
      <c r="BW329" s="354"/>
      <c r="BX329" s="354"/>
      <c r="BY329" s="354"/>
      <c r="BZ329" s="354"/>
      <c r="CA329" s="354"/>
      <c r="CB329" s="354"/>
      <c r="CC329" s="354"/>
      <c r="CD329" s="354"/>
      <c r="CE329" s="354"/>
      <c r="CF329" s="354"/>
      <c r="CG329" s="354"/>
      <c r="CH329" s="354"/>
      <c r="CI329" s="354"/>
      <c r="CJ329" s="354"/>
      <c r="CK329" s="354"/>
      <c r="CL329" s="354"/>
      <c r="CM329" s="354"/>
      <c r="CN329" s="354"/>
      <c r="CO329" s="354"/>
      <c r="CP329" s="354"/>
      <c r="CQ329" s="354"/>
      <c r="CR329" s="354"/>
      <c r="CS329" s="354"/>
      <c r="CT329" s="354"/>
      <c r="CU329" s="354"/>
      <c r="CV329" s="354"/>
      <c r="CW329" s="354"/>
      <c r="CX329" s="354"/>
      <c r="CY329" s="354"/>
      <c r="CZ329" s="354"/>
      <c r="DA329" s="354"/>
      <c r="DB329" s="354"/>
      <c r="DC329" s="354"/>
      <c r="DD329" s="354"/>
      <c r="DE329" s="354"/>
      <c r="DF329" s="354"/>
      <c r="DG329" s="354"/>
      <c r="DH329" s="354"/>
      <c r="DI329" s="354"/>
      <c r="DJ329" s="354"/>
      <c r="DM329" s="46"/>
      <c r="DN329" s="46"/>
      <c r="DO329" s="46"/>
      <c r="DP329" s="46"/>
    </row>
    <row r="330" spans="1:120" customFormat="1" x14ac:dyDescent="0.25">
      <c r="A330" s="23"/>
      <c r="B330" s="23"/>
      <c r="C330" s="23"/>
      <c r="D330" s="354"/>
      <c r="E330" s="354"/>
      <c r="F330" s="356"/>
      <c r="G330" s="354"/>
      <c r="H330" s="354"/>
      <c r="I330" s="354"/>
      <c r="J330" s="354"/>
      <c r="K330" s="354"/>
      <c r="L330" s="354"/>
      <c r="M330" s="354"/>
      <c r="N330" s="354"/>
      <c r="O330" s="354"/>
      <c r="P330" s="354"/>
      <c r="Q330" s="354"/>
      <c r="R330" s="354"/>
      <c r="S330" s="354"/>
      <c r="T330" s="354"/>
      <c r="U330" s="354"/>
      <c r="V330" s="354"/>
      <c r="W330" s="354"/>
      <c r="X330" s="354"/>
      <c r="Y330" s="354"/>
      <c r="Z330" s="354"/>
      <c r="AA330" s="354"/>
      <c r="AB330" s="354"/>
      <c r="AC330" s="354"/>
      <c r="AD330" s="354"/>
      <c r="AE330" s="354"/>
      <c r="AF330" s="354"/>
      <c r="AG330" s="354"/>
      <c r="AH330" s="354"/>
      <c r="AI330" s="354"/>
      <c r="AJ330" s="354"/>
      <c r="AK330" s="354"/>
      <c r="AL330" s="354"/>
      <c r="AM330" s="354"/>
      <c r="AN330" s="354"/>
      <c r="AO330" s="354"/>
      <c r="AP330" s="354"/>
      <c r="AQ330" s="354"/>
      <c r="AR330" s="354"/>
      <c r="AS330" s="354"/>
      <c r="AT330" s="354"/>
      <c r="AU330" s="354"/>
      <c r="AV330" s="354"/>
      <c r="AW330" s="354"/>
      <c r="AX330" s="354"/>
      <c r="AY330" s="354"/>
      <c r="AZ330" s="354"/>
      <c r="BA330" s="354"/>
      <c r="BB330" s="354"/>
      <c r="BC330" s="354"/>
      <c r="BD330" s="354"/>
      <c r="BE330" s="354"/>
      <c r="BF330" s="354"/>
      <c r="BG330" s="354"/>
      <c r="BH330" s="354"/>
      <c r="BI330" s="354"/>
      <c r="BJ330" s="354"/>
      <c r="BK330" s="354"/>
      <c r="BL330" s="354"/>
      <c r="BM330" s="354"/>
      <c r="BN330" s="354"/>
      <c r="BO330" s="354"/>
      <c r="BP330" s="354"/>
      <c r="BQ330" s="354"/>
      <c r="BR330" s="354"/>
      <c r="BS330" s="354"/>
      <c r="BT330" s="354"/>
      <c r="BU330" s="354"/>
      <c r="BV330" s="354"/>
      <c r="BW330" s="354"/>
      <c r="BX330" s="354"/>
      <c r="BY330" s="354"/>
      <c r="BZ330" s="354"/>
      <c r="CA330" s="354"/>
      <c r="CB330" s="354"/>
      <c r="CC330" s="354"/>
      <c r="CD330" s="354"/>
      <c r="CE330" s="354"/>
      <c r="CF330" s="354"/>
      <c r="CG330" s="354"/>
      <c r="CH330" s="354"/>
      <c r="CI330" s="354"/>
      <c r="CJ330" s="354"/>
      <c r="CK330" s="354"/>
      <c r="CL330" s="354"/>
      <c r="CM330" s="354"/>
      <c r="CN330" s="354"/>
      <c r="CO330" s="354"/>
      <c r="CP330" s="354"/>
      <c r="CQ330" s="354"/>
      <c r="CR330" s="354"/>
      <c r="CS330" s="354"/>
      <c r="CT330" s="354"/>
      <c r="CU330" s="354"/>
      <c r="CV330" s="354"/>
      <c r="CW330" s="354"/>
      <c r="CX330" s="354"/>
      <c r="CY330" s="354"/>
      <c r="CZ330" s="354"/>
      <c r="DA330" s="354"/>
      <c r="DB330" s="354"/>
      <c r="DC330" s="354"/>
      <c r="DD330" s="354"/>
      <c r="DE330" s="354"/>
      <c r="DF330" s="354"/>
      <c r="DG330" s="354"/>
      <c r="DH330" s="354"/>
      <c r="DI330" s="354"/>
      <c r="DJ330" s="354"/>
      <c r="DM330" s="46"/>
      <c r="DN330" s="46"/>
      <c r="DO330" s="46"/>
      <c r="DP330" s="46"/>
    </row>
    <row r="331" spans="1:120" customFormat="1" x14ac:dyDescent="0.25">
      <c r="A331" s="23"/>
      <c r="B331" s="23"/>
      <c r="C331" s="23"/>
      <c r="D331" s="354"/>
      <c r="E331" s="354"/>
      <c r="F331" s="356"/>
      <c r="G331" s="354"/>
      <c r="H331" s="354"/>
      <c r="I331" s="354"/>
      <c r="J331" s="354"/>
      <c r="K331" s="354"/>
      <c r="L331" s="354"/>
      <c r="M331" s="354"/>
      <c r="N331" s="354"/>
      <c r="O331" s="354"/>
      <c r="P331" s="354"/>
      <c r="Q331" s="354"/>
      <c r="R331" s="354"/>
      <c r="S331" s="354"/>
      <c r="T331" s="354"/>
      <c r="U331" s="354"/>
      <c r="V331" s="354"/>
      <c r="W331" s="354"/>
      <c r="X331" s="354"/>
      <c r="Y331" s="354"/>
      <c r="Z331" s="354"/>
      <c r="AA331" s="354"/>
      <c r="AB331" s="354"/>
      <c r="AC331" s="354"/>
      <c r="AD331" s="354"/>
      <c r="AE331" s="354"/>
      <c r="AF331" s="354"/>
      <c r="AG331" s="354"/>
      <c r="AH331" s="354"/>
      <c r="AI331" s="354"/>
      <c r="AJ331" s="354"/>
      <c r="AK331" s="354"/>
      <c r="AL331" s="354"/>
      <c r="AM331" s="354"/>
      <c r="AN331" s="354"/>
      <c r="AO331" s="354"/>
      <c r="AP331" s="354"/>
      <c r="AQ331" s="354"/>
      <c r="AR331" s="354"/>
      <c r="AS331" s="354"/>
      <c r="AT331" s="354"/>
      <c r="AU331" s="354"/>
      <c r="AV331" s="354"/>
      <c r="AW331" s="354"/>
      <c r="AX331" s="354"/>
      <c r="AY331" s="354"/>
      <c r="AZ331" s="354"/>
      <c r="BA331" s="354"/>
      <c r="BB331" s="354"/>
      <c r="BC331" s="354"/>
      <c r="BD331" s="354"/>
      <c r="BE331" s="354"/>
      <c r="BF331" s="354"/>
      <c r="BG331" s="354"/>
      <c r="BH331" s="354"/>
      <c r="BI331" s="354"/>
      <c r="BJ331" s="354"/>
      <c r="BK331" s="354"/>
      <c r="BL331" s="354"/>
      <c r="BM331" s="354"/>
      <c r="BN331" s="354"/>
      <c r="BO331" s="354"/>
      <c r="BP331" s="354"/>
      <c r="BQ331" s="354"/>
      <c r="BR331" s="354"/>
      <c r="BS331" s="354"/>
      <c r="BT331" s="354"/>
      <c r="BU331" s="354"/>
      <c r="BV331" s="354"/>
      <c r="BW331" s="354"/>
      <c r="BX331" s="354"/>
      <c r="BY331" s="354"/>
      <c r="BZ331" s="354"/>
      <c r="CA331" s="354"/>
      <c r="CB331" s="354"/>
      <c r="CC331" s="354"/>
      <c r="CD331" s="354"/>
      <c r="CE331" s="354"/>
      <c r="CF331" s="354"/>
      <c r="CG331" s="354"/>
      <c r="CH331" s="354"/>
      <c r="CI331" s="354"/>
      <c r="CJ331" s="354"/>
      <c r="CK331" s="354"/>
      <c r="CL331" s="354"/>
      <c r="CM331" s="354"/>
      <c r="CN331" s="354"/>
      <c r="CO331" s="354"/>
      <c r="CP331" s="354"/>
      <c r="CQ331" s="354"/>
      <c r="CR331" s="354"/>
      <c r="CS331" s="354"/>
      <c r="CT331" s="354"/>
      <c r="CU331" s="354"/>
      <c r="CV331" s="354"/>
      <c r="CW331" s="354"/>
      <c r="CX331" s="354"/>
      <c r="CY331" s="354"/>
      <c r="CZ331" s="354"/>
      <c r="DA331" s="354"/>
      <c r="DB331" s="354"/>
      <c r="DC331" s="354"/>
      <c r="DD331" s="354"/>
      <c r="DE331" s="354"/>
      <c r="DF331" s="354"/>
      <c r="DG331" s="354"/>
      <c r="DH331" s="354"/>
      <c r="DI331" s="354"/>
      <c r="DJ331" s="354"/>
      <c r="DM331" s="46"/>
      <c r="DN331" s="46"/>
      <c r="DO331" s="46"/>
      <c r="DP331" s="46"/>
    </row>
    <row r="332" spans="1:120" customFormat="1" x14ac:dyDescent="0.25">
      <c r="A332" s="23"/>
      <c r="B332" s="23"/>
      <c r="C332" s="23"/>
      <c r="D332" s="354"/>
      <c r="E332" s="354"/>
      <c r="F332" s="356"/>
      <c r="G332" s="354"/>
      <c r="H332" s="354"/>
      <c r="I332" s="354"/>
      <c r="J332" s="354"/>
      <c r="K332" s="354"/>
      <c r="L332" s="354"/>
      <c r="M332" s="354"/>
      <c r="N332" s="354"/>
      <c r="O332" s="354"/>
      <c r="P332" s="354"/>
      <c r="Q332" s="354"/>
      <c r="R332" s="354"/>
      <c r="S332" s="354"/>
      <c r="T332" s="354"/>
      <c r="U332" s="354"/>
      <c r="V332" s="354"/>
      <c r="W332" s="354"/>
      <c r="X332" s="354"/>
      <c r="Y332" s="354"/>
      <c r="Z332" s="354"/>
      <c r="AA332" s="354"/>
      <c r="AB332" s="354"/>
      <c r="AC332" s="354"/>
      <c r="AD332" s="354"/>
      <c r="AE332" s="354"/>
      <c r="AF332" s="354"/>
      <c r="AG332" s="354"/>
      <c r="AH332" s="354"/>
      <c r="AI332" s="354"/>
      <c r="AJ332" s="354"/>
      <c r="AK332" s="354"/>
      <c r="AL332" s="354"/>
      <c r="AM332" s="354"/>
      <c r="AN332" s="354"/>
      <c r="AO332" s="354"/>
      <c r="AP332" s="354"/>
      <c r="AQ332" s="354"/>
      <c r="AR332" s="354"/>
      <c r="AS332" s="354"/>
      <c r="AT332" s="354"/>
      <c r="AU332" s="354"/>
      <c r="AV332" s="354"/>
      <c r="AW332" s="354"/>
      <c r="AX332" s="354"/>
      <c r="AY332" s="354"/>
      <c r="AZ332" s="354"/>
      <c r="BA332" s="354"/>
      <c r="BB332" s="354"/>
      <c r="BC332" s="354"/>
      <c r="BD332" s="354"/>
      <c r="BE332" s="354"/>
      <c r="BF332" s="354"/>
      <c r="BG332" s="354"/>
      <c r="BH332" s="354"/>
      <c r="BI332" s="354"/>
      <c r="BJ332" s="354"/>
      <c r="BK332" s="354"/>
      <c r="BL332" s="354"/>
      <c r="BM332" s="354"/>
      <c r="BN332" s="354"/>
      <c r="BO332" s="354"/>
      <c r="BP332" s="354"/>
      <c r="BQ332" s="354"/>
      <c r="BR332" s="354"/>
      <c r="BS332" s="354"/>
      <c r="BT332" s="354"/>
      <c r="BU332" s="354"/>
      <c r="BV332" s="354"/>
      <c r="BW332" s="354"/>
      <c r="BX332" s="354"/>
      <c r="BY332" s="354"/>
      <c r="BZ332" s="354"/>
      <c r="CA332" s="354"/>
      <c r="CB332" s="354"/>
      <c r="CC332" s="354"/>
      <c r="CD332" s="354"/>
      <c r="CE332" s="354"/>
      <c r="CF332" s="354"/>
      <c r="CG332" s="354"/>
      <c r="CH332" s="354"/>
      <c r="CI332" s="354"/>
      <c r="CJ332" s="354"/>
      <c r="CK332" s="354"/>
      <c r="CL332" s="354"/>
      <c r="CM332" s="354"/>
      <c r="CN332" s="354"/>
      <c r="CO332" s="354"/>
      <c r="CP332" s="354"/>
      <c r="CQ332" s="354"/>
      <c r="CR332" s="354"/>
      <c r="CS332" s="354"/>
      <c r="CT332" s="354"/>
      <c r="CU332" s="354"/>
      <c r="CV332" s="354"/>
      <c r="CW332" s="354"/>
      <c r="CX332" s="354"/>
      <c r="CY332" s="354"/>
      <c r="CZ332" s="354"/>
      <c r="DA332" s="354"/>
      <c r="DB332" s="354"/>
      <c r="DC332" s="354"/>
      <c r="DD332" s="354"/>
      <c r="DE332" s="354"/>
      <c r="DF332" s="354"/>
      <c r="DG332" s="354"/>
      <c r="DH332" s="354"/>
      <c r="DI332" s="354"/>
      <c r="DJ332" s="354"/>
      <c r="DM332" s="46"/>
      <c r="DN332" s="46"/>
      <c r="DO332" s="46"/>
      <c r="DP332" s="46"/>
    </row>
    <row r="333" spans="1:120" customFormat="1" x14ac:dyDescent="0.25">
      <c r="A333" s="23"/>
      <c r="B333" s="23"/>
      <c r="C333" s="23"/>
      <c r="D333" s="354"/>
      <c r="E333" s="354"/>
      <c r="F333" s="356"/>
      <c r="G333" s="354"/>
      <c r="H333" s="354"/>
      <c r="I333" s="354"/>
      <c r="J333" s="354"/>
      <c r="K333" s="354"/>
      <c r="L333" s="354"/>
      <c r="M333" s="354"/>
      <c r="N333" s="354"/>
      <c r="O333" s="354"/>
      <c r="P333" s="354"/>
      <c r="Q333" s="354"/>
      <c r="R333" s="354"/>
      <c r="S333" s="354"/>
      <c r="T333" s="354"/>
      <c r="U333" s="354"/>
      <c r="V333" s="354"/>
      <c r="W333" s="354"/>
      <c r="X333" s="354"/>
      <c r="Y333" s="354"/>
      <c r="Z333" s="354"/>
      <c r="AA333" s="354"/>
      <c r="AB333" s="354"/>
      <c r="AC333" s="354"/>
      <c r="AD333" s="354"/>
      <c r="AE333" s="354"/>
      <c r="AF333" s="354"/>
      <c r="AG333" s="354"/>
      <c r="AH333" s="354"/>
      <c r="AI333" s="354"/>
      <c r="AJ333" s="354"/>
      <c r="AK333" s="354"/>
      <c r="AL333" s="354"/>
      <c r="AM333" s="354"/>
      <c r="AN333" s="354"/>
      <c r="AO333" s="354"/>
      <c r="AP333" s="354"/>
      <c r="AQ333" s="354"/>
      <c r="AR333" s="354"/>
      <c r="AS333" s="354"/>
      <c r="AT333" s="354"/>
      <c r="AU333" s="354"/>
      <c r="AV333" s="354"/>
      <c r="AW333" s="354"/>
      <c r="AX333" s="354"/>
      <c r="AY333" s="354"/>
      <c r="AZ333" s="354"/>
      <c r="BA333" s="354"/>
      <c r="BB333" s="354"/>
      <c r="BC333" s="354"/>
      <c r="BD333" s="354"/>
      <c r="BE333" s="354"/>
      <c r="BF333" s="354"/>
      <c r="BG333" s="354"/>
      <c r="BH333" s="354"/>
      <c r="BI333" s="354"/>
      <c r="BJ333" s="354"/>
      <c r="BK333" s="354"/>
      <c r="BL333" s="354"/>
      <c r="BM333" s="354"/>
      <c r="BN333" s="354"/>
      <c r="BO333" s="354"/>
      <c r="BP333" s="354"/>
      <c r="BQ333" s="354"/>
      <c r="BR333" s="354"/>
      <c r="BS333" s="354"/>
      <c r="BT333" s="354"/>
      <c r="BU333" s="354"/>
      <c r="BV333" s="354"/>
      <c r="BW333" s="354"/>
      <c r="BX333" s="354"/>
      <c r="BY333" s="354"/>
      <c r="BZ333" s="354"/>
      <c r="CA333" s="354"/>
      <c r="CB333" s="354"/>
      <c r="CC333" s="354"/>
      <c r="CD333" s="354"/>
      <c r="CE333" s="354"/>
      <c r="CF333" s="354"/>
      <c r="CG333" s="354"/>
      <c r="CH333" s="354"/>
      <c r="CI333" s="354"/>
      <c r="CJ333" s="354"/>
      <c r="CK333" s="354"/>
      <c r="CL333" s="354"/>
      <c r="CM333" s="354"/>
      <c r="CN333" s="354"/>
      <c r="CO333" s="354"/>
      <c r="CP333" s="354"/>
      <c r="CQ333" s="354"/>
      <c r="CR333" s="354"/>
      <c r="CS333" s="354"/>
      <c r="CT333" s="354"/>
      <c r="CU333" s="354"/>
      <c r="CV333" s="354"/>
      <c r="CW333" s="354"/>
      <c r="CX333" s="354"/>
      <c r="CY333" s="354"/>
      <c r="CZ333" s="354"/>
      <c r="DA333" s="354"/>
      <c r="DB333" s="354"/>
      <c r="DC333" s="354"/>
      <c r="DD333" s="354"/>
      <c r="DE333" s="354"/>
      <c r="DF333" s="354"/>
      <c r="DG333" s="354"/>
      <c r="DH333" s="354"/>
      <c r="DI333" s="354"/>
      <c r="DJ333" s="354"/>
      <c r="DM333" s="46"/>
      <c r="DN333" s="46"/>
      <c r="DO333" s="46"/>
      <c r="DP333" s="46"/>
    </row>
    <row r="334" spans="1:120" customFormat="1" x14ac:dyDescent="0.25">
      <c r="A334" s="23"/>
      <c r="B334" s="23"/>
      <c r="C334" s="23"/>
      <c r="D334" s="354"/>
      <c r="E334" s="354"/>
      <c r="F334" s="356"/>
      <c r="G334" s="354"/>
      <c r="H334" s="354"/>
      <c r="I334" s="354"/>
      <c r="J334" s="354"/>
      <c r="K334" s="354"/>
      <c r="L334" s="354"/>
      <c r="M334" s="354"/>
      <c r="N334" s="354"/>
      <c r="O334" s="354"/>
      <c r="P334" s="354"/>
      <c r="Q334" s="354"/>
      <c r="R334" s="354"/>
      <c r="S334" s="354"/>
      <c r="T334" s="354"/>
      <c r="U334" s="354"/>
      <c r="V334" s="354"/>
      <c r="W334" s="354"/>
      <c r="X334" s="354"/>
      <c r="Y334" s="354"/>
      <c r="Z334" s="354"/>
      <c r="AA334" s="354"/>
      <c r="AB334" s="354"/>
      <c r="AC334" s="354"/>
      <c r="AD334" s="354"/>
      <c r="AE334" s="354"/>
      <c r="AF334" s="354"/>
      <c r="AG334" s="354"/>
      <c r="AH334" s="354"/>
      <c r="AI334" s="354"/>
      <c r="AJ334" s="354"/>
      <c r="AK334" s="354"/>
      <c r="AL334" s="354"/>
      <c r="AM334" s="354"/>
      <c r="AN334" s="354"/>
      <c r="AO334" s="354"/>
      <c r="AP334" s="354"/>
      <c r="AQ334" s="354"/>
      <c r="AR334" s="354"/>
      <c r="AS334" s="354"/>
      <c r="AT334" s="354"/>
      <c r="AU334" s="354"/>
      <c r="AV334" s="354"/>
      <c r="AW334" s="354"/>
      <c r="AX334" s="354"/>
      <c r="AY334" s="354"/>
      <c r="AZ334" s="354"/>
      <c r="BA334" s="354"/>
      <c r="BB334" s="354"/>
      <c r="BC334" s="354"/>
      <c r="BD334" s="354"/>
      <c r="BE334" s="354"/>
      <c r="BF334" s="354"/>
      <c r="BG334" s="354"/>
      <c r="BH334" s="354"/>
      <c r="BI334" s="354"/>
      <c r="BJ334" s="354"/>
      <c r="BK334" s="354"/>
      <c r="BL334" s="354"/>
      <c r="BM334" s="354"/>
      <c r="BN334" s="354"/>
      <c r="BO334" s="354"/>
      <c r="BP334" s="354"/>
      <c r="BQ334" s="354"/>
      <c r="BR334" s="354"/>
      <c r="BS334" s="354"/>
      <c r="BT334" s="354"/>
      <c r="BU334" s="354"/>
      <c r="BV334" s="354"/>
      <c r="BW334" s="354"/>
      <c r="BX334" s="354"/>
      <c r="BY334" s="354"/>
      <c r="BZ334" s="354"/>
      <c r="CA334" s="354"/>
      <c r="CB334" s="354"/>
      <c r="CC334" s="354"/>
      <c r="CD334" s="354"/>
      <c r="CE334" s="354"/>
      <c r="CF334" s="354"/>
      <c r="CG334" s="354"/>
      <c r="CH334" s="354"/>
      <c r="CI334" s="354"/>
      <c r="CJ334" s="354"/>
      <c r="CK334" s="354"/>
      <c r="CL334" s="354"/>
      <c r="CM334" s="354"/>
      <c r="CN334" s="354"/>
      <c r="CO334" s="354"/>
      <c r="CP334" s="354"/>
      <c r="CQ334" s="354"/>
      <c r="CR334" s="354"/>
      <c r="CS334" s="354"/>
      <c r="CT334" s="354"/>
      <c r="CU334" s="354"/>
      <c r="CV334" s="354"/>
      <c r="CW334" s="354"/>
      <c r="CX334" s="354"/>
      <c r="CY334" s="354"/>
      <c r="CZ334" s="354"/>
      <c r="DA334" s="354"/>
      <c r="DB334" s="354"/>
      <c r="DC334" s="354"/>
      <c r="DD334" s="354"/>
      <c r="DE334" s="354"/>
      <c r="DF334" s="354"/>
      <c r="DG334" s="354"/>
      <c r="DH334" s="354"/>
      <c r="DI334" s="354"/>
      <c r="DJ334" s="354"/>
      <c r="DM334" s="46"/>
      <c r="DN334" s="46"/>
      <c r="DO334" s="46"/>
      <c r="DP334" s="46"/>
    </row>
    <row r="335" spans="1:120" customFormat="1" x14ac:dyDescent="0.25">
      <c r="A335" s="23"/>
      <c r="B335" s="23"/>
      <c r="C335" s="23"/>
      <c r="D335" s="354"/>
      <c r="E335" s="354"/>
      <c r="F335" s="356"/>
      <c r="G335" s="354"/>
      <c r="H335" s="354"/>
      <c r="I335" s="354"/>
      <c r="J335" s="354"/>
      <c r="K335" s="354"/>
      <c r="L335" s="354"/>
      <c r="M335" s="354"/>
      <c r="N335" s="354"/>
      <c r="O335" s="354"/>
      <c r="P335" s="354"/>
      <c r="Q335" s="354"/>
      <c r="R335" s="354"/>
      <c r="S335" s="354"/>
      <c r="T335" s="354"/>
      <c r="U335" s="354"/>
      <c r="V335" s="354"/>
      <c r="W335" s="354"/>
      <c r="X335" s="354"/>
      <c r="Y335" s="354"/>
      <c r="Z335" s="354"/>
      <c r="AA335" s="354"/>
      <c r="AB335" s="354"/>
      <c r="AC335" s="354"/>
      <c r="AD335" s="354"/>
      <c r="AE335" s="354"/>
      <c r="AF335" s="354"/>
      <c r="AG335" s="354"/>
      <c r="AH335" s="354"/>
      <c r="AI335" s="354"/>
      <c r="AJ335" s="354"/>
      <c r="AK335" s="354"/>
      <c r="AL335" s="354"/>
      <c r="AM335" s="354"/>
      <c r="AN335" s="354"/>
      <c r="AO335" s="354"/>
      <c r="AP335" s="354"/>
      <c r="AQ335" s="354"/>
      <c r="AR335" s="354"/>
      <c r="AS335" s="354"/>
      <c r="AT335" s="354"/>
      <c r="AU335" s="354"/>
      <c r="AV335" s="354"/>
      <c r="AW335" s="354"/>
      <c r="AX335" s="354"/>
      <c r="AY335" s="354"/>
      <c r="AZ335" s="354"/>
      <c r="BA335" s="354"/>
      <c r="BB335" s="354"/>
      <c r="BC335" s="354"/>
      <c r="BD335" s="354"/>
      <c r="BE335" s="354"/>
      <c r="BF335" s="354"/>
      <c r="BG335" s="354"/>
      <c r="BH335" s="354"/>
      <c r="BI335" s="354"/>
      <c r="BJ335" s="354"/>
      <c r="BK335" s="354"/>
      <c r="BL335" s="354"/>
      <c r="BM335" s="354"/>
      <c r="BN335" s="354"/>
      <c r="BO335" s="354"/>
      <c r="BP335" s="354"/>
      <c r="BQ335" s="354"/>
      <c r="BR335" s="354"/>
      <c r="BS335" s="354"/>
      <c r="BT335" s="354"/>
      <c r="BU335" s="354"/>
      <c r="BV335" s="354"/>
      <c r="BW335" s="354"/>
      <c r="BX335" s="354"/>
      <c r="BY335" s="354"/>
      <c r="BZ335" s="354"/>
      <c r="CA335" s="354"/>
      <c r="CB335" s="354"/>
      <c r="CC335" s="354"/>
      <c r="CD335" s="354"/>
      <c r="CE335" s="354"/>
      <c r="CF335" s="354"/>
      <c r="CG335" s="354"/>
      <c r="CH335" s="354"/>
      <c r="CI335" s="354"/>
      <c r="CJ335" s="354"/>
      <c r="CK335" s="354"/>
      <c r="CL335" s="354"/>
      <c r="CM335" s="354"/>
      <c r="CN335" s="354"/>
      <c r="CO335" s="354"/>
      <c r="CP335" s="354"/>
      <c r="CQ335" s="354"/>
      <c r="CR335" s="354"/>
      <c r="CS335" s="354"/>
      <c r="CT335" s="354"/>
      <c r="CU335" s="354"/>
      <c r="CV335" s="354"/>
      <c r="CW335" s="354"/>
      <c r="CX335" s="354"/>
      <c r="CY335" s="354"/>
      <c r="CZ335" s="354"/>
      <c r="DA335" s="354"/>
      <c r="DB335" s="354"/>
      <c r="DC335" s="354"/>
      <c r="DD335" s="354"/>
      <c r="DE335" s="354"/>
      <c r="DF335" s="354"/>
      <c r="DG335" s="354"/>
      <c r="DH335" s="354"/>
      <c r="DI335" s="354"/>
      <c r="DJ335" s="354"/>
      <c r="DM335" s="46"/>
      <c r="DN335" s="46"/>
      <c r="DO335" s="46"/>
      <c r="DP335" s="46"/>
    </row>
    <row r="336" spans="1:120" customFormat="1" x14ac:dyDescent="0.25">
      <c r="A336" s="23"/>
      <c r="B336" s="23"/>
      <c r="C336" s="23"/>
      <c r="D336" s="354"/>
      <c r="E336" s="354"/>
      <c r="F336" s="356"/>
      <c r="G336" s="354"/>
      <c r="H336" s="354"/>
      <c r="I336" s="354"/>
      <c r="J336" s="354"/>
      <c r="K336" s="354"/>
      <c r="L336" s="354"/>
      <c r="M336" s="354"/>
      <c r="N336" s="354"/>
      <c r="O336" s="354"/>
      <c r="P336" s="354"/>
      <c r="Q336" s="354"/>
      <c r="R336" s="354"/>
      <c r="S336" s="354"/>
      <c r="T336" s="354"/>
      <c r="U336" s="354"/>
      <c r="V336" s="354"/>
      <c r="W336" s="354"/>
      <c r="X336" s="354"/>
      <c r="Y336" s="354"/>
      <c r="Z336" s="354"/>
      <c r="AA336" s="354"/>
      <c r="AB336" s="354"/>
      <c r="AC336" s="354"/>
      <c r="AD336" s="354"/>
      <c r="AE336" s="354"/>
      <c r="AF336" s="354"/>
      <c r="AG336" s="354"/>
      <c r="AH336" s="354"/>
      <c r="AI336" s="354"/>
      <c r="AJ336" s="354"/>
      <c r="AK336" s="354"/>
      <c r="AL336" s="354"/>
      <c r="AM336" s="354"/>
      <c r="AN336" s="354"/>
      <c r="AO336" s="354"/>
      <c r="AP336" s="354"/>
      <c r="AQ336" s="354"/>
      <c r="AR336" s="354"/>
      <c r="AS336" s="354"/>
      <c r="AT336" s="354"/>
      <c r="AU336" s="354"/>
      <c r="AV336" s="354"/>
      <c r="AW336" s="354"/>
      <c r="AX336" s="354"/>
      <c r="AY336" s="354"/>
      <c r="AZ336" s="354"/>
      <c r="BA336" s="354"/>
      <c r="BB336" s="354"/>
      <c r="BC336" s="354"/>
      <c r="BD336" s="354"/>
      <c r="BE336" s="354"/>
      <c r="BF336" s="354"/>
      <c r="BG336" s="354"/>
      <c r="BH336" s="354"/>
      <c r="BI336" s="354"/>
      <c r="BJ336" s="354"/>
      <c r="BK336" s="354"/>
      <c r="BL336" s="354"/>
      <c r="BM336" s="354"/>
      <c r="BN336" s="354"/>
      <c r="BO336" s="354"/>
      <c r="BP336" s="354"/>
      <c r="BQ336" s="354"/>
      <c r="BR336" s="354"/>
      <c r="BS336" s="354"/>
      <c r="BT336" s="354"/>
      <c r="BU336" s="354"/>
      <c r="BV336" s="354"/>
      <c r="BW336" s="354"/>
      <c r="BX336" s="354"/>
      <c r="BY336" s="354"/>
      <c r="BZ336" s="354"/>
      <c r="CA336" s="354"/>
      <c r="CB336" s="354"/>
      <c r="CC336" s="354"/>
      <c r="CD336" s="354"/>
      <c r="CE336" s="354"/>
      <c r="CF336" s="354"/>
      <c r="CG336" s="354"/>
      <c r="CH336" s="354"/>
      <c r="CI336" s="354"/>
      <c r="CJ336" s="354"/>
      <c r="CK336" s="354"/>
      <c r="CL336" s="354"/>
      <c r="CM336" s="354"/>
      <c r="CN336" s="354"/>
      <c r="CO336" s="354"/>
      <c r="CP336" s="354"/>
      <c r="CQ336" s="354"/>
      <c r="CR336" s="354"/>
      <c r="CS336" s="354"/>
      <c r="CT336" s="354"/>
      <c r="CU336" s="354"/>
      <c r="CV336" s="354"/>
      <c r="CW336" s="354"/>
      <c r="CX336" s="354"/>
      <c r="CY336" s="354"/>
      <c r="CZ336" s="354"/>
      <c r="DA336" s="354"/>
      <c r="DB336" s="354"/>
      <c r="DC336" s="354"/>
      <c r="DD336" s="354"/>
      <c r="DE336" s="354"/>
      <c r="DF336" s="354"/>
      <c r="DG336" s="354"/>
      <c r="DH336" s="354"/>
      <c r="DI336" s="354"/>
      <c r="DJ336" s="354"/>
      <c r="DM336" s="46"/>
      <c r="DN336" s="46"/>
      <c r="DO336" s="46"/>
      <c r="DP336" s="46"/>
    </row>
    <row r="337" spans="1:120" customFormat="1" x14ac:dyDescent="0.25">
      <c r="A337" s="23"/>
      <c r="B337" s="23"/>
      <c r="C337" s="23"/>
      <c r="D337" s="354"/>
      <c r="E337" s="354"/>
      <c r="F337" s="356"/>
      <c r="G337" s="354"/>
      <c r="H337" s="354"/>
      <c r="I337" s="354"/>
      <c r="J337" s="354"/>
      <c r="K337" s="354"/>
      <c r="L337" s="354"/>
      <c r="M337" s="354"/>
      <c r="N337" s="354"/>
      <c r="O337" s="354"/>
      <c r="P337" s="354"/>
      <c r="Q337" s="354"/>
      <c r="R337" s="354"/>
      <c r="S337" s="354"/>
      <c r="T337" s="354"/>
      <c r="U337" s="354"/>
      <c r="V337" s="354"/>
      <c r="W337" s="354"/>
      <c r="X337" s="354"/>
      <c r="Y337" s="354"/>
      <c r="Z337" s="354"/>
      <c r="AA337" s="354"/>
      <c r="AB337" s="354"/>
      <c r="AC337" s="354"/>
      <c r="AD337" s="354"/>
      <c r="AE337" s="354"/>
      <c r="AF337" s="354"/>
      <c r="AG337" s="354"/>
      <c r="AH337" s="354"/>
      <c r="AI337" s="354"/>
      <c r="AJ337" s="354"/>
      <c r="AK337" s="354"/>
      <c r="AL337" s="354"/>
      <c r="AM337" s="354"/>
      <c r="AN337" s="354"/>
      <c r="AO337" s="354"/>
      <c r="AP337" s="354"/>
      <c r="AQ337" s="354"/>
      <c r="AR337" s="354"/>
      <c r="AS337" s="354"/>
      <c r="AT337" s="354"/>
      <c r="AU337" s="354"/>
      <c r="AV337" s="354"/>
      <c r="AW337" s="354"/>
      <c r="AX337" s="354"/>
      <c r="AY337" s="354"/>
      <c r="AZ337" s="354"/>
      <c r="BA337" s="354"/>
      <c r="BB337" s="354"/>
      <c r="BC337" s="354"/>
      <c r="BD337" s="354"/>
      <c r="BE337" s="354"/>
      <c r="BF337" s="354"/>
      <c r="BG337" s="354"/>
      <c r="BH337" s="354"/>
      <c r="BI337" s="354"/>
      <c r="BJ337" s="354"/>
      <c r="BK337" s="354"/>
      <c r="BL337" s="354"/>
      <c r="BM337" s="354"/>
      <c r="BN337" s="354"/>
      <c r="BO337" s="354"/>
      <c r="BP337" s="354"/>
      <c r="BQ337" s="354"/>
      <c r="BR337" s="354"/>
      <c r="BS337" s="354"/>
      <c r="BT337" s="354"/>
      <c r="BU337" s="354"/>
      <c r="BV337" s="354"/>
      <c r="BW337" s="354"/>
      <c r="BX337" s="354"/>
      <c r="BY337" s="354"/>
      <c r="BZ337" s="354"/>
      <c r="CA337" s="354"/>
      <c r="CB337" s="354"/>
      <c r="CC337" s="354"/>
      <c r="CD337" s="354"/>
      <c r="CE337" s="354"/>
      <c r="CF337" s="354"/>
      <c r="CG337" s="354"/>
      <c r="CH337" s="354"/>
      <c r="CI337" s="354"/>
      <c r="CJ337" s="354"/>
      <c r="CK337" s="354"/>
      <c r="CL337" s="354"/>
      <c r="CM337" s="354"/>
      <c r="CN337" s="354"/>
      <c r="CO337" s="354"/>
      <c r="CP337" s="354"/>
      <c r="CQ337" s="354"/>
      <c r="CR337" s="354"/>
      <c r="CS337" s="354"/>
      <c r="CT337" s="354"/>
      <c r="CU337" s="354"/>
      <c r="CV337" s="354"/>
      <c r="CW337" s="354"/>
      <c r="CX337" s="354"/>
      <c r="CY337" s="354"/>
      <c r="CZ337" s="354"/>
      <c r="DA337" s="354"/>
      <c r="DB337" s="354"/>
      <c r="DC337" s="354"/>
      <c r="DD337" s="354"/>
      <c r="DE337" s="354"/>
      <c r="DF337" s="354"/>
      <c r="DG337" s="354"/>
      <c r="DH337" s="354"/>
      <c r="DI337" s="354"/>
      <c r="DJ337" s="354"/>
      <c r="DM337" s="46"/>
      <c r="DN337" s="46"/>
      <c r="DO337" s="46"/>
      <c r="DP337" s="46"/>
    </row>
    <row r="338" spans="1:120" customFormat="1" x14ac:dyDescent="0.25">
      <c r="A338" s="23"/>
      <c r="B338" s="23"/>
      <c r="C338" s="23"/>
      <c r="D338" s="354"/>
      <c r="E338" s="354"/>
      <c r="F338" s="356"/>
      <c r="G338" s="354"/>
      <c r="H338" s="354"/>
      <c r="I338" s="354"/>
      <c r="J338" s="354"/>
      <c r="K338" s="354"/>
      <c r="L338" s="354"/>
      <c r="M338" s="354"/>
      <c r="N338" s="354"/>
      <c r="O338" s="354"/>
      <c r="P338" s="354"/>
      <c r="Q338" s="354"/>
      <c r="R338" s="354"/>
      <c r="S338" s="354"/>
      <c r="T338" s="354"/>
      <c r="U338" s="354"/>
      <c r="V338" s="354"/>
      <c r="W338" s="354"/>
      <c r="X338" s="354"/>
      <c r="Y338" s="354"/>
      <c r="Z338" s="354"/>
      <c r="AA338" s="354"/>
      <c r="AB338" s="354"/>
      <c r="AC338" s="354"/>
      <c r="AD338" s="354"/>
      <c r="AE338" s="354"/>
      <c r="AF338" s="354"/>
      <c r="AG338" s="354"/>
      <c r="AH338" s="354"/>
      <c r="AI338" s="354"/>
      <c r="AJ338" s="354"/>
      <c r="AK338" s="354"/>
      <c r="AL338" s="354"/>
      <c r="AM338" s="354"/>
      <c r="AN338" s="354"/>
      <c r="AO338" s="354"/>
      <c r="AP338" s="354"/>
      <c r="AQ338" s="354"/>
      <c r="AR338" s="354"/>
      <c r="AS338" s="354"/>
      <c r="AT338" s="354"/>
      <c r="AU338" s="354"/>
      <c r="AV338" s="354"/>
      <c r="AW338" s="354"/>
      <c r="AX338" s="354"/>
      <c r="AY338" s="354"/>
      <c r="AZ338" s="354"/>
      <c r="BA338" s="354"/>
      <c r="BB338" s="354"/>
      <c r="BC338" s="354"/>
      <c r="BD338" s="354"/>
      <c r="BE338" s="354"/>
      <c r="BF338" s="354"/>
      <c r="BG338" s="354"/>
      <c r="BH338" s="354"/>
      <c r="BI338" s="354"/>
      <c r="BJ338" s="354"/>
      <c r="BK338" s="354"/>
      <c r="BL338" s="354"/>
      <c r="BM338" s="354"/>
      <c r="BN338" s="354"/>
      <c r="BO338" s="354"/>
      <c r="BP338" s="354"/>
      <c r="BQ338" s="354"/>
      <c r="BR338" s="354"/>
      <c r="BS338" s="354"/>
      <c r="BT338" s="354"/>
      <c r="BU338" s="354"/>
      <c r="BV338" s="354"/>
      <c r="BW338" s="354"/>
      <c r="BX338" s="354"/>
      <c r="BY338" s="354"/>
      <c r="BZ338" s="354"/>
      <c r="CA338" s="354"/>
      <c r="CB338" s="354"/>
      <c r="CC338" s="354"/>
      <c r="CD338" s="354"/>
      <c r="CE338" s="354"/>
      <c r="CF338" s="354"/>
      <c r="CG338" s="354"/>
      <c r="CH338" s="354"/>
      <c r="CI338" s="354"/>
      <c r="CJ338" s="354"/>
      <c r="CK338" s="354"/>
      <c r="CL338" s="354"/>
      <c r="CM338" s="354"/>
      <c r="CN338" s="354"/>
      <c r="CO338" s="354"/>
      <c r="CP338" s="354"/>
      <c r="CQ338" s="354"/>
      <c r="CR338" s="354"/>
      <c r="CS338" s="354"/>
      <c r="CT338" s="354"/>
      <c r="CU338" s="354"/>
      <c r="CV338" s="354"/>
      <c r="CW338" s="354"/>
      <c r="CX338" s="354"/>
      <c r="CY338" s="354"/>
      <c r="CZ338" s="354"/>
      <c r="DA338" s="354"/>
      <c r="DB338" s="354"/>
      <c r="DC338" s="354"/>
      <c r="DD338" s="354"/>
      <c r="DE338" s="354"/>
      <c r="DF338" s="354"/>
      <c r="DG338" s="354"/>
      <c r="DH338" s="354"/>
      <c r="DI338" s="354"/>
      <c r="DJ338" s="354"/>
      <c r="DM338" s="46"/>
      <c r="DN338" s="46"/>
      <c r="DO338" s="46"/>
      <c r="DP338" s="46"/>
    </row>
    <row r="339" spans="1:120" customFormat="1" x14ac:dyDescent="0.25">
      <c r="A339" s="23"/>
      <c r="B339" s="23"/>
      <c r="C339" s="23"/>
      <c r="D339" s="354"/>
      <c r="E339" s="354"/>
      <c r="F339" s="356"/>
      <c r="G339" s="354"/>
      <c r="H339" s="354"/>
      <c r="I339" s="354"/>
      <c r="J339" s="354"/>
      <c r="K339" s="354"/>
      <c r="L339" s="354"/>
      <c r="M339" s="354"/>
      <c r="N339" s="354"/>
      <c r="O339" s="354"/>
      <c r="P339" s="354"/>
      <c r="Q339" s="354"/>
      <c r="R339" s="354"/>
      <c r="S339" s="354"/>
      <c r="T339" s="354"/>
      <c r="U339" s="354"/>
      <c r="V339" s="354"/>
      <c r="W339" s="354"/>
      <c r="X339" s="354"/>
      <c r="Y339" s="354"/>
      <c r="Z339" s="354"/>
      <c r="AA339" s="354"/>
      <c r="AB339" s="354"/>
      <c r="AC339" s="354"/>
      <c r="AD339" s="354"/>
      <c r="AE339" s="354"/>
      <c r="AF339" s="354"/>
      <c r="AG339" s="354"/>
      <c r="AH339" s="354"/>
      <c r="AI339" s="354"/>
      <c r="AJ339" s="354"/>
      <c r="AK339" s="354"/>
      <c r="AL339" s="354"/>
      <c r="AM339" s="354"/>
      <c r="AN339" s="354"/>
      <c r="AO339" s="354"/>
      <c r="AP339" s="354"/>
      <c r="AQ339" s="354"/>
      <c r="AR339" s="354"/>
      <c r="AS339" s="354"/>
      <c r="AT339" s="354"/>
      <c r="AU339" s="354"/>
      <c r="AV339" s="354"/>
      <c r="AW339" s="354"/>
      <c r="AX339" s="354"/>
      <c r="AY339" s="354"/>
      <c r="AZ339" s="354"/>
      <c r="BA339" s="354"/>
      <c r="BB339" s="354"/>
      <c r="BC339" s="354"/>
      <c r="BD339" s="354"/>
      <c r="BE339" s="354"/>
      <c r="BF339" s="354"/>
      <c r="BG339" s="354"/>
      <c r="BH339" s="354"/>
      <c r="BI339" s="354"/>
      <c r="BJ339" s="354"/>
      <c r="BK339" s="354"/>
      <c r="BL339" s="354"/>
      <c r="BM339" s="354"/>
      <c r="BN339" s="354"/>
      <c r="BO339" s="354"/>
      <c r="BP339" s="354"/>
      <c r="BQ339" s="354"/>
      <c r="BR339" s="354"/>
      <c r="BS339" s="354"/>
      <c r="BT339" s="354"/>
      <c r="BU339" s="354"/>
      <c r="BV339" s="354"/>
      <c r="BW339" s="354"/>
      <c r="BX339" s="354"/>
      <c r="BY339" s="354"/>
      <c r="BZ339" s="354"/>
      <c r="CA339" s="354"/>
      <c r="CB339" s="354"/>
      <c r="CC339" s="354"/>
      <c r="CD339" s="354"/>
      <c r="CE339" s="354"/>
      <c r="CF339" s="354"/>
      <c r="CG339" s="354"/>
      <c r="CH339" s="354"/>
      <c r="CI339" s="354"/>
      <c r="CJ339" s="354"/>
      <c r="CK339" s="354"/>
      <c r="CL339" s="354"/>
      <c r="CM339" s="354"/>
      <c r="CN339" s="354"/>
      <c r="CO339" s="354"/>
      <c r="CP339" s="354"/>
      <c r="CQ339" s="354"/>
      <c r="CR339" s="354"/>
      <c r="CS339" s="354"/>
      <c r="CT339" s="354"/>
      <c r="CU339" s="354"/>
      <c r="CV339" s="354"/>
      <c r="CW339" s="354"/>
      <c r="CX339" s="354"/>
      <c r="CY339" s="354"/>
      <c r="CZ339" s="354"/>
      <c r="DA339" s="354"/>
      <c r="DB339" s="354"/>
      <c r="DC339" s="354"/>
      <c r="DD339" s="354"/>
      <c r="DE339" s="354"/>
      <c r="DF339" s="354"/>
      <c r="DG339" s="354"/>
      <c r="DH339" s="354"/>
      <c r="DI339" s="354"/>
      <c r="DJ339" s="354"/>
      <c r="DM339" s="46"/>
      <c r="DN339" s="46"/>
      <c r="DO339" s="46"/>
      <c r="DP339" s="46"/>
    </row>
    <row r="340" spans="1:120" customFormat="1" x14ac:dyDescent="0.25">
      <c r="A340" s="23"/>
      <c r="B340" s="23"/>
      <c r="C340" s="23"/>
      <c r="D340" s="354"/>
      <c r="E340" s="354"/>
      <c r="F340" s="356"/>
      <c r="G340" s="354"/>
      <c r="H340" s="354"/>
      <c r="I340" s="354"/>
      <c r="J340" s="354"/>
      <c r="K340" s="354"/>
      <c r="L340" s="354"/>
      <c r="M340" s="354"/>
      <c r="N340" s="354"/>
      <c r="O340" s="354"/>
      <c r="P340" s="354"/>
      <c r="Q340" s="354"/>
      <c r="R340" s="354"/>
      <c r="S340" s="354"/>
      <c r="T340" s="354"/>
      <c r="U340" s="354"/>
      <c r="V340" s="354"/>
      <c r="W340" s="354"/>
      <c r="X340" s="354"/>
      <c r="Y340" s="354"/>
      <c r="Z340" s="354"/>
      <c r="AA340" s="354"/>
      <c r="AB340" s="354"/>
      <c r="AC340" s="354"/>
      <c r="AD340" s="354"/>
      <c r="AE340" s="354"/>
      <c r="AF340" s="354"/>
      <c r="AG340" s="354"/>
      <c r="AH340" s="354"/>
      <c r="AI340" s="354"/>
      <c r="AJ340" s="354"/>
      <c r="AK340" s="354"/>
      <c r="AL340" s="354"/>
      <c r="AM340" s="354"/>
      <c r="AN340" s="354"/>
      <c r="AO340" s="354"/>
      <c r="AP340" s="354"/>
      <c r="AQ340" s="354"/>
      <c r="AR340" s="354"/>
      <c r="AS340" s="354"/>
      <c r="AT340" s="354"/>
      <c r="AU340" s="354"/>
      <c r="AV340" s="354"/>
      <c r="AW340" s="354"/>
      <c r="AX340" s="354"/>
      <c r="AY340" s="354"/>
      <c r="AZ340" s="354"/>
      <c r="BA340" s="354"/>
      <c r="BB340" s="354"/>
      <c r="BC340" s="354"/>
      <c r="BD340" s="354"/>
      <c r="BE340" s="354"/>
      <c r="BF340" s="354"/>
      <c r="BG340" s="354"/>
      <c r="BH340" s="354"/>
      <c r="BI340" s="354"/>
      <c r="BJ340" s="354"/>
      <c r="BK340" s="354"/>
      <c r="BL340" s="354"/>
      <c r="BM340" s="354"/>
      <c r="BN340" s="354"/>
      <c r="BO340" s="354"/>
      <c r="BP340" s="354"/>
      <c r="BQ340" s="354"/>
      <c r="BR340" s="354"/>
      <c r="BS340" s="354"/>
      <c r="BT340" s="354"/>
      <c r="BU340" s="354"/>
      <c r="BV340" s="354"/>
      <c r="BW340" s="354"/>
      <c r="BX340" s="354"/>
      <c r="BY340" s="354"/>
      <c r="BZ340" s="354"/>
      <c r="CA340" s="354"/>
      <c r="CB340" s="354"/>
      <c r="CC340" s="354"/>
      <c r="CD340" s="354"/>
      <c r="CE340" s="354"/>
      <c r="CF340" s="354"/>
      <c r="CG340" s="354"/>
      <c r="CH340" s="354"/>
      <c r="CI340" s="354"/>
      <c r="CJ340" s="354"/>
      <c r="CK340" s="354"/>
      <c r="CL340" s="354"/>
      <c r="CM340" s="354"/>
      <c r="CN340" s="354"/>
      <c r="CO340" s="354"/>
      <c r="CP340" s="354"/>
      <c r="CQ340" s="354"/>
      <c r="CR340" s="354"/>
      <c r="CS340" s="354"/>
      <c r="CT340" s="354"/>
      <c r="CU340" s="354"/>
      <c r="CV340" s="354"/>
      <c r="CW340" s="354"/>
      <c r="CX340" s="354"/>
      <c r="CY340" s="354"/>
      <c r="CZ340" s="354"/>
      <c r="DA340" s="354"/>
      <c r="DB340" s="354"/>
      <c r="DC340" s="354"/>
      <c r="DD340" s="354"/>
      <c r="DE340" s="354"/>
      <c r="DF340" s="354"/>
      <c r="DG340" s="354"/>
      <c r="DH340" s="354"/>
      <c r="DI340" s="354"/>
      <c r="DJ340" s="354"/>
      <c r="DM340" s="46"/>
      <c r="DN340" s="46"/>
      <c r="DO340" s="46"/>
      <c r="DP340" s="46"/>
    </row>
    <row r="341" spans="1:120" customFormat="1" x14ac:dyDescent="0.25">
      <c r="A341" s="23"/>
      <c r="B341" s="23"/>
      <c r="C341" s="23"/>
      <c r="D341" s="354"/>
      <c r="E341" s="354"/>
      <c r="F341" s="356"/>
      <c r="G341" s="354"/>
      <c r="H341" s="354"/>
      <c r="I341" s="354"/>
      <c r="J341" s="354"/>
      <c r="K341" s="354"/>
      <c r="L341" s="354"/>
      <c r="M341" s="354"/>
      <c r="N341" s="354"/>
      <c r="O341" s="354"/>
      <c r="P341" s="354"/>
      <c r="Q341" s="354"/>
      <c r="R341" s="354"/>
      <c r="S341" s="354"/>
      <c r="T341" s="354"/>
      <c r="U341" s="354"/>
      <c r="V341" s="354"/>
      <c r="W341" s="354"/>
      <c r="X341" s="354"/>
      <c r="Y341" s="354"/>
      <c r="Z341" s="354"/>
      <c r="AA341" s="354"/>
      <c r="AB341" s="354"/>
      <c r="AC341" s="354"/>
      <c r="AD341" s="354"/>
      <c r="AE341" s="354"/>
      <c r="AF341" s="354"/>
      <c r="AG341" s="354"/>
      <c r="AH341" s="354"/>
      <c r="AI341" s="354"/>
      <c r="AJ341" s="354"/>
      <c r="AK341" s="354"/>
      <c r="AL341" s="354"/>
      <c r="AM341" s="354"/>
      <c r="AN341" s="354"/>
      <c r="AO341" s="354"/>
      <c r="AP341" s="354"/>
      <c r="AQ341" s="354"/>
      <c r="AR341" s="354"/>
      <c r="AS341" s="354"/>
      <c r="AT341" s="354"/>
      <c r="AU341" s="354"/>
      <c r="AV341" s="354"/>
      <c r="AW341" s="354"/>
      <c r="AX341" s="354"/>
      <c r="AY341" s="354"/>
      <c r="AZ341" s="354"/>
      <c r="BA341" s="354"/>
      <c r="BB341" s="354"/>
      <c r="BC341" s="354"/>
      <c r="BD341" s="354"/>
      <c r="BE341" s="354"/>
      <c r="BF341" s="354"/>
      <c r="BG341" s="354"/>
      <c r="BH341" s="354"/>
      <c r="BI341" s="354"/>
      <c r="BJ341" s="354"/>
      <c r="BK341" s="354"/>
      <c r="BL341" s="354"/>
      <c r="BM341" s="354"/>
      <c r="BN341" s="354"/>
      <c r="BO341" s="354"/>
      <c r="BP341" s="354"/>
      <c r="BQ341" s="354"/>
      <c r="BR341" s="354"/>
      <c r="BS341" s="354"/>
      <c r="BT341" s="354"/>
      <c r="BU341" s="354"/>
      <c r="BV341" s="354"/>
      <c r="BW341" s="354"/>
      <c r="BX341" s="354"/>
      <c r="BY341" s="354"/>
      <c r="BZ341" s="354"/>
      <c r="CA341" s="354"/>
      <c r="CB341" s="354"/>
      <c r="CC341" s="354"/>
      <c r="CD341" s="354"/>
      <c r="CE341" s="354"/>
      <c r="CF341" s="354"/>
      <c r="CG341" s="354"/>
      <c r="CH341" s="354"/>
      <c r="CI341" s="354"/>
      <c r="CJ341" s="354"/>
      <c r="CK341" s="354"/>
      <c r="CL341" s="354"/>
      <c r="CM341" s="354"/>
      <c r="CN341" s="354"/>
      <c r="CO341" s="354"/>
      <c r="CP341" s="354"/>
      <c r="CQ341" s="354"/>
      <c r="CR341" s="354"/>
      <c r="CS341" s="354"/>
      <c r="CT341" s="354"/>
      <c r="CU341" s="354"/>
      <c r="CV341" s="354"/>
      <c r="CW341" s="354"/>
      <c r="CX341" s="354"/>
      <c r="CY341" s="354"/>
      <c r="CZ341" s="354"/>
      <c r="DA341" s="354"/>
      <c r="DB341" s="354"/>
      <c r="DC341" s="354"/>
      <c r="DD341" s="354"/>
      <c r="DE341" s="354"/>
      <c r="DF341" s="354"/>
      <c r="DG341" s="354"/>
      <c r="DH341" s="354"/>
      <c r="DI341" s="354"/>
      <c r="DJ341" s="354"/>
      <c r="DM341" s="46"/>
      <c r="DN341" s="46"/>
      <c r="DO341" s="46"/>
      <c r="DP341" s="46"/>
    </row>
    <row r="342" spans="1:120" customFormat="1" x14ac:dyDescent="0.25">
      <c r="A342" s="23"/>
      <c r="B342" s="23"/>
      <c r="C342" s="23"/>
      <c r="D342" s="354"/>
      <c r="E342" s="354"/>
      <c r="F342" s="356"/>
      <c r="G342" s="354"/>
      <c r="H342" s="354"/>
      <c r="I342" s="354"/>
      <c r="J342" s="354"/>
      <c r="K342" s="354"/>
      <c r="L342" s="354"/>
      <c r="M342" s="354"/>
      <c r="N342" s="354"/>
      <c r="O342" s="354"/>
      <c r="P342" s="354"/>
      <c r="Q342" s="354"/>
      <c r="R342" s="354"/>
      <c r="S342" s="354"/>
      <c r="T342" s="354"/>
      <c r="U342" s="354"/>
      <c r="V342" s="354"/>
      <c r="W342" s="354"/>
      <c r="X342" s="354"/>
      <c r="Y342" s="354"/>
      <c r="Z342" s="354"/>
      <c r="AA342" s="354"/>
      <c r="AB342" s="354"/>
      <c r="AC342" s="354"/>
      <c r="AD342" s="354"/>
      <c r="AE342" s="354"/>
      <c r="AF342" s="354"/>
      <c r="AG342" s="354"/>
      <c r="AH342" s="354"/>
      <c r="AI342" s="354"/>
      <c r="AJ342" s="354"/>
      <c r="AK342" s="354"/>
      <c r="AL342" s="354"/>
      <c r="AM342" s="354"/>
      <c r="AN342" s="354"/>
      <c r="AO342" s="354"/>
      <c r="AP342" s="354"/>
      <c r="AQ342" s="354"/>
      <c r="AR342" s="354"/>
      <c r="AS342" s="354"/>
      <c r="AT342" s="354"/>
      <c r="AU342" s="354"/>
      <c r="AV342" s="354"/>
      <c r="AW342" s="354"/>
      <c r="AX342" s="354"/>
      <c r="AY342" s="354"/>
      <c r="AZ342" s="354"/>
      <c r="BA342" s="354"/>
      <c r="BB342" s="354"/>
      <c r="BC342" s="354"/>
      <c r="BD342" s="354"/>
      <c r="BE342" s="354"/>
      <c r="BF342" s="354"/>
      <c r="BG342" s="354"/>
      <c r="BH342" s="354"/>
      <c r="BI342" s="354"/>
      <c r="BJ342" s="354"/>
      <c r="BK342" s="354"/>
      <c r="BL342" s="354"/>
      <c r="BM342" s="354"/>
      <c r="BN342" s="354"/>
      <c r="BO342" s="354"/>
      <c r="BP342" s="354"/>
      <c r="BQ342" s="354"/>
      <c r="BR342" s="354"/>
      <c r="BS342" s="354"/>
      <c r="BT342" s="354"/>
      <c r="BU342" s="354"/>
      <c r="BV342" s="354"/>
      <c r="BW342" s="354"/>
      <c r="BX342" s="354"/>
      <c r="BY342" s="354"/>
      <c r="BZ342" s="354"/>
      <c r="CA342" s="354"/>
      <c r="CB342" s="354"/>
      <c r="CC342" s="354"/>
      <c r="CD342" s="354"/>
      <c r="CE342" s="354"/>
      <c r="CF342" s="354"/>
      <c r="CG342" s="354"/>
      <c r="CH342" s="354"/>
      <c r="CI342" s="354"/>
      <c r="CJ342" s="354"/>
      <c r="CK342" s="354"/>
      <c r="CL342" s="354"/>
      <c r="CM342" s="354"/>
      <c r="CN342" s="354"/>
      <c r="CO342" s="354"/>
      <c r="CP342" s="354"/>
      <c r="CQ342" s="354"/>
      <c r="CR342" s="354"/>
      <c r="CS342" s="354"/>
      <c r="CT342" s="354"/>
      <c r="CU342" s="354"/>
      <c r="CV342" s="354"/>
      <c r="CW342" s="354"/>
      <c r="CX342" s="354"/>
      <c r="CY342" s="354"/>
      <c r="CZ342" s="354"/>
      <c r="DA342" s="354"/>
      <c r="DB342" s="354"/>
      <c r="DC342" s="354"/>
      <c r="DD342" s="354"/>
      <c r="DE342" s="354"/>
      <c r="DF342" s="354"/>
      <c r="DG342" s="354"/>
      <c r="DH342" s="354"/>
      <c r="DI342" s="354"/>
      <c r="DJ342" s="354"/>
      <c r="DM342" s="46"/>
      <c r="DN342" s="46"/>
      <c r="DO342" s="46"/>
      <c r="DP342" s="46"/>
    </row>
    <row r="343" spans="1:120" customFormat="1" x14ac:dyDescent="0.25">
      <c r="A343" s="23"/>
      <c r="B343" s="23"/>
      <c r="C343" s="23"/>
      <c r="D343" s="354"/>
      <c r="E343" s="354"/>
      <c r="F343" s="356"/>
      <c r="G343" s="354"/>
      <c r="H343" s="354"/>
      <c r="I343" s="354"/>
      <c r="J343" s="354"/>
      <c r="K343" s="354"/>
      <c r="L343" s="354"/>
      <c r="M343" s="354"/>
      <c r="N343" s="354"/>
      <c r="O343" s="354"/>
      <c r="P343" s="354"/>
      <c r="Q343" s="354"/>
      <c r="R343" s="354"/>
      <c r="S343" s="354"/>
      <c r="T343" s="354"/>
      <c r="U343" s="354"/>
      <c r="V343" s="354"/>
      <c r="W343" s="354"/>
      <c r="X343" s="354"/>
      <c r="Y343" s="354"/>
      <c r="Z343" s="354"/>
      <c r="AA343" s="354"/>
      <c r="AB343" s="354"/>
      <c r="AC343" s="354"/>
      <c r="AD343" s="354"/>
      <c r="AE343" s="354"/>
      <c r="AF343" s="354"/>
      <c r="AG343" s="354"/>
      <c r="AH343" s="354"/>
      <c r="AI343" s="354"/>
      <c r="AJ343" s="354"/>
      <c r="AK343" s="354"/>
      <c r="AL343" s="354"/>
      <c r="AM343" s="354"/>
      <c r="AN343" s="354"/>
      <c r="AO343" s="354"/>
      <c r="AP343" s="354"/>
      <c r="AQ343" s="354"/>
      <c r="AR343" s="354"/>
      <c r="AS343" s="354"/>
      <c r="AT343" s="354"/>
      <c r="AU343" s="354"/>
      <c r="AV343" s="354"/>
      <c r="AW343" s="354"/>
      <c r="AX343" s="354"/>
      <c r="AY343" s="354"/>
      <c r="AZ343" s="354"/>
      <c r="BA343" s="354"/>
      <c r="BB343" s="354"/>
      <c r="BC343" s="354"/>
      <c r="BD343" s="354"/>
      <c r="BE343" s="354"/>
      <c r="BF343" s="354"/>
      <c r="BG343" s="354"/>
      <c r="BH343" s="354"/>
      <c r="BI343" s="354"/>
      <c r="BJ343" s="354"/>
      <c r="BK343" s="354"/>
      <c r="BL343" s="354"/>
      <c r="BM343" s="354"/>
      <c r="BN343" s="354"/>
      <c r="BO343" s="354"/>
      <c r="BP343" s="354"/>
      <c r="BQ343" s="354"/>
      <c r="BR343" s="354"/>
      <c r="BS343" s="354"/>
      <c r="BT343" s="354"/>
      <c r="BU343" s="354"/>
      <c r="BV343" s="354"/>
      <c r="BW343" s="354"/>
      <c r="BX343" s="354"/>
      <c r="BY343" s="354"/>
      <c r="BZ343" s="354"/>
      <c r="CA343" s="354"/>
      <c r="CB343" s="354"/>
      <c r="CC343" s="354"/>
      <c r="CD343" s="354"/>
      <c r="CE343" s="354"/>
      <c r="CF343" s="354"/>
      <c r="CG343" s="354"/>
      <c r="CH343" s="354"/>
      <c r="CI343" s="354"/>
      <c r="CJ343" s="354"/>
      <c r="CK343" s="354"/>
      <c r="CL343" s="354"/>
      <c r="CM343" s="354"/>
      <c r="CN343" s="354"/>
      <c r="CO343" s="354"/>
      <c r="CP343" s="354"/>
      <c r="CQ343" s="354"/>
      <c r="CR343" s="354"/>
      <c r="CS343" s="354"/>
      <c r="CT343" s="354"/>
      <c r="CU343" s="354"/>
      <c r="CV343" s="354"/>
      <c r="CW343" s="354"/>
      <c r="CX343" s="354"/>
      <c r="CY343" s="354"/>
      <c r="CZ343" s="354"/>
      <c r="DA343" s="354"/>
      <c r="DB343" s="354"/>
      <c r="DC343" s="354"/>
      <c r="DD343" s="354"/>
      <c r="DE343" s="354"/>
      <c r="DF343" s="354"/>
      <c r="DG343" s="354"/>
      <c r="DH343" s="354"/>
      <c r="DI343" s="354"/>
      <c r="DJ343" s="354"/>
      <c r="DM343" s="46"/>
      <c r="DN343" s="46"/>
      <c r="DO343" s="46"/>
      <c r="DP343" s="46"/>
    </row>
  </sheetData>
  <sheetProtection password="F585" sheet="1" objects="1" scenarios="1" formatCells="0" formatColumns="0" formatRows="0"/>
  <conditionalFormatting sqref="G74 I74 K74">
    <cfRule type="cellIs" dxfId="8" priority="19" operator="notEqual">
      <formula>1</formula>
    </cfRule>
  </conditionalFormatting>
  <conditionalFormatting sqref="H74">
    <cfRule type="cellIs" dxfId="7" priority="18" operator="notEqual">
      <formula>$H$51</formula>
    </cfRule>
  </conditionalFormatting>
  <conditionalFormatting sqref="J74">
    <cfRule type="cellIs" dxfId="6" priority="13" operator="notEqual">
      <formula>$I$51</formula>
    </cfRule>
  </conditionalFormatting>
  <conditionalFormatting sqref="H60">
    <cfRule type="cellIs" dxfId="5" priority="12" operator="notEqual">
      <formula>$I$49</formula>
    </cfRule>
  </conditionalFormatting>
  <conditionalFormatting sqref="H58">
    <cfRule type="cellIs" dxfId="4" priority="11" operator="notEqual">
      <formula>$H$49</formula>
    </cfRule>
  </conditionalFormatting>
  <conditionalFormatting sqref="H59">
    <cfRule type="cellIs" dxfId="3" priority="10" operator="notEqual">
      <formula>$H$50</formula>
    </cfRule>
  </conditionalFormatting>
  <conditionalFormatting sqref="H61">
    <cfRule type="cellIs" dxfId="2" priority="9" operator="notEqual">
      <formula>$I$50</formula>
    </cfRule>
  </conditionalFormatting>
  <conditionalFormatting sqref="L74">
    <cfRule type="cellIs" dxfId="1" priority="4" operator="notEqual">
      <formula>SUM($H$62:$H$63)</formula>
    </cfRule>
  </conditionalFormatting>
  <conditionalFormatting sqref="H64">
    <cfRule type="cellIs" dxfId="0" priority="1" operator="notEqual">
      <formula>-$H$63</formula>
    </cfRule>
  </conditionalFormatting>
  <dataValidations count="3">
    <dataValidation type="list" allowBlank="1" showInputMessage="1" showErrorMessage="1" sqref="E26:E45 E47" xr:uid="{00000000-0002-0000-0200-000000000000}">
      <formula1>"истина,ложь"</formula1>
    </dataValidation>
    <dataValidation type="list" allowBlank="1" showInputMessage="1" showErrorMessage="1" sqref="G89" xr:uid="{00000000-0002-0000-0200-000001000000}">
      <formula1>"4,2"</formula1>
    </dataValidation>
    <dataValidation type="list" allowBlank="1" showInputMessage="1" showErrorMessage="1" sqref="G125" xr:uid="{00000000-0002-0000-0200-000002000000}">
      <formula1>"0%,5%"</formula1>
    </dataValidation>
  </dataValidations>
  <pageMargins left="0.39370078740157483" right="0.39370078740157483" top="0.39370078740157483" bottom="0.39370078740157483" header="0.31496062992125984" footer="0.31496062992125984"/>
  <pageSetup paperSize="9" scale="25" fitToWidth="10" fitToHeight="2" orientation="landscape" verticalDpi="0" r:id="rId1"/>
  <rowBreaks count="1" manualBreakCount="1">
    <brk id="138" min="3" max="11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333375</xdr:colOff>
                    <xdr:row>167</xdr:row>
                    <xdr:rowOff>0</xdr:rowOff>
                  </from>
                  <to>
                    <xdr:col>7</xdr:col>
                    <xdr:colOff>695325</xdr:colOff>
                    <xdr:row>168</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333375</xdr:colOff>
                    <xdr:row>167</xdr:row>
                    <xdr:rowOff>200025</xdr:rowOff>
                  </from>
                  <to>
                    <xdr:col>7</xdr:col>
                    <xdr:colOff>695325</xdr:colOff>
                    <xdr:row>169</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342900</xdr:colOff>
                    <xdr:row>172</xdr:row>
                    <xdr:rowOff>200025</xdr:rowOff>
                  </from>
                  <to>
                    <xdr:col>7</xdr:col>
                    <xdr:colOff>704850</xdr:colOff>
                    <xdr:row>174</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342900</xdr:colOff>
                    <xdr:row>179</xdr:row>
                    <xdr:rowOff>200025</xdr:rowOff>
                  </from>
                  <to>
                    <xdr:col>7</xdr:col>
                    <xdr:colOff>704850</xdr:colOff>
                    <xdr:row>181</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323850</xdr:colOff>
                    <xdr:row>179</xdr:row>
                    <xdr:rowOff>9525</xdr:rowOff>
                  </from>
                  <to>
                    <xdr:col>7</xdr:col>
                    <xdr:colOff>685800</xdr:colOff>
                    <xdr:row>180</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xdr:col>
                    <xdr:colOff>342900</xdr:colOff>
                    <xdr:row>174</xdr:row>
                    <xdr:rowOff>200025</xdr:rowOff>
                  </from>
                  <to>
                    <xdr:col>7</xdr:col>
                    <xdr:colOff>704850</xdr:colOff>
                    <xdr:row>176</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7</xdr:col>
                    <xdr:colOff>323850</xdr:colOff>
                    <xdr:row>174</xdr:row>
                    <xdr:rowOff>9525</xdr:rowOff>
                  </from>
                  <to>
                    <xdr:col>7</xdr:col>
                    <xdr:colOff>704850</xdr:colOff>
                    <xdr:row>175</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7</xdr:col>
                    <xdr:colOff>342900</xdr:colOff>
                    <xdr:row>171</xdr:row>
                    <xdr:rowOff>0</xdr:rowOff>
                  </from>
                  <to>
                    <xdr:col>7</xdr:col>
                    <xdr:colOff>704850</xdr:colOff>
                    <xdr:row>172</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7</xdr:col>
                    <xdr:colOff>342900</xdr:colOff>
                    <xdr:row>177</xdr:row>
                    <xdr:rowOff>0</xdr:rowOff>
                  </from>
                  <to>
                    <xdr:col>7</xdr:col>
                    <xdr:colOff>723900</xdr:colOff>
                    <xdr:row>178</xdr:row>
                    <xdr:rowOff>9525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7</xdr:col>
                    <xdr:colOff>342900</xdr:colOff>
                    <xdr:row>177</xdr:row>
                    <xdr:rowOff>200025</xdr:rowOff>
                  </from>
                  <to>
                    <xdr:col>7</xdr:col>
                    <xdr:colOff>723900</xdr:colOff>
                    <xdr:row>179</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7</xdr:col>
                    <xdr:colOff>342900</xdr:colOff>
                    <xdr:row>180</xdr:row>
                    <xdr:rowOff>180975</xdr:rowOff>
                  </from>
                  <to>
                    <xdr:col>7</xdr:col>
                    <xdr:colOff>723900</xdr:colOff>
                    <xdr:row>181</xdr:row>
                    <xdr:rowOff>190500</xdr:rowOff>
                  </to>
                </anchor>
              </controlPr>
            </control>
          </mc:Choice>
        </mc:AlternateContent>
        <mc:AlternateContent xmlns:mc="http://schemas.openxmlformats.org/markup-compatibility/2006">
          <mc:Choice Requires="x14">
            <control shapeId="2063" r:id="rId15" name="Check Box 15">
              <controlPr defaultSize="0" autoFill="0" autoLine="0" autoPict="0">
                <anchor moveWithCells="1">
                  <from>
                    <xdr:col>7</xdr:col>
                    <xdr:colOff>304800</xdr:colOff>
                    <xdr:row>236</xdr:row>
                    <xdr:rowOff>0</xdr:rowOff>
                  </from>
                  <to>
                    <xdr:col>7</xdr:col>
                    <xdr:colOff>666750</xdr:colOff>
                    <xdr:row>237</xdr:row>
                    <xdr:rowOff>9525</xdr:rowOff>
                  </to>
                </anchor>
              </controlPr>
            </control>
          </mc:Choice>
        </mc:AlternateContent>
        <mc:AlternateContent xmlns:mc="http://schemas.openxmlformats.org/markup-compatibility/2006">
          <mc:Choice Requires="x14">
            <control shapeId="2065" r:id="rId16" name="Check Box 17">
              <controlPr defaultSize="0" autoFill="0" autoLine="0" autoPict="0">
                <anchor moveWithCells="1">
                  <from>
                    <xdr:col>7</xdr:col>
                    <xdr:colOff>304800</xdr:colOff>
                    <xdr:row>249</xdr:row>
                    <xdr:rowOff>0</xdr:rowOff>
                  </from>
                  <to>
                    <xdr:col>7</xdr:col>
                    <xdr:colOff>666750</xdr:colOff>
                    <xdr:row>249</xdr:row>
                    <xdr:rowOff>200025</xdr:rowOff>
                  </to>
                </anchor>
              </controlPr>
            </control>
          </mc:Choice>
        </mc:AlternateContent>
        <mc:AlternateContent xmlns:mc="http://schemas.openxmlformats.org/markup-compatibility/2006">
          <mc:Choice Requires="x14">
            <control shapeId="2066" r:id="rId17" name="Check Box 18">
              <controlPr defaultSize="0" autoFill="0" autoLine="0" autoPict="0">
                <anchor moveWithCells="1">
                  <from>
                    <xdr:col>7</xdr:col>
                    <xdr:colOff>314325</xdr:colOff>
                    <xdr:row>251</xdr:row>
                    <xdr:rowOff>200025</xdr:rowOff>
                  </from>
                  <to>
                    <xdr:col>7</xdr:col>
                    <xdr:colOff>676275</xdr:colOff>
                    <xdr:row>252</xdr:row>
                    <xdr:rowOff>180975</xdr:rowOff>
                  </to>
                </anchor>
              </controlPr>
            </control>
          </mc:Choice>
        </mc:AlternateContent>
        <mc:AlternateContent xmlns:mc="http://schemas.openxmlformats.org/markup-compatibility/2006">
          <mc:Choice Requires="x14">
            <control shapeId="2067" r:id="rId18" name="Check Box 19">
              <controlPr defaultSize="0" autoFill="0" autoLine="0" autoPict="0">
                <anchor moveWithCells="1">
                  <from>
                    <xdr:col>7</xdr:col>
                    <xdr:colOff>314325</xdr:colOff>
                    <xdr:row>251</xdr:row>
                    <xdr:rowOff>0</xdr:rowOff>
                  </from>
                  <to>
                    <xdr:col>7</xdr:col>
                    <xdr:colOff>685800</xdr:colOff>
                    <xdr:row>251</xdr:row>
                    <xdr:rowOff>200025</xdr:rowOff>
                  </to>
                </anchor>
              </controlPr>
            </control>
          </mc:Choice>
        </mc:AlternateContent>
        <mc:AlternateContent xmlns:mc="http://schemas.openxmlformats.org/markup-compatibility/2006">
          <mc:Choice Requires="x14">
            <control shapeId="2068" r:id="rId19" name="Check Box 20">
              <controlPr defaultSize="0" autoFill="0" autoLine="0" autoPict="0">
                <anchor moveWithCells="1">
                  <from>
                    <xdr:col>7</xdr:col>
                    <xdr:colOff>323850</xdr:colOff>
                    <xdr:row>253</xdr:row>
                    <xdr:rowOff>190500</xdr:rowOff>
                  </from>
                  <to>
                    <xdr:col>7</xdr:col>
                    <xdr:colOff>685800</xdr:colOff>
                    <xdr:row>254</xdr:row>
                    <xdr:rowOff>200025</xdr:rowOff>
                  </to>
                </anchor>
              </controlPr>
            </control>
          </mc:Choice>
        </mc:AlternateContent>
        <mc:AlternateContent xmlns:mc="http://schemas.openxmlformats.org/markup-compatibility/2006">
          <mc:Choice Requires="x14">
            <control shapeId="2069" r:id="rId20" name="Check Box 21">
              <controlPr defaultSize="0" autoFill="0" autoLine="0" autoPict="0">
                <anchor moveWithCells="1">
                  <from>
                    <xdr:col>7</xdr:col>
                    <xdr:colOff>314325</xdr:colOff>
                    <xdr:row>252</xdr:row>
                    <xdr:rowOff>190500</xdr:rowOff>
                  </from>
                  <to>
                    <xdr:col>7</xdr:col>
                    <xdr:colOff>676275</xdr:colOff>
                    <xdr:row>253</xdr:row>
                    <xdr:rowOff>190500</xdr:rowOff>
                  </to>
                </anchor>
              </controlPr>
            </control>
          </mc:Choice>
        </mc:AlternateContent>
        <mc:AlternateContent xmlns:mc="http://schemas.openxmlformats.org/markup-compatibility/2006">
          <mc:Choice Requires="x14">
            <control shapeId="2070" r:id="rId21" name="Check Box 22">
              <controlPr defaultSize="0" autoFill="0" autoLine="0" autoPict="0">
                <anchor moveWithCells="1">
                  <from>
                    <xdr:col>7</xdr:col>
                    <xdr:colOff>295275</xdr:colOff>
                    <xdr:row>248</xdr:row>
                    <xdr:rowOff>9525</xdr:rowOff>
                  </from>
                  <to>
                    <xdr:col>7</xdr:col>
                    <xdr:colOff>657225</xdr:colOff>
                    <xdr:row>249</xdr:row>
                    <xdr:rowOff>0</xdr:rowOff>
                  </to>
                </anchor>
              </controlPr>
            </control>
          </mc:Choice>
        </mc:AlternateContent>
        <mc:AlternateContent xmlns:mc="http://schemas.openxmlformats.org/markup-compatibility/2006">
          <mc:Choice Requires="x14">
            <control shapeId="2071" r:id="rId22" name="Check Box 23">
              <controlPr defaultSize="0" autoFill="0" autoLine="0" autoPict="0">
                <anchor moveWithCells="1">
                  <from>
                    <xdr:col>7</xdr:col>
                    <xdr:colOff>314325</xdr:colOff>
                    <xdr:row>255</xdr:row>
                    <xdr:rowOff>9525</xdr:rowOff>
                  </from>
                  <to>
                    <xdr:col>7</xdr:col>
                    <xdr:colOff>676275</xdr:colOff>
                    <xdr:row>256</xdr:row>
                    <xdr:rowOff>19050</xdr:rowOff>
                  </to>
                </anchor>
              </controlPr>
            </control>
          </mc:Choice>
        </mc:AlternateContent>
        <mc:AlternateContent xmlns:mc="http://schemas.openxmlformats.org/markup-compatibility/2006">
          <mc:Choice Requires="x14">
            <control shapeId="2072" r:id="rId23" name="Check Box 24">
              <controlPr defaultSize="0" autoFill="0" autoLine="0" autoPict="0">
                <anchor moveWithCells="1">
                  <from>
                    <xdr:col>7</xdr:col>
                    <xdr:colOff>304800</xdr:colOff>
                    <xdr:row>249</xdr:row>
                    <xdr:rowOff>200025</xdr:rowOff>
                  </from>
                  <to>
                    <xdr:col>7</xdr:col>
                    <xdr:colOff>657225</xdr:colOff>
                    <xdr:row>250</xdr:row>
                    <xdr:rowOff>180975</xdr:rowOff>
                  </to>
                </anchor>
              </controlPr>
            </control>
          </mc:Choice>
        </mc:AlternateContent>
        <mc:AlternateContent xmlns:mc="http://schemas.openxmlformats.org/markup-compatibility/2006">
          <mc:Choice Requires="x14">
            <control shapeId="2073" r:id="rId24" name="Check Box 25">
              <controlPr defaultSize="0" autoFill="0" autoLine="0" autoPict="0">
                <anchor moveWithCells="1">
                  <from>
                    <xdr:col>7</xdr:col>
                    <xdr:colOff>304800</xdr:colOff>
                    <xdr:row>184</xdr:row>
                    <xdr:rowOff>209550</xdr:rowOff>
                  </from>
                  <to>
                    <xdr:col>7</xdr:col>
                    <xdr:colOff>666750</xdr:colOff>
                    <xdr:row>186</xdr:row>
                    <xdr:rowOff>9525</xdr:rowOff>
                  </to>
                </anchor>
              </controlPr>
            </control>
          </mc:Choice>
        </mc:AlternateContent>
        <mc:AlternateContent xmlns:mc="http://schemas.openxmlformats.org/markup-compatibility/2006">
          <mc:Choice Requires="x14">
            <control shapeId="2074" r:id="rId25" name="Check Box 26">
              <controlPr defaultSize="0" autoFill="0" autoLine="0" autoPict="0">
                <anchor moveWithCells="1">
                  <from>
                    <xdr:col>7</xdr:col>
                    <xdr:colOff>304800</xdr:colOff>
                    <xdr:row>185</xdr:row>
                    <xdr:rowOff>200025</xdr:rowOff>
                  </from>
                  <to>
                    <xdr:col>7</xdr:col>
                    <xdr:colOff>666750</xdr:colOff>
                    <xdr:row>187</xdr:row>
                    <xdr:rowOff>0</xdr:rowOff>
                  </to>
                </anchor>
              </controlPr>
            </control>
          </mc:Choice>
        </mc:AlternateContent>
        <mc:AlternateContent xmlns:mc="http://schemas.openxmlformats.org/markup-compatibility/2006">
          <mc:Choice Requires="x14">
            <control shapeId="2075" r:id="rId26" name="Check Box 27">
              <controlPr defaultSize="0" autoFill="0" autoLine="0" autoPict="0">
                <anchor moveWithCells="1">
                  <from>
                    <xdr:col>7</xdr:col>
                    <xdr:colOff>304800</xdr:colOff>
                    <xdr:row>186</xdr:row>
                    <xdr:rowOff>209550</xdr:rowOff>
                  </from>
                  <to>
                    <xdr:col>7</xdr:col>
                    <xdr:colOff>666750</xdr:colOff>
                    <xdr:row>188</xdr:row>
                    <xdr:rowOff>9525</xdr:rowOff>
                  </to>
                </anchor>
              </controlPr>
            </control>
          </mc:Choice>
        </mc:AlternateContent>
        <mc:AlternateContent xmlns:mc="http://schemas.openxmlformats.org/markup-compatibility/2006">
          <mc:Choice Requires="x14">
            <control shapeId="2076" r:id="rId27" name="Check Box 28">
              <controlPr defaultSize="0" autoFill="0" autoLine="0" autoPict="0">
                <anchor moveWithCells="1">
                  <from>
                    <xdr:col>7</xdr:col>
                    <xdr:colOff>304800</xdr:colOff>
                    <xdr:row>187</xdr:row>
                    <xdr:rowOff>209550</xdr:rowOff>
                  </from>
                  <to>
                    <xdr:col>7</xdr:col>
                    <xdr:colOff>666750</xdr:colOff>
                    <xdr:row>189</xdr:row>
                    <xdr:rowOff>9525</xdr:rowOff>
                  </to>
                </anchor>
              </controlPr>
            </control>
          </mc:Choice>
        </mc:AlternateContent>
        <mc:AlternateContent xmlns:mc="http://schemas.openxmlformats.org/markup-compatibility/2006">
          <mc:Choice Requires="x14">
            <control shapeId="2077" r:id="rId28" name="Check Box 29">
              <controlPr defaultSize="0" autoFill="0" autoLine="0" autoPict="0">
                <anchor moveWithCells="1">
                  <from>
                    <xdr:col>7</xdr:col>
                    <xdr:colOff>285750</xdr:colOff>
                    <xdr:row>208</xdr:row>
                    <xdr:rowOff>209550</xdr:rowOff>
                  </from>
                  <to>
                    <xdr:col>7</xdr:col>
                    <xdr:colOff>647700</xdr:colOff>
                    <xdr:row>210</xdr:row>
                    <xdr:rowOff>0</xdr:rowOff>
                  </to>
                </anchor>
              </controlPr>
            </control>
          </mc:Choice>
        </mc:AlternateContent>
        <mc:AlternateContent xmlns:mc="http://schemas.openxmlformats.org/markup-compatibility/2006">
          <mc:Choice Requires="x14">
            <control shapeId="2078" r:id="rId29" name="Check Box 30">
              <controlPr defaultSize="0" autoFill="0" autoLine="0" autoPict="0">
                <anchor moveWithCells="1">
                  <from>
                    <xdr:col>7</xdr:col>
                    <xdr:colOff>285750</xdr:colOff>
                    <xdr:row>209</xdr:row>
                    <xdr:rowOff>190500</xdr:rowOff>
                  </from>
                  <to>
                    <xdr:col>7</xdr:col>
                    <xdr:colOff>647700</xdr:colOff>
                    <xdr:row>210</xdr:row>
                    <xdr:rowOff>200025</xdr:rowOff>
                  </to>
                </anchor>
              </controlPr>
            </control>
          </mc:Choice>
        </mc:AlternateContent>
        <mc:AlternateContent xmlns:mc="http://schemas.openxmlformats.org/markup-compatibility/2006">
          <mc:Choice Requires="x14">
            <control shapeId="2079" r:id="rId30" name="Check Box 31">
              <controlPr defaultSize="0" autoFill="0" autoLine="0" autoPict="0">
                <anchor moveWithCells="1">
                  <from>
                    <xdr:col>7</xdr:col>
                    <xdr:colOff>285750</xdr:colOff>
                    <xdr:row>210</xdr:row>
                    <xdr:rowOff>190500</xdr:rowOff>
                  </from>
                  <to>
                    <xdr:col>7</xdr:col>
                    <xdr:colOff>647700</xdr:colOff>
                    <xdr:row>211</xdr:row>
                    <xdr:rowOff>200025</xdr:rowOff>
                  </to>
                </anchor>
              </controlPr>
            </control>
          </mc:Choice>
        </mc:AlternateContent>
        <mc:AlternateContent xmlns:mc="http://schemas.openxmlformats.org/markup-compatibility/2006">
          <mc:Choice Requires="x14">
            <control shapeId="2080" r:id="rId31" name="Check Box 32">
              <controlPr defaultSize="0" autoFill="0" autoLine="0" autoPict="0">
                <anchor moveWithCells="1">
                  <from>
                    <xdr:col>7</xdr:col>
                    <xdr:colOff>285750</xdr:colOff>
                    <xdr:row>211</xdr:row>
                    <xdr:rowOff>190500</xdr:rowOff>
                  </from>
                  <to>
                    <xdr:col>7</xdr:col>
                    <xdr:colOff>647700</xdr:colOff>
                    <xdr:row>212</xdr:row>
                    <xdr:rowOff>200025</xdr:rowOff>
                  </to>
                </anchor>
              </controlPr>
            </control>
          </mc:Choice>
        </mc:AlternateContent>
        <mc:AlternateContent xmlns:mc="http://schemas.openxmlformats.org/markup-compatibility/2006">
          <mc:Choice Requires="x14">
            <control shapeId="2081" r:id="rId32" name="Check Box 33">
              <controlPr defaultSize="0" autoFill="0" autoLine="0" autoPict="0">
                <anchor moveWithCells="1">
                  <from>
                    <xdr:col>7</xdr:col>
                    <xdr:colOff>295275</xdr:colOff>
                    <xdr:row>212</xdr:row>
                    <xdr:rowOff>200025</xdr:rowOff>
                  </from>
                  <to>
                    <xdr:col>7</xdr:col>
                    <xdr:colOff>657225</xdr:colOff>
                    <xdr:row>214</xdr:row>
                    <xdr:rowOff>0</xdr:rowOff>
                  </to>
                </anchor>
              </controlPr>
            </control>
          </mc:Choice>
        </mc:AlternateContent>
        <mc:AlternateContent xmlns:mc="http://schemas.openxmlformats.org/markup-compatibility/2006">
          <mc:Choice Requires="x14">
            <control shapeId="2082" r:id="rId33" name="Check Box 34">
              <controlPr defaultSize="0" autoFill="0" autoLine="0" autoPict="0">
                <anchor moveWithCells="1">
                  <from>
                    <xdr:col>7</xdr:col>
                    <xdr:colOff>304800</xdr:colOff>
                    <xdr:row>213</xdr:row>
                    <xdr:rowOff>190500</xdr:rowOff>
                  </from>
                  <to>
                    <xdr:col>7</xdr:col>
                    <xdr:colOff>666750</xdr:colOff>
                    <xdr:row>214</xdr:row>
                    <xdr:rowOff>200025</xdr:rowOff>
                  </to>
                </anchor>
              </controlPr>
            </control>
          </mc:Choice>
        </mc:AlternateContent>
        <mc:AlternateContent xmlns:mc="http://schemas.openxmlformats.org/markup-compatibility/2006">
          <mc:Choice Requires="x14">
            <control shapeId="2083" r:id="rId34" name="Check Box 35">
              <controlPr defaultSize="0" autoFill="0" autoLine="0" autoPict="0">
                <anchor moveWithCells="1">
                  <from>
                    <xdr:col>7</xdr:col>
                    <xdr:colOff>285750</xdr:colOff>
                    <xdr:row>214</xdr:row>
                    <xdr:rowOff>200025</xdr:rowOff>
                  </from>
                  <to>
                    <xdr:col>7</xdr:col>
                    <xdr:colOff>647700</xdr:colOff>
                    <xdr:row>216</xdr:row>
                    <xdr:rowOff>0</xdr:rowOff>
                  </to>
                </anchor>
              </controlPr>
            </control>
          </mc:Choice>
        </mc:AlternateContent>
        <mc:AlternateContent xmlns:mc="http://schemas.openxmlformats.org/markup-compatibility/2006">
          <mc:Choice Requires="x14">
            <control shapeId="2084" r:id="rId35" name="Check Box 36">
              <controlPr defaultSize="0" autoFill="0" autoLine="0" autoPict="0">
                <anchor moveWithCells="1">
                  <from>
                    <xdr:col>7</xdr:col>
                    <xdr:colOff>295275</xdr:colOff>
                    <xdr:row>216</xdr:row>
                    <xdr:rowOff>0</xdr:rowOff>
                  </from>
                  <to>
                    <xdr:col>7</xdr:col>
                    <xdr:colOff>657225</xdr:colOff>
                    <xdr:row>217</xdr:row>
                    <xdr:rowOff>9525</xdr:rowOff>
                  </to>
                </anchor>
              </controlPr>
            </control>
          </mc:Choice>
        </mc:AlternateContent>
        <mc:AlternateContent xmlns:mc="http://schemas.openxmlformats.org/markup-compatibility/2006">
          <mc:Choice Requires="x14">
            <control shapeId="2085" r:id="rId36" name="Check Box 37">
              <controlPr defaultSize="0" autoFill="0" autoLine="0" autoPict="0">
                <anchor moveWithCells="1">
                  <from>
                    <xdr:col>7</xdr:col>
                    <xdr:colOff>295275</xdr:colOff>
                    <xdr:row>216</xdr:row>
                    <xdr:rowOff>200025</xdr:rowOff>
                  </from>
                  <to>
                    <xdr:col>7</xdr:col>
                    <xdr:colOff>647700</xdr:colOff>
                    <xdr:row>218</xdr:row>
                    <xdr:rowOff>0</xdr:rowOff>
                  </to>
                </anchor>
              </controlPr>
            </control>
          </mc:Choice>
        </mc:AlternateContent>
        <mc:AlternateContent xmlns:mc="http://schemas.openxmlformats.org/markup-compatibility/2006">
          <mc:Choice Requires="x14">
            <control shapeId="2086" r:id="rId37" name="Check Box 38">
              <controlPr defaultSize="0" autoFill="0" autoLine="0" autoPict="0">
                <anchor moveWithCells="1">
                  <from>
                    <xdr:col>7</xdr:col>
                    <xdr:colOff>295275</xdr:colOff>
                    <xdr:row>218</xdr:row>
                    <xdr:rowOff>0</xdr:rowOff>
                  </from>
                  <to>
                    <xdr:col>7</xdr:col>
                    <xdr:colOff>657225</xdr:colOff>
                    <xdr:row>219</xdr:row>
                    <xdr:rowOff>9525</xdr:rowOff>
                  </to>
                </anchor>
              </controlPr>
            </control>
          </mc:Choice>
        </mc:AlternateContent>
        <mc:AlternateContent xmlns:mc="http://schemas.openxmlformats.org/markup-compatibility/2006">
          <mc:Choice Requires="x14">
            <control shapeId="2087" r:id="rId38" name="Check Box 39">
              <controlPr defaultSize="0" autoFill="0" autoLine="0" autoPict="0">
                <anchor moveWithCells="1">
                  <from>
                    <xdr:col>7</xdr:col>
                    <xdr:colOff>304800</xdr:colOff>
                    <xdr:row>218</xdr:row>
                    <xdr:rowOff>190500</xdr:rowOff>
                  </from>
                  <to>
                    <xdr:col>7</xdr:col>
                    <xdr:colOff>666750</xdr:colOff>
                    <xdr:row>219</xdr:row>
                    <xdr:rowOff>200025</xdr:rowOff>
                  </to>
                </anchor>
              </controlPr>
            </control>
          </mc:Choice>
        </mc:AlternateContent>
        <mc:AlternateContent xmlns:mc="http://schemas.openxmlformats.org/markup-compatibility/2006">
          <mc:Choice Requires="x14">
            <control shapeId="2088" r:id="rId39" name="Check Box 40">
              <controlPr defaultSize="0" autoFill="0" autoLine="0" autoPict="0">
                <anchor moveWithCells="1">
                  <from>
                    <xdr:col>7</xdr:col>
                    <xdr:colOff>285750</xdr:colOff>
                    <xdr:row>207</xdr:row>
                    <xdr:rowOff>209550</xdr:rowOff>
                  </from>
                  <to>
                    <xdr:col>7</xdr:col>
                    <xdr:colOff>647700</xdr:colOff>
                    <xdr:row>209</xdr:row>
                    <xdr:rowOff>0</xdr:rowOff>
                  </to>
                </anchor>
              </controlPr>
            </control>
          </mc:Choice>
        </mc:AlternateContent>
        <mc:AlternateContent xmlns:mc="http://schemas.openxmlformats.org/markup-compatibility/2006">
          <mc:Choice Requires="x14">
            <control shapeId="2089" r:id="rId40" name="Check Box 41">
              <controlPr defaultSize="0" autoFill="0" autoLine="0" autoPict="0">
                <anchor moveWithCells="1">
                  <from>
                    <xdr:col>7</xdr:col>
                    <xdr:colOff>295275</xdr:colOff>
                    <xdr:row>207</xdr:row>
                    <xdr:rowOff>0</xdr:rowOff>
                  </from>
                  <to>
                    <xdr:col>7</xdr:col>
                    <xdr:colOff>657225</xdr:colOff>
                    <xdr:row>208</xdr:row>
                    <xdr:rowOff>0</xdr:rowOff>
                  </to>
                </anchor>
              </controlPr>
            </control>
          </mc:Choice>
        </mc:AlternateContent>
        <mc:AlternateContent xmlns:mc="http://schemas.openxmlformats.org/markup-compatibility/2006">
          <mc:Choice Requires="x14">
            <control shapeId="2090" r:id="rId41" name="Check Box 42">
              <controlPr defaultSize="0" autoFill="0" autoLine="0" autoPict="0">
                <anchor moveWithCells="1">
                  <from>
                    <xdr:col>7</xdr:col>
                    <xdr:colOff>304800</xdr:colOff>
                    <xdr:row>221</xdr:row>
                    <xdr:rowOff>180975</xdr:rowOff>
                  </from>
                  <to>
                    <xdr:col>7</xdr:col>
                    <xdr:colOff>666750</xdr:colOff>
                    <xdr:row>222</xdr:row>
                    <xdr:rowOff>190500</xdr:rowOff>
                  </to>
                </anchor>
              </controlPr>
            </control>
          </mc:Choice>
        </mc:AlternateContent>
        <mc:AlternateContent xmlns:mc="http://schemas.openxmlformats.org/markup-compatibility/2006">
          <mc:Choice Requires="x14">
            <control shapeId="2091" r:id="rId42" name="Check Box 43">
              <controlPr defaultSize="0" autoFill="0" autoLine="0" autoPict="0">
                <anchor moveWithCells="1">
                  <from>
                    <xdr:col>7</xdr:col>
                    <xdr:colOff>314325</xdr:colOff>
                    <xdr:row>222</xdr:row>
                    <xdr:rowOff>190500</xdr:rowOff>
                  </from>
                  <to>
                    <xdr:col>7</xdr:col>
                    <xdr:colOff>676275</xdr:colOff>
                    <xdr:row>223</xdr:row>
                    <xdr:rowOff>200025</xdr:rowOff>
                  </to>
                </anchor>
              </controlPr>
            </control>
          </mc:Choice>
        </mc:AlternateContent>
        <mc:AlternateContent xmlns:mc="http://schemas.openxmlformats.org/markup-compatibility/2006">
          <mc:Choice Requires="x14">
            <control shapeId="2092" r:id="rId43" name="Check Box 44">
              <controlPr defaultSize="0" autoFill="0" autoLine="0" autoPict="0">
                <anchor moveWithCells="1">
                  <from>
                    <xdr:col>7</xdr:col>
                    <xdr:colOff>314325</xdr:colOff>
                    <xdr:row>223</xdr:row>
                    <xdr:rowOff>200025</xdr:rowOff>
                  </from>
                  <to>
                    <xdr:col>7</xdr:col>
                    <xdr:colOff>676275</xdr:colOff>
                    <xdr:row>225</xdr:row>
                    <xdr:rowOff>0</xdr:rowOff>
                  </to>
                </anchor>
              </controlPr>
            </control>
          </mc:Choice>
        </mc:AlternateContent>
        <mc:AlternateContent xmlns:mc="http://schemas.openxmlformats.org/markup-compatibility/2006">
          <mc:Choice Requires="x14">
            <control shapeId="2093" r:id="rId44" name="Check Box 45">
              <controlPr defaultSize="0" autoFill="0" autoLine="0" autoPict="0">
                <anchor moveWithCells="1">
                  <from>
                    <xdr:col>7</xdr:col>
                    <xdr:colOff>314325</xdr:colOff>
                    <xdr:row>225</xdr:row>
                    <xdr:rowOff>0</xdr:rowOff>
                  </from>
                  <to>
                    <xdr:col>7</xdr:col>
                    <xdr:colOff>676275</xdr:colOff>
                    <xdr:row>226</xdr:row>
                    <xdr:rowOff>9525</xdr:rowOff>
                  </to>
                </anchor>
              </controlPr>
            </control>
          </mc:Choice>
        </mc:AlternateContent>
        <mc:AlternateContent xmlns:mc="http://schemas.openxmlformats.org/markup-compatibility/2006">
          <mc:Choice Requires="x14">
            <control shapeId="2094" r:id="rId45" name="Check Box 46">
              <controlPr defaultSize="0" autoFill="0" autoLine="0" autoPict="0">
                <anchor moveWithCells="1">
                  <from>
                    <xdr:col>7</xdr:col>
                    <xdr:colOff>323850</xdr:colOff>
                    <xdr:row>225</xdr:row>
                    <xdr:rowOff>209550</xdr:rowOff>
                  </from>
                  <to>
                    <xdr:col>7</xdr:col>
                    <xdr:colOff>676275</xdr:colOff>
                    <xdr:row>227</xdr:row>
                    <xdr:rowOff>9525</xdr:rowOff>
                  </to>
                </anchor>
              </controlPr>
            </control>
          </mc:Choice>
        </mc:AlternateContent>
        <mc:AlternateContent xmlns:mc="http://schemas.openxmlformats.org/markup-compatibility/2006">
          <mc:Choice Requires="x14">
            <control shapeId="2095" r:id="rId46" name="Check Box 47">
              <controlPr defaultSize="0" autoFill="0" autoLine="0" autoPict="0">
                <anchor moveWithCells="1">
                  <from>
                    <xdr:col>7</xdr:col>
                    <xdr:colOff>323850</xdr:colOff>
                    <xdr:row>226</xdr:row>
                    <xdr:rowOff>209550</xdr:rowOff>
                  </from>
                  <to>
                    <xdr:col>7</xdr:col>
                    <xdr:colOff>676275</xdr:colOff>
                    <xdr:row>228</xdr:row>
                    <xdr:rowOff>0</xdr:rowOff>
                  </to>
                </anchor>
              </controlPr>
            </control>
          </mc:Choice>
        </mc:AlternateContent>
        <mc:AlternateContent xmlns:mc="http://schemas.openxmlformats.org/markup-compatibility/2006">
          <mc:Choice Requires="x14">
            <control shapeId="2096" r:id="rId47" name="Check Box 48">
              <controlPr defaultSize="0" autoFill="0" autoLine="0" autoPict="0">
                <anchor moveWithCells="1">
                  <from>
                    <xdr:col>7</xdr:col>
                    <xdr:colOff>314325</xdr:colOff>
                    <xdr:row>227</xdr:row>
                    <xdr:rowOff>200025</xdr:rowOff>
                  </from>
                  <to>
                    <xdr:col>7</xdr:col>
                    <xdr:colOff>676275</xdr:colOff>
                    <xdr:row>229</xdr:row>
                    <xdr:rowOff>0</xdr:rowOff>
                  </to>
                </anchor>
              </controlPr>
            </control>
          </mc:Choice>
        </mc:AlternateContent>
        <mc:AlternateContent xmlns:mc="http://schemas.openxmlformats.org/markup-compatibility/2006">
          <mc:Choice Requires="x14">
            <control shapeId="2097" r:id="rId48" name="Check Box 49">
              <controlPr defaultSize="0" autoFill="0" autoLine="0" autoPict="0">
                <anchor moveWithCells="1">
                  <from>
                    <xdr:col>7</xdr:col>
                    <xdr:colOff>314325</xdr:colOff>
                    <xdr:row>228</xdr:row>
                    <xdr:rowOff>209550</xdr:rowOff>
                  </from>
                  <to>
                    <xdr:col>7</xdr:col>
                    <xdr:colOff>676275</xdr:colOff>
                    <xdr:row>230</xdr:row>
                    <xdr:rowOff>0</xdr:rowOff>
                  </to>
                </anchor>
              </controlPr>
            </control>
          </mc:Choice>
        </mc:AlternateContent>
        <mc:AlternateContent xmlns:mc="http://schemas.openxmlformats.org/markup-compatibility/2006">
          <mc:Choice Requires="x14">
            <control shapeId="2098" r:id="rId49" name="Check Box 50">
              <controlPr defaultSize="0" autoFill="0" autoLine="0" autoPict="0">
                <anchor moveWithCells="1">
                  <from>
                    <xdr:col>7</xdr:col>
                    <xdr:colOff>314325</xdr:colOff>
                    <xdr:row>220</xdr:row>
                    <xdr:rowOff>190500</xdr:rowOff>
                  </from>
                  <to>
                    <xdr:col>7</xdr:col>
                    <xdr:colOff>676275</xdr:colOff>
                    <xdr:row>221</xdr:row>
                    <xdr:rowOff>200025</xdr:rowOff>
                  </to>
                </anchor>
              </controlPr>
            </control>
          </mc:Choice>
        </mc:AlternateContent>
        <mc:AlternateContent xmlns:mc="http://schemas.openxmlformats.org/markup-compatibility/2006">
          <mc:Choice Requires="x14">
            <control shapeId="2112" r:id="rId50" name="Check Box 64">
              <controlPr defaultSize="0" autoFill="0" autoLine="0" autoPict="0">
                <anchor moveWithCells="1">
                  <from>
                    <xdr:col>7</xdr:col>
                    <xdr:colOff>323850</xdr:colOff>
                    <xdr:row>241</xdr:row>
                    <xdr:rowOff>200025</xdr:rowOff>
                  </from>
                  <to>
                    <xdr:col>7</xdr:col>
                    <xdr:colOff>685800</xdr:colOff>
                    <xdr:row>243</xdr:row>
                    <xdr:rowOff>0</xdr:rowOff>
                  </to>
                </anchor>
              </controlPr>
            </control>
          </mc:Choice>
        </mc:AlternateContent>
        <mc:AlternateContent xmlns:mc="http://schemas.openxmlformats.org/markup-compatibility/2006">
          <mc:Choice Requires="x14">
            <control shapeId="2113" r:id="rId51" name="Check Box 65">
              <controlPr defaultSize="0" autoFill="0" autoLine="0" autoPict="0">
                <anchor moveWithCells="1">
                  <from>
                    <xdr:col>7</xdr:col>
                    <xdr:colOff>314325</xdr:colOff>
                    <xdr:row>242</xdr:row>
                    <xdr:rowOff>190500</xdr:rowOff>
                  </from>
                  <to>
                    <xdr:col>7</xdr:col>
                    <xdr:colOff>676275</xdr:colOff>
                    <xdr:row>244</xdr:row>
                    <xdr:rowOff>0</xdr:rowOff>
                  </to>
                </anchor>
              </controlPr>
            </control>
          </mc:Choice>
        </mc:AlternateContent>
        <mc:AlternateContent xmlns:mc="http://schemas.openxmlformats.org/markup-compatibility/2006">
          <mc:Choice Requires="x14">
            <control shapeId="2114" r:id="rId52" name="Check Box 66">
              <controlPr defaultSize="0" autoFill="0" autoLine="0" autoPict="0">
                <anchor moveWithCells="1">
                  <from>
                    <xdr:col>7</xdr:col>
                    <xdr:colOff>323850</xdr:colOff>
                    <xdr:row>172</xdr:row>
                    <xdr:rowOff>0</xdr:rowOff>
                  </from>
                  <to>
                    <xdr:col>7</xdr:col>
                    <xdr:colOff>704850</xdr:colOff>
                    <xdr:row>173</xdr:row>
                    <xdr:rowOff>9525</xdr:rowOff>
                  </to>
                </anchor>
              </controlPr>
            </control>
          </mc:Choice>
        </mc:AlternateContent>
        <mc:AlternateContent xmlns:mc="http://schemas.openxmlformats.org/markup-compatibility/2006">
          <mc:Choice Requires="x14">
            <control shapeId="2115" r:id="rId53" name="Check Box 67">
              <controlPr defaultSize="0" autoFill="0" autoLine="0" autoPict="0">
                <anchor moveWithCells="1">
                  <from>
                    <xdr:col>7</xdr:col>
                    <xdr:colOff>314325</xdr:colOff>
                    <xdr:row>256</xdr:row>
                    <xdr:rowOff>9525</xdr:rowOff>
                  </from>
                  <to>
                    <xdr:col>7</xdr:col>
                    <xdr:colOff>676275</xdr:colOff>
                    <xdr:row>257</xdr:row>
                    <xdr:rowOff>19050</xdr:rowOff>
                  </to>
                </anchor>
              </controlPr>
            </control>
          </mc:Choice>
        </mc:AlternateContent>
        <mc:AlternateContent xmlns:mc="http://schemas.openxmlformats.org/markup-compatibility/2006">
          <mc:Choice Requires="x14">
            <control shapeId="2134" r:id="rId54" name="Check Box 86">
              <controlPr defaultSize="0" autoFill="0" autoLine="0" autoPict="0">
                <anchor moveWithCells="1">
                  <from>
                    <xdr:col>7</xdr:col>
                    <xdr:colOff>314325</xdr:colOff>
                    <xdr:row>237</xdr:row>
                    <xdr:rowOff>0</xdr:rowOff>
                  </from>
                  <to>
                    <xdr:col>7</xdr:col>
                    <xdr:colOff>676275</xdr:colOff>
                    <xdr:row>238</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5">
    <pageSetUpPr fitToPage="1"/>
  </sheetPr>
  <dimension ref="A7:DM73"/>
  <sheetViews>
    <sheetView view="pageBreakPreview" zoomScale="70" zoomScaleNormal="85" zoomScaleSheetLayoutView="70" workbookViewId="0">
      <pane xSplit="9" ySplit="15" topLeftCell="J16" activePane="bottomRight" state="frozen"/>
      <selection activeCell="C56" sqref="C56"/>
      <selection pane="topRight" activeCell="C56" sqref="C56"/>
      <selection pane="bottomLeft" activeCell="C56" sqref="C56"/>
      <selection pane="bottomRight"/>
    </sheetView>
  </sheetViews>
  <sheetFormatPr defaultColWidth="0" defaultRowHeight="15" x14ac:dyDescent="0.25"/>
  <cols>
    <col min="1" max="1" width="9.140625" style="23" customWidth="1"/>
    <col min="2" max="8" width="9.140625" customWidth="1"/>
    <col min="9" max="9" width="13.42578125" style="140" bestFit="1" customWidth="1"/>
    <col min="10" max="26" width="12.7109375" bestFit="1" customWidth="1"/>
    <col min="27" max="114" width="11.28515625" bestFit="1" customWidth="1"/>
    <col min="115" max="16384" width="9.140625" style="23" hidden="1"/>
  </cols>
  <sheetData>
    <row r="7" spans="2:114" ht="26.25" x14ac:dyDescent="0.4">
      <c r="B7" s="211" t="str">
        <f>"Проект: "&amp;Ввод!E3</f>
        <v>Проект: Реконструкция системы теплоснабжения г.[•]</v>
      </c>
    </row>
    <row r="8" spans="2:114" ht="23.25" x14ac:dyDescent="0.35">
      <c r="B8" s="24" t="s">
        <v>250</v>
      </c>
    </row>
    <row r="9" spans="2:114" x14ac:dyDescent="0.25">
      <c r="B9" t="s">
        <v>78</v>
      </c>
    </row>
    <row r="11" spans="2:114" x14ac:dyDescent="0.25">
      <c r="B11" s="26"/>
      <c r="C11" s="26"/>
      <c r="D11" s="26"/>
      <c r="E11" s="26"/>
      <c r="F11" s="26"/>
      <c r="G11" s="26"/>
      <c r="H11" s="26"/>
      <c r="I11" s="141"/>
      <c r="J11" s="26">
        <f>Ввод!I19</f>
        <v>2022</v>
      </c>
      <c r="K11" s="26">
        <f>Ввод!J19</f>
        <v>2022</v>
      </c>
      <c r="L11" s="26">
        <f>Ввод!K19</f>
        <v>2022</v>
      </c>
      <c r="M11" s="26">
        <f>Ввод!L19</f>
        <v>2022</v>
      </c>
      <c r="N11" s="26">
        <f>Ввод!M19</f>
        <v>2023</v>
      </c>
      <c r="O11" s="26">
        <f>Ввод!N19</f>
        <v>2023</v>
      </c>
      <c r="P11" s="26">
        <f>Ввод!O19</f>
        <v>2023</v>
      </c>
      <c r="Q11" s="26">
        <f>Ввод!P19</f>
        <v>2023</v>
      </c>
      <c r="R11" s="26">
        <f>Ввод!Q19</f>
        <v>2024</v>
      </c>
      <c r="S11" s="26">
        <f>Ввод!R19</f>
        <v>2024</v>
      </c>
      <c r="T11" s="26">
        <f>Ввод!S19</f>
        <v>2024</v>
      </c>
      <c r="U11" s="26">
        <f>Ввод!T19</f>
        <v>2024</v>
      </c>
      <c r="V11" s="26">
        <f>Ввод!U19</f>
        <v>2025</v>
      </c>
      <c r="W11" s="26">
        <f>Ввод!V19</f>
        <v>2025</v>
      </c>
      <c r="X11" s="26">
        <f>Ввод!W19</f>
        <v>2025</v>
      </c>
      <c r="Y11" s="26">
        <f>Ввод!X19</f>
        <v>2025</v>
      </c>
      <c r="Z11" s="26">
        <f>Ввод!Y19</f>
        <v>2026</v>
      </c>
      <c r="AA11" s="26">
        <f>Ввод!Z19</f>
        <v>2026</v>
      </c>
      <c r="AB11" s="26">
        <f>Ввод!AA19</f>
        <v>2026</v>
      </c>
      <c r="AC11" s="26">
        <f>Ввод!AB19</f>
        <v>2026</v>
      </c>
      <c r="AD11" s="26">
        <f>Ввод!AC19</f>
        <v>2027</v>
      </c>
      <c r="AE11" s="26">
        <f>Ввод!AD19</f>
        <v>2027</v>
      </c>
      <c r="AF11" s="26">
        <f>Ввод!AE19</f>
        <v>2027</v>
      </c>
      <c r="AG11" s="26">
        <f>Ввод!AF19</f>
        <v>2027</v>
      </c>
      <c r="AH11" s="26">
        <f>Ввод!AG19</f>
        <v>2028</v>
      </c>
      <c r="AI11" s="26">
        <f>Ввод!AH19</f>
        <v>2028</v>
      </c>
      <c r="AJ11" s="26">
        <f>Ввод!AI19</f>
        <v>2028</v>
      </c>
      <c r="AK11" s="26">
        <f>Ввод!AJ19</f>
        <v>2028</v>
      </c>
      <c r="AL11" s="26">
        <f>Ввод!AK19</f>
        <v>2029</v>
      </c>
      <c r="AM11" s="26">
        <f>Ввод!AL19</f>
        <v>2029</v>
      </c>
      <c r="AN11" s="26">
        <f>Ввод!AM19</f>
        <v>2029</v>
      </c>
      <c r="AO11" s="26">
        <f>Ввод!AN19</f>
        <v>2029</v>
      </c>
      <c r="AP11" s="26">
        <f>Ввод!AO19</f>
        <v>2030</v>
      </c>
      <c r="AQ11" s="26">
        <f>Ввод!AP19</f>
        <v>2030</v>
      </c>
      <c r="AR11" s="26">
        <f>Ввод!AQ19</f>
        <v>2030</v>
      </c>
      <c r="AS11" s="26">
        <f>Ввод!AR19</f>
        <v>2030</v>
      </c>
      <c r="AT11" s="26">
        <f>Ввод!AS19</f>
        <v>2031</v>
      </c>
      <c r="AU11" s="26">
        <f>Ввод!AT19</f>
        <v>2031</v>
      </c>
      <c r="AV11" s="26">
        <f>Ввод!AU19</f>
        <v>2031</v>
      </c>
      <c r="AW11" s="26">
        <f>Ввод!AV19</f>
        <v>2031</v>
      </c>
      <c r="AX11" s="26">
        <f>Ввод!AW19</f>
        <v>2032</v>
      </c>
      <c r="AY11" s="26">
        <f>Ввод!AX19</f>
        <v>2032</v>
      </c>
      <c r="AZ11" s="26">
        <f>Ввод!AY19</f>
        <v>2032</v>
      </c>
      <c r="BA11" s="26">
        <f>Ввод!AZ19</f>
        <v>2032</v>
      </c>
      <c r="BB11" s="26">
        <f>Ввод!BA19</f>
        <v>2033</v>
      </c>
      <c r="BC11" s="26">
        <f>Ввод!BB19</f>
        <v>2033</v>
      </c>
      <c r="BD11" s="26">
        <f>Ввод!BC19</f>
        <v>2033</v>
      </c>
      <c r="BE11" s="26">
        <f>Ввод!BD19</f>
        <v>2033</v>
      </c>
      <c r="BF11" s="26">
        <f>Ввод!BE19</f>
        <v>2034</v>
      </c>
      <c r="BG11" s="26">
        <f>Ввод!BF19</f>
        <v>2034</v>
      </c>
      <c r="BH11" s="26">
        <f>Ввод!BG19</f>
        <v>2034</v>
      </c>
      <c r="BI11" s="26">
        <f>Ввод!BH19</f>
        <v>1900</v>
      </c>
      <c r="BJ11" s="26">
        <f>Ввод!BI19</f>
        <v>1900</v>
      </c>
      <c r="BK11" s="26">
        <f>Ввод!BJ19</f>
        <v>1900</v>
      </c>
      <c r="BL11" s="26">
        <f>Ввод!BK19</f>
        <v>1900</v>
      </c>
      <c r="BM11" s="26">
        <f>Ввод!BL19</f>
        <v>1900</v>
      </c>
      <c r="BN11" s="26">
        <f>Ввод!BM19</f>
        <v>1900</v>
      </c>
      <c r="BO11" s="26">
        <f>Ввод!BN19</f>
        <v>1900</v>
      </c>
      <c r="BP11" s="26">
        <f>Ввод!BO19</f>
        <v>1900</v>
      </c>
      <c r="BQ11" s="26">
        <f>Ввод!BP19</f>
        <v>1900</v>
      </c>
      <c r="BR11" s="26">
        <f>Ввод!BQ19</f>
        <v>1900</v>
      </c>
      <c r="BS11" s="26">
        <f>Ввод!BR19</f>
        <v>1900</v>
      </c>
      <c r="BT11" s="26">
        <f>Ввод!BS19</f>
        <v>1900</v>
      </c>
      <c r="BU11" s="26">
        <f>Ввод!BT19</f>
        <v>1900</v>
      </c>
      <c r="BV11" s="26">
        <f>Ввод!BU19</f>
        <v>1900</v>
      </c>
      <c r="BW11" s="26">
        <f>Ввод!BV19</f>
        <v>1900</v>
      </c>
      <c r="BX11" s="26">
        <f>Ввод!BW19</f>
        <v>1900</v>
      </c>
      <c r="BY11" s="26">
        <f>Ввод!BX19</f>
        <v>1900</v>
      </c>
      <c r="BZ11" s="26">
        <f>Ввод!BY19</f>
        <v>1900</v>
      </c>
      <c r="CA11" s="26">
        <f>Ввод!BZ19</f>
        <v>1900</v>
      </c>
      <c r="CB11" s="26">
        <f>Ввод!CA19</f>
        <v>1900</v>
      </c>
      <c r="CC11" s="26">
        <f>Ввод!CB19</f>
        <v>1900</v>
      </c>
      <c r="CD11" s="26">
        <f>Ввод!CC19</f>
        <v>1900</v>
      </c>
      <c r="CE11" s="26">
        <f>Ввод!CD19</f>
        <v>1900</v>
      </c>
      <c r="CF11" s="26">
        <f>Ввод!CE19</f>
        <v>1900</v>
      </c>
      <c r="CG11" s="26">
        <f>Ввод!CF19</f>
        <v>1900</v>
      </c>
      <c r="CH11" s="26">
        <f>Ввод!CG19</f>
        <v>1900</v>
      </c>
      <c r="CI11" s="26">
        <f>Ввод!CH19</f>
        <v>1900</v>
      </c>
      <c r="CJ11" s="26">
        <f>Ввод!CI19</f>
        <v>1900</v>
      </c>
      <c r="CK11" s="26">
        <f>Ввод!CJ19</f>
        <v>1900</v>
      </c>
      <c r="CL11" s="26">
        <f>Ввод!CK19</f>
        <v>1900</v>
      </c>
      <c r="CM11" s="26">
        <f>Ввод!CL19</f>
        <v>1900</v>
      </c>
      <c r="CN11" s="26">
        <f>Ввод!CM19</f>
        <v>1900</v>
      </c>
      <c r="CO11" s="26">
        <f>Ввод!CN19</f>
        <v>1900</v>
      </c>
      <c r="CP11" s="26">
        <f>Ввод!CO19</f>
        <v>1900</v>
      </c>
      <c r="CQ11" s="26">
        <f>Ввод!CP19</f>
        <v>1900</v>
      </c>
      <c r="CR11" s="26">
        <f>Ввод!CQ19</f>
        <v>1900</v>
      </c>
      <c r="CS11" s="26">
        <f>Ввод!CR19</f>
        <v>1900</v>
      </c>
      <c r="CT11" s="26">
        <f>Ввод!CS19</f>
        <v>1900</v>
      </c>
      <c r="CU11" s="26">
        <f>Ввод!CT19</f>
        <v>1900</v>
      </c>
      <c r="CV11" s="26">
        <f>Ввод!CU19</f>
        <v>1900</v>
      </c>
      <c r="CW11" s="26">
        <f>Ввод!CV19</f>
        <v>1900</v>
      </c>
      <c r="CX11" s="26">
        <f>Ввод!CW19</f>
        <v>1900</v>
      </c>
      <c r="CY11" s="26">
        <f>Ввод!CX19</f>
        <v>1900</v>
      </c>
      <c r="CZ11" s="26">
        <f>Ввод!CY19</f>
        <v>1900</v>
      </c>
      <c r="DA11" s="26">
        <f>Ввод!CZ19</f>
        <v>1900</v>
      </c>
      <c r="DB11" s="26">
        <f>Ввод!DA19</f>
        <v>1900</v>
      </c>
      <c r="DC11" s="26">
        <f>Ввод!DB19</f>
        <v>1900</v>
      </c>
      <c r="DD11" s="26">
        <f>Ввод!DC19</f>
        <v>1900</v>
      </c>
      <c r="DE11" s="26">
        <f>Ввод!DD19</f>
        <v>1900</v>
      </c>
      <c r="DF11" s="26">
        <f>Ввод!DE19</f>
        <v>1900</v>
      </c>
      <c r="DG11" s="26">
        <f>Ввод!DF19</f>
        <v>1900</v>
      </c>
      <c r="DH11" s="26">
        <f>Ввод!DG19</f>
        <v>1900</v>
      </c>
      <c r="DI11" s="26">
        <f>Ввод!DH19</f>
        <v>1900</v>
      </c>
      <c r="DJ11" s="26">
        <f>Ввод!DI19</f>
        <v>1900</v>
      </c>
    </row>
    <row r="12" spans="2:114" x14ac:dyDescent="0.25">
      <c r="J12">
        <f>Ввод!I20</f>
        <v>1</v>
      </c>
      <c r="K12">
        <f>Ввод!J20</f>
        <v>2</v>
      </c>
      <c r="L12">
        <f>Ввод!K20</f>
        <v>3</v>
      </c>
      <c r="M12">
        <f>Ввод!L20</f>
        <v>4</v>
      </c>
      <c r="N12">
        <f>Ввод!M20</f>
        <v>5</v>
      </c>
      <c r="O12">
        <f>Ввод!N20</f>
        <v>6</v>
      </c>
      <c r="P12">
        <f>Ввод!O20</f>
        <v>7</v>
      </c>
      <c r="Q12">
        <f>Ввод!P20</f>
        <v>8</v>
      </c>
      <c r="R12">
        <f>Ввод!Q20</f>
        <v>9</v>
      </c>
      <c r="S12">
        <f>Ввод!R20</f>
        <v>10</v>
      </c>
      <c r="T12">
        <f>Ввод!S20</f>
        <v>11</v>
      </c>
      <c r="U12">
        <f>Ввод!T20</f>
        <v>12</v>
      </c>
      <c r="V12">
        <f>Ввод!U20</f>
        <v>13</v>
      </c>
      <c r="W12">
        <f>Ввод!V20</f>
        <v>14</v>
      </c>
      <c r="X12">
        <f>Ввод!W20</f>
        <v>15</v>
      </c>
      <c r="Y12">
        <f>Ввод!X20</f>
        <v>16</v>
      </c>
      <c r="Z12">
        <f>Ввод!Y20</f>
        <v>17</v>
      </c>
      <c r="AA12">
        <f>Ввод!Z20</f>
        <v>18</v>
      </c>
      <c r="AB12">
        <f>Ввод!AA20</f>
        <v>19</v>
      </c>
      <c r="AC12">
        <f>Ввод!AB20</f>
        <v>20</v>
      </c>
      <c r="AD12">
        <f>Ввод!AC20</f>
        <v>21</v>
      </c>
      <c r="AE12">
        <f>Ввод!AD20</f>
        <v>22</v>
      </c>
      <c r="AF12">
        <f>Ввод!AE20</f>
        <v>23</v>
      </c>
      <c r="AG12">
        <f>Ввод!AF20</f>
        <v>24</v>
      </c>
      <c r="AH12">
        <f>Ввод!AG20</f>
        <v>25</v>
      </c>
      <c r="AI12">
        <f>Ввод!AH20</f>
        <v>26</v>
      </c>
      <c r="AJ12">
        <f>Ввод!AI20</f>
        <v>27</v>
      </c>
      <c r="AK12">
        <f>Ввод!AJ20</f>
        <v>28</v>
      </c>
      <c r="AL12">
        <f>Ввод!AK20</f>
        <v>29</v>
      </c>
      <c r="AM12">
        <f>Ввод!AL20</f>
        <v>30</v>
      </c>
      <c r="AN12">
        <f>Ввод!AM20</f>
        <v>31</v>
      </c>
      <c r="AO12">
        <f>Ввод!AN20</f>
        <v>32</v>
      </c>
      <c r="AP12">
        <f>Ввод!AO20</f>
        <v>33</v>
      </c>
      <c r="AQ12">
        <f>Ввод!AP20</f>
        <v>34</v>
      </c>
      <c r="AR12">
        <f>Ввод!AQ20</f>
        <v>35</v>
      </c>
      <c r="AS12">
        <f>Ввод!AR20</f>
        <v>36</v>
      </c>
      <c r="AT12">
        <f>Ввод!AS20</f>
        <v>37</v>
      </c>
      <c r="AU12">
        <f>Ввод!AT20</f>
        <v>38</v>
      </c>
      <c r="AV12">
        <f>Ввод!AU20</f>
        <v>39</v>
      </c>
      <c r="AW12">
        <f>Ввод!AV20</f>
        <v>40</v>
      </c>
      <c r="AX12">
        <f>Ввод!AW20</f>
        <v>41</v>
      </c>
      <c r="AY12">
        <f>Ввод!AX20</f>
        <v>42</v>
      </c>
      <c r="AZ12">
        <f>Ввод!AY20</f>
        <v>43</v>
      </c>
      <c r="BA12">
        <f>Ввод!AZ20</f>
        <v>44</v>
      </c>
      <c r="BB12">
        <f>Ввод!BA20</f>
        <v>45</v>
      </c>
      <c r="BC12">
        <f>Ввод!BB20</f>
        <v>46</v>
      </c>
      <c r="BD12">
        <f>Ввод!BC20</f>
        <v>47</v>
      </c>
      <c r="BE12">
        <f>Ввод!BD20</f>
        <v>48</v>
      </c>
      <c r="BF12">
        <f>Ввод!BE20</f>
        <v>49</v>
      </c>
      <c r="BG12">
        <f>Ввод!BF20</f>
        <v>50</v>
      </c>
      <c r="BH12">
        <f>Ввод!BG20</f>
        <v>51</v>
      </c>
      <c r="BI12">
        <f>Ввод!BH20</f>
        <v>52</v>
      </c>
      <c r="BJ12">
        <f>Ввод!BI20</f>
        <v>53</v>
      </c>
      <c r="BK12">
        <f>Ввод!BJ20</f>
        <v>54</v>
      </c>
      <c r="BL12">
        <f>Ввод!BK20</f>
        <v>55</v>
      </c>
      <c r="BM12">
        <f>Ввод!BL20</f>
        <v>56</v>
      </c>
      <c r="BN12">
        <f>Ввод!BM20</f>
        <v>57</v>
      </c>
      <c r="BO12">
        <f>Ввод!BN20</f>
        <v>58</v>
      </c>
      <c r="BP12">
        <f>Ввод!BO20</f>
        <v>59</v>
      </c>
      <c r="BQ12">
        <f>Ввод!BP20</f>
        <v>60</v>
      </c>
      <c r="BR12">
        <f>Ввод!BQ20</f>
        <v>61</v>
      </c>
      <c r="BS12">
        <f>Ввод!BR20</f>
        <v>62</v>
      </c>
      <c r="BT12">
        <f>Ввод!BS20</f>
        <v>63</v>
      </c>
      <c r="BU12">
        <f>Ввод!BT20</f>
        <v>64</v>
      </c>
      <c r="BV12">
        <f>Ввод!BU20</f>
        <v>65</v>
      </c>
      <c r="BW12">
        <f>Ввод!BV20</f>
        <v>66</v>
      </c>
      <c r="BX12">
        <f>Ввод!BW20</f>
        <v>67</v>
      </c>
      <c r="BY12">
        <f>Ввод!BX20</f>
        <v>68</v>
      </c>
      <c r="BZ12">
        <f>Ввод!BY20</f>
        <v>69</v>
      </c>
      <c r="CA12">
        <f>Ввод!BZ20</f>
        <v>70</v>
      </c>
      <c r="CB12">
        <f>Ввод!CA20</f>
        <v>71</v>
      </c>
      <c r="CC12">
        <f>Ввод!CB20</f>
        <v>72</v>
      </c>
      <c r="CD12">
        <f>Ввод!CC20</f>
        <v>73</v>
      </c>
      <c r="CE12">
        <f>Ввод!CD20</f>
        <v>74</v>
      </c>
      <c r="CF12">
        <f>Ввод!CE20</f>
        <v>75</v>
      </c>
      <c r="CG12">
        <f>Ввод!CF20</f>
        <v>76</v>
      </c>
      <c r="CH12">
        <f>Ввод!CG20</f>
        <v>77</v>
      </c>
      <c r="CI12">
        <f>Ввод!CH20</f>
        <v>78</v>
      </c>
      <c r="CJ12">
        <f>Ввод!CI20</f>
        <v>79</v>
      </c>
      <c r="CK12">
        <f>Ввод!CJ20</f>
        <v>80</v>
      </c>
      <c r="CL12">
        <f>Ввод!CK20</f>
        <v>81</v>
      </c>
      <c r="CM12">
        <f>Ввод!CL20</f>
        <v>82</v>
      </c>
      <c r="CN12">
        <f>Ввод!CM20</f>
        <v>83</v>
      </c>
      <c r="CO12">
        <f>Ввод!CN20</f>
        <v>84</v>
      </c>
      <c r="CP12">
        <f>Ввод!CO20</f>
        <v>85</v>
      </c>
      <c r="CQ12">
        <f>Ввод!CP20</f>
        <v>86</v>
      </c>
      <c r="CR12">
        <f>Ввод!CQ20</f>
        <v>87</v>
      </c>
      <c r="CS12">
        <f>Ввод!CR20</f>
        <v>88</v>
      </c>
      <c r="CT12">
        <f>Ввод!CS20</f>
        <v>89</v>
      </c>
      <c r="CU12">
        <f>Ввод!CT20</f>
        <v>90</v>
      </c>
      <c r="CV12">
        <f>Ввод!CU20</f>
        <v>91</v>
      </c>
      <c r="CW12">
        <f>Ввод!CV20</f>
        <v>92</v>
      </c>
      <c r="CX12">
        <f>Ввод!CW20</f>
        <v>93</v>
      </c>
      <c r="CY12">
        <f>Ввод!CX20</f>
        <v>94</v>
      </c>
      <c r="CZ12">
        <f>Ввод!CY20</f>
        <v>95</v>
      </c>
      <c r="DA12">
        <f>Ввод!CZ20</f>
        <v>96</v>
      </c>
      <c r="DB12">
        <f>Ввод!DA20</f>
        <v>97</v>
      </c>
      <c r="DC12">
        <f>Ввод!DB20</f>
        <v>98</v>
      </c>
      <c r="DD12">
        <f>Ввод!DC20</f>
        <v>99</v>
      </c>
      <c r="DE12">
        <f>Ввод!DD20</f>
        <v>100</v>
      </c>
      <c r="DF12">
        <f>Ввод!DE20</f>
        <v>101</v>
      </c>
      <c r="DG12">
        <f>Ввод!DF20</f>
        <v>102</v>
      </c>
      <c r="DH12">
        <f>Ввод!DG20</f>
        <v>103</v>
      </c>
      <c r="DI12">
        <f>Ввод!DH20</f>
        <v>104</v>
      </c>
      <c r="DJ12">
        <f>Ввод!DI20</f>
        <v>105</v>
      </c>
    </row>
    <row r="13" spans="2:114" x14ac:dyDescent="0.25">
      <c r="J13" s="37">
        <f>Ввод!I21</f>
        <v>44562</v>
      </c>
      <c r="K13" s="37">
        <f>Ввод!J21</f>
        <v>44652</v>
      </c>
      <c r="L13" s="37">
        <f>Ввод!K21</f>
        <v>44743</v>
      </c>
      <c r="M13" s="37">
        <f>Ввод!L21</f>
        <v>44835</v>
      </c>
      <c r="N13" s="37">
        <f>Ввод!M21</f>
        <v>44927</v>
      </c>
      <c r="O13" s="37">
        <f>Ввод!N21</f>
        <v>45017</v>
      </c>
      <c r="P13" s="37">
        <f>Ввод!O21</f>
        <v>45108</v>
      </c>
      <c r="Q13" s="37">
        <f>Ввод!P21</f>
        <v>45200</v>
      </c>
      <c r="R13" s="37">
        <f>Ввод!Q21</f>
        <v>45292</v>
      </c>
      <c r="S13" s="37">
        <f>Ввод!R21</f>
        <v>45383</v>
      </c>
      <c r="T13" s="37">
        <f>Ввод!S21</f>
        <v>45474</v>
      </c>
      <c r="U13" s="37">
        <f>Ввод!T21</f>
        <v>45566</v>
      </c>
      <c r="V13" s="37">
        <f>Ввод!U21</f>
        <v>45658</v>
      </c>
      <c r="W13" s="37">
        <f>Ввод!V21</f>
        <v>45748</v>
      </c>
      <c r="X13" s="37">
        <f>Ввод!W21</f>
        <v>45839</v>
      </c>
      <c r="Y13" s="37">
        <f>Ввод!X21</f>
        <v>45931</v>
      </c>
      <c r="Z13" s="37">
        <f>Ввод!Y21</f>
        <v>46023</v>
      </c>
      <c r="AA13" s="37">
        <f>Ввод!Z21</f>
        <v>46113</v>
      </c>
      <c r="AB13" s="37">
        <f>Ввод!AA21</f>
        <v>46204</v>
      </c>
      <c r="AC13" s="37">
        <f>Ввод!AB21</f>
        <v>46296</v>
      </c>
      <c r="AD13" s="37">
        <f>Ввод!AC21</f>
        <v>46388</v>
      </c>
      <c r="AE13" s="37">
        <f>Ввод!AD21</f>
        <v>46478</v>
      </c>
      <c r="AF13" s="37">
        <f>Ввод!AE21</f>
        <v>46569</v>
      </c>
      <c r="AG13" s="37">
        <f>Ввод!AF21</f>
        <v>46661</v>
      </c>
      <c r="AH13" s="37">
        <f>Ввод!AG21</f>
        <v>46753</v>
      </c>
      <c r="AI13" s="37">
        <f>Ввод!AH21</f>
        <v>46844</v>
      </c>
      <c r="AJ13" s="37">
        <f>Ввод!AI21</f>
        <v>46935</v>
      </c>
      <c r="AK13" s="37">
        <f>Ввод!AJ21</f>
        <v>47027</v>
      </c>
      <c r="AL13" s="37">
        <f>Ввод!AK21</f>
        <v>47119</v>
      </c>
      <c r="AM13" s="37">
        <f>Ввод!AL21</f>
        <v>47209</v>
      </c>
      <c r="AN13" s="37">
        <f>Ввод!AM21</f>
        <v>47300</v>
      </c>
      <c r="AO13" s="37">
        <f>Ввод!AN21</f>
        <v>47392</v>
      </c>
      <c r="AP13" s="37">
        <f>Ввод!AO21</f>
        <v>47484</v>
      </c>
      <c r="AQ13" s="37">
        <f>Ввод!AP21</f>
        <v>47574</v>
      </c>
      <c r="AR13" s="37">
        <f>Ввод!AQ21</f>
        <v>47665</v>
      </c>
      <c r="AS13" s="37">
        <f>Ввод!AR21</f>
        <v>47757</v>
      </c>
      <c r="AT13" s="37">
        <f>Ввод!AS21</f>
        <v>47849</v>
      </c>
      <c r="AU13" s="37">
        <f>Ввод!AT21</f>
        <v>47939</v>
      </c>
      <c r="AV13" s="37">
        <f>Ввод!AU21</f>
        <v>48030</v>
      </c>
      <c r="AW13" s="37">
        <f>Ввод!AV21</f>
        <v>48122</v>
      </c>
      <c r="AX13" s="37">
        <f>Ввод!AW21</f>
        <v>48214</v>
      </c>
      <c r="AY13" s="37">
        <f>Ввод!AX21</f>
        <v>48305</v>
      </c>
      <c r="AZ13" s="37">
        <f>Ввод!AY21</f>
        <v>48396</v>
      </c>
      <c r="BA13" s="37">
        <f>Ввод!AZ21</f>
        <v>48488</v>
      </c>
      <c r="BB13" s="37">
        <f>Ввод!BA21</f>
        <v>48580</v>
      </c>
      <c r="BC13" s="37">
        <f>Ввод!BB21</f>
        <v>48670</v>
      </c>
      <c r="BD13" s="37">
        <f>Ввод!BC21</f>
        <v>48761</v>
      </c>
      <c r="BE13" s="37">
        <f>Ввод!BD21</f>
        <v>48853</v>
      </c>
      <c r="BF13" s="37">
        <f>Ввод!BE21</f>
        <v>48945</v>
      </c>
      <c r="BG13" s="37">
        <f>Ввод!BF21</f>
        <v>49035</v>
      </c>
      <c r="BH13" s="37">
        <f>Ввод!BG21</f>
        <v>49126</v>
      </c>
      <c r="BI13" s="37">
        <f>Ввод!BH21</f>
        <v>0</v>
      </c>
      <c r="BJ13" s="37">
        <f>Ввод!BI21</f>
        <v>0</v>
      </c>
      <c r="BK13" s="37">
        <f>Ввод!BJ21</f>
        <v>0</v>
      </c>
      <c r="BL13" s="37">
        <f>Ввод!BK21</f>
        <v>0</v>
      </c>
      <c r="BM13" s="37">
        <f>Ввод!BL21</f>
        <v>0</v>
      </c>
      <c r="BN13" s="37">
        <f>Ввод!BM21</f>
        <v>0</v>
      </c>
      <c r="BO13" s="37">
        <f>Ввод!BN21</f>
        <v>0</v>
      </c>
      <c r="BP13" s="37">
        <f>Ввод!BO21</f>
        <v>0</v>
      </c>
      <c r="BQ13" s="37">
        <f>Ввод!BP21</f>
        <v>0</v>
      </c>
      <c r="BR13" s="37">
        <f>Ввод!BQ21</f>
        <v>0</v>
      </c>
      <c r="BS13" s="37">
        <f>Ввод!BR21</f>
        <v>0</v>
      </c>
      <c r="BT13" s="37">
        <f>Ввод!BS21</f>
        <v>0</v>
      </c>
      <c r="BU13" s="37">
        <f>Ввод!BT21</f>
        <v>0</v>
      </c>
      <c r="BV13" s="37">
        <f>Ввод!BU21</f>
        <v>0</v>
      </c>
      <c r="BW13" s="37">
        <f>Ввод!BV21</f>
        <v>0</v>
      </c>
      <c r="BX13" s="37">
        <f>Ввод!BW21</f>
        <v>0</v>
      </c>
      <c r="BY13" s="37">
        <f>Ввод!BX21</f>
        <v>0</v>
      </c>
      <c r="BZ13" s="37">
        <f>Ввод!BY21</f>
        <v>0</v>
      </c>
      <c r="CA13" s="37">
        <f>Ввод!BZ21</f>
        <v>0</v>
      </c>
      <c r="CB13" s="37">
        <f>Ввод!CA21</f>
        <v>0</v>
      </c>
      <c r="CC13" s="37">
        <f>Ввод!CB21</f>
        <v>0</v>
      </c>
      <c r="CD13" s="37">
        <f>Ввод!CC21</f>
        <v>0</v>
      </c>
      <c r="CE13" s="37">
        <f>Ввод!CD21</f>
        <v>0</v>
      </c>
      <c r="CF13" s="37">
        <f>Ввод!CE21</f>
        <v>0</v>
      </c>
      <c r="CG13" s="37">
        <f>Ввод!CF21</f>
        <v>0</v>
      </c>
      <c r="CH13" s="37">
        <f>Ввод!CG21</f>
        <v>0</v>
      </c>
      <c r="CI13" s="37">
        <f>Ввод!CH21</f>
        <v>0</v>
      </c>
      <c r="CJ13" s="37">
        <f>Ввод!CI21</f>
        <v>0</v>
      </c>
      <c r="CK13" s="37">
        <f>Ввод!CJ21</f>
        <v>0</v>
      </c>
      <c r="CL13" s="37">
        <f>Ввод!CK21</f>
        <v>0</v>
      </c>
      <c r="CM13" s="37">
        <f>Ввод!CL21</f>
        <v>0</v>
      </c>
      <c r="CN13" s="37">
        <f>Ввод!CM21</f>
        <v>0</v>
      </c>
      <c r="CO13" s="37">
        <f>Ввод!CN21</f>
        <v>0</v>
      </c>
      <c r="CP13" s="37">
        <f>Ввод!CO21</f>
        <v>0</v>
      </c>
      <c r="CQ13" s="37">
        <f>Ввод!CP21</f>
        <v>0</v>
      </c>
      <c r="CR13" s="37">
        <f>Ввод!CQ21</f>
        <v>0</v>
      </c>
      <c r="CS13" s="37">
        <f>Ввод!CR21</f>
        <v>0</v>
      </c>
      <c r="CT13" s="37">
        <f>Ввод!CS21</f>
        <v>0</v>
      </c>
      <c r="CU13" s="37">
        <f>Ввод!CT21</f>
        <v>0</v>
      </c>
      <c r="CV13" s="37">
        <f>Ввод!CU21</f>
        <v>0</v>
      </c>
      <c r="CW13" s="37">
        <f>Ввод!CV21</f>
        <v>0</v>
      </c>
      <c r="CX13" s="37">
        <f>Ввод!CW21</f>
        <v>0</v>
      </c>
      <c r="CY13" s="37">
        <f>Ввод!CX21</f>
        <v>0</v>
      </c>
      <c r="CZ13" s="37">
        <f>Ввод!CY21</f>
        <v>0</v>
      </c>
      <c r="DA13" s="37">
        <f>Ввод!CZ21</f>
        <v>0</v>
      </c>
      <c r="DB13" s="37">
        <f>Ввод!DA21</f>
        <v>0</v>
      </c>
      <c r="DC13" s="37">
        <f>Ввод!DB21</f>
        <v>0</v>
      </c>
      <c r="DD13" s="37">
        <f>Ввод!DC21</f>
        <v>0</v>
      </c>
      <c r="DE13" s="37">
        <f>Ввод!DD21</f>
        <v>0</v>
      </c>
      <c r="DF13" s="37">
        <f>Ввод!DE21</f>
        <v>0</v>
      </c>
      <c r="DG13" s="37">
        <f>Ввод!DF21</f>
        <v>0</v>
      </c>
      <c r="DH13" s="37">
        <f>Ввод!DG21</f>
        <v>0</v>
      </c>
      <c r="DI13" s="37">
        <f>Ввод!DH21</f>
        <v>0</v>
      </c>
      <c r="DJ13" s="37">
        <f>Ввод!DI21</f>
        <v>0</v>
      </c>
    </row>
    <row r="14" spans="2:114" x14ac:dyDescent="0.25">
      <c r="J14" s="39">
        <f>Ввод!I22</f>
        <v>44651</v>
      </c>
      <c r="K14" s="39">
        <f>Ввод!J22</f>
        <v>44742</v>
      </c>
      <c r="L14" s="39">
        <f>Ввод!K22</f>
        <v>44834</v>
      </c>
      <c r="M14" s="39">
        <f>Ввод!L22</f>
        <v>44926</v>
      </c>
      <c r="N14" s="39">
        <f>Ввод!M22</f>
        <v>45016</v>
      </c>
      <c r="O14" s="39">
        <f>Ввод!N22</f>
        <v>45107</v>
      </c>
      <c r="P14" s="39">
        <f>Ввод!O22</f>
        <v>45199</v>
      </c>
      <c r="Q14" s="39">
        <f>Ввод!P22</f>
        <v>45291</v>
      </c>
      <c r="R14" s="39">
        <f>Ввод!Q22</f>
        <v>45382</v>
      </c>
      <c r="S14" s="39">
        <f>Ввод!R22</f>
        <v>45473</v>
      </c>
      <c r="T14" s="39">
        <f>Ввод!S22</f>
        <v>45565</v>
      </c>
      <c r="U14" s="39">
        <f>Ввод!T22</f>
        <v>45657</v>
      </c>
      <c r="V14" s="39">
        <f>Ввод!U22</f>
        <v>45747</v>
      </c>
      <c r="W14" s="39">
        <f>Ввод!V22</f>
        <v>45838</v>
      </c>
      <c r="X14" s="39">
        <f>Ввод!W22</f>
        <v>45930</v>
      </c>
      <c r="Y14" s="39">
        <f>Ввод!X22</f>
        <v>46022</v>
      </c>
      <c r="Z14" s="39">
        <f>Ввод!Y22</f>
        <v>46112</v>
      </c>
      <c r="AA14" s="39">
        <f>Ввод!Z22</f>
        <v>46203</v>
      </c>
      <c r="AB14" s="39">
        <f>Ввод!AA22</f>
        <v>46295</v>
      </c>
      <c r="AC14" s="39">
        <f>Ввод!AB22</f>
        <v>46387</v>
      </c>
      <c r="AD14" s="39">
        <f>Ввод!AC22</f>
        <v>46477</v>
      </c>
      <c r="AE14" s="39">
        <f>Ввод!AD22</f>
        <v>46568</v>
      </c>
      <c r="AF14" s="39">
        <f>Ввод!AE22</f>
        <v>46660</v>
      </c>
      <c r="AG14" s="39">
        <f>Ввод!AF22</f>
        <v>46752</v>
      </c>
      <c r="AH14" s="39">
        <f>Ввод!AG22</f>
        <v>46843</v>
      </c>
      <c r="AI14" s="39">
        <f>Ввод!AH22</f>
        <v>46934</v>
      </c>
      <c r="AJ14" s="39">
        <f>Ввод!AI22</f>
        <v>47026</v>
      </c>
      <c r="AK14" s="39">
        <f>Ввод!AJ22</f>
        <v>47118</v>
      </c>
      <c r="AL14" s="39">
        <f>Ввод!AK22</f>
        <v>47208</v>
      </c>
      <c r="AM14" s="39">
        <f>Ввод!AL22</f>
        <v>47299</v>
      </c>
      <c r="AN14" s="39">
        <f>Ввод!AM22</f>
        <v>47391</v>
      </c>
      <c r="AO14" s="39">
        <f>Ввод!AN22</f>
        <v>47483</v>
      </c>
      <c r="AP14" s="39">
        <f>Ввод!AO22</f>
        <v>47573</v>
      </c>
      <c r="AQ14" s="39">
        <f>Ввод!AP22</f>
        <v>47664</v>
      </c>
      <c r="AR14" s="39">
        <f>Ввод!AQ22</f>
        <v>47756</v>
      </c>
      <c r="AS14" s="39">
        <f>Ввод!AR22</f>
        <v>47848</v>
      </c>
      <c r="AT14" s="39">
        <f>Ввод!AS22</f>
        <v>47938</v>
      </c>
      <c r="AU14" s="39">
        <f>Ввод!AT22</f>
        <v>48029</v>
      </c>
      <c r="AV14" s="39">
        <f>Ввод!AU22</f>
        <v>48121</v>
      </c>
      <c r="AW14" s="39">
        <f>Ввод!AV22</f>
        <v>48213</v>
      </c>
      <c r="AX14" s="39">
        <f>Ввод!AW22</f>
        <v>48304</v>
      </c>
      <c r="AY14" s="39">
        <f>Ввод!AX22</f>
        <v>48395</v>
      </c>
      <c r="AZ14" s="39">
        <f>Ввод!AY22</f>
        <v>48487</v>
      </c>
      <c r="BA14" s="39">
        <f>Ввод!AZ22</f>
        <v>48579</v>
      </c>
      <c r="BB14" s="39">
        <f>Ввод!BA22</f>
        <v>48669</v>
      </c>
      <c r="BC14" s="39">
        <f>Ввод!BB22</f>
        <v>48760</v>
      </c>
      <c r="BD14" s="39">
        <f>Ввод!BC22</f>
        <v>48852</v>
      </c>
      <c r="BE14" s="39">
        <f>Ввод!BD22</f>
        <v>48944</v>
      </c>
      <c r="BF14" s="39">
        <f>Ввод!BE22</f>
        <v>49034</v>
      </c>
      <c r="BG14" s="39">
        <f>Ввод!BF22</f>
        <v>49125</v>
      </c>
      <c r="BH14" s="39">
        <f>Ввод!BG22</f>
        <v>49217</v>
      </c>
      <c r="BI14" s="39">
        <f>Ввод!BH22</f>
        <v>91</v>
      </c>
      <c r="BJ14" s="39">
        <f>Ввод!BI22</f>
        <v>91</v>
      </c>
      <c r="BK14" s="39">
        <f>Ввод!BJ22</f>
        <v>91</v>
      </c>
      <c r="BL14" s="39">
        <f>Ввод!BK22</f>
        <v>91</v>
      </c>
      <c r="BM14" s="39">
        <f>Ввод!BL22</f>
        <v>91</v>
      </c>
      <c r="BN14" s="39">
        <f>Ввод!BM22</f>
        <v>91</v>
      </c>
      <c r="BO14" s="39">
        <f>Ввод!BN22</f>
        <v>91</v>
      </c>
      <c r="BP14" s="39">
        <f>Ввод!BO22</f>
        <v>91</v>
      </c>
      <c r="BQ14" s="39">
        <f>Ввод!BP22</f>
        <v>91</v>
      </c>
      <c r="BR14" s="39">
        <f>Ввод!BQ22</f>
        <v>91</v>
      </c>
      <c r="BS14" s="39">
        <f>Ввод!BR22</f>
        <v>91</v>
      </c>
      <c r="BT14" s="39">
        <f>Ввод!BS22</f>
        <v>91</v>
      </c>
      <c r="BU14" s="39">
        <f>Ввод!BT22</f>
        <v>91</v>
      </c>
      <c r="BV14" s="39">
        <f>Ввод!BU22</f>
        <v>91</v>
      </c>
      <c r="BW14" s="39">
        <f>Ввод!BV22</f>
        <v>91</v>
      </c>
      <c r="BX14" s="39">
        <f>Ввод!BW22</f>
        <v>91</v>
      </c>
      <c r="BY14" s="39">
        <f>Ввод!BX22</f>
        <v>91</v>
      </c>
      <c r="BZ14" s="39">
        <f>Ввод!BY22</f>
        <v>91</v>
      </c>
      <c r="CA14" s="39">
        <f>Ввод!BZ22</f>
        <v>91</v>
      </c>
      <c r="CB14" s="39">
        <f>Ввод!CA22</f>
        <v>91</v>
      </c>
      <c r="CC14" s="39">
        <f>Ввод!CB22</f>
        <v>91</v>
      </c>
      <c r="CD14" s="39">
        <f>Ввод!CC22</f>
        <v>91</v>
      </c>
      <c r="CE14" s="39">
        <f>Ввод!CD22</f>
        <v>91</v>
      </c>
      <c r="CF14" s="39">
        <f>Ввод!CE22</f>
        <v>91</v>
      </c>
      <c r="CG14" s="39">
        <f>Ввод!CF22</f>
        <v>91</v>
      </c>
      <c r="CH14" s="39">
        <f>Ввод!CG22</f>
        <v>91</v>
      </c>
      <c r="CI14" s="39">
        <f>Ввод!CH22</f>
        <v>91</v>
      </c>
      <c r="CJ14" s="39">
        <f>Ввод!CI22</f>
        <v>91</v>
      </c>
      <c r="CK14" s="39">
        <f>Ввод!CJ22</f>
        <v>91</v>
      </c>
      <c r="CL14" s="39">
        <f>Ввод!CK22</f>
        <v>91</v>
      </c>
      <c r="CM14" s="39">
        <f>Ввод!CL22</f>
        <v>91</v>
      </c>
      <c r="CN14" s="39">
        <f>Ввод!CM22</f>
        <v>91</v>
      </c>
      <c r="CO14" s="39">
        <f>Ввод!CN22</f>
        <v>91</v>
      </c>
      <c r="CP14" s="39">
        <f>Ввод!CO22</f>
        <v>91</v>
      </c>
      <c r="CQ14" s="39">
        <f>Ввод!CP22</f>
        <v>91</v>
      </c>
      <c r="CR14" s="39">
        <f>Ввод!CQ22</f>
        <v>91</v>
      </c>
      <c r="CS14" s="39">
        <f>Ввод!CR22</f>
        <v>91</v>
      </c>
      <c r="CT14" s="39">
        <f>Ввод!CS22</f>
        <v>91</v>
      </c>
      <c r="CU14" s="39">
        <f>Ввод!CT22</f>
        <v>91</v>
      </c>
      <c r="CV14" s="39">
        <f>Ввод!CU22</f>
        <v>91</v>
      </c>
      <c r="CW14" s="39">
        <f>Ввод!CV22</f>
        <v>91</v>
      </c>
      <c r="CX14" s="39">
        <f>Ввод!CW22</f>
        <v>91</v>
      </c>
      <c r="CY14" s="39">
        <f>Ввод!CX22</f>
        <v>91</v>
      </c>
      <c r="CZ14" s="39">
        <f>Ввод!CY22</f>
        <v>91</v>
      </c>
      <c r="DA14" s="39">
        <f>Ввод!CZ22</f>
        <v>91</v>
      </c>
      <c r="DB14" s="39">
        <f>Ввод!DA22</f>
        <v>91</v>
      </c>
      <c r="DC14" s="39">
        <f>Ввод!DB22</f>
        <v>91</v>
      </c>
      <c r="DD14" s="39">
        <f>Ввод!DC22</f>
        <v>91</v>
      </c>
      <c r="DE14" s="39">
        <f>Ввод!DD22</f>
        <v>91</v>
      </c>
      <c r="DF14" s="39">
        <f>Ввод!DE22</f>
        <v>91</v>
      </c>
      <c r="DG14" s="39">
        <f>Ввод!DF22</f>
        <v>91</v>
      </c>
      <c r="DH14" s="39">
        <f>Ввод!DG22</f>
        <v>91</v>
      </c>
      <c r="DI14" s="39">
        <f>Ввод!DH22</f>
        <v>91</v>
      </c>
      <c r="DJ14" s="39">
        <f>Ввод!DI22</f>
        <v>91</v>
      </c>
    </row>
    <row r="15" spans="2:114" x14ac:dyDescent="0.25">
      <c r="J15">
        <f>Ввод!I23</f>
        <v>1</v>
      </c>
      <c r="K15">
        <f>Ввод!J23</f>
        <v>2</v>
      </c>
      <c r="L15">
        <f>Ввод!K23</f>
        <v>3</v>
      </c>
      <c r="M15">
        <f>Ввод!L23</f>
        <v>4</v>
      </c>
      <c r="N15">
        <f>Ввод!M23</f>
        <v>1</v>
      </c>
      <c r="O15">
        <f>Ввод!N23</f>
        <v>2</v>
      </c>
      <c r="P15">
        <f>Ввод!O23</f>
        <v>3</v>
      </c>
      <c r="Q15">
        <f>Ввод!P23</f>
        <v>4</v>
      </c>
      <c r="R15">
        <f>Ввод!Q23</f>
        <v>1</v>
      </c>
      <c r="S15">
        <f>Ввод!R23</f>
        <v>2</v>
      </c>
      <c r="T15">
        <f>Ввод!S23</f>
        <v>3</v>
      </c>
      <c r="U15">
        <f>Ввод!T23</f>
        <v>4</v>
      </c>
      <c r="V15">
        <f>Ввод!U23</f>
        <v>1</v>
      </c>
      <c r="W15">
        <f>Ввод!V23</f>
        <v>2</v>
      </c>
      <c r="X15">
        <f>Ввод!W23</f>
        <v>3</v>
      </c>
      <c r="Y15">
        <f>Ввод!X23</f>
        <v>4</v>
      </c>
      <c r="Z15">
        <f>Ввод!Y23</f>
        <v>1</v>
      </c>
      <c r="AA15">
        <f>Ввод!Z23</f>
        <v>2</v>
      </c>
      <c r="AB15">
        <f>Ввод!AA23</f>
        <v>3</v>
      </c>
      <c r="AC15">
        <f>Ввод!AB23</f>
        <v>4</v>
      </c>
      <c r="AD15">
        <f>Ввод!AC23</f>
        <v>1</v>
      </c>
      <c r="AE15">
        <f>Ввод!AD23</f>
        <v>2</v>
      </c>
      <c r="AF15">
        <f>Ввод!AE23</f>
        <v>3</v>
      </c>
      <c r="AG15">
        <f>Ввод!AF23</f>
        <v>4</v>
      </c>
      <c r="AH15">
        <f>Ввод!AG23</f>
        <v>1</v>
      </c>
      <c r="AI15">
        <f>Ввод!AH23</f>
        <v>2</v>
      </c>
      <c r="AJ15">
        <f>Ввод!AI23</f>
        <v>3</v>
      </c>
      <c r="AK15">
        <f>Ввод!AJ23</f>
        <v>4</v>
      </c>
      <c r="AL15">
        <f>Ввод!AK23</f>
        <v>1</v>
      </c>
      <c r="AM15">
        <f>Ввод!AL23</f>
        <v>2</v>
      </c>
      <c r="AN15">
        <f>Ввод!AM23</f>
        <v>3</v>
      </c>
      <c r="AO15">
        <f>Ввод!AN23</f>
        <v>4</v>
      </c>
      <c r="AP15">
        <f>Ввод!AO23</f>
        <v>1</v>
      </c>
      <c r="AQ15">
        <f>Ввод!AP23</f>
        <v>2</v>
      </c>
      <c r="AR15">
        <f>Ввод!AQ23</f>
        <v>3</v>
      </c>
      <c r="AS15">
        <f>Ввод!AR23</f>
        <v>4</v>
      </c>
      <c r="AT15">
        <f>Ввод!AS23</f>
        <v>1</v>
      </c>
      <c r="AU15">
        <f>Ввод!AT23</f>
        <v>2</v>
      </c>
      <c r="AV15">
        <f>Ввод!AU23</f>
        <v>3</v>
      </c>
      <c r="AW15">
        <f>Ввод!AV23</f>
        <v>4</v>
      </c>
      <c r="AX15">
        <f>Ввод!AW23</f>
        <v>1</v>
      </c>
      <c r="AY15">
        <f>Ввод!AX23</f>
        <v>2</v>
      </c>
      <c r="AZ15">
        <f>Ввод!AY23</f>
        <v>3</v>
      </c>
      <c r="BA15">
        <f>Ввод!AZ23</f>
        <v>4</v>
      </c>
      <c r="BB15">
        <f>Ввод!BA23</f>
        <v>1</v>
      </c>
      <c r="BC15">
        <f>Ввод!BB23</f>
        <v>2</v>
      </c>
      <c r="BD15">
        <f>Ввод!BC23</f>
        <v>3</v>
      </c>
      <c r="BE15">
        <f>Ввод!BD23</f>
        <v>4</v>
      </c>
      <c r="BF15">
        <f>Ввод!BE23</f>
        <v>1</v>
      </c>
      <c r="BG15">
        <f>Ввод!BF23</f>
        <v>2</v>
      </c>
      <c r="BH15">
        <f>Ввод!BG23</f>
        <v>3</v>
      </c>
      <c r="BI15">
        <f>Ввод!BH23</f>
        <v>1</v>
      </c>
      <c r="BJ15">
        <f>Ввод!BI23</f>
        <v>1</v>
      </c>
      <c r="BK15">
        <f>Ввод!BJ23</f>
        <v>1</v>
      </c>
      <c r="BL15">
        <f>Ввод!BK23</f>
        <v>1</v>
      </c>
      <c r="BM15">
        <f>Ввод!BL23</f>
        <v>1</v>
      </c>
      <c r="BN15">
        <f>Ввод!BM23</f>
        <v>1</v>
      </c>
      <c r="BO15">
        <f>Ввод!BN23</f>
        <v>1</v>
      </c>
      <c r="BP15">
        <f>Ввод!BO23</f>
        <v>1</v>
      </c>
      <c r="BQ15">
        <f>Ввод!BP23</f>
        <v>1</v>
      </c>
      <c r="BR15">
        <f>Ввод!BQ23</f>
        <v>1</v>
      </c>
      <c r="BS15">
        <f>Ввод!BR23</f>
        <v>1</v>
      </c>
      <c r="BT15">
        <f>Ввод!BS23</f>
        <v>1</v>
      </c>
      <c r="BU15">
        <f>Ввод!BT23</f>
        <v>1</v>
      </c>
      <c r="BV15">
        <f>Ввод!BU23</f>
        <v>1</v>
      </c>
      <c r="BW15">
        <f>Ввод!BV23</f>
        <v>1</v>
      </c>
      <c r="BX15">
        <f>Ввод!BW23</f>
        <v>1</v>
      </c>
      <c r="BY15">
        <f>Ввод!BX23</f>
        <v>1</v>
      </c>
      <c r="BZ15">
        <f>Ввод!BY23</f>
        <v>1</v>
      </c>
      <c r="CA15">
        <f>Ввод!BZ23</f>
        <v>1</v>
      </c>
      <c r="CB15">
        <f>Ввод!CA23</f>
        <v>1</v>
      </c>
      <c r="CC15">
        <f>Ввод!CB23</f>
        <v>1</v>
      </c>
      <c r="CD15">
        <f>Ввод!CC23</f>
        <v>1</v>
      </c>
      <c r="CE15">
        <f>Ввод!CD23</f>
        <v>1</v>
      </c>
      <c r="CF15">
        <f>Ввод!CE23</f>
        <v>1</v>
      </c>
      <c r="CG15">
        <f>Ввод!CF23</f>
        <v>1</v>
      </c>
      <c r="CH15">
        <f>Ввод!CG23</f>
        <v>1</v>
      </c>
      <c r="CI15">
        <f>Ввод!CH23</f>
        <v>1</v>
      </c>
      <c r="CJ15">
        <f>Ввод!CI23</f>
        <v>1</v>
      </c>
      <c r="CK15">
        <f>Ввод!CJ23</f>
        <v>1</v>
      </c>
      <c r="CL15">
        <f>Ввод!CK23</f>
        <v>1</v>
      </c>
      <c r="CM15">
        <f>Ввод!CL23</f>
        <v>1</v>
      </c>
      <c r="CN15">
        <f>Ввод!CM23</f>
        <v>1</v>
      </c>
      <c r="CO15">
        <f>Ввод!CN23</f>
        <v>1</v>
      </c>
      <c r="CP15">
        <f>Ввод!CO23</f>
        <v>1</v>
      </c>
      <c r="CQ15">
        <f>Ввод!CP23</f>
        <v>1</v>
      </c>
      <c r="CR15">
        <f>Ввод!CQ23</f>
        <v>1</v>
      </c>
      <c r="CS15">
        <f>Ввод!CR23</f>
        <v>1</v>
      </c>
      <c r="CT15">
        <f>Ввод!CS23</f>
        <v>1</v>
      </c>
      <c r="CU15">
        <f>Ввод!CT23</f>
        <v>1</v>
      </c>
      <c r="CV15">
        <f>Ввод!CU23</f>
        <v>1</v>
      </c>
      <c r="CW15">
        <f>Ввод!CV23</f>
        <v>1</v>
      </c>
      <c r="CX15">
        <f>Ввод!CW23</f>
        <v>1</v>
      </c>
      <c r="CY15">
        <f>Ввод!CX23</f>
        <v>1</v>
      </c>
      <c r="CZ15">
        <f>Ввод!CY23</f>
        <v>1</v>
      </c>
      <c r="DA15">
        <f>Ввод!CZ23</f>
        <v>1</v>
      </c>
      <c r="DB15">
        <f>Ввод!DA23</f>
        <v>1</v>
      </c>
      <c r="DC15">
        <f>Ввод!DB23</f>
        <v>1</v>
      </c>
      <c r="DD15">
        <f>Ввод!DC23</f>
        <v>1</v>
      </c>
      <c r="DE15">
        <f>Ввод!DD23</f>
        <v>1</v>
      </c>
      <c r="DF15">
        <f>Ввод!DE23</f>
        <v>1</v>
      </c>
      <c r="DG15">
        <f>Ввод!DF23</f>
        <v>1</v>
      </c>
      <c r="DH15">
        <f>Ввод!DG23</f>
        <v>1</v>
      </c>
      <c r="DI15">
        <f>Ввод!DH23</f>
        <v>1</v>
      </c>
      <c r="DJ15">
        <f>Ввод!DI23</f>
        <v>1</v>
      </c>
    </row>
    <row r="16" spans="2:114" x14ac:dyDescent="0.25">
      <c r="B16" t="s">
        <v>113</v>
      </c>
    </row>
    <row r="17" spans="2:114" x14ac:dyDescent="0.25">
      <c r="B17" t="s">
        <v>251</v>
      </c>
    </row>
    <row r="19" spans="2:114" s="25" customFormat="1" x14ac:dyDescent="0.25">
      <c r="B19" s="26" t="s">
        <v>291</v>
      </c>
      <c r="C19" s="26"/>
      <c r="D19" s="26"/>
      <c r="E19" s="26"/>
      <c r="F19" s="26"/>
      <c r="G19" s="26"/>
      <c r="H19" s="26"/>
      <c r="I19" s="142"/>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row>
    <row r="20" spans="2:114" x14ac:dyDescent="0.25">
      <c r="B20" s="29" t="s">
        <v>252</v>
      </c>
    </row>
    <row r="21" spans="2:114" x14ac:dyDescent="0.25">
      <c r="B21" s="33" t="s">
        <v>435</v>
      </c>
      <c r="J21" s="36">
        <f>Indexing!J21+Indexing!J24</f>
        <v>1500</v>
      </c>
      <c r="K21" s="36">
        <f>Indexing!K21+Indexing!K24</f>
        <v>1500</v>
      </c>
      <c r="L21" s="36">
        <f>Indexing!L21+Indexing!L24</f>
        <v>1564.86</v>
      </c>
      <c r="M21" s="36">
        <f>Indexing!M21+Indexing!M24</f>
        <v>1564.86</v>
      </c>
      <c r="N21" s="36">
        <f>Indexing!N21+Indexing!N24</f>
        <v>1564.86</v>
      </c>
      <c r="O21" s="36">
        <f>Indexing!O21+Indexing!O24</f>
        <v>1564.86</v>
      </c>
      <c r="P21" s="36">
        <f>Indexing!P21+Indexing!P24</f>
        <v>1626.8284559999997</v>
      </c>
      <c r="Q21" s="36">
        <f>Indexing!Q21+Indexing!Q24</f>
        <v>1626.8284559999997</v>
      </c>
      <c r="R21" s="36">
        <f>Indexing!R21+Indexing!R24</f>
        <v>1626.8284559999997</v>
      </c>
      <c r="S21" s="36">
        <f>Indexing!S21+Indexing!S24</f>
        <v>1626.8284559999997</v>
      </c>
      <c r="T21" s="36">
        <f>Indexing!T21+Indexing!T24</f>
        <v>1691.5762285487999</v>
      </c>
      <c r="U21" s="36">
        <f>Indexing!U21+Indexing!U24</f>
        <v>1691.5762285487999</v>
      </c>
      <c r="V21" s="36">
        <f>Indexing!V21+Indexing!V24</f>
        <v>1691.5762285487999</v>
      </c>
      <c r="W21" s="36">
        <f>Indexing!W21+Indexing!W24</f>
        <v>1691.5762285487999</v>
      </c>
      <c r="X21" s="36">
        <f>Indexing!X21+Indexing!X24</f>
        <v>1759.1039515924679</v>
      </c>
      <c r="Y21" s="36">
        <f>Indexing!Y21+Indexing!Y24</f>
        <v>1759.1039515924679</v>
      </c>
      <c r="Z21" s="36">
        <f>Indexing!Z21+Indexing!Z24</f>
        <v>1759.1039515924679</v>
      </c>
      <c r="AA21" s="36">
        <f>Indexing!AA21+Indexing!AA24</f>
        <v>1759.1039515924679</v>
      </c>
      <c r="AB21" s="36">
        <f>Indexing!AB21+Indexing!AB24</f>
        <v>1829.2394261424593</v>
      </c>
      <c r="AC21" s="36">
        <f>Indexing!AC21+Indexing!AC24</f>
        <v>1829.2394261424593</v>
      </c>
      <c r="AD21" s="36">
        <f>Indexing!AD21+Indexing!AD24</f>
        <v>1829.2394261424593</v>
      </c>
      <c r="AE21" s="36">
        <f>Indexing!AE21+Indexing!AE24</f>
        <v>1829.2394261424593</v>
      </c>
      <c r="AF21" s="36">
        <f>Indexing!AF21+Indexing!AF24</f>
        <v>1901.951693331622</v>
      </c>
      <c r="AG21" s="36">
        <f>Indexing!AG21+Indexing!AG24</f>
        <v>1901.951693331622</v>
      </c>
      <c r="AH21" s="36">
        <f>Indexing!AH21+Indexing!AH24</f>
        <v>1901.951693331622</v>
      </c>
      <c r="AI21" s="36">
        <f>Indexing!AI21+Indexing!AI24</f>
        <v>1901.951693331622</v>
      </c>
      <c r="AJ21" s="36">
        <f>Indexing!AJ21+Indexing!AJ24</f>
        <v>1977.3260389383538</v>
      </c>
      <c r="AK21" s="36">
        <f>Indexing!AK21+Indexing!AK24</f>
        <v>1977.3260389383538</v>
      </c>
      <c r="AL21" s="36">
        <f>Indexing!AL21+Indexing!AL24</f>
        <v>1977.3260389383538</v>
      </c>
      <c r="AM21" s="36">
        <f>Indexing!AM21+Indexing!AM24</f>
        <v>1977.3260389383538</v>
      </c>
      <c r="AN21" s="36">
        <f>Indexing!AN21+Indexing!AN24</f>
        <v>2055.5292837783654</v>
      </c>
      <c r="AO21" s="36">
        <f>Indexing!AO21+Indexing!AO24</f>
        <v>2055.5292837783654</v>
      </c>
      <c r="AP21" s="36">
        <f>Indexing!AP21+Indexing!AP24</f>
        <v>2055.5292837783654</v>
      </c>
      <c r="AQ21" s="36">
        <f>Indexing!AQ21+Indexing!AQ24</f>
        <v>2055.5292837783654</v>
      </c>
      <c r="AR21" s="36">
        <f>Indexing!AR21+Indexing!AR24</f>
        <v>2136.7432457804484</v>
      </c>
      <c r="AS21" s="36">
        <f>Indexing!AS21+Indexing!AS24</f>
        <v>2136.7432457804484</v>
      </c>
      <c r="AT21" s="36">
        <f>Indexing!AT21+Indexing!AT24</f>
        <v>2136.7432457804484</v>
      </c>
      <c r="AU21" s="36">
        <f>Indexing!AU21+Indexing!AU24</f>
        <v>2136.7432457804484</v>
      </c>
      <c r="AV21" s="36">
        <f>Indexing!AV21+Indexing!AV24</f>
        <v>2221.2514411510651</v>
      </c>
      <c r="AW21" s="36">
        <f>Indexing!AW21+Indexing!AW24</f>
        <v>2221.2514411510651</v>
      </c>
      <c r="AX21" s="36">
        <f>Indexing!AX21+Indexing!AX24</f>
        <v>2221.2514411510651</v>
      </c>
      <c r="AY21" s="36">
        <f>Indexing!AY21+Indexing!AY24</f>
        <v>2221.2514411510651</v>
      </c>
      <c r="AZ21" s="36">
        <f>Indexing!AZ21+Indexing!AZ24</f>
        <v>2309.3018482782932</v>
      </c>
      <c r="BA21" s="36">
        <f>Indexing!BA21+Indexing!BA24</f>
        <v>2309.3018482782932</v>
      </c>
      <c r="BB21" s="36">
        <f>Indexing!BB21+Indexing!BB24</f>
        <v>2309.3018482782932</v>
      </c>
      <c r="BC21" s="36">
        <f>Indexing!BC21+Indexing!BC24</f>
        <v>2309.3018482782932</v>
      </c>
      <c r="BD21" s="36">
        <f>Indexing!BD21+Indexing!BD24</f>
        <v>2400.9811316549417</v>
      </c>
      <c r="BE21" s="36">
        <f>Indexing!BE21+Indexing!BE24</f>
        <v>2400.9811316549417</v>
      </c>
      <c r="BF21" s="36">
        <f>Indexing!BF21+Indexing!BF24</f>
        <v>2400.9811316549417</v>
      </c>
      <c r="BG21" s="36">
        <f>Indexing!BG21+Indexing!BG24</f>
        <v>2400.9811316549417</v>
      </c>
      <c r="BH21" s="36">
        <f>Indexing!BH21+Indexing!BH24</f>
        <v>2496.5882003174415</v>
      </c>
      <c r="BI21" s="36">
        <f>Indexing!BI21+Indexing!BI24</f>
        <v>2496.5882003174415</v>
      </c>
      <c r="BJ21" s="36">
        <f>Indexing!BJ21+Indexing!BJ24</f>
        <v>2496.5882003174415</v>
      </c>
      <c r="BK21" s="36">
        <f>Indexing!BK21+Indexing!BK24</f>
        <v>2496.5882003174415</v>
      </c>
      <c r="BL21" s="36">
        <f>Indexing!BL21+Indexing!BL24</f>
        <v>2496.5882003174415</v>
      </c>
      <c r="BM21" s="36">
        <f>Indexing!BM21+Indexing!BM24</f>
        <v>2496.5882003174415</v>
      </c>
      <c r="BN21" s="36">
        <f>Indexing!BN21+Indexing!BN24</f>
        <v>2496.5882003174415</v>
      </c>
      <c r="BO21" s="36">
        <f>Indexing!BO21+Indexing!BO24</f>
        <v>2496.5882003174415</v>
      </c>
      <c r="BP21" s="36">
        <f>Indexing!BP21+Indexing!BP24</f>
        <v>2496.5882003174415</v>
      </c>
      <c r="BQ21" s="36">
        <f>Indexing!BQ21+Indexing!BQ24</f>
        <v>2496.5882003174415</v>
      </c>
      <c r="BR21" s="36">
        <f>Indexing!BR21+Indexing!BR24</f>
        <v>2496.5882003174415</v>
      </c>
      <c r="BS21" s="36">
        <f>Indexing!BS21+Indexing!BS24</f>
        <v>2496.5882003174415</v>
      </c>
      <c r="BT21" s="36">
        <f>Indexing!BT21+Indexing!BT24</f>
        <v>2496.5882003174415</v>
      </c>
      <c r="BU21" s="36">
        <f>Indexing!BU21+Indexing!BU24</f>
        <v>2496.5882003174415</v>
      </c>
      <c r="BV21" s="36">
        <f>Indexing!BV21+Indexing!BV24</f>
        <v>2496.5882003174415</v>
      </c>
      <c r="BW21" s="36">
        <f>Indexing!BW21+Indexing!BW24</f>
        <v>2496.5882003174415</v>
      </c>
      <c r="BX21" s="36">
        <f>Indexing!BX21+Indexing!BX24</f>
        <v>2496.5882003174415</v>
      </c>
      <c r="BY21" s="36">
        <f>Indexing!BY21+Indexing!BY24</f>
        <v>2496.5882003174415</v>
      </c>
      <c r="BZ21" s="36">
        <f>Indexing!BZ21+Indexing!BZ24</f>
        <v>2496.5882003174415</v>
      </c>
      <c r="CA21" s="36">
        <f>Indexing!CA21+Indexing!CA24</f>
        <v>2496.5882003174415</v>
      </c>
      <c r="CB21" s="36">
        <f>Indexing!CB21+Indexing!CB24</f>
        <v>2496.5882003174415</v>
      </c>
      <c r="CC21" s="36">
        <f>Indexing!CC21+Indexing!CC24</f>
        <v>2496.5882003174415</v>
      </c>
      <c r="CD21" s="36">
        <f>Indexing!CD21+Indexing!CD24</f>
        <v>2496.5882003174415</v>
      </c>
      <c r="CE21" s="36">
        <f>Indexing!CE21+Indexing!CE24</f>
        <v>2496.5882003174415</v>
      </c>
      <c r="CF21" s="36">
        <f>Indexing!CF21+Indexing!CF24</f>
        <v>2496.5882003174415</v>
      </c>
      <c r="CG21" s="36">
        <f>Indexing!CG21+Indexing!CG24</f>
        <v>2496.5882003174415</v>
      </c>
      <c r="CH21" s="36">
        <f>Indexing!CH21+Indexing!CH24</f>
        <v>2496.5882003174415</v>
      </c>
      <c r="CI21" s="36">
        <f>Indexing!CI21+Indexing!CI24</f>
        <v>2496.5882003174415</v>
      </c>
      <c r="CJ21" s="36">
        <f>Indexing!CJ21+Indexing!CJ24</f>
        <v>2496.5882003174415</v>
      </c>
      <c r="CK21" s="36">
        <f>Indexing!CK21+Indexing!CK24</f>
        <v>2496.5882003174415</v>
      </c>
      <c r="CL21" s="36">
        <f>Indexing!CL21+Indexing!CL24</f>
        <v>2496.5882003174415</v>
      </c>
      <c r="CM21" s="36">
        <f>Indexing!CM21+Indexing!CM24</f>
        <v>2496.5882003174415</v>
      </c>
      <c r="CN21" s="36">
        <f>Indexing!CN21+Indexing!CN24</f>
        <v>2496.5882003174415</v>
      </c>
      <c r="CO21" s="36">
        <f>Indexing!CO21+Indexing!CO24</f>
        <v>2496.5882003174415</v>
      </c>
      <c r="CP21" s="36">
        <f>Indexing!CP21+Indexing!CP24</f>
        <v>2496.5882003174415</v>
      </c>
      <c r="CQ21" s="36">
        <f>Indexing!CQ21+Indexing!CQ24</f>
        <v>2496.5882003174415</v>
      </c>
      <c r="CR21" s="36">
        <f>Indexing!CR21+Indexing!CR24</f>
        <v>2496.5882003174415</v>
      </c>
      <c r="CS21" s="36">
        <f>Indexing!CS21+Indexing!CS24</f>
        <v>2496.5882003174415</v>
      </c>
      <c r="CT21" s="36">
        <f>Indexing!CT21+Indexing!CT24</f>
        <v>2496.5882003174415</v>
      </c>
      <c r="CU21" s="36">
        <f>Indexing!CU21+Indexing!CU24</f>
        <v>2496.5882003174415</v>
      </c>
      <c r="CV21" s="36">
        <f>Indexing!CV21+Indexing!CV24</f>
        <v>2496.5882003174415</v>
      </c>
      <c r="CW21" s="36">
        <f>Indexing!CW21+Indexing!CW24</f>
        <v>2496.5882003174415</v>
      </c>
      <c r="CX21" s="36">
        <f>Indexing!CX21+Indexing!CX24</f>
        <v>2496.5882003174415</v>
      </c>
      <c r="CY21" s="36">
        <f>Indexing!CY21+Indexing!CY24</f>
        <v>2496.5882003174415</v>
      </c>
      <c r="CZ21" s="36">
        <f>Indexing!CZ21+Indexing!CZ24</f>
        <v>2496.5882003174415</v>
      </c>
      <c r="DA21" s="36">
        <f>Indexing!DA21+Indexing!DA24</f>
        <v>2496.5882003174415</v>
      </c>
      <c r="DB21" s="36">
        <f>Indexing!DB21+Indexing!DB24</f>
        <v>2496.5882003174415</v>
      </c>
      <c r="DC21" s="36">
        <f>Indexing!DC21+Indexing!DC24</f>
        <v>2496.5882003174415</v>
      </c>
      <c r="DD21" s="36">
        <f>Indexing!DD21+Indexing!DD24</f>
        <v>2496.5882003174415</v>
      </c>
      <c r="DE21" s="36">
        <f>Indexing!DE21+Indexing!DE24</f>
        <v>2496.5882003174415</v>
      </c>
      <c r="DF21" s="36">
        <f>Indexing!DF21+Indexing!DF24</f>
        <v>2496.5882003174415</v>
      </c>
      <c r="DG21" s="36">
        <f>Indexing!DG21+Indexing!DG24</f>
        <v>2496.5882003174415</v>
      </c>
      <c r="DH21" s="36">
        <f>Indexing!DH21+Indexing!DH24</f>
        <v>2496.5882003174415</v>
      </c>
      <c r="DI21" s="36">
        <f>Indexing!DI21+Indexing!DI24</f>
        <v>2496.5882003174415</v>
      </c>
      <c r="DJ21" s="36">
        <f>Indexing!DJ21+Indexing!DJ24</f>
        <v>2496.5882003174415</v>
      </c>
    </row>
    <row r="22" spans="2:114" x14ac:dyDescent="0.25">
      <c r="B22" s="33" t="s">
        <v>436</v>
      </c>
      <c r="J22" s="36">
        <f>Indexing!J22+Indexing!J25</f>
        <v>1600</v>
      </c>
      <c r="K22" s="36">
        <f>Indexing!K22+Indexing!K25</f>
        <v>1600</v>
      </c>
      <c r="L22" s="36">
        <f>Indexing!L22+Indexing!L25</f>
        <v>1669.184</v>
      </c>
      <c r="M22" s="36">
        <f>Indexing!M22+Indexing!M25</f>
        <v>1669.184</v>
      </c>
      <c r="N22" s="36">
        <f>Indexing!N22+Indexing!N25</f>
        <v>1669.184</v>
      </c>
      <c r="O22" s="36">
        <f>Indexing!O22+Indexing!O25</f>
        <v>1669.184</v>
      </c>
      <c r="P22" s="36">
        <f>Indexing!P22+Indexing!P25</f>
        <v>1735.2836863999996</v>
      </c>
      <c r="Q22" s="36">
        <f>Indexing!Q22+Indexing!Q25</f>
        <v>1735.2836863999996</v>
      </c>
      <c r="R22" s="36">
        <f>Indexing!R22+Indexing!R25</f>
        <v>1735.2836863999996</v>
      </c>
      <c r="S22" s="36">
        <f>Indexing!S22+Indexing!S25</f>
        <v>1735.2836863999996</v>
      </c>
      <c r="T22" s="36">
        <f>Indexing!T22+Indexing!T25</f>
        <v>1804.3479771187197</v>
      </c>
      <c r="U22" s="36">
        <f>Indexing!U22+Indexing!U25</f>
        <v>1804.3479771187197</v>
      </c>
      <c r="V22" s="36">
        <f>Indexing!V22+Indexing!V25</f>
        <v>1804.3479771187197</v>
      </c>
      <c r="W22" s="36">
        <f>Indexing!W22+Indexing!W25</f>
        <v>1804.3479771187197</v>
      </c>
      <c r="X22" s="36">
        <f>Indexing!X22+Indexing!X25</f>
        <v>1876.3775483652989</v>
      </c>
      <c r="Y22" s="36">
        <f>Indexing!Y22+Indexing!Y25</f>
        <v>1876.3775483652989</v>
      </c>
      <c r="Z22" s="36">
        <f>Indexing!Z22+Indexing!Z25</f>
        <v>1876.3775483652989</v>
      </c>
      <c r="AA22" s="36">
        <f>Indexing!AA22+Indexing!AA25</f>
        <v>1876.3775483652989</v>
      </c>
      <c r="AB22" s="36">
        <f>Indexing!AB22+Indexing!AB25</f>
        <v>1951.1887212186232</v>
      </c>
      <c r="AC22" s="36">
        <f>Indexing!AC22+Indexing!AC25</f>
        <v>1951.1887212186232</v>
      </c>
      <c r="AD22" s="36">
        <f>Indexing!AD22+Indexing!AD25</f>
        <v>1951.1887212186232</v>
      </c>
      <c r="AE22" s="36">
        <f>Indexing!AE22+Indexing!AE25</f>
        <v>1951.1887212186232</v>
      </c>
      <c r="AF22" s="36">
        <f>Indexing!AF22+Indexing!AF25</f>
        <v>2028.7484728870634</v>
      </c>
      <c r="AG22" s="36">
        <f>Indexing!AG22+Indexing!AG25</f>
        <v>2028.7484728870634</v>
      </c>
      <c r="AH22" s="36">
        <f>Indexing!AH22+Indexing!AH25</f>
        <v>2028.7484728870634</v>
      </c>
      <c r="AI22" s="36">
        <f>Indexing!AI22+Indexing!AI25</f>
        <v>2028.7484728870634</v>
      </c>
      <c r="AJ22" s="36">
        <f>Indexing!AJ22+Indexing!AJ25</f>
        <v>2109.1477748675775</v>
      </c>
      <c r="AK22" s="36">
        <f>Indexing!AK22+Indexing!AK25</f>
        <v>2109.1477748675775</v>
      </c>
      <c r="AL22" s="36">
        <f>Indexing!AL22+Indexing!AL25</f>
        <v>2109.1477748675775</v>
      </c>
      <c r="AM22" s="36">
        <f>Indexing!AM22+Indexing!AM25</f>
        <v>2109.1477748675775</v>
      </c>
      <c r="AN22" s="36">
        <f>Indexing!AN22+Indexing!AN25</f>
        <v>2192.5645693635902</v>
      </c>
      <c r="AO22" s="36">
        <f>Indexing!AO22+Indexing!AO25</f>
        <v>2192.5645693635902</v>
      </c>
      <c r="AP22" s="36">
        <f>Indexing!AP22+Indexing!AP25</f>
        <v>2192.5645693635902</v>
      </c>
      <c r="AQ22" s="36">
        <f>Indexing!AQ22+Indexing!AQ25</f>
        <v>2192.5645693635902</v>
      </c>
      <c r="AR22" s="36">
        <f>Indexing!AR22+Indexing!AR25</f>
        <v>2279.1927954991456</v>
      </c>
      <c r="AS22" s="36">
        <f>Indexing!AS22+Indexing!AS25</f>
        <v>2279.1927954991456</v>
      </c>
      <c r="AT22" s="36">
        <f>Indexing!AT22+Indexing!AT25</f>
        <v>2279.1927954991456</v>
      </c>
      <c r="AU22" s="36">
        <f>Indexing!AU22+Indexing!AU25</f>
        <v>2279.1927954991456</v>
      </c>
      <c r="AV22" s="36">
        <f>Indexing!AV22+Indexing!AV25</f>
        <v>2369.334870561137</v>
      </c>
      <c r="AW22" s="36">
        <f>Indexing!AW22+Indexing!AW25</f>
        <v>2369.334870561137</v>
      </c>
      <c r="AX22" s="36">
        <f>Indexing!AX22+Indexing!AX25</f>
        <v>2369.334870561137</v>
      </c>
      <c r="AY22" s="36">
        <f>Indexing!AY22+Indexing!AY25</f>
        <v>2369.334870561137</v>
      </c>
      <c r="AZ22" s="36">
        <f>Indexing!AZ22+Indexing!AZ25</f>
        <v>2463.2553048301802</v>
      </c>
      <c r="BA22" s="36">
        <f>Indexing!BA22+Indexing!BA25</f>
        <v>2463.2553048301802</v>
      </c>
      <c r="BB22" s="36">
        <f>Indexing!BB22+Indexing!BB25</f>
        <v>2463.2553048301802</v>
      </c>
      <c r="BC22" s="36">
        <f>Indexing!BC22+Indexing!BC25</f>
        <v>2463.2553048301802</v>
      </c>
      <c r="BD22" s="36">
        <f>Indexing!BD22+Indexing!BD25</f>
        <v>2561.0465404319384</v>
      </c>
      <c r="BE22" s="36">
        <f>Indexing!BE22+Indexing!BE25</f>
        <v>2561.0465404319384</v>
      </c>
      <c r="BF22" s="36">
        <f>Indexing!BF22+Indexing!BF25</f>
        <v>2561.0465404319384</v>
      </c>
      <c r="BG22" s="36">
        <f>Indexing!BG22+Indexing!BG25</f>
        <v>2561.0465404319384</v>
      </c>
      <c r="BH22" s="36">
        <f>Indexing!BH22+Indexing!BH25</f>
        <v>2663.0274136719381</v>
      </c>
      <c r="BI22" s="36">
        <f>Indexing!BI22+Indexing!BI25</f>
        <v>2663.0274136719381</v>
      </c>
      <c r="BJ22" s="36">
        <f>Indexing!BJ22+Indexing!BJ25</f>
        <v>2663.0274136719381</v>
      </c>
      <c r="BK22" s="36">
        <f>Indexing!BK22+Indexing!BK25</f>
        <v>2663.0274136719381</v>
      </c>
      <c r="BL22" s="36">
        <f>Indexing!BL22+Indexing!BL25</f>
        <v>2663.0274136719381</v>
      </c>
      <c r="BM22" s="36">
        <f>Indexing!BM22+Indexing!BM25</f>
        <v>2663.0274136719381</v>
      </c>
      <c r="BN22" s="36">
        <f>Indexing!BN22+Indexing!BN25</f>
        <v>2663.0274136719381</v>
      </c>
      <c r="BO22" s="36">
        <f>Indexing!BO22+Indexing!BO25</f>
        <v>2663.0274136719381</v>
      </c>
      <c r="BP22" s="36">
        <f>Indexing!BP22+Indexing!BP25</f>
        <v>2663.0274136719381</v>
      </c>
      <c r="BQ22" s="36">
        <f>Indexing!BQ22+Indexing!BQ25</f>
        <v>2663.0274136719381</v>
      </c>
      <c r="BR22" s="36">
        <f>Indexing!BR22+Indexing!BR25</f>
        <v>2663.0274136719381</v>
      </c>
      <c r="BS22" s="36">
        <f>Indexing!BS22+Indexing!BS25</f>
        <v>2663.0274136719381</v>
      </c>
      <c r="BT22" s="36">
        <f>Indexing!BT22+Indexing!BT25</f>
        <v>2663.0274136719381</v>
      </c>
      <c r="BU22" s="36">
        <f>Indexing!BU22+Indexing!BU25</f>
        <v>2663.0274136719381</v>
      </c>
      <c r="BV22" s="36">
        <f>Indexing!BV22+Indexing!BV25</f>
        <v>2663.0274136719381</v>
      </c>
      <c r="BW22" s="36">
        <f>Indexing!BW22+Indexing!BW25</f>
        <v>2663.0274136719381</v>
      </c>
      <c r="BX22" s="36">
        <f>Indexing!BX22+Indexing!BX25</f>
        <v>2663.0274136719381</v>
      </c>
      <c r="BY22" s="36">
        <f>Indexing!BY22+Indexing!BY25</f>
        <v>2663.0274136719381</v>
      </c>
      <c r="BZ22" s="36">
        <f>Indexing!BZ22+Indexing!BZ25</f>
        <v>2663.0274136719381</v>
      </c>
      <c r="CA22" s="36">
        <f>Indexing!CA22+Indexing!CA25</f>
        <v>2663.0274136719381</v>
      </c>
      <c r="CB22" s="36">
        <f>Indexing!CB22+Indexing!CB25</f>
        <v>2663.0274136719381</v>
      </c>
      <c r="CC22" s="36">
        <f>Indexing!CC22+Indexing!CC25</f>
        <v>2663.0274136719381</v>
      </c>
      <c r="CD22" s="36">
        <f>Indexing!CD22+Indexing!CD25</f>
        <v>2663.0274136719381</v>
      </c>
      <c r="CE22" s="36">
        <f>Indexing!CE22+Indexing!CE25</f>
        <v>2663.0274136719381</v>
      </c>
      <c r="CF22" s="36">
        <f>Indexing!CF22+Indexing!CF25</f>
        <v>2663.0274136719381</v>
      </c>
      <c r="CG22" s="36">
        <f>Indexing!CG22+Indexing!CG25</f>
        <v>2663.0274136719381</v>
      </c>
      <c r="CH22" s="36">
        <f>Indexing!CH22+Indexing!CH25</f>
        <v>2663.0274136719381</v>
      </c>
      <c r="CI22" s="36">
        <f>Indexing!CI22+Indexing!CI25</f>
        <v>2663.0274136719381</v>
      </c>
      <c r="CJ22" s="36">
        <f>Indexing!CJ22+Indexing!CJ25</f>
        <v>2663.0274136719381</v>
      </c>
      <c r="CK22" s="36">
        <f>Indexing!CK22+Indexing!CK25</f>
        <v>2663.0274136719381</v>
      </c>
      <c r="CL22" s="36">
        <f>Indexing!CL22+Indexing!CL25</f>
        <v>2663.0274136719381</v>
      </c>
      <c r="CM22" s="36">
        <f>Indexing!CM22+Indexing!CM25</f>
        <v>2663.0274136719381</v>
      </c>
      <c r="CN22" s="36">
        <f>Indexing!CN22+Indexing!CN25</f>
        <v>2663.0274136719381</v>
      </c>
      <c r="CO22" s="36">
        <f>Indexing!CO22+Indexing!CO25</f>
        <v>2663.0274136719381</v>
      </c>
      <c r="CP22" s="36">
        <f>Indexing!CP22+Indexing!CP25</f>
        <v>2663.0274136719381</v>
      </c>
      <c r="CQ22" s="36">
        <f>Indexing!CQ22+Indexing!CQ25</f>
        <v>2663.0274136719381</v>
      </c>
      <c r="CR22" s="36">
        <f>Indexing!CR22+Indexing!CR25</f>
        <v>2663.0274136719381</v>
      </c>
      <c r="CS22" s="36">
        <f>Indexing!CS22+Indexing!CS25</f>
        <v>2663.0274136719381</v>
      </c>
      <c r="CT22" s="36">
        <f>Indexing!CT22+Indexing!CT25</f>
        <v>2663.0274136719381</v>
      </c>
      <c r="CU22" s="36">
        <f>Indexing!CU22+Indexing!CU25</f>
        <v>2663.0274136719381</v>
      </c>
      <c r="CV22" s="36">
        <f>Indexing!CV22+Indexing!CV25</f>
        <v>2663.0274136719381</v>
      </c>
      <c r="CW22" s="36">
        <f>Indexing!CW22+Indexing!CW25</f>
        <v>2663.0274136719381</v>
      </c>
      <c r="CX22" s="36">
        <f>Indexing!CX22+Indexing!CX25</f>
        <v>2663.0274136719381</v>
      </c>
      <c r="CY22" s="36">
        <f>Indexing!CY22+Indexing!CY25</f>
        <v>2663.0274136719381</v>
      </c>
      <c r="CZ22" s="36">
        <f>Indexing!CZ22+Indexing!CZ25</f>
        <v>2663.0274136719381</v>
      </c>
      <c r="DA22" s="36">
        <f>Indexing!DA22+Indexing!DA25</f>
        <v>2663.0274136719381</v>
      </c>
      <c r="DB22" s="36">
        <f>Indexing!DB22+Indexing!DB25</f>
        <v>2663.0274136719381</v>
      </c>
      <c r="DC22" s="36">
        <f>Indexing!DC22+Indexing!DC25</f>
        <v>2663.0274136719381</v>
      </c>
      <c r="DD22" s="36">
        <f>Indexing!DD22+Indexing!DD25</f>
        <v>2663.0274136719381</v>
      </c>
      <c r="DE22" s="36">
        <f>Indexing!DE22+Indexing!DE25</f>
        <v>2663.0274136719381</v>
      </c>
      <c r="DF22" s="36">
        <f>Indexing!DF22+Indexing!DF25</f>
        <v>2663.0274136719381</v>
      </c>
      <c r="DG22" s="36">
        <f>Indexing!DG22+Indexing!DG25</f>
        <v>2663.0274136719381</v>
      </c>
      <c r="DH22" s="36">
        <f>Indexing!DH22+Indexing!DH25</f>
        <v>2663.0274136719381</v>
      </c>
      <c r="DI22" s="36">
        <f>Indexing!DI22+Indexing!DI25</f>
        <v>2663.0274136719381</v>
      </c>
      <c r="DJ22" s="36">
        <f>Indexing!DJ22+Indexing!DJ25</f>
        <v>2663.0274136719381</v>
      </c>
    </row>
    <row r="23" spans="2:114" x14ac:dyDescent="0.25">
      <c r="B23" s="29" t="s">
        <v>253</v>
      </c>
      <c r="G23" s="143"/>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row>
    <row r="24" spans="2:114" x14ac:dyDescent="0.25">
      <c r="B24" s="33" t="s">
        <v>254</v>
      </c>
      <c r="G24" s="145" t="s">
        <v>255</v>
      </c>
      <c r="J24" s="144">
        <f>Indexing!J28+Indexing!J32</f>
        <v>7.4695</v>
      </c>
      <c r="K24" s="144">
        <f>Indexing!K28+Indexing!K32</f>
        <v>1.4939</v>
      </c>
      <c r="L24" s="144">
        <f>Indexing!L28+Indexing!L32</f>
        <v>0.74695</v>
      </c>
      <c r="M24" s="144">
        <f>Indexing!M28+Indexing!M32</f>
        <v>5.22865</v>
      </c>
      <c r="N24" s="144">
        <f>Indexing!N28+Indexing!N32</f>
        <v>7.4695</v>
      </c>
      <c r="O24" s="144">
        <f>Indexing!O28+Indexing!O32</f>
        <v>1.4939</v>
      </c>
      <c r="P24" s="144">
        <f>Indexing!P28+Indexing!P32</f>
        <v>0.74695</v>
      </c>
      <c r="Q24" s="144">
        <f>Indexing!Q28+Indexing!Q32</f>
        <v>5.22865</v>
      </c>
      <c r="R24" s="144">
        <f>Indexing!R28+Indexing!R32</f>
        <v>7.4695</v>
      </c>
      <c r="S24" s="144">
        <f>Indexing!S28+Indexing!S32</f>
        <v>1.4939</v>
      </c>
      <c r="T24" s="144">
        <f>Indexing!T28+Indexing!T32</f>
        <v>0.74695</v>
      </c>
      <c r="U24" s="144">
        <f>Indexing!U28+Indexing!U32</f>
        <v>5.22865</v>
      </c>
      <c r="V24" s="144">
        <f>Indexing!V28+Indexing!V32</f>
        <v>7.4695</v>
      </c>
      <c r="W24" s="144">
        <f>Indexing!W28+Indexing!W32</f>
        <v>1.4939</v>
      </c>
      <c r="X24" s="144">
        <f>Indexing!X28+Indexing!X32</f>
        <v>0.74695</v>
      </c>
      <c r="Y24" s="144">
        <f>Indexing!Y28+Indexing!Y32</f>
        <v>5.22865</v>
      </c>
      <c r="Z24" s="144">
        <f>Indexing!Z28+Indexing!Z32</f>
        <v>7.4695</v>
      </c>
      <c r="AA24" s="144">
        <f>Indexing!AA28+Indexing!AA32</f>
        <v>1.4939</v>
      </c>
      <c r="AB24" s="144">
        <f>Indexing!AB28+Indexing!AB32</f>
        <v>0.74695</v>
      </c>
      <c r="AC24" s="144">
        <f>Indexing!AC28+Indexing!AC32</f>
        <v>5.22865</v>
      </c>
      <c r="AD24" s="144">
        <f>Indexing!AD28+Indexing!AD32</f>
        <v>7.4695</v>
      </c>
      <c r="AE24" s="144">
        <f>Indexing!AE28+Indexing!AE32</f>
        <v>1.4939</v>
      </c>
      <c r="AF24" s="144">
        <f>Indexing!AF28+Indexing!AF32</f>
        <v>0.74695</v>
      </c>
      <c r="AG24" s="144">
        <f>Indexing!AG28+Indexing!AG32</f>
        <v>5.22865</v>
      </c>
      <c r="AH24" s="144">
        <f>Indexing!AH28+Indexing!AH32</f>
        <v>7.4695</v>
      </c>
      <c r="AI24" s="144">
        <f>Indexing!AI28+Indexing!AI32</f>
        <v>1.4939</v>
      </c>
      <c r="AJ24" s="144">
        <f>Indexing!AJ28+Indexing!AJ32</f>
        <v>0.74695</v>
      </c>
      <c r="AK24" s="144">
        <f>Indexing!AK28+Indexing!AK32</f>
        <v>5.22865</v>
      </c>
      <c r="AL24" s="144">
        <f>Indexing!AL28+Indexing!AL32</f>
        <v>7.4695</v>
      </c>
      <c r="AM24" s="144">
        <f>Indexing!AM28+Indexing!AM32</f>
        <v>1.4939</v>
      </c>
      <c r="AN24" s="144">
        <f>Indexing!AN28+Indexing!AN32</f>
        <v>0.74695</v>
      </c>
      <c r="AO24" s="144">
        <f>Indexing!AO28+Indexing!AO32</f>
        <v>5.22865</v>
      </c>
      <c r="AP24" s="144">
        <f>Indexing!AP28+Indexing!AP32</f>
        <v>7.4695</v>
      </c>
      <c r="AQ24" s="144">
        <f>Indexing!AQ28+Indexing!AQ32</f>
        <v>1.4939</v>
      </c>
      <c r="AR24" s="144">
        <f>Indexing!AR28+Indexing!AR32</f>
        <v>0.74695</v>
      </c>
      <c r="AS24" s="144">
        <f>Indexing!AS28+Indexing!AS32</f>
        <v>5.22865</v>
      </c>
      <c r="AT24" s="144">
        <f>Indexing!AT28+Indexing!AT32</f>
        <v>7.4695</v>
      </c>
      <c r="AU24" s="144">
        <f>Indexing!AU28+Indexing!AU32</f>
        <v>1.4939</v>
      </c>
      <c r="AV24" s="144">
        <f>Indexing!AV28+Indexing!AV32</f>
        <v>0.74695</v>
      </c>
      <c r="AW24" s="144">
        <f>Indexing!AW28+Indexing!AW32</f>
        <v>5.22865</v>
      </c>
      <c r="AX24" s="144">
        <f>Indexing!AX28+Indexing!AX32</f>
        <v>7.4695</v>
      </c>
      <c r="AY24" s="144">
        <f>Indexing!AY28+Indexing!AY32</f>
        <v>1.4939</v>
      </c>
      <c r="AZ24" s="144">
        <f>Indexing!AZ28+Indexing!AZ32</f>
        <v>0.74695</v>
      </c>
      <c r="BA24" s="144">
        <f>Indexing!BA28+Indexing!BA32</f>
        <v>5.22865</v>
      </c>
      <c r="BB24" s="144">
        <f>Indexing!BB28+Indexing!BB32</f>
        <v>7.4695</v>
      </c>
      <c r="BC24" s="144">
        <f>Indexing!BC28+Indexing!BC32</f>
        <v>1.4939</v>
      </c>
      <c r="BD24" s="144">
        <f>Indexing!BD28+Indexing!BD32</f>
        <v>0.74695</v>
      </c>
      <c r="BE24" s="144">
        <f>Indexing!BE28+Indexing!BE32</f>
        <v>5.22865</v>
      </c>
      <c r="BF24" s="144">
        <f>Indexing!BF28+Indexing!BF32</f>
        <v>7.4695</v>
      </c>
      <c r="BG24" s="144">
        <f>Indexing!BG28+Indexing!BG32</f>
        <v>1.4939</v>
      </c>
      <c r="BH24" s="144">
        <f>Indexing!BH28+Indexing!BH32</f>
        <v>0.74695</v>
      </c>
      <c r="BI24" s="144">
        <f>Indexing!BI28+Indexing!BI32</f>
        <v>7.4695</v>
      </c>
      <c r="BJ24" s="144">
        <f>Indexing!BJ28+Indexing!BJ32</f>
        <v>7.4695</v>
      </c>
      <c r="BK24" s="144">
        <f>Indexing!BK28+Indexing!BK32</f>
        <v>7.4695</v>
      </c>
      <c r="BL24" s="144">
        <f>Indexing!BL28+Indexing!BL32</f>
        <v>7.4695</v>
      </c>
      <c r="BM24" s="144">
        <f>Indexing!BM28+Indexing!BM32</f>
        <v>7.4695</v>
      </c>
      <c r="BN24" s="144">
        <f>Indexing!BN28+Indexing!BN32</f>
        <v>7.4695</v>
      </c>
      <c r="BO24" s="144">
        <f>Indexing!BO28+Indexing!BO32</f>
        <v>7.4695</v>
      </c>
      <c r="BP24" s="144">
        <f>Indexing!BP28+Indexing!BP32</f>
        <v>7.4695</v>
      </c>
      <c r="BQ24" s="144">
        <f>Indexing!BQ28+Indexing!BQ32</f>
        <v>7.4695</v>
      </c>
      <c r="BR24" s="144">
        <f>Indexing!BR28+Indexing!BR32</f>
        <v>7.4695</v>
      </c>
      <c r="BS24" s="144">
        <f>Indexing!BS28+Indexing!BS32</f>
        <v>7.4695</v>
      </c>
      <c r="BT24" s="144">
        <f>Indexing!BT28+Indexing!BT32</f>
        <v>7.4695</v>
      </c>
      <c r="BU24" s="144">
        <f>Indexing!BU28+Indexing!BU32</f>
        <v>7.4695</v>
      </c>
      <c r="BV24" s="144">
        <f>Indexing!BV28+Indexing!BV32</f>
        <v>7.4695</v>
      </c>
      <c r="BW24" s="144">
        <f>Indexing!BW28+Indexing!BW32</f>
        <v>7.4695</v>
      </c>
      <c r="BX24" s="144">
        <f>Indexing!BX28+Indexing!BX32</f>
        <v>7.4695</v>
      </c>
      <c r="BY24" s="144">
        <f>Indexing!BY28+Indexing!BY32</f>
        <v>7.4695</v>
      </c>
      <c r="BZ24" s="144">
        <f>Indexing!BZ28+Indexing!BZ32</f>
        <v>7.4695</v>
      </c>
      <c r="CA24" s="144">
        <f>Indexing!CA28+Indexing!CA32</f>
        <v>7.4695</v>
      </c>
      <c r="CB24" s="144">
        <f>Indexing!CB28+Indexing!CB32</f>
        <v>7.4695</v>
      </c>
      <c r="CC24" s="144">
        <f>Indexing!CC28+Indexing!CC32</f>
        <v>7.4695</v>
      </c>
      <c r="CD24" s="144">
        <f>Indexing!CD28+Indexing!CD32</f>
        <v>7.4695</v>
      </c>
      <c r="CE24" s="144">
        <f>Indexing!CE28+Indexing!CE32</f>
        <v>7.4695</v>
      </c>
      <c r="CF24" s="144">
        <f>Indexing!CF28+Indexing!CF32</f>
        <v>7.4695</v>
      </c>
      <c r="CG24" s="144">
        <f>Indexing!CG28+Indexing!CG32</f>
        <v>7.4695</v>
      </c>
      <c r="CH24" s="144">
        <f>Indexing!CH28+Indexing!CH32</f>
        <v>7.4695</v>
      </c>
      <c r="CI24" s="144">
        <f>Indexing!CI28+Indexing!CI32</f>
        <v>7.4695</v>
      </c>
      <c r="CJ24" s="144">
        <f>Indexing!CJ28+Indexing!CJ32</f>
        <v>7.4695</v>
      </c>
      <c r="CK24" s="144">
        <f>Indexing!CK28+Indexing!CK32</f>
        <v>7.4695</v>
      </c>
      <c r="CL24" s="144">
        <f>Indexing!CL28+Indexing!CL32</f>
        <v>7.4695</v>
      </c>
      <c r="CM24" s="144">
        <f>Indexing!CM28+Indexing!CM32</f>
        <v>7.4695</v>
      </c>
      <c r="CN24" s="144">
        <f>Indexing!CN28+Indexing!CN32</f>
        <v>7.4695</v>
      </c>
      <c r="CO24" s="144">
        <f>Indexing!CO28+Indexing!CO32</f>
        <v>7.4695</v>
      </c>
      <c r="CP24" s="144">
        <f>Indexing!CP28+Indexing!CP32</f>
        <v>7.4695</v>
      </c>
      <c r="CQ24" s="144">
        <f>Indexing!CQ28+Indexing!CQ32</f>
        <v>7.4695</v>
      </c>
      <c r="CR24" s="144">
        <f>Indexing!CR28+Indexing!CR32</f>
        <v>7.4695</v>
      </c>
      <c r="CS24" s="144">
        <f>Indexing!CS28+Indexing!CS32</f>
        <v>7.4695</v>
      </c>
      <c r="CT24" s="144">
        <f>Indexing!CT28+Indexing!CT32</f>
        <v>7.4695</v>
      </c>
      <c r="CU24" s="144">
        <f>Indexing!CU28+Indexing!CU32</f>
        <v>7.4695</v>
      </c>
      <c r="CV24" s="144">
        <f>Indexing!CV28+Indexing!CV32</f>
        <v>7.4695</v>
      </c>
      <c r="CW24" s="144">
        <f>Indexing!CW28+Indexing!CW32</f>
        <v>7.4695</v>
      </c>
      <c r="CX24" s="144">
        <f>Indexing!CX28+Indexing!CX32</f>
        <v>7.4695</v>
      </c>
      <c r="CY24" s="144">
        <f>Indexing!CY28+Indexing!CY32</f>
        <v>7.4695</v>
      </c>
      <c r="CZ24" s="144">
        <f>Indexing!CZ28+Indexing!CZ32</f>
        <v>7.4695</v>
      </c>
      <c r="DA24" s="144">
        <f>Indexing!DA28+Indexing!DA32</f>
        <v>7.4695</v>
      </c>
      <c r="DB24" s="144">
        <f>Indexing!DB28+Indexing!DB32</f>
        <v>7.4695</v>
      </c>
      <c r="DC24" s="144">
        <f>Indexing!DC28+Indexing!DC32</f>
        <v>7.4695</v>
      </c>
      <c r="DD24" s="144">
        <f>Indexing!DD28+Indexing!DD32</f>
        <v>7.4695</v>
      </c>
      <c r="DE24" s="144">
        <f>Indexing!DE28+Indexing!DE32</f>
        <v>7.4695</v>
      </c>
      <c r="DF24" s="144">
        <f>Indexing!DF28+Indexing!DF32</f>
        <v>7.4695</v>
      </c>
      <c r="DG24" s="144">
        <f>Indexing!DG28+Indexing!DG32</f>
        <v>7.4695</v>
      </c>
      <c r="DH24" s="144">
        <f>Indexing!DH28+Indexing!DH32</f>
        <v>7.4695</v>
      </c>
      <c r="DI24" s="144">
        <f>Indexing!DI28+Indexing!DI32</f>
        <v>7.4695</v>
      </c>
      <c r="DJ24" s="144">
        <f>Indexing!DJ28+Indexing!DJ32</f>
        <v>7.4695</v>
      </c>
    </row>
    <row r="25" spans="2:114" x14ac:dyDescent="0.25">
      <c r="B25" s="33" t="s">
        <v>256</v>
      </c>
      <c r="G25" s="30">
        <f>Ввод!$G$151</f>
        <v>0.97</v>
      </c>
      <c r="J25" s="144">
        <f>Indexing!J29+Indexing!J32</f>
        <v>3.73475</v>
      </c>
      <c r="K25" s="144">
        <f>Indexing!K29+Indexing!K32</f>
        <v>3.73475</v>
      </c>
      <c r="L25" s="144">
        <f>Indexing!L29+Indexing!L32</f>
        <v>3.73475</v>
      </c>
      <c r="M25" s="144">
        <f>Indexing!M29+Indexing!M32</f>
        <v>3.73475</v>
      </c>
      <c r="N25" s="144">
        <f>Indexing!N29+Indexing!N32</f>
        <v>3.73475</v>
      </c>
      <c r="O25" s="144">
        <f>Indexing!O29+Indexing!O32</f>
        <v>3.73475</v>
      </c>
      <c r="P25" s="144">
        <f>Indexing!P29+Indexing!P32</f>
        <v>3.73475</v>
      </c>
      <c r="Q25" s="144">
        <f>Indexing!Q29+Indexing!Q32</f>
        <v>3.73475</v>
      </c>
      <c r="R25" s="144">
        <f>Indexing!R29+Indexing!R32</f>
        <v>3.73475</v>
      </c>
      <c r="S25" s="144">
        <f>Indexing!S29+Indexing!S32</f>
        <v>3.73475</v>
      </c>
      <c r="T25" s="144">
        <f>Indexing!T29+Indexing!T32</f>
        <v>3.73475</v>
      </c>
      <c r="U25" s="144">
        <f>Indexing!U29+Indexing!U32</f>
        <v>3.73475</v>
      </c>
      <c r="V25" s="144">
        <f>Indexing!V29+Indexing!V32</f>
        <v>3.73475</v>
      </c>
      <c r="W25" s="144">
        <f>Indexing!W29+Indexing!W32</f>
        <v>3.73475</v>
      </c>
      <c r="X25" s="144">
        <f>Indexing!X29+Indexing!X32</f>
        <v>3.73475</v>
      </c>
      <c r="Y25" s="144">
        <f>Indexing!Y29+Indexing!Y32</f>
        <v>3.73475</v>
      </c>
      <c r="Z25" s="144">
        <f>Indexing!Z29+Indexing!Z32</f>
        <v>3.73475</v>
      </c>
      <c r="AA25" s="144">
        <f>Indexing!AA29+Indexing!AA32</f>
        <v>3.73475</v>
      </c>
      <c r="AB25" s="144">
        <f>Indexing!AB29+Indexing!AB32</f>
        <v>3.73475</v>
      </c>
      <c r="AC25" s="144">
        <f>Indexing!AC29+Indexing!AC32</f>
        <v>3.73475</v>
      </c>
      <c r="AD25" s="144">
        <f>Indexing!AD29+Indexing!AD32</f>
        <v>3.73475</v>
      </c>
      <c r="AE25" s="144">
        <f>Indexing!AE29+Indexing!AE32</f>
        <v>3.73475</v>
      </c>
      <c r="AF25" s="144">
        <f>Indexing!AF29+Indexing!AF32</f>
        <v>3.73475</v>
      </c>
      <c r="AG25" s="144">
        <f>Indexing!AG29+Indexing!AG32</f>
        <v>3.73475</v>
      </c>
      <c r="AH25" s="144">
        <f>Indexing!AH29+Indexing!AH32</f>
        <v>3.73475</v>
      </c>
      <c r="AI25" s="144">
        <f>Indexing!AI29+Indexing!AI32</f>
        <v>3.73475</v>
      </c>
      <c r="AJ25" s="144">
        <f>Indexing!AJ29+Indexing!AJ32</f>
        <v>3.73475</v>
      </c>
      <c r="AK25" s="144">
        <f>Indexing!AK29+Indexing!AK32</f>
        <v>3.73475</v>
      </c>
      <c r="AL25" s="144">
        <f>Indexing!AL29+Indexing!AL32</f>
        <v>3.73475</v>
      </c>
      <c r="AM25" s="144">
        <f>Indexing!AM29+Indexing!AM32</f>
        <v>3.73475</v>
      </c>
      <c r="AN25" s="144">
        <f>Indexing!AN29+Indexing!AN32</f>
        <v>3.73475</v>
      </c>
      <c r="AO25" s="144">
        <f>Indexing!AO29+Indexing!AO32</f>
        <v>3.73475</v>
      </c>
      <c r="AP25" s="144">
        <f>Indexing!AP29+Indexing!AP32</f>
        <v>3.73475</v>
      </c>
      <c r="AQ25" s="144">
        <f>Indexing!AQ29+Indexing!AQ32</f>
        <v>3.73475</v>
      </c>
      <c r="AR25" s="144">
        <f>Indexing!AR29+Indexing!AR32</f>
        <v>3.73475</v>
      </c>
      <c r="AS25" s="144">
        <f>Indexing!AS29+Indexing!AS32</f>
        <v>3.73475</v>
      </c>
      <c r="AT25" s="144">
        <f>Indexing!AT29+Indexing!AT32</f>
        <v>3.73475</v>
      </c>
      <c r="AU25" s="144">
        <f>Indexing!AU29+Indexing!AU32</f>
        <v>3.73475</v>
      </c>
      <c r="AV25" s="144">
        <f>Indexing!AV29+Indexing!AV32</f>
        <v>3.73475</v>
      </c>
      <c r="AW25" s="144">
        <f>Indexing!AW29+Indexing!AW32</f>
        <v>3.73475</v>
      </c>
      <c r="AX25" s="144">
        <f>Indexing!AX29+Indexing!AX32</f>
        <v>3.73475</v>
      </c>
      <c r="AY25" s="144">
        <f>Indexing!AY29+Indexing!AY32</f>
        <v>3.73475</v>
      </c>
      <c r="AZ25" s="144">
        <f>Indexing!AZ29+Indexing!AZ32</f>
        <v>3.73475</v>
      </c>
      <c r="BA25" s="144">
        <f>Indexing!BA29+Indexing!BA32</f>
        <v>3.73475</v>
      </c>
      <c r="BB25" s="144">
        <f>Indexing!BB29+Indexing!BB32</f>
        <v>3.73475</v>
      </c>
      <c r="BC25" s="144">
        <f>Indexing!BC29+Indexing!BC32</f>
        <v>3.73475</v>
      </c>
      <c r="BD25" s="144">
        <f>Indexing!BD29+Indexing!BD32</f>
        <v>3.73475</v>
      </c>
      <c r="BE25" s="144">
        <f>Indexing!BE29+Indexing!BE32</f>
        <v>3.73475</v>
      </c>
      <c r="BF25" s="144">
        <f>Indexing!BF29+Indexing!BF32</f>
        <v>3.73475</v>
      </c>
      <c r="BG25" s="144">
        <f>Indexing!BG29+Indexing!BG32</f>
        <v>3.73475</v>
      </c>
      <c r="BH25" s="144">
        <f>Indexing!BH29+Indexing!BH32</f>
        <v>3.73475</v>
      </c>
      <c r="BI25" s="144">
        <f>Indexing!BI29+Indexing!BI32</f>
        <v>3.73475</v>
      </c>
      <c r="BJ25" s="144">
        <f>Indexing!BJ29+Indexing!BJ32</f>
        <v>3.73475</v>
      </c>
      <c r="BK25" s="144">
        <f>Indexing!BK29+Indexing!BK32</f>
        <v>3.73475</v>
      </c>
      <c r="BL25" s="144">
        <f>Indexing!BL29+Indexing!BL32</f>
        <v>3.73475</v>
      </c>
      <c r="BM25" s="144">
        <f>Indexing!BM29+Indexing!BM32</f>
        <v>3.73475</v>
      </c>
      <c r="BN25" s="144">
        <f>Indexing!BN29+Indexing!BN32</f>
        <v>3.73475</v>
      </c>
      <c r="BO25" s="144">
        <f>Indexing!BO29+Indexing!BO32</f>
        <v>3.73475</v>
      </c>
      <c r="BP25" s="144">
        <f>Indexing!BP29+Indexing!BP32</f>
        <v>3.73475</v>
      </c>
      <c r="BQ25" s="144">
        <f>Indexing!BQ29+Indexing!BQ32</f>
        <v>3.73475</v>
      </c>
      <c r="BR25" s="144">
        <f>Indexing!BR29+Indexing!BR32</f>
        <v>3.73475</v>
      </c>
      <c r="BS25" s="144">
        <f>Indexing!BS29+Indexing!BS32</f>
        <v>3.73475</v>
      </c>
      <c r="BT25" s="144">
        <f>Indexing!BT29+Indexing!BT32</f>
        <v>3.73475</v>
      </c>
      <c r="BU25" s="144">
        <f>Indexing!BU29+Indexing!BU32</f>
        <v>3.73475</v>
      </c>
      <c r="BV25" s="144">
        <f>Indexing!BV29+Indexing!BV32</f>
        <v>3.73475</v>
      </c>
      <c r="BW25" s="144">
        <f>Indexing!BW29+Indexing!BW32</f>
        <v>3.73475</v>
      </c>
      <c r="BX25" s="144">
        <f>Indexing!BX29+Indexing!BX32</f>
        <v>3.73475</v>
      </c>
      <c r="BY25" s="144">
        <f>Indexing!BY29+Indexing!BY32</f>
        <v>3.73475</v>
      </c>
      <c r="BZ25" s="144">
        <f>Indexing!BZ29+Indexing!BZ32</f>
        <v>3.73475</v>
      </c>
      <c r="CA25" s="144">
        <f>Indexing!CA29+Indexing!CA32</f>
        <v>3.73475</v>
      </c>
      <c r="CB25" s="144">
        <f>Indexing!CB29+Indexing!CB32</f>
        <v>3.73475</v>
      </c>
      <c r="CC25" s="144">
        <f>Indexing!CC29+Indexing!CC32</f>
        <v>3.73475</v>
      </c>
      <c r="CD25" s="144">
        <f>Indexing!CD29+Indexing!CD32</f>
        <v>3.73475</v>
      </c>
      <c r="CE25" s="144">
        <f>Indexing!CE29+Indexing!CE32</f>
        <v>3.73475</v>
      </c>
      <c r="CF25" s="144">
        <f>Indexing!CF29+Indexing!CF32</f>
        <v>3.73475</v>
      </c>
      <c r="CG25" s="144">
        <f>Indexing!CG29+Indexing!CG32</f>
        <v>3.73475</v>
      </c>
      <c r="CH25" s="144">
        <f>Indexing!CH29+Indexing!CH32</f>
        <v>3.73475</v>
      </c>
      <c r="CI25" s="144">
        <f>Indexing!CI29+Indexing!CI32</f>
        <v>3.73475</v>
      </c>
      <c r="CJ25" s="144">
        <f>Indexing!CJ29+Indexing!CJ32</f>
        <v>3.73475</v>
      </c>
      <c r="CK25" s="144">
        <f>Indexing!CK29+Indexing!CK32</f>
        <v>3.73475</v>
      </c>
      <c r="CL25" s="144">
        <f>Indexing!CL29+Indexing!CL32</f>
        <v>3.73475</v>
      </c>
      <c r="CM25" s="144">
        <f>Indexing!CM29+Indexing!CM32</f>
        <v>3.73475</v>
      </c>
      <c r="CN25" s="144">
        <f>Indexing!CN29+Indexing!CN32</f>
        <v>3.73475</v>
      </c>
      <c r="CO25" s="144">
        <f>Indexing!CO29+Indexing!CO32</f>
        <v>3.73475</v>
      </c>
      <c r="CP25" s="144">
        <f>Indexing!CP29+Indexing!CP32</f>
        <v>3.73475</v>
      </c>
      <c r="CQ25" s="144">
        <f>Indexing!CQ29+Indexing!CQ32</f>
        <v>3.73475</v>
      </c>
      <c r="CR25" s="144">
        <f>Indexing!CR29+Indexing!CR32</f>
        <v>3.73475</v>
      </c>
      <c r="CS25" s="144">
        <f>Indexing!CS29+Indexing!CS32</f>
        <v>3.73475</v>
      </c>
      <c r="CT25" s="144">
        <f>Indexing!CT29+Indexing!CT32</f>
        <v>3.73475</v>
      </c>
      <c r="CU25" s="144">
        <f>Indexing!CU29+Indexing!CU32</f>
        <v>3.73475</v>
      </c>
      <c r="CV25" s="144">
        <f>Indexing!CV29+Indexing!CV32</f>
        <v>3.73475</v>
      </c>
      <c r="CW25" s="144">
        <f>Indexing!CW29+Indexing!CW32</f>
        <v>3.73475</v>
      </c>
      <c r="CX25" s="144">
        <f>Indexing!CX29+Indexing!CX32</f>
        <v>3.73475</v>
      </c>
      <c r="CY25" s="144">
        <f>Indexing!CY29+Indexing!CY32</f>
        <v>3.73475</v>
      </c>
      <c r="CZ25" s="144">
        <f>Indexing!CZ29+Indexing!CZ32</f>
        <v>3.73475</v>
      </c>
      <c r="DA25" s="144">
        <f>Indexing!DA29+Indexing!DA32</f>
        <v>3.73475</v>
      </c>
      <c r="DB25" s="144">
        <f>Indexing!DB29+Indexing!DB32</f>
        <v>3.73475</v>
      </c>
      <c r="DC25" s="144">
        <f>Indexing!DC29+Indexing!DC32</f>
        <v>3.73475</v>
      </c>
      <c r="DD25" s="144">
        <f>Indexing!DD29+Indexing!DD32</f>
        <v>3.73475</v>
      </c>
      <c r="DE25" s="144">
        <f>Indexing!DE29+Indexing!DE32</f>
        <v>3.73475</v>
      </c>
      <c r="DF25" s="144">
        <f>Indexing!DF29+Indexing!DF32</f>
        <v>3.73475</v>
      </c>
      <c r="DG25" s="144">
        <f>Indexing!DG29+Indexing!DG32</f>
        <v>3.73475</v>
      </c>
      <c r="DH25" s="144">
        <f>Indexing!DH29+Indexing!DH32</f>
        <v>3.73475</v>
      </c>
      <c r="DI25" s="144">
        <f>Indexing!DI29+Indexing!DI32</f>
        <v>3.73475</v>
      </c>
      <c r="DJ25" s="144">
        <f>Indexing!DJ29+Indexing!DJ32</f>
        <v>3.73475</v>
      </c>
    </row>
    <row r="26" spans="2:114" x14ac:dyDescent="0.25">
      <c r="B26" s="33" t="s">
        <v>436</v>
      </c>
      <c r="G26" s="30">
        <f>Ввод!$G$152</f>
        <v>0.97</v>
      </c>
      <c r="J26" s="144">
        <f>Indexing!J30+Indexing!J33</f>
        <v>1.327</v>
      </c>
      <c r="K26" s="144">
        <f>Indexing!K30+Indexing!K33</f>
        <v>0.26540000000000002</v>
      </c>
      <c r="L26" s="144">
        <f>Indexing!L30+Indexing!L33</f>
        <v>0.13270000000000001</v>
      </c>
      <c r="M26" s="144">
        <f>Indexing!M30+Indexing!M33</f>
        <v>0.92889999999999995</v>
      </c>
      <c r="N26" s="144">
        <f>Indexing!N30+Indexing!N33</f>
        <v>1.327</v>
      </c>
      <c r="O26" s="144">
        <f>Indexing!O30+Indexing!O33</f>
        <v>0.26540000000000002</v>
      </c>
      <c r="P26" s="144">
        <f>Indexing!P30+Indexing!P33</f>
        <v>0.13270000000000001</v>
      </c>
      <c r="Q26" s="144">
        <f>Indexing!Q30+Indexing!Q33</f>
        <v>0.92889999999999995</v>
      </c>
      <c r="R26" s="144">
        <f>Indexing!R30+Indexing!R33</f>
        <v>1.327</v>
      </c>
      <c r="S26" s="144">
        <f>Indexing!S30+Indexing!S33</f>
        <v>0.26540000000000002</v>
      </c>
      <c r="T26" s="144">
        <f>Indexing!T30+Indexing!T33</f>
        <v>0.13270000000000001</v>
      </c>
      <c r="U26" s="144">
        <f>Indexing!U30+Indexing!U33</f>
        <v>0.92889999999999995</v>
      </c>
      <c r="V26" s="144">
        <f>Indexing!V30+Indexing!V33</f>
        <v>1.327</v>
      </c>
      <c r="W26" s="144">
        <f>Indexing!W30+Indexing!W33</f>
        <v>0.26540000000000002</v>
      </c>
      <c r="X26" s="144">
        <f>Indexing!X30+Indexing!X33</f>
        <v>0.13270000000000001</v>
      </c>
      <c r="Y26" s="144">
        <f>Indexing!Y30+Indexing!Y33</f>
        <v>0.92889999999999995</v>
      </c>
      <c r="Z26" s="144">
        <f>Indexing!Z30+Indexing!Z33</f>
        <v>1.327</v>
      </c>
      <c r="AA26" s="144">
        <f>Indexing!AA30+Indexing!AA33</f>
        <v>0.26540000000000002</v>
      </c>
      <c r="AB26" s="144">
        <f>Indexing!AB30+Indexing!AB33</f>
        <v>0.13270000000000001</v>
      </c>
      <c r="AC26" s="144">
        <f>Indexing!AC30+Indexing!AC33</f>
        <v>0.92889999999999995</v>
      </c>
      <c r="AD26" s="144">
        <f>Indexing!AD30+Indexing!AD33</f>
        <v>1.327</v>
      </c>
      <c r="AE26" s="144">
        <f>Indexing!AE30+Indexing!AE33</f>
        <v>0.26540000000000002</v>
      </c>
      <c r="AF26" s="144">
        <f>Indexing!AF30+Indexing!AF33</f>
        <v>0.13270000000000001</v>
      </c>
      <c r="AG26" s="144">
        <f>Indexing!AG30+Indexing!AG33</f>
        <v>0.92889999999999995</v>
      </c>
      <c r="AH26" s="144">
        <f>Indexing!AH30+Indexing!AH33</f>
        <v>1.327</v>
      </c>
      <c r="AI26" s="144">
        <f>Indexing!AI30+Indexing!AI33</f>
        <v>0.26540000000000002</v>
      </c>
      <c r="AJ26" s="144">
        <f>Indexing!AJ30+Indexing!AJ33</f>
        <v>0.13270000000000001</v>
      </c>
      <c r="AK26" s="144">
        <f>Indexing!AK30+Indexing!AK33</f>
        <v>0.92889999999999995</v>
      </c>
      <c r="AL26" s="144">
        <f>Indexing!AL30+Indexing!AL33</f>
        <v>1.327</v>
      </c>
      <c r="AM26" s="144">
        <f>Indexing!AM30+Indexing!AM33</f>
        <v>0.26540000000000002</v>
      </c>
      <c r="AN26" s="144">
        <f>Indexing!AN30+Indexing!AN33</f>
        <v>0.13270000000000001</v>
      </c>
      <c r="AO26" s="144">
        <f>Indexing!AO30+Indexing!AO33</f>
        <v>0.92889999999999995</v>
      </c>
      <c r="AP26" s="144">
        <f>Indexing!AP30+Indexing!AP33</f>
        <v>1.327</v>
      </c>
      <c r="AQ26" s="144">
        <f>Indexing!AQ30+Indexing!AQ33</f>
        <v>0.26540000000000002</v>
      </c>
      <c r="AR26" s="144">
        <f>Indexing!AR30+Indexing!AR33</f>
        <v>0.13270000000000001</v>
      </c>
      <c r="AS26" s="144">
        <f>Indexing!AS30+Indexing!AS33</f>
        <v>0.92889999999999995</v>
      </c>
      <c r="AT26" s="144">
        <f>Indexing!AT30+Indexing!AT33</f>
        <v>1.327</v>
      </c>
      <c r="AU26" s="144">
        <f>Indexing!AU30+Indexing!AU33</f>
        <v>0.26540000000000002</v>
      </c>
      <c r="AV26" s="144">
        <f>Indexing!AV30+Indexing!AV33</f>
        <v>0.13270000000000001</v>
      </c>
      <c r="AW26" s="144">
        <f>Indexing!AW30+Indexing!AW33</f>
        <v>0.92889999999999995</v>
      </c>
      <c r="AX26" s="144">
        <f>Indexing!AX30+Indexing!AX33</f>
        <v>1.327</v>
      </c>
      <c r="AY26" s="144">
        <f>Indexing!AY30+Indexing!AY33</f>
        <v>0.26540000000000002</v>
      </c>
      <c r="AZ26" s="144">
        <f>Indexing!AZ30+Indexing!AZ33</f>
        <v>0.13270000000000001</v>
      </c>
      <c r="BA26" s="144">
        <f>Indexing!BA30+Indexing!BA33</f>
        <v>0.92889999999999995</v>
      </c>
      <c r="BB26" s="144">
        <f>Indexing!BB30+Indexing!BB33</f>
        <v>1.327</v>
      </c>
      <c r="BC26" s="144">
        <f>Indexing!BC30+Indexing!BC33</f>
        <v>0.26540000000000002</v>
      </c>
      <c r="BD26" s="144">
        <f>Indexing!BD30+Indexing!BD33</f>
        <v>0.13270000000000001</v>
      </c>
      <c r="BE26" s="144">
        <f>Indexing!BE30+Indexing!BE33</f>
        <v>0.92889999999999995</v>
      </c>
      <c r="BF26" s="144">
        <f>Indexing!BF30+Indexing!BF33</f>
        <v>1.327</v>
      </c>
      <c r="BG26" s="144">
        <f>Indexing!BG30+Indexing!BG33</f>
        <v>0.26540000000000002</v>
      </c>
      <c r="BH26" s="144">
        <f>Indexing!BH30+Indexing!BH33</f>
        <v>0.13270000000000001</v>
      </c>
      <c r="BI26" s="144">
        <f>Indexing!BI30+Indexing!BI33</f>
        <v>1.327</v>
      </c>
      <c r="BJ26" s="144">
        <f>Indexing!BJ30+Indexing!BJ33</f>
        <v>1.327</v>
      </c>
      <c r="BK26" s="144">
        <f>Indexing!BK30+Indexing!BK33</f>
        <v>1.327</v>
      </c>
      <c r="BL26" s="144">
        <f>Indexing!BL30+Indexing!BL33</f>
        <v>1.327</v>
      </c>
      <c r="BM26" s="144">
        <f>Indexing!BM30+Indexing!BM33</f>
        <v>1.327</v>
      </c>
      <c r="BN26" s="144">
        <f>Indexing!BN30+Indexing!BN33</f>
        <v>1.327</v>
      </c>
      <c r="BO26" s="144">
        <f>Indexing!BO30+Indexing!BO33</f>
        <v>1.327</v>
      </c>
      <c r="BP26" s="144">
        <f>Indexing!BP30+Indexing!BP33</f>
        <v>1.327</v>
      </c>
      <c r="BQ26" s="144">
        <f>Indexing!BQ30+Indexing!BQ33</f>
        <v>1.327</v>
      </c>
      <c r="BR26" s="144">
        <f>Indexing!BR30+Indexing!BR33</f>
        <v>1.327</v>
      </c>
      <c r="BS26" s="144">
        <f>Indexing!BS30+Indexing!BS33</f>
        <v>1.327</v>
      </c>
      <c r="BT26" s="144">
        <f>Indexing!BT30+Indexing!BT33</f>
        <v>1.327</v>
      </c>
      <c r="BU26" s="144">
        <f>Indexing!BU30+Indexing!BU33</f>
        <v>1.327</v>
      </c>
      <c r="BV26" s="144">
        <f>Indexing!BV30+Indexing!BV33</f>
        <v>1.327</v>
      </c>
      <c r="BW26" s="144">
        <f>Indexing!BW30+Indexing!BW33</f>
        <v>1.327</v>
      </c>
      <c r="BX26" s="144">
        <f>Indexing!BX30+Indexing!BX33</f>
        <v>1.327</v>
      </c>
      <c r="BY26" s="144">
        <f>Indexing!BY30+Indexing!BY33</f>
        <v>1.327</v>
      </c>
      <c r="BZ26" s="144">
        <f>Indexing!BZ30+Indexing!BZ33</f>
        <v>1.327</v>
      </c>
      <c r="CA26" s="144">
        <f>Indexing!CA30+Indexing!CA33</f>
        <v>1.327</v>
      </c>
      <c r="CB26" s="144">
        <f>Indexing!CB30+Indexing!CB33</f>
        <v>1.327</v>
      </c>
      <c r="CC26" s="144">
        <f>Indexing!CC30+Indexing!CC33</f>
        <v>1.327</v>
      </c>
      <c r="CD26" s="144">
        <f>Indexing!CD30+Indexing!CD33</f>
        <v>1.327</v>
      </c>
      <c r="CE26" s="144">
        <f>Indexing!CE30+Indexing!CE33</f>
        <v>1.327</v>
      </c>
      <c r="CF26" s="144">
        <f>Indexing!CF30+Indexing!CF33</f>
        <v>1.327</v>
      </c>
      <c r="CG26" s="144">
        <f>Indexing!CG30+Indexing!CG33</f>
        <v>1.327</v>
      </c>
      <c r="CH26" s="144">
        <f>Indexing!CH30+Indexing!CH33</f>
        <v>1.327</v>
      </c>
      <c r="CI26" s="144">
        <f>Indexing!CI30+Indexing!CI33</f>
        <v>1.327</v>
      </c>
      <c r="CJ26" s="144">
        <f>Indexing!CJ30+Indexing!CJ33</f>
        <v>1.327</v>
      </c>
      <c r="CK26" s="144">
        <f>Indexing!CK30+Indexing!CK33</f>
        <v>1.327</v>
      </c>
      <c r="CL26" s="144">
        <f>Indexing!CL30+Indexing!CL33</f>
        <v>1.327</v>
      </c>
      <c r="CM26" s="144">
        <f>Indexing!CM30+Indexing!CM33</f>
        <v>1.327</v>
      </c>
      <c r="CN26" s="144">
        <f>Indexing!CN30+Indexing!CN33</f>
        <v>1.327</v>
      </c>
      <c r="CO26" s="144">
        <f>Indexing!CO30+Indexing!CO33</f>
        <v>1.327</v>
      </c>
      <c r="CP26" s="144">
        <f>Indexing!CP30+Indexing!CP33</f>
        <v>1.327</v>
      </c>
      <c r="CQ26" s="144">
        <f>Indexing!CQ30+Indexing!CQ33</f>
        <v>1.327</v>
      </c>
      <c r="CR26" s="144">
        <f>Indexing!CR30+Indexing!CR33</f>
        <v>1.327</v>
      </c>
      <c r="CS26" s="144">
        <f>Indexing!CS30+Indexing!CS33</f>
        <v>1.327</v>
      </c>
      <c r="CT26" s="144">
        <f>Indexing!CT30+Indexing!CT33</f>
        <v>1.327</v>
      </c>
      <c r="CU26" s="144">
        <f>Indexing!CU30+Indexing!CU33</f>
        <v>1.327</v>
      </c>
      <c r="CV26" s="144">
        <f>Indexing!CV30+Indexing!CV33</f>
        <v>1.327</v>
      </c>
      <c r="CW26" s="144">
        <f>Indexing!CW30+Indexing!CW33</f>
        <v>1.327</v>
      </c>
      <c r="CX26" s="144">
        <f>Indexing!CX30+Indexing!CX33</f>
        <v>1.327</v>
      </c>
      <c r="CY26" s="144">
        <f>Indexing!CY30+Indexing!CY33</f>
        <v>1.327</v>
      </c>
      <c r="CZ26" s="144">
        <f>Indexing!CZ30+Indexing!CZ33</f>
        <v>1.327</v>
      </c>
      <c r="DA26" s="144">
        <f>Indexing!DA30+Indexing!DA33</f>
        <v>1.327</v>
      </c>
      <c r="DB26" s="144">
        <f>Indexing!DB30+Indexing!DB33</f>
        <v>1.327</v>
      </c>
      <c r="DC26" s="144">
        <f>Indexing!DC30+Indexing!DC33</f>
        <v>1.327</v>
      </c>
      <c r="DD26" s="144">
        <f>Indexing!DD30+Indexing!DD33</f>
        <v>1.327</v>
      </c>
      <c r="DE26" s="144">
        <f>Indexing!DE30+Indexing!DE33</f>
        <v>1.327</v>
      </c>
      <c r="DF26" s="144">
        <f>Indexing!DF30+Indexing!DF33</f>
        <v>1.327</v>
      </c>
      <c r="DG26" s="144">
        <f>Indexing!DG30+Indexing!DG33</f>
        <v>1.327</v>
      </c>
      <c r="DH26" s="144">
        <f>Indexing!DH30+Indexing!DH33</f>
        <v>1.327</v>
      </c>
      <c r="DI26" s="144">
        <f>Indexing!DI30+Indexing!DI33</f>
        <v>1.327</v>
      </c>
      <c r="DJ26" s="144">
        <f>Indexing!DJ30+Indexing!DJ33</f>
        <v>1.327</v>
      </c>
    </row>
    <row r="27" spans="2:114" x14ac:dyDescent="0.25">
      <c r="B27" s="29" t="s">
        <v>523</v>
      </c>
      <c r="G27" s="30"/>
      <c r="I27" s="222">
        <f>SUM(J27:DJ27)</f>
        <v>-1650</v>
      </c>
      <c r="J27" s="144">
        <f>-Ввод!I197</f>
        <v>-150</v>
      </c>
      <c r="K27" s="144">
        <f>-Ввод!J197</f>
        <v>-150</v>
      </c>
      <c r="L27" s="144">
        <f>-Ввод!K197</f>
        <v>-150</v>
      </c>
      <c r="M27" s="144">
        <f>-Ввод!L197</f>
        <v>-150</v>
      </c>
      <c r="N27" s="144">
        <f>-Ввод!M197</f>
        <v>-150</v>
      </c>
      <c r="O27" s="144">
        <f>-Ввод!N197</f>
        <v>-150</v>
      </c>
      <c r="P27" s="144">
        <f>-Ввод!O197</f>
        <v>-150</v>
      </c>
      <c r="Q27" s="144">
        <f>-Ввод!P197</f>
        <v>-150</v>
      </c>
      <c r="R27" s="144">
        <f>-Ввод!Q197</f>
        <v>-150</v>
      </c>
      <c r="S27" s="144">
        <f>-Ввод!R197</f>
        <v>-150</v>
      </c>
      <c r="T27" s="144">
        <f>-Ввод!S197</f>
        <v>-150</v>
      </c>
      <c r="U27" s="144">
        <f>-Ввод!T197</f>
        <v>0</v>
      </c>
      <c r="V27" s="144">
        <f>-Ввод!U197</f>
        <v>0</v>
      </c>
      <c r="W27" s="144">
        <f>-Ввод!V197</f>
        <v>0</v>
      </c>
      <c r="X27" s="144">
        <f>-Ввод!W197</f>
        <v>0</v>
      </c>
      <c r="Y27" s="144">
        <f>-Ввод!X197</f>
        <v>0</v>
      </c>
      <c r="Z27" s="144">
        <f>-Ввод!Y197</f>
        <v>0</v>
      </c>
      <c r="AA27" s="144">
        <f>-Ввод!Z197</f>
        <v>0</v>
      </c>
      <c r="AB27" s="144">
        <f>-Ввод!AA197</f>
        <v>0</v>
      </c>
      <c r="AC27" s="144">
        <f>-Ввод!AB197</f>
        <v>0</v>
      </c>
      <c r="AD27" s="144">
        <f>-Ввод!AC197</f>
        <v>0</v>
      </c>
      <c r="AE27" s="144">
        <f>-Ввод!AD197</f>
        <v>0</v>
      </c>
      <c r="AF27" s="144">
        <f>-Ввод!AE197</f>
        <v>0</v>
      </c>
      <c r="AG27" s="144">
        <f>-Ввод!AF197</f>
        <v>0</v>
      </c>
      <c r="AH27" s="144">
        <f>-Ввод!AG197</f>
        <v>0</v>
      </c>
      <c r="AI27" s="144">
        <f>-Ввод!AH197</f>
        <v>0</v>
      </c>
      <c r="AJ27" s="144">
        <f>-Ввод!AI197</f>
        <v>0</v>
      </c>
      <c r="AK27" s="144">
        <f>-Ввод!AJ197</f>
        <v>0</v>
      </c>
      <c r="AL27" s="144">
        <f>-Ввод!AK197</f>
        <v>0</v>
      </c>
      <c r="AM27" s="144">
        <f>-Ввод!AL197</f>
        <v>0</v>
      </c>
      <c r="AN27" s="144">
        <f>-Ввод!AM197</f>
        <v>0</v>
      </c>
      <c r="AO27" s="144">
        <f>-Ввод!AN197</f>
        <v>0</v>
      </c>
      <c r="AP27" s="144">
        <f>-Ввод!AO197</f>
        <v>0</v>
      </c>
      <c r="AQ27" s="144">
        <f>-Ввод!AP197</f>
        <v>0</v>
      </c>
      <c r="AR27" s="144">
        <f>-Ввод!AQ197</f>
        <v>0</v>
      </c>
      <c r="AS27" s="144">
        <f>-Ввод!AR197</f>
        <v>0</v>
      </c>
      <c r="AT27" s="144">
        <f>-Ввод!AS197</f>
        <v>0</v>
      </c>
      <c r="AU27" s="144">
        <f>-Ввод!AT197</f>
        <v>0</v>
      </c>
      <c r="AV27" s="144">
        <f>-Ввод!AU197</f>
        <v>0</v>
      </c>
      <c r="AW27" s="144">
        <f>-Ввод!AV197</f>
        <v>0</v>
      </c>
      <c r="AX27" s="144">
        <f>-Ввод!AW197</f>
        <v>0</v>
      </c>
      <c r="AY27" s="144">
        <f>-Ввод!AX197</f>
        <v>0</v>
      </c>
      <c r="AZ27" s="144">
        <f>-Ввод!AY197</f>
        <v>0</v>
      </c>
      <c r="BA27" s="144">
        <f>-Ввод!AZ197</f>
        <v>0</v>
      </c>
      <c r="BB27" s="144">
        <f>-Ввод!BA197</f>
        <v>0</v>
      </c>
      <c r="BC27" s="144">
        <f>-Ввод!BB197</f>
        <v>0</v>
      </c>
      <c r="BD27" s="144">
        <f>-Ввод!BC197</f>
        <v>0</v>
      </c>
      <c r="BE27" s="144">
        <f>-Ввод!BD197</f>
        <v>0</v>
      </c>
      <c r="BF27" s="144">
        <f>-Ввод!BE197</f>
        <v>0</v>
      </c>
      <c r="BG27" s="144">
        <f>-Ввод!BF197</f>
        <v>0</v>
      </c>
      <c r="BH27" s="144">
        <f>-Ввод!BG197</f>
        <v>0</v>
      </c>
      <c r="BI27" s="144">
        <f>-Ввод!BH197</f>
        <v>0</v>
      </c>
      <c r="BJ27" s="144">
        <f>-Ввод!BI197</f>
        <v>0</v>
      </c>
      <c r="BK27" s="144">
        <f>-Ввод!BJ197</f>
        <v>0</v>
      </c>
      <c r="BL27" s="144">
        <f>-Ввод!BK197</f>
        <v>0</v>
      </c>
      <c r="BM27" s="144">
        <f>-Ввод!BL197</f>
        <v>0</v>
      </c>
      <c r="BN27" s="144">
        <f>-Ввод!BM197</f>
        <v>0</v>
      </c>
      <c r="BO27" s="144">
        <f>-Ввод!BN197</f>
        <v>0</v>
      </c>
      <c r="BP27" s="144">
        <f>-Ввод!BO197</f>
        <v>0</v>
      </c>
      <c r="BQ27" s="144">
        <f>-Ввод!BP197</f>
        <v>0</v>
      </c>
      <c r="BR27" s="144">
        <f>-Ввод!BQ197</f>
        <v>0</v>
      </c>
      <c r="BS27" s="144">
        <f>-Ввод!BR197</f>
        <v>0</v>
      </c>
      <c r="BT27" s="144">
        <f>-Ввод!BS197</f>
        <v>0</v>
      </c>
      <c r="BU27" s="144">
        <f>-Ввод!BT197</f>
        <v>0</v>
      </c>
      <c r="BV27" s="144">
        <f>-Ввод!BU197</f>
        <v>0</v>
      </c>
      <c r="BW27" s="144">
        <f>-Ввод!BV197</f>
        <v>0</v>
      </c>
      <c r="BX27" s="144">
        <f>-Ввод!BW197</f>
        <v>0</v>
      </c>
      <c r="BY27" s="144">
        <f>-Ввод!BX197</f>
        <v>0</v>
      </c>
      <c r="BZ27" s="144">
        <f>-Ввод!BY197</f>
        <v>0</v>
      </c>
      <c r="CA27" s="144">
        <f>-Ввод!BZ197</f>
        <v>0</v>
      </c>
      <c r="CB27" s="144">
        <f>-Ввод!CA197</f>
        <v>0</v>
      </c>
      <c r="CC27" s="144">
        <f>-Ввод!CB197</f>
        <v>0</v>
      </c>
      <c r="CD27" s="144">
        <f>-Ввод!CC197</f>
        <v>0</v>
      </c>
      <c r="CE27" s="144">
        <f>-Ввод!CD197</f>
        <v>0</v>
      </c>
      <c r="CF27" s="144">
        <f>-Ввод!CE197</f>
        <v>0</v>
      </c>
      <c r="CG27" s="144">
        <f>-Ввод!CF197</f>
        <v>0</v>
      </c>
      <c r="CH27" s="144">
        <f>-Ввод!CG197</f>
        <v>0</v>
      </c>
      <c r="CI27" s="144">
        <f>-Ввод!CH197</f>
        <v>0</v>
      </c>
      <c r="CJ27" s="144">
        <f>-Ввод!CI197</f>
        <v>0</v>
      </c>
      <c r="CK27" s="144">
        <f>-Ввод!CJ197</f>
        <v>0</v>
      </c>
      <c r="CL27" s="144">
        <f>-Ввод!CK197</f>
        <v>0</v>
      </c>
      <c r="CM27" s="144">
        <f>-Ввод!CL197</f>
        <v>0</v>
      </c>
      <c r="CN27" s="144">
        <f>-Ввод!CM197</f>
        <v>0</v>
      </c>
      <c r="CO27" s="144">
        <f>-Ввод!CN197</f>
        <v>0</v>
      </c>
      <c r="CP27" s="144">
        <f>-Ввод!CO197</f>
        <v>0</v>
      </c>
      <c r="CQ27" s="144">
        <f>-Ввод!CP197</f>
        <v>0</v>
      </c>
      <c r="CR27" s="144">
        <f>-Ввод!CQ197</f>
        <v>0</v>
      </c>
      <c r="CS27" s="144">
        <f>-Ввод!CR197</f>
        <v>0</v>
      </c>
      <c r="CT27" s="144">
        <f>-Ввод!CS197</f>
        <v>0</v>
      </c>
      <c r="CU27" s="144">
        <f>-Ввод!CT197</f>
        <v>0</v>
      </c>
      <c r="CV27" s="144">
        <f>-Ввод!CU197</f>
        <v>0</v>
      </c>
      <c r="CW27" s="144">
        <f>-Ввод!CV197</f>
        <v>0</v>
      </c>
      <c r="CX27" s="144">
        <f>-Ввод!CW197</f>
        <v>0</v>
      </c>
      <c r="CY27" s="144">
        <f>-Ввод!CX197</f>
        <v>0</v>
      </c>
      <c r="CZ27" s="144">
        <f>-Ввод!CY197</f>
        <v>0</v>
      </c>
      <c r="DA27" s="144">
        <f>-Ввод!CZ197</f>
        <v>0</v>
      </c>
      <c r="DB27" s="144">
        <f>-Ввод!DA197</f>
        <v>0</v>
      </c>
      <c r="DC27" s="144">
        <f>-Ввод!DB197</f>
        <v>0</v>
      </c>
      <c r="DD27" s="144">
        <f>-Ввод!DC197</f>
        <v>0</v>
      </c>
      <c r="DE27" s="144">
        <f>-Ввод!DD197</f>
        <v>0</v>
      </c>
      <c r="DF27" s="144">
        <f>-Ввод!DE197</f>
        <v>0</v>
      </c>
      <c r="DG27" s="144">
        <f>-Ввод!DF197</f>
        <v>0</v>
      </c>
      <c r="DH27" s="144">
        <f>-Ввод!DG197</f>
        <v>0</v>
      </c>
      <c r="DI27" s="144">
        <f>-Ввод!DH197</f>
        <v>0</v>
      </c>
      <c r="DJ27" s="144">
        <f>-Ввод!DI197</f>
        <v>0</v>
      </c>
    </row>
    <row r="28" spans="2:114" x14ac:dyDescent="0.25">
      <c r="B28" s="29" t="s">
        <v>257</v>
      </c>
      <c r="I28" s="222">
        <f>SUM(J28:DJ28)</f>
        <v>1099206.6086054326</v>
      </c>
      <c r="J28" s="144">
        <f>SUMPRODUCT(J21:J22,J25:J26,$G$25:$G$26)+J27</f>
        <v>7343.5652499999997</v>
      </c>
      <c r="K28" s="144">
        <f t="shared" ref="K28:BV28" si="0">SUMPRODUCT(K21:K22,K25:K26,$G$25:$G$26)+K27</f>
        <v>5695.9620500000001</v>
      </c>
      <c r="L28" s="144">
        <f t="shared" si="0"/>
        <v>5733.8857537459999</v>
      </c>
      <c r="M28" s="144">
        <f t="shared" si="0"/>
        <v>7023.0199255219995</v>
      </c>
      <c r="N28" s="144">
        <f t="shared" si="0"/>
        <v>7667.5870114099998</v>
      </c>
      <c r="O28" s="144">
        <f t="shared" si="0"/>
        <v>5948.7414490419997</v>
      </c>
      <c r="P28" s="144">
        <f t="shared" si="0"/>
        <v>5966.8876295943401</v>
      </c>
      <c r="Q28" s="144">
        <f t="shared" si="0"/>
        <v>7307.0715145726699</v>
      </c>
      <c r="R28" s="144">
        <f t="shared" si="0"/>
        <v>7977.1634570618344</v>
      </c>
      <c r="S28" s="144">
        <f t="shared" si="0"/>
        <v>6190.2516104240622</v>
      </c>
      <c r="T28" s="144">
        <f t="shared" si="0"/>
        <v>6210.3397572521963</v>
      </c>
      <c r="U28" s="144">
        <f t="shared" si="0"/>
        <v>7753.8629608526626</v>
      </c>
      <c r="V28" s="144">
        <f t="shared" si="0"/>
        <v>8450.6245626528962</v>
      </c>
      <c r="W28" s="144">
        <f t="shared" si="0"/>
        <v>6592.5936245189414</v>
      </c>
      <c r="X28" s="144">
        <f t="shared" si="0"/>
        <v>6614.2445203617035</v>
      </c>
      <c r="Y28" s="144">
        <f t="shared" si="0"/>
        <v>8063.3971702499011</v>
      </c>
      <c r="Z28" s="144">
        <f t="shared" si="0"/>
        <v>8787.973495193999</v>
      </c>
      <c r="AA28" s="144">
        <f t="shared" si="0"/>
        <v>6855.7699620097364</v>
      </c>
      <c r="AB28" s="144">
        <f t="shared" si="0"/>
        <v>6877.9544493885232</v>
      </c>
      <c r="AC28" s="144">
        <f t="shared" si="0"/>
        <v>8384.8848154277639</v>
      </c>
      <c r="AD28" s="144">
        <f t="shared" si="0"/>
        <v>9138.3499984473838</v>
      </c>
      <c r="AE28" s="144">
        <f t="shared" si="0"/>
        <v>7129.1095103950638</v>
      </c>
      <c r="AF28" s="144">
        <f t="shared" si="0"/>
        <v>7151.3531387517169</v>
      </c>
      <c r="AG28" s="144">
        <f t="shared" si="0"/>
        <v>8718.1839868410152</v>
      </c>
      <c r="AH28" s="144">
        <f t="shared" si="0"/>
        <v>9501.5994108856648</v>
      </c>
      <c r="AI28" s="144">
        <f t="shared" si="0"/>
        <v>7412.4916134332661</v>
      </c>
      <c r="AJ28" s="144">
        <f t="shared" si="0"/>
        <v>7434.7612636404456</v>
      </c>
      <c r="AK28" s="144">
        <f t="shared" si="0"/>
        <v>9063.685618239524</v>
      </c>
      <c r="AL28" s="144">
        <f t="shared" si="0"/>
        <v>9878.1477955390619</v>
      </c>
      <c r="AM28" s="144">
        <f t="shared" si="0"/>
        <v>7706.2486560736252</v>
      </c>
      <c r="AN28" s="144">
        <f t="shared" si="0"/>
        <v>7728.806071617425</v>
      </c>
      <c r="AO28" s="144">
        <f t="shared" si="0"/>
        <v>9422.154384440897</v>
      </c>
      <c r="AP28" s="144">
        <f t="shared" si="0"/>
        <v>10268.828540852632</v>
      </c>
      <c r="AQ28" s="144">
        <f t="shared" si="0"/>
        <v>8011.0307904213369</v>
      </c>
      <c r="AR28" s="144">
        <f t="shared" si="0"/>
        <v>8034.1711995070282</v>
      </c>
      <c r="AS28" s="144">
        <f t="shared" si="0"/>
        <v>9794.4237041701563</v>
      </c>
      <c r="AT28" s="144">
        <f t="shared" si="0"/>
        <v>10674.54995650172</v>
      </c>
      <c r="AU28" s="144">
        <f t="shared" si="0"/>
        <v>8327.5466169508836</v>
      </c>
      <c r="AV28" s="144">
        <f t="shared" si="0"/>
        <v>8351.9226704475295</v>
      </c>
      <c r="AW28" s="144">
        <f t="shared" si="0"/>
        <v>10181.793161670084</v>
      </c>
      <c r="AX28" s="144">
        <f t="shared" si="0"/>
        <v>11096.72840728136</v>
      </c>
      <c r="AY28" s="144">
        <f t="shared" si="0"/>
        <v>8656.9010856512887</v>
      </c>
      <c r="AZ28" s="144">
        <f t="shared" si="0"/>
        <v>8682.9928851040695</v>
      </c>
      <c r="BA28" s="144">
        <f t="shared" si="0"/>
        <v>10585.399442598686</v>
      </c>
      <c r="BB28" s="144">
        <f t="shared" si="0"/>
        <v>11536.602721345993</v>
      </c>
      <c r="BC28" s="144">
        <f t="shared" si="0"/>
        <v>9000.0606446865058</v>
      </c>
      <c r="BD28" s="144">
        <f t="shared" si="0"/>
        <v>9027.7077026427032</v>
      </c>
      <c r="BE28" s="144">
        <f t="shared" si="0"/>
        <v>11005.639800469855</v>
      </c>
      <c r="BF28" s="144">
        <f t="shared" si="0"/>
        <v>11994.605849383432</v>
      </c>
      <c r="BG28" s="144">
        <f t="shared" si="0"/>
        <v>9357.3630522805615</v>
      </c>
      <c r="BH28" s="144">
        <f t="shared" si="0"/>
        <v>9387.1910233619346</v>
      </c>
      <c r="BI28" s="144">
        <f t="shared" si="0"/>
        <v>12472.231054305879</v>
      </c>
      <c r="BJ28" s="144">
        <f t="shared" si="0"/>
        <v>12472.231054305879</v>
      </c>
      <c r="BK28" s="144">
        <f t="shared" si="0"/>
        <v>12472.231054305879</v>
      </c>
      <c r="BL28" s="144">
        <f t="shared" si="0"/>
        <v>12472.231054305879</v>
      </c>
      <c r="BM28" s="144">
        <f t="shared" si="0"/>
        <v>12472.231054305879</v>
      </c>
      <c r="BN28" s="144">
        <f t="shared" si="0"/>
        <v>12472.231054305879</v>
      </c>
      <c r="BO28" s="144">
        <f t="shared" si="0"/>
        <v>12472.231054305879</v>
      </c>
      <c r="BP28" s="144">
        <f t="shared" si="0"/>
        <v>12472.231054305879</v>
      </c>
      <c r="BQ28" s="144">
        <f t="shared" si="0"/>
        <v>12472.231054305879</v>
      </c>
      <c r="BR28" s="144">
        <f t="shared" si="0"/>
        <v>12472.231054305879</v>
      </c>
      <c r="BS28" s="144">
        <f t="shared" si="0"/>
        <v>12472.231054305879</v>
      </c>
      <c r="BT28" s="144">
        <f t="shared" si="0"/>
        <v>12472.231054305879</v>
      </c>
      <c r="BU28" s="144">
        <f t="shared" si="0"/>
        <v>12472.231054305879</v>
      </c>
      <c r="BV28" s="144">
        <f t="shared" si="0"/>
        <v>12472.231054305879</v>
      </c>
      <c r="BW28" s="144">
        <f t="shared" ref="BW28:DJ28" si="1">SUMPRODUCT(BW21:BW22,BW25:BW26,$G$25:$G$26)+BW27</f>
        <v>12472.231054305879</v>
      </c>
      <c r="BX28" s="144">
        <f t="shared" si="1"/>
        <v>12472.231054305879</v>
      </c>
      <c r="BY28" s="144">
        <f t="shared" si="1"/>
        <v>12472.231054305879</v>
      </c>
      <c r="BZ28" s="144">
        <f t="shared" si="1"/>
        <v>12472.231054305879</v>
      </c>
      <c r="CA28" s="144">
        <f t="shared" si="1"/>
        <v>12472.231054305879</v>
      </c>
      <c r="CB28" s="144">
        <f t="shared" si="1"/>
        <v>12472.231054305879</v>
      </c>
      <c r="CC28" s="144">
        <f t="shared" si="1"/>
        <v>12472.231054305879</v>
      </c>
      <c r="CD28" s="144">
        <f t="shared" si="1"/>
        <v>12472.231054305879</v>
      </c>
      <c r="CE28" s="144">
        <f t="shared" si="1"/>
        <v>12472.231054305879</v>
      </c>
      <c r="CF28" s="144">
        <f t="shared" si="1"/>
        <v>12472.231054305879</v>
      </c>
      <c r="CG28" s="144">
        <f t="shared" si="1"/>
        <v>12472.231054305879</v>
      </c>
      <c r="CH28" s="144">
        <f t="shared" si="1"/>
        <v>12472.231054305879</v>
      </c>
      <c r="CI28" s="144">
        <f t="shared" si="1"/>
        <v>12472.231054305879</v>
      </c>
      <c r="CJ28" s="144">
        <f t="shared" si="1"/>
        <v>12472.231054305879</v>
      </c>
      <c r="CK28" s="144">
        <f t="shared" si="1"/>
        <v>12472.231054305879</v>
      </c>
      <c r="CL28" s="144">
        <f t="shared" si="1"/>
        <v>12472.231054305879</v>
      </c>
      <c r="CM28" s="144">
        <f t="shared" si="1"/>
        <v>12472.231054305879</v>
      </c>
      <c r="CN28" s="144">
        <f t="shared" si="1"/>
        <v>12472.231054305879</v>
      </c>
      <c r="CO28" s="144">
        <f t="shared" si="1"/>
        <v>12472.231054305879</v>
      </c>
      <c r="CP28" s="144">
        <f t="shared" si="1"/>
        <v>12472.231054305879</v>
      </c>
      <c r="CQ28" s="144">
        <f t="shared" si="1"/>
        <v>12472.231054305879</v>
      </c>
      <c r="CR28" s="144">
        <f t="shared" si="1"/>
        <v>12472.231054305879</v>
      </c>
      <c r="CS28" s="144">
        <f t="shared" si="1"/>
        <v>12472.231054305879</v>
      </c>
      <c r="CT28" s="144">
        <f t="shared" si="1"/>
        <v>12472.231054305879</v>
      </c>
      <c r="CU28" s="144">
        <f t="shared" si="1"/>
        <v>12472.231054305879</v>
      </c>
      <c r="CV28" s="144">
        <f t="shared" si="1"/>
        <v>12472.231054305879</v>
      </c>
      <c r="CW28" s="144">
        <f t="shared" si="1"/>
        <v>12472.231054305879</v>
      </c>
      <c r="CX28" s="144">
        <f t="shared" si="1"/>
        <v>12472.231054305879</v>
      </c>
      <c r="CY28" s="144">
        <f t="shared" si="1"/>
        <v>12472.231054305879</v>
      </c>
      <c r="CZ28" s="144">
        <f t="shared" si="1"/>
        <v>12472.231054305879</v>
      </c>
      <c r="DA28" s="144">
        <f t="shared" si="1"/>
        <v>12472.231054305879</v>
      </c>
      <c r="DB28" s="144">
        <f t="shared" si="1"/>
        <v>12472.231054305879</v>
      </c>
      <c r="DC28" s="144">
        <f t="shared" si="1"/>
        <v>12472.231054305879</v>
      </c>
      <c r="DD28" s="144">
        <f t="shared" si="1"/>
        <v>12472.231054305879</v>
      </c>
      <c r="DE28" s="144">
        <f t="shared" si="1"/>
        <v>12472.231054305879</v>
      </c>
      <c r="DF28" s="144">
        <f t="shared" si="1"/>
        <v>12472.231054305879</v>
      </c>
      <c r="DG28" s="144">
        <f t="shared" si="1"/>
        <v>12472.231054305879</v>
      </c>
      <c r="DH28" s="144">
        <f t="shared" si="1"/>
        <v>12472.231054305879</v>
      </c>
      <c r="DI28" s="144">
        <f t="shared" si="1"/>
        <v>12472.231054305879</v>
      </c>
      <c r="DJ28" s="144">
        <f t="shared" si="1"/>
        <v>12472.231054305879</v>
      </c>
    </row>
    <row r="29" spans="2:114" x14ac:dyDescent="0.25">
      <c r="B29" s="33" t="s">
        <v>80</v>
      </c>
      <c r="I29" s="222">
        <f t="shared" ref="I29:I36" si="2">SUM(J29:DJ29)</f>
        <v>161664</v>
      </c>
      <c r="J29" s="144">
        <f>Indexing!J101+Indexing!J106</f>
        <v>0</v>
      </c>
      <c r="K29" s="144">
        <f>Indexing!K101+Indexing!K106</f>
        <v>4693.3333333333303</v>
      </c>
      <c r="L29" s="144">
        <f>Indexing!L101+Indexing!L106</f>
        <v>4693.3333333333303</v>
      </c>
      <c r="M29" s="144">
        <f>Indexing!M101+Indexing!M106</f>
        <v>4693.3333333333303</v>
      </c>
      <c r="N29" s="144">
        <f>Indexing!N101+Indexing!N106</f>
        <v>0</v>
      </c>
      <c r="O29" s="144">
        <f>Indexing!O101+Indexing!O106</f>
        <v>5589.333333333333</v>
      </c>
      <c r="P29" s="144">
        <f>Indexing!P101+Indexing!P106</f>
        <v>5589.333333333333</v>
      </c>
      <c r="Q29" s="144">
        <f>Indexing!Q101+Indexing!Q106</f>
        <v>5589.333333333333</v>
      </c>
      <c r="R29" s="144">
        <f>Indexing!R101+Indexing!R106</f>
        <v>0</v>
      </c>
      <c r="S29" s="144">
        <f>Indexing!S101+Indexing!S106</f>
        <v>1173.3333333333335</v>
      </c>
      <c r="T29" s="144">
        <f>Indexing!T101+Indexing!T106</f>
        <v>1173.3333333333335</v>
      </c>
      <c r="U29" s="144">
        <f>Indexing!U101+Indexing!U106</f>
        <v>1173.3333333333335</v>
      </c>
      <c r="V29" s="144">
        <f>Indexing!V101+Indexing!V106</f>
        <v>0</v>
      </c>
      <c r="W29" s="144">
        <f>Indexing!W101+Indexing!W106</f>
        <v>2218.6666666666665</v>
      </c>
      <c r="X29" s="144">
        <f>Indexing!X101+Indexing!X106</f>
        <v>2218.6666666666665</v>
      </c>
      <c r="Y29" s="144">
        <f>Indexing!Y101+Indexing!Y106</f>
        <v>2218.6666666666665</v>
      </c>
      <c r="Z29" s="144">
        <f>Indexing!Z101+Indexing!Z106</f>
        <v>0</v>
      </c>
      <c r="AA29" s="144">
        <f>Indexing!AA101+Indexing!AA106</f>
        <v>3861.3333333333335</v>
      </c>
      <c r="AB29" s="144">
        <f>Indexing!AB101+Indexing!AB106</f>
        <v>3861.3333333333335</v>
      </c>
      <c r="AC29" s="144">
        <f>Indexing!AC101+Indexing!AC106</f>
        <v>3861.3333333333335</v>
      </c>
      <c r="AD29" s="144">
        <f>Indexing!AD101+Indexing!AD106</f>
        <v>0</v>
      </c>
      <c r="AE29" s="144">
        <f>Indexing!AE101+Indexing!AE106</f>
        <v>2560</v>
      </c>
      <c r="AF29" s="144">
        <f>Indexing!AF101+Indexing!AF106</f>
        <v>2560</v>
      </c>
      <c r="AG29" s="144">
        <f>Indexing!AG101+Indexing!AG106</f>
        <v>2560</v>
      </c>
      <c r="AH29" s="144">
        <f>Indexing!AH101+Indexing!AH106</f>
        <v>0</v>
      </c>
      <c r="AI29" s="144">
        <f>Indexing!AI101+Indexing!AI106</f>
        <v>2560</v>
      </c>
      <c r="AJ29" s="144">
        <f>Indexing!AJ101+Indexing!AJ106</f>
        <v>2560</v>
      </c>
      <c r="AK29" s="144">
        <f>Indexing!AK101+Indexing!AK106</f>
        <v>2560</v>
      </c>
      <c r="AL29" s="144">
        <f>Indexing!AL101+Indexing!AL106</f>
        <v>0</v>
      </c>
      <c r="AM29" s="144">
        <f>Indexing!AM101+Indexing!AM106</f>
        <v>2560</v>
      </c>
      <c r="AN29" s="144">
        <f>Indexing!AN101+Indexing!AN106</f>
        <v>2560</v>
      </c>
      <c r="AO29" s="144">
        <f>Indexing!AO101+Indexing!AO106</f>
        <v>2560</v>
      </c>
      <c r="AP29" s="144">
        <f>Indexing!AP101+Indexing!AP106</f>
        <v>0</v>
      </c>
      <c r="AQ29" s="144">
        <f>Indexing!AQ101+Indexing!AQ106</f>
        <v>3584</v>
      </c>
      <c r="AR29" s="144">
        <f>Indexing!AR101+Indexing!AR106</f>
        <v>3584</v>
      </c>
      <c r="AS29" s="144">
        <f>Indexing!AS101+Indexing!AS106</f>
        <v>3584</v>
      </c>
      <c r="AT29" s="144">
        <f>Indexing!AT101+Indexing!AT106</f>
        <v>0</v>
      </c>
      <c r="AU29" s="144">
        <f>Indexing!AU101+Indexing!AU106</f>
        <v>3584</v>
      </c>
      <c r="AV29" s="144">
        <f>Indexing!AV101+Indexing!AV106</f>
        <v>3584</v>
      </c>
      <c r="AW29" s="144">
        <f>Indexing!AW101+Indexing!AW106</f>
        <v>3584</v>
      </c>
      <c r="AX29" s="144">
        <f>Indexing!AX101+Indexing!AX106</f>
        <v>0</v>
      </c>
      <c r="AY29" s="144">
        <f>Indexing!AY101+Indexing!AY106</f>
        <v>3584</v>
      </c>
      <c r="AZ29" s="144">
        <f>Indexing!AZ101+Indexing!AZ106</f>
        <v>3584</v>
      </c>
      <c r="BA29" s="144">
        <f>Indexing!BA101+Indexing!BA106</f>
        <v>3584</v>
      </c>
      <c r="BB29" s="144">
        <f>Indexing!BB101+Indexing!BB106</f>
        <v>0</v>
      </c>
      <c r="BC29" s="144">
        <f>Indexing!BC101+Indexing!BC106</f>
        <v>3584</v>
      </c>
      <c r="BD29" s="144">
        <f>Indexing!BD101+Indexing!BD106</f>
        <v>3584</v>
      </c>
      <c r="BE29" s="144">
        <f>Indexing!BE101+Indexing!BE106</f>
        <v>3584</v>
      </c>
      <c r="BF29" s="144">
        <f>Indexing!BF101+Indexing!BF106</f>
        <v>0</v>
      </c>
      <c r="BG29" s="144">
        <f>Indexing!BG101+Indexing!BG106</f>
        <v>3584</v>
      </c>
      <c r="BH29" s="144">
        <f>Indexing!BH101+Indexing!BH106</f>
        <v>3584</v>
      </c>
      <c r="BI29" s="144">
        <f>Indexing!BI101+Indexing!BI106</f>
        <v>3584</v>
      </c>
      <c r="BJ29" s="144">
        <f>Indexing!BJ101+Indexing!BJ106</f>
        <v>0</v>
      </c>
      <c r="BK29" s="144">
        <f>Indexing!BK101+Indexing!BK106</f>
        <v>3584</v>
      </c>
      <c r="BL29" s="144">
        <f>Indexing!BL101+Indexing!BL106</f>
        <v>3584</v>
      </c>
      <c r="BM29" s="144">
        <f>Indexing!BM101+Indexing!BM106</f>
        <v>3584</v>
      </c>
      <c r="BN29" s="144">
        <f>Indexing!BN101+Indexing!BN106</f>
        <v>0</v>
      </c>
      <c r="BO29" s="144">
        <f>Indexing!BO101+Indexing!BO106</f>
        <v>3584</v>
      </c>
      <c r="BP29" s="144">
        <f>Indexing!BP101+Indexing!BP106</f>
        <v>3584</v>
      </c>
      <c r="BQ29" s="144">
        <f>Indexing!BQ101+Indexing!BQ106</f>
        <v>3584</v>
      </c>
      <c r="BR29" s="144">
        <f>Indexing!BR101+Indexing!BR106</f>
        <v>0</v>
      </c>
      <c r="BS29" s="144">
        <f>Indexing!BS101+Indexing!BS106</f>
        <v>3584</v>
      </c>
      <c r="BT29" s="144">
        <f>Indexing!BT101+Indexing!BT106</f>
        <v>3584</v>
      </c>
      <c r="BU29" s="144">
        <f>Indexing!BU101+Indexing!BU106</f>
        <v>3584</v>
      </c>
      <c r="BV29" s="144">
        <f>Indexing!BV101+Indexing!BV106</f>
        <v>0</v>
      </c>
      <c r="BW29" s="144">
        <f>Indexing!BW101+Indexing!BW106</f>
        <v>0</v>
      </c>
      <c r="BX29" s="144">
        <f>Indexing!BX101+Indexing!BX106</f>
        <v>0</v>
      </c>
      <c r="BY29" s="144">
        <f>Indexing!BY101+Indexing!BY106</f>
        <v>0</v>
      </c>
      <c r="BZ29" s="144">
        <f>Indexing!BZ101+Indexing!BZ106</f>
        <v>0</v>
      </c>
      <c r="CA29" s="144">
        <f>Indexing!CA101+Indexing!CA106</f>
        <v>0</v>
      </c>
      <c r="CB29" s="144">
        <f>Indexing!CB101+Indexing!CB106</f>
        <v>0</v>
      </c>
      <c r="CC29" s="144">
        <f>Indexing!CC101+Indexing!CC106</f>
        <v>0</v>
      </c>
      <c r="CD29" s="144">
        <f>Indexing!CD101+Indexing!CD106</f>
        <v>0</v>
      </c>
      <c r="CE29" s="144">
        <f>Indexing!CE101+Indexing!CE106</f>
        <v>0</v>
      </c>
      <c r="CF29" s="144">
        <f>Indexing!CF101+Indexing!CF106</f>
        <v>0</v>
      </c>
      <c r="CG29" s="144">
        <f>Indexing!CG101+Indexing!CG106</f>
        <v>0</v>
      </c>
      <c r="CH29" s="144">
        <f>Indexing!CH101+Indexing!CH106</f>
        <v>0</v>
      </c>
      <c r="CI29" s="144">
        <f>Indexing!CI101+Indexing!CI106</f>
        <v>0</v>
      </c>
      <c r="CJ29" s="144">
        <f>Indexing!CJ101+Indexing!CJ106</f>
        <v>0</v>
      </c>
      <c r="CK29" s="144">
        <f>Indexing!CK101+Indexing!CK106</f>
        <v>0</v>
      </c>
      <c r="CL29" s="144">
        <f>Indexing!CL101+Indexing!CL106</f>
        <v>0</v>
      </c>
      <c r="CM29" s="144">
        <f>Indexing!CM101+Indexing!CM106</f>
        <v>0</v>
      </c>
      <c r="CN29" s="144">
        <f>Indexing!CN101+Indexing!CN106</f>
        <v>0</v>
      </c>
      <c r="CO29" s="144">
        <f>Indexing!CO101+Indexing!CO106</f>
        <v>0</v>
      </c>
      <c r="CP29" s="144">
        <f>Indexing!CP101+Indexing!CP106</f>
        <v>0</v>
      </c>
      <c r="CQ29" s="144">
        <f>Indexing!CQ101+Indexing!CQ106</f>
        <v>0</v>
      </c>
      <c r="CR29" s="144">
        <f>Indexing!CR101+Indexing!CR106</f>
        <v>0</v>
      </c>
      <c r="CS29" s="144">
        <f>Indexing!CS101+Indexing!CS106</f>
        <v>0</v>
      </c>
      <c r="CT29" s="144">
        <f>Indexing!CT101+Indexing!CT106</f>
        <v>0</v>
      </c>
      <c r="CU29" s="144">
        <f>Indexing!CU101+Indexing!CU106</f>
        <v>0</v>
      </c>
      <c r="CV29" s="144">
        <f>Indexing!CV101+Indexing!CV106</f>
        <v>0</v>
      </c>
      <c r="CW29" s="144">
        <f>Indexing!CW101+Indexing!CW106</f>
        <v>0</v>
      </c>
      <c r="CX29" s="144">
        <f>Indexing!CX101+Indexing!CX106</f>
        <v>0</v>
      </c>
      <c r="CY29" s="144">
        <f>Indexing!CY101+Indexing!CY106</f>
        <v>0</v>
      </c>
      <c r="CZ29" s="144">
        <f>Indexing!CZ101+Indexing!CZ106</f>
        <v>0</v>
      </c>
      <c r="DA29" s="144">
        <f>Indexing!DA101+Indexing!DA106</f>
        <v>0</v>
      </c>
      <c r="DB29" s="144">
        <f>Indexing!DB101+Indexing!DB106</f>
        <v>0</v>
      </c>
      <c r="DC29" s="144">
        <f>Indexing!DC101+Indexing!DC106</f>
        <v>0</v>
      </c>
      <c r="DD29" s="144">
        <f>Indexing!DD101+Indexing!DD106</f>
        <v>0</v>
      </c>
      <c r="DE29" s="144">
        <f>Indexing!DE101+Indexing!DE106</f>
        <v>0</v>
      </c>
      <c r="DF29" s="144">
        <f>Indexing!DF101+Indexing!DF106</f>
        <v>0</v>
      </c>
      <c r="DG29" s="144">
        <f>Indexing!DG101+Indexing!DG106</f>
        <v>0</v>
      </c>
      <c r="DH29" s="144">
        <f>Indexing!DH101+Indexing!DH106</f>
        <v>0</v>
      </c>
      <c r="DI29" s="144">
        <f>Indexing!DI101+Indexing!DI106</f>
        <v>0</v>
      </c>
      <c r="DJ29" s="144">
        <f>Indexing!DJ101+Indexing!DJ106</f>
        <v>0</v>
      </c>
    </row>
    <row r="30" spans="2:114" x14ac:dyDescent="0.25">
      <c r="B30" s="33" t="s">
        <v>82</v>
      </c>
      <c r="I30" s="222">
        <f t="shared" si="2"/>
        <v>0</v>
      </c>
      <c r="J30" s="144">
        <f>SUM(Indexing!J102:J104,Indexing!J107:J109)</f>
        <v>0</v>
      </c>
      <c r="K30" s="144">
        <f>SUM(Indexing!K102:K104,Indexing!K107:K109)</f>
        <v>0</v>
      </c>
      <c r="L30" s="144">
        <f>SUM(Indexing!L102:L104,Indexing!L107:L109)</f>
        <v>0</v>
      </c>
      <c r="M30" s="144">
        <f>SUM(Indexing!M102:M104,Indexing!M107:M109)</f>
        <v>0</v>
      </c>
      <c r="N30" s="144">
        <f>SUM(Indexing!N102:N104,Indexing!N107:N109)</f>
        <v>0</v>
      </c>
      <c r="O30" s="144">
        <f>SUM(Indexing!O102:O104,Indexing!O107:O109)</f>
        <v>0</v>
      </c>
      <c r="P30" s="144">
        <f>SUM(Indexing!P102:P104,Indexing!P107:P109)</f>
        <v>0</v>
      </c>
      <c r="Q30" s="144">
        <f>SUM(Indexing!Q102:Q104,Indexing!Q107:Q109)</f>
        <v>0</v>
      </c>
      <c r="R30" s="144">
        <f>SUM(Indexing!R102:R104,Indexing!R107:R109)</f>
        <v>0</v>
      </c>
      <c r="S30" s="144">
        <f>SUM(Indexing!S102:S104,Indexing!S107:S109)</f>
        <v>0</v>
      </c>
      <c r="T30" s="144">
        <f>SUM(Indexing!T102:T104,Indexing!T107:T109)</f>
        <v>0</v>
      </c>
      <c r="U30" s="144">
        <f>SUM(Indexing!U102:U104,Indexing!U107:U109)</f>
        <v>0</v>
      </c>
      <c r="V30" s="144">
        <f>SUM(Indexing!V102:V104,Indexing!V107:V109)</f>
        <v>0</v>
      </c>
      <c r="W30" s="144">
        <f>SUM(Indexing!W102:W104,Indexing!W107:W109)</f>
        <v>0</v>
      </c>
      <c r="X30" s="144">
        <f>SUM(Indexing!X102:X104,Indexing!X107:X109)</f>
        <v>0</v>
      </c>
      <c r="Y30" s="144">
        <f>SUM(Indexing!Y102:Y104,Indexing!Y107:Y109)</f>
        <v>0</v>
      </c>
      <c r="Z30" s="144">
        <f>SUM(Indexing!Z102:Z104,Indexing!Z107:Z109)</f>
        <v>0</v>
      </c>
      <c r="AA30" s="144">
        <f>SUM(Indexing!AA102:AA104,Indexing!AA107:AA109)</f>
        <v>0</v>
      </c>
      <c r="AB30" s="144">
        <f>SUM(Indexing!AB102:AB104,Indexing!AB107:AB109)</f>
        <v>0</v>
      </c>
      <c r="AC30" s="144">
        <f>SUM(Indexing!AC102:AC104,Indexing!AC107:AC109)</f>
        <v>0</v>
      </c>
      <c r="AD30" s="144">
        <f>SUM(Indexing!AD102:AD104,Indexing!AD107:AD109)</f>
        <v>0</v>
      </c>
      <c r="AE30" s="144">
        <f>SUM(Indexing!AE102:AE104,Indexing!AE107:AE109)</f>
        <v>0</v>
      </c>
      <c r="AF30" s="144">
        <f>SUM(Indexing!AF102:AF104,Indexing!AF107:AF109)</f>
        <v>0</v>
      </c>
      <c r="AG30" s="144">
        <f>SUM(Indexing!AG102:AG104,Indexing!AG107:AG109)</f>
        <v>0</v>
      </c>
      <c r="AH30" s="144">
        <f>SUM(Indexing!AH102:AH104,Indexing!AH107:AH109)</f>
        <v>0</v>
      </c>
      <c r="AI30" s="144">
        <f>SUM(Indexing!AI102:AI104,Indexing!AI107:AI109)</f>
        <v>0</v>
      </c>
      <c r="AJ30" s="144">
        <f>SUM(Indexing!AJ102:AJ104,Indexing!AJ107:AJ109)</f>
        <v>0</v>
      </c>
      <c r="AK30" s="144">
        <f>SUM(Indexing!AK102:AK104,Indexing!AK107:AK109)</f>
        <v>0</v>
      </c>
      <c r="AL30" s="144">
        <f>SUM(Indexing!AL102:AL104,Indexing!AL107:AL109)</f>
        <v>0</v>
      </c>
      <c r="AM30" s="144">
        <f>SUM(Indexing!AM102:AM104,Indexing!AM107:AM109)</f>
        <v>0</v>
      </c>
      <c r="AN30" s="144">
        <f>SUM(Indexing!AN102:AN104,Indexing!AN107:AN109)</f>
        <v>0</v>
      </c>
      <c r="AO30" s="144">
        <f>SUM(Indexing!AO102:AO104,Indexing!AO107:AO109)</f>
        <v>0</v>
      </c>
      <c r="AP30" s="144">
        <f>SUM(Indexing!AP102:AP104,Indexing!AP107:AP109)</f>
        <v>0</v>
      </c>
      <c r="AQ30" s="144">
        <f>SUM(Indexing!AQ102:AQ104,Indexing!AQ107:AQ109)</f>
        <v>0</v>
      </c>
      <c r="AR30" s="144">
        <f>SUM(Indexing!AR102:AR104,Indexing!AR107:AR109)</f>
        <v>0</v>
      </c>
      <c r="AS30" s="144">
        <f>SUM(Indexing!AS102:AS104,Indexing!AS107:AS109)</f>
        <v>0</v>
      </c>
      <c r="AT30" s="144">
        <f>SUM(Indexing!AT102:AT104,Indexing!AT107:AT109)</f>
        <v>0</v>
      </c>
      <c r="AU30" s="144">
        <f>SUM(Indexing!AU102:AU104,Indexing!AU107:AU109)</f>
        <v>0</v>
      </c>
      <c r="AV30" s="144">
        <f>SUM(Indexing!AV102:AV104,Indexing!AV107:AV109)</f>
        <v>0</v>
      </c>
      <c r="AW30" s="144">
        <f>SUM(Indexing!AW102:AW104,Indexing!AW107:AW109)</f>
        <v>0</v>
      </c>
      <c r="AX30" s="144">
        <f>SUM(Indexing!AX102:AX104,Indexing!AX107:AX109)</f>
        <v>0</v>
      </c>
      <c r="AY30" s="144">
        <f>SUM(Indexing!AY102:AY104,Indexing!AY107:AY109)</f>
        <v>0</v>
      </c>
      <c r="AZ30" s="144">
        <f>SUM(Indexing!AZ102:AZ104,Indexing!AZ107:AZ109)</f>
        <v>0</v>
      </c>
      <c r="BA30" s="144">
        <f>SUM(Indexing!BA102:BA104,Indexing!BA107:BA109)</f>
        <v>0</v>
      </c>
      <c r="BB30" s="144">
        <f>SUM(Indexing!BB102:BB104,Indexing!BB107:BB109)</f>
        <v>0</v>
      </c>
      <c r="BC30" s="144">
        <f>SUM(Indexing!BC102:BC104,Indexing!BC107:BC109)</f>
        <v>0</v>
      </c>
      <c r="BD30" s="144">
        <f>SUM(Indexing!BD102:BD104,Indexing!BD107:BD109)</f>
        <v>0</v>
      </c>
      <c r="BE30" s="144">
        <f>SUM(Indexing!BE102:BE104,Indexing!BE107:BE109)</f>
        <v>0</v>
      </c>
      <c r="BF30" s="144">
        <f>SUM(Indexing!BF102:BF104,Indexing!BF107:BF109)</f>
        <v>0</v>
      </c>
      <c r="BG30" s="144">
        <f>SUM(Indexing!BG102:BG104,Indexing!BG107:BG109)</f>
        <v>0</v>
      </c>
      <c r="BH30" s="144">
        <f>SUM(Indexing!BH102:BH104,Indexing!BH107:BH109)</f>
        <v>0</v>
      </c>
      <c r="BI30" s="144">
        <f>SUM(Indexing!BI102:BI104,Indexing!BI107:BI109)</f>
        <v>0</v>
      </c>
      <c r="BJ30" s="144">
        <f>SUM(Indexing!BJ102:BJ104,Indexing!BJ107:BJ109)</f>
        <v>0</v>
      </c>
      <c r="BK30" s="144">
        <f>SUM(Indexing!BK102:BK104,Indexing!BK107:BK109)</f>
        <v>0</v>
      </c>
      <c r="BL30" s="144">
        <f>SUM(Indexing!BL102:BL104,Indexing!BL107:BL109)</f>
        <v>0</v>
      </c>
      <c r="BM30" s="144">
        <f>SUM(Indexing!BM102:BM104,Indexing!BM107:BM109)</f>
        <v>0</v>
      </c>
      <c r="BN30" s="144">
        <f>SUM(Indexing!BN102:BN104,Indexing!BN107:BN109)</f>
        <v>0</v>
      </c>
      <c r="BO30" s="144">
        <f>SUM(Indexing!BO102:BO104,Indexing!BO107:BO109)</f>
        <v>0</v>
      </c>
      <c r="BP30" s="144">
        <f>SUM(Indexing!BP102:BP104,Indexing!BP107:BP109)</f>
        <v>0</v>
      </c>
      <c r="BQ30" s="144">
        <f>SUM(Indexing!BQ102:BQ104,Indexing!BQ107:BQ109)</f>
        <v>0</v>
      </c>
      <c r="BR30" s="144">
        <f>SUM(Indexing!BR102:BR104,Indexing!BR107:BR109)</f>
        <v>0</v>
      </c>
      <c r="BS30" s="144">
        <f>SUM(Indexing!BS102:BS104,Indexing!BS107:BS109)</f>
        <v>0</v>
      </c>
      <c r="BT30" s="144">
        <f>SUM(Indexing!BT102:BT104,Indexing!BT107:BT109)</f>
        <v>0</v>
      </c>
      <c r="BU30" s="144">
        <f>SUM(Indexing!BU102:BU104,Indexing!BU107:BU109)</f>
        <v>0</v>
      </c>
      <c r="BV30" s="144">
        <f>SUM(Indexing!BV102:BV104,Indexing!BV107:BV109)</f>
        <v>0</v>
      </c>
      <c r="BW30" s="144">
        <f>SUM(Indexing!BW102:BW104,Indexing!BW107:BW109)</f>
        <v>0</v>
      </c>
      <c r="BX30" s="144">
        <f>SUM(Indexing!BX102:BX104,Indexing!BX107:BX109)</f>
        <v>0</v>
      </c>
      <c r="BY30" s="144">
        <f>SUM(Indexing!BY102:BY104,Indexing!BY107:BY109)</f>
        <v>0</v>
      </c>
      <c r="BZ30" s="144">
        <f>SUM(Indexing!BZ102:BZ104,Indexing!BZ107:BZ109)</f>
        <v>0</v>
      </c>
      <c r="CA30" s="144">
        <f>SUM(Indexing!CA102:CA104,Indexing!CA107:CA109)</f>
        <v>0</v>
      </c>
      <c r="CB30" s="144">
        <f>SUM(Indexing!CB102:CB104,Indexing!CB107:CB109)</f>
        <v>0</v>
      </c>
      <c r="CC30" s="144">
        <f>SUM(Indexing!CC102:CC104,Indexing!CC107:CC109)</f>
        <v>0</v>
      </c>
      <c r="CD30" s="144">
        <f>SUM(Indexing!CD102:CD104,Indexing!CD107:CD109)</f>
        <v>0</v>
      </c>
      <c r="CE30" s="144">
        <f>SUM(Indexing!CE102:CE104,Indexing!CE107:CE109)</f>
        <v>0</v>
      </c>
      <c r="CF30" s="144">
        <f>SUM(Indexing!CF102:CF104,Indexing!CF107:CF109)</f>
        <v>0</v>
      </c>
      <c r="CG30" s="144">
        <f>SUM(Indexing!CG102:CG104,Indexing!CG107:CG109)</f>
        <v>0</v>
      </c>
      <c r="CH30" s="144">
        <f>SUM(Indexing!CH102:CH104,Indexing!CH107:CH109)</f>
        <v>0</v>
      </c>
      <c r="CI30" s="144">
        <f>SUM(Indexing!CI102:CI104,Indexing!CI107:CI109)</f>
        <v>0</v>
      </c>
      <c r="CJ30" s="144">
        <f>SUM(Indexing!CJ102:CJ104,Indexing!CJ107:CJ109)</f>
        <v>0</v>
      </c>
      <c r="CK30" s="144">
        <f>SUM(Indexing!CK102:CK104,Indexing!CK107:CK109)</f>
        <v>0</v>
      </c>
      <c r="CL30" s="144">
        <f>SUM(Indexing!CL102:CL104,Indexing!CL107:CL109)</f>
        <v>0</v>
      </c>
      <c r="CM30" s="144">
        <f>SUM(Indexing!CM102:CM104,Indexing!CM107:CM109)</f>
        <v>0</v>
      </c>
      <c r="CN30" s="144">
        <f>SUM(Indexing!CN102:CN104,Indexing!CN107:CN109)</f>
        <v>0</v>
      </c>
      <c r="CO30" s="144">
        <f>SUM(Indexing!CO102:CO104,Indexing!CO107:CO109)</f>
        <v>0</v>
      </c>
      <c r="CP30" s="144">
        <f>SUM(Indexing!CP102:CP104,Indexing!CP107:CP109)</f>
        <v>0</v>
      </c>
      <c r="CQ30" s="144">
        <f>SUM(Indexing!CQ102:CQ104,Indexing!CQ107:CQ109)</f>
        <v>0</v>
      </c>
      <c r="CR30" s="144">
        <f>SUM(Indexing!CR102:CR104,Indexing!CR107:CR109)</f>
        <v>0</v>
      </c>
      <c r="CS30" s="144">
        <f>SUM(Indexing!CS102:CS104,Indexing!CS107:CS109)</f>
        <v>0</v>
      </c>
      <c r="CT30" s="144">
        <f>SUM(Indexing!CT102:CT104,Indexing!CT107:CT109)</f>
        <v>0</v>
      </c>
      <c r="CU30" s="144">
        <f>SUM(Indexing!CU102:CU104,Indexing!CU107:CU109)</f>
        <v>0</v>
      </c>
      <c r="CV30" s="144">
        <f>SUM(Indexing!CV102:CV104,Indexing!CV107:CV109)</f>
        <v>0</v>
      </c>
      <c r="CW30" s="144">
        <f>SUM(Indexing!CW102:CW104,Indexing!CW107:CW109)</f>
        <v>0</v>
      </c>
      <c r="CX30" s="144">
        <f>SUM(Indexing!CX102:CX104,Indexing!CX107:CX109)</f>
        <v>0</v>
      </c>
      <c r="CY30" s="144">
        <f>SUM(Indexing!CY102:CY104,Indexing!CY107:CY109)</f>
        <v>0</v>
      </c>
      <c r="CZ30" s="144">
        <f>SUM(Indexing!CZ102:CZ104,Indexing!CZ107:CZ109)</f>
        <v>0</v>
      </c>
      <c r="DA30" s="144">
        <f>SUM(Indexing!DA102:DA104,Indexing!DA107:DA109)</f>
        <v>0</v>
      </c>
      <c r="DB30" s="144">
        <f>SUM(Indexing!DB102:DB104,Indexing!DB107:DB109)</f>
        <v>0</v>
      </c>
      <c r="DC30" s="144">
        <f>SUM(Indexing!DC102:DC104,Indexing!DC107:DC109)</f>
        <v>0</v>
      </c>
      <c r="DD30" s="144">
        <f>SUM(Indexing!DD102:DD104,Indexing!DD107:DD109)</f>
        <v>0</v>
      </c>
      <c r="DE30" s="144">
        <f>SUM(Indexing!DE102:DE104,Indexing!DE107:DE109)</f>
        <v>0</v>
      </c>
      <c r="DF30" s="144">
        <f>SUM(Indexing!DF102:DF104,Indexing!DF107:DF109)</f>
        <v>0</v>
      </c>
      <c r="DG30" s="144">
        <f>SUM(Indexing!DG102:DG104,Indexing!DG107:DG109)</f>
        <v>0</v>
      </c>
      <c r="DH30" s="144">
        <f>SUM(Indexing!DH102:DH104,Indexing!DH107:DH109)</f>
        <v>0</v>
      </c>
      <c r="DI30" s="144">
        <f>SUM(Indexing!DI102:DI104,Indexing!DI107:DI109)</f>
        <v>0</v>
      </c>
      <c r="DJ30" s="144">
        <f>SUM(Indexing!DJ102:DJ104,Indexing!DJ107:DJ109)</f>
        <v>0</v>
      </c>
    </row>
    <row r="31" spans="2:114" x14ac:dyDescent="0.25">
      <c r="B31" s="29" t="s">
        <v>258</v>
      </c>
      <c r="I31" s="222">
        <f t="shared" si="2"/>
        <v>1260870.6086054316</v>
      </c>
      <c r="J31" s="144">
        <f t="shared" ref="J31:BU31" si="3">SUM(J28,J29,J30)</f>
        <v>7343.5652499999997</v>
      </c>
      <c r="K31" s="144">
        <f t="shared" si="3"/>
        <v>10389.29538333333</v>
      </c>
      <c r="L31" s="144">
        <f t="shared" si="3"/>
        <v>10427.219087079331</v>
      </c>
      <c r="M31" s="144">
        <f t="shared" si="3"/>
        <v>11716.35325885533</v>
      </c>
      <c r="N31" s="144">
        <f t="shared" si="3"/>
        <v>7667.5870114099998</v>
      </c>
      <c r="O31" s="144">
        <f t="shared" si="3"/>
        <v>11538.074782375334</v>
      </c>
      <c r="P31" s="144">
        <f t="shared" si="3"/>
        <v>11556.220962927673</v>
      </c>
      <c r="Q31" s="144">
        <f t="shared" si="3"/>
        <v>12896.404847906004</v>
      </c>
      <c r="R31" s="144">
        <f t="shared" si="3"/>
        <v>7977.1634570618344</v>
      </c>
      <c r="S31" s="144">
        <f t="shared" si="3"/>
        <v>7363.5849437573961</v>
      </c>
      <c r="T31" s="144">
        <f t="shared" si="3"/>
        <v>7383.6730905855293</v>
      </c>
      <c r="U31" s="144">
        <f t="shared" si="3"/>
        <v>8927.1962941859965</v>
      </c>
      <c r="V31" s="144">
        <f t="shared" si="3"/>
        <v>8450.6245626528962</v>
      </c>
      <c r="W31" s="144">
        <f t="shared" si="3"/>
        <v>8811.2602911856084</v>
      </c>
      <c r="X31" s="144">
        <f t="shared" si="3"/>
        <v>8832.9111870283705</v>
      </c>
      <c r="Y31" s="144">
        <f t="shared" si="3"/>
        <v>10282.063836916568</v>
      </c>
      <c r="Z31" s="144">
        <f t="shared" si="3"/>
        <v>8787.973495193999</v>
      </c>
      <c r="AA31" s="144">
        <f t="shared" si="3"/>
        <v>10717.103295343069</v>
      </c>
      <c r="AB31" s="144">
        <f t="shared" si="3"/>
        <v>10739.287782721856</v>
      </c>
      <c r="AC31" s="144">
        <f t="shared" si="3"/>
        <v>12246.218148761098</v>
      </c>
      <c r="AD31" s="144">
        <f t="shared" si="3"/>
        <v>9138.3499984473838</v>
      </c>
      <c r="AE31" s="144">
        <f t="shared" si="3"/>
        <v>9689.1095103950647</v>
      </c>
      <c r="AF31" s="144">
        <f t="shared" si="3"/>
        <v>9711.3531387517178</v>
      </c>
      <c r="AG31" s="144">
        <f t="shared" si="3"/>
        <v>11278.183986841015</v>
      </c>
      <c r="AH31" s="144">
        <f t="shared" si="3"/>
        <v>9501.5994108856648</v>
      </c>
      <c r="AI31" s="144">
        <f t="shared" si="3"/>
        <v>9972.491613433267</v>
      </c>
      <c r="AJ31" s="144">
        <f t="shared" si="3"/>
        <v>9994.7612636404447</v>
      </c>
      <c r="AK31" s="144">
        <f t="shared" si="3"/>
        <v>11623.685618239524</v>
      </c>
      <c r="AL31" s="144">
        <f t="shared" si="3"/>
        <v>9878.1477955390619</v>
      </c>
      <c r="AM31" s="144">
        <f t="shared" si="3"/>
        <v>10266.248656073625</v>
      </c>
      <c r="AN31" s="144">
        <f t="shared" si="3"/>
        <v>10288.806071617426</v>
      </c>
      <c r="AO31" s="144">
        <f t="shared" si="3"/>
        <v>11982.154384440897</v>
      </c>
      <c r="AP31" s="144">
        <f t="shared" si="3"/>
        <v>10268.828540852632</v>
      </c>
      <c r="AQ31" s="144">
        <f t="shared" si="3"/>
        <v>11595.030790421337</v>
      </c>
      <c r="AR31" s="144">
        <f t="shared" si="3"/>
        <v>11618.171199507029</v>
      </c>
      <c r="AS31" s="144">
        <f t="shared" si="3"/>
        <v>13378.423704170156</v>
      </c>
      <c r="AT31" s="144">
        <f t="shared" si="3"/>
        <v>10674.54995650172</v>
      </c>
      <c r="AU31" s="144">
        <f t="shared" si="3"/>
        <v>11911.546616950884</v>
      </c>
      <c r="AV31" s="144">
        <f t="shared" si="3"/>
        <v>11935.92267044753</v>
      </c>
      <c r="AW31" s="144">
        <f t="shared" si="3"/>
        <v>13765.793161670084</v>
      </c>
      <c r="AX31" s="144">
        <f t="shared" si="3"/>
        <v>11096.72840728136</v>
      </c>
      <c r="AY31" s="144">
        <f t="shared" si="3"/>
        <v>12240.901085651289</v>
      </c>
      <c r="AZ31" s="144">
        <f t="shared" si="3"/>
        <v>12266.99288510407</v>
      </c>
      <c r="BA31" s="144">
        <f t="shared" si="3"/>
        <v>14169.399442598686</v>
      </c>
      <c r="BB31" s="144">
        <f t="shared" si="3"/>
        <v>11536.602721345993</v>
      </c>
      <c r="BC31" s="144">
        <f t="shared" si="3"/>
        <v>12584.060644686506</v>
      </c>
      <c r="BD31" s="144">
        <f t="shared" si="3"/>
        <v>12611.707702642703</v>
      </c>
      <c r="BE31" s="144">
        <f t="shared" si="3"/>
        <v>14589.639800469855</v>
      </c>
      <c r="BF31" s="144">
        <f t="shared" si="3"/>
        <v>11994.605849383432</v>
      </c>
      <c r="BG31" s="144">
        <f t="shared" si="3"/>
        <v>12941.363052280562</v>
      </c>
      <c r="BH31" s="144">
        <f t="shared" si="3"/>
        <v>12971.191023361935</v>
      </c>
      <c r="BI31" s="144">
        <f t="shared" si="3"/>
        <v>16056.231054305879</v>
      </c>
      <c r="BJ31" s="144">
        <f t="shared" si="3"/>
        <v>12472.231054305879</v>
      </c>
      <c r="BK31" s="144">
        <f t="shared" si="3"/>
        <v>16056.231054305879</v>
      </c>
      <c r="BL31" s="144">
        <f t="shared" si="3"/>
        <v>16056.231054305879</v>
      </c>
      <c r="BM31" s="144">
        <f t="shared" si="3"/>
        <v>16056.231054305879</v>
      </c>
      <c r="BN31" s="144">
        <f t="shared" si="3"/>
        <v>12472.231054305879</v>
      </c>
      <c r="BO31" s="144">
        <f t="shared" si="3"/>
        <v>16056.231054305879</v>
      </c>
      <c r="BP31" s="144">
        <f t="shared" si="3"/>
        <v>16056.231054305879</v>
      </c>
      <c r="BQ31" s="144">
        <f t="shared" si="3"/>
        <v>16056.231054305879</v>
      </c>
      <c r="BR31" s="144">
        <f t="shared" si="3"/>
        <v>12472.231054305879</v>
      </c>
      <c r="BS31" s="144">
        <f t="shared" si="3"/>
        <v>16056.231054305879</v>
      </c>
      <c r="BT31" s="144">
        <f t="shared" si="3"/>
        <v>16056.231054305879</v>
      </c>
      <c r="BU31" s="144">
        <f t="shared" si="3"/>
        <v>16056.231054305879</v>
      </c>
      <c r="BV31" s="144">
        <f t="shared" ref="BV31:DJ31" si="4">SUM(BV28,BV29,BV30)</f>
        <v>12472.231054305879</v>
      </c>
      <c r="BW31" s="144">
        <f t="shared" si="4"/>
        <v>12472.231054305879</v>
      </c>
      <c r="BX31" s="144">
        <f t="shared" si="4"/>
        <v>12472.231054305879</v>
      </c>
      <c r="BY31" s="144">
        <f t="shared" si="4"/>
        <v>12472.231054305879</v>
      </c>
      <c r="BZ31" s="144">
        <f t="shared" si="4"/>
        <v>12472.231054305879</v>
      </c>
      <c r="CA31" s="144">
        <f t="shared" si="4"/>
        <v>12472.231054305879</v>
      </c>
      <c r="CB31" s="144">
        <f t="shared" si="4"/>
        <v>12472.231054305879</v>
      </c>
      <c r="CC31" s="144">
        <f t="shared" si="4"/>
        <v>12472.231054305879</v>
      </c>
      <c r="CD31" s="144">
        <f t="shared" si="4"/>
        <v>12472.231054305879</v>
      </c>
      <c r="CE31" s="144">
        <f t="shared" si="4"/>
        <v>12472.231054305879</v>
      </c>
      <c r="CF31" s="144">
        <f t="shared" si="4"/>
        <v>12472.231054305879</v>
      </c>
      <c r="CG31" s="144">
        <f t="shared" si="4"/>
        <v>12472.231054305879</v>
      </c>
      <c r="CH31" s="144">
        <f t="shared" si="4"/>
        <v>12472.231054305879</v>
      </c>
      <c r="CI31" s="144">
        <f t="shared" si="4"/>
        <v>12472.231054305879</v>
      </c>
      <c r="CJ31" s="144">
        <f t="shared" si="4"/>
        <v>12472.231054305879</v>
      </c>
      <c r="CK31" s="144">
        <f t="shared" si="4"/>
        <v>12472.231054305879</v>
      </c>
      <c r="CL31" s="144">
        <f t="shared" si="4"/>
        <v>12472.231054305879</v>
      </c>
      <c r="CM31" s="144">
        <f t="shared" si="4"/>
        <v>12472.231054305879</v>
      </c>
      <c r="CN31" s="144">
        <f t="shared" si="4"/>
        <v>12472.231054305879</v>
      </c>
      <c r="CO31" s="144">
        <f t="shared" si="4"/>
        <v>12472.231054305879</v>
      </c>
      <c r="CP31" s="144">
        <f t="shared" si="4"/>
        <v>12472.231054305879</v>
      </c>
      <c r="CQ31" s="144">
        <f t="shared" si="4"/>
        <v>12472.231054305879</v>
      </c>
      <c r="CR31" s="144">
        <f t="shared" si="4"/>
        <v>12472.231054305879</v>
      </c>
      <c r="CS31" s="144">
        <f t="shared" si="4"/>
        <v>12472.231054305879</v>
      </c>
      <c r="CT31" s="144">
        <f t="shared" si="4"/>
        <v>12472.231054305879</v>
      </c>
      <c r="CU31" s="144">
        <f t="shared" si="4"/>
        <v>12472.231054305879</v>
      </c>
      <c r="CV31" s="144">
        <f t="shared" si="4"/>
        <v>12472.231054305879</v>
      </c>
      <c r="CW31" s="144">
        <f t="shared" si="4"/>
        <v>12472.231054305879</v>
      </c>
      <c r="CX31" s="144">
        <f t="shared" si="4"/>
        <v>12472.231054305879</v>
      </c>
      <c r="CY31" s="144">
        <f t="shared" si="4"/>
        <v>12472.231054305879</v>
      </c>
      <c r="CZ31" s="144">
        <f t="shared" si="4"/>
        <v>12472.231054305879</v>
      </c>
      <c r="DA31" s="144">
        <f t="shared" si="4"/>
        <v>12472.231054305879</v>
      </c>
      <c r="DB31" s="144">
        <f t="shared" si="4"/>
        <v>12472.231054305879</v>
      </c>
      <c r="DC31" s="144">
        <f t="shared" si="4"/>
        <v>12472.231054305879</v>
      </c>
      <c r="DD31" s="144">
        <f t="shared" si="4"/>
        <v>12472.231054305879</v>
      </c>
      <c r="DE31" s="144">
        <f t="shared" si="4"/>
        <v>12472.231054305879</v>
      </c>
      <c r="DF31" s="144">
        <f t="shared" si="4"/>
        <v>12472.231054305879</v>
      </c>
      <c r="DG31" s="144">
        <f t="shared" si="4"/>
        <v>12472.231054305879</v>
      </c>
      <c r="DH31" s="144">
        <f t="shared" si="4"/>
        <v>12472.231054305879</v>
      </c>
      <c r="DI31" s="144">
        <f t="shared" si="4"/>
        <v>12472.231054305879</v>
      </c>
      <c r="DJ31" s="144">
        <f t="shared" si="4"/>
        <v>12472.231054305879</v>
      </c>
    </row>
    <row r="32" spans="2:114" x14ac:dyDescent="0.25">
      <c r="B32" s="33" t="s">
        <v>106</v>
      </c>
      <c r="I32" s="222">
        <f t="shared" si="2"/>
        <v>91921.688612152371</v>
      </c>
      <c r="J32" s="144">
        <f>J31/(1+SUMIF(Макро!$15:$15,J$11,Макро!$17:$17))*SUMIF(Макро!$15:$15,J$11,Макро!$17:$17)</f>
        <v>1223.9275416666667</v>
      </c>
      <c r="K32" s="144">
        <f>K31/(1+SUMIF(Макро!$15:$15,K$11,Макро!$17:$17))*SUMIF(Макро!$15:$15,K$11,Макро!$17:$17)</f>
        <v>1731.5492305555554</v>
      </c>
      <c r="L32" s="144">
        <f>L31/(1+SUMIF(Макро!$15:$15,L$11,Макро!$17:$17))*SUMIF(Макро!$15:$15,L$11,Макро!$17:$17)</f>
        <v>1737.8698478465556</v>
      </c>
      <c r="M32" s="144">
        <f>M31/(1+SUMIF(Макро!$15:$15,M$11,Макро!$17:$17))*SUMIF(Макро!$15:$15,M$11,Макро!$17:$17)</f>
        <v>1952.7255431425551</v>
      </c>
      <c r="N32" s="144">
        <f>N31/(1+SUMIF(Макро!$15:$15,N$11,Макро!$17:$17))*SUMIF(Макро!$15:$15,N$11,Макро!$17:$17)</f>
        <v>1277.9311685683333</v>
      </c>
      <c r="O32" s="144">
        <f>O31/(1+SUMIF(Макро!$15:$15,O$11,Макро!$17:$17))*SUMIF(Макро!$15:$15,O$11,Макро!$17:$17)</f>
        <v>1923.0124637292226</v>
      </c>
      <c r="P32" s="144">
        <f>P31/(1+SUMIF(Макро!$15:$15,P$11,Макро!$17:$17))*SUMIF(Макро!$15:$15,P$11,Макро!$17:$17)</f>
        <v>1926.0368271546122</v>
      </c>
      <c r="Q32" s="144">
        <f>Q31/(1+SUMIF(Макро!$15:$15,Q$11,Макро!$17:$17))*SUMIF(Макро!$15:$15,Q$11,Макро!$17:$17)</f>
        <v>2149.4008079843343</v>
      </c>
      <c r="R32" s="144">
        <f>R31/(1+SUMIF(Макро!$15:$15,R$11,Макро!$17:$17))*SUMIF(Макро!$15:$15,R$11,Макро!$17:$17)</f>
        <v>1329.5272428436392</v>
      </c>
      <c r="S32" s="144">
        <f>S31/(1+SUMIF(Макро!$15:$15,S$11,Макро!$17:$17))*SUMIF(Макро!$15:$15,S$11,Макро!$17:$17)</f>
        <v>1227.2641572928994</v>
      </c>
      <c r="T32" s="144">
        <f>T31/(1+SUMIF(Макро!$15:$15,T$11,Макро!$17:$17))*SUMIF(Макро!$15:$15,T$11,Макро!$17:$17)</f>
        <v>1230.6121817642552</v>
      </c>
      <c r="U32" s="144">
        <f>U31/(1+SUMIF(Макро!$15:$15,U$11,Макро!$17:$17))*SUMIF(Макро!$15:$15,U$11,Макро!$17:$17)</f>
        <v>1487.8660490309994</v>
      </c>
      <c r="V32" s="144">
        <f>V31/(1+SUMIF(Макро!$15:$15,V$11,Макро!$17:$17))*SUMIF(Макро!$15:$15,V$11,Макро!$17:$17)</f>
        <v>1408.4374271088163</v>
      </c>
      <c r="W32" s="144">
        <f>W31/(1+SUMIF(Макро!$15:$15,W$11,Макро!$17:$17))*SUMIF(Макро!$15:$15,W$11,Макро!$17:$17)</f>
        <v>1468.5433818642682</v>
      </c>
      <c r="X32" s="144">
        <f>X31/(1+SUMIF(Макро!$15:$15,X$11,Макро!$17:$17))*SUMIF(Макро!$15:$15,X$11,Макро!$17:$17)</f>
        <v>1472.1518645047286</v>
      </c>
      <c r="Y32" s="144">
        <f>Y31/(1+SUMIF(Макро!$15:$15,Y$11,Макро!$17:$17))*SUMIF(Макро!$15:$15,Y$11,Макро!$17:$17)</f>
        <v>1713.6773061527617</v>
      </c>
      <c r="Z32" s="144">
        <f>Z31/(1+SUMIF(Макро!$15:$15,Z$11,Макро!$17:$17))*SUMIF(Макро!$15:$15,Z$11,Макро!$17:$17)</f>
        <v>1464.6622491990001</v>
      </c>
      <c r="AA32" s="144">
        <f>AA31/(1+SUMIF(Макро!$15:$15,AA$11,Макро!$17:$17))*SUMIF(Макро!$15:$15,AA$11,Макро!$17:$17)</f>
        <v>1786.1838825571785</v>
      </c>
      <c r="AB32" s="144">
        <f>AB31/(1+SUMIF(Макро!$15:$15,AB$11,Макро!$17:$17))*SUMIF(Макро!$15:$15,AB$11,Макро!$17:$17)</f>
        <v>1789.8812971203095</v>
      </c>
      <c r="AC32" s="144">
        <f>AC31/(1+SUMIF(Макро!$15:$15,AC$11,Макро!$17:$17))*SUMIF(Макро!$15:$15,AC$11,Макро!$17:$17)</f>
        <v>2041.03635812685</v>
      </c>
      <c r="AD32" s="144">
        <f>AD31/(1+SUMIF(Макро!$15:$15,AD$11,Макро!$17:$17))*SUMIF(Макро!$15:$15,AD$11,Макро!$17:$17)</f>
        <v>1523.058333074564</v>
      </c>
      <c r="AE32" s="144">
        <f>AE31/(1+SUMIF(Макро!$15:$15,AE$11,Макро!$17:$17))*SUMIF(Макро!$15:$15,AE$11,Макро!$17:$17)</f>
        <v>1614.8515850658441</v>
      </c>
      <c r="AF32" s="144">
        <f>AF31/(1+SUMIF(Макро!$15:$15,AF$11,Макро!$17:$17))*SUMIF(Макро!$15:$15,AF$11,Макро!$17:$17)</f>
        <v>1618.5588564586196</v>
      </c>
      <c r="AG32" s="144">
        <f>AG31/(1+SUMIF(Макро!$15:$15,AG$11,Макро!$17:$17))*SUMIF(Макро!$15:$15,AG$11,Макро!$17:$17)</f>
        <v>1879.6973311401694</v>
      </c>
      <c r="AH32" s="144">
        <f>AH31/(1+SUMIF(Макро!$15:$15,AH$11,Макро!$17:$17))*SUMIF(Макро!$15:$15,AH$11,Макро!$17:$17)</f>
        <v>1583.5999018142775</v>
      </c>
      <c r="AI32" s="144">
        <f>AI31/(1+SUMIF(Макро!$15:$15,AI$11,Макро!$17:$17))*SUMIF(Макро!$15:$15,AI$11,Макро!$17:$17)</f>
        <v>1662.0819355722115</v>
      </c>
      <c r="AJ32" s="144">
        <f>AJ31/(1+SUMIF(Макро!$15:$15,AJ$11,Макро!$17:$17))*SUMIF(Макро!$15:$15,AJ$11,Макро!$17:$17)</f>
        <v>1665.7935439400744</v>
      </c>
      <c r="AK32" s="144">
        <f>AK31/(1+SUMIF(Макро!$15:$15,AK$11,Макро!$17:$17))*SUMIF(Макро!$15:$15,AK$11,Макро!$17:$17)</f>
        <v>1937.280936373254</v>
      </c>
      <c r="AL32" s="144">
        <f>AL31/(1+SUMIF(Макро!$15:$15,AL$11,Макро!$17:$17))*SUMIF(Макро!$15:$15,AL$11,Макро!$17:$17)</f>
        <v>1646.3579659231773</v>
      </c>
      <c r="AM32" s="144">
        <f>AM31/(1+SUMIF(Макро!$15:$15,AM$11,Макро!$17:$17))*SUMIF(Макро!$15:$15,AM$11,Макро!$17:$17)</f>
        <v>1711.0414426789375</v>
      </c>
      <c r="AN32" s="144">
        <f>AN31/(1+SUMIF(Макро!$15:$15,AN$11,Макро!$17:$17))*SUMIF(Макро!$15:$15,AN$11,Макро!$17:$17)</f>
        <v>1714.801011936238</v>
      </c>
      <c r="AO32" s="144">
        <f>AO31/(1+SUMIF(Макро!$15:$15,AO$11,Макро!$17:$17))*SUMIF(Макро!$15:$15,AO$11,Макро!$17:$17)</f>
        <v>1997.0257307401496</v>
      </c>
      <c r="AP32" s="144">
        <f>AP31/(1+SUMIF(Макро!$15:$15,AP$11,Макро!$17:$17))*SUMIF(Макро!$15:$15,AP$11,Макро!$17:$17)</f>
        <v>1711.471423475439</v>
      </c>
      <c r="AQ32" s="144">
        <f>AQ31/(1+SUMIF(Макро!$15:$15,AQ$11,Макро!$17:$17))*SUMIF(Макро!$15:$15,AQ$11,Макро!$17:$17)</f>
        <v>1932.5051317368898</v>
      </c>
      <c r="AR32" s="144">
        <f>AR31/(1+SUMIF(Макро!$15:$15,AR$11,Макро!$17:$17))*SUMIF(Макро!$15:$15,AR$11,Макро!$17:$17)</f>
        <v>1936.3618665845052</v>
      </c>
      <c r="AS32" s="144">
        <f>AS31/(1+SUMIF(Макро!$15:$15,AS$11,Макро!$17:$17))*SUMIF(Макро!$15:$15,AS$11,Макро!$17:$17)</f>
        <v>2229.7372840283597</v>
      </c>
      <c r="AT32" s="144">
        <f>AT31/(1+SUMIF(Макро!$15:$15,AT$11,Макро!$17:$17))*SUMIF(Макро!$15:$15,AT$11,Макро!$17:$17)</f>
        <v>1779.0916594169537</v>
      </c>
      <c r="AU32" s="144">
        <f>AU31/(1+SUMIF(Макро!$15:$15,AU$11,Макро!$17:$17))*SUMIF(Макро!$15:$15,AU$11,Макро!$17:$17)</f>
        <v>1985.2577694918143</v>
      </c>
      <c r="AV32" s="144">
        <f>AV31/(1+SUMIF(Макро!$15:$15,AV$11,Макро!$17:$17))*SUMIF(Макро!$15:$15,AV$11,Макро!$17:$17)</f>
        <v>1989.3204450745886</v>
      </c>
      <c r="AW32" s="144">
        <f>AW31/(1+SUMIF(Макро!$15:$15,AW$11,Макро!$17:$17))*SUMIF(Макро!$15:$15,AW$11,Макро!$17:$17)</f>
        <v>2294.2988602783475</v>
      </c>
      <c r="AX32" s="144">
        <f>AX31/(1+SUMIF(Макро!$15:$15,AX$11,Макро!$17:$17))*SUMIF(Макро!$15:$15,AX$11,Макро!$17:$17)</f>
        <v>1849.4547345468936</v>
      </c>
      <c r="AY32" s="144">
        <f>AY31/(1+SUMIF(Макро!$15:$15,AY$11,Макро!$17:$17))*SUMIF(Макро!$15:$15,AY$11,Макро!$17:$17)</f>
        <v>2040.1501809418817</v>
      </c>
      <c r="AZ32" s="144">
        <f>AZ31/(1+SUMIF(Макро!$15:$15,AZ$11,Макро!$17:$17))*SUMIF(Макро!$15:$15,AZ$11,Макро!$17:$17)</f>
        <v>2044.4988141840117</v>
      </c>
      <c r="BA32" s="144">
        <f>BA31/(1+SUMIF(Макро!$15:$15,BA$11,Макро!$17:$17))*SUMIF(Макро!$15:$15,BA$11,Макро!$17:$17)</f>
        <v>2361.5665737664476</v>
      </c>
      <c r="BB32" s="144">
        <f>BB31/(1+SUMIF(Макро!$15:$15,BB$11,Макро!$17:$17))*SUMIF(Макро!$15:$15,BB$11,Макро!$17:$17)</f>
        <v>1922.7671202243325</v>
      </c>
      <c r="BC32" s="144">
        <f>BC31/(1+SUMIF(Макро!$15:$15,BC$11,Макро!$17:$17))*SUMIF(Макро!$15:$15,BC$11,Макро!$17:$17)</f>
        <v>2097.3434407810846</v>
      </c>
      <c r="BD32" s="144">
        <f>BD31/(1+SUMIF(Макро!$15:$15,BD$11,Макро!$17:$17))*SUMIF(Макро!$15:$15,BD$11,Макро!$17:$17)</f>
        <v>2101.9512837737839</v>
      </c>
      <c r="BE32" s="144">
        <f>BE31/(1+SUMIF(Макро!$15:$15,BE$11,Макро!$17:$17))*SUMIF(Макро!$15:$15,BE$11,Макро!$17:$17)</f>
        <v>2431.6066334116426</v>
      </c>
      <c r="BF32" s="144">
        <f>BF31/(1+SUMIF(Макро!$15:$15,BF$11,Макро!$17:$17))*SUMIF(Макро!$15:$15,BF$11,Макро!$17:$17)</f>
        <v>1999.100974897239</v>
      </c>
      <c r="BG32" s="144">
        <f>BG31/(1+SUMIF(Макро!$15:$15,BG$11,Макро!$17:$17))*SUMIF(Макро!$15:$15,BG$11,Макро!$17:$17)</f>
        <v>2156.8938420467603</v>
      </c>
      <c r="BH32" s="144">
        <f>BH31/(1+SUMIF(Макро!$15:$15,BH$11,Макро!$17:$17))*SUMIF(Макро!$15:$15,BH$11,Макро!$17:$17)</f>
        <v>2161.8651705603224</v>
      </c>
      <c r="BI32" s="144">
        <f>BI31/(1+SUMIF(Макро!$15:$15,BI$11,Макро!$17:$17))*SUMIF(Макро!$15:$15,BI$11,Макро!$17:$17)</f>
        <v>0</v>
      </c>
      <c r="BJ32" s="144">
        <f>BJ31/(1+SUMIF(Макро!$15:$15,BJ$11,Макро!$17:$17))*SUMIF(Макро!$15:$15,BJ$11,Макро!$17:$17)</f>
        <v>0</v>
      </c>
      <c r="BK32" s="144">
        <f>BK31/(1+SUMIF(Макро!$15:$15,BK$11,Макро!$17:$17))*SUMIF(Макро!$15:$15,BK$11,Макро!$17:$17)</f>
        <v>0</v>
      </c>
      <c r="BL32" s="144">
        <f>BL31/(1+SUMIF(Макро!$15:$15,BL$11,Макро!$17:$17))*SUMIF(Макро!$15:$15,BL$11,Макро!$17:$17)</f>
        <v>0</v>
      </c>
      <c r="BM32" s="144">
        <f>BM31/(1+SUMIF(Макро!$15:$15,BM$11,Макро!$17:$17))*SUMIF(Макро!$15:$15,BM$11,Макро!$17:$17)</f>
        <v>0</v>
      </c>
      <c r="BN32" s="144">
        <f>BN31/(1+SUMIF(Макро!$15:$15,BN$11,Макро!$17:$17))*SUMIF(Макро!$15:$15,BN$11,Макро!$17:$17)</f>
        <v>0</v>
      </c>
      <c r="BO32" s="144">
        <f>BO31/(1+SUMIF(Макро!$15:$15,BO$11,Макро!$17:$17))*SUMIF(Макро!$15:$15,BO$11,Макро!$17:$17)</f>
        <v>0</v>
      </c>
      <c r="BP32" s="144">
        <f>BP31/(1+SUMIF(Макро!$15:$15,BP$11,Макро!$17:$17))*SUMIF(Макро!$15:$15,BP$11,Макро!$17:$17)</f>
        <v>0</v>
      </c>
      <c r="BQ32" s="144">
        <f>BQ31/(1+SUMIF(Макро!$15:$15,BQ$11,Макро!$17:$17))*SUMIF(Макро!$15:$15,BQ$11,Макро!$17:$17)</f>
        <v>0</v>
      </c>
      <c r="BR32" s="144">
        <f>BR31/(1+SUMIF(Макро!$15:$15,BR$11,Макро!$17:$17))*SUMIF(Макро!$15:$15,BR$11,Макро!$17:$17)</f>
        <v>0</v>
      </c>
      <c r="BS32" s="144">
        <f>BS31/(1+SUMIF(Макро!$15:$15,BS$11,Макро!$17:$17))*SUMIF(Макро!$15:$15,BS$11,Макро!$17:$17)</f>
        <v>0</v>
      </c>
      <c r="BT32" s="144">
        <f>BT31/(1+SUMIF(Макро!$15:$15,BT$11,Макро!$17:$17))*SUMIF(Макро!$15:$15,BT$11,Макро!$17:$17)</f>
        <v>0</v>
      </c>
      <c r="BU32" s="144">
        <f>BU31/(1+SUMIF(Макро!$15:$15,BU$11,Макро!$17:$17))*SUMIF(Макро!$15:$15,BU$11,Макро!$17:$17)</f>
        <v>0</v>
      </c>
      <c r="BV32" s="144">
        <f>BV31/(1+SUMIF(Макро!$15:$15,BV$11,Макро!$17:$17))*SUMIF(Макро!$15:$15,BV$11,Макро!$17:$17)</f>
        <v>0</v>
      </c>
      <c r="BW32" s="144">
        <f>BW31/(1+SUMIF(Макро!$15:$15,BW$11,Макро!$17:$17))*SUMIF(Макро!$15:$15,BW$11,Макро!$17:$17)</f>
        <v>0</v>
      </c>
      <c r="BX32" s="144">
        <f>BX31/(1+SUMIF(Макро!$15:$15,BX$11,Макро!$17:$17))*SUMIF(Макро!$15:$15,BX$11,Макро!$17:$17)</f>
        <v>0</v>
      </c>
      <c r="BY32" s="144">
        <f>BY31/(1+SUMIF(Макро!$15:$15,BY$11,Макро!$17:$17))*SUMIF(Макро!$15:$15,BY$11,Макро!$17:$17)</f>
        <v>0</v>
      </c>
      <c r="BZ32" s="144">
        <f>BZ31/(1+SUMIF(Макро!$15:$15,BZ$11,Макро!$17:$17))*SUMIF(Макро!$15:$15,BZ$11,Макро!$17:$17)</f>
        <v>0</v>
      </c>
      <c r="CA32" s="144">
        <f>CA31/(1+SUMIF(Макро!$15:$15,CA$11,Макро!$17:$17))*SUMIF(Макро!$15:$15,CA$11,Макро!$17:$17)</f>
        <v>0</v>
      </c>
      <c r="CB32" s="144">
        <f>CB31/(1+SUMIF(Макро!$15:$15,CB$11,Макро!$17:$17))*SUMIF(Макро!$15:$15,CB$11,Макро!$17:$17)</f>
        <v>0</v>
      </c>
      <c r="CC32" s="144">
        <f>CC31/(1+SUMIF(Макро!$15:$15,CC$11,Макро!$17:$17))*SUMIF(Макро!$15:$15,CC$11,Макро!$17:$17)</f>
        <v>0</v>
      </c>
      <c r="CD32" s="144">
        <f>CD31/(1+SUMIF(Макро!$15:$15,CD$11,Макро!$17:$17))*SUMIF(Макро!$15:$15,CD$11,Макро!$17:$17)</f>
        <v>0</v>
      </c>
      <c r="CE32" s="144">
        <f>CE31/(1+SUMIF(Макро!$15:$15,CE$11,Макро!$17:$17))*SUMIF(Макро!$15:$15,CE$11,Макро!$17:$17)</f>
        <v>0</v>
      </c>
      <c r="CF32" s="144">
        <f>CF31/(1+SUMIF(Макро!$15:$15,CF$11,Макро!$17:$17))*SUMIF(Макро!$15:$15,CF$11,Макро!$17:$17)</f>
        <v>0</v>
      </c>
      <c r="CG32" s="144">
        <f>CG31/(1+SUMIF(Макро!$15:$15,CG$11,Макро!$17:$17))*SUMIF(Макро!$15:$15,CG$11,Макро!$17:$17)</f>
        <v>0</v>
      </c>
      <c r="CH32" s="144">
        <f>CH31/(1+SUMIF(Макро!$15:$15,CH$11,Макро!$17:$17))*SUMIF(Макро!$15:$15,CH$11,Макро!$17:$17)</f>
        <v>0</v>
      </c>
      <c r="CI32" s="144">
        <f>CI31/(1+SUMIF(Макро!$15:$15,CI$11,Макро!$17:$17))*SUMIF(Макро!$15:$15,CI$11,Макро!$17:$17)</f>
        <v>0</v>
      </c>
      <c r="CJ32" s="144">
        <f>CJ31/(1+SUMIF(Макро!$15:$15,CJ$11,Макро!$17:$17))*SUMIF(Макро!$15:$15,CJ$11,Макро!$17:$17)</f>
        <v>0</v>
      </c>
      <c r="CK32" s="144">
        <f>CK31/(1+SUMIF(Макро!$15:$15,CK$11,Макро!$17:$17))*SUMIF(Макро!$15:$15,CK$11,Макро!$17:$17)</f>
        <v>0</v>
      </c>
      <c r="CL32" s="144">
        <f>CL31/(1+SUMIF(Макро!$15:$15,CL$11,Макро!$17:$17))*SUMIF(Макро!$15:$15,CL$11,Макро!$17:$17)</f>
        <v>0</v>
      </c>
      <c r="CM32" s="144">
        <f>CM31/(1+SUMIF(Макро!$15:$15,CM$11,Макро!$17:$17))*SUMIF(Макро!$15:$15,CM$11,Макро!$17:$17)</f>
        <v>0</v>
      </c>
      <c r="CN32" s="144">
        <f>CN31/(1+SUMIF(Макро!$15:$15,CN$11,Макро!$17:$17))*SUMIF(Макро!$15:$15,CN$11,Макро!$17:$17)</f>
        <v>0</v>
      </c>
      <c r="CO32" s="144">
        <f>CO31/(1+SUMIF(Макро!$15:$15,CO$11,Макро!$17:$17))*SUMIF(Макро!$15:$15,CO$11,Макро!$17:$17)</f>
        <v>0</v>
      </c>
      <c r="CP32" s="144">
        <f>CP31/(1+SUMIF(Макро!$15:$15,CP$11,Макро!$17:$17))*SUMIF(Макро!$15:$15,CP$11,Макро!$17:$17)</f>
        <v>0</v>
      </c>
      <c r="CQ32" s="144">
        <f>CQ31/(1+SUMIF(Макро!$15:$15,CQ$11,Макро!$17:$17))*SUMIF(Макро!$15:$15,CQ$11,Макро!$17:$17)</f>
        <v>0</v>
      </c>
      <c r="CR32" s="144">
        <f>CR31/(1+SUMIF(Макро!$15:$15,CR$11,Макро!$17:$17))*SUMIF(Макро!$15:$15,CR$11,Макро!$17:$17)</f>
        <v>0</v>
      </c>
      <c r="CS32" s="144">
        <f>CS31/(1+SUMIF(Макро!$15:$15,CS$11,Макро!$17:$17))*SUMIF(Макро!$15:$15,CS$11,Макро!$17:$17)</f>
        <v>0</v>
      </c>
      <c r="CT32" s="144">
        <f>CT31/(1+SUMIF(Макро!$15:$15,CT$11,Макро!$17:$17))*SUMIF(Макро!$15:$15,CT$11,Макро!$17:$17)</f>
        <v>0</v>
      </c>
      <c r="CU32" s="144">
        <f>CU31/(1+SUMIF(Макро!$15:$15,CU$11,Макро!$17:$17))*SUMIF(Макро!$15:$15,CU$11,Макро!$17:$17)</f>
        <v>0</v>
      </c>
      <c r="CV32" s="144">
        <f>CV31/(1+SUMIF(Макро!$15:$15,CV$11,Макро!$17:$17))*SUMIF(Макро!$15:$15,CV$11,Макро!$17:$17)</f>
        <v>0</v>
      </c>
      <c r="CW32" s="144">
        <f>CW31/(1+SUMIF(Макро!$15:$15,CW$11,Макро!$17:$17))*SUMIF(Макро!$15:$15,CW$11,Макро!$17:$17)</f>
        <v>0</v>
      </c>
      <c r="CX32" s="144">
        <f>CX31/(1+SUMIF(Макро!$15:$15,CX$11,Макро!$17:$17))*SUMIF(Макро!$15:$15,CX$11,Макро!$17:$17)</f>
        <v>0</v>
      </c>
      <c r="CY32" s="144">
        <f>CY31/(1+SUMIF(Макро!$15:$15,CY$11,Макро!$17:$17))*SUMIF(Макро!$15:$15,CY$11,Макро!$17:$17)</f>
        <v>0</v>
      </c>
      <c r="CZ32" s="144">
        <f>CZ31/(1+SUMIF(Макро!$15:$15,CZ$11,Макро!$17:$17))*SUMIF(Макро!$15:$15,CZ$11,Макро!$17:$17)</f>
        <v>0</v>
      </c>
      <c r="DA32" s="144">
        <f>DA31/(1+SUMIF(Макро!$15:$15,DA$11,Макро!$17:$17))*SUMIF(Макро!$15:$15,DA$11,Макро!$17:$17)</f>
        <v>0</v>
      </c>
      <c r="DB32" s="144">
        <f>DB31/(1+SUMIF(Макро!$15:$15,DB$11,Макро!$17:$17))*SUMIF(Макро!$15:$15,DB$11,Макро!$17:$17)</f>
        <v>0</v>
      </c>
      <c r="DC32" s="144">
        <f>DC31/(1+SUMIF(Макро!$15:$15,DC$11,Макро!$17:$17))*SUMIF(Макро!$15:$15,DC$11,Макро!$17:$17)</f>
        <v>0</v>
      </c>
      <c r="DD32" s="144">
        <f>DD31/(1+SUMIF(Макро!$15:$15,DD$11,Макро!$17:$17))*SUMIF(Макро!$15:$15,DD$11,Макро!$17:$17)</f>
        <v>0</v>
      </c>
      <c r="DE32" s="144">
        <f>DE31/(1+SUMIF(Макро!$15:$15,DE$11,Макро!$17:$17))*SUMIF(Макро!$15:$15,DE$11,Макро!$17:$17)</f>
        <v>0</v>
      </c>
      <c r="DF32" s="144">
        <f>DF31/(1+SUMIF(Макро!$15:$15,DF$11,Макро!$17:$17))*SUMIF(Макро!$15:$15,DF$11,Макро!$17:$17)</f>
        <v>0</v>
      </c>
      <c r="DG32" s="144">
        <f>DG31/(1+SUMIF(Макро!$15:$15,DG$11,Макро!$17:$17))*SUMIF(Макро!$15:$15,DG$11,Макро!$17:$17)</f>
        <v>0</v>
      </c>
      <c r="DH32" s="144">
        <f>DH31/(1+SUMIF(Макро!$15:$15,DH$11,Макро!$17:$17))*SUMIF(Макро!$15:$15,DH$11,Макро!$17:$17)</f>
        <v>0</v>
      </c>
      <c r="DI32" s="144">
        <f>DI31/(1+SUMIF(Макро!$15:$15,DI$11,Макро!$17:$17))*SUMIF(Макро!$15:$15,DI$11,Макро!$17:$17)</f>
        <v>0</v>
      </c>
      <c r="DJ32" s="144">
        <f>DJ31/(1+SUMIF(Макро!$15:$15,DJ$11,Макро!$17:$17))*SUMIF(Макро!$15:$15,DJ$11,Макро!$17:$17)</f>
        <v>0</v>
      </c>
    </row>
    <row r="33" spans="2:117" x14ac:dyDescent="0.25">
      <c r="B33" s="29" t="s">
        <v>259</v>
      </c>
      <c r="I33" s="222">
        <f t="shared" si="2"/>
        <v>1168948.9199932793</v>
      </c>
      <c r="J33" s="144">
        <f t="shared" ref="J33:BU33" si="5">J31-J32</f>
        <v>6119.6377083333327</v>
      </c>
      <c r="K33" s="144">
        <f t="shared" si="5"/>
        <v>8657.7461527777741</v>
      </c>
      <c r="L33" s="144">
        <f t="shared" si="5"/>
        <v>8689.3492392327753</v>
      </c>
      <c r="M33" s="144">
        <f t="shared" si="5"/>
        <v>9763.6277157127752</v>
      </c>
      <c r="N33" s="144">
        <f t="shared" si="5"/>
        <v>6389.6558428416665</v>
      </c>
      <c r="O33" s="144">
        <f t="shared" si="5"/>
        <v>9615.0623186461107</v>
      </c>
      <c r="P33" s="144">
        <f t="shared" si="5"/>
        <v>9630.1841357730609</v>
      </c>
      <c r="Q33" s="144">
        <f t="shared" si="5"/>
        <v>10747.00403992167</v>
      </c>
      <c r="R33" s="144">
        <f t="shared" si="5"/>
        <v>6647.6362142181952</v>
      </c>
      <c r="S33" s="144">
        <f t="shared" si="5"/>
        <v>6136.3207864644965</v>
      </c>
      <c r="T33" s="144">
        <f t="shared" si="5"/>
        <v>6153.0609088212741</v>
      </c>
      <c r="U33" s="144">
        <f t="shared" si="5"/>
        <v>7439.3302451549971</v>
      </c>
      <c r="V33" s="144">
        <f t="shared" si="5"/>
        <v>7042.1871355440799</v>
      </c>
      <c r="W33" s="144">
        <f t="shared" si="5"/>
        <v>7342.7169093213397</v>
      </c>
      <c r="X33" s="144">
        <f t="shared" si="5"/>
        <v>7360.7593225236415</v>
      </c>
      <c r="Y33" s="144">
        <f t="shared" si="5"/>
        <v>8568.3865307638061</v>
      </c>
      <c r="Z33" s="144">
        <f t="shared" si="5"/>
        <v>7323.3112459949989</v>
      </c>
      <c r="AA33" s="144">
        <f t="shared" si="5"/>
        <v>8930.91941278589</v>
      </c>
      <c r="AB33" s="144">
        <f t="shared" si="5"/>
        <v>8949.4064856015466</v>
      </c>
      <c r="AC33" s="144">
        <f t="shared" si="5"/>
        <v>10205.181790634248</v>
      </c>
      <c r="AD33" s="144">
        <f t="shared" si="5"/>
        <v>7615.2916653728198</v>
      </c>
      <c r="AE33" s="144">
        <f t="shared" si="5"/>
        <v>8074.2579253292206</v>
      </c>
      <c r="AF33" s="144">
        <f t="shared" si="5"/>
        <v>8092.7942822930981</v>
      </c>
      <c r="AG33" s="144">
        <f t="shared" si="5"/>
        <v>9398.4866557008463</v>
      </c>
      <c r="AH33" s="144">
        <f t="shared" si="5"/>
        <v>7917.9995090713874</v>
      </c>
      <c r="AI33" s="144">
        <f t="shared" si="5"/>
        <v>8310.4096778610547</v>
      </c>
      <c r="AJ33" s="144">
        <f t="shared" si="5"/>
        <v>8328.9677197003693</v>
      </c>
      <c r="AK33" s="144">
        <f t="shared" si="5"/>
        <v>9686.40468186627</v>
      </c>
      <c r="AL33" s="144">
        <f t="shared" si="5"/>
        <v>8231.7898296158855</v>
      </c>
      <c r="AM33" s="144">
        <f t="shared" si="5"/>
        <v>8555.2072133946876</v>
      </c>
      <c r="AN33" s="144">
        <f t="shared" si="5"/>
        <v>8574.0050596811889</v>
      </c>
      <c r="AO33" s="144">
        <f t="shared" si="5"/>
        <v>9985.1286537007472</v>
      </c>
      <c r="AP33" s="144">
        <f t="shared" si="5"/>
        <v>8557.3571173771925</v>
      </c>
      <c r="AQ33" s="144">
        <f t="shared" si="5"/>
        <v>9662.525658684448</v>
      </c>
      <c r="AR33" s="144">
        <f t="shared" si="5"/>
        <v>9681.809332922523</v>
      </c>
      <c r="AS33" s="144">
        <f t="shared" si="5"/>
        <v>11148.686420141796</v>
      </c>
      <c r="AT33" s="144">
        <f t="shared" si="5"/>
        <v>8895.4582970847659</v>
      </c>
      <c r="AU33" s="144">
        <f t="shared" si="5"/>
        <v>9926.2888474590691</v>
      </c>
      <c r="AV33" s="144">
        <f t="shared" si="5"/>
        <v>9946.6022253729407</v>
      </c>
      <c r="AW33" s="144">
        <f t="shared" si="5"/>
        <v>11471.494301391736</v>
      </c>
      <c r="AX33" s="144">
        <f t="shared" si="5"/>
        <v>9247.2736727344673</v>
      </c>
      <c r="AY33" s="144">
        <f t="shared" si="5"/>
        <v>10200.750904709406</v>
      </c>
      <c r="AZ33" s="144">
        <f t="shared" si="5"/>
        <v>10222.494070920058</v>
      </c>
      <c r="BA33" s="144">
        <f t="shared" si="5"/>
        <v>11807.832868832238</v>
      </c>
      <c r="BB33" s="144">
        <f t="shared" si="5"/>
        <v>9613.8356011216601</v>
      </c>
      <c r="BC33" s="144">
        <f t="shared" si="5"/>
        <v>10486.71720390542</v>
      </c>
      <c r="BD33" s="144">
        <f t="shared" si="5"/>
        <v>10509.756418868919</v>
      </c>
      <c r="BE33" s="144">
        <f t="shared" si="5"/>
        <v>12158.033167058213</v>
      </c>
      <c r="BF33" s="144">
        <f t="shared" si="5"/>
        <v>9995.5048744861924</v>
      </c>
      <c r="BG33" s="144">
        <f t="shared" si="5"/>
        <v>10784.469210233801</v>
      </c>
      <c r="BH33" s="144">
        <f t="shared" si="5"/>
        <v>10809.325852801612</v>
      </c>
      <c r="BI33" s="144">
        <f t="shared" si="5"/>
        <v>16056.231054305879</v>
      </c>
      <c r="BJ33" s="144">
        <f t="shared" si="5"/>
        <v>12472.231054305879</v>
      </c>
      <c r="BK33" s="144">
        <f t="shared" si="5"/>
        <v>16056.231054305879</v>
      </c>
      <c r="BL33" s="144">
        <f t="shared" si="5"/>
        <v>16056.231054305879</v>
      </c>
      <c r="BM33" s="144">
        <f t="shared" si="5"/>
        <v>16056.231054305879</v>
      </c>
      <c r="BN33" s="144">
        <f t="shared" si="5"/>
        <v>12472.231054305879</v>
      </c>
      <c r="BO33" s="144">
        <f t="shared" si="5"/>
        <v>16056.231054305879</v>
      </c>
      <c r="BP33" s="144">
        <f t="shared" si="5"/>
        <v>16056.231054305879</v>
      </c>
      <c r="BQ33" s="144">
        <f t="shared" si="5"/>
        <v>16056.231054305879</v>
      </c>
      <c r="BR33" s="144">
        <f t="shared" si="5"/>
        <v>12472.231054305879</v>
      </c>
      <c r="BS33" s="144">
        <f t="shared" si="5"/>
        <v>16056.231054305879</v>
      </c>
      <c r="BT33" s="144">
        <f t="shared" si="5"/>
        <v>16056.231054305879</v>
      </c>
      <c r="BU33" s="144">
        <f t="shared" si="5"/>
        <v>16056.231054305879</v>
      </c>
      <c r="BV33" s="144">
        <f t="shared" ref="BV33:DJ33" si="6">BV31-BV32</f>
        <v>12472.231054305879</v>
      </c>
      <c r="BW33" s="144">
        <f t="shared" si="6"/>
        <v>12472.231054305879</v>
      </c>
      <c r="BX33" s="144">
        <f t="shared" si="6"/>
        <v>12472.231054305879</v>
      </c>
      <c r="BY33" s="144">
        <f t="shared" si="6"/>
        <v>12472.231054305879</v>
      </c>
      <c r="BZ33" s="144">
        <f t="shared" si="6"/>
        <v>12472.231054305879</v>
      </c>
      <c r="CA33" s="144">
        <f t="shared" si="6"/>
        <v>12472.231054305879</v>
      </c>
      <c r="CB33" s="144">
        <f t="shared" si="6"/>
        <v>12472.231054305879</v>
      </c>
      <c r="CC33" s="144">
        <f t="shared" si="6"/>
        <v>12472.231054305879</v>
      </c>
      <c r="CD33" s="144">
        <f t="shared" si="6"/>
        <v>12472.231054305879</v>
      </c>
      <c r="CE33" s="144">
        <f t="shared" si="6"/>
        <v>12472.231054305879</v>
      </c>
      <c r="CF33" s="144">
        <f t="shared" si="6"/>
        <v>12472.231054305879</v>
      </c>
      <c r="CG33" s="144">
        <f t="shared" si="6"/>
        <v>12472.231054305879</v>
      </c>
      <c r="CH33" s="144">
        <f t="shared" si="6"/>
        <v>12472.231054305879</v>
      </c>
      <c r="CI33" s="144">
        <f t="shared" si="6"/>
        <v>12472.231054305879</v>
      </c>
      <c r="CJ33" s="144">
        <f t="shared" si="6"/>
        <v>12472.231054305879</v>
      </c>
      <c r="CK33" s="144">
        <f t="shared" si="6"/>
        <v>12472.231054305879</v>
      </c>
      <c r="CL33" s="144">
        <f t="shared" si="6"/>
        <v>12472.231054305879</v>
      </c>
      <c r="CM33" s="144">
        <f t="shared" si="6"/>
        <v>12472.231054305879</v>
      </c>
      <c r="CN33" s="144">
        <f t="shared" si="6"/>
        <v>12472.231054305879</v>
      </c>
      <c r="CO33" s="144">
        <f t="shared" si="6"/>
        <v>12472.231054305879</v>
      </c>
      <c r="CP33" s="144">
        <f t="shared" si="6"/>
        <v>12472.231054305879</v>
      </c>
      <c r="CQ33" s="144">
        <f t="shared" si="6"/>
        <v>12472.231054305879</v>
      </c>
      <c r="CR33" s="144">
        <f t="shared" si="6"/>
        <v>12472.231054305879</v>
      </c>
      <c r="CS33" s="144">
        <f t="shared" si="6"/>
        <v>12472.231054305879</v>
      </c>
      <c r="CT33" s="144">
        <f t="shared" si="6"/>
        <v>12472.231054305879</v>
      </c>
      <c r="CU33" s="144">
        <f t="shared" si="6"/>
        <v>12472.231054305879</v>
      </c>
      <c r="CV33" s="144">
        <f t="shared" si="6"/>
        <v>12472.231054305879</v>
      </c>
      <c r="CW33" s="144">
        <f t="shared" si="6"/>
        <v>12472.231054305879</v>
      </c>
      <c r="CX33" s="144">
        <f t="shared" si="6"/>
        <v>12472.231054305879</v>
      </c>
      <c r="CY33" s="144">
        <f t="shared" si="6"/>
        <v>12472.231054305879</v>
      </c>
      <c r="CZ33" s="144">
        <f t="shared" si="6"/>
        <v>12472.231054305879</v>
      </c>
      <c r="DA33" s="144">
        <f t="shared" si="6"/>
        <v>12472.231054305879</v>
      </c>
      <c r="DB33" s="144">
        <f t="shared" si="6"/>
        <v>12472.231054305879</v>
      </c>
      <c r="DC33" s="144">
        <f t="shared" si="6"/>
        <v>12472.231054305879</v>
      </c>
      <c r="DD33" s="144">
        <f t="shared" si="6"/>
        <v>12472.231054305879</v>
      </c>
      <c r="DE33" s="144">
        <f t="shared" si="6"/>
        <v>12472.231054305879</v>
      </c>
      <c r="DF33" s="144">
        <f t="shared" si="6"/>
        <v>12472.231054305879</v>
      </c>
      <c r="DG33" s="144">
        <f t="shared" si="6"/>
        <v>12472.231054305879</v>
      </c>
      <c r="DH33" s="144">
        <f t="shared" si="6"/>
        <v>12472.231054305879</v>
      </c>
      <c r="DI33" s="144">
        <f t="shared" si="6"/>
        <v>12472.231054305879</v>
      </c>
      <c r="DJ33" s="144">
        <f t="shared" si="6"/>
        <v>12472.231054305879</v>
      </c>
    </row>
    <row r="34" spans="2:117" x14ac:dyDescent="0.25">
      <c r="B34" s="29" t="s">
        <v>86</v>
      </c>
      <c r="I34" s="222">
        <f t="shared" si="2"/>
        <v>0</v>
      </c>
      <c r="J34" s="144">
        <f>Ввод!I191</f>
        <v>0</v>
      </c>
      <c r="K34" s="144">
        <f>Ввод!J191</f>
        <v>0</v>
      </c>
      <c r="L34" s="144">
        <f>Ввод!K191</f>
        <v>0</v>
      </c>
      <c r="M34" s="144">
        <f>Ввод!L191</f>
        <v>0</v>
      </c>
      <c r="N34" s="144">
        <f>Ввод!M191</f>
        <v>0</v>
      </c>
      <c r="O34" s="144">
        <f>Ввод!N191</f>
        <v>0</v>
      </c>
      <c r="P34" s="144">
        <f>Ввод!O191</f>
        <v>0</v>
      </c>
      <c r="Q34" s="144">
        <f>Ввод!P191</f>
        <v>0</v>
      </c>
      <c r="R34" s="144">
        <f>Ввод!Q191</f>
        <v>0</v>
      </c>
      <c r="S34" s="144">
        <f>Ввод!R191</f>
        <v>0</v>
      </c>
      <c r="T34" s="144">
        <f>Ввод!S191</f>
        <v>0</v>
      </c>
      <c r="U34" s="144">
        <f>Ввод!T191</f>
        <v>0</v>
      </c>
      <c r="V34" s="144">
        <f>Ввод!U191</f>
        <v>0</v>
      </c>
      <c r="W34" s="144">
        <f>Ввод!V191</f>
        <v>0</v>
      </c>
      <c r="X34" s="144">
        <f>Ввод!W191</f>
        <v>0</v>
      </c>
      <c r="Y34" s="144">
        <f>Ввод!X191</f>
        <v>0</v>
      </c>
      <c r="Z34" s="144">
        <f>Ввод!Y191</f>
        <v>0</v>
      </c>
      <c r="AA34" s="144">
        <f>Ввод!Z191</f>
        <v>0</v>
      </c>
      <c r="AB34" s="144">
        <f>Ввод!AA191</f>
        <v>0</v>
      </c>
      <c r="AC34" s="144">
        <f>Ввод!AB191</f>
        <v>0</v>
      </c>
      <c r="AD34" s="144">
        <f>Ввод!AC191</f>
        <v>0</v>
      </c>
      <c r="AE34" s="144">
        <f>Ввод!AD191</f>
        <v>0</v>
      </c>
      <c r="AF34" s="144">
        <f>Ввод!AE191</f>
        <v>0</v>
      </c>
      <c r="AG34" s="144">
        <f>Ввод!AF191</f>
        <v>0</v>
      </c>
      <c r="AH34" s="144">
        <f>Ввод!AG191</f>
        <v>0</v>
      </c>
      <c r="AI34" s="144">
        <f>Ввод!AH191</f>
        <v>0</v>
      </c>
      <c r="AJ34" s="144">
        <f>Ввод!AI191</f>
        <v>0</v>
      </c>
      <c r="AK34" s="144">
        <f>Ввод!AJ191</f>
        <v>0</v>
      </c>
      <c r="AL34" s="144">
        <f>Ввод!AK191</f>
        <v>0</v>
      </c>
      <c r="AM34" s="144">
        <f>Ввод!AL191</f>
        <v>0</v>
      </c>
      <c r="AN34" s="144">
        <f>Ввод!AM191</f>
        <v>0</v>
      </c>
      <c r="AO34" s="144">
        <f>Ввод!AN191</f>
        <v>0</v>
      </c>
      <c r="AP34" s="144">
        <f>Ввод!AO191</f>
        <v>0</v>
      </c>
      <c r="AQ34" s="144">
        <f>Ввод!AP191</f>
        <v>0</v>
      </c>
      <c r="AR34" s="144">
        <f>Ввод!AQ191</f>
        <v>0</v>
      </c>
      <c r="AS34" s="144">
        <f>Ввод!AR191</f>
        <v>0</v>
      </c>
      <c r="AT34" s="144">
        <f>Ввод!AS191</f>
        <v>0</v>
      </c>
      <c r="AU34" s="144">
        <f>Ввод!AT191</f>
        <v>0</v>
      </c>
      <c r="AV34" s="144">
        <f>Ввод!AU191</f>
        <v>0</v>
      </c>
      <c r="AW34" s="144">
        <f>Ввод!AV191</f>
        <v>0</v>
      </c>
      <c r="AX34" s="144">
        <f>Ввод!AW191</f>
        <v>0</v>
      </c>
      <c r="AY34" s="144">
        <f>Ввод!AX191</f>
        <v>0</v>
      </c>
      <c r="AZ34" s="144">
        <f>Ввод!AY191</f>
        <v>0</v>
      </c>
      <c r="BA34" s="144">
        <f>Ввод!AZ191</f>
        <v>0</v>
      </c>
      <c r="BB34" s="144">
        <f>Ввод!BA191</f>
        <v>0</v>
      </c>
      <c r="BC34" s="144">
        <f>Ввод!BB191</f>
        <v>0</v>
      </c>
      <c r="BD34" s="144">
        <f>Ввод!BC191</f>
        <v>0</v>
      </c>
      <c r="BE34" s="144">
        <f>Ввод!BD191</f>
        <v>0</v>
      </c>
      <c r="BF34" s="144">
        <f>Ввод!BE191</f>
        <v>0</v>
      </c>
      <c r="BG34" s="144">
        <f>Ввод!BF191</f>
        <v>0</v>
      </c>
      <c r="BH34" s="144">
        <f>Ввод!BG191</f>
        <v>0</v>
      </c>
      <c r="BI34" s="144">
        <f>Ввод!BH191</f>
        <v>0</v>
      </c>
      <c r="BJ34" s="144">
        <f>Ввод!BI191</f>
        <v>0</v>
      </c>
      <c r="BK34" s="144">
        <f>Ввод!BJ191</f>
        <v>0</v>
      </c>
      <c r="BL34" s="144">
        <f>Ввод!BK191</f>
        <v>0</v>
      </c>
      <c r="BM34" s="144">
        <f>Ввод!BL191</f>
        <v>0</v>
      </c>
      <c r="BN34" s="144">
        <f>Ввод!BM191</f>
        <v>0</v>
      </c>
      <c r="BO34" s="144">
        <f>Ввод!BN191</f>
        <v>0</v>
      </c>
      <c r="BP34" s="144">
        <f>Ввод!BO191</f>
        <v>0</v>
      </c>
      <c r="BQ34" s="144">
        <f>Ввод!BP191</f>
        <v>0</v>
      </c>
      <c r="BR34" s="144">
        <f>Ввод!BQ191</f>
        <v>0</v>
      </c>
      <c r="BS34" s="144">
        <f>Ввод!BR191</f>
        <v>0</v>
      </c>
      <c r="BT34" s="144">
        <f>Ввод!BS191</f>
        <v>0</v>
      </c>
      <c r="BU34" s="144">
        <f>Ввод!BT191</f>
        <v>0</v>
      </c>
      <c r="BV34" s="144">
        <f>Ввод!BU191</f>
        <v>0</v>
      </c>
      <c r="BW34" s="144">
        <f>Ввод!BV191</f>
        <v>0</v>
      </c>
      <c r="BX34" s="144">
        <f>Ввод!BW191</f>
        <v>0</v>
      </c>
      <c r="BY34" s="144">
        <f>Ввод!BX191</f>
        <v>0</v>
      </c>
      <c r="BZ34" s="144">
        <f>Ввод!BY191</f>
        <v>0</v>
      </c>
      <c r="CA34" s="144">
        <f>Ввод!BZ191</f>
        <v>0</v>
      </c>
      <c r="CB34" s="144">
        <f>Ввод!CA191</f>
        <v>0</v>
      </c>
      <c r="CC34" s="144">
        <f>Ввод!CB191</f>
        <v>0</v>
      </c>
      <c r="CD34" s="144">
        <f>Ввод!CC191</f>
        <v>0</v>
      </c>
      <c r="CE34" s="144">
        <f>Ввод!CD191</f>
        <v>0</v>
      </c>
      <c r="CF34" s="144">
        <f>Ввод!CE191</f>
        <v>0</v>
      </c>
      <c r="CG34" s="144">
        <f>Ввод!CF191</f>
        <v>0</v>
      </c>
      <c r="CH34" s="144">
        <f>Ввод!CG191</f>
        <v>0</v>
      </c>
      <c r="CI34" s="144">
        <f>Ввод!CH191</f>
        <v>0</v>
      </c>
      <c r="CJ34" s="144">
        <f>Ввод!CI191</f>
        <v>0</v>
      </c>
      <c r="CK34" s="144">
        <f>Ввод!CJ191</f>
        <v>0</v>
      </c>
      <c r="CL34" s="144">
        <f>Ввод!CK191</f>
        <v>0</v>
      </c>
      <c r="CM34" s="144">
        <f>Ввод!CL191</f>
        <v>0</v>
      </c>
      <c r="CN34" s="144">
        <f>Ввод!CM191</f>
        <v>0</v>
      </c>
      <c r="CO34" s="144">
        <f>Ввод!CN191</f>
        <v>0</v>
      </c>
      <c r="CP34" s="144">
        <f>Ввод!CO191</f>
        <v>0</v>
      </c>
      <c r="CQ34" s="144">
        <f>Ввод!CP191</f>
        <v>0</v>
      </c>
      <c r="CR34" s="144">
        <f>Ввод!CQ191</f>
        <v>0</v>
      </c>
      <c r="CS34" s="144">
        <f>Ввод!CR191</f>
        <v>0</v>
      </c>
      <c r="CT34" s="144">
        <f>Ввод!CS191</f>
        <v>0</v>
      </c>
      <c r="CU34" s="144">
        <f>Ввод!CT191</f>
        <v>0</v>
      </c>
      <c r="CV34" s="144">
        <f>Ввод!CU191</f>
        <v>0</v>
      </c>
      <c r="CW34" s="144">
        <f>Ввод!CV191</f>
        <v>0</v>
      </c>
      <c r="CX34" s="144">
        <f>Ввод!CW191</f>
        <v>0</v>
      </c>
      <c r="CY34" s="144">
        <f>Ввод!CX191</f>
        <v>0</v>
      </c>
      <c r="CZ34" s="144">
        <f>Ввод!CY191</f>
        <v>0</v>
      </c>
      <c r="DA34" s="144">
        <f>Ввод!CZ191</f>
        <v>0</v>
      </c>
      <c r="DB34" s="144">
        <f>Ввод!DA191</f>
        <v>0</v>
      </c>
      <c r="DC34" s="144">
        <f>Ввод!DB191</f>
        <v>0</v>
      </c>
      <c r="DD34" s="144">
        <f>Ввод!DC191</f>
        <v>0</v>
      </c>
      <c r="DE34" s="144">
        <f>Ввод!DD191</f>
        <v>0</v>
      </c>
      <c r="DF34" s="144">
        <f>Ввод!DE191</f>
        <v>0</v>
      </c>
      <c r="DG34" s="144">
        <f>Ввод!DF191</f>
        <v>0</v>
      </c>
      <c r="DH34" s="144">
        <f>Ввод!DG191</f>
        <v>0</v>
      </c>
      <c r="DI34" s="144">
        <f>Ввод!DH191</f>
        <v>0</v>
      </c>
      <c r="DJ34" s="144">
        <f>Ввод!DI191</f>
        <v>0</v>
      </c>
      <c r="DK34" s="214"/>
      <c r="DL34" s="214"/>
      <c r="DM34" s="214"/>
    </row>
    <row r="35" spans="2:117" x14ac:dyDescent="0.25">
      <c r="B35" s="29" t="s">
        <v>458</v>
      </c>
      <c r="I35" s="222">
        <f t="shared" si="2"/>
        <v>0</v>
      </c>
      <c r="J35" s="144">
        <f>Ввод!I192</f>
        <v>0</v>
      </c>
      <c r="K35" s="144">
        <f>Ввод!J192</f>
        <v>0</v>
      </c>
      <c r="L35" s="144">
        <f>Ввод!K192</f>
        <v>0</v>
      </c>
      <c r="M35" s="144">
        <f>Ввод!L192</f>
        <v>0</v>
      </c>
      <c r="N35" s="144">
        <f>Ввод!M192</f>
        <v>0</v>
      </c>
      <c r="O35" s="144">
        <f>Ввод!N192</f>
        <v>0</v>
      </c>
      <c r="P35" s="144">
        <f>Ввод!O192</f>
        <v>0</v>
      </c>
      <c r="Q35" s="144">
        <f>Ввод!P192</f>
        <v>0</v>
      </c>
      <c r="R35" s="144">
        <f>Ввод!Q192</f>
        <v>0</v>
      </c>
      <c r="S35" s="144">
        <f>Ввод!R192</f>
        <v>0</v>
      </c>
      <c r="T35" s="144">
        <f>Ввод!S192</f>
        <v>0</v>
      </c>
      <c r="U35" s="144">
        <f>Ввод!T192</f>
        <v>0</v>
      </c>
      <c r="V35" s="144">
        <f>Ввод!U192</f>
        <v>0</v>
      </c>
      <c r="W35" s="144">
        <f>Ввод!V192</f>
        <v>0</v>
      </c>
      <c r="X35" s="144">
        <f>Ввод!W192</f>
        <v>0</v>
      </c>
      <c r="Y35" s="144">
        <f>Ввод!X192</f>
        <v>0</v>
      </c>
      <c r="Z35" s="144">
        <f>Ввод!Y192</f>
        <v>0</v>
      </c>
      <c r="AA35" s="144">
        <f>Ввод!Z192</f>
        <v>0</v>
      </c>
      <c r="AB35" s="144">
        <f>Ввод!AA192</f>
        <v>0</v>
      </c>
      <c r="AC35" s="144">
        <f>Ввод!AB192</f>
        <v>0</v>
      </c>
      <c r="AD35" s="144">
        <f>Ввод!AC192</f>
        <v>0</v>
      </c>
      <c r="AE35" s="144">
        <f>Ввод!AD192</f>
        <v>0</v>
      </c>
      <c r="AF35" s="144">
        <f>Ввод!AE192</f>
        <v>0</v>
      </c>
      <c r="AG35" s="144">
        <f>Ввод!AF192</f>
        <v>0</v>
      </c>
      <c r="AH35" s="144">
        <f>Ввод!AG192</f>
        <v>0</v>
      </c>
      <c r="AI35" s="144">
        <f>Ввод!AH192</f>
        <v>0</v>
      </c>
      <c r="AJ35" s="144">
        <f>Ввод!AI192</f>
        <v>0</v>
      </c>
      <c r="AK35" s="144">
        <f>Ввод!AJ192</f>
        <v>0</v>
      </c>
      <c r="AL35" s="144">
        <f>Ввод!AK192</f>
        <v>0</v>
      </c>
      <c r="AM35" s="144">
        <f>Ввод!AL192</f>
        <v>0</v>
      </c>
      <c r="AN35" s="144">
        <f>Ввод!AM192</f>
        <v>0</v>
      </c>
      <c r="AO35" s="144">
        <f>Ввод!AN192</f>
        <v>0</v>
      </c>
      <c r="AP35" s="144">
        <f>Ввод!AO192</f>
        <v>0</v>
      </c>
      <c r="AQ35" s="144">
        <f>Ввод!AP192</f>
        <v>0</v>
      </c>
      <c r="AR35" s="144">
        <f>Ввод!AQ192</f>
        <v>0</v>
      </c>
      <c r="AS35" s="144">
        <f>Ввод!AR192</f>
        <v>0</v>
      </c>
      <c r="AT35" s="144">
        <f>Ввод!AS192</f>
        <v>0</v>
      </c>
      <c r="AU35" s="144">
        <f>Ввод!AT192</f>
        <v>0</v>
      </c>
      <c r="AV35" s="144">
        <f>Ввод!AU192</f>
        <v>0</v>
      </c>
      <c r="AW35" s="144">
        <f>Ввод!AV192</f>
        <v>0</v>
      </c>
      <c r="AX35" s="144">
        <f>Ввод!AW192</f>
        <v>0</v>
      </c>
      <c r="AY35" s="144">
        <f>Ввод!AX192</f>
        <v>0</v>
      </c>
      <c r="AZ35" s="144">
        <f>Ввод!AY192</f>
        <v>0</v>
      </c>
      <c r="BA35" s="144">
        <f>Ввод!AZ192</f>
        <v>0</v>
      </c>
      <c r="BB35" s="144">
        <f>Ввод!BA192</f>
        <v>0</v>
      </c>
      <c r="BC35" s="144">
        <f>Ввод!BB192</f>
        <v>0</v>
      </c>
      <c r="BD35" s="144">
        <f>Ввод!BC192</f>
        <v>0</v>
      </c>
      <c r="BE35" s="144">
        <f>Ввод!BD192</f>
        <v>0</v>
      </c>
      <c r="BF35" s="144">
        <f>Ввод!BE192</f>
        <v>0</v>
      </c>
      <c r="BG35" s="144">
        <f>Ввод!BF192</f>
        <v>0</v>
      </c>
      <c r="BH35" s="144">
        <f>Ввод!BG192</f>
        <v>0</v>
      </c>
      <c r="BI35" s="144">
        <f>Ввод!BH192</f>
        <v>0</v>
      </c>
      <c r="BJ35" s="144">
        <f>Ввод!BI192</f>
        <v>0</v>
      </c>
      <c r="BK35" s="144">
        <f>Ввод!BJ192</f>
        <v>0</v>
      </c>
      <c r="BL35" s="144">
        <f>Ввод!BK192</f>
        <v>0</v>
      </c>
      <c r="BM35" s="144">
        <f>Ввод!BL192</f>
        <v>0</v>
      </c>
      <c r="BN35" s="144">
        <f>Ввод!BM192</f>
        <v>0</v>
      </c>
      <c r="BO35" s="144">
        <f>Ввод!BN192</f>
        <v>0</v>
      </c>
      <c r="BP35" s="144">
        <f>Ввод!BO192</f>
        <v>0</v>
      </c>
      <c r="BQ35" s="144">
        <f>Ввод!BP192</f>
        <v>0</v>
      </c>
      <c r="BR35" s="144">
        <f>Ввод!BQ192</f>
        <v>0</v>
      </c>
      <c r="BS35" s="144">
        <f>Ввод!BR192</f>
        <v>0</v>
      </c>
      <c r="BT35" s="144">
        <f>Ввод!BS192</f>
        <v>0</v>
      </c>
      <c r="BU35" s="144">
        <f>Ввод!BT192</f>
        <v>0</v>
      </c>
      <c r="BV35" s="144">
        <f>Ввод!BU192</f>
        <v>0</v>
      </c>
      <c r="BW35" s="144">
        <f>Ввод!BV192</f>
        <v>0</v>
      </c>
      <c r="BX35" s="144">
        <f>Ввод!BW192</f>
        <v>0</v>
      </c>
      <c r="BY35" s="144">
        <f>Ввод!BX192</f>
        <v>0</v>
      </c>
      <c r="BZ35" s="144">
        <f>Ввод!BY192</f>
        <v>0</v>
      </c>
      <c r="CA35" s="144">
        <f>Ввод!BZ192</f>
        <v>0</v>
      </c>
      <c r="CB35" s="144">
        <f>Ввод!CA192</f>
        <v>0</v>
      </c>
      <c r="CC35" s="144">
        <f>Ввод!CB192</f>
        <v>0</v>
      </c>
      <c r="CD35" s="144">
        <f>Ввод!CC192</f>
        <v>0</v>
      </c>
      <c r="CE35" s="144">
        <f>Ввод!CD192</f>
        <v>0</v>
      </c>
      <c r="CF35" s="144">
        <f>Ввод!CE192</f>
        <v>0</v>
      </c>
      <c r="CG35" s="144">
        <f>Ввод!CF192</f>
        <v>0</v>
      </c>
      <c r="CH35" s="144">
        <f>Ввод!CG192</f>
        <v>0</v>
      </c>
      <c r="CI35" s="144">
        <f>Ввод!CH192</f>
        <v>0</v>
      </c>
      <c r="CJ35" s="144">
        <f>Ввод!CI192</f>
        <v>0</v>
      </c>
      <c r="CK35" s="144">
        <f>Ввод!CJ192</f>
        <v>0</v>
      </c>
      <c r="CL35" s="144">
        <f>Ввод!CK192</f>
        <v>0</v>
      </c>
      <c r="CM35" s="144">
        <f>Ввод!CL192</f>
        <v>0</v>
      </c>
      <c r="CN35" s="144">
        <f>Ввод!CM192</f>
        <v>0</v>
      </c>
      <c r="CO35" s="144">
        <f>Ввод!CN192</f>
        <v>0</v>
      </c>
      <c r="CP35" s="144">
        <f>Ввод!CO192</f>
        <v>0</v>
      </c>
      <c r="CQ35" s="144">
        <f>Ввод!CP192</f>
        <v>0</v>
      </c>
      <c r="CR35" s="144">
        <f>Ввод!CQ192</f>
        <v>0</v>
      </c>
      <c r="CS35" s="144">
        <f>Ввод!CR192</f>
        <v>0</v>
      </c>
      <c r="CT35" s="144">
        <f>Ввод!CS192</f>
        <v>0</v>
      </c>
      <c r="CU35" s="144">
        <f>Ввод!CT192</f>
        <v>0</v>
      </c>
      <c r="CV35" s="144">
        <f>Ввод!CU192</f>
        <v>0</v>
      </c>
      <c r="CW35" s="144">
        <f>Ввод!CV192</f>
        <v>0</v>
      </c>
      <c r="CX35" s="144">
        <f>Ввод!CW192</f>
        <v>0</v>
      </c>
      <c r="CY35" s="144">
        <f>Ввод!CX192</f>
        <v>0</v>
      </c>
      <c r="CZ35" s="144">
        <f>Ввод!CY192</f>
        <v>0</v>
      </c>
      <c r="DA35" s="144">
        <f>Ввод!CZ192</f>
        <v>0</v>
      </c>
      <c r="DB35" s="144">
        <f>Ввод!DA192</f>
        <v>0</v>
      </c>
      <c r="DC35" s="144">
        <f>Ввод!DB192</f>
        <v>0</v>
      </c>
      <c r="DD35" s="144">
        <f>Ввод!DC192</f>
        <v>0</v>
      </c>
      <c r="DE35" s="144">
        <f>Ввод!DD192</f>
        <v>0</v>
      </c>
      <c r="DF35" s="144">
        <f>Ввод!DE192</f>
        <v>0</v>
      </c>
      <c r="DG35" s="144">
        <f>Ввод!DF192</f>
        <v>0</v>
      </c>
      <c r="DH35" s="144">
        <f>Ввод!DG192</f>
        <v>0</v>
      </c>
      <c r="DI35" s="144">
        <f>Ввод!DH192</f>
        <v>0</v>
      </c>
      <c r="DJ35" s="144">
        <f>Ввод!DI192</f>
        <v>0</v>
      </c>
      <c r="DK35" s="214"/>
      <c r="DL35" s="214"/>
      <c r="DM35" s="214"/>
    </row>
    <row r="36" spans="2:117" x14ac:dyDescent="0.25">
      <c r="B36" s="29" t="s">
        <v>260</v>
      </c>
      <c r="I36" s="222">
        <f t="shared" si="2"/>
        <v>48595.554882386401</v>
      </c>
      <c r="J36" s="144">
        <f>Ввод!I193</f>
        <v>311.22916666666669</v>
      </c>
      <c r="K36" s="144">
        <f>Ввод!J193</f>
        <v>311.22916666666669</v>
      </c>
      <c r="L36" s="144">
        <f>Ввод!K193</f>
        <v>324.68671583333355</v>
      </c>
      <c r="M36" s="144">
        <f>Ввод!L193</f>
        <v>324.68671583333355</v>
      </c>
      <c r="N36" s="144">
        <f>Ввод!M193</f>
        <v>324.68671583333355</v>
      </c>
      <c r="O36" s="144">
        <f>Ввод!N193</f>
        <v>324.68671583333355</v>
      </c>
      <c r="P36" s="144">
        <f>Ввод!O193</f>
        <v>337.54430978033298</v>
      </c>
      <c r="Q36" s="144">
        <f>Ввод!P193</f>
        <v>337.54430978033298</v>
      </c>
      <c r="R36" s="144">
        <f>Ввод!Q193</f>
        <v>337.54430978033298</v>
      </c>
      <c r="S36" s="144">
        <f>Ввод!R193</f>
        <v>337.54430978033298</v>
      </c>
      <c r="T36" s="144">
        <f>Ввод!S193</f>
        <v>350.97857330958976</v>
      </c>
      <c r="U36" s="144">
        <f>Ввод!T193</f>
        <v>350.97857330958976</v>
      </c>
      <c r="V36" s="144">
        <f>Ввод!U193</f>
        <v>350.97857330958976</v>
      </c>
      <c r="W36" s="144">
        <f>Ввод!V193</f>
        <v>350.97857330958976</v>
      </c>
      <c r="X36" s="144">
        <f>Ввод!W193</f>
        <v>364.98963795610905</v>
      </c>
      <c r="Y36" s="144">
        <f>Ввод!X193</f>
        <v>364.98963795610905</v>
      </c>
      <c r="Z36" s="144">
        <f>Ввод!Y193</f>
        <v>364.98963795610905</v>
      </c>
      <c r="AA36" s="144">
        <f>Ввод!Z193</f>
        <v>364.98963795610905</v>
      </c>
      <c r="AB36" s="144">
        <f>Ввод!AA193</f>
        <v>379.54177482141938</v>
      </c>
      <c r="AC36" s="144">
        <f>Ввод!AB193</f>
        <v>379.54177482141938</v>
      </c>
      <c r="AD36" s="144">
        <f>Ввод!AC193</f>
        <v>379.54177482141938</v>
      </c>
      <c r="AE36" s="144">
        <f>Ввод!AD193</f>
        <v>379.54177482141938</v>
      </c>
      <c r="AF36" s="144">
        <f>Ввод!AE193</f>
        <v>394.62856037057065</v>
      </c>
      <c r="AG36" s="144">
        <f>Ввод!AF193</f>
        <v>394.62856037057065</v>
      </c>
      <c r="AH36" s="144">
        <f>Ввод!AG193</f>
        <v>394.62856037057065</v>
      </c>
      <c r="AI36" s="144">
        <f>Ввод!AH193</f>
        <v>394.62856037057065</v>
      </c>
      <c r="AJ36" s="144">
        <f>Ввод!AI193</f>
        <v>410.26769021805677</v>
      </c>
      <c r="AK36" s="144">
        <f>Ввод!AJ193</f>
        <v>410.26769021805677</v>
      </c>
      <c r="AL36" s="144">
        <f>Ввод!AK193</f>
        <v>410.26769021805677</v>
      </c>
      <c r="AM36" s="144">
        <f>Ввод!AL193</f>
        <v>410.26769021805677</v>
      </c>
      <c r="AN36" s="144">
        <f>Ввод!AM193</f>
        <v>426.49377736618186</v>
      </c>
      <c r="AO36" s="144">
        <f>Ввод!AN193</f>
        <v>426.49377736618186</v>
      </c>
      <c r="AP36" s="144">
        <f>Ввод!AO193</f>
        <v>426.49377736618186</v>
      </c>
      <c r="AQ36" s="144">
        <f>Ввод!AP193</f>
        <v>426.49377736618186</v>
      </c>
      <c r="AR36" s="144">
        <f>Ввод!AQ193</f>
        <v>443.34454650992029</v>
      </c>
      <c r="AS36" s="144">
        <f>Ввод!AR193</f>
        <v>443.34454650992029</v>
      </c>
      <c r="AT36" s="144">
        <f>Ввод!AS193</f>
        <v>443.34454650992029</v>
      </c>
      <c r="AU36" s="144">
        <f>Ввод!AT193</f>
        <v>443.34454650992029</v>
      </c>
      <c r="AV36" s="144">
        <f>Ввод!AU193</f>
        <v>460.87882332438824</v>
      </c>
      <c r="AW36" s="144">
        <f>Ввод!AV193</f>
        <v>460.87882332438824</v>
      </c>
      <c r="AX36" s="144">
        <f>Ввод!AW193</f>
        <v>460.87882332438824</v>
      </c>
      <c r="AY36" s="144">
        <f>Ввод!AX193</f>
        <v>460.87882332438824</v>
      </c>
      <c r="AZ36" s="144">
        <f>Ввод!AY193</f>
        <v>479.14805988096674</v>
      </c>
      <c r="BA36" s="144">
        <f>Ввод!AZ193</f>
        <v>479.14805988096674</v>
      </c>
      <c r="BB36" s="144">
        <f>Ввод!BA193</f>
        <v>479.14805988096674</v>
      </c>
      <c r="BC36" s="144">
        <f>Ввод!BB193</f>
        <v>479.14805988096674</v>
      </c>
      <c r="BD36" s="144">
        <f>Ввод!BC193</f>
        <v>498.17023785824051</v>
      </c>
      <c r="BE36" s="144">
        <f>Ввод!BD193</f>
        <v>498.17023785824051</v>
      </c>
      <c r="BF36" s="144">
        <f>Ввод!BE193</f>
        <v>498.17023785824051</v>
      </c>
      <c r="BG36" s="144">
        <f>Ввод!BF193</f>
        <v>498.17023785824051</v>
      </c>
      <c r="BH36" s="144">
        <f>Ввод!BG193</f>
        <v>518.00737672975515</v>
      </c>
      <c r="BI36" s="144">
        <f>Ввод!BH193</f>
        <v>518.00737672975515</v>
      </c>
      <c r="BJ36" s="144">
        <f>Ввод!BI193</f>
        <v>518.00737672975515</v>
      </c>
      <c r="BK36" s="144">
        <f>Ввод!BJ193</f>
        <v>518.00737672975515</v>
      </c>
      <c r="BL36" s="144">
        <f>Ввод!BK193</f>
        <v>518.00737672975515</v>
      </c>
      <c r="BM36" s="144">
        <f>Ввод!BL193</f>
        <v>518.00737672975515</v>
      </c>
      <c r="BN36" s="144">
        <f>Ввод!BM193</f>
        <v>518.00737672975515</v>
      </c>
      <c r="BO36" s="144">
        <f>Ввод!BN193</f>
        <v>518.00737672975515</v>
      </c>
      <c r="BP36" s="144">
        <f>Ввод!BO193</f>
        <v>518.00737672975515</v>
      </c>
      <c r="BQ36" s="144">
        <f>Ввод!BP193</f>
        <v>518.00737672975515</v>
      </c>
      <c r="BR36" s="144">
        <f>Ввод!BQ193</f>
        <v>518.00737672975515</v>
      </c>
      <c r="BS36" s="144">
        <f>Ввод!BR193</f>
        <v>518.00737672975515</v>
      </c>
      <c r="BT36" s="144">
        <f>Ввод!BS193</f>
        <v>518.00737672975515</v>
      </c>
      <c r="BU36" s="144">
        <f>Ввод!BT193</f>
        <v>518.00737672975515</v>
      </c>
      <c r="BV36" s="144">
        <f>Ввод!BU193</f>
        <v>518.00737672975515</v>
      </c>
      <c r="BW36" s="144">
        <f>Ввод!BV193</f>
        <v>518.00737672975515</v>
      </c>
      <c r="BX36" s="144">
        <f>Ввод!BW193</f>
        <v>518.00737672975515</v>
      </c>
      <c r="BY36" s="144">
        <f>Ввод!BX193</f>
        <v>518.00737672975515</v>
      </c>
      <c r="BZ36" s="144">
        <f>Ввод!BY193</f>
        <v>518.00737672975515</v>
      </c>
      <c r="CA36" s="144">
        <f>Ввод!BZ193</f>
        <v>518.00737672975515</v>
      </c>
      <c r="CB36" s="144">
        <f>Ввод!CA193</f>
        <v>518.00737672975515</v>
      </c>
      <c r="CC36" s="144">
        <f>Ввод!CB193</f>
        <v>518.00737672975515</v>
      </c>
      <c r="CD36" s="144">
        <f>Ввод!CC193</f>
        <v>518.00737672975515</v>
      </c>
      <c r="CE36" s="144">
        <f>Ввод!CD193</f>
        <v>518.00737672975515</v>
      </c>
      <c r="CF36" s="144">
        <f>Ввод!CE193</f>
        <v>518.00737672975515</v>
      </c>
      <c r="CG36" s="144">
        <f>Ввод!CF193</f>
        <v>518.00737672975515</v>
      </c>
      <c r="CH36" s="144">
        <f>Ввод!CG193</f>
        <v>518.00737672975515</v>
      </c>
      <c r="CI36" s="144">
        <f>Ввод!CH193</f>
        <v>518.00737672975515</v>
      </c>
      <c r="CJ36" s="144">
        <f>Ввод!CI193</f>
        <v>518.00737672975515</v>
      </c>
      <c r="CK36" s="144">
        <f>Ввод!CJ193</f>
        <v>518.00737672975515</v>
      </c>
      <c r="CL36" s="144">
        <f>Ввод!CK193</f>
        <v>518.00737672975515</v>
      </c>
      <c r="CM36" s="144">
        <f>Ввод!CL193</f>
        <v>518.00737672975515</v>
      </c>
      <c r="CN36" s="144">
        <f>Ввод!CM193</f>
        <v>518.00737672975515</v>
      </c>
      <c r="CO36" s="144">
        <f>Ввод!CN193</f>
        <v>518.00737672975515</v>
      </c>
      <c r="CP36" s="144">
        <f>Ввод!CO193</f>
        <v>518.00737672975515</v>
      </c>
      <c r="CQ36" s="144">
        <f>Ввод!CP193</f>
        <v>518.00737672975515</v>
      </c>
      <c r="CR36" s="144">
        <f>Ввод!CQ193</f>
        <v>518.00737672975515</v>
      </c>
      <c r="CS36" s="144">
        <f>Ввод!CR193</f>
        <v>518.00737672975515</v>
      </c>
      <c r="CT36" s="144">
        <f>Ввод!CS193</f>
        <v>518.00737672975515</v>
      </c>
      <c r="CU36" s="144">
        <f>Ввод!CT193</f>
        <v>518.00737672975515</v>
      </c>
      <c r="CV36" s="144">
        <f>Ввод!CU193</f>
        <v>518.00737672975515</v>
      </c>
      <c r="CW36" s="144">
        <f>Ввод!CV193</f>
        <v>518.00737672975515</v>
      </c>
      <c r="CX36" s="144">
        <f>Ввод!CW193</f>
        <v>518.00737672975515</v>
      </c>
      <c r="CY36" s="144">
        <f>Ввод!CX193</f>
        <v>518.00737672975515</v>
      </c>
      <c r="CZ36" s="144">
        <f>Ввод!CY193</f>
        <v>518.00737672975515</v>
      </c>
      <c r="DA36" s="144">
        <f>Ввод!CZ193</f>
        <v>518.00737672975515</v>
      </c>
      <c r="DB36" s="144">
        <f>Ввод!DA193</f>
        <v>518.00737672975515</v>
      </c>
      <c r="DC36" s="144">
        <f>Ввод!DB193</f>
        <v>518.00737672975515</v>
      </c>
      <c r="DD36" s="144">
        <f>Ввод!DC193</f>
        <v>518.00737672975515</v>
      </c>
      <c r="DE36" s="144">
        <f>Ввод!DD193</f>
        <v>518.00737672975515</v>
      </c>
      <c r="DF36" s="144">
        <f>Ввод!DE193</f>
        <v>518.00737672975515</v>
      </c>
      <c r="DG36" s="144">
        <f>Ввод!DF193</f>
        <v>518.00737672975515</v>
      </c>
      <c r="DH36" s="144">
        <f>Ввод!DG193</f>
        <v>518.00737672975515</v>
      </c>
      <c r="DI36" s="144">
        <f>Ввод!DH193</f>
        <v>518.00737672975515</v>
      </c>
      <c r="DJ36" s="144">
        <f>Ввод!DI193</f>
        <v>518.00737672975515</v>
      </c>
      <c r="DK36" s="214"/>
      <c r="DL36" s="214"/>
      <c r="DM36" s="214"/>
    </row>
    <row r="37" spans="2:117" s="225" customFormat="1" x14ac:dyDescent="0.25">
      <c r="B37" s="224"/>
      <c r="C37" s="224"/>
      <c r="D37" s="224"/>
      <c r="E37" s="224"/>
      <c r="F37" s="224"/>
      <c r="G37" s="224"/>
      <c r="H37" s="224"/>
      <c r="I37" s="357"/>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8"/>
      <c r="BR37" s="228"/>
      <c r="BS37" s="228"/>
      <c r="BT37" s="228"/>
      <c r="BU37" s="228"/>
      <c r="BV37" s="228"/>
      <c r="BW37" s="228"/>
      <c r="BX37" s="228"/>
      <c r="BY37" s="228"/>
      <c r="BZ37" s="228"/>
      <c r="CA37" s="228"/>
      <c r="CB37" s="228"/>
      <c r="CC37" s="228"/>
      <c r="CD37" s="228"/>
      <c r="CE37" s="228"/>
      <c r="CF37" s="228"/>
      <c r="CG37" s="228"/>
      <c r="CH37" s="228"/>
      <c r="CI37" s="228"/>
      <c r="CJ37" s="228"/>
      <c r="CK37" s="228"/>
      <c r="CL37" s="228"/>
      <c r="CM37" s="228"/>
      <c r="CN37" s="228"/>
      <c r="CO37" s="228"/>
      <c r="CP37" s="228"/>
      <c r="CQ37" s="228"/>
      <c r="CR37" s="228"/>
      <c r="CS37" s="228"/>
      <c r="CT37" s="228"/>
      <c r="CU37" s="228"/>
      <c r="CV37" s="228"/>
      <c r="CW37" s="228"/>
      <c r="CX37" s="228"/>
      <c r="CY37" s="228"/>
      <c r="CZ37" s="228"/>
      <c r="DA37" s="228"/>
      <c r="DB37" s="228"/>
      <c r="DC37" s="228"/>
      <c r="DD37" s="228"/>
      <c r="DE37" s="228"/>
      <c r="DF37" s="228"/>
      <c r="DG37" s="228"/>
      <c r="DH37" s="228"/>
      <c r="DI37" s="228"/>
      <c r="DJ37" s="228"/>
    </row>
    <row r="38" spans="2:117" s="225" customFormat="1" x14ac:dyDescent="0.25">
      <c r="B38" s="224"/>
      <c r="C38" s="224"/>
      <c r="D38" s="224"/>
      <c r="E38" s="224"/>
      <c r="F38" s="224"/>
      <c r="G38" s="224"/>
      <c r="H38" s="224"/>
      <c r="I38" s="357"/>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4"/>
      <c r="BR38" s="224"/>
      <c r="BS38" s="224"/>
      <c r="BT38" s="224"/>
      <c r="BU38" s="224"/>
      <c r="BV38" s="224"/>
      <c r="BW38" s="224"/>
      <c r="BX38" s="224"/>
      <c r="BY38" s="224"/>
      <c r="BZ38" s="224"/>
      <c r="CA38" s="224"/>
      <c r="CB38" s="224"/>
      <c r="CC38" s="224"/>
      <c r="CD38" s="224"/>
      <c r="CE38" s="224"/>
      <c r="CF38" s="224"/>
      <c r="CG38" s="224"/>
      <c r="CH38" s="224"/>
      <c r="CI38" s="224"/>
      <c r="CJ38" s="224"/>
      <c r="CK38" s="224"/>
      <c r="CL38" s="224"/>
      <c r="CM38" s="224"/>
      <c r="CN38" s="224"/>
      <c r="CO38" s="224"/>
      <c r="CP38" s="224"/>
      <c r="CQ38" s="224"/>
      <c r="CR38" s="224"/>
      <c r="CS38" s="224"/>
      <c r="CT38" s="224"/>
      <c r="CU38" s="224"/>
      <c r="CV38" s="224"/>
      <c r="CW38" s="224"/>
      <c r="CX38" s="224"/>
      <c r="CY38" s="224"/>
      <c r="CZ38" s="224"/>
      <c r="DA38" s="224"/>
      <c r="DB38" s="224"/>
      <c r="DC38" s="224"/>
      <c r="DD38" s="224"/>
      <c r="DE38" s="224"/>
      <c r="DF38" s="224"/>
      <c r="DG38" s="224"/>
      <c r="DH38" s="224"/>
      <c r="DI38" s="224"/>
      <c r="DJ38" s="224"/>
    </row>
    <row r="39" spans="2:117" s="225" customFormat="1" x14ac:dyDescent="0.25">
      <c r="B39" s="224"/>
      <c r="C39" s="224"/>
      <c r="D39" s="224"/>
      <c r="E39" s="224"/>
      <c r="F39" s="224"/>
      <c r="G39" s="224"/>
      <c r="H39" s="224"/>
      <c r="I39" s="357"/>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c r="BB39" s="224"/>
      <c r="BC39" s="224"/>
      <c r="BD39" s="224"/>
      <c r="BE39" s="224"/>
      <c r="BF39" s="224"/>
      <c r="BG39" s="224"/>
      <c r="BH39" s="224"/>
      <c r="BI39" s="224"/>
      <c r="BJ39" s="224"/>
      <c r="BK39" s="224"/>
      <c r="BL39" s="224"/>
      <c r="BM39" s="224"/>
      <c r="BN39" s="224"/>
      <c r="BO39" s="224"/>
      <c r="BP39" s="224"/>
      <c r="BQ39" s="224"/>
      <c r="BR39" s="224"/>
      <c r="BS39" s="224"/>
      <c r="BT39" s="224"/>
      <c r="BU39" s="224"/>
      <c r="BV39" s="224"/>
      <c r="BW39" s="224"/>
      <c r="BX39" s="224"/>
      <c r="BY39" s="224"/>
      <c r="BZ39" s="224"/>
      <c r="CA39" s="224"/>
      <c r="CB39" s="224"/>
      <c r="CC39" s="224"/>
      <c r="CD39" s="224"/>
      <c r="CE39" s="224"/>
      <c r="CF39" s="224"/>
      <c r="CG39" s="224"/>
      <c r="CH39" s="224"/>
      <c r="CI39" s="224"/>
      <c r="CJ39" s="224"/>
      <c r="CK39" s="224"/>
      <c r="CL39" s="224"/>
      <c r="CM39" s="224"/>
      <c r="CN39" s="224"/>
      <c r="CO39" s="224"/>
      <c r="CP39" s="224"/>
      <c r="CQ39" s="224"/>
      <c r="CR39" s="224"/>
      <c r="CS39" s="224"/>
      <c r="CT39" s="224"/>
      <c r="CU39" s="224"/>
      <c r="CV39" s="224"/>
      <c r="CW39" s="224"/>
      <c r="CX39" s="224"/>
      <c r="CY39" s="224"/>
      <c r="CZ39" s="224"/>
      <c r="DA39" s="224"/>
      <c r="DB39" s="224"/>
      <c r="DC39" s="224"/>
      <c r="DD39" s="224"/>
      <c r="DE39" s="224"/>
      <c r="DF39" s="224"/>
      <c r="DG39" s="224"/>
      <c r="DH39" s="224"/>
      <c r="DI39" s="224"/>
      <c r="DJ39" s="224"/>
    </row>
    <row r="40" spans="2:117" s="225" customFormat="1" x14ac:dyDescent="0.25">
      <c r="B40" s="224"/>
      <c r="C40" s="224"/>
      <c r="D40" s="224"/>
      <c r="E40" s="224"/>
      <c r="F40" s="224"/>
      <c r="G40" s="224"/>
      <c r="H40" s="224"/>
      <c r="I40" s="357"/>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224"/>
      <c r="BR40" s="224"/>
      <c r="BS40" s="224"/>
      <c r="BT40" s="224"/>
      <c r="BU40" s="224"/>
      <c r="BV40" s="224"/>
      <c r="BW40" s="224"/>
      <c r="BX40" s="224"/>
      <c r="BY40" s="224"/>
      <c r="BZ40" s="224"/>
      <c r="CA40" s="224"/>
      <c r="CB40" s="224"/>
      <c r="CC40" s="224"/>
      <c r="CD40" s="224"/>
      <c r="CE40" s="224"/>
      <c r="CF40" s="224"/>
      <c r="CG40" s="224"/>
      <c r="CH40" s="224"/>
      <c r="CI40" s="224"/>
      <c r="CJ40" s="224"/>
      <c r="CK40" s="224"/>
      <c r="CL40" s="224"/>
      <c r="CM40" s="224"/>
      <c r="CN40" s="224"/>
      <c r="CO40" s="224"/>
      <c r="CP40" s="224"/>
      <c r="CQ40" s="224"/>
      <c r="CR40" s="224"/>
      <c r="CS40" s="224"/>
      <c r="CT40" s="224"/>
      <c r="CU40" s="224"/>
      <c r="CV40" s="224"/>
      <c r="CW40" s="224"/>
      <c r="CX40" s="224"/>
      <c r="CY40" s="224"/>
      <c r="CZ40" s="224"/>
      <c r="DA40" s="224"/>
      <c r="DB40" s="224"/>
      <c r="DC40" s="224"/>
      <c r="DD40" s="224"/>
      <c r="DE40" s="224"/>
      <c r="DF40" s="224"/>
      <c r="DG40" s="224"/>
      <c r="DH40" s="224"/>
      <c r="DI40" s="224"/>
      <c r="DJ40" s="224"/>
    </row>
    <row r="41" spans="2:117" s="225" customFormat="1" x14ac:dyDescent="0.25">
      <c r="B41" s="224"/>
      <c r="C41" s="224"/>
      <c r="D41" s="224"/>
      <c r="E41" s="224"/>
      <c r="F41" s="224"/>
      <c r="G41" s="224"/>
      <c r="H41" s="224"/>
      <c r="I41" s="357"/>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4"/>
      <c r="BQ41" s="224"/>
      <c r="BR41" s="224"/>
      <c r="BS41" s="224"/>
      <c r="BT41" s="224"/>
      <c r="BU41" s="224"/>
      <c r="BV41" s="224"/>
      <c r="BW41" s="224"/>
      <c r="BX41" s="224"/>
      <c r="BY41" s="224"/>
      <c r="BZ41" s="224"/>
      <c r="CA41" s="224"/>
      <c r="CB41" s="224"/>
      <c r="CC41" s="224"/>
      <c r="CD41" s="224"/>
      <c r="CE41" s="224"/>
      <c r="CF41" s="224"/>
      <c r="CG41" s="224"/>
      <c r="CH41" s="224"/>
      <c r="CI41" s="224"/>
      <c r="CJ41" s="224"/>
      <c r="CK41" s="224"/>
      <c r="CL41" s="224"/>
      <c r="CM41" s="224"/>
      <c r="CN41" s="224"/>
      <c r="CO41" s="224"/>
      <c r="CP41" s="224"/>
      <c r="CQ41" s="224"/>
      <c r="CR41" s="224"/>
      <c r="CS41" s="224"/>
      <c r="CT41" s="224"/>
      <c r="CU41" s="224"/>
      <c r="CV41" s="224"/>
      <c r="CW41" s="224"/>
      <c r="CX41" s="224"/>
      <c r="CY41" s="224"/>
      <c r="CZ41" s="224"/>
      <c r="DA41" s="224"/>
      <c r="DB41" s="224"/>
      <c r="DC41" s="224"/>
      <c r="DD41" s="224"/>
      <c r="DE41" s="224"/>
      <c r="DF41" s="224"/>
      <c r="DG41" s="224"/>
      <c r="DH41" s="224"/>
      <c r="DI41" s="224"/>
      <c r="DJ41" s="224"/>
    </row>
    <row r="42" spans="2:117" s="225" customFormat="1" x14ac:dyDescent="0.25">
      <c r="B42" s="224"/>
      <c r="C42" s="224"/>
      <c r="D42" s="224"/>
      <c r="E42" s="224"/>
      <c r="F42" s="224"/>
      <c r="G42" s="224"/>
      <c r="H42" s="224"/>
      <c r="I42" s="357"/>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c r="BZ42" s="224"/>
      <c r="CA42" s="224"/>
      <c r="CB42" s="224"/>
      <c r="CC42" s="224"/>
      <c r="CD42" s="224"/>
      <c r="CE42" s="224"/>
      <c r="CF42" s="224"/>
      <c r="CG42" s="224"/>
      <c r="CH42" s="224"/>
      <c r="CI42" s="224"/>
      <c r="CJ42" s="224"/>
      <c r="CK42" s="224"/>
      <c r="CL42" s="224"/>
      <c r="CM42" s="224"/>
      <c r="CN42" s="224"/>
      <c r="CO42" s="224"/>
      <c r="CP42" s="224"/>
      <c r="CQ42" s="224"/>
      <c r="CR42" s="224"/>
      <c r="CS42" s="224"/>
      <c r="CT42" s="224"/>
      <c r="CU42" s="224"/>
      <c r="CV42" s="224"/>
      <c r="CW42" s="224"/>
      <c r="CX42" s="224"/>
      <c r="CY42" s="224"/>
      <c r="CZ42" s="224"/>
      <c r="DA42" s="224"/>
      <c r="DB42" s="224"/>
      <c r="DC42" s="224"/>
      <c r="DD42" s="224"/>
      <c r="DE42" s="224"/>
      <c r="DF42" s="224"/>
      <c r="DG42" s="224"/>
      <c r="DH42" s="224"/>
      <c r="DI42" s="224"/>
      <c r="DJ42" s="224"/>
    </row>
    <row r="43" spans="2:117" s="225" customFormat="1" x14ac:dyDescent="0.25">
      <c r="B43" s="224"/>
      <c r="C43" s="224"/>
      <c r="D43" s="224"/>
      <c r="E43" s="224"/>
      <c r="F43" s="224"/>
      <c r="G43" s="224"/>
      <c r="H43" s="224"/>
      <c r="I43" s="357"/>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224"/>
      <c r="BA43" s="224"/>
      <c r="BB43" s="224"/>
      <c r="BC43" s="224"/>
      <c r="BD43" s="224"/>
      <c r="BE43" s="224"/>
      <c r="BF43" s="224"/>
      <c r="BG43" s="224"/>
      <c r="BH43" s="224"/>
      <c r="BI43" s="224"/>
      <c r="BJ43" s="224"/>
      <c r="BK43" s="224"/>
      <c r="BL43" s="224"/>
      <c r="BM43" s="224"/>
      <c r="BN43" s="224"/>
      <c r="BO43" s="224"/>
      <c r="BP43" s="224"/>
      <c r="BQ43" s="224"/>
      <c r="BR43" s="224"/>
      <c r="BS43" s="224"/>
      <c r="BT43" s="224"/>
      <c r="BU43" s="224"/>
      <c r="BV43" s="224"/>
      <c r="BW43" s="224"/>
      <c r="BX43" s="224"/>
      <c r="BY43" s="224"/>
      <c r="BZ43" s="224"/>
      <c r="CA43" s="224"/>
      <c r="CB43" s="224"/>
      <c r="CC43" s="224"/>
      <c r="CD43" s="224"/>
      <c r="CE43" s="224"/>
      <c r="CF43" s="224"/>
      <c r="CG43" s="224"/>
      <c r="CH43" s="224"/>
      <c r="CI43" s="224"/>
      <c r="CJ43" s="224"/>
      <c r="CK43" s="224"/>
      <c r="CL43" s="224"/>
      <c r="CM43" s="224"/>
      <c r="CN43" s="224"/>
      <c r="CO43" s="224"/>
      <c r="CP43" s="224"/>
      <c r="CQ43" s="224"/>
      <c r="CR43" s="224"/>
      <c r="CS43" s="224"/>
      <c r="CT43" s="224"/>
      <c r="CU43" s="224"/>
      <c r="CV43" s="224"/>
      <c r="CW43" s="224"/>
      <c r="CX43" s="224"/>
      <c r="CY43" s="224"/>
      <c r="CZ43" s="224"/>
      <c r="DA43" s="224"/>
      <c r="DB43" s="224"/>
      <c r="DC43" s="224"/>
      <c r="DD43" s="224"/>
      <c r="DE43" s="224"/>
      <c r="DF43" s="224"/>
      <c r="DG43" s="224"/>
      <c r="DH43" s="224"/>
      <c r="DI43" s="224"/>
      <c r="DJ43" s="224"/>
    </row>
    <row r="44" spans="2:117" s="225" customFormat="1" x14ac:dyDescent="0.25">
      <c r="B44" s="224"/>
      <c r="C44" s="224"/>
      <c r="D44" s="224"/>
      <c r="E44" s="224"/>
      <c r="F44" s="224"/>
      <c r="G44" s="224"/>
      <c r="H44" s="224"/>
      <c r="I44" s="357"/>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24"/>
      <c r="BB44" s="224"/>
      <c r="BC44" s="224"/>
      <c r="BD44" s="224"/>
      <c r="BE44" s="224"/>
      <c r="BF44" s="224"/>
      <c r="BG44" s="224"/>
      <c r="BH44" s="224"/>
      <c r="BI44" s="224"/>
      <c r="BJ44" s="224"/>
      <c r="BK44" s="224"/>
      <c r="BL44" s="224"/>
      <c r="BM44" s="224"/>
      <c r="BN44" s="224"/>
      <c r="BO44" s="224"/>
      <c r="BP44" s="224"/>
      <c r="BQ44" s="224"/>
      <c r="BR44" s="224"/>
      <c r="BS44" s="224"/>
      <c r="BT44" s="224"/>
      <c r="BU44" s="224"/>
      <c r="BV44" s="224"/>
      <c r="BW44" s="224"/>
      <c r="BX44" s="224"/>
      <c r="BY44" s="224"/>
      <c r="BZ44" s="224"/>
      <c r="CA44" s="224"/>
      <c r="CB44" s="224"/>
      <c r="CC44" s="224"/>
      <c r="CD44" s="224"/>
      <c r="CE44" s="224"/>
      <c r="CF44" s="224"/>
      <c r="CG44" s="224"/>
      <c r="CH44" s="224"/>
      <c r="CI44" s="224"/>
      <c r="CJ44" s="224"/>
      <c r="CK44" s="224"/>
      <c r="CL44" s="224"/>
      <c r="CM44" s="224"/>
      <c r="CN44" s="224"/>
      <c r="CO44" s="224"/>
      <c r="CP44" s="224"/>
      <c r="CQ44" s="224"/>
      <c r="CR44" s="224"/>
      <c r="CS44" s="224"/>
      <c r="CT44" s="224"/>
      <c r="CU44" s="224"/>
      <c r="CV44" s="224"/>
      <c r="CW44" s="224"/>
      <c r="CX44" s="224"/>
      <c r="CY44" s="224"/>
      <c r="CZ44" s="224"/>
      <c r="DA44" s="224"/>
      <c r="DB44" s="224"/>
      <c r="DC44" s="224"/>
      <c r="DD44" s="224"/>
      <c r="DE44" s="224"/>
      <c r="DF44" s="224"/>
      <c r="DG44" s="224"/>
      <c r="DH44" s="224"/>
      <c r="DI44" s="224"/>
      <c r="DJ44" s="224"/>
    </row>
    <row r="45" spans="2:117" s="225" customFormat="1" x14ac:dyDescent="0.25">
      <c r="B45" s="224"/>
      <c r="C45" s="224"/>
      <c r="D45" s="224"/>
      <c r="E45" s="224"/>
      <c r="F45" s="224"/>
      <c r="G45" s="224"/>
      <c r="H45" s="224"/>
      <c r="I45" s="357"/>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c r="BB45" s="224"/>
      <c r="BC45" s="224"/>
      <c r="BD45" s="224"/>
      <c r="BE45" s="224"/>
      <c r="BF45" s="224"/>
      <c r="BG45" s="224"/>
      <c r="BH45" s="224"/>
      <c r="BI45" s="224"/>
      <c r="BJ45" s="224"/>
      <c r="BK45" s="224"/>
      <c r="BL45" s="224"/>
      <c r="BM45" s="224"/>
      <c r="BN45" s="224"/>
      <c r="BO45" s="224"/>
      <c r="BP45" s="224"/>
      <c r="BQ45" s="224"/>
      <c r="BR45" s="224"/>
      <c r="BS45" s="224"/>
      <c r="BT45" s="224"/>
      <c r="BU45" s="224"/>
      <c r="BV45" s="224"/>
      <c r="BW45" s="224"/>
      <c r="BX45" s="224"/>
      <c r="BY45" s="224"/>
      <c r="BZ45" s="224"/>
      <c r="CA45" s="224"/>
      <c r="CB45" s="224"/>
      <c r="CC45" s="224"/>
      <c r="CD45" s="224"/>
      <c r="CE45" s="224"/>
      <c r="CF45" s="224"/>
      <c r="CG45" s="224"/>
      <c r="CH45" s="224"/>
      <c r="CI45" s="224"/>
      <c r="CJ45" s="224"/>
      <c r="CK45" s="224"/>
      <c r="CL45" s="224"/>
      <c r="CM45" s="224"/>
      <c r="CN45" s="224"/>
      <c r="CO45" s="224"/>
      <c r="CP45" s="224"/>
      <c r="CQ45" s="224"/>
      <c r="CR45" s="224"/>
      <c r="CS45" s="224"/>
      <c r="CT45" s="224"/>
      <c r="CU45" s="224"/>
      <c r="CV45" s="224"/>
      <c r="CW45" s="224"/>
      <c r="CX45" s="224"/>
      <c r="CY45" s="224"/>
      <c r="CZ45" s="224"/>
      <c r="DA45" s="224"/>
      <c r="DB45" s="224"/>
      <c r="DC45" s="224"/>
      <c r="DD45" s="224"/>
      <c r="DE45" s="224"/>
      <c r="DF45" s="224"/>
      <c r="DG45" s="224"/>
      <c r="DH45" s="224"/>
      <c r="DI45" s="224"/>
      <c r="DJ45" s="224"/>
    </row>
    <row r="46" spans="2:117" s="225" customFormat="1" x14ac:dyDescent="0.25">
      <c r="B46" s="224"/>
      <c r="C46" s="224"/>
      <c r="D46" s="224"/>
      <c r="E46" s="224"/>
      <c r="F46" s="224"/>
      <c r="G46" s="224"/>
      <c r="H46" s="224"/>
      <c r="I46" s="357"/>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BP46" s="224"/>
      <c r="BQ46" s="224"/>
      <c r="BR46" s="224"/>
      <c r="BS46" s="224"/>
      <c r="BT46" s="224"/>
      <c r="BU46" s="224"/>
      <c r="BV46" s="224"/>
      <c r="BW46" s="224"/>
      <c r="BX46" s="224"/>
      <c r="BY46" s="224"/>
      <c r="BZ46" s="224"/>
      <c r="CA46" s="224"/>
      <c r="CB46" s="224"/>
      <c r="CC46" s="224"/>
      <c r="CD46" s="224"/>
      <c r="CE46" s="224"/>
      <c r="CF46" s="224"/>
      <c r="CG46" s="224"/>
      <c r="CH46" s="224"/>
      <c r="CI46" s="224"/>
      <c r="CJ46" s="224"/>
      <c r="CK46" s="224"/>
      <c r="CL46" s="224"/>
      <c r="CM46" s="224"/>
      <c r="CN46" s="224"/>
      <c r="CO46" s="224"/>
      <c r="CP46" s="224"/>
      <c r="CQ46" s="224"/>
      <c r="CR46" s="224"/>
      <c r="CS46" s="224"/>
      <c r="CT46" s="224"/>
      <c r="CU46" s="224"/>
      <c r="CV46" s="224"/>
      <c r="CW46" s="224"/>
      <c r="CX46" s="224"/>
      <c r="CY46" s="224"/>
      <c r="CZ46" s="224"/>
      <c r="DA46" s="224"/>
      <c r="DB46" s="224"/>
      <c r="DC46" s="224"/>
      <c r="DD46" s="224"/>
      <c r="DE46" s="224"/>
      <c r="DF46" s="224"/>
      <c r="DG46" s="224"/>
      <c r="DH46" s="224"/>
      <c r="DI46" s="224"/>
      <c r="DJ46" s="224"/>
    </row>
    <row r="47" spans="2:117" s="225" customFormat="1" x14ac:dyDescent="0.25">
      <c r="B47" s="224"/>
      <c r="C47" s="224"/>
      <c r="D47" s="224"/>
      <c r="E47" s="224"/>
      <c r="F47" s="224"/>
      <c r="G47" s="224"/>
      <c r="H47" s="224"/>
      <c r="I47" s="357"/>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4"/>
      <c r="BI47" s="224"/>
      <c r="BJ47" s="224"/>
      <c r="BK47" s="224"/>
      <c r="BL47" s="224"/>
      <c r="BM47" s="224"/>
      <c r="BN47" s="224"/>
      <c r="BO47" s="224"/>
      <c r="BP47" s="224"/>
      <c r="BQ47" s="224"/>
      <c r="BR47" s="224"/>
      <c r="BS47" s="224"/>
      <c r="BT47" s="224"/>
      <c r="BU47" s="224"/>
      <c r="BV47" s="224"/>
      <c r="BW47" s="224"/>
      <c r="BX47" s="224"/>
      <c r="BY47" s="224"/>
      <c r="BZ47" s="224"/>
      <c r="CA47" s="224"/>
      <c r="CB47" s="224"/>
      <c r="CC47" s="224"/>
      <c r="CD47" s="224"/>
      <c r="CE47" s="224"/>
      <c r="CF47" s="224"/>
      <c r="CG47" s="224"/>
      <c r="CH47" s="224"/>
      <c r="CI47" s="224"/>
      <c r="CJ47" s="224"/>
      <c r="CK47" s="224"/>
      <c r="CL47" s="224"/>
      <c r="CM47" s="224"/>
      <c r="CN47" s="224"/>
      <c r="CO47" s="224"/>
      <c r="CP47" s="224"/>
      <c r="CQ47" s="224"/>
      <c r="CR47" s="224"/>
      <c r="CS47" s="224"/>
      <c r="CT47" s="224"/>
      <c r="CU47" s="224"/>
      <c r="CV47" s="224"/>
      <c r="CW47" s="224"/>
      <c r="CX47" s="224"/>
      <c r="CY47" s="224"/>
      <c r="CZ47" s="224"/>
      <c r="DA47" s="224"/>
      <c r="DB47" s="224"/>
      <c r="DC47" s="224"/>
      <c r="DD47" s="224"/>
      <c r="DE47" s="224"/>
      <c r="DF47" s="224"/>
      <c r="DG47" s="224"/>
      <c r="DH47" s="224"/>
      <c r="DI47" s="224"/>
      <c r="DJ47" s="224"/>
    </row>
    <row r="48" spans="2:117" s="225" customFormat="1" x14ac:dyDescent="0.25">
      <c r="B48" s="224"/>
      <c r="C48" s="224"/>
      <c r="D48" s="224"/>
      <c r="E48" s="224"/>
      <c r="F48" s="224"/>
      <c r="G48" s="224"/>
      <c r="H48" s="224"/>
      <c r="I48" s="357"/>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4"/>
      <c r="AY48" s="224"/>
      <c r="AZ48" s="224"/>
      <c r="BA48" s="224"/>
      <c r="BB48" s="224"/>
      <c r="BC48" s="224"/>
      <c r="BD48" s="224"/>
      <c r="BE48" s="224"/>
      <c r="BF48" s="224"/>
      <c r="BG48" s="224"/>
      <c r="BH48" s="224"/>
      <c r="BI48" s="224"/>
      <c r="BJ48" s="224"/>
      <c r="BK48" s="224"/>
      <c r="BL48" s="224"/>
      <c r="BM48" s="224"/>
      <c r="BN48" s="224"/>
      <c r="BO48" s="224"/>
      <c r="BP48" s="224"/>
      <c r="BQ48" s="224"/>
      <c r="BR48" s="224"/>
      <c r="BS48" s="224"/>
      <c r="BT48" s="224"/>
      <c r="BU48" s="224"/>
      <c r="BV48" s="224"/>
      <c r="BW48" s="224"/>
      <c r="BX48" s="224"/>
      <c r="BY48" s="224"/>
      <c r="BZ48" s="224"/>
      <c r="CA48" s="224"/>
      <c r="CB48" s="224"/>
      <c r="CC48" s="224"/>
      <c r="CD48" s="224"/>
      <c r="CE48" s="224"/>
      <c r="CF48" s="224"/>
      <c r="CG48" s="224"/>
      <c r="CH48" s="224"/>
      <c r="CI48" s="224"/>
      <c r="CJ48" s="224"/>
      <c r="CK48" s="224"/>
      <c r="CL48" s="224"/>
      <c r="CM48" s="224"/>
      <c r="CN48" s="224"/>
      <c r="CO48" s="224"/>
      <c r="CP48" s="224"/>
      <c r="CQ48" s="224"/>
      <c r="CR48" s="224"/>
      <c r="CS48" s="224"/>
      <c r="CT48" s="224"/>
      <c r="CU48" s="224"/>
      <c r="CV48" s="224"/>
      <c r="CW48" s="224"/>
      <c r="CX48" s="224"/>
      <c r="CY48" s="224"/>
      <c r="CZ48" s="224"/>
      <c r="DA48" s="224"/>
      <c r="DB48" s="224"/>
      <c r="DC48" s="224"/>
      <c r="DD48" s="224"/>
      <c r="DE48" s="224"/>
      <c r="DF48" s="224"/>
      <c r="DG48" s="224"/>
      <c r="DH48" s="224"/>
      <c r="DI48" s="224"/>
      <c r="DJ48" s="224"/>
    </row>
    <row r="49" spans="2:114" s="225" customFormat="1" x14ac:dyDescent="0.25">
      <c r="B49" s="224"/>
      <c r="C49" s="224"/>
      <c r="D49" s="224"/>
      <c r="E49" s="224"/>
      <c r="F49" s="224"/>
      <c r="G49" s="224"/>
      <c r="H49" s="224"/>
      <c r="I49" s="357"/>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4"/>
      <c r="BQ49" s="224"/>
      <c r="BR49" s="224"/>
      <c r="BS49" s="224"/>
      <c r="BT49" s="224"/>
      <c r="BU49" s="224"/>
      <c r="BV49" s="224"/>
      <c r="BW49" s="224"/>
      <c r="BX49" s="224"/>
      <c r="BY49" s="224"/>
      <c r="BZ49" s="224"/>
      <c r="CA49" s="224"/>
      <c r="CB49" s="224"/>
      <c r="CC49" s="224"/>
      <c r="CD49" s="224"/>
      <c r="CE49" s="224"/>
      <c r="CF49" s="224"/>
      <c r="CG49" s="224"/>
      <c r="CH49" s="224"/>
      <c r="CI49" s="224"/>
      <c r="CJ49" s="224"/>
      <c r="CK49" s="224"/>
      <c r="CL49" s="224"/>
      <c r="CM49" s="224"/>
      <c r="CN49" s="224"/>
      <c r="CO49" s="224"/>
      <c r="CP49" s="224"/>
      <c r="CQ49" s="224"/>
      <c r="CR49" s="224"/>
      <c r="CS49" s="224"/>
      <c r="CT49" s="224"/>
      <c r="CU49" s="224"/>
      <c r="CV49" s="224"/>
      <c r="CW49" s="224"/>
      <c r="CX49" s="224"/>
      <c r="CY49" s="224"/>
      <c r="CZ49" s="224"/>
      <c r="DA49" s="224"/>
      <c r="DB49" s="224"/>
      <c r="DC49" s="224"/>
      <c r="DD49" s="224"/>
      <c r="DE49" s="224"/>
      <c r="DF49" s="224"/>
      <c r="DG49" s="224"/>
      <c r="DH49" s="224"/>
      <c r="DI49" s="224"/>
      <c r="DJ49" s="224"/>
    </row>
    <row r="50" spans="2:114" s="225" customFormat="1" x14ac:dyDescent="0.25">
      <c r="B50" s="224"/>
      <c r="C50" s="224"/>
      <c r="D50" s="224"/>
      <c r="E50" s="224"/>
      <c r="F50" s="224"/>
      <c r="G50" s="224"/>
      <c r="H50" s="224"/>
      <c r="I50" s="357"/>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4"/>
      <c r="BR50" s="224"/>
      <c r="BS50" s="224"/>
      <c r="BT50" s="224"/>
      <c r="BU50" s="224"/>
      <c r="BV50" s="224"/>
      <c r="BW50" s="224"/>
      <c r="BX50" s="224"/>
      <c r="BY50" s="224"/>
      <c r="BZ50" s="224"/>
      <c r="CA50" s="224"/>
      <c r="CB50" s="224"/>
      <c r="CC50" s="224"/>
      <c r="CD50" s="224"/>
      <c r="CE50" s="224"/>
      <c r="CF50" s="224"/>
      <c r="CG50" s="224"/>
      <c r="CH50" s="224"/>
      <c r="CI50" s="224"/>
      <c r="CJ50" s="224"/>
      <c r="CK50" s="224"/>
      <c r="CL50" s="224"/>
      <c r="CM50" s="224"/>
      <c r="CN50" s="224"/>
      <c r="CO50" s="224"/>
      <c r="CP50" s="224"/>
      <c r="CQ50" s="224"/>
      <c r="CR50" s="224"/>
      <c r="CS50" s="224"/>
      <c r="CT50" s="224"/>
      <c r="CU50" s="224"/>
      <c r="CV50" s="224"/>
      <c r="CW50" s="224"/>
      <c r="CX50" s="224"/>
      <c r="CY50" s="224"/>
      <c r="CZ50" s="224"/>
      <c r="DA50" s="224"/>
      <c r="DB50" s="224"/>
      <c r="DC50" s="224"/>
      <c r="DD50" s="224"/>
      <c r="DE50" s="224"/>
      <c r="DF50" s="224"/>
      <c r="DG50" s="224"/>
      <c r="DH50" s="224"/>
      <c r="DI50" s="224"/>
      <c r="DJ50" s="224"/>
    </row>
    <row r="51" spans="2:114" s="225" customFormat="1" x14ac:dyDescent="0.25">
      <c r="B51" s="224"/>
      <c r="C51" s="224"/>
      <c r="D51" s="224"/>
      <c r="E51" s="224"/>
      <c r="F51" s="224"/>
      <c r="G51" s="224"/>
      <c r="H51" s="224"/>
      <c r="I51" s="357"/>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4"/>
      <c r="BR51" s="224"/>
      <c r="BS51" s="224"/>
      <c r="BT51" s="224"/>
      <c r="BU51" s="224"/>
      <c r="BV51" s="224"/>
      <c r="BW51" s="224"/>
      <c r="BX51" s="224"/>
      <c r="BY51" s="224"/>
      <c r="BZ51" s="224"/>
      <c r="CA51" s="224"/>
      <c r="CB51" s="224"/>
      <c r="CC51" s="224"/>
      <c r="CD51" s="224"/>
      <c r="CE51" s="224"/>
      <c r="CF51" s="224"/>
      <c r="CG51" s="224"/>
      <c r="CH51" s="224"/>
      <c r="CI51" s="224"/>
      <c r="CJ51" s="224"/>
      <c r="CK51" s="224"/>
      <c r="CL51" s="224"/>
      <c r="CM51" s="224"/>
      <c r="CN51" s="224"/>
      <c r="CO51" s="224"/>
      <c r="CP51" s="224"/>
      <c r="CQ51" s="224"/>
      <c r="CR51" s="224"/>
      <c r="CS51" s="224"/>
      <c r="CT51" s="224"/>
      <c r="CU51" s="224"/>
      <c r="CV51" s="224"/>
      <c r="CW51" s="224"/>
      <c r="CX51" s="224"/>
      <c r="CY51" s="224"/>
      <c r="CZ51" s="224"/>
      <c r="DA51" s="224"/>
      <c r="DB51" s="224"/>
      <c r="DC51" s="224"/>
      <c r="DD51" s="224"/>
      <c r="DE51" s="224"/>
      <c r="DF51" s="224"/>
      <c r="DG51" s="224"/>
      <c r="DH51" s="224"/>
      <c r="DI51" s="224"/>
      <c r="DJ51" s="224"/>
    </row>
    <row r="52" spans="2:114" s="225" customFormat="1" x14ac:dyDescent="0.25">
      <c r="B52" s="224"/>
      <c r="C52" s="224"/>
      <c r="D52" s="224"/>
      <c r="E52" s="224"/>
      <c r="F52" s="224"/>
      <c r="G52" s="224"/>
      <c r="H52" s="224"/>
      <c r="I52" s="357"/>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c r="AO52" s="224"/>
      <c r="AP52" s="224"/>
      <c r="AQ52" s="224"/>
      <c r="AR52" s="224"/>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4"/>
      <c r="BQ52" s="224"/>
      <c r="BR52" s="224"/>
      <c r="BS52" s="224"/>
      <c r="BT52" s="224"/>
      <c r="BU52" s="224"/>
      <c r="BV52" s="224"/>
      <c r="BW52" s="224"/>
      <c r="BX52" s="224"/>
      <c r="BY52" s="224"/>
      <c r="BZ52" s="224"/>
      <c r="CA52" s="224"/>
      <c r="CB52" s="224"/>
      <c r="CC52" s="224"/>
      <c r="CD52" s="224"/>
      <c r="CE52" s="224"/>
      <c r="CF52" s="224"/>
      <c r="CG52" s="224"/>
      <c r="CH52" s="224"/>
      <c r="CI52" s="224"/>
      <c r="CJ52" s="224"/>
      <c r="CK52" s="224"/>
      <c r="CL52" s="224"/>
      <c r="CM52" s="224"/>
      <c r="CN52" s="224"/>
      <c r="CO52" s="224"/>
      <c r="CP52" s="224"/>
      <c r="CQ52" s="224"/>
      <c r="CR52" s="224"/>
      <c r="CS52" s="224"/>
      <c r="CT52" s="224"/>
      <c r="CU52" s="224"/>
      <c r="CV52" s="224"/>
      <c r="CW52" s="224"/>
      <c r="CX52" s="224"/>
      <c r="CY52" s="224"/>
      <c r="CZ52" s="224"/>
      <c r="DA52" s="224"/>
      <c r="DB52" s="224"/>
      <c r="DC52" s="224"/>
      <c r="DD52" s="224"/>
      <c r="DE52" s="224"/>
      <c r="DF52" s="224"/>
      <c r="DG52" s="224"/>
      <c r="DH52" s="224"/>
      <c r="DI52" s="224"/>
      <c r="DJ52" s="224"/>
    </row>
    <row r="53" spans="2:114" s="225" customFormat="1" x14ac:dyDescent="0.25">
      <c r="B53" s="224"/>
      <c r="C53" s="224"/>
      <c r="D53" s="224"/>
      <c r="E53" s="224"/>
      <c r="F53" s="224"/>
      <c r="G53" s="224"/>
      <c r="H53" s="224"/>
      <c r="I53" s="357"/>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4"/>
      <c r="BR53" s="224"/>
      <c r="BS53" s="224"/>
      <c r="BT53" s="224"/>
      <c r="BU53" s="224"/>
      <c r="BV53" s="224"/>
      <c r="BW53" s="224"/>
      <c r="BX53" s="224"/>
      <c r="BY53" s="224"/>
      <c r="BZ53" s="224"/>
      <c r="CA53" s="224"/>
      <c r="CB53" s="224"/>
      <c r="CC53" s="224"/>
      <c r="CD53" s="224"/>
      <c r="CE53" s="224"/>
      <c r="CF53" s="224"/>
      <c r="CG53" s="224"/>
      <c r="CH53" s="224"/>
      <c r="CI53" s="224"/>
      <c r="CJ53" s="224"/>
      <c r="CK53" s="224"/>
      <c r="CL53" s="224"/>
      <c r="CM53" s="224"/>
      <c r="CN53" s="224"/>
      <c r="CO53" s="224"/>
      <c r="CP53" s="224"/>
      <c r="CQ53" s="224"/>
      <c r="CR53" s="224"/>
      <c r="CS53" s="224"/>
      <c r="CT53" s="224"/>
      <c r="CU53" s="224"/>
      <c r="CV53" s="224"/>
      <c r="CW53" s="224"/>
      <c r="CX53" s="224"/>
      <c r="CY53" s="224"/>
      <c r="CZ53" s="224"/>
      <c r="DA53" s="224"/>
      <c r="DB53" s="224"/>
      <c r="DC53" s="224"/>
      <c r="DD53" s="224"/>
      <c r="DE53" s="224"/>
      <c r="DF53" s="224"/>
      <c r="DG53" s="224"/>
      <c r="DH53" s="224"/>
      <c r="DI53" s="224"/>
      <c r="DJ53" s="224"/>
    </row>
    <row r="54" spans="2:114" s="225" customFormat="1" x14ac:dyDescent="0.25">
      <c r="B54" s="224"/>
      <c r="C54" s="224"/>
      <c r="D54" s="224"/>
      <c r="E54" s="224"/>
      <c r="F54" s="224"/>
      <c r="G54" s="224"/>
      <c r="H54" s="224"/>
      <c r="I54" s="357"/>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4"/>
      <c r="BR54" s="224"/>
      <c r="BS54" s="224"/>
      <c r="BT54" s="224"/>
      <c r="BU54" s="224"/>
      <c r="BV54" s="224"/>
      <c r="BW54" s="224"/>
      <c r="BX54" s="224"/>
      <c r="BY54" s="224"/>
      <c r="BZ54" s="224"/>
      <c r="CA54" s="224"/>
      <c r="CB54" s="224"/>
      <c r="CC54" s="224"/>
      <c r="CD54" s="224"/>
      <c r="CE54" s="224"/>
      <c r="CF54" s="224"/>
      <c r="CG54" s="224"/>
      <c r="CH54" s="224"/>
      <c r="CI54" s="224"/>
      <c r="CJ54" s="224"/>
      <c r="CK54" s="224"/>
      <c r="CL54" s="224"/>
      <c r="CM54" s="224"/>
      <c r="CN54" s="224"/>
      <c r="CO54" s="224"/>
      <c r="CP54" s="224"/>
      <c r="CQ54" s="224"/>
      <c r="CR54" s="224"/>
      <c r="CS54" s="224"/>
      <c r="CT54" s="224"/>
      <c r="CU54" s="224"/>
      <c r="CV54" s="224"/>
      <c r="CW54" s="224"/>
      <c r="CX54" s="224"/>
      <c r="CY54" s="224"/>
      <c r="CZ54" s="224"/>
      <c r="DA54" s="224"/>
      <c r="DB54" s="224"/>
      <c r="DC54" s="224"/>
      <c r="DD54" s="224"/>
      <c r="DE54" s="224"/>
      <c r="DF54" s="224"/>
      <c r="DG54" s="224"/>
      <c r="DH54" s="224"/>
      <c r="DI54" s="224"/>
      <c r="DJ54" s="224"/>
    </row>
    <row r="55" spans="2:114" s="225" customFormat="1" x14ac:dyDescent="0.25">
      <c r="B55" s="224"/>
      <c r="C55" s="224"/>
      <c r="D55" s="224"/>
      <c r="E55" s="224"/>
      <c r="F55" s="224"/>
      <c r="G55" s="224"/>
      <c r="H55" s="224"/>
      <c r="I55" s="357"/>
      <c r="J55" s="224"/>
      <c r="K55" s="224"/>
      <c r="L55" s="224"/>
      <c r="M55" s="224"/>
      <c r="N55" s="224"/>
      <c r="O55" s="224"/>
      <c r="P55" s="224"/>
      <c r="Q55" s="224"/>
      <c r="R55" s="224"/>
      <c r="S55" s="224"/>
      <c r="T55" s="224"/>
      <c r="U55" s="224"/>
      <c r="V55" s="224"/>
      <c r="W55" s="224"/>
      <c r="X55" s="224"/>
      <c r="Y55" s="224"/>
      <c r="Z55" s="224"/>
      <c r="AA55" s="224"/>
      <c r="AB55" s="224"/>
      <c r="AC55" s="224"/>
      <c r="AD55" s="224"/>
      <c r="AE55" s="224"/>
      <c r="AF55" s="224"/>
      <c r="AG55" s="224"/>
      <c r="AH55" s="224"/>
      <c r="AI55" s="224"/>
      <c r="AJ55" s="224"/>
      <c r="AK55" s="224"/>
      <c r="AL55" s="224"/>
      <c r="AM55" s="224"/>
      <c r="AN55" s="224"/>
      <c r="AO55" s="224"/>
      <c r="AP55" s="224"/>
      <c r="AQ55" s="224"/>
      <c r="AR55" s="224"/>
      <c r="AS55" s="224"/>
      <c r="AT55" s="224"/>
      <c r="AU55" s="224"/>
      <c r="AV55" s="224"/>
      <c r="AW55" s="224"/>
      <c r="AX55" s="224"/>
      <c r="AY55" s="224"/>
      <c r="AZ55" s="224"/>
      <c r="BA55" s="224"/>
      <c r="BB55" s="224"/>
      <c r="BC55" s="224"/>
      <c r="BD55" s="224"/>
      <c r="BE55" s="224"/>
      <c r="BF55" s="224"/>
      <c r="BG55" s="224"/>
      <c r="BH55" s="224"/>
      <c r="BI55" s="224"/>
      <c r="BJ55" s="224"/>
      <c r="BK55" s="224"/>
      <c r="BL55" s="224"/>
      <c r="BM55" s="224"/>
      <c r="BN55" s="224"/>
      <c r="BO55" s="224"/>
      <c r="BP55" s="224"/>
      <c r="BQ55" s="224"/>
      <c r="BR55" s="224"/>
      <c r="BS55" s="224"/>
      <c r="BT55" s="224"/>
      <c r="BU55" s="224"/>
      <c r="BV55" s="224"/>
      <c r="BW55" s="224"/>
      <c r="BX55" s="224"/>
      <c r="BY55" s="224"/>
      <c r="BZ55" s="224"/>
      <c r="CA55" s="224"/>
      <c r="CB55" s="224"/>
      <c r="CC55" s="224"/>
      <c r="CD55" s="224"/>
      <c r="CE55" s="224"/>
      <c r="CF55" s="224"/>
      <c r="CG55" s="224"/>
      <c r="CH55" s="224"/>
      <c r="CI55" s="224"/>
      <c r="CJ55" s="224"/>
      <c r="CK55" s="224"/>
      <c r="CL55" s="224"/>
      <c r="CM55" s="224"/>
      <c r="CN55" s="224"/>
      <c r="CO55" s="224"/>
      <c r="CP55" s="224"/>
      <c r="CQ55" s="224"/>
      <c r="CR55" s="224"/>
      <c r="CS55" s="224"/>
      <c r="CT55" s="224"/>
      <c r="CU55" s="224"/>
      <c r="CV55" s="224"/>
      <c r="CW55" s="224"/>
      <c r="CX55" s="224"/>
      <c r="CY55" s="224"/>
      <c r="CZ55" s="224"/>
      <c r="DA55" s="224"/>
      <c r="DB55" s="224"/>
      <c r="DC55" s="224"/>
      <c r="DD55" s="224"/>
      <c r="DE55" s="224"/>
      <c r="DF55" s="224"/>
      <c r="DG55" s="224"/>
      <c r="DH55" s="224"/>
      <c r="DI55" s="224"/>
      <c r="DJ55" s="224"/>
    </row>
    <row r="56" spans="2:114" s="225" customFormat="1" x14ac:dyDescent="0.25">
      <c r="B56" s="224"/>
      <c r="C56" s="224"/>
      <c r="D56" s="224"/>
      <c r="E56" s="224"/>
      <c r="F56" s="224"/>
      <c r="G56" s="224"/>
      <c r="H56" s="224"/>
      <c r="I56" s="357"/>
      <c r="J56" s="224"/>
      <c r="K56" s="224"/>
      <c r="L56" s="224"/>
      <c r="M56" s="224"/>
      <c r="N56" s="224"/>
      <c r="O56" s="224"/>
      <c r="P56" s="224"/>
      <c r="Q56" s="224"/>
      <c r="R56" s="224"/>
      <c r="S56" s="224"/>
      <c r="T56" s="224"/>
      <c r="U56" s="224"/>
      <c r="V56" s="224"/>
      <c r="W56" s="224"/>
      <c r="X56" s="224"/>
      <c r="Y56" s="224"/>
      <c r="Z56" s="224"/>
      <c r="AA56" s="224"/>
      <c r="AB56" s="224"/>
      <c r="AC56" s="224"/>
      <c r="AD56" s="224"/>
      <c r="AE56" s="224"/>
      <c r="AF56" s="224"/>
      <c r="AG56" s="224"/>
      <c r="AH56" s="224"/>
      <c r="AI56" s="224"/>
      <c r="AJ56" s="224"/>
      <c r="AK56" s="224"/>
      <c r="AL56" s="224"/>
      <c r="AM56" s="224"/>
      <c r="AN56" s="224"/>
      <c r="AO56" s="224"/>
      <c r="AP56" s="224"/>
      <c r="AQ56" s="224"/>
      <c r="AR56" s="224"/>
      <c r="AS56" s="224"/>
      <c r="AT56" s="224"/>
      <c r="AU56" s="224"/>
      <c r="AV56" s="224"/>
      <c r="AW56" s="224"/>
      <c r="AX56" s="224"/>
      <c r="AY56" s="224"/>
      <c r="AZ56" s="224"/>
      <c r="BA56" s="224"/>
      <c r="BB56" s="224"/>
      <c r="BC56" s="224"/>
      <c r="BD56" s="224"/>
      <c r="BE56" s="224"/>
      <c r="BF56" s="224"/>
      <c r="BG56" s="224"/>
      <c r="BH56" s="224"/>
      <c r="BI56" s="224"/>
      <c r="BJ56" s="224"/>
      <c r="BK56" s="224"/>
      <c r="BL56" s="224"/>
      <c r="BM56" s="224"/>
      <c r="BN56" s="224"/>
      <c r="BO56" s="224"/>
      <c r="BP56" s="224"/>
      <c r="BQ56" s="224"/>
      <c r="BR56" s="224"/>
      <c r="BS56" s="224"/>
      <c r="BT56" s="224"/>
      <c r="BU56" s="224"/>
      <c r="BV56" s="224"/>
      <c r="BW56" s="224"/>
      <c r="BX56" s="224"/>
      <c r="BY56" s="224"/>
      <c r="BZ56" s="224"/>
      <c r="CA56" s="224"/>
      <c r="CB56" s="224"/>
      <c r="CC56" s="224"/>
      <c r="CD56" s="224"/>
      <c r="CE56" s="224"/>
      <c r="CF56" s="224"/>
      <c r="CG56" s="224"/>
      <c r="CH56" s="224"/>
      <c r="CI56" s="224"/>
      <c r="CJ56" s="224"/>
      <c r="CK56" s="224"/>
      <c r="CL56" s="224"/>
      <c r="CM56" s="224"/>
      <c r="CN56" s="224"/>
      <c r="CO56" s="224"/>
      <c r="CP56" s="224"/>
      <c r="CQ56" s="224"/>
      <c r="CR56" s="224"/>
      <c r="CS56" s="224"/>
      <c r="CT56" s="224"/>
      <c r="CU56" s="224"/>
      <c r="CV56" s="224"/>
      <c r="CW56" s="224"/>
      <c r="CX56" s="224"/>
      <c r="CY56" s="224"/>
      <c r="CZ56" s="224"/>
      <c r="DA56" s="224"/>
      <c r="DB56" s="224"/>
      <c r="DC56" s="224"/>
      <c r="DD56" s="224"/>
      <c r="DE56" s="224"/>
      <c r="DF56" s="224"/>
      <c r="DG56" s="224"/>
      <c r="DH56" s="224"/>
      <c r="DI56" s="224"/>
      <c r="DJ56" s="224"/>
    </row>
    <row r="57" spans="2:114" s="225" customFormat="1" x14ac:dyDescent="0.25">
      <c r="B57" s="224"/>
      <c r="C57" s="224"/>
      <c r="D57" s="224"/>
      <c r="E57" s="224"/>
      <c r="F57" s="224"/>
      <c r="G57" s="224"/>
      <c r="H57" s="224"/>
      <c r="I57" s="357"/>
      <c r="J57" s="224"/>
      <c r="K57" s="224"/>
      <c r="L57" s="224"/>
      <c r="M57" s="224"/>
      <c r="N57" s="224"/>
      <c r="O57" s="224"/>
      <c r="P57" s="224"/>
      <c r="Q57" s="224"/>
      <c r="R57" s="224"/>
      <c r="S57" s="224"/>
      <c r="T57" s="224"/>
      <c r="U57" s="224"/>
      <c r="V57" s="224"/>
      <c r="W57" s="224"/>
      <c r="X57" s="224"/>
      <c r="Y57" s="224"/>
      <c r="Z57" s="224"/>
      <c r="AA57" s="224"/>
      <c r="AB57" s="224"/>
      <c r="AC57" s="224"/>
      <c r="AD57" s="224"/>
      <c r="AE57" s="224"/>
      <c r="AF57" s="224"/>
      <c r="AG57" s="224"/>
      <c r="AH57" s="224"/>
      <c r="AI57" s="224"/>
      <c r="AJ57" s="224"/>
      <c r="AK57" s="224"/>
      <c r="AL57" s="224"/>
      <c r="AM57" s="224"/>
      <c r="AN57" s="224"/>
      <c r="AO57" s="224"/>
      <c r="AP57" s="224"/>
      <c r="AQ57" s="224"/>
      <c r="AR57" s="224"/>
      <c r="AS57" s="224"/>
      <c r="AT57" s="224"/>
      <c r="AU57" s="224"/>
      <c r="AV57" s="224"/>
      <c r="AW57" s="224"/>
      <c r="AX57" s="224"/>
      <c r="AY57" s="224"/>
      <c r="AZ57" s="224"/>
      <c r="BA57" s="224"/>
      <c r="BB57" s="224"/>
      <c r="BC57" s="224"/>
      <c r="BD57" s="224"/>
      <c r="BE57" s="224"/>
      <c r="BF57" s="224"/>
      <c r="BG57" s="224"/>
      <c r="BH57" s="224"/>
      <c r="BI57" s="224"/>
      <c r="BJ57" s="224"/>
      <c r="BK57" s="224"/>
      <c r="BL57" s="224"/>
      <c r="BM57" s="224"/>
      <c r="BN57" s="224"/>
      <c r="BO57" s="224"/>
      <c r="BP57" s="224"/>
      <c r="BQ57" s="224"/>
      <c r="BR57" s="224"/>
      <c r="BS57" s="224"/>
      <c r="BT57" s="224"/>
      <c r="BU57" s="224"/>
      <c r="BV57" s="224"/>
      <c r="BW57" s="224"/>
      <c r="BX57" s="224"/>
      <c r="BY57" s="224"/>
      <c r="BZ57" s="224"/>
      <c r="CA57" s="224"/>
      <c r="CB57" s="224"/>
      <c r="CC57" s="224"/>
      <c r="CD57" s="224"/>
      <c r="CE57" s="224"/>
      <c r="CF57" s="224"/>
      <c r="CG57" s="224"/>
      <c r="CH57" s="224"/>
      <c r="CI57" s="224"/>
      <c r="CJ57" s="224"/>
      <c r="CK57" s="224"/>
      <c r="CL57" s="224"/>
      <c r="CM57" s="224"/>
      <c r="CN57" s="224"/>
      <c r="CO57" s="224"/>
      <c r="CP57" s="224"/>
      <c r="CQ57" s="224"/>
      <c r="CR57" s="224"/>
      <c r="CS57" s="224"/>
      <c r="CT57" s="224"/>
      <c r="CU57" s="224"/>
      <c r="CV57" s="224"/>
      <c r="CW57" s="224"/>
      <c r="CX57" s="224"/>
      <c r="CY57" s="224"/>
      <c r="CZ57" s="224"/>
      <c r="DA57" s="224"/>
      <c r="DB57" s="224"/>
      <c r="DC57" s="224"/>
      <c r="DD57" s="224"/>
      <c r="DE57" s="224"/>
      <c r="DF57" s="224"/>
      <c r="DG57" s="224"/>
      <c r="DH57" s="224"/>
      <c r="DI57" s="224"/>
      <c r="DJ57" s="224"/>
    </row>
    <row r="58" spans="2:114" s="225" customFormat="1" x14ac:dyDescent="0.25">
      <c r="B58" s="224"/>
      <c r="C58" s="224"/>
      <c r="D58" s="224"/>
      <c r="E58" s="224"/>
      <c r="F58" s="224"/>
      <c r="G58" s="224"/>
      <c r="H58" s="224"/>
      <c r="I58" s="357"/>
      <c r="J58" s="224"/>
      <c r="K58" s="224"/>
      <c r="L58" s="224"/>
      <c r="M58" s="224"/>
      <c r="N58" s="224"/>
      <c r="O58" s="224"/>
      <c r="P58" s="224"/>
      <c r="Q58" s="224"/>
      <c r="R58" s="224"/>
      <c r="S58" s="224"/>
      <c r="T58" s="224"/>
      <c r="U58" s="224"/>
      <c r="V58" s="224"/>
      <c r="W58" s="224"/>
      <c r="X58" s="224"/>
      <c r="Y58" s="224"/>
      <c r="Z58" s="224"/>
      <c r="AA58" s="224"/>
      <c r="AB58" s="224"/>
      <c r="AC58" s="224"/>
      <c r="AD58" s="224"/>
      <c r="AE58" s="224"/>
      <c r="AF58" s="224"/>
      <c r="AG58" s="224"/>
      <c r="AH58" s="224"/>
      <c r="AI58" s="224"/>
      <c r="AJ58" s="224"/>
      <c r="AK58" s="224"/>
      <c r="AL58" s="224"/>
      <c r="AM58" s="224"/>
      <c r="AN58" s="224"/>
      <c r="AO58" s="224"/>
      <c r="AP58" s="224"/>
      <c r="AQ58" s="224"/>
      <c r="AR58" s="224"/>
      <c r="AS58" s="224"/>
      <c r="AT58" s="224"/>
      <c r="AU58" s="224"/>
      <c r="AV58" s="224"/>
      <c r="AW58" s="224"/>
      <c r="AX58" s="224"/>
      <c r="AY58" s="224"/>
      <c r="AZ58" s="224"/>
      <c r="BA58" s="224"/>
      <c r="BB58" s="224"/>
      <c r="BC58" s="224"/>
      <c r="BD58" s="224"/>
      <c r="BE58" s="224"/>
      <c r="BF58" s="224"/>
      <c r="BG58" s="224"/>
      <c r="BH58" s="224"/>
      <c r="BI58" s="224"/>
      <c r="BJ58" s="224"/>
      <c r="BK58" s="224"/>
      <c r="BL58" s="224"/>
      <c r="BM58" s="224"/>
      <c r="BN58" s="224"/>
      <c r="BO58" s="224"/>
      <c r="BP58" s="224"/>
      <c r="BQ58" s="224"/>
      <c r="BR58" s="224"/>
      <c r="BS58" s="224"/>
      <c r="BT58" s="224"/>
      <c r="BU58" s="224"/>
      <c r="BV58" s="224"/>
      <c r="BW58" s="224"/>
      <c r="BX58" s="224"/>
      <c r="BY58" s="224"/>
      <c r="BZ58" s="224"/>
      <c r="CA58" s="224"/>
      <c r="CB58" s="224"/>
      <c r="CC58" s="224"/>
      <c r="CD58" s="224"/>
      <c r="CE58" s="224"/>
      <c r="CF58" s="224"/>
      <c r="CG58" s="224"/>
      <c r="CH58" s="224"/>
      <c r="CI58" s="224"/>
      <c r="CJ58" s="224"/>
      <c r="CK58" s="224"/>
      <c r="CL58" s="224"/>
      <c r="CM58" s="224"/>
      <c r="CN58" s="224"/>
      <c r="CO58" s="224"/>
      <c r="CP58" s="224"/>
      <c r="CQ58" s="224"/>
      <c r="CR58" s="224"/>
      <c r="CS58" s="224"/>
      <c r="CT58" s="224"/>
      <c r="CU58" s="224"/>
      <c r="CV58" s="224"/>
      <c r="CW58" s="224"/>
      <c r="CX58" s="224"/>
      <c r="CY58" s="224"/>
      <c r="CZ58" s="224"/>
      <c r="DA58" s="224"/>
      <c r="DB58" s="224"/>
      <c r="DC58" s="224"/>
      <c r="DD58" s="224"/>
      <c r="DE58" s="224"/>
      <c r="DF58" s="224"/>
      <c r="DG58" s="224"/>
      <c r="DH58" s="224"/>
      <c r="DI58" s="224"/>
      <c r="DJ58" s="224"/>
    </row>
    <row r="59" spans="2:114" s="225" customFormat="1" x14ac:dyDescent="0.25">
      <c r="B59" s="224"/>
      <c r="C59" s="224"/>
      <c r="D59" s="224"/>
      <c r="E59" s="224"/>
      <c r="F59" s="224"/>
      <c r="G59" s="224"/>
      <c r="H59" s="224"/>
      <c r="I59" s="357"/>
      <c r="J59" s="224"/>
      <c r="K59" s="224"/>
      <c r="L59" s="224"/>
      <c r="M59" s="224"/>
      <c r="N59" s="224"/>
      <c r="O59" s="224"/>
      <c r="P59" s="224"/>
      <c r="Q59" s="224"/>
      <c r="R59" s="224"/>
      <c r="S59" s="224"/>
      <c r="T59" s="224"/>
      <c r="U59" s="224"/>
      <c r="V59" s="224"/>
      <c r="W59" s="224"/>
      <c r="X59" s="224"/>
      <c r="Y59" s="224"/>
      <c r="Z59" s="224"/>
      <c r="AA59" s="224"/>
      <c r="AB59" s="224"/>
      <c r="AC59" s="224"/>
      <c r="AD59" s="224"/>
      <c r="AE59" s="224"/>
      <c r="AF59" s="224"/>
      <c r="AG59" s="224"/>
      <c r="AH59" s="224"/>
      <c r="AI59" s="224"/>
      <c r="AJ59" s="224"/>
      <c r="AK59" s="224"/>
      <c r="AL59" s="224"/>
      <c r="AM59" s="224"/>
      <c r="AN59" s="224"/>
      <c r="AO59" s="224"/>
      <c r="AP59" s="224"/>
      <c r="AQ59" s="224"/>
      <c r="AR59" s="224"/>
      <c r="AS59" s="224"/>
      <c r="AT59" s="224"/>
      <c r="AU59" s="224"/>
      <c r="AV59" s="224"/>
      <c r="AW59" s="224"/>
      <c r="AX59" s="224"/>
      <c r="AY59" s="224"/>
      <c r="AZ59" s="224"/>
      <c r="BA59" s="224"/>
      <c r="BB59" s="224"/>
      <c r="BC59" s="224"/>
      <c r="BD59" s="224"/>
      <c r="BE59" s="224"/>
      <c r="BF59" s="224"/>
      <c r="BG59" s="224"/>
      <c r="BH59" s="224"/>
      <c r="BI59" s="224"/>
      <c r="BJ59" s="224"/>
      <c r="BK59" s="224"/>
      <c r="BL59" s="224"/>
      <c r="BM59" s="224"/>
      <c r="BN59" s="224"/>
      <c r="BO59" s="224"/>
      <c r="BP59" s="224"/>
      <c r="BQ59" s="224"/>
      <c r="BR59" s="224"/>
      <c r="BS59" s="224"/>
      <c r="BT59" s="224"/>
      <c r="BU59" s="224"/>
      <c r="BV59" s="224"/>
      <c r="BW59" s="224"/>
      <c r="BX59" s="224"/>
      <c r="BY59" s="224"/>
      <c r="BZ59" s="224"/>
      <c r="CA59" s="224"/>
      <c r="CB59" s="224"/>
      <c r="CC59" s="224"/>
      <c r="CD59" s="224"/>
      <c r="CE59" s="224"/>
      <c r="CF59" s="224"/>
      <c r="CG59" s="224"/>
      <c r="CH59" s="224"/>
      <c r="CI59" s="224"/>
      <c r="CJ59" s="224"/>
      <c r="CK59" s="224"/>
      <c r="CL59" s="224"/>
      <c r="CM59" s="224"/>
      <c r="CN59" s="224"/>
      <c r="CO59" s="224"/>
      <c r="CP59" s="224"/>
      <c r="CQ59" s="224"/>
      <c r="CR59" s="224"/>
      <c r="CS59" s="224"/>
      <c r="CT59" s="224"/>
      <c r="CU59" s="224"/>
      <c r="CV59" s="224"/>
      <c r="CW59" s="224"/>
      <c r="CX59" s="224"/>
      <c r="CY59" s="224"/>
      <c r="CZ59" s="224"/>
      <c r="DA59" s="224"/>
      <c r="DB59" s="224"/>
      <c r="DC59" s="224"/>
      <c r="DD59" s="224"/>
      <c r="DE59" s="224"/>
      <c r="DF59" s="224"/>
      <c r="DG59" s="224"/>
      <c r="DH59" s="224"/>
      <c r="DI59" s="224"/>
      <c r="DJ59" s="224"/>
    </row>
    <row r="60" spans="2:114" s="225" customFormat="1" x14ac:dyDescent="0.25">
      <c r="B60" s="224"/>
      <c r="C60" s="224"/>
      <c r="D60" s="224"/>
      <c r="E60" s="224"/>
      <c r="F60" s="224"/>
      <c r="G60" s="224"/>
      <c r="H60" s="224"/>
      <c r="I60" s="357"/>
      <c r="J60" s="224"/>
      <c r="K60" s="224"/>
      <c r="L60" s="224"/>
      <c r="M60" s="224"/>
      <c r="N60" s="224"/>
      <c r="O60" s="224"/>
      <c r="P60" s="224"/>
      <c r="Q60" s="224"/>
      <c r="R60" s="224"/>
      <c r="S60" s="224"/>
      <c r="T60" s="224"/>
      <c r="U60" s="224"/>
      <c r="V60" s="224"/>
      <c r="W60" s="224"/>
      <c r="X60" s="224"/>
      <c r="Y60" s="224"/>
      <c r="Z60" s="224"/>
      <c r="AA60" s="224"/>
      <c r="AB60" s="224"/>
      <c r="AC60" s="224"/>
      <c r="AD60" s="224"/>
      <c r="AE60" s="224"/>
      <c r="AF60" s="224"/>
      <c r="AG60" s="224"/>
      <c r="AH60" s="224"/>
      <c r="AI60" s="224"/>
      <c r="AJ60" s="224"/>
      <c r="AK60" s="224"/>
      <c r="AL60" s="224"/>
      <c r="AM60" s="224"/>
      <c r="AN60" s="224"/>
      <c r="AO60" s="224"/>
      <c r="AP60" s="224"/>
      <c r="AQ60" s="224"/>
      <c r="AR60" s="224"/>
      <c r="AS60" s="224"/>
      <c r="AT60" s="224"/>
      <c r="AU60" s="224"/>
      <c r="AV60" s="224"/>
      <c r="AW60" s="224"/>
      <c r="AX60" s="224"/>
      <c r="AY60" s="224"/>
      <c r="AZ60" s="224"/>
      <c r="BA60" s="224"/>
      <c r="BB60" s="224"/>
      <c r="BC60" s="224"/>
      <c r="BD60" s="224"/>
      <c r="BE60" s="224"/>
      <c r="BF60" s="224"/>
      <c r="BG60" s="224"/>
      <c r="BH60" s="224"/>
      <c r="BI60" s="224"/>
      <c r="BJ60" s="224"/>
      <c r="BK60" s="224"/>
      <c r="BL60" s="224"/>
      <c r="BM60" s="224"/>
      <c r="BN60" s="224"/>
      <c r="BO60" s="224"/>
      <c r="BP60" s="224"/>
      <c r="BQ60" s="224"/>
      <c r="BR60" s="224"/>
      <c r="BS60" s="224"/>
      <c r="BT60" s="224"/>
      <c r="BU60" s="224"/>
      <c r="BV60" s="224"/>
      <c r="BW60" s="224"/>
      <c r="BX60" s="224"/>
      <c r="BY60" s="224"/>
      <c r="BZ60" s="224"/>
      <c r="CA60" s="224"/>
      <c r="CB60" s="224"/>
      <c r="CC60" s="224"/>
      <c r="CD60" s="224"/>
      <c r="CE60" s="224"/>
      <c r="CF60" s="224"/>
      <c r="CG60" s="224"/>
      <c r="CH60" s="224"/>
      <c r="CI60" s="224"/>
      <c r="CJ60" s="224"/>
      <c r="CK60" s="224"/>
      <c r="CL60" s="224"/>
      <c r="CM60" s="224"/>
      <c r="CN60" s="224"/>
      <c r="CO60" s="224"/>
      <c r="CP60" s="224"/>
      <c r="CQ60" s="224"/>
      <c r="CR60" s="224"/>
      <c r="CS60" s="224"/>
      <c r="CT60" s="224"/>
      <c r="CU60" s="224"/>
      <c r="CV60" s="224"/>
      <c r="CW60" s="224"/>
      <c r="CX60" s="224"/>
      <c r="CY60" s="224"/>
      <c r="CZ60" s="224"/>
      <c r="DA60" s="224"/>
      <c r="DB60" s="224"/>
      <c r="DC60" s="224"/>
      <c r="DD60" s="224"/>
      <c r="DE60" s="224"/>
      <c r="DF60" s="224"/>
      <c r="DG60" s="224"/>
      <c r="DH60" s="224"/>
      <c r="DI60" s="224"/>
      <c r="DJ60" s="224"/>
    </row>
    <row r="61" spans="2:114" s="225" customFormat="1" x14ac:dyDescent="0.25">
      <c r="B61" s="224"/>
      <c r="C61" s="224"/>
      <c r="D61" s="224"/>
      <c r="E61" s="224"/>
      <c r="F61" s="224"/>
      <c r="G61" s="224"/>
      <c r="H61" s="224"/>
      <c r="I61" s="357"/>
      <c r="J61" s="224"/>
      <c r="K61" s="224"/>
      <c r="L61" s="224"/>
      <c r="M61" s="224"/>
      <c r="N61" s="224"/>
      <c r="O61" s="224"/>
      <c r="P61" s="224"/>
      <c r="Q61" s="224"/>
      <c r="R61" s="224"/>
      <c r="S61" s="224"/>
      <c r="T61" s="224"/>
      <c r="U61" s="224"/>
      <c r="V61" s="224"/>
      <c r="W61" s="224"/>
      <c r="X61" s="224"/>
      <c r="Y61" s="224"/>
      <c r="Z61" s="224"/>
      <c r="AA61" s="224"/>
      <c r="AB61" s="224"/>
      <c r="AC61" s="224"/>
      <c r="AD61" s="224"/>
      <c r="AE61" s="224"/>
      <c r="AF61" s="224"/>
      <c r="AG61" s="224"/>
      <c r="AH61" s="224"/>
      <c r="AI61" s="224"/>
      <c r="AJ61" s="224"/>
      <c r="AK61" s="224"/>
      <c r="AL61" s="224"/>
      <c r="AM61" s="224"/>
      <c r="AN61" s="224"/>
      <c r="AO61" s="224"/>
      <c r="AP61" s="224"/>
      <c r="AQ61" s="224"/>
      <c r="AR61" s="224"/>
      <c r="AS61" s="224"/>
      <c r="AT61" s="224"/>
      <c r="AU61" s="224"/>
      <c r="AV61" s="224"/>
      <c r="AW61" s="224"/>
      <c r="AX61" s="224"/>
      <c r="AY61" s="224"/>
      <c r="AZ61" s="224"/>
      <c r="BA61" s="224"/>
      <c r="BB61" s="224"/>
      <c r="BC61" s="224"/>
      <c r="BD61" s="224"/>
      <c r="BE61" s="224"/>
      <c r="BF61" s="224"/>
      <c r="BG61" s="224"/>
      <c r="BH61" s="224"/>
      <c r="BI61" s="224"/>
      <c r="BJ61" s="224"/>
      <c r="BK61" s="224"/>
      <c r="BL61" s="224"/>
      <c r="BM61" s="224"/>
      <c r="BN61" s="224"/>
      <c r="BO61" s="224"/>
      <c r="BP61" s="224"/>
      <c r="BQ61" s="224"/>
      <c r="BR61" s="224"/>
      <c r="BS61" s="224"/>
      <c r="BT61" s="224"/>
      <c r="BU61" s="224"/>
      <c r="BV61" s="224"/>
      <c r="BW61" s="224"/>
      <c r="BX61" s="224"/>
      <c r="BY61" s="224"/>
      <c r="BZ61" s="224"/>
      <c r="CA61" s="224"/>
      <c r="CB61" s="224"/>
      <c r="CC61" s="224"/>
      <c r="CD61" s="224"/>
      <c r="CE61" s="224"/>
      <c r="CF61" s="224"/>
      <c r="CG61" s="224"/>
      <c r="CH61" s="224"/>
      <c r="CI61" s="224"/>
      <c r="CJ61" s="224"/>
      <c r="CK61" s="224"/>
      <c r="CL61" s="224"/>
      <c r="CM61" s="224"/>
      <c r="CN61" s="224"/>
      <c r="CO61" s="224"/>
      <c r="CP61" s="224"/>
      <c r="CQ61" s="224"/>
      <c r="CR61" s="224"/>
      <c r="CS61" s="224"/>
      <c r="CT61" s="224"/>
      <c r="CU61" s="224"/>
      <c r="CV61" s="224"/>
      <c r="CW61" s="224"/>
      <c r="CX61" s="224"/>
      <c r="CY61" s="224"/>
      <c r="CZ61" s="224"/>
      <c r="DA61" s="224"/>
      <c r="DB61" s="224"/>
      <c r="DC61" s="224"/>
      <c r="DD61" s="224"/>
      <c r="DE61" s="224"/>
      <c r="DF61" s="224"/>
      <c r="DG61" s="224"/>
      <c r="DH61" s="224"/>
      <c r="DI61" s="224"/>
      <c r="DJ61" s="224"/>
    </row>
    <row r="62" spans="2:114" s="225" customFormat="1" x14ac:dyDescent="0.25">
      <c r="B62" s="224"/>
      <c r="C62" s="224"/>
      <c r="D62" s="224"/>
      <c r="E62" s="224"/>
      <c r="F62" s="224"/>
      <c r="G62" s="224"/>
      <c r="H62" s="224"/>
      <c r="I62" s="357"/>
      <c r="J62" s="224"/>
      <c r="K62" s="224"/>
      <c r="L62" s="224"/>
      <c r="M62" s="224"/>
      <c r="N62" s="224"/>
      <c r="O62" s="224"/>
      <c r="P62" s="224"/>
      <c r="Q62" s="224"/>
      <c r="R62" s="224"/>
      <c r="S62" s="224"/>
      <c r="T62" s="224"/>
      <c r="U62" s="224"/>
      <c r="V62" s="224"/>
      <c r="W62" s="224"/>
      <c r="X62" s="224"/>
      <c r="Y62" s="224"/>
      <c r="Z62" s="224"/>
      <c r="AA62" s="224"/>
      <c r="AB62" s="224"/>
      <c r="AC62" s="224"/>
      <c r="AD62" s="224"/>
      <c r="AE62" s="224"/>
      <c r="AF62" s="224"/>
      <c r="AG62" s="224"/>
      <c r="AH62" s="224"/>
      <c r="AI62" s="224"/>
      <c r="AJ62" s="224"/>
      <c r="AK62" s="224"/>
      <c r="AL62" s="224"/>
      <c r="AM62" s="224"/>
      <c r="AN62" s="224"/>
      <c r="AO62" s="224"/>
      <c r="AP62" s="224"/>
      <c r="AQ62" s="224"/>
      <c r="AR62" s="224"/>
      <c r="AS62" s="224"/>
      <c r="AT62" s="224"/>
      <c r="AU62" s="224"/>
      <c r="AV62" s="224"/>
      <c r="AW62" s="224"/>
      <c r="AX62" s="224"/>
      <c r="AY62" s="224"/>
      <c r="AZ62" s="224"/>
      <c r="BA62" s="224"/>
      <c r="BB62" s="224"/>
      <c r="BC62" s="224"/>
      <c r="BD62" s="224"/>
      <c r="BE62" s="224"/>
      <c r="BF62" s="224"/>
      <c r="BG62" s="224"/>
      <c r="BH62" s="224"/>
      <c r="BI62" s="224"/>
      <c r="BJ62" s="224"/>
      <c r="BK62" s="224"/>
      <c r="BL62" s="224"/>
      <c r="BM62" s="224"/>
      <c r="BN62" s="224"/>
      <c r="BO62" s="224"/>
      <c r="BP62" s="224"/>
      <c r="BQ62" s="224"/>
      <c r="BR62" s="224"/>
      <c r="BS62" s="224"/>
      <c r="BT62" s="224"/>
      <c r="BU62" s="224"/>
      <c r="BV62" s="224"/>
      <c r="BW62" s="224"/>
      <c r="BX62" s="224"/>
      <c r="BY62" s="224"/>
      <c r="BZ62" s="224"/>
      <c r="CA62" s="224"/>
      <c r="CB62" s="224"/>
      <c r="CC62" s="224"/>
      <c r="CD62" s="224"/>
      <c r="CE62" s="224"/>
      <c r="CF62" s="224"/>
      <c r="CG62" s="224"/>
      <c r="CH62" s="224"/>
      <c r="CI62" s="224"/>
      <c r="CJ62" s="224"/>
      <c r="CK62" s="224"/>
      <c r="CL62" s="224"/>
      <c r="CM62" s="224"/>
      <c r="CN62" s="224"/>
      <c r="CO62" s="224"/>
      <c r="CP62" s="224"/>
      <c r="CQ62" s="224"/>
      <c r="CR62" s="224"/>
      <c r="CS62" s="224"/>
      <c r="CT62" s="224"/>
      <c r="CU62" s="224"/>
      <c r="CV62" s="224"/>
      <c r="CW62" s="224"/>
      <c r="CX62" s="224"/>
      <c r="CY62" s="224"/>
      <c r="CZ62" s="224"/>
      <c r="DA62" s="224"/>
      <c r="DB62" s="224"/>
      <c r="DC62" s="224"/>
      <c r="DD62" s="224"/>
      <c r="DE62" s="224"/>
      <c r="DF62" s="224"/>
      <c r="DG62" s="224"/>
      <c r="DH62" s="224"/>
      <c r="DI62" s="224"/>
      <c r="DJ62" s="224"/>
    </row>
    <row r="63" spans="2:114" s="225" customFormat="1" x14ac:dyDescent="0.25">
      <c r="B63" s="224"/>
      <c r="C63" s="224"/>
      <c r="D63" s="224"/>
      <c r="E63" s="224"/>
      <c r="F63" s="224"/>
      <c r="G63" s="224"/>
      <c r="H63" s="224"/>
      <c r="I63" s="357"/>
      <c r="J63" s="224"/>
      <c r="K63" s="224"/>
      <c r="L63" s="224"/>
      <c r="M63" s="224"/>
      <c r="N63" s="224"/>
      <c r="O63" s="224"/>
      <c r="P63" s="224"/>
      <c r="Q63" s="224"/>
      <c r="R63" s="224"/>
      <c r="S63" s="224"/>
      <c r="T63" s="224"/>
      <c r="U63" s="224"/>
      <c r="V63" s="224"/>
      <c r="W63" s="224"/>
      <c r="X63" s="224"/>
      <c r="Y63" s="224"/>
      <c r="Z63" s="224"/>
      <c r="AA63" s="224"/>
      <c r="AB63" s="224"/>
      <c r="AC63" s="224"/>
      <c r="AD63" s="224"/>
      <c r="AE63" s="224"/>
      <c r="AF63" s="224"/>
      <c r="AG63" s="224"/>
      <c r="AH63" s="224"/>
      <c r="AI63" s="224"/>
      <c r="AJ63" s="224"/>
      <c r="AK63" s="224"/>
      <c r="AL63" s="224"/>
      <c r="AM63" s="224"/>
      <c r="AN63" s="224"/>
      <c r="AO63" s="224"/>
      <c r="AP63" s="224"/>
      <c r="AQ63" s="224"/>
      <c r="AR63" s="224"/>
      <c r="AS63" s="224"/>
      <c r="AT63" s="224"/>
      <c r="AU63" s="224"/>
      <c r="AV63" s="224"/>
      <c r="AW63" s="224"/>
      <c r="AX63" s="224"/>
      <c r="AY63" s="224"/>
      <c r="AZ63" s="224"/>
      <c r="BA63" s="224"/>
      <c r="BB63" s="224"/>
      <c r="BC63" s="224"/>
      <c r="BD63" s="224"/>
      <c r="BE63" s="224"/>
      <c r="BF63" s="224"/>
      <c r="BG63" s="224"/>
      <c r="BH63" s="224"/>
      <c r="BI63" s="224"/>
      <c r="BJ63" s="224"/>
      <c r="BK63" s="224"/>
      <c r="BL63" s="224"/>
      <c r="BM63" s="224"/>
      <c r="BN63" s="224"/>
      <c r="BO63" s="224"/>
      <c r="BP63" s="224"/>
      <c r="BQ63" s="224"/>
      <c r="BR63" s="224"/>
      <c r="BS63" s="224"/>
      <c r="BT63" s="224"/>
      <c r="BU63" s="224"/>
      <c r="BV63" s="224"/>
      <c r="BW63" s="224"/>
      <c r="BX63" s="224"/>
      <c r="BY63" s="224"/>
      <c r="BZ63" s="224"/>
      <c r="CA63" s="224"/>
      <c r="CB63" s="224"/>
      <c r="CC63" s="224"/>
      <c r="CD63" s="224"/>
      <c r="CE63" s="224"/>
      <c r="CF63" s="224"/>
      <c r="CG63" s="224"/>
      <c r="CH63" s="224"/>
      <c r="CI63" s="224"/>
      <c r="CJ63" s="224"/>
      <c r="CK63" s="224"/>
      <c r="CL63" s="224"/>
      <c r="CM63" s="224"/>
      <c r="CN63" s="224"/>
      <c r="CO63" s="224"/>
      <c r="CP63" s="224"/>
      <c r="CQ63" s="224"/>
      <c r="CR63" s="224"/>
      <c r="CS63" s="224"/>
      <c r="CT63" s="224"/>
      <c r="CU63" s="224"/>
      <c r="CV63" s="224"/>
      <c r="CW63" s="224"/>
      <c r="CX63" s="224"/>
      <c r="CY63" s="224"/>
      <c r="CZ63" s="224"/>
      <c r="DA63" s="224"/>
      <c r="DB63" s="224"/>
      <c r="DC63" s="224"/>
      <c r="DD63" s="224"/>
      <c r="DE63" s="224"/>
      <c r="DF63" s="224"/>
      <c r="DG63" s="224"/>
      <c r="DH63" s="224"/>
      <c r="DI63" s="224"/>
      <c r="DJ63" s="224"/>
    </row>
    <row r="64" spans="2:114" s="225" customFormat="1" x14ac:dyDescent="0.25">
      <c r="B64" s="224"/>
      <c r="C64" s="224"/>
      <c r="D64" s="224"/>
      <c r="E64" s="224"/>
      <c r="F64" s="224"/>
      <c r="G64" s="224"/>
      <c r="H64" s="224"/>
      <c r="I64" s="357"/>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4"/>
      <c r="BR64" s="224"/>
      <c r="BS64" s="224"/>
      <c r="BT64" s="224"/>
      <c r="BU64" s="224"/>
      <c r="BV64" s="224"/>
      <c r="BW64" s="224"/>
      <c r="BX64" s="224"/>
      <c r="BY64" s="224"/>
      <c r="BZ64" s="224"/>
      <c r="CA64" s="224"/>
      <c r="CB64" s="224"/>
      <c r="CC64" s="224"/>
      <c r="CD64" s="224"/>
      <c r="CE64" s="224"/>
      <c r="CF64" s="224"/>
      <c r="CG64" s="224"/>
      <c r="CH64" s="224"/>
      <c r="CI64" s="224"/>
      <c r="CJ64" s="224"/>
      <c r="CK64" s="224"/>
      <c r="CL64" s="224"/>
      <c r="CM64" s="224"/>
      <c r="CN64" s="224"/>
      <c r="CO64" s="224"/>
      <c r="CP64" s="224"/>
      <c r="CQ64" s="224"/>
      <c r="CR64" s="224"/>
      <c r="CS64" s="224"/>
      <c r="CT64" s="224"/>
      <c r="CU64" s="224"/>
      <c r="CV64" s="224"/>
      <c r="CW64" s="224"/>
      <c r="CX64" s="224"/>
      <c r="CY64" s="224"/>
      <c r="CZ64" s="224"/>
      <c r="DA64" s="224"/>
      <c r="DB64" s="224"/>
      <c r="DC64" s="224"/>
      <c r="DD64" s="224"/>
      <c r="DE64" s="224"/>
      <c r="DF64" s="224"/>
      <c r="DG64" s="224"/>
      <c r="DH64" s="224"/>
      <c r="DI64" s="224"/>
      <c r="DJ64" s="224"/>
    </row>
    <row r="65" spans="2:114" s="225" customFormat="1" x14ac:dyDescent="0.25">
      <c r="B65" s="224"/>
      <c r="C65" s="224"/>
      <c r="D65" s="224"/>
      <c r="E65" s="224"/>
      <c r="F65" s="224"/>
      <c r="G65" s="224"/>
      <c r="H65" s="224"/>
      <c r="I65" s="357"/>
      <c r="J65" s="224"/>
      <c r="K65" s="224"/>
      <c r="L65" s="224"/>
      <c r="M65" s="224"/>
      <c r="N65" s="224"/>
      <c r="O65" s="224"/>
      <c r="P65" s="224"/>
      <c r="Q65" s="224"/>
      <c r="R65" s="224"/>
      <c r="S65" s="224"/>
      <c r="T65" s="224"/>
      <c r="U65" s="224"/>
      <c r="V65" s="224"/>
      <c r="W65" s="224"/>
      <c r="X65" s="224"/>
      <c r="Y65" s="224"/>
      <c r="Z65" s="224"/>
      <c r="AA65" s="224"/>
      <c r="AB65" s="224"/>
      <c r="AC65" s="224"/>
      <c r="AD65" s="224"/>
      <c r="AE65" s="224"/>
      <c r="AF65" s="224"/>
      <c r="AG65" s="224"/>
      <c r="AH65" s="224"/>
      <c r="AI65" s="224"/>
      <c r="AJ65" s="224"/>
      <c r="AK65" s="224"/>
      <c r="AL65" s="224"/>
      <c r="AM65" s="224"/>
      <c r="AN65" s="224"/>
      <c r="AO65" s="224"/>
      <c r="AP65" s="224"/>
      <c r="AQ65" s="224"/>
      <c r="AR65" s="224"/>
      <c r="AS65" s="224"/>
      <c r="AT65" s="224"/>
      <c r="AU65" s="224"/>
      <c r="AV65" s="224"/>
      <c r="AW65" s="224"/>
      <c r="AX65" s="224"/>
      <c r="AY65" s="224"/>
      <c r="AZ65" s="224"/>
      <c r="BA65" s="224"/>
      <c r="BB65" s="224"/>
      <c r="BC65" s="224"/>
      <c r="BD65" s="224"/>
      <c r="BE65" s="224"/>
      <c r="BF65" s="224"/>
      <c r="BG65" s="224"/>
      <c r="BH65" s="224"/>
      <c r="BI65" s="224"/>
      <c r="BJ65" s="224"/>
      <c r="BK65" s="224"/>
      <c r="BL65" s="224"/>
      <c r="BM65" s="224"/>
      <c r="BN65" s="224"/>
      <c r="BO65" s="224"/>
      <c r="BP65" s="224"/>
      <c r="BQ65" s="224"/>
      <c r="BR65" s="224"/>
      <c r="BS65" s="224"/>
      <c r="BT65" s="224"/>
      <c r="BU65" s="224"/>
      <c r="BV65" s="224"/>
      <c r="BW65" s="224"/>
      <c r="BX65" s="224"/>
      <c r="BY65" s="224"/>
      <c r="BZ65" s="224"/>
      <c r="CA65" s="224"/>
      <c r="CB65" s="224"/>
      <c r="CC65" s="224"/>
      <c r="CD65" s="224"/>
      <c r="CE65" s="224"/>
      <c r="CF65" s="224"/>
      <c r="CG65" s="224"/>
      <c r="CH65" s="224"/>
      <c r="CI65" s="224"/>
      <c r="CJ65" s="224"/>
      <c r="CK65" s="224"/>
      <c r="CL65" s="224"/>
      <c r="CM65" s="224"/>
      <c r="CN65" s="224"/>
      <c r="CO65" s="224"/>
      <c r="CP65" s="224"/>
      <c r="CQ65" s="224"/>
      <c r="CR65" s="224"/>
      <c r="CS65" s="224"/>
      <c r="CT65" s="224"/>
      <c r="CU65" s="224"/>
      <c r="CV65" s="224"/>
      <c r="CW65" s="224"/>
      <c r="CX65" s="224"/>
      <c r="CY65" s="224"/>
      <c r="CZ65" s="224"/>
      <c r="DA65" s="224"/>
      <c r="DB65" s="224"/>
      <c r="DC65" s="224"/>
      <c r="DD65" s="224"/>
      <c r="DE65" s="224"/>
      <c r="DF65" s="224"/>
      <c r="DG65" s="224"/>
      <c r="DH65" s="224"/>
      <c r="DI65" s="224"/>
      <c r="DJ65" s="224"/>
    </row>
    <row r="66" spans="2:114" s="225" customFormat="1" x14ac:dyDescent="0.25">
      <c r="B66" s="224"/>
      <c r="C66" s="224"/>
      <c r="D66" s="224"/>
      <c r="E66" s="224"/>
      <c r="F66" s="224"/>
      <c r="G66" s="224"/>
      <c r="H66" s="224"/>
      <c r="I66" s="357"/>
      <c r="J66" s="224"/>
      <c r="K66" s="224"/>
      <c r="L66" s="224"/>
      <c r="M66" s="224"/>
      <c r="N66" s="224"/>
      <c r="O66" s="224"/>
      <c r="P66" s="224"/>
      <c r="Q66" s="224"/>
      <c r="R66" s="224"/>
      <c r="S66" s="224"/>
      <c r="T66" s="224"/>
      <c r="U66" s="224"/>
      <c r="V66" s="224"/>
      <c r="W66" s="224"/>
      <c r="X66" s="224"/>
      <c r="Y66" s="224"/>
      <c r="Z66" s="224"/>
      <c r="AA66" s="224"/>
      <c r="AB66" s="224"/>
      <c r="AC66" s="224"/>
      <c r="AD66" s="224"/>
      <c r="AE66" s="224"/>
      <c r="AF66" s="224"/>
      <c r="AG66" s="224"/>
      <c r="AH66" s="224"/>
      <c r="AI66" s="224"/>
      <c r="AJ66" s="224"/>
      <c r="AK66" s="224"/>
      <c r="AL66" s="224"/>
      <c r="AM66" s="224"/>
      <c r="AN66" s="224"/>
      <c r="AO66" s="224"/>
      <c r="AP66" s="224"/>
      <c r="AQ66" s="224"/>
      <c r="AR66" s="224"/>
      <c r="AS66" s="224"/>
      <c r="AT66" s="224"/>
      <c r="AU66" s="224"/>
      <c r="AV66" s="224"/>
      <c r="AW66" s="224"/>
      <c r="AX66" s="224"/>
      <c r="AY66" s="224"/>
      <c r="AZ66" s="224"/>
      <c r="BA66" s="224"/>
      <c r="BB66" s="224"/>
      <c r="BC66" s="224"/>
      <c r="BD66" s="224"/>
      <c r="BE66" s="224"/>
      <c r="BF66" s="224"/>
      <c r="BG66" s="224"/>
      <c r="BH66" s="224"/>
      <c r="BI66" s="224"/>
      <c r="BJ66" s="224"/>
      <c r="BK66" s="224"/>
      <c r="BL66" s="224"/>
      <c r="BM66" s="224"/>
      <c r="BN66" s="224"/>
      <c r="BO66" s="224"/>
      <c r="BP66" s="224"/>
      <c r="BQ66" s="224"/>
      <c r="BR66" s="224"/>
      <c r="BS66" s="224"/>
      <c r="BT66" s="224"/>
      <c r="BU66" s="224"/>
      <c r="BV66" s="224"/>
      <c r="BW66" s="224"/>
      <c r="BX66" s="224"/>
      <c r="BY66" s="224"/>
      <c r="BZ66" s="224"/>
      <c r="CA66" s="224"/>
      <c r="CB66" s="224"/>
      <c r="CC66" s="224"/>
      <c r="CD66" s="224"/>
      <c r="CE66" s="224"/>
      <c r="CF66" s="224"/>
      <c r="CG66" s="224"/>
      <c r="CH66" s="224"/>
      <c r="CI66" s="224"/>
      <c r="CJ66" s="224"/>
      <c r="CK66" s="224"/>
      <c r="CL66" s="224"/>
      <c r="CM66" s="224"/>
      <c r="CN66" s="224"/>
      <c r="CO66" s="224"/>
      <c r="CP66" s="224"/>
      <c r="CQ66" s="224"/>
      <c r="CR66" s="224"/>
      <c r="CS66" s="224"/>
      <c r="CT66" s="224"/>
      <c r="CU66" s="224"/>
      <c r="CV66" s="224"/>
      <c r="CW66" s="224"/>
      <c r="CX66" s="224"/>
      <c r="CY66" s="224"/>
      <c r="CZ66" s="224"/>
      <c r="DA66" s="224"/>
      <c r="DB66" s="224"/>
      <c r="DC66" s="224"/>
      <c r="DD66" s="224"/>
      <c r="DE66" s="224"/>
      <c r="DF66" s="224"/>
      <c r="DG66" s="224"/>
      <c r="DH66" s="224"/>
      <c r="DI66" s="224"/>
      <c r="DJ66" s="224"/>
    </row>
    <row r="67" spans="2:114" s="225" customFormat="1" x14ac:dyDescent="0.25">
      <c r="B67" s="224"/>
      <c r="C67" s="224"/>
      <c r="D67" s="224"/>
      <c r="E67" s="224"/>
      <c r="F67" s="224"/>
      <c r="G67" s="224"/>
      <c r="H67" s="224"/>
      <c r="I67" s="357"/>
      <c r="J67" s="224"/>
      <c r="K67" s="224"/>
      <c r="L67" s="224"/>
      <c r="M67" s="224"/>
      <c r="N67" s="224"/>
      <c r="O67" s="224"/>
      <c r="P67" s="224"/>
      <c r="Q67" s="224"/>
      <c r="R67" s="224"/>
      <c r="S67" s="224"/>
      <c r="T67" s="224"/>
      <c r="U67" s="224"/>
      <c r="V67" s="224"/>
      <c r="W67" s="224"/>
      <c r="X67" s="224"/>
      <c r="Y67" s="224"/>
      <c r="Z67" s="224"/>
      <c r="AA67" s="224"/>
      <c r="AB67" s="224"/>
      <c r="AC67" s="224"/>
      <c r="AD67" s="224"/>
      <c r="AE67" s="224"/>
      <c r="AF67" s="224"/>
      <c r="AG67" s="224"/>
      <c r="AH67" s="224"/>
      <c r="AI67" s="224"/>
      <c r="AJ67" s="224"/>
      <c r="AK67" s="224"/>
      <c r="AL67" s="224"/>
      <c r="AM67" s="224"/>
      <c r="AN67" s="224"/>
      <c r="AO67" s="224"/>
      <c r="AP67" s="224"/>
      <c r="AQ67" s="224"/>
      <c r="AR67" s="224"/>
      <c r="AS67" s="224"/>
      <c r="AT67" s="224"/>
      <c r="AU67" s="224"/>
      <c r="AV67" s="224"/>
      <c r="AW67" s="224"/>
      <c r="AX67" s="224"/>
      <c r="AY67" s="224"/>
      <c r="AZ67" s="224"/>
      <c r="BA67" s="224"/>
      <c r="BB67" s="224"/>
      <c r="BC67" s="224"/>
      <c r="BD67" s="224"/>
      <c r="BE67" s="224"/>
      <c r="BF67" s="224"/>
      <c r="BG67" s="224"/>
      <c r="BH67" s="224"/>
      <c r="BI67" s="224"/>
      <c r="BJ67" s="224"/>
      <c r="BK67" s="224"/>
      <c r="BL67" s="224"/>
      <c r="BM67" s="224"/>
      <c r="BN67" s="224"/>
      <c r="BO67" s="224"/>
      <c r="BP67" s="224"/>
      <c r="BQ67" s="224"/>
      <c r="BR67" s="224"/>
      <c r="BS67" s="224"/>
      <c r="BT67" s="224"/>
      <c r="BU67" s="224"/>
      <c r="BV67" s="224"/>
      <c r="BW67" s="224"/>
      <c r="BX67" s="224"/>
      <c r="BY67" s="224"/>
      <c r="BZ67" s="224"/>
      <c r="CA67" s="224"/>
      <c r="CB67" s="224"/>
      <c r="CC67" s="224"/>
      <c r="CD67" s="224"/>
      <c r="CE67" s="224"/>
      <c r="CF67" s="224"/>
      <c r="CG67" s="224"/>
      <c r="CH67" s="224"/>
      <c r="CI67" s="224"/>
      <c r="CJ67" s="224"/>
      <c r="CK67" s="224"/>
      <c r="CL67" s="224"/>
      <c r="CM67" s="224"/>
      <c r="CN67" s="224"/>
      <c r="CO67" s="224"/>
      <c r="CP67" s="224"/>
      <c r="CQ67" s="224"/>
      <c r="CR67" s="224"/>
      <c r="CS67" s="224"/>
      <c r="CT67" s="224"/>
      <c r="CU67" s="224"/>
      <c r="CV67" s="224"/>
      <c r="CW67" s="224"/>
      <c r="CX67" s="224"/>
      <c r="CY67" s="224"/>
      <c r="CZ67" s="224"/>
      <c r="DA67" s="224"/>
      <c r="DB67" s="224"/>
      <c r="DC67" s="224"/>
      <c r="DD67" s="224"/>
      <c r="DE67" s="224"/>
      <c r="DF67" s="224"/>
      <c r="DG67" s="224"/>
      <c r="DH67" s="224"/>
      <c r="DI67" s="224"/>
      <c r="DJ67" s="224"/>
    </row>
    <row r="68" spans="2:114" s="225" customFormat="1" x14ac:dyDescent="0.25">
      <c r="B68" s="224"/>
      <c r="C68" s="224"/>
      <c r="D68" s="224"/>
      <c r="E68" s="224"/>
      <c r="F68" s="224"/>
      <c r="G68" s="224"/>
      <c r="H68" s="224"/>
      <c r="I68" s="357"/>
      <c r="J68" s="224"/>
      <c r="K68" s="224"/>
      <c r="L68" s="224"/>
      <c r="M68" s="224"/>
      <c r="N68" s="224"/>
      <c r="O68" s="224"/>
      <c r="P68" s="224"/>
      <c r="Q68" s="224"/>
      <c r="R68" s="224"/>
      <c r="S68" s="224"/>
      <c r="T68" s="224"/>
      <c r="U68" s="224"/>
      <c r="V68" s="224"/>
      <c r="W68" s="224"/>
      <c r="X68" s="224"/>
      <c r="Y68" s="224"/>
      <c r="Z68" s="224"/>
      <c r="AA68" s="224"/>
      <c r="AB68" s="224"/>
      <c r="AC68" s="224"/>
      <c r="AD68" s="224"/>
      <c r="AE68" s="224"/>
      <c r="AF68" s="224"/>
      <c r="AG68" s="224"/>
      <c r="AH68" s="224"/>
      <c r="AI68" s="224"/>
      <c r="AJ68" s="224"/>
      <c r="AK68" s="224"/>
      <c r="AL68" s="224"/>
      <c r="AM68" s="224"/>
      <c r="AN68" s="224"/>
      <c r="AO68" s="224"/>
      <c r="AP68" s="224"/>
      <c r="AQ68" s="224"/>
      <c r="AR68" s="224"/>
      <c r="AS68" s="224"/>
      <c r="AT68" s="224"/>
      <c r="AU68" s="224"/>
      <c r="AV68" s="224"/>
      <c r="AW68" s="224"/>
      <c r="AX68" s="224"/>
      <c r="AY68" s="224"/>
      <c r="AZ68" s="224"/>
      <c r="BA68" s="224"/>
      <c r="BB68" s="224"/>
      <c r="BC68" s="224"/>
      <c r="BD68" s="224"/>
      <c r="BE68" s="224"/>
      <c r="BF68" s="224"/>
      <c r="BG68" s="224"/>
      <c r="BH68" s="224"/>
      <c r="BI68" s="224"/>
      <c r="BJ68" s="224"/>
      <c r="BK68" s="224"/>
      <c r="BL68" s="224"/>
      <c r="BM68" s="224"/>
      <c r="BN68" s="224"/>
      <c r="BO68" s="224"/>
      <c r="BP68" s="224"/>
      <c r="BQ68" s="224"/>
      <c r="BR68" s="224"/>
      <c r="BS68" s="224"/>
      <c r="BT68" s="224"/>
      <c r="BU68" s="224"/>
      <c r="BV68" s="224"/>
      <c r="BW68" s="224"/>
      <c r="BX68" s="224"/>
      <c r="BY68" s="224"/>
      <c r="BZ68" s="224"/>
      <c r="CA68" s="224"/>
      <c r="CB68" s="224"/>
      <c r="CC68" s="224"/>
      <c r="CD68" s="224"/>
      <c r="CE68" s="224"/>
      <c r="CF68" s="224"/>
      <c r="CG68" s="224"/>
      <c r="CH68" s="224"/>
      <c r="CI68" s="224"/>
      <c r="CJ68" s="224"/>
      <c r="CK68" s="224"/>
      <c r="CL68" s="224"/>
      <c r="CM68" s="224"/>
      <c r="CN68" s="224"/>
      <c r="CO68" s="224"/>
      <c r="CP68" s="224"/>
      <c r="CQ68" s="224"/>
      <c r="CR68" s="224"/>
      <c r="CS68" s="224"/>
      <c r="CT68" s="224"/>
      <c r="CU68" s="224"/>
      <c r="CV68" s="224"/>
      <c r="CW68" s="224"/>
      <c r="CX68" s="224"/>
      <c r="CY68" s="224"/>
      <c r="CZ68" s="224"/>
      <c r="DA68" s="224"/>
      <c r="DB68" s="224"/>
      <c r="DC68" s="224"/>
      <c r="DD68" s="224"/>
      <c r="DE68" s="224"/>
      <c r="DF68" s="224"/>
      <c r="DG68" s="224"/>
      <c r="DH68" s="224"/>
      <c r="DI68" s="224"/>
      <c r="DJ68" s="224"/>
    </row>
    <row r="69" spans="2:114" s="225" customFormat="1" x14ac:dyDescent="0.25">
      <c r="B69" s="224"/>
      <c r="C69" s="224"/>
      <c r="D69" s="224"/>
      <c r="E69" s="224"/>
      <c r="F69" s="224"/>
      <c r="G69" s="224"/>
      <c r="H69" s="224"/>
      <c r="I69" s="357"/>
      <c r="J69" s="224"/>
      <c r="K69" s="224"/>
      <c r="L69" s="224"/>
      <c r="M69" s="224"/>
      <c r="N69" s="224"/>
      <c r="O69" s="224"/>
      <c r="P69" s="224"/>
      <c r="Q69" s="224"/>
      <c r="R69" s="224"/>
      <c r="S69" s="224"/>
      <c r="T69" s="224"/>
      <c r="U69" s="224"/>
      <c r="V69" s="224"/>
      <c r="W69" s="224"/>
      <c r="X69" s="224"/>
      <c r="Y69" s="224"/>
      <c r="Z69" s="224"/>
      <c r="AA69" s="224"/>
      <c r="AB69" s="224"/>
      <c r="AC69" s="224"/>
      <c r="AD69" s="224"/>
      <c r="AE69" s="224"/>
      <c r="AF69" s="224"/>
      <c r="AG69" s="224"/>
      <c r="AH69" s="224"/>
      <c r="AI69" s="224"/>
      <c r="AJ69" s="224"/>
      <c r="AK69" s="224"/>
      <c r="AL69" s="224"/>
      <c r="AM69" s="224"/>
      <c r="AN69" s="224"/>
      <c r="AO69" s="224"/>
      <c r="AP69" s="224"/>
      <c r="AQ69" s="224"/>
      <c r="AR69" s="224"/>
      <c r="AS69" s="224"/>
      <c r="AT69" s="224"/>
      <c r="AU69" s="224"/>
      <c r="AV69" s="224"/>
      <c r="AW69" s="224"/>
      <c r="AX69" s="224"/>
      <c r="AY69" s="224"/>
      <c r="AZ69" s="224"/>
      <c r="BA69" s="224"/>
      <c r="BB69" s="224"/>
      <c r="BC69" s="224"/>
      <c r="BD69" s="224"/>
      <c r="BE69" s="224"/>
      <c r="BF69" s="224"/>
      <c r="BG69" s="224"/>
      <c r="BH69" s="224"/>
      <c r="BI69" s="224"/>
      <c r="BJ69" s="224"/>
      <c r="BK69" s="224"/>
      <c r="BL69" s="224"/>
      <c r="BM69" s="224"/>
      <c r="BN69" s="224"/>
      <c r="BO69" s="224"/>
      <c r="BP69" s="224"/>
      <c r="BQ69" s="224"/>
      <c r="BR69" s="224"/>
      <c r="BS69" s="224"/>
      <c r="BT69" s="224"/>
      <c r="BU69" s="224"/>
      <c r="BV69" s="224"/>
      <c r="BW69" s="224"/>
      <c r="BX69" s="224"/>
      <c r="BY69" s="224"/>
      <c r="BZ69" s="224"/>
      <c r="CA69" s="224"/>
      <c r="CB69" s="224"/>
      <c r="CC69" s="224"/>
      <c r="CD69" s="224"/>
      <c r="CE69" s="224"/>
      <c r="CF69" s="224"/>
      <c r="CG69" s="224"/>
      <c r="CH69" s="224"/>
      <c r="CI69" s="224"/>
      <c r="CJ69" s="224"/>
      <c r="CK69" s="224"/>
      <c r="CL69" s="224"/>
      <c r="CM69" s="224"/>
      <c r="CN69" s="224"/>
      <c r="CO69" s="224"/>
      <c r="CP69" s="224"/>
      <c r="CQ69" s="224"/>
      <c r="CR69" s="224"/>
      <c r="CS69" s="224"/>
      <c r="CT69" s="224"/>
      <c r="CU69" s="224"/>
      <c r="CV69" s="224"/>
      <c r="CW69" s="224"/>
      <c r="CX69" s="224"/>
      <c r="CY69" s="224"/>
      <c r="CZ69" s="224"/>
      <c r="DA69" s="224"/>
      <c r="DB69" s="224"/>
      <c r="DC69" s="224"/>
      <c r="DD69" s="224"/>
      <c r="DE69" s="224"/>
      <c r="DF69" s="224"/>
      <c r="DG69" s="224"/>
      <c r="DH69" s="224"/>
      <c r="DI69" s="224"/>
      <c r="DJ69" s="224"/>
    </row>
    <row r="70" spans="2:114" s="225" customFormat="1" x14ac:dyDescent="0.25">
      <c r="B70" s="224"/>
      <c r="C70" s="224"/>
      <c r="D70" s="224"/>
      <c r="E70" s="224"/>
      <c r="F70" s="224"/>
      <c r="G70" s="224"/>
      <c r="H70" s="224"/>
      <c r="I70" s="357"/>
      <c r="J70" s="224"/>
      <c r="K70" s="224"/>
      <c r="L70" s="224"/>
      <c r="M70" s="224"/>
      <c r="N70" s="224"/>
      <c r="O70" s="224"/>
      <c r="P70" s="224"/>
      <c r="Q70" s="224"/>
      <c r="R70" s="224"/>
      <c r="S70" s="224"/>
      <c r="T70" s="224"/>
      <c r="U70" s="224"/>
      <c r="V70" s="224"/>
      <c r="W70" s="224"/>
      <c r="X70" s="224"/>
      <c r="Y70" s="224"/>
      <c r="Z70" s="224"/>
      <c r="AA70" s="224"/>
      <c r="AB70" s="224"/>
      <c r="AC70" s="224"/>
      <c r="AD70" s="224"/>
      <c r="AE70" s="224"/>
      <c r="AF70" s="224"/>
      <c r="AG70" s="224"/>
      <c r="AH70" s="224"/>
      <c r="AI70" s="224"/>
      <c r="AJ70" s="224"/>
      <c r="AK70" s="224"/>
      <c r="AL70" s="224"/>
      <c r="AM70" s="224"/>
      <c r="AN70" s="224"/>
      <c r="AO70" s="224"/>
      <c r="AP70" s="224"/>
      <c r="AQ70" s="224"/>
      <c r="AR70" s="224"/>
      <c r="AS70" s="224"/>
      <c r="AT70" s="224"/>
      <c r="AU70" s="224"/>
      <c r="AV70" s="224"/>
      <c r="AW70" s="224"/>
      <c r="AX70" s="224"/>
      <c r="AY70" s="224"/>
      <c r="AZ70" s="224"/>
      <c r="BA70" s="224"/>
      <c r="BB70" s="224"/>
      <c r="BC70" s="224"/>
      <c r="BD70" s="224"/>
      <c r="BE70" s="224"/>
      <c r="BF70" s="224"/>
      <c r="BG70" s="224"/>
      <c r="BH70" s="224"/>
      <c r="BI70" s="224"/>
      <c r="BJ70" s="224"/>
      <c r="BK70" s="224"/>
      <c r="BL70" s="224"/>
      <c r="BM70" s="224"/>
      <c r="BN70" s="224"/>
      <c r="BO70" s="224"/>
      <c r="BP70" s="224"/>
      <c r="BQ70" s="224"/>
      <c r="BR70" s="224"/>
      <c r="BS70" s="224"/>
      <c r="BT70" s="224"/>
      <c r="BU70" s="224"/>
      <c r="BV70" s="224"/>
      <c r="BW70" s="224"/>
      <c r="BX70" s="224"/>
      <c r="BY70" s="224"/>
      <c r="BZ70" s="224"/>
      <c r="CA70" s="224"/>
      <c r="CB70" s="224"/>
      <c r="CC70" s="224"/>
      <c r="CD70" s="224"/>
      <c r="CE70" s="224"/>
      <c r="CF70" s="224"/>
      <c r="CG70" s="224"/>
      <c r="CH70" s="224"/>
      <c r="CI70" s="224"/>
      <c r="CJ70" s="224"/>
      <c r="CK70" s="224"/>
      <c r="CL70" s="224"/>
      <c r="CM70" s="224"/>
      <c r="CN70" s="224"/>
      <c r="CO70" s="224"/>
      <c r="CP70" s="224"/>
      <c r="CQ70" s="224"/>
      <c r="CR70" s="224"/>
      <c r="CS70" s="224"/>
      <c r="CT70" s="224"/>
      <c r="CU70" s="224"/>
      <c r="CV70" s="224"/>
      <c r="CW70" s="224"/>
      <c r="CX70" s="224"/>
      <c r="CY70" s="224"/>
      <c r="CZ70" s="224"/>
      <c r="DA70" s="224"/>
      <c r="DB70" s="224"/>
      <c r="DC70" s="224"/>
      <c r="DD70" s="224"/>
      <c r="DE70" s="224"/>
      <c r="DF70" s="224"/>
      <c r="DG70" s="224"/>
      <c r="DH70" s="224"/>
      <c r="DI70" s="224"/>
      <c r="DJ70" s="224"/>
    </row>
    <row r="71" spans="2:114" s="225" customFormat="1" x14ac:dyDescent="0.25">
      <c r="B71" s="224"/>
      <c r="C71" s="224"/>
      <c r="D71" s="224"/>
      <c r="E71" s="224"/>
      <c r="F71" s="224"/>
      <c r="G71" s="224"/>
      <c r="H71" s="224"/>
      <c r="I71" s="357"/>
      <c r="J71" s="224"/>
      <c r="K71" s="224"/>
      <c r="L71" s="224"/>
      <c r="M71" s="224"/>
      <c r="N71" s="224"/>
      <c r="O71" s="224"/>
      <c r="P71" s="224"/>
      <c r="Q71" s="224"/>
      <c r="R71" s="224"/>
      <c r="S71" s="224"/>
      <c r="T71" s="224"/>
      <c r="U71" s="224"/>
      <c r="V71" s="224"/>
      <c r="W71" s="224"/>
      <c r="X71" s="224"/>
      <c r="Y71" s="224"/>
      <c r="Z71" s="224"/>
      <c r="AA71" s="224"/>
      <c r="AB71" s="224"/>
      <c r="AC71" s="224"/>
      <c r="AD71" s="224"/>
      <c r="AE71" s="224"/>
      <c r="AF71" s="224"/>
      <c r="AG71" s="224"/>
      <c r="AH71" s="224"/>
      <c r="AI71" s="224"/>
      <c r="AJ71" s="224"/>
      <c r="AK71" s="224"/>
      <c r="AL71" s="224"/>
      <c r="AM71" s="224"/>
      <c r="AN71" s="224"/>
      <c r="AO71" s="224"/>
      <c r="AP71" s="224"/>
      <c r="AQ71" s="224"/>
      <c r="AR71" s="224"/>
      <c r="AS71" s="224"/>
      <c r="AT71" s="224"/>
      <c r="AU71" s="224"/>
      <c r="AV71" s="224"/>
      <c r="AW71" s="224"/>
      <c r="AX71" s="224"/>
      <c r="AY71" s="224"/>
      <c r="AZ71" s="224"/>
      <c r="BA71" s="224"/>
      <c r="BB71" s="224"/>
      <c r="BC71" s="224"/>
      <c r="BD71" s="224"/>
      <c r="BE71" s="224"/>
      <c r="BF71" s="224"/>
      <c r="BG71" s="224"/>
      <c r="BH71" s="224"/>
      <c r="BI71" s="224"/>
      <c r="BJ71" s="224"/>
      <c r="BK71" s="224"/>
      <c r="BL71" s="224"/>
      <c r="BM71" s="224"/>
      <c r="BN71" s="224"/>
      <c r="BO71" s="224"/>
      <c r="BP71" s="224"/>
      <c r="BQ71" s="224"/>
      <c r="BR71" s="224"/>
      <c r="BS71" s="224"/>
      <c r="BT71" s="224"/>
      <c r="BU71" s="224"/>
      <c r="BV71" s="224"/>
      <c r="BW71" s="224"/>
      <c r="BX71" s="224"/>
      <c r="BY71" s="224"/>
      <c r="BZ71" s="224"/>
      <c r="CA71" s="224"/>
      <c r="CB71" s="224"/>
      <c r="CC71" s="224"/>
      <c r="CD71" s="224"/>
      <c r="CE71" s="224"/>
      <c r="CF71" s="224"/>
      <c r="CG71" s="224"/>
      <c r="CH71" s="224"/>
      <c r="CI71" s="224"/>
      <c r="CJ71" s="224"/>
      <c r="CK71" s="224"/>
      <c r="CL71" s="224"/>
      <c r="CM71" s="224"/>
      <c r="CN71" s="224"/>
      <c r="CO71" s="224"/>
      <c r="CP71" s="224"/>
      <c r="CQ71" s="224"/>
      <c r="CR71" s="224"/>
      <c r="CS71" s="224"/>
      <c r="CT71" s="224"/>
      <c r="CU71" s="224"/>
      <c r="CV71" s="224"/>
      <c r="CW71" s="224"/>
      <c r="CX71" s="224"/>
      <c r="CY71" s="224"/>
      <c r="CZ71" s="224"/>
      <c r="DA71" s="224"/>
      <c r="DB71" s="224"/>
      <c r="DC71" s="224"/>
      <c r="DD71" s="224"/>
      <c r="DE71" s="224"/>
      <c r="DF71" s="224"/>
      <c r="DG71" s="224"/>
      <c r="DH71" s="224"/>
      <c r="DI71" s="224"/>
      <c r="DJ71" s="224"/>
    </row>
    <row r="72" spans="2:114" s="225" customFormat="1" x14ac:dyDescent="0.25">
      <c r="B72" s="224"/>
      <c r="C72" s="224"/>
      <c r="D72" s="224"/>
      <c r="E72" s="224"/>
      <c r="F72" s="224"/>
      <c r="G72" s="224"/>
      <c r="H72" s="224"/>
      <c r="I72" s="357"/>
      <c r="J72" s="224"/>
      <c r="K72" s="224"/>
      <c r="L72" s="224"/>
      <c r="M72" s="224"/>
      <c r="N72" s="224"/>
      <c r="O72" s="224"/>
      <c r="P72" s="224"/>
      <c r="Q72" s="224"/>
      <c r="R72" s="224"/>
      <c r="S72" s="224"/>
      <c r="T72" s="224"/>
      <c r="U72" s="224"/>
      <c r="V72" s="224"/>
      <c r="W72" s="224"/>
      <c r="X72" s="224"/>
      <c r="Y72" s="224"/>
      <c r="Z72" s="224"/>
      <c r="AA72" s="224"/>
      <c r="AB72" s="224"/>
      <c r="AC72" s="224"/>
      <c r="AD72" s="224"/>
      <c r="AE72" s="224"/>
      <c r="AF72" s="224"/>
      <c r="AG72" s="224"/>
      <c r="AH72" s="224"/>
      <c r="AI72" s="224"/>
      <c r="AJ72" s="224"/>
      <c r="AK72" s="224"/>
      <c r="AL72" s="224"/>
      <c r="AM72" s="224"/>
      <c r="AN72" s="224"/>
      <c r="AO72" s="224"/>
      <c r="AP72" s="224"/>
      <c r="AQ72" s="224"/>
      <c r="AR72" s="224"/>
      <c r="AS72" s="224"/>
      <c r="AT72" s="224"/>
      <c r="AU72" s="224"/>
      <c r="AV72" s="224"/>
      <c r="AW72" s="224"/>
      <c r="AX72" s="224"/>
      <c r="AY72" s="224"/>
      <c r="AZ72" s="224"/>
      <c r="BA72" s="224"/>
      <c r="BB72" s="224"/>
      <c r="BC72" s="224"/>
      <c r="BD72" s="224"/>
      <c r="BE72" s="224"/>
      <c r="BF72" s="224"/>
      <c r="BG72" s="224"/>
      <c r="BH72" s="224"/>
      <c r="BI72" s="224"/>
      <c r="BJ72" s="224"/>
      <c r="BK72" s="224"/>
      <c r="BL72" s="224"/>
      <c r="BM72" s="224"/>
      <c r="BN72" s="224"/>
      <c r="BO72" s="224"/>
      <c r="BP72" s="224"/>
      <c r="BQ72" s="224"/>
      <c r="BR72" s="224"/>
      <c r="BS72" s="224"/>
      <c r="BT72" s="224"/>
      <c r="BU72" s="224"/>
      <c r="BV72" s="224"/>
      <c r="BW72" s="224"/>
      <c r="BX72" s="224"/>
      <c r="BY72" s="224"/>
      <c r="BZ72" s="224"/>
      <c r="CA72" s="224"/>
      <c r="CB72" s="224"/>
      <c r="CC72" s="224"/>
      <c r="CD72" s="224"/>
      <c r="CE72" s="224"/>
      <c r="CF72" s="224"/>
      <c r="CG72" s="224"/>
      <c r="CH72" s="224"/>
      <c r="CI72" s="224"/>
      <c r="CJ72" s="224"/>
      <c r="CK72" s="224"/>
      <c r="CL72" s="224"/>
      <c r="CM72" s="224"/>
      <c r="CN72" s="224"/>
      <c r="CO72" s="224"/>
      <c r="CP72" s="224"/>
      <c r="CQ72" s="224"/>
      <c r="CR72" s="224"/>
      <c r="CS72" s="224"/>
      <c r="CT72" s="224"/>
      <c r="CU72" s="224"/>
      <c r="CV72" s="224"/>
      <c r="CW72" s="224"/>
      <c r="CX72" s="224"/>
      <c r="CY72" s="224"/>
      <c r="CZ72" s="224"/>
      <c r="DA72" s="224"/>
      <c r="DB72" s="224"/>
      <c r="DC72" s="224"/>
      <c r="DD72" s="224"/>
      <c r="DE72" s="224"/>
      <c r="DF72" s="224"/>
      <c r="DG72" s="224"/>
      <c r="DH72" s="224"/>
      <c r="DI72" s="224"/>
      <c r="DJ72" s="224"/>
    </row>
    <row r="73" spans="2:114" s="225" customFormat="1" x14ac:dyDescent="0.25">
      <c r="B73" s="224"/>
      <c r="C73" s="224"/>
      <c r="D73" s="224"/>
      <c r="E73" s="224"/>
      <c r="F73" s="224"/>
      <c r="G73" s="224"/>
      <c r="H73" s="224"/>
      <c r="I73" s="357"/>
      <c r="J73" s="224"/>
      <c r="K73" s="224"/>
      <c r="L73" s="224"/>
      <c r="M73" s="224"/>
      <c r="N73" s="224"/>
      <c r="O73" s="224"/>
      <c r="P73" s="224"/>
      <c r="Q73" s="224"/>
      <c r="R73" s="224"/>
      <c r="S73" s="224"/>
      <c r="T73" s="224"/>
      <c r="U73" s="224"/>
      <c r="V73" s="224"/>
      <c r="W73" s="224"/>
      <c r="X73" s="224"/>
      <c r="Y73" s="224"/>
      <c r="Z73" s="224"/>
      <c r="AA73" s="224"/>
      <c r="AB73" s="224"/>
      <c r="AC73" s="224"/>
      <c r="AD73" s="224"/>
      <c r="AE73" s="224"/>
      <c r="AF73" s="224"/>
      <c r="AG73" s="224"/>
      <c r="AH73" s="224"/>
      <c r="AI73" s="224"/>
      <c r="AJ73" s="224"/>
      <c r="AK73" s="224"/>
      <c r="AL73" s="224"/>
      <c r="AM73" s="224"/>
      <c r="AN73" s="224"/>
      <c r="AO73" s="224"/>
      <c r="AP73" s="224"/>
      <c r="AQ73" s="224"/>
      <c r="AR73" s="224"/>
      <c r="AS73" s="224"/>
      <c r="AT73" s="224"/>
      <c r="AU73" s="224"/>
      <c r="AV73" s="224"/>
      <c r="AW73" s="224"/>
      <c r="AX73" s="224"/>
      <c r="AY73" s="224"/>
      <c r="AZ73" s="224"/>
      <c r="BA73" s="224"/>
      <c r="BB73" s="224"/>
      <c r="BC73" s="224"/>
      <c r="BD73" s="224"/>
      <c r="BE73" s="224"/>
      <c r="BF73" s="224"/>
      <c r="BG73" s="224"/>
      <c r="BH73" s="224"/>
      <c r="BI73" s="224"/>
      <c r="BJ73" s="224"/>
      <c r="BK73" s="224"/>
      <c r="BL73" s="224"/>
      <c r="BM73" s="224"/>
      <c r="BN73" s="224"/>
      <c r="BO73" s="224"/>
      <c r="BP73" s="224"/>
      <c r="BQ73" s="224"/>
      <c r="BR73" s="224"/>
      <c r="BS73" s="224"/>
      <c r="BT73" s="224"/>
      <c r="BU73" s="224"/>
      <c r="BV73" s="224"/>
      <c r="BW73" s="224"/>
      <c r="BX73" s="224"/>
      <c r="BY73" s="224"/>
      <c r="BZ73" s="224"/>
      <c r="CA73" s="224"/>
      <c r="CB73" s="224"/>
      <c r="CC73" s="224"/>
      <c r="CD73" s="224"/>
      <c r="CE73" s="224"/>
      <c r="CF73" s="224"/>
      <c r="CG73" s="224"/>
      <c r="CH73" s="224"/>
      <c r="CI73" s="224"/>
      <c r="CJ73" s="224"/>
      <c r="CK73" s="224"/>
      <c r="CL73" s="224"/>
      <c r="CM73" s="224"/>
      <c r="CN73" s="224"/>
      <c r="CO73" s="224"/>
      <c r="CP73" s="224"/>
      <c r="CQ73" s="224"/>
      <c r="CR73" s="224"/>
      <c r="CS73" s="224"/>
      <c r="CT73" s="224"/>
      <c r="CU73" s="224"/>
      <c r="CV73" s="224"/>
      <c r="CW73" s="224"/>
      <c r="CX73" s="224"/>
      <c r="CY73" s="224"/>
      <c r="CZ73" s="224"/>
      <c r="DA73" s="224"/>
      <c r="DB73" s="224"/>
      <c r="DC73" s="224"/>
      <c r="DD73" s="224"/>
      <c r="DE73" s="224"/>
      <c r="DF73" s="224"/>
      <c r="DG73" s="224"/>
      <c r="DH73" s="224"/>
      <c r="DI73" s="224"/>
      <c r="DJ73" s="224"/>
    </row>
  </sheetData>
  <sheetProtection password="F585" sheet="1" objects="1" scenarios="1" formatCells="0" formatColumns="0" formatRows="0"/>
  <pageMargins left="0.39370078740157483" right="0.39370078740157483" top="0.39370078740157483" bottom="0.39370078740157483" header="0.31496062992125984" footer="0.31496062992125984"/>
  <pageSetup paperSize="9" scale="57" fitToWidth="8"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6">
    <pageSetUpPr fitToPage="1"/>
  </sheetPr>
  <dimension ref="A8:EG212"/>
  <sheetViews>
    <sheetView view="pageBreakPreview" zoomScale="70" zoomScaleNormal="85" zoomScaleSheetLayoutView="70" workbookViewId="0">
      <pane xSplit="9" ySplit="15" topLeftCell="J16" activePane="bottomRight" state="frozen"/>
      <selection activeCell="C56" sqref="C56"/>
      <selection pane="topRight" activeCell="C56" sqref="C56"/>
      <selection pane="bottomLeft" activeCell="C56" sqref="C56"/>
      <selection pane="bottomRight"/>
    </sheetView>
  </sheetViews>
  <sheetFormatPr defaultColWidth="0" defaultRowHeight="15" x14ac:dyDescent="0.25"/>
  <cols>
    <col min="1" max="1" width="9.140625" style="46" customWidth="1"/>
    <col min="2" max="2" width="73.7109375" bestFit="1" customWidth="1"/>
    <col min="3" max="3" width="9.140625" customWidth="1"/>
    <col min="4" max="4" width="12.140625" bestFit="1" customWidth="1"/>
    <col min="5" max="6" width="9.140625" customWidth="1"/>
    <col min="7" max="7" width="9.140625" style="45" customWidth="1"/>
    <col min="8" max="8" width="9.140625" customWidth="1"/>
    <col min="9" max="9" width="12.140625" style="144" bestFit="1" customWidth="1"/>
    <col min="10" max="10" width="12.5703125" bestFit="1" customWidth="1"/>
    <col min="11" max="15" width="13.7109375" bestFit="1" customWidth="1"/>
    <col min="16" max="37" width="15" bestFit="1" customWidth="1"/>
    <col min="38" max="114" width="13.5703125" bestFit="1" customWidth="1"/>
    <col min="115" max="137" width="0" hidden="1" customWidth="1"/>
    <col min="138" max="16384" width="9.140625" hidden="1"/>
  </cols>
  <sheetData>
    <row r="8" spans="2:115" ht="26.25" x14ac:dyDescent="0.4">
      <c r="B8" s="211" t="str">
        <f>"Проект: "&amp;Ввод!E3</f>
        <v>Проект: Реконструкция системы теплоснабжения г.[•]</v>
      </c>
    </row>
    <row r="9" spans="2:115" ht="23.25" x14ac:dyDescent="0.35">
      <c r="B9" s="24" t="s">
        <v>261</v>
      </c>
    </row>
    <row r="10" spans="2:115" x14ac:dyDescent="0.25">
      <c r="B10" t="s">
        <v>78</v>
      </c>
    </row>
    <row r="12" spans="2:115" x14ac:dyDescent="0.25">
      <c r="B12" s="26"/>
      <c r="C12" s="26"/>
      <c r="D12" s="26"/>
      <c r="E12" s="26"/>
      <c r="F12" s="26"/>
      <c r="G12" s="47"/>
      <c r="H12" s="26"/>
      <c r="I12" s="146"/>
      <c r="J12" s="26">
        <f>Ввод!I19</f>
        <v>2022</v>
      </c>
      <c r="K12" s="26">
        <f>Ввод!J19</f>
        <v>2022</v>
      </c>
      <c r="L12" s="26">
        <f>Ввод!K19</f>
        <v>2022</v>
      </c>
      <c r="M12" s="26">
        <f>Ввод!L19</f>
        <v>2022</v>
      </c>
      <c r="N12" s="26">
        <f>Ввод!M19</f>
        <v>2023</v>
      </c>
      <c r="O12" s="26">
        <f>Ввод!N19</f>
        <v>2023</v>
      </c>
      <c r="P12" s="26">
        <f>Ввод!O19</f>
        <v>2023</v>
      </c>
      <c r="Q12" s="26">
        <f>Ввод!P19</f>
        <v>2023</v>
      </c>
      <c r="R12" s="26">
        <f>Ввод!Q19</f>
        <v>2024</v>
      </c>
      <c r="S12" s="26">
        <f>Ввод!R19</f>
        <v>2024</v>
      </c>
      <c r="T12" s="26">
        <f>Ввод!S19</f>
        <v>2024</v>
      </c>
      <c r="U12" s="26">
        <f>Ввод!T19</f>
        <v>2024</v>
      </c>
      <c r="V12" s="26">
        <f>Ввод!U19</f>
        <v>2025</v>
      </c>
      <c r="W12" s="26">
        <f>Ввод!V19</f>
        <v>2025</v>
      </c>
      <c r="X12" s="26">
        <f>Ввод!W19</f>
        <v>2025</v>
      </c>
      <c r="Y12" s="26">
        <f>Ввод!X19</f>
        <v>2025</v>
      </c>
      <c r="Z12" s="26">
        <f>Ввод!Y19</f>
        <v>2026</v>
      </c>
      <c r="AA12" s="26">
        <f>Ввод!Z19</f>
        <v>2026</v>
      </c>
      <c r="AB12" s="26">
        <f>Ввод!AA19</f>
        <v>2026</v>
      </c>
      <c r="AC12" s="26">
        <f>Ввод!AB19</f>
        <v>2026</v>
      </c>
      <c r="AD12" s="26">
        <f>Ввод!AC19</f>
        <v>2027</v>
      </c>
      <c r="AE12" s="26">
        <f>Ввод!AD19</f>
        <v>2027</v>
      </c>
      <c r="AF12" s="26">
        <f>Ввод!AE19</f>
        <v>2027</v>
      </c>
      <c r="AG12" s="26">
        <f>Ввод!AF19</f>
        <v>2027</v>
      </c>
      <c r="AH12" s="26">
        <f>Ввод!AG19</f>
        <v>2028</v>
      </c>
      <c r="AI12" s="26">
        <f>Ввод!AH19</f>
        <v>2028</v>
      </c>
      <c r="AJ12" s="26">
        <f>Ввод!AI19</f>
        <v>2028</v>
      </c>
      <c r="AK12" s="26">
        <f>Ввод!AJ19</f>
        <v>2028</v>
      </c>
      <c r="AL12" s="26">
        <f>Ввод!AK19</f>
        <v>2029</v>
      </c>
      <c r="AM12" s="26">
        <f>Ввод!AL19</f>
        <v>2029</v>
      </c>
      <c r="AN12" s="26">
        <f>Ввод!AM19</f>
        <v>2029</v>
      </c>
      <c r="AO12" s="26">
        <f>Ввод!AN19</f>
        <v>2029</v>
      </c>
      <c r="AP12" s="26">
        <f>Ввод!AO19</f>
        <v>2030</v>
      </c>
      <c r="AQ12" s="26">
        <f>Ввод!AP19</f>
        <v>2030</v>
      </c>
      <c r="AR12" s="26">
        <f>Ввод!AQ19</f>
        <v>2030</v>
      </c>
      <c r="AS12" s="26">
        <f>Ввод!AR19</f>
        <v>2030</v>
      </c>
      <c r="AT12" s="26">
        <f>Ввод!AS19</f>
        <v>2031</v>
      </c>
      <c r="AU12" s="26">
        <f>Ввод!AT19</f>
        <v>2031</v>
      </c>
      <c r="AV12" s="26">
        <f>Ввод!AU19</f>
        <v>2031</v>
      </c>
      <c r="AW12" s="26">
        <f>Ввод!AV19</f>
        <v>2031</v>
      </c>
      <c r="AX12" s="26">
        <f>Ввод!AW19</f>
        <v>2032</v>
      </c>
      <c r="AY12" s="26">
        <f>Ввод!AX19</f>
        <v>2032</v>
      </c>
      <c r="AZ12" s="26">
        <f>Ввод!AY19</f>
        <v>2032</v>
      </c>
      <c r="BA12" s="26">
        <f>Ввод!AZ19</f>
        <v>2032</v>
      </c>
      <c r="BB12" s="26">
        <f>Ввод!BA19</f>
        <v>2033</v>
      </c>
      <c r="BC12" s="26">
        <f>Ввод!BB19</f>
        <v>2033</v>
      </c>
      <c r="BD12" s="26">
        <f>Ввод!BC19</f>
        <v>2033</v>
      </c>
      <c r="BE12" s="26">
        <f>Ввод!BD19</f>
        <v>2033</v>
      </c>
      <c r="BF12" s="26">
        <f>Ввод!BE19</f>
        <v>2034</v>
      </c>
      <c r="BG12" s="26">
        <f>Ввод!BF19</f>
        <v>2034</v>
      </c>
      <c r="BH12" s="26">
        <f>Ввод!BG19</f>
        <v>2034</v>
      </c>
      <c r="BI12" s="26">
        <f>Ввод!BH19</f>
        <v>1900</v>
      </c>
      <c r="BJ12" s="26">
        <f>Ввод!BI19</f>
        <v>1900</v>
      </c>
      <c r="BK12" s="26">
        <f>Ввод!BJ19</f>
        <v>1900</v>
      </c>
      <c r="BL12" s="26">
        <f>Ввод!BK19</f>
        <v>1900</v>
      </c>
      <c r="BM12" s="26">
        <f>Ввод!BL19</f>
        <v>1900</v>
      </c>
      <c r="BN12" s="26">
        <f>Ввод!BM19</f>
        <v>1900</v>
      </c>
      <c r="BO12" s="26">
        <f>Ввод!BN19</f>
        <v>1900</v>
      </c>
      <c r="BP12" s="26">
        <f>Ввод!BO19</f>
        <v>1900</v>
      </c>
      <c r="BQ12" s="26">
        <f>Ввод!BP19</f>
        <v>1900</v>
      </c>
      <c r="BR12" s="26">
        <f>Ввод!BQ19</f>
        <v>1900</v>
      </c>
      <c r="BS12" s="26">
        <f>Ввод!BR19</f>
        <v>1900</v>
      </c>
      <c r="BT12" s="26">
        <f>Ввод!BS19</f>
        <v>1900</v>
      </c>
      <c r="BU12" s="26">
        <f>Ввод!BT19</f>
        <v>1900</v>
      </c>
      <c r="BV12" s="26">
        <f>Ввод!BU19</f>
        <v>1900</v>
      </c>
      <c r="BW12" s="26">
        <f>Ввод!BV19</f>
        <v>1900</v>
      </c>
      <c r="BX12" s="26">
        <f>Ввод!BW19</f>
        <v>1900</v>
      </c>
      <c r="BY12" s="26">
        <f>Ввод!BX19</f>
        <v>1900</v>
      </c>
      <c r="BZ12" s="26">
        <f>Ввод!BY19</f>
        <v>1900</v>
      </c>
      <c r="CA12" s="26">
        <f>Ввод!BZ19</f>
        <v>1900</v>
      </c>
      <c r="CB12" s="26">
        <f>Ввод!CA19</f>
        <v>1900</v>
      </c>
      <c r="CC12" s="26">
        <f>Ввод!CB19</f>
        <v>1900</v>
      </c>
      <c r="CD12" s="26">
        <f>Ввод!CC19</f>
        <v>1900</v>
      </c>
      <c r="CE12" s="26">
        <f>Ввод!CD19</f>
        <v>1900</v>
      </c>
      <c r="CF12" s="26">
        <f>Ввод!CE19</f>
        <v>1900</v>
      </c>
      <c r="CG12" s="26">
        <f>Ввод!CF19</f>
        <v>1900</v>
      </c>
      <c r="CH12" s="26">
        <f>Ввод!CG19</f>
        <v>1900</v>
      </c>
      <c r="CI12" s="26">
        <f>Ввод!CH19</f>
        <v>1900</v>
      </c>
      <c r="CJ12" s="26">
        <f>Ввод!CI19</f>
        <v>1900</v>
      </c>
      <c r="CK12" s="26">
        <f>Ввод!CJ19</f>
        <v>1900</v>
      </c>
      <c r="CL12" s="26">
        <f>Ввод!CK19</f>
        <v>1900</v>
      </c>
      <c r="CM12" s="26">
        <f>Ввод!CL19</f>
        <v>1900</v>
      </c>
      <c r="CN12" s="26">
        <f>Ввод!CM19</f>
        <v>1900</v>
      </c>
      <c r="CO12" s="26">
        <f>Ввод!CN19</f>
        <v>1900</v>
      </c>
      <c r="CP12" s="26">
        <f>Ввод!CO19</f>
        <v>1900</v>
      </c>
      <c r="CQ12" s="26">
        <f>Ввод!CP19</f>
        <v>1900</v>
      </c>
      <c r="CR12" s="26">
        <f>Ввод!CQ19</f>
        <v>1900</v>
      </c>
      <c r="CS12" s="26">
        <f>Ввод!CR19</f>
        <v>1900</v>
      </c>
      <c r="CT12" s="26">
        <f>Ввод!CS19</f>
        <v>1900</v>
      </c>
      <c r="CU12" s="26">
        <f>Ввод!CT19</f>
        <v>1900</v>
      </c>
      <c r="CV12" s="26">
        <f>Ввод!CU19</f>
        <v>1900</v>
      </c>
      <c r="CW12" s="26">
        <f>Ввод!CV19</f>
        <v>1900</v>
      </c>
      <c r="CX12" s="26">
        <f>Ввод!CW19</f>
        <v>1900</v>
      </c>
      <c r="CY12" s="26">
        <f>Ввод!CX19</f>
        <v>1900</v>
      </c>
      <c r="CZ12" s="26">
        <f>Ввод!CY19</f>
        <v>1900</v>
      </c>
      <c r="DA12" s="26">
        <f>Ввод!CZ19</f>
        <v>1900</v>
      </c>
      <c r="DB12" s="26">
        <f>Ввод!DA19</f>
        <v>1900</v>
      </c>
      <c r="DC12" s="26">
        <f>Ввод!DB19</f>
        <v>1900</v>
      </c>
      <c r="DD12" s="26">
        <f>Ввод!DC19</f>
        <v>1900</v>
      </c>
      <c r="DE12" s="26">
        <f>Ввод!DD19</f>
        <v>1900</v>
      </c>
      <c r="DF12" s="26">
        <f>Ввод!DE19</f>
        <v>1900</v>
      </c>
      <c r="DG12" s="26">
        <f>Ввод!DF19</f>
        <v>1900</v>
      </c>
      <c r="DH12" s="26">
        <f>Ввод!DG19</f>
        <v>1900</v>
      </c>
      <c r="DI12" s="26">
        <f>Ввод!DH19</f>
        <v>1900</v>
      </c>
      <c r="DJ12" s="26">
        <f>Ввод!DI19</f>
        <v>1900</v>
      </c>
      <c r="DK12">
        <f>Ввод!DJ19</f>
        <v>1900</v>
      </c>
    </row>
    <row r="13" spans="2:115" x14ac:dyDescent="0.25">
      <c r="J13">
        <f>Ввод!I20</f>
        <v>1</v>
      </c>
      <c r="K13">
        <f>Ввод!J20</f>
        <v>2</v>
      </c>
      <c r="L13">
        <f>Ввод!K20</f>
        <v>3</v>
      </c>
      <c r="M13">
        <f>Ввод!L20</f>
        <v>4</v>
      </c>
      <c r="N13">
        <f>Ввод!M20</f>
        <v>5</v>
      </c>
      <c r="O13">
        <f>Ввод!N20</f>
        <v>6</v>
      </c>
      <c r="P13">
        <f>Ввод!O20</f>
        <v>7</v>
      </c>
      <c r="Q13">
        <f>Ввод!P20</f>
        <v>8</v>
      </c>
      <c r="R13">
        <f>Ввод!Q20</f>
        <v>9</v>
      </c>
      <c r="S13">
        <f>Ввод!R20</f>
        <v>10</v>
      </c>
      <c r="T13">
        <f>Ввод!S20</f>
        <v>11</v>
      </c>
      <c r="U13">
        <f>Ввод!T20</f>
        <v>12</v>
      </c>
      <c r="V13">
        <f>Ввод!U20</f>
        <v>13</v>
      </c>
      <c r="W13">
        <f>Ввод!V20</f>
        <v>14</v>
      </c>
      <c r="X13">
        <f>Ввод!W20</f>
        <v>15</v>
      </c>
      <c r="Y13">
        <f>Ввод!X20</f>
        <v>16</v>
      </c>
      <c r="Z13">
        <f>Ввод!Y20</f>
        <v>17</v>
      </c>
      <c r="AA13">
        <f>Ввод!Z20</f>
        <v>18</v>
      </c>
      <c r="AB13">
        <f>Ввод!AA20</f>
        <v>19</v>
      </c>
      <c r="AC13">
        <f>Ввод!AB20</f>
        <v>20</v>
      </c>
      <c r="AD13">
        <f>Ввод!AC20</f>
        <v>21</v>
      </c>
      <c r="AE13">
        <f>Ввод!AD20</f>
        <v>22</v>
      </c>
      <c r="AF13">
        <f>Ввод!AE20</f>
        <v>23</v>
      </c>
      <c r="AG13">
        <f>Ввод!AF20</f>
        <v>24</v>
      </c>
      <c r="AH13">
        <f>Ввод!AG20</f>
        <v>25</v>
      </c>
      <c r="AI13">
        <f>Ввод!AH20</f>
        <v>26</v>
      </c>
      <c r="AJ13">
        <f>Ввод!AI20</f>
        <v>27</v>
      </c>
      <c r="AK13">
        <f>Ввод!AJ20</f>
        <v>28</v>
      </c>
      <c r="AL13">
        <f>Ввод!AK20</f>
        <v>29</v>
      </c>
      <c r="AM13">
        <f>Ввод!AL20</f>
        <v>30</v>
      </c>
      <c r="AN13">
        <f>Ввод!AM20</f>
        <v>31</v>
      </c>
      <c r="AO13">
        <f>Ввод!AN20</f>
        <v>32</v>
      </c>
      <c r="AP13">
        <f>Ввод!AO20</f>
        <v>33</v>
      </c>
      <c r="AQ13">
        <f>Ввод!AP20</f>
        <v>34</v>
      </c>
      <c r="AR13">
        <f>Ввод!AQ20</f>
        <v>35</v>
      </c>
      <c r="AS13">
        <f>Ввод!AR20</f>
        <v>36</v>
      </c>
      <c r="AT13">
        <f>Ввод!AS20</f>
        <v>37</v>
      </c>
      <c r="AU13">
        <f>Ввод!AT20</f>
        <v>38</v>
      </c>
      <c r="AV13">
        <f>Ввод!AU20</f>
        <v>39</v>
      </c>
      <c r="AW13">
        <f>Ввод!AV20</f>
        <v>40</v>
      </c>
      <c r="AX13">
        <f>Ввод!AW20</f>
        <v>41</v>
      </c>
      <c r="AY13">
        <f>Ввод!AX20</f>
        <v>42</v>
      </c>
      <c r="AZ13">
        <f>Ввод!AY20</f>
        <v>43</v>
      </c>
      <c r="BA13">
        <f>Ввод!AZ20</f>
        <v>44</v>
      </c>
      <c r="BB13">
        <f>Ввод!BA20</f>
        <v>45</v>
      </c>
      <c r="BC13">
        <f>Ввод!BB20</f>
        <v>46</v>
      </c>
      <c r="BD13">
        <f>Ввод!BC20</f>
        <v>47</v>
      </c>
      <c r="BE13">
        <f>Ввод!BD20</f>
        <v>48</v>
      </c>
      <c r="BF13">
        <f>Ввод!BE20</f>
        <v>49</v>
      </c>
      <c r="BG13">
        <f>Ввод!BF20</f>
        <v>50</v>
      </c>
      <c r="BH13">
        <f>Ввод!BG20</f>
        <v>51</v>
      </c>
      <c r="BI13">
        <f>Ввод!BH20</f>
        <v>52</v>
      </c>
      <c r="BJ13">
        <f>Ввод!BI20</f>
        <v>53</v>
      </c>
      <c r="BK13">
        <f>Ввод!BJ20</f>
        <v>54</v>
      </c>
      <c r="BL13">
        <f>Ввод!BK20</f>
        <v>55</v>
      </c>
      <c r="BM13">
        <f>Ввод!BL20</f>
        <v>56</v>
      </c>
      <c r="BN13">
        <f>Ввод!BM20</f>
        <v>57</v>
      </c>
      <c r="BO13">
        <f>Ввод!BN20</f>
        <v>58</v>
      </c>
      <c r="BP13">
        <f>Ввод!BO20</f>
        <v>59</v>
      </c>
      <c r="BQ13">
        <f>Ввод!BP20</f>
        <v>60</v>
      </c>
      <c r="BR13">
        <f>Ввод!BQ20</f>
        <v>61</v>
      </c>
      <c r="BS13">
        <f>Ввод!BR20</f>
        <v>62</v>
      </c>
      <c r="BT13">
        <f>Ввод!BS20</f>
        <v>63</v>
      </c>
      <c r="BU13">
        <f>Ввод!BT20</f>
        <v>64</v>
      </c>
      <c r="BV13">
        <f>Ввод!BU20</f>
        <v>65</v>
      </c>
      <c r="BW13">
        <f>Ввод!BV20</f>
        <v>66</v>
      </c>
      <c r="BX13">
        <f>Ввод!BW20</f>
        <v>67</v>
      </c>
      <c r="BY13">
        <f>Ввод!BX20</f>
        <v>68</v>
      </c>
      <c r="BZ13">
        <f>Ввод!BY20</f>
        <v>69</v>
      </c>
      <c r="CA13">
        <f>Ввод!BZ20</f>
        <v>70</v>
      </c>
      <c r="CB13">
        <f>Ввод!CA20</f>
        <v>71</v>
      </c>
      <c r="CC13">
        <f>Ввод!CB20</f>
        <v>72</v>
      </c>
      <c r="CD13">
        <f>Ввод!CC20</f>
        <v>73</v>
      </c>
      <c r="CE13">
        <f>Ввод!CD20</f>
        <v>74</v>
      </c>
      <c r="CF13">
        <f>Ввод!CE20</f>
        <v>75</v>
      </c>
      <c r="CG13">
        <f>Ввод!CF20</f>
        <v>76</v>
      </c>
      <c r="CH13">
        <f>Ввод!CG20</f>
        <v>77</v>
      </c>
      <c r="CI13">
        <f>Ввод!CH20</f>
        <v>78</v>
      </c>
      <c r="CJ13">
        <f>Ввод!CI20</f>
        <v>79</v>
      </c>
      <c r="CK13">
        <f>Ввод!CJ20</f>
        <v>80</v>
      </c>
      <c r="CL13">
        <f>Ввод!CK20</f>
        <v>81</v>
      </c>
      <c r="CM13">
        <f>Ввод!CL20</f>
        <v>82</v>
      </c>
      <c r="CN13">
        <f>Ввод!CM20</f>
        <v>83</v>
      </c>
      <c r="CO13">
        <f>Ввод!CN20</f>
        <v>84</v>
      </c>
      <c r="CP13">
        <f>Ввод!CO20</f>
        <v>85</v>
      </c>
      <c r="CQ13">
        <f>Ввод!CP20</f>
        <v>86</v>
      </c>
      <c r="CR13">
        <f>Ввод!CQ20</f>
        <v>87</v>
      </c>
      <c r="CS13">
        <f>Ввод!CR20</f>
        <v>88</v>
      </c>
      <c r="CT13">
        <f>Ввод!CS20</f>
        <v>89</v>
      </c>
      <c r="CU13">
        <f>Ввод!CT20</f>
        <v>90</v>
      </c>
      <c r="CV13">
        <f>Ввод!CU20</f>
        <v>91</v>
      </c>
      <c r="CW13">
        <f>Ввод!CV20</f>
        <v>92</v>
      </c>
      <c r="CX13">
        <f>Ввод!CW20</f>
        <v>93</v>
      </c>
      <c r="CY13">
        <f>Ввод!CX20</f>
        <v>94</v>
      </c>
      <c r="CZ13">
        <f>Ввод!CY20</f>
        <v>95</v>
      </c>
      <c r="DA13">
        <f>Ввод!CZ20</f>
        <v>96</v>
      </c>
      <c r="DB13">
        <f>Ввод!DA20</f>
        <v>97</v>
      </c>
      <c r="DC13">
        <f>Ввод!DB20</f>
        <v>98</v>
      </c>
      <c r="DD13">
        <f>Ввод!DC20</f>
        <v>99</v>
      </c>
      <c r="DE13">
        <f>Ввод!DD20</f>
        <v>100</v>
      </c>
      <c r="DF13">
        <f>Ввод!DE20</f>
        <v>101</v>
      </c>
      <c r="DG13">
        <f>Ввод!DF20</f>
        <v>102</v>
      </c>
      <c r="DH13">
        <f>Ввод!DG20</f>
        <v>103</v>
      </c>
      <c r="DI13">
        <f>Ввод!DH20</f>
        <v>104</v>
      </c>
      <c r="DJ13">
        <f>Ввод!DI20</f>
        <v>105</v>
      </c>
      <c r="DK13">
        <f>Ввод!DJ20</f>
        <v>106</v>
      </c>
    </row>
    <row r="14" spans="2:115" x14ac:dyDescent="0.25">
      <c r="J14" s="37">
        <f>Ввод!I21</f>
        <v>44562</v>
      </c>
      <c r="K14" s="37">
        <f>Ввод!J21</f>
        <v>44652</v>
      </c>
      <c r="L14" s="37">
        <f>Ввод!K21</f>
        <v>44743</v>
      </c>
      <c r="M14" s="37">
        <f>Ввод!L21</f>
        <v>44835</v>
      </c>
      <c r="N14" s="37">
        <f>Ввод!M21</f>
        <v>44927</v>
      </c>
      <c r="O14" s="37">
        <f>Ввод!N21</f>
        <v>45017</v>
      </c>
      <c r="P14" s="37">
        <f>Ввод!O21</f>
        <v>45108</v>
      </c>
      <c r="Q14" s="37">
        <f>Ввод!P21</f>
        <v>45200</v>
      </c>
      <c r="R14" s="37">
        <f>Ввод!Q21</f>
        <v>45292</v>
      </c>
      <c r="S14" s="37">
        <f>Ввод!R21</f>
        <v>45383</v>
      </c>
      <c r="T14" s="37">
        <f>Ввод!S21</f>
        <v>45474</v>
      </c>
      <c r="U14" s="37">
        <f>Ввод!T21</f>
        <v>45566</v>
      </c>
      <c r="V14" s="37">
        <f>Ввод!U21</f>
        <v>45658</v>
      </c>
      <c r="W14" s="37">
        <f>Ввод!V21</f>
        <v>45748</v>
      </c>
      <c r="X14" s="37">
        <f>Ввод!W21</f>
        <v>45839</v>
      </c>
      <c r="Y14" s="37">
        <f>Ввод!X21</f>
        <v>45931</v>
      </c>
      <c r="Z14" s="37">
        <f>Ввод!Y21</f>
        <v>46023</v>
      </c>
      <c r="AA14" s="37">
        <f>Ввод!Z21</f>
        <v>46113</v>
      </c>
      <c r="AB14" s="37">
        <f>Ввод!AA21</f>
        <v>46204</v>
      </c>
      <c r="AC14" s="37">
        <f>Ввод!AB21</f>
        <v>46296</v>
      </c>
      <c r="AD14" s="37">
        <f>Ввод!AC21</f>
        <v>46388</v>
      </c>
      <c r="AE14" s="37">
        <f>Ввод!AD21</f>
        <v>46478</v>
      </c>
      <c r="AF14" s="37">
        <f>Ввод!AE21</f>
        <v>46569</v>
      </c>
      <c r="AG14" s="37">
        <f>Ввод!AF21</f>
        <v>46661</v>
      </c>
      <c r="AH14" s="37">
        <f>Ввод!AG21</f>
        <v>46753</v>
      </c>
      <c r="AI14" s="37">
        <f>Ввод!AH21</f>
        <v>46844</v>
      </c>
      <c r="AJ14" s="37">
        <f>Ввод!AI21</f>
        <v>46935</v>
      </c>
      <c r="AK14" s="37">
        <f>Ввод!AJ21</f>
        <v>47027</v>
      </c>
      <c r="AL14" s="37">
        <f>Ввод!AK21</f>
        <v>47119</v>
      </c>
      <c r="AM14" s="37">
        <f>Ввод!AL21</f>
        <v>47209</v>
      </c>
      <c r="AN14" s="37">
        <f>Ввод!AM21</f>
        <v>47300</v>
      </c>
      <c r="AO14" s="37">
        <f>Ввод!AN21</f>
        <v>47392</v>
      </c>
      <c r="AP14" s="37">
        <f>Ввод!AO21</f>
        <v>47484</v>
      </c>
      <c r="AQ14" s="37">
        <f>Ввод!AP21</f>
        <v>47574</v>
      </c>
      <c r="AR14" s="37">
        <f>Ввод!AQ21</f>
        <v>47665</v>
      </c>
      <c r="AS14" s="37">
        <f>Ввод!AR21</f>
        <v>47757</v>
      </c>
      <c r="AT14" s="37">
        <f>Ввод!AS21</f>
        <v>47849</v>
      </c>
      <c r="AU14" s="37">
        <f>Ввод!AT21</f>
        <v>47939</v>
      </c>
      <c r="AV14" s="37">
        <f>Ввод!AU21</f>
        <v>48030</v>
      </c>
      <c r="AW14" s="37">
        <f>Ввод!AV21</f>
        <v>48122</v>
      </c>
      <c r="AX14" s="37">
        <f>Ввод!AW21</f>
        <v>48214</v>
      </c>
      <c r="AY14" s="37">
        <f>Ввод!AX21</f>
        <v>48305</v>
      </c>
      <c r="AZ14" s="37">
        <f>Ввод!AY21</f>
        <v>48396</v>
      </c>
      <c r="BA14" s="37">
        <f>Ввод!AZ21</f>
        <v>48488</v>
      </c>
      <c r="BB14" s="37">
        <f>Ввод!BA21</f>
        <v>48580</v>
      </c>
      <c r="BC14" s="37">
        <f>Ввод!BB21</f>
        <v>48670</v>
      </c>
      <c r="BD14" s="37">
        <f>Ввод!BC21</f>
        <v>48761</v>
      </c>
      <c r="BE14" s="37">
        <f>Ввод!BD21</f>
        <v>48853</v>
      </c>
      <c r="BF14" s="37">
        <f>Ввод!BE21</f>
        <v>48945</v>
      </c>
      <c r="BG14" s="37">
        <f>Ввод!BF21</f>
        <v>49035</v>
      </c>
      <c r="BH14" s="37">
        <f>Ввод!BG21</f>
        <v>49126</v>
      </c>
      <c r="BI14" s="37">
        <f>Ввод!BH21</f>
        <v>0</v>
      </c>
      <c r="BJ14" s="37">
        <f>Ввод!BI21</f>
        <v>0</v>
      </c>
      <c r="BK14" s="37">
        <f>Ввод!BJ21</f>
        <v>0</v>
      </c>
      <c r="BL14" s="37">
        <f>Ввод!BK21</f>
        <v>0</v>
      </c>
      <c r="BM14" s="37">
        <f>Ввод!BL21</f>
        <v>0</v>
      </c>
      <c r="BN14" s="37">
        <f>Ввод!BM21</f>
        <v>0</v>
      </c>
      <c r="BO14" s="37">
        <f>Ввод!BN21</f>
        <v>0</v>
      </c>
      <c r="BP14" s="37">
        <f>Ввод!BO21</f>
        <v>0</v>
      </c>
      <c r="BQ14" s="37">
        <f>Ввод!BP21</f>
        <v>0</v>
      </c>
      <c r="BR14" s="37">
        <f>Ввод!BQ21</f>
        <v>0</v>
      </c>
      <c r="BS14" s="37">
        <f>Ввод!BR21</f>
        <v>0</v>
      </c>
      <c r="BT14" s="37">
        <f>Ввод!BS21</f>
        <v>0</v>
      </c>
      <c r="BU14" s="37">
        <f>Ввод!BT21</f>
        <v>0</v>
      </c>
      <c r="BV14" s="37">
        <f>Ввод!BU21</f>
        <v>0</v>
      </c>
      <c r="BW14" s="37">
        <f>Ввод!BV21</f>
        <v>0</v>
      </c>
      <c r="BX14" s="37">
        <f>Ввод!BW21</f>
        <v>0</v>
      </c>
      <c r="BY14" s="37">
        <f>Ввод!BX21</f>
        <v>0</v>
      </c>
      <c r="BZ14" s="37">
        <f>Ввод!BY21</f>
        <v>0</v>
      </c>
      <c r="CA14" s="37">
        <f>Ввод!BZ21</f>
        <v>0</v>
      </c>
      <c r="CB14" s="37">
        <f>Ввод!CA21</f>
        <v>0</v>
      </c>
      <c r="CC14" s="37">
        <f>Ввод!CB21</f>
        <v>0</v>
      </c>
      <c r="CD14" s="37">
        <f>Ввод!CC21</f>
        <v>0</v>
      </c>
      <c r="CE14" s="37">
        <f>Ввод!CD21</f>
        <v>0</v>
      </c>
      <c r="CF14" s="37">
        <f>Ввод!CE21</f>
        <v>0</v>
      </c>
      <c r="CG14" s="37">
        <f>Ввод!CF21</f>
        <v>0</v>
      </c>
      <c r="CH14" s="37">
        <f>Ввод!CG21</f>
        <v>0</v>
      </c>
      <c r="CI14" s="37">
        <f>Ввод!CH21</f>
        <v>0</v>
      </c>
      <c r="CJ14" s="37">
        <f>Ввод!CI21</f>
        <v>0</v>
      </c>
      <c r="CK14" s="37">
        <f>Ввод!CJ21</f>
        <v>0</v>
      </c>
      <c r="CL14" s="37">
        <f>Ввод!CK21</f>
        <v>0</v>
      </c>
      <c r="CM14" s="37">
        <f>Ввод!CL21</f>
        <v>0</v>
      </c>
      <c r="CN14" s="37">
        <f>Ввод!CM21</f>
        <v>0</v>
      </c>
      <c r="CO14" s="37">
        <f>Ввод!CN21</f>
        <v>0</v>
      </c>
      <c r="CP14" s="37">
        <f>Ввод!CO21</f>
        <v>0</v>
      </c>
      <c r="CQ14" s="37">
        <f>Ввод!CP21</f>
        <v>0</v>
      </c>
      <c r="CR14" s="37">
        <f>Ввод!CQ21</f>
        <v>0</v>
      </c>
      <c r="CS14" s="37">
        <f>Ввод!CR21</f>
        <v>0</v>
      </c>
      <c r="CT14" s="37">
        <f>Ввод!CS21</f>
        <v>0</v>
      </c>
      <c r="CU14" s="37">
        <f>Ввод!CT21</f>
        <v>0</v>
      </c>
      <c r="CV14" s="37">
        <f>Ввод!CU21</f>
        <v>0</v>
      </c>
      <c r="CW14" s="37">
        <f>Ввод!CV21</f>
        <v>0</v>
      </c>
      <c r="CX14" s="37">
        <f>Ввод!CW21</f>
        <v>0</v>
      </c>
      <c r="CY14" s="37">
        <f>Ввод!CX21</f>
        <v>0</v>
      </c>
      <c r="CZ14" s="37">
        <f>Ввод!CY21</f>
        <v>0</v>
      </c>
      <c r="DA14" s="37">
        <f>Ввод!CZ21</f>
        <v>0</v>
      </c>
      <c r="DB14" s="37">
        <f>Ввод!DA21</f>
        <v>0</v>
      </c>
      <c r="DC14" s="37">
        <f>Ввод!DB21</f>
        <v>0</v>
      </c>
      <c r="DD14" s="37">
        <f>Ввод!DC21</f>
        <v>0</v>
      </c>
      <c r="DE14" s="37">
        <f>Ввод!DD21</f>
        <v>0</v>
      </c>
      <c r="DF14" s="37">
        <f>Ввод!DE21</f>
        <v>0</v>
      </c>
      <c r="DG14" s="37">
        <f>Ввод!DF21</f>
        <v>0</v>
      </c>
      <c r="DH14" s="37">
        <f>Ввод!DG21</f>
        <v>0</v>
      </c>
      <c r="DI14" s="37">
        <f>Ввод!DH21</f>
        <v>0</v>
      </c>
      <c r="DJ14" s="37">
        <f>Ввод!DI21</f>
        <v>0</v>
      </c>
      <c r="DK14" s="38">
        <f>Ввод!DJ21</f>
        <v>0</v>
      </c>
    </row>
    <row r="15" spans="2:115" x14ac:dyDescent="0.25">
      <c r="J15" s="39">
        <f>Ввод!I22</f>
        <v>44651</v>
      </c>
      <c r="K15" s="39">
        <f>Ввод!J22</f>
        <v>44742</v>
      </c>
      <c r="L15" s="39">
        <f>Ввод!K22</f>
        <v>44834</v>
      </c>
      <c r="M15" s="39">
        <f>Ввод!L22</f>
        <v>44926</v>
      </c>
      <c r="N15" s="39">
        <f>Ввод!M22</f>
        <v>45016</v>
      </c>
      <c r="O15" s="39">
        <f>Ввод!N22</f>
        <v>45107</v>
      </c>
      <c r="P15" s="39">
        <f>Ввод!O22</f>
        <v>45199</v>
      </c>
      <c r="Q15" s="39">
        <f>Ввод!P22</f>
        <v>45291</v>
      </c>
      <c r="R15" s="39">
        <f>Ввод!Q22</f>
        <v>45382</v>
      </c>
      <c r="S15" s="39">
        <f>Ввод!R22</f>
        <v>45473</v>
      </c>
      <c r="T15" s="39">
        <f>Ввод!S22</f>
        <v>45565</v>
      </c>
      <c r="U15" s="39">
        <f>Ввод!T22</f>
        <v>45657</v>
      </c>
      <c r="V15" s="39">
        <f>Ввод!U22</f>
        <v>45747</v>
      </c>
      <c r="W15" s="39">
        <f>Ввод!V22</f>
        <v>45838</v>
      </c>
      <c r="X15" s="39">
        <f>Ввод!W22</f>
        <v>45930</v>
      </c>
      <c r="Y15" s="39">
        <f>Ввод!X22</f>
        <v>46022</v>
      </c>
      <c r="Z15" s="39">
        <f>Ввод!Y22</f>
        <v>46112</v>
      </c>
      <c r="AA15" s="39">
        <f>Ввод!Z22</f>
        <v>46203</v>
      </c>
      <c r="AB15" s="39">
        <f>Ввод!AA22</f>
        <v>46295</v>
      </c>
      <c r="AC15" s="39">
        <f>Ввод!AB22</f>
        <v>46387</v>
      </c>
      <c r="AD15" s="39">
        <f>Ввод!AC22</f>
        <v>46477</v>
      </c>
      <c r="AE15" s="39">
        <f>Ввод!AD22</f>
        <v>46568</v>
      </c>
      <c r="AF15" s="39">
        <f>Ввод!AE22</f>
        <v>46660</v>
      </c>
      <c r="AG15" s="39">
        <f>Ввод!AF22</f>
        <v>46752</v>
      </c>
      <c r="AH15" s="39">
        <f>Ввод!AG22</f>
        <v>46843</v>
      </c>
      <c r="AI15" s="39">
        <f>Ввод!AH22</f>
        <v>46934</v>
      </c>
      <c r="AJ15" s="39">
        <f>Ввод!AI22</f>
        <v>47026</v>
      </c>
      <c r="AK15" s="39">
        <f>Ввод!AJ22</f>
        <v>47118</v>
      </c>
      <c r="AL15" s="39">
        <f>Ввод!AK22</f>
        <v>47208</v>
      </c>
      <c r="AM15" s="39">
        <f>Ввод!AL22</f>
        <v>47299</v>
      </c>
      <c r="AN15" s="39">
        <f>Ввод!AM22</f>
        <v>47391</v>
      </c>
      <c r="AO15" s="39">
        <f>Ввод!AN22</f>
        <v>47483</v>
      </c>
      <c r="AP15" s="39">
        <f>Ввод!AO22</f>
        <v>47573</v>
      </c>
      <c r="AQ15" s="39">
        <f>Ввод!AP22</f>
        <v>47664</v>
      </c>
      <c r="AR15" s="39">
        <f>Ввод!AQ22</f>
        <v>47756</v>
      </c>
      <c r="AS15" s="39">
        <f>Ввод!AR22</f>
        <v>47848</v>
      </c>
      <c r="AT15" s="39">
        <f>Ввод!AS22</f>
        <v>47938</v>
      </c>
      <c r="AU15" s="39">
        <f>Ввод!AT22</f>
        <v>48029</v>
      </c>
      <c r="AV15" s="39">
        <f>Ввод!AU22</f>
        <v>48121</v>
      </c>
      <c r="AW15" s="39">
        <f>Ввод!AV22</f>
        <v>48213</v>
      </c>
      <c r="AX15" s="39">
        <f>Ввод!AW22</f>
        <v>48304</v>
      </c>
      <c r="AY15" s="39">
        <f>Ввод!AX22</f>
        <v>48395</v>
      </c>
      <c r="AZ15" s="39">
        <f>Ввод!AY22</f>
        <v>48487</v>
      </c>
      <c r="BA15" s="39">
        <f>Ввод!AZ22</f>
        <v>48579</v>
      </c>
      <c r="BB15" s="39">
        <f>Ввод!BA22</f>
        <v>48669</v>
      </c>
      <c r="BC15" s="39">
        <f>Ввод!BB22</f>
        <v>48760</v>
      </c>
      <c r="BD15" s="39">
        <f>Ввод!BC22</f>
        <v>48852</v>
      </c>
      <c r="BE15" s="39">
        <f>Ввод!BD22</f>
        <v>48944</v>
      </c>
      <c r="BF15" s="39">
        <f>Ввод!BE22</f>
        <v>49034</v>
      </c>
      <c r="BG15" s="39">
        <f>Ввод!BF22</f>
        <v>49125</v>
      </c>
      <c r="BH15" s="39">
        <f>Ввод!BG22</f>
        <v>49217</v>
      </c>
      <c r="BI15" s="39">
        <f>Ввод!BH22</f>
        <v>91</v>
      </c>
      <c r="BJ15" s="39">
        <f>Ввод!BI22</f>
        <v>91</v>
      </c>
      <c r="BK15" s="39">
        <f>Ввод!BJ22</f>
        <v>91</v>
      </c>
      <c r="BL15" s="39">
        <f>Ввод!BK22</f>
        <v>91</v>
      </c>
      <c r="BM15" s="39">
        <f>Ввод!BL22</f>
        <v>91</v>
      </c>
      <c r="BN15" s="39">
        <f>Ввод!BM22</f>
        <v>91</v>
      </c>
      <c r="BO15" s="39">
        <f>Ввод!BN22</f>
        <v>91</v>
      </c>
      <c r="BP15" s="39">
        <f>Ввод!BO22</f>
        <v>91</v>
      </c>
      <c r="BQ15" s="39">
        <f>Ввод!BP22</f>
        <v>91</v>
      </c>
      <c r="BR15" s="39">
        <f>Ввод!BQ22</f>
        <v>91</v>
      </c>
      <c r="BS15" s="39">
        <f>Ввод!BR22</f>
        <v>91</v>
      </c>
      <c r="BT15" s="39">
        <f>Ввод!BS22</f>
        <v>91</v>
      </c>
      <c r="BU15" s="39">
        <f>Ввод!BT22</f>
        <v>91</v>
      </c>
      <c r="BV15" s="39">
        <f>Ввод!BU22</f>
        <v>91</v>
      </c>
      <c r="BW15" s="39">
        <f>Ввод!BV22</f>
        <v>91</v>
      </c>
      <c r="BX15" s="39">
        <f>Ввод!BW22</f>
        <v>91</v>
      </c>
      <c r="BY15" s="39">
        <f>Ввод!BX22</f>
        <v>91</v>
      </c>
      <c r="BZ15" s="39">
        <f>Ввод!BY22</f>
        <v>91</v>
      </c>
      <c r="CA15" s="39">
        <f>Ввод!BZ22</f>
        <v>91</v>
      </c>
      <c r="CB15" s="39">
        <f>Ввод!CA22</f>
        <v>91</v>
      </c>
      <c r="CC15" s="39">
        <f>Ввод!CB22</f>
        <v>91</v>
      </c>
      <c r="CD15" s="39">
        <f>Ввод!CC22</f>
        <v>91</v>
      </c>
      <c r="CE15" s="39">
        <f>Ввод!CD22</f>
        <v>91</v>
      </c>
      <c r="CF15" s="39">
        <f>Ввод!CE22</f>
        <v>91</v>
      </c>
      <c r="CG15" s="39">
        <f>Ввод!CF22</f>
        <v>91</v>
      </c>
      <c r="CH15" s="39">
        <f>Ввод!CG22</f>
        <v>91</v>
      </c>
      <c r="CI15" s="39">
        <f>Ввод!CH22</f>
        <v>91</v>
      </c>
      <c r="CJ15" s="39">
        <f>Ввод!CI22</f>
        <v>91</v>
      </c>
      <c r="CK15" s="39">
        <f>Ввод!CJ22</f>
        <v>91</v>
      </c>
      <c r="CL15" s="39">
        <f>Ввод!CK22</f>
        <v>91</v>
      </c>
      <c r="CM15" s="39">
        <f>Ввод!CL22</f>
        <v>91</v>
      </c>
      <c r="CN15" s="39">
        <f>Ввод!CM22</f>
        <v>91</v>
      </c>
      <c r="CO15" s="39">
        <f>Ввод!CN22</f>
        <v>91</v>
      </c>
      <c r="CP15" s="39">
        <f>Ввод!CO22</f>
        <v>91</v>
      </c>
      <c r="CQ15" s="39">
        <f>Ввод!CP22</f>
        <v>91</v>
      </c>
      <c r="CR15" s="39">
        <f>Ввод!CQ22</f>
        <v>91</v>
      </c>
      <c r="CS15" s="39">
        <f>Ввод!CR22</f>
        <v>91</v>
      </c>
      <c r="CT15" s="39">
        <f>Ввод!CS22</f>
        <v>91</v>
      </c>
      <c r="CU15" s="39">
        <f>Ввод!CT22</f>
        <v>91</v>
      </c>
      <c r="CV15" s="39">
        <f>Ввод!CU22</f>
        <v>91</v>
      </c>
      <c r="CW15" s="39">
        <f>Ввод!CV22</f>
        <v>91</v>
      </c>
      <c r="CX15" s="39">
        <f>Ввод!CW22</f>
        <v>91</v>
      </c>
      <c r="CY15" s="39">
        <f>Ввод!CX22</f>
        <v>91</v>
      </c>
      <c r="CZ15" s="39">
        <f>Ввод!CY22</f>
        <v>91</v>
      </c>
      <c r="DA15" s="39">
        <f>Ввод!CZ22</f>
        <v>91</v>
      </c>
      <c r="DB15" s="39">
        <f>Ввод!DA22</f>
        <v>91</v>
      </c>
      <c r="DC15" s="39">
        <f>Ввод!DB22</f>
        <v>91</v>
      </c>
      <c r="DD15" s="39">
        <f>Ввод!DC22</f>
        <v>91</v>
      </c>
      <c r="DE15" s="39">
        <f>Ввод!DD22</f>
        <v>91</v>
      </c>
      <c r="DF15" s="39">
        <f>Ввод!DE22</f>
        <v>91</v>
      </c>
      <c r="DG15" s="39">
        <f>Ввод!DF22</f>
        <v>91</v>
      </c>
      <c r="DH15" s="39">
        <f>Ввод!DG22</f>
        <v>91</v>
      </c>
      <c r="DI15" s="39">
        <f>Ввод!DH22</f>
        <v>91</v>
      </c>
      <c r="DJ15" s="39">
        <f>Ввод!DI22</f>
        <v>91</v>
      </c>
      <c r="DK15" s="38">
        <f>Ввод!DJ22</f>
        <v>91</v>
      </c>
    </row>
    <row r="16" spans="2:115" x14ac:dyDescent="0.25">
      <c r="J16">
        <f>Ввод!I23</f>
        <v>1</v>
      </c>
      <c r="K16">
        <f>Ввод!J23</f>
        <v>2</v>
      </c>
      <c r="L16">
        <f>Ввод!K23</f>
        <v>3</v>
      </c>
      <c r="M16">
        <f>Ввод!L23</f>
        <v>4</v>
      </c>
      <c r="N16">
        <f>Ввод!M23</f>
        <v>1</v>
      </c>
      <c r="O16">
        <f>Ввод!N23</f>
        <v>2</v>
      </c>
      <c r="P16">
        <f>Ввод!O23</f>
        <v>3</v>
      </c>
      <c r="Q16">
        <f>Ввод!P23</f>
        <v>4</v>
      </c>
      <c r="R16">
        <f>Ввод!Q23</f>
        <v>1</v>
      </c>
      <c r="S16">
        <f>Ввод!R23</f>
        <v>2</v>
      </c>
      <c r="T16">
        <f>Ввод!S23</f>
        <v>3</v>
      </c>
      <c r="U16">
        <f>Ввод!T23</f>
        <v>4</v>
      </c>
      <c r="V16">
        <f>Ввод!U23</f>
        <v>1</v>
      </c>
      <c r="W16">
        <f>Ввод!V23</f>
        <v>2</v>
      </c>
      <c r="X16">
        <f>Ввод!W23</f>
        <v>3</v>
      </c>
      <c r="Y16">
        <f>Ввод!X23</f>
        <v>4</v>
      </c>
      <c r="Z16">
        <f>Ввод!Y23</f>
        <v>1</v>
      </c>
      <c r="AA16">
        <f>Ввод!Z23</f>
        <v>2</v>
      </c>
      <c r="AB16">
        <f>Ввод!AA23</f>
        <v>3</v>
      </c>
      <c r="AC16">
        <f>Ввод!AB23</f>
        <v>4</v>
      </c>
      <c r="AD16">
        <f>Ввод!AC23</f>
        <v>1</v>
      </c>
      <c r="AE16">
        <f>Ввод!AD23</f>
        <v>2</v>
      </c>
      <c r="AF16">
        <f>Ввод!AE23</f>
        <v>3</v>
      </c>
      <c r="AG16">
        <f>Ввод!AF23</f>
        <v>4</v>
      </c>
      <c r="AH16">
        <f>Ввод!AG23</f>
        <v>1</v>
      </c>
      <c r="AI16">
        <f>Ввод!AH23</f>
        <v>2</v>
      </c>
      <c r="AJ16">
        <f>Ввод!AI23</f>
        <v>3</v>
      </c>
      <c r="AK16">
        <f>Ввод!AJ23</f>
        <v>4</v>
      </c>
      <c r="AL16">
        <f>Ввод!AK23</f>
        <v>1</v>
      </c>
      <c r="AM16">
        <f>Ввод!AL23</f>
        <v>2</v>
      </c>
      <c r="AN16">
        <f>Ввод!AM23</f>
        <v>3</v>
      </c>
      <c r="AO16">
        <f>Ввод!AN23</f>
        <v>4</v>
      </c>
      <c r="AP16">
        <f>Ввод!AO23</f>
        <v>1</v>
      </c>
      <c r="AQ16">
        <f>Ввод!AP23</f>
        <v>2</v>
      </c>
      <c r="AR16">
        <f>Ввод!AQ23</f>
        <v>3</v>
      </c>
      <c r="AS16">
        <f>Ввод!AR23</f>
        <v>4</v>
      </c>
      <c r="AT16">
        <f>Ввод!AS23</f>
        <v>1</v>
      </c>
      <c r="AU16">
        <f>Ввод!AT23</f>
        <v>2</v>
      </c>
      <c r="AV16">
        <f>Ввод!AU23</f>
        <v>3</v>
      </c>
      <c r="AW16">
        <f>Ввод!AV23</f>
        <v>4</v>
      </c>
      <c r="AX16">
        <f>Ввод!AW23</f>
        <v>1</v>
      </c>
      <c r="AY16">
        <f>Ввод!AX23</f>
        <v>2</v>
      </c>
      <c r="AZ16">
        <f>Ввод!AY23</f>
        <v>3</v>
      </c>
      <c r="BA16">
        <f>Ввод!AZ23</f>
        <v>4</v>
      </c>
      <c r="BB16">
        <f>Ввод!BA23</f>
        <v>1</v>
      </c>
      <c r="BC16">
        <f>Ввод!BB23</f>
        <v>2</v>
      </c>
      <c r="BD16">
        <f>Ввод!BC23</f>
        <v>3</v>
      </c>
      <c r="BE16">
        <f>Ввод!BD23</f>
        <v>4</v>
      </c>
      <c r="BF16">
        <f>Ввод!BE23</f>
        <v>1</v>
      </c>
      <c r="BG16">
        <f>Ввод!BF23</f>
        <v>2</v>
      </c>
      <c r="BH16">
        <f>Ввод!BG23</f>
        <v>3</v>
      </c>
      <c r="BI16">
        <f>Ввод!BH23</f>
        <v>1</v>
      </c>
      <c r="BJ16">
        <f>Ввод!BI23</f>
        <v>1</v>
      </c>
      <c r="BK16">
        <f>Ввод!BJ23</f>
        <v>1</v>
      </c>
      <c r="BL16">
        <f>Ввод!BK23</f>
        <v>1</v>
      </c>
      <c r="BM16">
        <f>Ввод!BL23</f>
        <v>1</v>
      </c>
      <c r="BN16">
        <f>Ввод!BM23</f>
        <v>1</v>
      </c>
      <c r="BO16">
        <f>Ввод!BN23</f>
        <v>1</v>
      </c>
      <c r="BP16">
        <f>Ввод!BO23</f>
        <v>1</v>
      </c>
      <c r="BQ16">
        <f>Ввод!BP23</f>
        <v>1</v>
      </c>
      <c r="BR16">
        <f>Ввод!BQ23</f>
        <v>1</v>
      </c>
      <c r="BS16">
        <f>Ввод!BR23</f>
        <v>1</v>
      </c>
      <c r="BT16">
        <f>Ввод!BS23</f>
        <v>1</v>
      </c>
      <c r="BU16">
        <f>Ввод!BT23</f>
        <v>1</v>
      </c>
      <c r="BV16">
        <f>Ввод!BU23</f>
        <v>1</v>
      </c>
      <c r="BW16">
        <f>Ввод!BV23</f>
        <v>1</v>
      </c>
      <c r="BX16">
        <f>Ввод!BW23</f>
        <v>1</v>
      </c>
      <c r="BY16">
        <f>Ввод!BX23</f>
        <v>1</v>
      </c>
      <c r="BZ16">
        <f>Ввод!BY23</f>
        <v>1</v>
      </c>
      <c r="CA16">
        <f>Ввод!BZ23</f>
        <v>1</v>
      </c>
      <c r="CB16">
        <f>Ввод!CA23</f>
        <v>1</v>
      </c>
      <c r="CC16">
        <f>Ввод!CB23</f>
        <v>1</v>
      </c>
      <c r="CD16">
        <f>Ввод!CC23</f>
        <v>1</v>
      </c>
      <c r="CE16">
        <f>Ввод!CD23</f>
        <v>1</v>
      </c>
      <c r="CF16">
        <f>Ввод!CE23</f>
        <v>1</v>
      </c>
      <c r="CG16">
        <f>Ввод!CF23</f>
        <v>1</v>
      </c>
      <c r="CH16">
        <f>Ввод!CG23</f>
        <v>1</v>
      </c>
      <c r="CI16">
        <f>Ввод!CH23</f>
        <v>1</v>
      </c>
      <c r="CJ16">
        <f>Ввод!CI23</f>
        <v>1</v>
      </c>
      <c r="CK16">
        <f>Ввод!CJ23</f>
        <v>1</v>
      </c>
      <c r="CL16">
        <f>Ввод!CK23</f>
        <v>1</v>
      </c>
      <c r="CM16">
        <f>Ввод!CL23</f>
        <v>1</v>
      </c>
      <c r="CN16">
        <f>Ввод!CM23</f>
        <v>1</v>
      </c>
      <c r="CO16">
        <f>Ввод!CN23</f>
        <v>1</v>
      </c>
      <c r="CP16">
        <f>Ввод!CO23</f>
        <v>1</v>
      </c>
      <c r="CQ16">
        <f>Ввод!CP23</f>
        <v>1</v>
      </c>
      <c r="CR16">
        <f>Ввод!CQ23</f>
        <v>1</v>
      </c>
      <c r="CS16">
        <f>Ввод!CR23</f>
        <v>1</v>
      </c>
      <c r="CT16">
        <f>Ввод!CS23</f>
        <v>1</v>
      </c>
      <c r="CU16">
        <f>Ввод!CT23</f>
        <v>1</v>
      </c>
      <c r="CV16">
        <f>Ввод!CU23</f>
        <v>1</v>
      </c>
      <c r="CW16">
        <f>Ввод!CV23</f>
        <v>1</v>
      </c>
      <c r="CX16">
        <f>Ввод!CW23</f>
        <v>1</v>
      </c>
      <c r="CY16">
        <f>Ввод!CX23</f>
        <v>1</v>
      </c>
      <c r="CZ16">
        <f>Ввод!CY23</f>
        <v>1</v>
      </c>
      <c r="DA16">
        <f>Ввод!CZ23</f>
        <v>1</v>
      </c>
      <c r="DB16">
        <f>Ввод!DA23</f>
        <v>1</v>
      </c>
      <c r="DC16">
        <f>Ввод!DB23</f>
        <v>1</v>
      </c>
      <c r="DD16">
        <f>Ввод!DC23</f>
        <v>1</v>
      </c>
      <c r="DE16">
        <f>Ввод!DD23</f>
        <v>1</v>
      </c>
      <c r="DF16">
        <f>Ввод!DE23</f>
        <v>1</v>
      </c>
      <c r="DG16">
        <f>Ввод!DF23</f>
        <v>1</v>
      </c>
      <c r="DH16">
        <f>Ввод!DG23</f>
        <v>1</v>
      </c>
      <c r="DI16">
        <f>Ввод!DH23</f>
        <v>1</v>
      </c>
      <c r="DJ16">
        <f>Ввод!DI23</f>
        <v>1</v>
      </c>
      <c r="DK16">
        <f>Ввод!DJ23</f>
        <v>1</v>
      </c>
    </row>
    <row r="17" spans="1:114" x14ac:dyDescent="0.25">
      <c r="B17" t="s">
        <v>262</v>
      </c>
      <c r="G17" s="45" t="s">
        <v>113</v>
      </c>
      <c r="J17" s="30">
        <f>SUMIF(Макро!$41:$41,J$14,Макро!45:45)</f>
        <v>1.0106390097892737</v>
      </c>
      <c r="K17" s="30">
        <f>SUMIF(Макро!$41:$41,K$14,Макро!45:45)</f>
        <v>1.0106390097892737</v>
      </c>
      <c r="L17" s="30">
        <f>SUMIF(Макро!$41:$41,L$14,Макро!45:45)</f>
        <v>1.0106390097892737</v>
      </c>
      <c r="M17" s="30">
        <f>SUMIF(Макро!$41:$41,M$14,Макро!45:45)</f>
        <v>1.0106390097892737</v>
      </c>
      <c r="N17" s="30">
        <f>SUMIF(Макро!$41:$41,N$14,Макро!45:45)</f>
        <v>1.009756291251741</v>
      </c>
      <c r="O17" s="30">
        <f>SUMIF(Макро!$41:$41,O$14,Макро!45:45)</f>
        <v>1.009756291251741</v>
      </c>
      <c r="P17" s="30">
        <f>SUMIF(Макро!$41:$41,P$14,Макро!45:45)</f>
        <v>1.009756291251741</v>
      </c>
      <c r="Q17" s="30">
        <f>SUMIF(Макро!$41:$41,Q$14,Макро!45:45)</f>
        <v>1.009756291251741</v>
      </c>
      <c r="R17" s="30">
        <f>SUMIF(Макро!$41:$41,R$14,Макро!45:45)</f>
        <v>1.0098048524027821</v>
      </c>
      <c r="S17" s="30">
        <f>SUMIF(Макро!$41:$41,S$14,Макро!45:45)</f>
        <v>1.0098048524027821</v>
      </c>
      <c r="T17" s="30">
        <f>SUMIF(Макро!$41:$41,T$14,Макро!45:45)</f>
        <v>1.0098048524027821</v>
      </c>
      <c r="U17" s="30">
        <f>SUMIF(Макро!$41:$41,U$14,Макро!45:45)</f>
        <v>1.0098048524027821</v>
      </c>
      <c r="V17" s="30">
        <f>SUMIF(Макро!$41:$41,V$14,Макро!45:45)</f>
        <v>1.0098339857309258</v>
      </c>
      <c r="W17" s="30">
        <f>SUMIF(Макро!$41:$41,W$14,Макро!45:45)</f>
        <v>1.0098339857309258</v>
      </c>
      <c r="X17" s="30">
        <f>SUMIF(Макро!$41:$41,X$14,Макро!45:45)</f>
        <v>1.0098339857309258</v>
      </c>
      <c r="Y17" s="30">
        <f>SUMIF(Макро!$41:$41,Y$14,Макро!45:45)</f>
        <v>1.0098339857309258</v>
      </c>
      <c r="Z17" s="30">
        <f>SUMIF(Макро!$41:$41,Z$14,Макро!45:45)</f>
        <v>1.0098218471506288</v>
      </c>
      <c r="AA17" s="30">
        <f>SUMIF(Макро!$41:$41,AA$14,Макро!45:45)</f>
        <v>1.0098218471506288</v>
      </c>
      <c r="AB17" s="30">
        <f>SUMIF(Макро!$41:$41,AB$14,Макро!45:45)</f>
        <v>1.0098218471506288</v>
      </c>
      <c r="AC17" s="30">
        <f>SUMIF(Макро!$41:$41,AC$14,Макро!45:45)</f>
        <v>1.0098218471506288</v>
      </c>
      <c r="AD17" s="30">
        <f>SUMIF(Макро!$41:$41,AD$14,Макро!45:45)</f>
        <v>1.0097927127718189</v>
      </c>
      <c r="AE17" s="30">
        <f>SUMIF(Макро!$41:$41,AE$14,Макро!45:45)</f>
        <v>1.0097927127718189</v>
      </c>
      <c r="AF17" s="30">
        <f>SUMIF(Макро!$41:$41,AF$14,Макро!45:45)</f>
        <v>1.0097927127718189</v>
      </c>
      <c r="AG17" s="30">
        <f>SUMIF(Макро!$41:$41,AG$14,Макро!45:45)</f>
        <v>1.0097927127718189</v>
      </c>
      <c r="AH17" s="30">
        <f>SUMIF(Макро!$41:$41,AH$14,Макро!45:45)</f>
        <v>1.0097635758710493</v>
      </c>
      <c r="AI17" s="30">
        <f>SUMIF(Макро!$41:$41,AI$14,Макро!45:45)</f>
        <v>1.0097635758710493</v>
      </c>
      <c r="AJ17" s="30">
        <f>SUMIF(Макро!$41:$41,AJ$14,Макро!45:45)</f>
        <v>1.0097635758710493</v>
      </c>
      <c r="AK17" s="30">
        <f>SUMIF(Макро!$41:$41,AK$14,Макро!45:45)</f>
        <v>1.0097635758710493</v>
      </c>
      <c r="AL17" s="30">
        <f>SUMIF(Макро!$41:$41,AL$14,Макро!45:45)</f>
        <v>1.0097441498691959</v>
      </c>
      <c r="AM17" s="30">
        <f>SUMIF(Макро!$41:$41,AM$14,Макро!45:45)</f>
        <v>1.0097441498691959</v>
      </c>
      <c r="AN17" s="30">
        <f>SUMIF(Макро!$41:$41,AN$14,Макро!45:45)</f>
        <v>1.0097441498691959</v>
      </c>
      <c r="AO17" s="30">
        <f>SUMIF(Макро!$41:$41,AO$14,Макро!45:45)</f>
        <v>1.0097441498691959</v>
      </c>
      <c r="AP17" s="30">
        <f>SUMIF(Макро!$41:$41,AP$14,Макро!45:45)</f>
        <v>1.0097344364478105</v>
      </c>
      <c r="AQ17" s="30">
        <f>SUMIF(Макро!$41:$41,AQ$14,Макро!45:45)</f>
        <v>1.0097344364478105</v>
      </c>
      <c r="AR17" s="30">
        <f>SUMIF(Макро!$41:$41,AR$14,Макро!45:45)</f>
        <v>1.0097344364478105</v>
      </c>
      <c r="AS17" s="30">
        <f>SUMIF(Макро!$41:$41,AS$14,Макро!45:45)</f>
        <v>1.0097344364478105</v>
      </c>
      <c r="AT17" s="30">
        <f>SUMIF(Макро!$41:$41,AT$14,Макро!45:45)</f>
        <v>1.0097441498691959</v>
      </c>
      <c r="AU17" s="30">
        <f>SUMIF(Макро!$41:$41,AU$14,Макро!45:45)</f>
        <v>1.0097441498691959</v>
      </c>
      <c r="AV17" s="30">
        <f>SUMIF(Макро!$41:$41,AV$14,Макро!45:45)</f>
        <v>1.0097441498691959</v>
      </c>
      <c r="AW17" s="30">
        <f>SUMIF(Макро!$41:$41,AW$14,Макро!45:45)</f>
        <v>1.0097441498691959</v>
      </c>
      <c r="AX17" s="30">
        <f>SUMIF(Макро!$41:$41,AX$14,Макро!45:45)</f>
        <v>1.0097660040424508</v>
      </c>
      <c r="AY17" s="30">
        <f>SUMIF(Макро!$41:$41,AY$14,Макро!45:45)</f>
        <v>1.0097660040424508</v>
      </c>
      <c r="AZ17" s="30">
        <f>SUMIF(Макро!$41:$41,AZ$14,Макро!45:45)</f>
        <v>1.0097660040424508</v>
      </c>
      <c r="BA17" s="30">
        <f>SUMIF(Макро!$41:$41,BA$14,Макро!45:45)</f>
        <v>1.0097660040424508</v>
      </c>
      <c r="BB17" s="30">
        <f>SUMIF(Макро!$41:$41,BB$14,Макро!45:45)</f>
        <v>1.0097805727030156</v>
      </c>
      <c r="BC17" s="30">
        <f>SUMIF(Макро!$41:$41,BC$14,Макро!45:45)</f>
        <v>1.0097805727030156</v>
      </c>
      <c r="BD17" s="30">
        <f>SUMIF(Макро!$41:$41,BD$14,Макро!45:45)</f>
        <v>1.0097805727030156</v>
      </c>
      <c r="BE17" s="30">
        <f>SUMIF(Макро!$41:$41,BE$14,Макро!45:45)</f>
        <v>1.0097805727030156</v>
      </c>
      <c r="BF17" s="30">
        <f>SUMIF(Макро!$41:$41,BF$14,Макро!45:45)</f>
        <v>1.0098097081325803</v>
      </c>
      <c r="BG17" s="30">
        <f>SUMIF(Макро!$41:$41,BG$14,Макро!45:45)</f>
        <v>1.0098097081325803</v>
      </c>
      <c r="BH17" s="30">
        <f>SUMIF(Макро!$41:$41,BH$14,Макро!45:45)</f>
        <v>1.0098097081325803</v>
      </c>
      <c r="BI17" s="30">
        <f>SUMIF(Макро!$41:$41,BI$14,Макро!45:45)</f>
        <v>0</v>
      </c>
      <c r="BJ17" s="30">
        <f>SUMIF(Макро!$41:$41,BJ$14,Макро!45:45)</f>
        <v>0</v>
      </c>
      <c r="BK17" s="30">
        <f>SUMIF(Макро!$41:$41,BK$14,Макро!45:45)</f>
        <v>0</v>
      </c>
      <c r="BL17" s="30">
        <f>SUMIF(Макро!$41:$41,BL$14,Макро!45:45)</f>
        <v>0</v>
      </c>
      <c r="BM17" s="30">
        <f>SUMIF(Макро!$41:$41,BM$14,Макро!45:45)</f>
        <v>0</v>
      </c>
      <c r="BN17" s="30">
        <f>SUMIF(Макро!$41:$41,BN$14,Макро!45:45)</f>
        <v>0</v>
      </c>
      <c r="BO17" s="30">
        <f>SUMIF(Макро!$41:$41,BO$14,Макро!45:45)</f>
        <v>0</v>
      </c>
      <c r="BP17" s="30">
        <f>SUMIF(Макро!$41:$41,BP$14,Макро!45:45)</f>
        <v>0</v>
      </c>
      <c r="BQ17" s="30">
        <f>SUMIF(Макро!$41:$41,BQ$14,Макро!45:45)</f>
        <v>0</v>
      </c>
      <c r="BR17" s="30">
        <f>SUMIF(Макро!$41:$41,BR$14,Макро!45:45)</f>
        <v>0</v>
      </c>
      <c r="BS17" s="30">
        <f>SUMIF(Макро!$41:$41,BS$14,Макро!45:45)</f>
        <v>0</v>
      </c>
      <c r="BT17" s="30">
        <f>SUMIF(Макро!$41:$41,BT$14,Макро!45:45)</f>
        <v>0</v>
      </c>
      <c r="BU17" s="30">
        <f>SUMIF(Макро!$41:$41,BU$14,Макро!45:45)</f>
        <v>0</v>
      </c>
      <c r="BV17" s="30">
        <f>SUMIF(Макро!$41:$41,BV$14,Макро!45:45)</f>
        <v>0</v>
      </c>
      <c r="BW17" s="30">
        <f>SUMIF(Макро!$41:$41,BW$14,Макро!45:45)</f>
        <v>0</v>
      </c>
      <c r="BX17" s="30">
        <f>SUMIF(Макро!$41:$41,BX$14,Макро!45:45)</f>
        <v>0</v>
      </c>
      <c r="BY17" s="30">
        <f>SUMIF(Макро!$41:$41,BY$14,Макро!45:45)</f>
        <v>0</v>
      </c>
      <c r="BZ17" s="30">
        <f>SUMIF(Макро!$41:$41,BZ$14,Макро!45:45)</f>
        <v>0</v>
      </c>
      <c r="CA17" s="30">
        <f>SUMIF(Макро!$41:$41,CA$14,Макро!45:45)</f>
        <v>0</v>
      </c>
      <c r="CB17" s="30">
        <f>SUMIF(Макро!$41:$41,CB$14,Макро!45:45)</f>
        <v>0</v>
      </c>
      <c r="CC17" s="30">
        <f>SUMIF(Макро!$41:$41,CC$14,Макро!45:45)</f>
        <v>0</v>
      </c>
      <c r="CD17" s="30">
        <f>SUMIF(Макро!$41:$41,CD$14,Макро!45:45)</f>
        <v>0</v>
      </c>
      <c r="CE17" s="30">
        <f>SUMIF(Макро!$41:$41,CE$14,Макро!45:45)</f>
        <v>0</v>
      </c>
      <c r="CF17" s="30">
        <f>SUMIF(Макро!$41:$41,CF$14,Макро!45:45)</f>
        <v>0</v>
      </c>
      <c r="CG17" s="30">
        <f>SUMIF(Макро!$41:$41,CG$14,Макро!45:45)</f>
        <v>0</v>
      </c>
      <c r="CH17" s="30">
        <f>SUMIF(Макро!$41:$41,CH$14,Макро!45:45)</f>
        <v>0</v>
      </c>
      <c r="CI17" s="30">
        <f>SUMIF(Макро!$41:$41,CI$14,Макро!45:45)</f>
        <v>0</v>
      </c>
      <c r="CJ17" s="30">
        <f>SUMIF(Макро!$41:$41,CJ$14,Макро!45:45)</f>
        <v>0</v>
      </c>
      <c r="CK17" s="30">
        <f>SUMIF(Макро!$41:$41,CK$14,Макро!45:45)</f>
        <v>0</v>
      </c>
      <c r="CL17" s="30">
        <f>SUMIF(Макро!$41:$41,CL$14,Макро!45:45)</f>
        <v>0</v>
      </c>
      <c r="CM17" s="30">
        <f>SUMIF(Макро!$41:$41,CM$14,Макро!45:45)</f>
        <v>0</v>
      </c>
      <c r="CN17" s="30">
        <f>SUMIF(Макро!$41:$41,CN$14,Макро!45:45)</f>
        <v>0</v>
      </c>
      <c r="CO17" s="30">
        <f>SUMIF(Макро!$41:$41,CO$14,Макро!45:45)</f>
        <v>0</v>
      </c>
      <c r="CP17" s="30">
        <f>SUMIF(Макро!$41:$41,CP$14,Макро!45:45)</f>
        <v>0</v>
      </c>
      <c r="CQ17" s="30">
        <f>SUMIF(Макро!$41:$41,CQ$14,Макро!45:45)</f>
        <v>0</v>
      </c>
      <c r="CR17" s="30">
        <f>SUMIF(Макро!$41:$41,CR$14,Макро!45:45)</f>
        <v>0</v>
      </c>
      <c r="CS17" s="30">
        <f>SUMIF(Макро!$41:$41,CS$14,Макро!45:45)</f>
        <v>0</v>
      </c>
      <c r="CT17" s="30">
        <f>SUMIF(Макро!$41:$41,CT$14,Макро!45:45)</f>
        <v>0</v>
      </c>
      <c r="CU17" s="30">
        <f>SUMIF(Макро!$41:$41,CU$14,Макро!45:45)</f>
        <v>0</v>
      </c>
      <c r="CV17" s="30">
        <f>SUMIF(Макро!$41:$41,CV$14,Макро!45:45)</f>
        <v>0</v>
      </c>
      <c r="CW17" s="30">
        <f>SUMIF(Макро!$41:$41,CW$14,Макро!45:45)</f>
        <v>0</v>
      </c>
      <c r="CX17" s="30">
        <f>SUMIF(Макро!$41:$41,CX$14,Макро!45:45)</f>
        <v>0</v>
      </c>
      <c r="CY17" s="30">
        <f>SUMIF(Макро!$41:$41,CY$14,Макро!45:45)</f>
        <v>0</v>
      </c>
      <c r="CZ17" s="30">
        <f>SUMIF(Макро!$41:$41,CZ$14,Макро!45:45)</f>
        <v>0</v>
      </c>
      <c r="DA17" s="30">
        <f>SUMIF(Макро!$41:$41,DA$14,Макро!45:45)</f>
        <v>0</v>
      </c>
      <c r="DB17" s="30">
        <f>SUMIF(Макро!$41:$41,DB$14,Макро!45:45)</f>
        <v>0</v>
      </c>
      <c r="DC17" s="30">
        <f>SUMIF(Макро!$41:$41,DC$14,Макро!45:45)</f>
        <v>0</v>
      </c>
      <c r="DD17" s="30">
        <f>SUMIF(Макро!$41:$41,DD$14,Макро!45:45)</f>
        <v>0</v>
      </c>
      <c r="DE17" s="30">
        <f>SUMIF(Макро!$41:$41,DE$14,Макро!45:45)</f>
        <v>0</v>
      </c>
      <c r="DF17" s="30">
        <f>SUMIF(Макро!$41:$41,DF$14,Макро!45:45)</f>
        <v>0</v>
      </c>
      <c r="DG17" s="30">
        <f>SUMIF(Макро!$41:$41,DG$14,Макро!45:45)</f>
        <v>0</v>
      </c>
      <c r="DH17" s="30">
        <f>SUMIF(Макро!$41:$41,DH$14,Макро!45:45)</f>
        <v>0</v>
      </c>
      <c r="DI17" s="30">
        <f>SUMIF(Макро!$41:$41,DI$14,Макро!45:45)</f>
        <v>0</v>
      </c>
      <c r="DJ17" s="30">
        <f>SUMIF(Макро!$41:$41,DJ$14,Макро!45:45)</f>
        <v>0</v>
      </c>
    </row>
    <row r="18" spans="1:114" x14ac:dyDescent="0.25">
      <c r="B18" t="s">
        <v>263</v>
      </c>
      <c r="D18">
        <f>N(Ввод!E47)</f>
        <v>0</v>
      </c>
      <c r="G18" s="45" t="s">
        <v>264</v>
      </c>
      <c r="I18" s="148">
        <v>1</v>
      </c>
      <c r="J18" s="30">
        <f>$D18*SUMIF(Макро!$41:$41,J$14,Макро!46:46)+(1-$D18)*$I18</f>
        <v>1</v>
      </c>
      <c r="K18" s="30">
        <f>$D18*SUMIF(Макро!$41:$41,K$14,Макро!46:46)+(1-$D18)*$I18</f>
        <v>1</v>
      </c>
      <c r="L18" s="30">
        <f>$D18*SUMIF(Макро!$41:$41,L$14,Макро!46:46)+(1-$D18)*$I18</f>
        <v>1</v>
      </c>
      <c r="M18" s="30">
        <f>$D18*SUMIF(Макро!$41:$41,M$14,Макро!46:46)+(1-$D18)*$I18</f>
        <v>1</v>
      </c>
      <c r="N18" s="30">
        <f>$D18*SUMIF(Макро!$41:$41,N$14,Макро!46:46)+(1-$D18)*$I18</f>
        <v>1</v>
      </c>
      <c r="O18" s="30">
        <f>$D18*SUMIF(Макро!$41:$41,O$14,Макро!46:46)+(1-$D18)*$I18</f>
        <v>1</v>
      </c>
      <c r="P18" s="30">
        <f>$D18*SUMIF(Макро!$41:$41,P$14,Макро!46:46)+(1-$D18)*$I18</f>
        <v>1</v>
      </c>
      <c r="Q18" s="30">
        <f>$D18*SUMIF(Макро!$41:$41,Q$14,Макро!46:46)+(1-$D18)*$I18</f>
        <v>1</v>
      </c>
      <c r="R18" s="30">
        <f>$D18*SUMIF(Макро!$41:$41,R$14,Макро!46:46)+(1-$D18)*$I18</f>
        <v>1</v>
      </c>
      <c r="S18" s="30">
        <f>$D18*SUMIF(Макро!$41:$41,S$14,Макро!46:46)+(1-$D18)*$I18</f>
        <v>1</v>
      </c>
      <c r="T18" s="30">
        <f>$D18*SUMIF(Макро!$41:$41,T$14,Макро!46:46)+(1-$D18)*$I18</f>
        <v>1</v>
      </c>
      <c r="U18" s="30">
        <f>$D18*SUMIF(Макро!$41:$41,U$14,Макро!46:46)+(1-$D18)*$I18</f>
        <v>1</v>
      </c>
      <c r="V18" s="30">
        <f>$D18*SUMIF(Макро!$41:$41,V$14,Макро!46:46)+(1-$D18)*$I18</f>
        <v>1</v>
      </c>
      <c r="W18" s="30">
        <f>$D18*SUMIF(Макро!$41:$41,W$14,Макро!46:46)+(1-$D18)*$I18</f>
        <v>1</v>
      </c>
      <c r="X18" s="30">
        <f>$D18*SUMIF(Макро!$41:$41,X$14,Макро!46:46)+(1-$D18)*$I18</f>
        <v>1</v>
      </c>
      <c r="Y18" s="30">
        <f>$D18*SUMIF(Макро!$41:$41,Y$14,Макро!46:46)+(1-$D18)*$I18</f>
        <v>1</v>
      </c>
      <c r="Z18" s="30">
        <f>$D18*SUMIF(Макро!$41:$41,Z$14,Макро!46:46)+(1-$D18)*$I18</f>
        <v>1</v>
      </c>
      <c r="AA18" s="30">
        <f>$D18*SUMIF(Макро!$41:$41,AA$14,Макро!46:46)+(1-$D18)*$I18</f>
        <v>1</v>
      </c>
      <c r="AB18" s="30">
        <f>$D18*SUMIF(Макро!$41:$41,AB$14,Макро!46:46)+(1-$D18)*$I18</f>
        <v>1</v>
      </c>
      <c r="AC18" s="30">
        <f>$D18*SUMIF(Макро!$41:$41,AC$14,Макро!46:46)+(1-$D18)*$I18</f>
        <v>1</v>
      </c>
      <c r="AD18" s="30">
        <f>$D18*SUMIF(Макро!$41:$41,AD$14,Макро!46:46)+(1-$D18)*$I18</f>
        <v>1</v>
      </c>
      <c r="AE18" s="30">
        <f>$D18*SUMIF(Макро!$41:$41,AE$14,Макро!46:46)+(1-$D18)*$I18</f>
        <v>1</v>
      </c>
      <c r="AF18" s="30">
        <f>$D18*SUMIF(Макро!$41:$41,AF$14,Макро!46:46)+(1-$D18)*$I18</f>
        <v>1</v>
      </c>
      <c r="AG18" s="30">
        <f>$D18*SUMIF(Макро!$41:$41,AG$14,Макро!46:46)+(1-$D18)*$I18</f>
        <v>1</v>
      </c>
      <c r="AH18" s="30">
        <f>$D18*SUMIF(Макро!$41:$41,AH$14,Макро!46:46)+(1-$D18)*$I18</f>
        <v>1</v>
      </c>
      <c r="AI18" s="30">
        <f>$D18*SUMIF(Макро!$41:$41,AI$14,Макро!46:46)+(1-$D18)*$I18</f>
        <v>1</v>
      </c>
      <c r="AJ18" s="30">
        <f>$D18*SUMIF(Макро!$41:$41,AJ$14,Макро!46:46)+(1-$D18)*$I18</f>
        <v>1</v>
      </c>
      <c r="AK18" s="30">
        <f>$D18*SUMIF(Макро!$41:$41,AK$14,Макро!46:46)+(1-$D18)*$I18</f>
        <v>1</v>
      </c>
      <c r="AL18" s="30">
        <f>$D18*SUMIF(Макро!$41:$41,AL$14,Макро!46:46)+(1-$D18)*$I18</f>
        <v>1</v>
      </c>
      <c r="AM18" s="30">
        <f>$D18*SUMIF(Макро!$41:$41,AM$14,Макро!46:46)+(1-$D18)*$I18</f>
        <v>1</v>
      </c>
      <c r="AN18" s="30">
        <f>$D18*SUMIF(Макро!$41:$41,AN$14,Макро!46:46)+(1-$D18)*$I18</f>
        <v>1</v>
      </c>
      <c r="AO18" s="30">
        <f>$D18*SUMIF(Макро!$41:$41,AO$14,Макро!46:46)+(1-$D18)*$I18</f>
        <v>1</v>
      </c>
      <c r="AP18" s="30">
        <f>$D18*SUMIF(Макро!$41:$41,AP$14,Макро!46:46)+(1-$D18)*$I18</f>
        <v>1</v>
      </c>
      <c r="AQ18" s="30">
        <f>$D18*SUMIF(Макро!$41:$41,AQ$14,Макро!46:46)+(1-$D18)*$I18</f>
        <v>1</v>
      </c>
      <c r="AR18" s="30">
        <f>$D18*SUMIF(Макро!$41:$41,AR$14,Макро!46:46)+(1-$D18)*$I18</f>
        <v>1</v>
      </c>
      <c r="AS18" s="30">
        <f>$D18*SUMIF(Макро!$41:$41,AS$14,Макро!46:46)+(1-$D18)*$I18</f>
        <v>1</v>
      </c>
      <c r="AT18" s="30">
        <f>$D18*SUMIF(Макро!$41:$41,AT$14,Макро!46:46)+(1-$D18)*$I18</f>
        <v>1</v>
      </c>
      <c r="AU18" s="30">
        <f>$D18*SUMIF(Макро!$41:$41,AU$14,Макро!46:46)+(1-$D18)*$I18</f>
        <v>1</v>
      </c>
      <c r="AV18" s="30">
        <f>$D18*SUMIF(Макро!$41:$41,AV$14,Макро!46:46)+(1-$D18)*$I18</f>
        <v>1</v>
      </c>
      <c r="AW18" s="30">
        <f>$D18*SUMIF(Макро!$41:$41,AW$14,Макро!46:46)+(1-$D18)*$I18</f>
        <v>1</v>
      </c>
      <c r="AX18" s="30">
        <f>$D18*SUMIF(Макро!$41:$41,AX$14,Макро!46:46)+(1-$D18)*$I18</f>
        <v>1</v>
      </c>
      <c r="AY18" s="30">
        <f>$D18*SUMIF(Макро!$41:$41,AY$14,Макро!46:46)+(1-$D18)*$I18</f>
        <v>1</v>
      </c>
      <c r="AZ18" s="30">
        <f>$D18*SUMIF(Макро!$41:$41,AZ$14,Макро!46:46)+(1-$D18)*$I18</f>
        <v>1</v>
      </c>
      <c r="BA18" s="30">
        <f>$D18*SUMIF(Макро!$41:$41,BA$14,Макро!46:46)+(1-$D18)*$I18</f>
        <v>1</v>
      </c>
      <c r="BB18" s="30">
        <f>$D18*SUMIF(Макро!$41:$41,BB$14,Макро!46:46)+(1-$D18)*$I18</f>
        <v>1</v>
      </c>
      <c r="BC18" s="30">
        <f>$D18*SUMIF(Макро!$41:$41,BC$14,Макро!46:46)+(1-$D18)*$I18</f>
        <v>1</v>
      </c>
      <c r="BD18" s="30">
        <f>$D18*SUMIF(Макро!$41:$41,BD$14,Макро!46:46)+(1-$D18)*$I18</f>
        <v>1</v>
      </c>
      <c r="BE18" s="30">
        <f>$D18*SUMIF(Макро!$41:$41,BE$14,Макро!46:46)+(1-$D18)*$I18</f>
        <v>1</v>
      </c>
      <c r="BF18" s="30">
        <f>$D18*SUMIF(Макро!$41:$41,BF$14,Макро!46:46)+(1-$D18)*$I18</f>
        <v>1</v>
      </c>
      <c r="BG18" s="30">
        <f>$D18*SUMIF(Макро!$41:$41,BG$14,Макро!46:46)+(1-$D18)*$I18</f>
        <v>1</v>
      </c>
      <c r="BH18" s="30">
        <f>$D18*SUMIF(Макро!$41:$41,BH$14,Макро!46:46)+(1-$D18)*$I18</f>
        <v>1</v>
      </c>
      <c r="BI18" s="30">
        <f>$D18*SUMIF(Макро!$41:$41,BI$14,Макро!46:46)+(1-$D18)*$I18</f>
        <v>1</v>
      </c>
      <c r="BJ18" s="30">
        <f>$D18*SUMIF(Макро!$41:$41,BJ$14,Макро!46:46)+(1-$D18)*$I18</f>
        <v>1</v>
      </c>
      <c r="BK18" s="30">
        <f>$D18*SUMIF(Макро!$41:$41,BK$14,Макро!46:46)+(1-$D18)*$I18</f>
        <v>1</v>
      </c>
      <c r="BL18" s="30">
        <f>$D18*SUMIF(Макро!$41:$41,BL$14,Макро!46:46)+(1-$D18)*$I18</f>
        <v>1</v>
      </c>
      <c r="BM18" s="30">
        <f>$D18*SUMIF(Макро!$41:$41,BM$14,Макро!46:46)+(1-$D18)*$I18</f>
        <v>1</v>
      </c>
      <c r="BN18" s="30">
        <f>$D18*SUMIF(Макро!$41:$41,BN$14,Макро!46:46)+(1-$D18)*$I18</f>
        <v>1</v>
      </c>
      <c r="BO18" s="30">
        <f>$D18*SUMIF(Макро!$41:$41,BO$14,Макро!46:46)+(1-$D18)*$I18</f>
        <v>1</v>
      </c>
      <c r="BP18" s="30">
        <f>$D18*SUMIF(Макро!$41:$41,BP$14,Макро!46:46)+(1-$D18)*$I18</f>
        <v>1</v>
      </c>
      <c r="BQ18" s="30">
        <f>$D18*SUMIF(Макро!$41:$41,BQ$14,Макро!46:46)+(1-$D18)*$I18</f>
        <v>1</v>
      </c>
      <c r="BR18" s="30">
        <f>$D18*SUMIF(Макро!$41:$41,BR$14,Макро!46:46)+(1-$D18)*$I18</f>
        <v>1</v>
      </c>
      <c r="BS18" s="30">
        <f>$D18*SUMIF(Макро!$41:$41,BS$14,Макро!46:46)+(1-$D18)*$I18</f>
        <v>1</v>
      </c>
      <c r="BT18" s="30">
        <f>$D18*SUMIF(Макро!$41:$41,BT$14,Макро!46:46)+(1-$D18)*$I18</f>
        <v>1</v>
      </c>
      <c r="BU18" s="30">
        <f>$D18*SUMIF(Макро!$41:$41,BU$14,Макро!46:46)+(1-$D18)*$I18</f>
        <v>1</v>
      </c>
      <c r="BV18" s="30">
        <f>$D18*SUMIF(Макро!$41:$41,BV$14,Макро!46:46)+(1-$D18)*$I18</f>
        <v>1</v>
      </c>
      <c r="BW18" s="30">
        <f>$D18*SUMIF(Макро!$41:$41,BW$14,Макро!46:46)+(1-$D18)*$I18</f>
        <v>1</v>
      </c>
      <c r="BX18" s="30">
        <f>$D18*SUMIF(Макро!$41:$41,BX$14,Макро!46:46)+(1-$D18)*$I18</f>
        <v>1</v>
      </c>
      <c r="BY18" s="30">
        <f>$D18*SUMIF(Макро!$41:$41,BY$14,Макро!46:46)+(1-$D18)*$I18</f>
        <v>1</v>
      </c>
      <c r="BZ18" s="30">
        <f>$D18*SUMIF(Макро!$41:$41,BZ$14,Макро!46:46)+(1-$D18)*$I18</f>
        <v>1</v>
      </c>
      <c r="CA18" s="30">
        <f>$D18*SUMIF(Макро!$41:$41,CA$14,Макро!46:46)+(1-$D18)*$I18</f>
        <v>1</v>
      </c>
      <c r="CB18" s="30">
        <f>$D18*SUMIF(Макро!$41:$41,CB$14,Макро!46:46)+(1-$D18)*$I18</f>
        <v>1</v>
      </c>
      <c r="CC18" s="30">
        <f>$D18*SUMIF(Макро!$41:$41,CC$14,Макро!46:46)+(1-$D18)*$I18</f>
        <v>1</v>
      </c>
      <c r="CD18" s="30">
        <f>$D18*SUMIF(Макро!$41:$41,CD$14,Макро!46:46)+(1-$D18)*$I18</f>
        <v>1</v>
      </c>
      <c r="CE18" s="30">
        <f>$D18*SUMIF(Макро!$41:$41,CE$14,Макро!46:46)+(1-$D18)*$I18</f>
        <v>1</v>
      </c>
      <c r="CF18" s="30">
        <f>$D18*SUMIF(Макро!$41:$41,CF$14,Макро!46:46)+(1-$D18)*$I18</f>
        <v>1</v>
      </c>
      <c r="CG18" s="30">
        <f>$D18*SUMIF(Макро!$41:$41,CG$14,Макро!46:46)+(1-$D18)*$I18</f>
        <v>1</v>
      </c>
      <c r="CH18" s="30">
        <f>$D18*SUMIF(Макро!$41:$41,CH$14,Макро!46:46)+(1-$D18)*$I18</f>
        <v>1</v>
      </c>
      <c r="CI18" s="30">
        <f>$D18*SUMIF(Макро!$41:$41,CI$14,Макро!46:46)+(1-$D18)*$I18</f>
        <v>1</v>
      </c>
      <c r="CJ18" s="30">
        <f>$D18*SUMIF(Макро!$41:$41,CJ$14,Макро!46:46)+(1-$D18)*$I18</f>
        <v>1</v>
      </c>
      <c r="CK18" s="30">
        <f>$D18*SUMIF(Макро!$41:$41,CK$14,Макро!46:46)+(1-$D18)*$I18</f>
        <v>1</v>
      </c>
      <c r="CL18" s="30">
        <f>$D18*SUMIF(Макро!$41:$41,CL$14,Макро!46:46)+(1-$D18)*$I18</f>
        <v>1</v>
      </c>
      <c r="CM18" s="30">
        <f>$D18*SUMIF(Макро!$41:$41,CM$14,Макро!46:46)+(1-$D18)*$I18</f>
        <v>1</v>
      </c>
      <c r="CN18" s="30">
        <f>$D18*SUMIF(Макро!$41:$41,CN$14,Макро!46:46)+(1-$D18)*$I18</f>
        <v>1</v>
      </c>
      <c r="CO18" s="30">
        <f>$D18*SUMIF(Макро!$41:$41,CO$14,Макро!46:46)+(1-$D18)*$I18</f>
        <v>1</v>
      </c>
      <c r="CP18" s="30">
        <f>$D18*SUMIF(Макро!$41:$41,CP$14,Макро!46:46)+(1-$D18)*$I18</f>
        <v>1</v>
      </c>
      <c r="CQ18" s="30">
        <f>$D18*SUMIF(Макро!$41:$41,CQ$14,Макро!46:46)+(1-$D18)*$I18</f>
        <v>1</v>
      </c>
      <c r="CR18" s="30">
        <f>$D18*SUMIF(Макро!$41:$41,CR$14,Макро!46:46)+(1-$D18)*$I18</f>
        <v>1</v>
      </c>
      <c r="CS18" s="30">
        <f>$D18*SUMIF(Макро!$41:$41,CS$14,Макро!46:46)+(1-$D18)*$I18</f>
        <v>1</v>
      </c>
      <c r="CT18" s="30">
        <f>$D18*SUMIF(Макро!$41:$41,CT$14,Макро!46:46)+(1-$D18)*$I18</f>
        <v>1</v>
      </c>
      <c r="CU18" s="30">
        <f>$D18*SUMIF(Макро!$41:$41,CU$14,Макро!46:46)+(1-$D18)*$I18</f>
        <v>1</v>
      </c>
      <c r="CV18" s="30">
        <f>$D18*SUMIF(Макро!$41:$41,CV$14,Макро!46:46)+(1-$D18)*$I18</f>
        <v>1</v>
      </c>
      <c r="CW18" s="30">
        <f>$D18*SUMIF(Макро!$41:$41,CW$14,Макро!46:46)+(1-$D18)*$I18</f>
        <v>1</v>
      </c>
      <c r="CX18" s="30">
        <f>$D18*SUMIF(Макро!$41:$41,CX$14,Макро!46:46)+(1-$D18)*$I18</f>
        <v>1</v>
      </c>
      <c r="CY18" s="30">
        <f>$D18*SUMIF(Макро!$41:$41,CY$14,Макро!46:46)+(1-$D18)*$I18</f>
        <v>1</v>
      </c>
      <c r="CZ18" s="30">
        <f>$D18*SUMIF(Макро!$41:$41,CZ$14,Макро!46:46)+(1-$D18)*$I18</f>
        <v>1</v>
      </c>
      <c r="DA18" s="30">
        <f>$D18*SUMIF(Макро!$41:$41,DA$14,Макро!46:46)+(1-$D18)*$I18</f>
        <v>1</v>
      </c>
      <c r="DB18" s="30">
        <f>$D18*SUMIF(Макро!$41:$41,DB$14,Макро!46:46)+(1-$D18)*$I18</f>
        <v>1</v>
      </c>
      <c r="DC18" s="30">
        <f>$D18*SUMIF(Макро!$41:$41,DC$14,Макро!46:46)+(1-$D18)*$I18</f>
        <v>1</v>
      </c>
      <c r="DD18" s="30">
        <f>$D18*SUMIF(Макро!$41:$41,DD$14,Макро!46:46)+(1-$D18)*$I18</f>
        <v>1</v>
      </c>
      <c r="DE18" s="30">
        <f>$D18*SUMIF(Макро!$41:$41,DE$14,Макро!46:46)+(1-$D18)*$I18</f>
        <v>1</v>
      </c>
      <c r="DF18" s="30">
        <f>$D18*SUMIF(Макро!$41:$41,DF$14,Макро!46:46)+(1-$D18)*$I18</f>
        <v>1</v>
      </c>
      <c r="DG18" s="30">
        <f>$D18*SUMIF(Макро!$41:$41,DG$14,Макро!46:46)+(1-$D18)*$I18</f>
        <v>1</v>
      </c>
      <c r="DH18" s="30">
        <f>$D18*SUMIF(Макро!$41:$41,DH$14,Макро!46:46)+(1-$D18)*$I18</f>
        <v>1</v>
      </c>
      <c r="DI18" s="30">
        <f>$D18*SUMIF(Макро!$41:$41,DI$14,Макро!46:46)+(1-$D18)*$I18</f>
        <v>1</v>
      </c>
      <c r="DJ18" s="30">
        <f>$D18*SUMIF(Макро!$41:$41,DJ$14,Макро!46:46)+(1-$D18)*$I18</f>
        <v>1</v>
      </c>
    </row>
    <row r="19" spans="1:114" x14ac:dyDescent="0.25">
      <c r="B19" t="s">
        <v>265</v>
      </c>
      <c r="I19" s="32"/>
      <c r="J19" s="32">
        <f>SUMIF(Макро!$15:$15,J$12,Макро!21:21)</f>
        <v>5.4999999999999997E-3</v>
      </c>
      <c r="K19" s="32">
        <f>SUMIF(Макро!$15:$15,K$12,Макро!21:21)</f>
        <v>5.4999999999999997E-3</v>
      </c>
      <c r="L19" s="32">
        <f>SUMIF(Макро!$15:$15,L$12,Макро!21:21)</f>
        <v>5.4999999999999997E-3</v>
      </c>
      <c r="M19" s="32">
        <f>SUMIF(Макро!$15:$15,M$12,Макро!21:21)</f>
        <v>5.4999999999999997E-3</v>
      </c>
      <c r="N19" s="32">
        <f>SUMIF(Макро!$15:$15,N$12,Макро!21:21)</f>
        <v>5.4999999999999997E-3</v>
      </c>
      <c r="O19" s="32">
        <f>SUMIF(Макро!$15:$15,O$12,Макро!21:21)</f>
        <v>5.4999999999999997E-3</v>
      </c>
      <c r="P19" s="32">
        <f>SUMIF(Макро!$15:$15,P$12,Макро!21:21)</f>
        <v>5.4999999999999997E-3</v>
      </c>
      <c r="Q19" s="32">
        <f>SUMIF(Макро!$15:$15,Q$12,Макро!21:21)</f>
        <v>5.4999999999999997E-3</v>
      </c>
      <c r="R19" s="32">
        <f>SUMIF(Макро!$15:$15,R$12,Макро!21:21)</f>
        <v>5.4999999999999997E-3</v>
      </c>
      <c r="S19" s="32">
        <f>SUMIF(Макро!$15:$15,S$12,Макро!21:21)</f>
        <v>5.4999999999999997E-3</v>
      </c>
      <c r="T19" s="32">
        <f>SUMIF(Макро!$15:$15,T$12,Макро!21:21)</f>
        <v>5.4999999999999997E-3</v>
      </c>
      <c r="U19" s="32">
        <f>SUMIF(Макро!$15:$15,U$12,Макро!21:21)</f>
        <v>5.4999999999999997E-3</v>
      </c>
      <c r="V19" s="32">
        <f>SUMIF(Макро!$15:$15,V$12,Макро!21:21)</f>
        <v>5.4999999999999997E-3</v>
      </c>
      <c r="W19" s="32">
        <f>SUMIF(Макро!$15:$15,W$12,Макро!21:21)</f>
        <v>5.4999999999999997E-3</v>
      </c>
      <c r="X19" s="32">
        <f>SUMIF(Макро!$15:$15,X$12,Макро!21:21)</f>
        <v>5.4999999999999997E-3</v>
      </c>
      <c r="Y19" s="32">
        <f>SUMIF(Макро!$15:$15,Y$12,Макро!21:21)</f>
        <v>5.4999999999999997E-3</v>
      </c>
      <c r="Z19" s="32">
        <f>SUMIF(Макро!$15:$15,Z$12,Макро!21:21)</f>
        <v>5.4999999999999997E-3</v>
      </c>
      <c r="AA19" s="32">
        <f>SUMIF(Макро!$15:$15,AA$12,Макро!21:21)</f>
        <v>5.4999999999999997E-3</v>
      </c>
      <c r="AB19" s="32">
        <f>SUMIF(Макро!$15:$15,AB$12,Макро!21:21)</f>
        <v>5.4999999999999997E-3</v>
      </c>
      <c r="AC19" s="32">
        <f>SUMIF(Макро!$15:$15,AC$12,Макро!21:21)</f>
        <v>5.4999999999999997E-3</v>
      </c>
      <c r="AD19" s="32">
        <f>SUMIF(Макро!$15:$15,AD$12,Макро!21:21)</f>
        <v>5.4999999999999997E-3</v>
      </c>
      <c r="AE19" s="32">
        <f>SUMIF(Макро!$15:$15,AE$12,Макро!21:21)</f>
        <v>5.4999999999999997E-3</v>
      </c>
      <c r="AF19" s="32">
        <f>SUMIF(Макро!$15:$15,AF$12,Макро!21:21)</f>
        <v>5.4999999999999997E-3</v>
      </c>
      <c r="AG19" s="32">
        <f>SUMIF(Макро!$15:$15,AG$12,Макро!21:21)</f>
        <v>5.4999999999999997E-3</v>
      </c>
      <c r="AH19" s="32">
        <f>SUMIF(Макро!$15:$15,AH$12,Макро!21:21)</f>
        <v>5.4999999999999997E-3</v>
      </c>
      <c r="AI19" s="32">
        <f>SUMIF(Макро!$15:$15,AI$12,Макро!21:21)</f>
        <v>5.4999999999999997E-3</v>
      </c>
      <c r="AJ19" s="32">
        <f>SUMIF(Макро!$15:$15,AJ$12,Макро!21:21)</f>
        <v>5.4999999999999997E-3</v>
      </c>
      <c r="AK19" s="32">
        <f>SUMIF(Макро!$15:$15,AK$12,Макро!21:21)</f>
        <v>5.4999999999999997E-3</v>
      </c>
      <c r="AL19" s="32">
        <f>SUMIF(Макро!$15:$15,AL$12,Макро!21:21)</f>
        <v>5.4999999999999997E-3</v>
      </c>
      <c r="AM19" s="32">
        <f>SUMIF(Макро!$15:$15,AM$12,Макро!21:21)</f>
        <v>5.4999999999999997E-3</v>
      </c>
      <c r="AN19" s="32">
        <f>SUMIF(Макро!$15:$15,AN$12,Макро!21:21)</f>
        <v>5.4999999999999997E-3</v>
      </c>
      <c r="AO19" s="32">
        <f>SUMIF(Макро!$15:$15,AO$12,Макро!21:21)</f>
        <v>5.4999999999999997E-3</v>
      </c>
      <c r="AP19" s="32">
        <f>SUMIF(Макро!$15:$15,AP$12,Макро!21:21)</f>
        <v>5.4999999999999997E-3</v>
      </c>
      <c r="AQ19" s="32">
        <f>SUMIF(Макро!$15:$15,AQ$12,Макро!21:21)</f>
        <v>5.4999999999999997E-3</v>
      </c>
      <c r="AR19" s="32">
        <f>SUMIF(Макро!$15:$15,AR$12,Макро!21:21)</f>
        <v>5.4999999999999997E-3</v>
      </c>
      <c r="AS19" s="32">
        <f>SUMIF(Макро!$15:$15,AS$12,Макро!21:21)</f>
        <v>5.4999999999999997E-3</v>
      </c>
      <c r="AT19" s="32">
        <f>SUMIF(Макро!$15:$15,AT$12,Макро!21:21)</f>
        <v>5.4999999999999997E-3</v>
      </c>
      <c r="AU19" s="32">
        <f>SUMIF(Макро!$15:$15,AU$12,Макро!21:21)</f>
        <v>5.4999999999999997E-3</v>
      </c>
      <c r="AV19" s="32">
        <f>SUMIF(Макро!$15:$15,AV$12,Макро!21:21)</f>
        <v>5.4999999999999997E-3</v>
      </c>
      <c r="AW19" s="32">
        <f>SUMIF(Макро!$15:$15,AW$12,Макро!21:21)</f>
        <v>5.4999999999999997E-3</v>
      </c>
      <c r="AX19" s="32">
        <f>SUMIF(Макро!$15:$15,AX$12,Макро!21:21)</f>
        <v>5.4999999999999997E-3</v>
      </c>
      <c r="AY19" s="32">
        <f>SUMIF(Макро!$15:$15,AY$12,Макро!21:21)</f>
        <v>5.4999999999999997E-3</v>
      </c>
      <c r="AZ19" s="32">
        <f>SUMIF(Макро!$15:$15,AZ$12,Макро!21:21)</f>
        <v>5.4999999999999997E-3</v>
      </c>
      <c r="BA19" s="32">
        <f>SUMIF(Макро!$15:$15,BA$12,Макро!21:21)</f>
        <v>5.4999999999999997E-3</v>
      </c>
      <c r="BB19" s="32">
        <f>SUMIF(Макро!$15:$15,BB$12,Макро!21:21)</f>
        <v>5.4999999999999997E-3</v>
      </c>
      <c r="BC19" s="32">
        <f>SUMIF(Макро!$15:$15,BC$12,Макро!21:21)</f>
        <v>5.4999999999999997E-3</v>
      </c>
      <c r="BD19" s="32">
        <f>SUMIF(Макро!$15:$15,BD$12,Макро!21:21)</f>
        <v>5.4999999999999997E-3</v>
      </c>
      <c r="BE19" s="32">
        <f>SUMIF(Макро!$15:$15,BE$12,Макро!21:21)</f>
        <v>5.4999999999999997E-3</v>
      </c>
      <c r="BF19" s="32">
        <f>SUMIF(Макро!$15:$15,BF$12,Макро!21:21)</f>
        <v>5.4999999999999997E-3</v>
      </c>
      <c r="BG19" s="32">
        <f>SUMIF(Макро!$15:$15,BG$12,Макро!21:21)</f>
        <v>5.4999999999999997E-3</v>
      </c>
      <c r="BH19" s="32">
        <f>SUMIF(Макро!$15:$15,BH$12,Макро!21:21)</f>
        <v>5.4999999999999997E-3</v>
      </c>
      <c r="BI19" s="32">
        <f>SUMIF(Макро!$15:$15,BI$12,Макро!21:21)</f>
        <v>0</v>
      </c>
      <c r="BJ19" s="32">
        <f>SUMIF(Макро!$15:$15,BJ$12,Макро!21:21)</f>
        <v>0</v>
      </c>
      <c r="BK19" s="32">
        <f>SUMIF(Макро!$15:$15,BK$12,Макро!21:21)</f>
        <v>0</v>
      </c>
      <c r="BL19" s="32">
        <f>SUMIF(Макро!$15:$15,BL$12,Макро!21:21)</f>
        <v>0</v>
      </c>
      <c r="BM19" s="32">
        <f>SUMIF(Макро!$15:$15,BM$12,Макро!21:21)</f>
        <v>0</v>
      </c>
      <c r="BN19" s="32">
        <f>SUMIF(Макро!$15:$15,BN$12,Макро!21:21)</f>
        <v>0</v>
      </c>
      <c r="BO19" s="32">
        <f>SUMIF(Макро!$15:$15,BO$12,Макро!21:21)</f>
        <v>0</v>
      </c>
      <c r="BP19" s="32">
        <f>SUMIF(Макро!$15:$15,BP$12,Макро!21:21)</f>
        <v>0</v>
      </c>
      <c r="BQ19" s="32">
        <f>SUMIF(Макро!$15:$15,BQ$12,Макро!21:21)</f>
        <v>0</v>
      </c>
      <c r="BR19" s="32">
        <f>SUMIF(Макро!$15:$15,BR$12,Макро!21:21)</f>
        <v>0</v>
      </c>
      <c r="BS19" s="32">
        <f>SUMIF(Макро!$15:$15,BS$12,Макро!21:21)</f>
        <v>0</v>
      </c>
      <c r="BT19" s="32">
        <f>SUMIF(Макро!$15:$15,BT$12,Макро!21:21)</f>
        <v>0</v>
      </c>
      <c r="BU19" s="32">
        <f>SUMIF(Макро!$15:$15,BU$12,Макро!21:21)</f>
        <v>0</v>
      </c>
      <c r="BV19" s="32">
        <f>SUMIF(Макро!$15:$15,BV$12,Макро!21:21)</f>
        <v>0</v>
      </c>
      <c r="BW19" s="32">
        <f>SUMIF(Макро!$15:$15,BW$12,Макро!21:21)</f>
        <v>0</v>
      </c>
      <c r="BX19" s="32">
        <f>SUMIF(Макро!$15:$15,BX$12,Макро!21:21)</f>
        <v>0</v>
      </c>
      <c r="BY19" s="32">
        <f>SUMIF(Макро!$15:$15,BY$12,Макро!21:21)</f>
        <v>0</v>
      </c>
      <c r="BZ19" s="32">
        <f>SUMIF(Макро!$15:$15,BZ$12,Макро!21:21)</f>
        <v>0</v>
      </c>
      <c r="CA19" s="32">
        <f>SUMIF(Макро!$15:$15,CA$12,Макро!21:21)</f>
        <v>0</v>
      </c>
      <c r="CB19" s="32">
        <f>SUMIF(Макро!$15:$15,CB$12,Макро!21:21)</f>
        <v>0</v>
      </c>
      <c r="CC19" s="32">
        <f>SUMIF(Макро!$15:$15,CC$12,Макро!21:21)</f>
        <v>0</v>
      </c>
      <c r="CD19" s="32">
        <f>SUMIF(Макро!$15:$15,CD$12,Макро!21:21)</f>
        <v>0</v>
      </c>
      <c r="CE19" s="32">
        <f>SUMIF(Макро!$15:$15,CE$12,Макро!21:21)</f>
        <v>0</v>
      </c>
      <c r="CF19" s="32">
        <f>SUMIF(Макро!$15:$15,CF$12,Макро!21:21)</f>
        <v>0</v>
      </c>
      <c r="CG19" s="32">
        <f>SUMIF(Макро!$15:$15,CG$12,Макро!21:21)</f>
        <v>0</v>
      </c>
      <c r="CH19" s="32">
        <f>SUMIF(Макро!$15:$15,CH$12,Макро!21:21)</f>
        <v>0</v>
      </c>
      <c r="CI19" s="32">
        <f>SUMIF(Макро!$15:$15,CI$12,Макро!21:21)</f>
        <v>0</v>
      </c>
      <c r="CJ19" s="32">
        <f>SUMIF(Макро!$15:$15,CJ$12,Макро!21:21)</f>
        <v>0</v>
      </c>
      <c r="CK19" s="32">
        <f>SUMIF(Макро!$15:$15,CK$12,Макро!21:21)</f>
        <v>0</v>
      </c>
      <c r="CL19" s="32">
        <f>SUMIF(Макро!$15:$15,CL$12,Макро!21:21)</f>
        <v>0</v>
      </c>
      <c r="CM19" s="32">
        <f>SUMIF(Макро!$15:$15,CM$12,Макро!21:21)</f>
        <v>0</v>
      </c>
      <c r="CN19" s="32">
        <f>SUMIF(Макро!$15:$15,CN$12,Макро!21:21)</f>
        <v>0</v>
      </c>
      <c r="CO19" s="32">
        <f>SUMIF(Макро!$15:$15,CO$12,Макро!21:21)</f>
        <v>0</v>
      </c>
      <c r="CP19" s="32">
        <f>SUMIF(Макро!$15:$15,CP$12,Макро!21:21)</f>
        <v>0</v>
      </c>
      <c r="CQ19" s="32">
        <f>SUMIF(Макро!$15:$15,CQ$12,Макро!21:21)</f>
        <v>0</v>
      </c>
      <c r="CR19" s="32">
        <f>SUMIF(Макро!$15:$15,CR$12,Макро!21:21)</f>
        <v>0</v>
      </c>
      <c r="CS19" s="32">
        <f>SUMIF(Макро!$15:$15,CS$12,Макро!21:21)</f>
        <v>0</v>
      </c>
      <c r="CT19" s="32">
        <f>SUMIF(Макро!$15:$15,CT$12,Макро!21:21)</f>
        <v>0</v>
      </c>
      <c r="CU19" s="32">
        <f>SUMIF(Макро!$15:$15,CU$12,Макро!21:21)</f>
        <v>0</v>
      </c>
      <c r="CV19" s="32">
        <f>SUMIF(Макро!$15:$15,CV$12,Макро!21:21)</f>
        <v>0</v>
      </c>
      <c r="CW19" s="32">
        <f>SUMIF(Макро!$15:$15,CW$12,Макро!21:21)</f>
        <v>0</v>
      </c>
      <c r="CX19" s="32">
        <f>SUMIF(Макро!$15:$15,CX$12,Макро!21:21)</f>
        <v>0</v>
      </c>
      <c r="CY19" s="32">
        <f>SUMIF(Макро!$15:$15,CY$12,Макро!21:21)</f>
        <v>0</v>
      </c>
      <c r="CZ19" s="32">
        <f>SUMIF(Макро!$15:$15,CZ$12,Макро!21:21)</f>
        <v>0</v>
      </c>
      <c r="DA19" s="32">
        <f>SUMIF(Макро!$15:$15,DA$12,Макро!21:21)</f>
        <v>0</v>
      </c>
      <c r="DB19" s="32">
        <f>SUMIF(Макро!$15:$15,DB$12,Макро!21:21)</f>
        <v>0</v>
      </c>
      <c r="DC19" s="32">
        <f>SUMIF(Макро!$15:$15,DC$12,Макро!21:21)</f>
        <v>0</v>
      </c>
      <c r="DD19" s="32">
        <f>SUMIF(Макро!$15:$15,DD$12,Макро!21:21)</f>
        <v>0</v>
      </c>
      <c r="DE19" s="32">
        <f>SUMIF(Макро!$15:$15,DE$12,Макро!21:21)</f>
        <v>0</v>
      </c>
      <c r="DF19" s="32">
        <f>SUMIF(Макро!$15:$15,DF$12,Макро!21:21)</f>
        <v>0</v>
      </c>
      <c r="DG19" s="32">
        <f>SUMIF(Макро!$15:$15,DG$12,Макро!21:21)</f>
        <v>0</v>
      </c>
      <c r="DH19" s="32">
        <f>SUMIF(Макро!$15:$15,DH$12,Макро!21:21)</f>
        <v>0</v>
      </c>
      <c r="DI19" s="32">
        <f>SUMIF(Макро!$15:$15,DI$12,Макро!21:21)</f>
        <v>0</v>
      </c>
      <c r="DJ19" s="32">
        <f>SUMIF(Макро!$15:$15,DJ$12,Макро!21:21)</f>
        <v>0</v>
      </c>
    </row>
    <row r="20" spans="1:114" x14ac:dyDescent="0.25">
      <c r="I20" s="32"/>
    </row>
    <row r="21" spans="1:114" s="26" customFormat="1" x14ac:dyDescent="0.25">
      <c r="A21" s="111"/>
      <c r="B21" s="26" t="s">
        <v>427</v>
      </c>
      <c r="C21" s="147" t="s">
        <v>266</v>
      </c>
      <c r="E21" s="26" t="s">
        <v>267</v>
      </c>
      <c r="G21" s="47"/>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c r="CA21" s="146"/>
      <c r="CB21" s="146"/>
      <c r="CC21" s="146"/>
      <c r="CD21" s="146"/>
      <c r="CE21" s="146"/>
      <c r="CF21" s="146"/>
      <c r="CG21" s="146"/>
      <c r="CH21" s="146"/>
      <c r="CI21" s="146"/>
      <c r="CJ21" s="146"/>
      <c r="CK21" s="146"/>
      <c r="CL21" s="146"/>
      <c r="CM21" s="146"/>
      <c r="CN21" s="146"/>
      <c r="CO21" s="146"/>
      <c r="CP21" s="146"/>
      <c r="CQ21" s="146"/>
      <c r="CR21" s="146"/>
      <c r="CS21" s="146"/>
      <c r="CT21" s="146"/>
      <c r="CU21" s="146"/>
      <c r="CV21" s="146"/>
      <c r="CW21" s="146"/>
      <c r="CX21" s="146"/>
      <c r="CY21" s="146"/>
      <c r="CZ21" s="146"/>
      <c r="DA21" s="146"/>
      <c r="DB21" s="146"/>
      <c r="DC21" s="146"/>
      <c r="DD21" s="146"/>
      <c r="DE21" s="146"/>
      <c r="DF21" s="146"/>
      <c r="DG21" s="146"/>
      <c r="DH21" s="146"/>
      <c r="DI21" s="146"/>
      <c r="DJ21" s="146"/>
    </row>
    <row r="22" spans="1:114" x14ac:dyDescent="0.25">
      <c r="B22" t="str">
        <f>Ввод!D26</f>
        <v>Создание / реконструкция объект №1</v>
      </c>
      <c r="C22" s="148">
        <f>Чувствительность!$D$13</f>
        <v>0</v>
      </c>
      <c r="D22">
        <f>N(Ввод!E26)</f>
        <v>1</v>
      </c>
      <c r="E22">
        <f>MATCH(Ввод!J26,$14:$14,0)-MATCH(Ввод!I26,$14:$14,0)</f>
        <v>1</v>
      </c>
      <c r="G22" s="45" t="s">
        <v>138</v>
      </c>
      <c r="I22" s="144">
        <f t="shared" ref="I22:I41" si="0">SUM(J22:DJ22)</f>
        <v>50000</v>
      </c>
      <c r="J22" s="144">
        <f>IFERROR(Ввод!$G26/$E22,0)*N(J$14&gt;=Ввод!$I26)*N(J$14&lt;Ввод!$J26)*PRODUCT($J$18:J$18)*(1+$C22)</f>
        <v>0</v>
      </c>
      <c r="K22" s="144">
        <f>IFERROR(Ввод!$G26/$E22,0)*N(K$14&gt;=Ввод!$I26)*N(K$14&lt;Ввод!$J26)*PRODUCT($J$18:K$18)*(1+$C22)</f>
        <v>0</v>
      </c>
      <c r="L22" s="144">
        <f>IFERROR(Ввод!$G26/$E22,0)*N(L$14&gt;=Ввод!$I26)*N(L$14&lt;Ввод!$J26)*PRODUCT($J$18:L$18)*(1+$C22)</f>
        <v>0</v>
      </c>
      <c r="M22" s="144">
        <f>IFERROR(Ввод!$G26/$E22,0)*N(M$14&gt;=Ввод!$I26)*N(M$14&lt;Ввод!$J26)*PRODUCT($J$18:M$18)*(1+$C22)</f>
        <v>50000</v>
      </c>
      <c r="N22" s="144">
        <f>IFERROR(Ввод!$G26/$E22,0)*N(N$14&gt;=Ввод!$I26)*N(N$14&lt;Ввод!$J26)*PRODUCT($J$18:N$18)*(1+$C22)</f>
        <v>0</v>
      </c>
      <c r="O22" s="144">
        <f>IFERROR(Ввод!$G26/$E22,0)*N(O$14&gt;=Ввод!$I26)*N(O$14&lt;Ввод!$J26)*PRODUCT($J$18:O$18)*(1+$C22)</f>
        <v>0</v>
      </c>
      <c r="P22" s="144">
        <f>IFERROR(Ввод!$G26/$E22,0)*N(P$14&gt;=Ввод!$I26)*N(P$14&lt;Ввод!$J26)*PRODUCT($J$18:P$18)*(1+$C22)</f>
        <v>0</v>
      </c>
      <c r="Q22" s="144">
        <f>IFERROR(Ввод!$G26/$E22,0)*N(Q$14&gt;=Ввод!$I26)*N(Q$14&lt;Ввод!$J26)*PRODUCT($J$18:Q$18)*(1+$C22)</f>
        <v>0</v>
      </c>
      <c r="R22" s="144">
        <f>IFERROR(Ввод!$G26/$E22,0)*N(R$14&gt;=Ввод!$I26)*N(R$14&lt;Ввод!$J26)*PRODUCT($J$18:R$18)*(1+$C22)</f>
        <v>0</v>
      </c>
      <c r="S22" s="144">
        <f>IFERROR(Ввод!$G26/$E22,0)*N(S$14&gt;=Ввод!$I26)*N(S$14&lt;Ввод!$J26)*PRODUCT($J$18:S$18)*(1+$C22)</f>
        <v>0</v>
      </c>
      <c r="T22" s="144">
        <f>IFERROR(Ввод!$G26/$E22,0)*N(T$14&gt;=Ввод!$I26)*N(T$14&lt;Ввод!$J26)*PRODUCT($J$18:T$18)*(1+$C22)</f>
        <v>0</v>
      </c>
      <c r="U22" s="144">
        <f>IFERROR(Ввод!$G26/$E22,0)*N(U$14&gt;=Ввод!$I26)*N(U$14&lt;Ввод!$J26)*PRODUCT($J$18:U$18)*(1+$C22)</f>
        <v>0</v>
      </c>
      <c r="V22" s="144">
        <f>IFERROR(Ввод!$G26/$E22,0)*N(V$14&gt;=Ввод!$I26)*N(V$14&lt;Ввод!$J26)*PRODUCT($J$18:V$18)*(1+$C22)</f>
        <v>0</v>
      </c>
      <c r="W22" s="144">
        <f>IFERROR(Ввод!$G26/$E22,0)*N(W$14&gt;=Ввод!$I26)*N(W$14&lt;Ввод!$J26)*PRODUCT($J$18:W$18)*(1+$C22)</f>
        <v>0</v>
      </c>
      <c r="X22" s="144">
        <f>IFERROR(Ввод!$G26/$E22,0)*N(X$14&gt;=Ввод!$I26)*N(X$14&lt;Ввод!$J26)*PRODUCT($J$18:X$18)*(1+$C22)</f>
        <v>0</v>
      </c>
      <c r="Y22" s="144">
        <f>IFERROR(Ввод!$G26/$E22,0)*N(Y$14&gt;=Ввод!$I26)*N(Y$14&lt;Ввод!$J26)*PRODUCT($J$18:Y$18)*(1+$C22)</f>
        <v>0</v>
      </c>
      <c r="Z22" s="144">
        <f>IFERROR(Ввод!$G26/$E22,0)*N(Z$14&gt;=Ввод!$I26)*N(Z$14&lt;Ввод!$J26)*PRODUCT($J$18:Z$18)*(1+$C22)</f>
        <v>0</v>
      </c>
      <c r="AA22" s="144">
        <f>IFERROR(Ввод!$G26/$E22,0)*N(AA$14&gt;=Ввод!$I26)*N(AA$14&lt;Ввод!$J26)*PRODUCT($J$18:AA$18)*(1+$C22)</f>
        <v>0</v>
      </c>
      <c r="AB22" s="144">
        <f>IFERROR(Ввод!$G26/$E22,0)*N(AB$14&gt;=Ввод!$I26)*N(AB$14&lt;Ввод!$J26)*PRODUCT($J$18:AB$18)*(1+$C22)</f>
        <v>0</v>
      </c>
      <c r="AC22" s="144">
        <f>IFERROR(Ввод!$G26/$E22,0)*N(AC$14&gt;=Ввод!$I26)*N(AC$14&lt;Ввод!$J26)*PRODUCT($J$18:AC$18)*(1+$C22)</f>
        <v>0</v>
      </c>
      <c r="AD22" s="144">
        <f>IFERROR(Ввод!$G26/$E22,0)*N(AD$14&gt;=Ввод!$I26)*N(AD$14&lt;Ввод!$J26)*PRODUCT($J$18:AD$18)*(1+$C22)</f>
        <v>0</v>
      </c>
      <c r="AE22" s="144">
        <f>IFERROR(Ввод!$G26/$E22,0)*N(AE$14&gt;=Ввод!$I26)*N(AE$14&lt;Ввод!$J26)*PRODUCT($J$18:AE$18)*(1+$C22)</f>
        <v>0</v>
      </c>
      <c r="AF22" s="144">
        <f>IFERROR(Ввод!$G26/$E22,0)*N(AF$14&gt;=Ввод!$I26)*N(AF$14&lt;Ввод!$J26)*PRODUCT($J$18:AF$18)*(1+$C22)</f>
        <v>0</v>
      </c>
      <c r="AG22" s="144">
        <f>IFERROR(Ввод!$G26/$E22,0)*N(AG$14&gt;=Ввод!$I26)*N(AG$14&lt;Ввод!$J26)*PRODUCT($J$18:AG$18)*(1+$C22)</f>
        <v>0</v>
      </c>
      <c r="AH22" s="144">
        <f>IFERROR(Ввод!$G26/$E22,0)*N(AH$14&gt;=Ввод!$I26)*N(AH$14&lt;Ввод!$J26)*PRODUCT($J$18:AH$18)*(1+$C22)</f>
        <v>0</v>
      </c>
      <c r="AI22" s="144">
        <f>IFERROR(Ввод!$G26/$E22,0)*N(AI$14&gt;=Ввод!$I26)*N(AI$14&lt;Ввод!$J26)*PRODUCT($J$18:AI$18)*(1+$C22)</f>
        <v>0</v>
      </c>
      <c r="AJ22" s="144">
        <f>IFERROR(Ввод!$G26/$E22,0)*N(AJ$14&gt;=Ввод!$I26)*N(AJ$14&lt;Ввод!$J26)*PRODUCT($J$18:AJ$18)*(1+$C22)</f>
        <v>0</v>
      </c>
      <c r="AK22" s="144">
        <f>IFERROR(Ввод!$G26/$E22,0)*N(AK$14&gt;=Ввод!$I26)*N(AK$14&lt;Ввод!$J26)*PRODUCT($J$18:AK$18)*(1+$C22)</f>
        <v>0</v>
      </c>
      <c r="AL22" s="144">
        <f>IFERROR(Ввод!$G26/$E22,0)*N(AL$14&gt;=Ввод!$I26)*N(AL$14&lt;Ввод!$J26)*PRODUCT($J$18:AL$18)*(1+$C22)</f>
        <v>0</v>
      </c>
      <c r="AM22" s="144">
        <f>IFERROR(Ввод!$G26/$E22,0)*N(AM$14&gt;=Ввод!$I26)*N(AM$14&lt;Ввод!$J26)*PRODUCT($J$18:AM$18)*(1+$C22)</f>
        <v>0</v>
      </c>
      <c r="AN22" s="144">
        <f>IFERROR(Ввод!$G26/$E22,0)*N(AN$14&gt;=Ввод!$I26)*N(AN$14&lt;Ввод!$J26)*PRODUCT($J$18:AN$18)*(1+$C22)</f>
        <v>0</v>
      </c>
      <c r="AO22" s="144">
        <f>IFERROR(Ввод!$G26/$E22,0)*N(AO$14&gt;=Ввод!$I26)*N(AO$14&lt;Ввод!$J26)*PRODUCT($J$18:AO$18)*(1+$C22)</f>
        <v>0</v>
      </c>
      <c r="AP22" s="144">
        <f>IFERROR(Ввод!$G26/$E22,0)*N(AP$14&gt;=Ввод!$I26)*N(AP$14&lt;Ввод!$J26)*PRODUCT($J$18:AP$18)*(1+$C22)</f>
        <v>0</v>
      </c>
      <c r="AQ22" s="144">
        <f>IFERROR(Ввод!$G26/$E22,0)*N(AQ$14&gt;=Ввод!$I26)*N(AQ$14&lt;Ввод!$J26)*PRODUCT($J$18:AQ$18)*(1+$C22)</f>
        <v>0</v>
      </c>
      <c r="AR22" s="144">
        <f>IFERROR(Ввод!$G26/$E22,0)*N(AR$14&gt;=Ввод!$I26)*N(AR$14&lt;Ввод!$J26)*PRODUCT($J$18:AR$18)*(1+$C22)</f>
        <v>0</v>
      </c>
      <c r="AS22" s="144">
        <f>IFERROR(Ввод!$G26/$E22,0)*N(AS$14&gt;=Ввод!$I26)*N(AS$14&lt;Ввод!$J26)*PRODUCT($J$18:AS$18)*(1+$C22)</f>
        <v>0</v>
      </c>
      <c r="AT22" s="144">
        <f>IFERROR(Ввод!$G26/$E22,0)*N(AT$14&gt;=Ввод!$I26)*N(AT$14&lt;Ввод!$J26)*PRODUCT($J$18:AT$18)*(1+$C22)</f>
        <v>0</v>
      </c>
      <c r="AU22" s="144">
        <f>IFERROR(Ввод!$G26/$E22,0)*N(AU$14&gt;=Ввод!$I26)*N(AU$14&lt;Ввод!$J26)*PRODUCT($J$18:AU$18)*(1+$C22)</f>
        <v>0</v>
      </c>
      <c r="AV22" s="144">
        <f>IFERROR(Ввод!$G26/$E22,0)*N(AV$14&gt;=Ввод!$I26)*N(AV$14&lt;Ввод!$J26)*PRODUCT($J$18:AV$18)*(1+$C22)</f>
        <v>0</v>
      </c>
      <c r="AW22" s="144">
        <f>IFERROR(Ввод!$G26/$E22,0)*N(AW$14&gt;=Ввод!$I26)*N(AW$14&lt;Ввод!$J26)*PRODUCT($J$18:AW$18)*(1+$C22)</f>
        <v>0</v>
      </c>
      <c r="AX22" s="144">
        <f>IFERROR(Ввод!$G26/$E22,0)*N(AX$14&gt;=Ввод!$I26)*N(AX$14&lt;Ввод!$J26)*PRODUCT($J$18:AX$18)*(1+$C22)</f>
        <v>0</v>
      </c>
      <c r="AY22" s="144">
        <f>IFERROR(Ввод!$G26/$E22,0)*N(AY$14&gt;=Ввод!$I26)*N(AY$14&lt;Ввод!$J26)*PRODUCT($J$18:AY$18)*(1+$C22)</f>
        <v>0</v>
      </c>
      <c r="AZ22" s="144">
        <f>IFERROR(Ввод!$G26/$E22,0)*N(AZ$14&gt;=Ввод!$I26)*N(AZ$14&lt;Ввод!$J26)*PRODUCT($J$18:AZ$18)*(1+$C22)</f>
        <v>0</v>
      </c>
      <c r="BA22" s="144">
        <f>IFERROR(Ввод!$G26/$E22,0)*N(BA$14&gt;=Ввод!$I26)*N(BA$14&lt;Ввод!$J26)*PRODUCT($J$18:BA$18)*(1+$C22)</f>
        <v>0</v>
      </c>
      <c r="BB22" s="144">
        <f>IFERROR(Ввод!$G26/$E22,0)*N(BB$14&gt;=Ввод!$I26)*N(BB$14&lt;Ввод!$J26)*PRODUCT($J$18:BB$18)*(1+$C22)</f>
        <v>0</v>
      </c>
      <c r="BC22" s="144">
        <f>IFERROR(Ввод!$G26/$E22,0)*N(BC$14&gt;=Ввод!$I26)*N(BC$14&lt;Ввод!$J26)*PRODUCT($J$18:BC$18)*(1+$C22)</f>
        <v>0</v>
      </c>
      <c r="BD22" s="144">
        <f>IFERROR(Ввод!$G26/$E22,0)*N(BD$14&gt;=Ввод!$I26)*N(BD$14&lt;Ввод!$J26)*PRODUCT($J$18:BD$18)*(1+$C22)</f>
        <v>0</v>
      </c>
      <c r="BE22" s="144">
        <f>IFERROR(Ввод!$G26/$E22,0)*N(BE$14&gt;=Ввод!$I26)*N(BE$14&lt;Ввод!$J26)*PRODUCT($J$18:BE$18)*(1+$C22)</f>
        <v>0</v>
      </c>
      <c r="BF22" s="144">
        <f>IFERROR(Ввод!$G26/$E22,0)*N(BF$14&gt;=Ввод!$I26)*N(BF$14&lt;Ввод!$J26)*PRODUCT($J$18:BF$18)*(1+$C22)</f>
        <v>0</v>
      </c>
      <c r="BG22" s="144">
        <f>IFERROR(Ввод!$G26/$E22,0)*N(BG$14&gt;=Ввод!$I26)*N(BG$14&lt;Ввод!$J26)*PRODUCT($J$18:BG$18)*(1+$C22)</f>
        <v>0</v>
      </c>
      <c r="BH22" s="144">
        <f>IFERROR(Ввод!$G26/$E22,0)*N(BH$14&gt;=Ввод!$I26)*N(BH$14&lt;Ввод!$J26)*PRODUCT($J$18:BH$18)*(1+$C22)</f>
        <v>0</v>
      </c>
      <c r="BI22" s="144">
        <f>IFERROR(Ввод!$G26/$E22,0)*N(BI$14&gt;=Ввод!$I26)*N(BI$14&lt;Ввод!$J26)*PRODUCT($J$18:BI$18)*(1+$C22)</f>
        <v>0</v>
      </c>
      <c r="BJ22" s="144">
        <f>IFERROR(Ввод!$G26/$E22,0)*N(BJ$14&gt;=Ввод!$I26)*N(BJ$14&lt;Ввод!$J26)*PRODUCT($J$18:BJ$18)*(1+$C22)</f>
        <v>0</v>
      </c>
      <c r="BK22" s="144">
        <f>IFERROR(Ввод!$G26/$E22,0)*N(BK$14&gt;=Ввод!$I26)*N(BK$14&lt;Ввод!$J26)*PRODUCT($J$18:BK$18)*(1+$C22)</f>
        <v>0</v>
      </c>
      <c r="BL22" s="144">
        <f>IFERROR(Ввод!$G26/$E22,0)*N(BL$14&gt;=Ввод!$I26)*N(BL$14&lt;Ввод!$J26)*PRODUCT($J$18:BL$18)*(1+$C22)</f>
        <v>0</v>
      </c>
      <c r="BM22" s="144">
        <f>IFERROR(Ввод!$G26/$E22,0)*N(BM$14&gt;=Ввод!$I26)*N(BM$14&lt;Ввод!$J26)*PRODUCT($J$18:BM$18)*(1+$C22)</f>
        <v>0</v>
      </c>
      <c r="BN22" s="144">
        <f>IFERROR(Ввод!$G26/$E22,0)*N(BN$14&gt;=Ввод!$I26)*N(BN$14&lt;Ввод!$J26)*PRODUCT($J$18:BN$18)*(1+$C22)</f>
        <v>0</v>
      </c>
      <c r="BO22" s="144">
        <f>IFERROR(Ввод!$G26/$E22,0)*N(BO$14&gt;=Ввод!$I26)*N(BO$14&lt;Ввод!$J26)*PRODUCT($J$18:BO$18)*(1+$C22)</f>
        <v>0</v>
      </c>
      <c r="BP22" s="144">
        <f>IFERROR(Ввод!$G26/$E22,0)*N(BP$14&gt;=Ввод!$I26)*N(BP$14&lt;Ввод!$J26)*PRODUCT($J$18:BP$18)*(1+$C22)</f>
        <v>0</v>
      </c>
      <c r="BQ22" s="144">
        <f>IFERROR(Ввод!$G26/$E22,0)*N(BQ$14&gt;=Ввод!$I26)*N(BQ$14&lt;Ввод!$J26)*PRODUCT($J$18:BQ$18)*(1+$C22)</f>
        <v>0</v>
      </c>
      <c r="BR22" s="144">
        <f>IFERROR(Ввод!$G26/$E22,0)*N(BR$14&gt;=Ввод!$I26)*N(BR$14&lt;Ввод!$J26)*PRODUCT($J$18:BR$18)*(1+$C22)</f>
        <v>0</v>
      </c>
      <c r="BS22" s="144">
        <f>IFERROR(Ввод!$G26/$E22,0)*N(BS$14&gt;=Ввод!$I26)*N(BS$14&lt;Ввод!$J26)*PRODUCT($J$18:BS$18)*(1+$C22)</f>
        <v>0</v>
      </c>
      <c r="BT22" s="144">
        <f>IFERROR(Ввод!$G26/$E22,0)*N(BT$14&gt;=Ввод!$I26)*N(BT$14&lt;Ввод!$J26)*PRODUCT($J$18:BT$18)*(1+$C22)</f>
        <v>0</v>
      </c>
      <c r="BU22" s="144">
        <f>IFERROR(Ввод!$G26/$E22,0)*N(BU$14&gt;=Ввод!$I26)*N(BU$14&lt;Ввод!$J26)*PRODUCT($J$18:BU$18)*(1+$C22)</f>
        <v>0</v>
      </c>
      <c r="BV22" s="144">
        <f>IFERROR(Ввод!$G26/$E22,0)*N(BV$14&gt;=Ввод!$I26)*N(BV$14&lt;Ввод!$J26)*PRODUCT($J$18:BV$18)*(1+$C22)</f>
        <v>0</v>
      </c>
      <c r="BW22" s="144">
        <f>IFERROR(Ввод!$G26/$E22,0)*N(BW$14&gt;=Ввод!$I26)*N(BW$14&lt;Ввод!$J26)*PRODUCT($J$18:BW$18)*(1+$C22)</f>
        <v>0</v>
      </c>
      <c r="BX22" s="144">
        <f>IFERROR(Ввод!$G26/$E22,0)*N(BX$14&gt;=Ввод!$I26)*N(BX$14&lt;Ввод!$J26)*PRODUCT($J$18:BX$18)*(1+$C22)</f>
        <v>0</v>
      </c>
      <c r="BY22" s="144">
        <f>IFERROR(Ввод!$G26/$E22,0)*N(BY$14&gt;=Ввод!$I26)*N(BY$14&lt;Ввод!$J26)*PRODUCT($J$18:BY$18)*(1+$C22)</f>
        <v>0</v>
      </c>
      <c r="BZ22" s="144">
        <f>IFERROR(Ввод!$G26/$E22,0)*N(BZ$14&gt;=Ввод!$I26)*N(BZ$14&lt;Ввод!$J26)*PRODUCT($J$18:BZ$18)*(1+$C22)</f>
        <v>0</v>
      </c>
      <c r="CA22" s="144">
        <f>IFERROR(Ввод!$G26/$E22,0)*N(CA$14&gt;=Ввод!$I26)*N(CA$14&lt;Ввод!$J26)*PRODUCT($J$18:CA$18)*(1+$C22)</f>
        <v>0</v>
      </c>
      <c r="CB22" s="144">
        <f>IFERROR(Ввод!$G26/$E22,0)*N(CB$14&gt;=Ввод!$I26)*N(CB$14&lt;Ввод!$J26)*PRODUCT($J$18:CB$18)*(1+$C22)</f>
        <v>0</v>
      </c>
      <c r="CC22" s="144">
        <f>IFERROR(Ввод!$G26/$E22,0)*N(CC$14&gt;=Ввод!$I26)*N(CC$14&lt;Ввод!$J26)*PRODUCT($J$18:CC$18)*(1+$C22)</f>
        <v>0</v>
      </c>
      <c r="CD22" s="144">
        <f>IFERROR(Ввод!$G26/$E22,0)*N(CD$14&gt;=Ввод!$I26)*N(CD$14&lt;Ввод!$J26)*PRODUCT($J$18:CD$18)*(1+$C22)</f>
        <v>0</v>
      </c>
      <c r="CE22" s="144">
        <f>IFERROR(Ввод!$G26/$E22,0)*N(CE$14&gt;=Ввод!$I26)*N(CE$14&lt;Ввод!$J26)*PRODUCT($J$18:CE$18)*(1+$C22)</f>
        <v>0</v>
      </c>
      <c r="CF22" s="144">
        <f>IFERROR(Ввод!$G26/$E22,0)*N(CF$14&gt;=Ввод!$I26)*N(CF$14&lt;Ввод!$J26)*PRODUCT($J$18:CF$18)*(1+$C22)</f>
        <v>0</v>
      </c>
      <c r="CG22" s="144">
        <f>IFERROR(Ввод!$G26/$E22,0)*N(CG$14&gt;=Ввод!$I26)*N(CG$14&lt;Ввод!$J26)*PRODUCT($J$18:CG$18)*(1+$C22)</f>
        <v>0</v>
      </c>
      <c r="CH22" s="144">
        <f>IFERROR(Ввод!$G26/$E22,0)*N(CH$14&gt;=Ввод!$I26)*N(CH$14&lt;Ввод!$J26)*PRODUCT($J$18:CH$18)*(1+$C22)</f>
        <v>0</v>
      </c>
      <c r="CI22" s="144">
        <f>IFERROR(Ввод!$G26/$E22,0)*N(CI$14&gt;=Ввод!$I26)*N(CI$14&lt;Ввод!$J26)*PRODUCT($J$18:CI$18)*(1+$C22)</f>
        <v>0</v>
      </c>
      <c r="CJ22" s="144">
        <f>IFERROR(Ввод!$G26/$E22,0)*N(CJ$14&gt;=Ввод!$I26)*N(CJ$14&lt;Ввод!$J26)*PRODUCT($J$18:CJ$18)*(1+$C22)</f>
        <v>0</v>
      </c>
      <c r="CK22" s="144">
        <f>IFERROR(Ввод!$G26/$E22,0)*N(CK$14&gt;=Ввод!$I26)*N(CK$14&lt;Ввод!$J26)*PRODUCT($J$18:CK$18)*(1+$C22)</f>
        <v>0</v>
      </c>
      <c r="CL22" s="144">
        <f>IFERROR(Ввод!$G26/$E22,0)*N(CL$14&gt;=Ввод!$I26)*N(CL$14&lt;Ввод!$J26)*PRODUCT($J$18:CL$18)*(1+$C22)</f>
        <v>0</v>
      </c>
      <c r="CM22" s="144">
        <f>IFERROR(Ввод!$G26/$E22,0)*N(CM$14&gt;=Ввод!$I26)*N(CM$14&lt;Ввод!$J26)*PRODUCT($J$18:CM$18)*(1+$C22)</f>
        <v>0</v>
      </c>
      <c r="CN22" s="144">
        <f>IFERROR(Ввод!$G26/$E22,0)*N(CN$14&gt;=Ввод!$I26)*N(CN$14&lt;Ввод!$J26)*PRODUCT($J$18:CN$18)*(1+$C22)</f>
        <v>0</v>
      </c>
      <c r="CO22" s="144">
        <f>IFERROR(Ввод!$G26/$E22,0)*N(CO$14&gt;=Ввод!$I26)*N(CO$14&lt;Ввод!$J26)*PRODUCT($J$18:CO$18)*(1+$C22)</f>
        <v>0</v>
      </c>
      <c r="CP22" s="144">
        <f>IFERROR(Ввод!$G26/$E22,0)*N(CP$14&gt;=Ввод!$I26)*N(CP$14&lt;Ввод!$J26)*PRODUCT($J$18:CP$18)*(1+$C22)</f>
        <v>0</v>
      </c>
      <c r="CQ22" s="144">
        <f>IFERROR(Ввод!$G26/$E22,0)*N(CQ$14&gt;=Ввод!$I26)*N(CQ$14&lt;Ввод!$J26)*PRODUCT($J$18:CQ$18)*(1+$C22)</f>
        <v>0</v>
      </c>
      <c r="CR22" s="144">
        <f>IFERROR(Ввод!$G26/$E22,0)*N(CR$14&gt;=Ввод!$I26)*N(CR$14&lt;Ввод!$J26)*PRODUCT($J$18:CR$18)*(1+$C22)</f>
        <v>0</v>
      </c>
      <c r="CS22" s="144">
        <f>IFERROR(Ввод!$G26/$E22,0)*N(CS$14&gt;=Ввод!$I26)*N(CS$14&lt;Ввод!$J26)*PRODUCT($J$18:CS$18)*(1+$C22)</f>
        <v>0</v>
      </c>
      <c r="CT22" s="144">
        <f>IFERROR(Ввод!$G26/$E22,0)*N(CT$14&gt;=Ввод!$I26)*N(CT$14&lt;Ввод!$J26)*PRODUCT($J$18:CT$18)*(1+$C22)</f>
        <v>0</v>
      </c>
      <c r="CU22" s="144">
        <f>IFERROR(Ввод!$G26/$E22,0)*N(CU$14&gt;=Ввод!$I26)*N(CU$14&lt;Ввод!$J26)*PRODUCT($J$18:CU$18)*(1+$C22)</f>
        <v>0</v>
      </c>
      <c r="CV22" s="144">
        <f>IFERROR(Ввод!$G26/$E22,0)*N(CV$14&gt;=Ввод!$I26)*N(CV$14&lt;Ввод!$J26)*PRODUCT($J$18:CV$18)*(1+$C22)</f>
        <v>0</v>
      </c>
      <c r="CW22" s="144">
        <f>IFERROR(Ввод!$G26/$E22,0)*N(CW$14&gt;=Ввод!$I26)*N(CW$14&lt;Ввод!$J26)*PRODUCT($J$18:CW$18)*(1+$C22)</f>
        <v>0</v>
      </c>
      <c r="CX22" s="144">
        <f>IFERROR(Ввод!$G26/$E22,0)*N(CX$14&gt;=Ввод!$I26)*N(CX$14&lt;Ввод!$J26)*PRODUCT($J$18:CX$18)*(1+$C22)</f>
        <v>0</v>
      </c>
      <c r="CY22" s="144">
        <f>IFERROR(Ввод!$G26/$E22,0)*N(CY$14&gt;=Ввод!$I26)*N(CY$14&lt;Ввод!$J26)*PRODUCT($J$18:CY$18)*(1+$C22)</f>
        <v>0</v>
      </c>
      <c r="CZ22" s="144">
        <f>IFERROR(Ввод!$G26/$E22,0)*N(CZ$14&gt;=Ввод!$I26)*N(CZ$14&lt;Ввод!$J26)*PRODUCT($J$18:CZ$18)*(1+$C22)</f>
        <v>0</v>
      </c>
      <c r="DA22" s="144">
        <f>IFERROR(Ввод!$G26/$E22,0)*N(DA$14&gt;=Ввод!$I26)*N(DA$14&lt;Ввод!$J26)*PRODUCT($J$18:DA$18)*(1+$C22)</f>
        <v>0</v>
      </c>
      <c r="DB22" s="144">
        <f>IFERROR(Ввод!$G26/$E22,0)*N(DB$14&gt;=Ввод!$I26)*N(DB$14&lt;Ввод!$J26)*PRODUCT($J$18:DB$18)*(1+$C22)</f>
        <v>0</v>
      </c>
      <c r="DC22" s="144">
        <f>IFERROR(Ввод!$G26/$E22,0)*N(DC$14&gt;=Ввод!$I26)*N(DC$14&lt;Ввод!$J26)*PRODUCT($J$18:DC$18)*(1+$C22)</f>
        <v>0</v>
      </c>
      <c r="DD22" s="144">
        <f>IFERROR(Ввод!$G26/$E22,0)*N(DD$14&gt;=Ввод!$I26)*N(DD$14&lt;Ввод!$J26)*PRODUCT($J$18:DD$18)*(1+$C22)</f>
        <v>0</v>
      </c>
      <c r="DE22" s="144">
        <f>IFERROR(Ввод!$G26/$E22,0)*N(DE$14&gt;=Ввод!$I26)*N(DE$14&lt;Ввод!$J26)*PRODUCT($J$18:DE$18)*(1+$C22)</f>
        <v>0</v>
      </c>
      <c r="DF22" s="144">
        <f>IFERROR(Ввод!$G26/$E22,0)*N(DF$14&gt;=Ввод!$I26)*N(DF$14&lt;Ввод!$J26)*PRODUCT($J$18:DF$18)*(1+$C22)</f>
        <v>0</v>
      </c>
      <c r="DG22" s="144">
        <f>IFERROR(Ввод!$G26/$E22,0)*N(DG$14&gt;=Ввод!$I26)*N(DG$14&lt;Ввод!$J26)*PRODUCT($J$18:DG$18)*(1+$C22)</f>
        <v>0</v>
      </c>
      <c r="DH22" s="144">
        <f>IFERROR(Ввод!$G26/$E22,0)*N(DH$14&gt;=Ввод!$I26)*N(DH$14&lt;Ввод!$J26)*PRODUCT($J$18:DH$18)*(1+$C22)</f>
        <v>0</v>
      </c>
      <c r="DI22" s="144">
        <f>IFERROR(Ввод!$G26/$E22,0)*N(DI$14&gt;=Ввод!$I26)*N(DI$14&lt;Ввод!$J26)*PRODUCT($J$18:DI$18)*(1+$C22)</f>
        <v>0</v>
      </c>
      <c r="DJ22" s="144">
        <f>IFERROR(Ввод!$G26/$E22,0)*N(DJ$14&gt;=Ввод!$I26)*N(DJ$14&lt;Ввод!$J26)*PRODUCT($J$18:DJ$18)*(1+$C22)</f>
        <v>0</v>
      </c>
    </row>
    <row r="23" spans="1:114" x14ac:dyDescent="0.25">
      <c r="B23" t="str">
        <f>Ввод!D27</f>
        <v>Создание / реконструкция объект №2</v>
      </c>
      <c r="C23" s="148">
        <f>Чувствительность!$D$13</f>
        <v>0</v>
      </c>
      <c r="D23">
        <f>N(Ввод!E27)</f>
        <v>1</v>
      </c>
      <c r="E23">
        <f>MATCH(Ввод!J27,$14:$14,0)-MATCH(Ввод!I27,$14:$14,0)</f>
        <v>-48</v>
      </c>
      <c r="G23" s="45" t="s">
        <v>138</v>
      </c>
      <c r="I23" s="144">
        <f t="shared" si="0"/>
        <v>0</v>
      </c>
      <c r="J23" s="144">
        <f>IFERROR(Ввод!$G27/$E23,0)*N(J$14&gt;=Ввод!$I27)*N(J$14&lt;Ввод!$J27)*PRODUCT($J$18:J$18)*(1+$C23)</f>
        <v>0</v>
      </c>
      <c r="K23" s="144">
        <f>IFERROR(Ввод!$G27/$E23,0)*N(K$14&gt;=Ввод!$I27)*N(K$14&lt;Ввод!$J27)*PRODUCT($J$18:K$18)*(1+$C23)</f>
        <v>0</v>
      </c>
      <c r="L23" s="144">
        <f>IFERROR(Ввод!$G27/$E23,0)*N(L$14&gt;=Ввод!$I27)*N(L$14&lt;Ввод!$J27)*PRODUCT($J$18:L$18)*(1+$C23)</f>
        <v>0</v>
      </c>
      <c r="M23" s="144">
        <f>IFERROR(Ввод!$G27/$E23,0)*N(M$14&gt;=Ввод!$I27)*N(M$14&lt;Ввод!$J27)*PRODUCT($J$18:M$18)*(1+$C23)</f>
        <v>0</v>
      </c>
      <c r="N23" s="144">
        <f>IFERROR(Ввод!$G27/$E23,0)*N(N$14&gt;=Ввод!$I27)*N(N$14&lt;Ввод!$J27)*PRODUCT($J$18:N$18)*(1+$C23)</f>
        <v>0</v>
      </c>
      <c r="O23" s="144">
        <f>IFERROR(Ввод!$G27/$E23,0)*N(O$14&gt;=Ввод!$I27)*N(O$14&lt;Ввод!$J27)*PRODUCT($J$18:O$18)*(1+$C23)</f>
        <v>0</v>
      </c>
      <c r="P23" s="144">
        <f>IFERROR(Ввод!$G27/$E23,0)*N(P$14&gt;=Ввод!$I27)*N(P$14&lt;Ввод!$J27)*PRODUCT($J$18:P$18)*(1+$C23)</f>
        <v>0</v>
      </c>
      <c r="Q23" s="144">
        <f>IFERROR(Ввод!$G27/$E23,0)*N(Q$14&gt;=Ввод!$I27)*N(Q$14&lt;Ввод!$J27)*PRODUCT($J$18:Q$18)*(1+$C23)</f>
        <v>0</v>
      </c>
      <c r="R23" s="144">
        <f>IFERROR(Ввод!$G27/$E23,0)*N(R$14&gt;=Ввод!$I27)*N(R$14&lt;Ввод!$J27)*PRODUCT($J$18:R$18)*(1+$C23)</f>
        <v>0</v>
      </c>
      <c r="S23" s="144">
        <f>IFERROR(Ввод!$G27/$E23,0)*N(S$14&gt;=Ввод!$I27)*N(S$14&lt;Ввод!$J27)*PRODUCT($J$18:S$18)*(1+$C23)</f>
        <v>0</v>
      </c>
      <c r="T23" s="144">
        <f>IFERROR(Ввод!$G27/$E23,0)*N(T$14&gt;=Ввод!$I27)*N(T$14&lt;Ввод!$J27)*PRODUCT($J$18:T$18)*(1+$C23)</f>
        <v>0</v>
      </c>
      <c r="U23" s="144">
        <f>IFERROR(Ввод!$G27/$E23,0)*N(U$14&gt;=Ввод!$I27)*N(U$14&lt;Ввод!$J27)*PRODUCT($J$18:U$18)*(1+$C23)</f>
        <v>0</v>
      </c>
      <c r="V23" s="144">
        <f>IFERROR(Ввод!$G27/$E23,0)*N(V$14&gt;=Ввод!$I27)*N(V$14&lt;Ввод!$J27)*PRODUCT($J$18:V$18)*(1+$C23)</f>
        <v>0</v>
      </c>
      <c r="W23" s="144">
        <f>IFERROR(Ввод!$G27/$E23,0)*N(W$14&gt;=Ввод!$I27)*N(W$14&lt;Ввод!$J27)*PRODUCT($J$18:W$18)*(1+$C23)</f>
        <v>0</v>
      </c>
      <c r="X23" s="144">
        <f>IFERROR(Ввод!$G27/$E23,0)*N(X$14&gt;=Ввод!$I27)*N(X$14&lt;Ввод!$J27)*PRODUCT($J$18:X$18)*(1+$C23)</f>
        <v>0</v>
      </c>
      <c r="Y23" s="144">
        <f>IFERROR(Ввод!$G27/$E23,0)*N(Y$14&gt;=Ввод!$I27)*N(Y$14&lt;Ввод!$J27)*PRODUCT($J$18:Y$18)*(1+$C23)</f>
        <v>0</v>
      </c>
      <c r="Z23" s="144">
        <f>IFERROR(Ввод!$G27/$E23,0)*N(Z$14&gt;=Ввод!$I27)*N(Z$14&lt;Ввод!$J27)*PRODUCT($J$18:Z$18)*(1+$C23)</f>
        <v>0</v>
      </c>
      <c r="AA23" s="144">
        <f>IFERROR(Ввод!$G27/$E23,0)*N(AA$14&gt;=Ввод!$I27)*N(AA$14&lt;Ввод!$J27)*PRODUCT($J$18:AA$18)*(1+$C23)</f>
        <v>0</v>
      </c>
      <c r="AB23" s="144">
        <f>IFERROR(Ввод!$G27/$E23,0)*N(AB$14&gt;=Ввод!$I27)*N(AB$14&lt;Ввод!$J27)*PRODUCT($J$18:AB$18)*(1+$C23)</f>
        <v>0</v>
      </c>
      <c r="AC23" s="144">
        <f>IFERROR(Ввод!$G27/$E23,0)*N(AC$14&gt;=Ввод!$I27)*N(AC$14&lt;Ввод!$J27)*PRODUCT($J$18:AC$18)*(1+$C23)</f>
        <v>0</v>
      </c>
      <c r="AD23" s="144">
        <f>IFERROR(Ввод!$G27/$E23,0)*N(AD$14&gt;=Ввод!$I27)*N(AD$14&lt;Ввод!$J27)*PRODUCT($J$18:AD$18)*(1+$C23)</f>
        <v>0</v>
      </c>
      <c r="AE23" s="144">
        <f>IFERROR(Ввод!$G27/$E23,0)*N(AE$14&gt;=Ввод!$I27)*N(AE$14&lt;Ввод!$J27)*PRODUCT($J$18:AE$18)*(1+$C23)</f>
        <v>0</v>
      </c>
      <c r="AF23" s="144">
        <f>IFERROR(Ввод!$G27/$E23,0)*N(AF$14&gt;=Ввод!$I27)*N(AF$14&lt;Ввод!$J27)*PRODUCT($J$18:AF$18)*(1+$C23)</f>
        <v>0</v>
      </c>
      <c r="AG23" s="144">
        <f>IFERROR(Ввод!$G27/$E23,0)*N(AG$14&gt;=Ввод!$I27)*N(AG$14&lt;Ввод!$J27)*PRODUCT($J$18:AG$18)*(1+$C23)</f>
        <v>0</v>
      </c>
      <c r="AH23" s="144">
        <f>IFERROR(Ввод!$G27/$E23,0)*N(AH$14&gt;=Ввод!$I27)*N(AH$14&lt;Ввод!$J27)*PRODUCT($J$18:AH$18)*(1+$C23)</f>
        <v>0</v>
      </c>
      <c r="AI23" s="144">
        <f>IFERROR(Ввод!$G27/$E23,0)*N(AI$14&gt;=Ввод!$I27)*N(AI$14&lt;Ввод!$J27)*PRODUCT($J$18:AI$18)*(1+$C23)</f>
        <v>0</v>
      </c>
      <c r="AJ23" s="144">
        <f>IFERROR(Ввод!$G27/$E23,0)*N(AJ$14&gt;=Ввод!$I27)*N(AJ$14&lt;Ввод!$J27)*PRODUCT($J$18:AJ$18)*(1+$C23)</f>
        <v>0</v>
      </c>
      <c r="AK23" s="144">
        <f>IFERROR(Ввод!$G27/$E23,0)*N(AK$14&gt;=Ввод!$I27)*N(AK$14&lt;Ввод!$J27)*PRODUCT($J$18:AK$18)*(1+$C23)</f>
        <v>0</v>
      </c>
      <c r="AL23" s="144">
        <f>IFERROR(Ввод!$G27/$E23,0)*N(AL$14&gt;=Ввод!$I27)*N(AL$14&lt;Ввод!$J27)*PRODUCT($J$18:AL$18)*(1+$C23)</f>
        <v>0</v>
      </c>
      <c r="AM23" s="144">
        <f>IFERROR(Ввод!$G27/$E23,0)*N(AM$14&gt;=Ввод!$I27)*N(AM$14&lt;Ввод!$J27)*PRODUCT($J$18:AM$18)*(1+$C23)</f>
        <v>0</v>
      </c>
      <c r="AN23" s="144">
        <f>IFERROR(Ввод!$G27/$E23,0)*N(AN$14&gt;=Ввод!$I27)*N(AN$14&lt;Ввод!$J27)*PRODUCT($J$18:AN$18)*(1+$C23)</f>
        <v>0</v>
      </c>
      <c r="AO23" s="144">
        <f>IFERROR(Ввод!$G27/$E23,0)*N(AO$14&gt;=Ввод!$I27)*N(AO$14&lt;Ввод!$J27)*PRODUCT($J$18:AO$18)*(1+$C23)</f>
        <v>0</v>
      </c>
      <c r="AP23" s="144">
        <f>IFERROR(Ввод!$G27/$E23,0)*N(AP$14&gt;=Ввод!$I27)*N(AP$14&lt;Ввод!$J27)*PRODUCT($J$18:AP$18)*(1+$C23)</f>
        <v>0</v>
      </c>
      <c r="AQ23" s="144">
        <f>IFERROR(Ввод!$G27/$E23,0)*N(AQ$14&gt;=Ввод!$I27)*N(AQ$14&lt;Ввод!$J27)*PRODUCT($J$18:AQ$18)*(1+$C23)</f>
        <v>0</v>
      </c>
      <c r="AR23" s="144">
        <f>IFERROR(Ввод!$G27/$E23,0)*N(AR$14&gt;=Ввод!$I27)*N(AR$14&lt;Ввод!$J27)*PRODUCT($J$18:AR$18)*(1+$C23)</f>
        <v>0</v>
      </c>
      <c r="AS23" s="144">
        <f>IFERROR(Ввод!$G27/$E23,0)*N(AS$14&gt;=Ввод!$I27)*N(AS$14&lt;Ввод!$J27)*PRODUCT($J$18:AS$18)*(1+$C23)</f>
        <v>0</v>
      </c>
      <c r="AT23" s="144">
        <f>IFERROR(Ввод!$G27/$E23,0)*N(AT$14&gt;=Ввод!$I27)*N(AT$14&lt;Ввод!$J27)*PRODUCT($J$18:AT$18)*(1+$C23)</f>
        <v>0</v>
      </c>
      <c r="AU23" s="144">
        <f>IFERROR(Ввод!$G27/$E23,0)*N(AU$14&gt;=Ввод!$I27)*N(AU$14&lt;Ввод!$J27)*PRODUCT($J$18:AU$18)*(1+$C23)</f>
        <v>0</v>
      </c>
      <c r="AV23" s="144">
        <f>IFERROR(Ввод!$G27/$E23,0)*N(AV$14&gt;=Ввод!$I27)*N(AV$14&lt;Ввод!$J27)*PRODUCT($J$18:AV$18)*(1+$C23)</f>
        <v>0</v>
      </c>
      <c r="AW23" s="144">
        <f>IFERROR(Ввод!$G27/$E23,0)*N(AW$14&gt;=Ввод!$I27)*N(AW$14&lt;Ввод!$J27)*PRODUCT($J$18:AW$18)*(1+$C23)</f>
        <v>0</v>
      </c>
      <c r="AX23" s="144">
        <f>IFERROR(Ввод!$G27/$E23,0)*N(AX$14&gt;=Ввод!$I27)*N(AX$14&lt;Ввод!$J27)*PRODUCT($J$18:AX$18)*(1+$C23)</f>
        <v>0</v>
      </c>
      <c r="AY23" s="144">
        <f>IFERROR(Ввод!$G27/$E23,0)*N(AY$14&gt;=Ввод!$I27)*N(AY$14&lt;Ввод!$J27)*PRODUCT($J$18:AY$18)*(1+$C23)</f>
        <v>0</v>
      </c>
      <c r="AZ23" s="144">
        <f>IFERROR(Ввод!$G27/$E23,0)*N(AZ$14&gt;=Ввод!$I27)*N(AZ$14&lt;Ввод!$J27)*PRODUCT($J$18:AZ$18)*(1+$C23)</f>
        <v>0</v>
      </c>
      <c r="BA23" s="144">
        <f>IFERROR(Ввод!$G27/$E23,0)*N(BA$14&gt;=Ввод!$I27)*N(BA$14&lt;Ввод!$J27)*PRODUCT($J$18:BA$18)*(1+$C23)</f>
        <v>0</v>
      </c>
      <c r="BB23" s="144">
        <f>IFERROR(Ввод!$G27/$E23,0)*N(BB$14&gt;=Ввод!$I27)*N(BB$14&lt;Ввод!$J27)*PRODUCT($J$18:BB$18)*(1+$C23)</f>
        <v>0</v>
      </c>
      <c r="BC23" s="144">
        <f>IFERROR(Ввод!$G27/$E23,0)*N(BC$14&gt;=Ввод!$I27)*N(BC$14&lt;Ввод!$J27)*PRODUCT($J$18:BC$18)*(1+$C23)</f>
        <v>0</v>
      </c>
      <c r="BD23" s="144">
        <f>IFERROR(Ввод!$G27/$E23,0)*N(BD$14&gt;=Ввод!$I27)*N(BD$14&lt;Ввод!$J27)*PRODUCT($J$18:BD$18)*(1+$C23)</f>
        <v>0</v>
      </c>
      <c r="BE23" s="144">
        <f>IFERROR(Ввод!$G27/$E23,0)*N(BE$14&gt;=Ввод!$I27)*N(BE$14&lt;Ввод!$J27)*PRODUCT($J$18:BE$18)*(1+$C23)</f>
        <v>0</v>
      </c>
      <c r="BF23" s="144">
        <f>IFERROR(Ввод!$G27/$E23,0)*N(BF$14&gt;=Ввод!$I27)*N(BF$14&lt;Ввод!$J27)*PRODUCT($J$18:BF$18)*(1+$C23)</f>
        <v>0</v>
      </c>
      <c r="BG23" s="144">
        <f>IFERROR(Ввод!$G27/$E23,0)*N(BG$14&gt;=Ввод!$I27)*N(BG$14&lt;Ввод!$J27)*PRODUCT($J$18:BG$18)*(1+$C23)</f>
        <v>0</v>
      </c>
      <c r="BH23" s="144">
        <f>IFERROR(Ввод!$G27/$E23,0)*N(BH$14&gt;=Ввод!$I27)*N(BH$14&lt;Ввод!$J27)*PRODUCT($J$18:BH$18)*(1+$C23)</f>
        <v>0</v>
      </c>
      <c r="BI23" s="144">
        <f>IFERROR(Ввод!$G27/$E23,0)*N(BI$14&gt;=Ввод!$I27)*N(BI$14&lt;Ввод!$J27)*PRODUCT($J$18:BI$18)*(1+$C23)</f>
        <v>0</v>
      </c>
      <c r="BJ23" s="144">
        <f>IFERROR(Ввод!$G27/$E23,0)*N(BJ$14&gt;=Ввод!$I27)*N(BJ$14&lt;Ввод!$J27)*PRODUCT($J$18:BJ$18)*(1+$C23)</f>
        <v>0</v>
      </c>
      <c r="BK23" s="144">
        <f>IFERROR(Ввод!$G27/$E23,0)*N(BK$14&gt;=Ввод!$I27)*N(BK$14&lt;Ввод!$J27)*PRODUCT($J$18:BK$18)*(1+$C23)</f>
        <v>0</v>
      </c>
      <c r="BL23" s="144">
        <f>IFERROR(Ввод!$G27/$E23,0)*N(BL$14&gt;=Ввод!$I27)*N(BL$14&lt;Ввод!$J27)*PRODUCT($J$18:BL$18)*(1+$C23)</f>
        <v>0</v>
      </c>
      <c r="BM23" s="144">
        <f>IFERROR(Ввод!$G27/$E23,0)*N(BM$14&gt;=Ввод!$I27)*N(BM$14&lt;Ввод!$J27)*PRODUCT($J$18:BM$18)*(1+$C23)</f>
        <v>0</v>
      </c>
      <c r="BN23" s="144">
        <f>IFERROR(Ввод!$G27/$E23,0)*N(BN$14&gt;=Ввод!$I27)*N(BN$14&lt;Ввод!$J27)*PRODUCT($J$18:BN$18)*(1+$C23)</f>
        <v>0</v>
      </c>
      <c r="BO23" s="144">
        <f>IFERROR(Ввод!$G27/$E23,0)*N(BO$14&gt;=Ввод!$I27)*N(BO$14&lt;Ввод!$J27)*PRODUCT($J$18:BO$18)*(1+$C23)</f>
        <v>0</v>
      </c>
      <c r="BP23" s="144">
        <f>IFERROR(Ввод!$G27/$E23,0)*N(BP$14&gt;=Ввод!$I27)*N(BP$14&lt;Ввод!$J27)*PRODUCT($J$18:BP$18)*(1+$C23)</f>
        <v>0</v>
      </c>
      <c r="BQ23" s="144">
        <f>IFERROR(Ввод!$G27/$E23,0)*N(BQ$14&gt;=Ввод!$I27)*N(BQ$14&lt;Ввод!$J27)*PRODUCT($J$18:BQ$18)*(1+$C23)</f>
        <v>0</v>
      </c>
      <c r="BR23" s="144">
        <f>IFERROR(Ввод!$G27/$E23,0)*N(BR$14&gt;=Ввод!$I27)*N(BR$14&lt;Ввод!$J27)*PRODUCT($J$18:BR$18)*(1+$C23)</f>
        <v>0</v>
      </c>
      <c r="BS23" s="144">
        <f>IFERROR(Ввод!$G27/$E23,0)*N(BS$14&gt;=Ввод!$I27)*N(BS$14&lt;Ввод!$J27)*PRODUCT($J$18:BS$18)*(1+$C23)</f>
        <v>0</v>
      </c>
      <c r="BT23" s="144">
        <f>IFERROR(Ввод!$G27/$E23,0)*N(BT$14&gt;=Ввод!$I27)*N(BT$14&lt;Ввод!$J27)*PRODUCT($J$18:BT$18)*(1+$C23)</f>
        <v>0</v>
      </c>
      <c r="BU23" s="144">
        <f>IFERROR(Ввод!$G27/$E23,0)*N(BU$14&gt;=Ввод!$I27)*N(BU$14&lt;Ввод!$J27)*PRODUCT($J$18:BU$18)*(1+$C23)</f>
        <v>0</v>
      </c>
      <c r="BV23" s="144">
        <f>IFERROR(Ввод!$G27/$E23,0)*N(BV$14&gt;=Ввод!$I27)*N(BV$14&lt;Ввод!$J27)*PRODUCT($J$18:BV$18)*(1+$C23)</f>
        <v>0</v>
      </c>
      <c r="BW23" s="144">
        <f>IFERROR(Ввод!$G27/$E23,0)*N(BW$14&gt;=Ввод!$I27)*N(BW$14&lt;Ввод!$J27)*PRODUCT($J$18:BW$18)*(1+$C23)</f>
        <v>0</v>
      </c>
      <c r="BX23" s="144">
        <f>IFERROR(Ввод!$G27/$E23,0)*N(BX$14&gt;=Ввод!$I27)*N(BX$14&lt;Ввод!$J27)*PRODUCT($J$18:BX$18)*(1+$C23)</f>
        <v>0</v>
      </c>
      <c r="BY23" s="144">
        <f>IFERROR(Ввод!$G27/$E23,0)*N(BY$14&gt;=Ввод!$I27)*N(BY$14&lt;Ввод!$J27)*PRODUCT($J$18:BY$18)*(1+$C23)</f>
        <v>0</v>
      </c>
      <c r="BZ23" s="144">
        <f>IFERROR(Ввод!$G27/$E23,0)*N(BZ$14&gt;=Ввод!$I27)*N(BZ$14&lt;Ввод!$J27)*PRODUCT($J$18:BZ$18)*(1+$C23)</f>
        <v>0</v>
      </c>
      <c r="CA23" s="144">
        <f>IFERROR(Ввод!$G27/$E23,0)*N(CA$14&gt;=Ввод!$I27)*N(CA$14&lt;Ввод!$J27)*PRODUCT($J$18:CA$18)*(1+$C23)</f>
        <v>0</v>
      </c>
      <c r="CB23" s="144">
        <f>IFERROR(Ввод!$G27/$E23,0)*N(CB$14&gt;=Ввод!$I27)*N(CB$14&lt;Ввод!$J27)*PRODUCT($J$18:CB$18)*(1+$C23)</f>
        <v>0</v>
      </c>
      <c r="CC23" s="144">
        <f>IFERROR(Ввод!$G27/$E23,0)*N(CC$14&gt;=Ввод!$I27)*N(CC$14&lt;Ввод!$J27)*PRODUCT($J$18:CC$18)*(1+$C23)</f>
        <v>0</v>
      </c>
      <c r="CD23" s="144">
        <f>IFERROR(Ввод!$G27/$E23,0)*N(CD$14&gt;=Ввод!$I27)*N(CD$14&lt;Ввод!$J27)*PRODUCT($J$18:CD$18)*(1+$C23)</f>
        <v>0</v>
      </c>
      <c r="CE23" s="144">
        <f>IFERROR(Ввод!$G27/$E23,0)*N(CE$14&gt;=Ввод!$I27)*N(CE$14&lt;Ввод!$J27)*PRODUCT($J$18:CE$18)*(1+$C23)</f>
        <v>0</v>
      </c>
      <c r="CF23" s="144">
        <f>IFERROR(Ввод!$G27/$E23,0)*N(CF$14&gt;=Ввод!$I27)*N(CF$14&lt;Ввод!$J27)*PRODUCT($J$18:CF$18)*(1+$C23)</f>
        <v>0</v>
      </c>
      <c r="CG23" s="144">
        <f>IFERROR(Ввод!$G27/$E23,0)*N(CG$14&gt;=Ввод!$I27)*N(CG$14&lt;Ввод!$J27)*PRODUCT($J$18:CG$18)*(1+$C23)</f>
        <v>0</v>
      </c>
      <c r="CH23" s="144">
        <f>IFERROR(Ввод!$G27/$E23,0)*N(CH$14&gt;=Ввод!$I27)*N(CH$14&lt;Ввод!$J27)*PRODUCT($J$18:CH$18)*(1+$C23)</f>
        <v>0</v>
      </c>
      <c r="CI23" s="144">
        <f>IFERROR(Ввод!$G27/$E23,0)*N(CI$14&gt;=Ввод!$I27)*N(CI$14&lt;Ввод!$J27)*PRODUCT($J$18:CI$18)*(1+$C23)</f>
        <v>0</v>
      </c>
      <c r="CJ23" s="144">
        <f>IFERROR(Ввод!$G27/$E23,0)*N(CJ$14&gt;=Ввод!$I27)*N(CJ$14&lt;Ввод!$J27)*PRODUCT($J$18:CJ$18)*(1+$C23)</f>
        <v>0</v>
      </c>
      <c r="CK23" s="144">
        <f>IFERROR(Ввод!$G27/$E23,0)*N(CK$14&gt;=Ввод!$I27)*N(CK$14&lt;Ввод!$J27)*PRODUCT($J$18:CK$18)*(1+$C23)</f>
        <v>0</v>
      </c>
      <c r="CL23" s="144">
        <f>IFERROR(Ввод!$G27/$E23,0)*N(CL$14&gt;=Ввод!$I27)*N(CL$14&lt;Ввод!$J27)*PRODUCT($J$18:CL$18)*(1+$C23)</f>
        <v>0</v>
      </c>
      <c r="CM23" s="144">
        <f>IFERROR(Ввод!$G27/$E23,0)*N(CM$14&gt;=Ввод!$I27)*N(CM$14&lt;Ввод!$J27)*PRODUCT($J$18:CM$18)*(1+$C23)</f>
        <v>0</v>
      </c>
      <c r="CN23" s="144">
        <f>IFERROR(Ввод!$G27/$E23,0)*N(CN$14&gt;=Ввод!$I27)*N(CN$14&lt;Ввод!$J27)*PRODUCT($J$18:CN$18)*(1+$C23)</f>
        <v>0</v>
      </c>
      <c r="CO23" s="144">
        <f>IFERROR(Ввод!$G27/$E23,0)*N(CO$14&gt;=Ввод!$I27)*N(CO$14&lt;Ввод!$J27)*PRODUCT($J$18:CO$18)*(1+$C23)</f>
        <v>0</v>
      </c>
      <c r="CP23" s="144">
        <f>IFERROR(Ввод!$G27/$E23,0)*N(CP$14&gt;=Ввод!$I27)*N(CP$14&lt;Ввод!$J27)*PRODUCT($J$18:CP$18)*(1+$C23)</f>
        <v>0</v>
      </c>
      <c r="CQ23" s="144">
        <f>IFERROR(Ввод!$G27/$E23,0)*N(CQ$14&gt;=Ввод!$I27)*N(CQ$14&lt;Ввод!$J27)*PRODUCT($J$18:CQ$18)*(1+$C23)</f>
        <v>0</v>
      </c>
      <c r="CR23" s="144">
        <f>IFERROR(Ввод!$G27/$E23,0)*N(CR$14&gt;=Ввод!$I27)*N(CR$14&lt;Ввод!$J27)*PRODUCT($J$18:CR$18)*(1+$C23)</f>
        <v>0</v>
      </c>
      <c r="CS23" s="144">
        <f>IFERROR(Ввод!$G27/$E23,0)*N(CS$14&gt;=Ввод!$I27)*N(CS$14&lt;Ввод!$J27)*PRODUCT($J$18:CS$18)*(1+$C23)</f>
        <v>0</v>
      </c>
      <c r="CT23" s="144">
        <f>IFERROR(Ввод!$G27/$E23,0)*N(CT$14&gt;=Ввод!$I27)*N(CT$14&lt;Ввод!$J27)*PRODUCT($J$18:CT$18)*(1+$C23)</f>
        <v>0</v>
      </c>
      <c r="CU23" s="144">
        <f>IFERROR(Ввод!$G27/$E23,0)*N(CU$14&gt;=Ввод!$I27)*N(CU$14&lt;Ввод!$J27)*PRODUCT($J$18:CU$18)*(1+$C23)</f>
        <v>0</v>
      </c>
      <c r="CV23" s="144">
        <f>IFERROR(Ввод!$G27/$E23,0)*N(CV$14&gt;=Ввод!$I27)*N(CV$14&lt;Ввод!$J27)*PRODUCT($J$18:CV$18)*(1+$C23)</f>
        <v>0</v>
      </c>
      <c r="CW23" s="144">
        <f>IFERROR(Ввод!$G27/$E23,0)*N(CW$14&gt;=Ввод!$I27)*N(CW$14&lt;Ввод!$J27)*PRODUCT($J$18:CW$18)*(1+$C23)</f>
        <v>0</v>
      </c>
      <c r="CX23" s="144">
        <f>IFERROR(Ввод!$G27/$E23,0)*N(CX$14&gt;=Ввод!$I27)*N(CX$14&lt;Ввод!$J27)*PRODUCT($J$18:CX$18)*(1+$C23)</f>
        <v>0</v>
      </c>
      <c r="CY23" s="144">
        <f>IFERROR(Ввод!$G27/$E23,0)*N(CY$14&gt;=Ввод!$I27)*N(CY$14&lt;Ввод!$J27)*PRODUCT($J$18:CY$18)*(1+$C23)</f>
        <v>0</v>
      </c>
      <c r="CZ23" s="144">
        <f>IFERROR(Ввод!$G27/$E23,0)*N(CZ$14&gt;=Ввод!$I27)*N(CZ$14&lt;Ввод!$J27)*PRODUCT($J$18:CZ$18)*(1+$C23)</f>
        <v>0</v>
      </c>
      <c r="DA23" s="144">
        <f>IFERROR(Ввод!$G27/$E23,0)*N(DA$14&gt;=Ввод!$I27)*N(DA$14&lt;Ввод!$J27)*PRODUCT($J$18:DA$18)*(1+$C23)</f>
        <v>0</v>
      </c>
      <c r="DB23" s="144">
        <f>IFERROR(Ввод!$G27/$E23,0)*N(DB$14&gt;=Ввод!$I27)*N(DB$14&lt;Ввод!$J27)*PRODUCT($J$18:DB$18)*(1+$C23)</f>
        <v>0</v>
      </c>
      <c r="DC23" s="144">
        <f>IFERROR(Ввод!$G27/$E23,0)*N(DC$14&gt;=Ввод!$I27)*N(DC$14&lt;Ввод!$J27)*PRODUCT($J$18:DC$18)*(1+$C23)</f>
        <v>0</v>
      </c>
      <c r="DD23" s="144">
        <f>IFERROR(Ввод!$G27/$E23,0)*N(DD$14&gt;=Ввод!$I27)*N(DD$14&lt;Ввод!$J27)*PRODUCT($J$18:DD$18)*(1+$C23)</f>
        <v>0</v>
      </c>
      <c r="DE23" s="144">
        <f>IFERROR(Ввод!$G27/$E23,0)*N(DE$14&gt;=Ввод!$I27)*N(DE$14&lt;Ввод!$J27)*PRODUCT($J$18:DE$18)*(1+$C23)</f>
        <v>0</v>
      </c>
      <c r="DF23" s="144">
        <f>IFERROR(Ввод!$G27/$E23,0)*N(DF$14&gt;=Ввод!$I27)*N(DF$14&lt;Ввод!$J27)*PRODUCT($J$18:DF$18)*(1+$C23)</f>
        <v>0</v>
      </c>
      <c r="DG23" s="144">
        <f>IFERROR(Ввод!$G27/$E23,0)*N(DG$14&gt;=Ввод!$I27)*N(DG$14&lt;Ввод!$J27)*PRODUCT($J$18:DG$18)*(1+$C23)</f>
        <v>0</v>
      </c>
      <c r="DH23" s="144">
        <f>IFERROR(Ввод!$G27/$E23,0)*N(DH$14&gt;=Ввод!$I27)*N(DH$14&lt;Ввод!$J27)*PRODUCT($J$18:DH$18)*(1+$C23)</f>
        <v>0</v>
      </c>
      <c r="DI23" s="144">
        <f>IFERROR(Ввод!$G27/$E23,0)*N(DI$14&gt;=Ввод!$I27)*N(DI$14&lt;Ввод!$J27)*PRODUCT($J$18:DI$18)*(1+$C23)</f>
        <v>0</v>
      </c>
      <c r="DJ23" s="144">
        <f>IFERROR(Ввод!$G27/$E23,0)*N(DJ$14&gt;=Ввод!$I27)*N(DJ$14&lt;Ввод!$J27)*PRODUCT($J$18:DJ$18)*(1+$C23)</f>
        <v>0</v>
      </c>
    </row>
    <row r="24" spans="1:114" x14ac:dyDescent="0.25">
      <c r="B24" t="str">
        <f>Ввод!D28</f>
        <v>Создание / реконструкция объект №3</v>
      </c>
      <c r="C24" s="148">
        <f>Чувствительность!$D$13</f>
        <v>0</v>
      </c>
      <c r="D24">
        <f>N(Ввод!E28)</f>
        <v>1</v>
      </c>
      <c r="E24">
        <f>MATCH(Ввод!J28,$14:$14,0)-MATCH(Ввод!I28,$14:$14,0)</f>
        <v>-48</v>
      </c>
      <c r="G24" s="45" t="s">
        <v>138</v>
      </c>
      <c r="I24" s="144">
        <f t="shared" si="0"/>
        <v>0</v>
      </c>
      <c r="J24" s="144">
        <f>IFERROR(Ввод!$G28/$E24,0)*N(J$14&gt;=Ввод!$I28)*N(J$14&lt;Ввод!$J28)*PRODUCT($J$18:J$18)*(1+$C24)</f>
        <v>0</v>
      </c>
      <c r="K24" s="144">
        <f>IFERROR(Ввод!$G28/$E24,0)*N(K$14&gt;=Ввод!$I28)*N(K$14&lt;Ввод!$J28)*PRODUCT($J$18:K$18)*(1+$C24)</f>
        <v>0</v>
      </c>
      <c r="L24" s="144">
        <f>IFERROR(Ввод!$G28/$E24,0)*N(L$14&gt;=Ввод!$I28)*N(L$14&lt;Ввод!$J28)*PRODUCT($J$18:L$18)*(1+$C24)</f>
        <v>0</v>
      </c>
      <c r="M24" s="144">
        <f>IFERROR(Ввод!$G28/$E24,0)*N(M$14&gt;=Ввод!$I28)*N(M$14&lt;Ввод!$J28)*PRODUCT($J$18:M$18)*(1+$C24)</f>
        <v>0</v>
      </c>
      <c r="N24" s="144">
        <f>IFERROR(Ввод!$G28/$E24,0)*N(N$14&gt;=Ввод!$I28)*N(N$14&lt;Ввод!$J28)*PRODUCT($J$18:N$18)*(1+$C24)</f>
        <v>0</v>
      </c>
      <c r="O24" s="144">
        <f>IFERROR(Ввод!$G28/$E24,0)*N(O$14&gt;=Ввод!$I28)*N(O$14&lt;Ввод!$J28)*PRODUCT($J$18:O$18)*(1+$C24)</f>
        <v>0</v>
      </c>
      <c r="P24" s="144">
        <f>IFERROR(Ввод!$G28/$E24,0)*N(P$14&gt;=Ввод!$I28)*N(P$14&lt;Ввод!$J28)*PRODUCT($J$18:P$18)*(1+$C24)</f>
        <v>0</v>
      </c>
      <c r="Q24" s="144">
        <f>IFERROR(Ввод!$G28/$E24,0)*N(Q$14&gt;=Ввод!$I28)*N(Q$14&lt;Ввод!$J28)*PRODUCT($J$18:Q$18)*(1+$C24)</f>
        <v>0</v>
      </c>
      <c r="R24" s="144">
        <f>IFERROR(Ввод!$G28/$E24,0)*N(R$14&gt;=Ввод!$I28)*N(R$14&lt;Ввод!$J28)*PRODUCT($J$18:R$18)*(1+$C24)</f>
        <v>0</v>
      </c>
      <c r="S24" s="144">
        <f>IFERROR(Ввод!$G28/$E24,0)*N(S$14&gt;=Ввод!$I28)*N(S$14&lt;Ввод!$J28)*PRODUCT($J$18:S$18)*(1+$C24)</f>
        <v>0</v>
      </c>
      <c r="T24" s="144">
        <f>IFERROR(Ввод!$G28/$E24,0)*N(T$14&gt;=Ввод!$I28)*N(T$14&lt;Ввод!$J28)*PRODUCT($J$18:T$18)*(1+$C24)</f>
        <v>0</v>
      </c>
      <c r="U24" s="144">
        <f>IFERROR(Ввод!$G28/$E24,0)*N(U$14&gt;=Ввод!$I28)*N(U$14&lt;Ввод!$J28)*PRODUCT($J$18:U$18)*(1+$C24)</f>
        <v>0</v>
      </c>
      <c r="V24" s="144">
        <f>IFERROR(Ввод!$G28/$E24,0)*N(V$14&gt;=Ввод!$I28)*N(V$14&lt;Ввод!$J28)*PRODUCT($J$18:V$18)*(1+$C24)</f>
        <v>0</v>
      </c>
      <c r="W24" s="144">
        <f>IFERROR(Ввод!$G28/$E24,0)*N(W$14&gt;=Ввод!$I28)*N(W$14&lt;Ввод!$J28)*PRODUCT($J$18:W$18)*(1+$C24)</f>
        <v>0</v>
      </c>
      <c r="X24" s="144">
        <f>IFERROR(Ввод!$G28/$E24,0)*N(X$14&gt;=Ввод!$I28)*N(X$14&lt;Ввод!$J28)*PRODUCT($J$18:X$18)*(1+$C24)</f>
        <v>0</v>
      </c>
      <c r="Y24" s="144">
        <f>IFERROR(Ввод!$G28/$E24,0)*N(Y$14&gt;=Ввод!$I28)*N(Y$14&lt;Ввод!$J28)*PRODUCT($J$18:Y$18)*(1+$C24)</f>
        <v>0</v>
      </c>
      <c r="Z24" s="144">
        <f>IFERROR(Ввод!$G28/$E24,0)*N(Z$14&gt;=Ввод!$I28)*N(Z$14&lt;Ввод!$J28)*PRODUCT($J$18:Z$18)*(1+$C24)</f>
        <v>0</v>
      </c>
      <c r="AA24" s="144">
        <f>IFERROR(Ввод!$G28/$E24,0)*N(AA$14&gt;=Ввод!$I28)*N(AA$14&lt;Ввод!$J28)*PRODUCT($J$18:AA$18)*(1+$C24)</f>
        <v>0</v>
      </c>
      <c r="AB24" s="144">
        <f>IFERROR(Ввод!$G28/$E24,0)*N(AB$14&gt;=Ввод!$I28)*N(AB$14&lt;Ввод!$J28)*PRODUCT($J$18:AB$18)*(1+$C24)</f>
        <v>0</v>
      </c>
      <c r="AC24" s="144">
        <f>IFERROR(Ввод!$G28/$E24,0)*N(AC$14&gt;=Ввод!$I28)*N(AC$14&lt;Ввод!$J28)*PRODUCT($J$18:AC$18)*(1+$C24)</f>
        <v>0</v>
      </c>
      <c r="AD24" s="144">
        <f>IFERROR(Ввод!$G28/$E24,0)*N(AD$14&gt;=Ввод!$I28)*N(AD$14&lt;Ввод!$J28)*PRODUCT($J$18:AD$18)*(1+$C24)</f>
        <v>0</v>
      </c>
      <c r="AE24" s="144">
        <f>IFERROR(Ввод!$G28/$E24,0)*N(AE$14&gt;=Ввод!$I28)*N(AE$14&lt;Ввод!$J28)*PRODUCT($J$18:AE$18)*(1+$C24)</f>
        <v>0</v>
      </c>
      <c r="AF24" s="144">
        <f>IFERROR(Ввод!$G28/$E24,0)*N(AF$14&gt;=Ввод!$I28)*N(AF$14&lt;Ввод!$J28)*PRODUCT($J$18:AF$18)*(1+$C24)</f>
        <v>0</v>
      </c>
      <c r="AG24" s="144">
        <f>IFERROR(Ввод!$G28/$E24,0)*N(AG$14&gt;=Ввод!$I28)*N(AG$14&lt;Ввод!$J28)*PRODUCT($J$18:AG$18)*(1+$C24)</f>
        <v>0</v>
      </c>
      <c r="AH24" s="144">
        <f>IFERROR(Ввод!$G28/$E24,0)*N(AH$14&gt;=Ввод!$I28)*N(AH$14&lt;Ввод!$J28)*PRODUCT($J$18:AH$18)*(1+$C24)</f>
        <v>0</v>
      </c>
      <c r="AI24" s="144">
        <f>IFERROR(Ввод!$G28/$E24,0)*N(AI$14&gt;=Ввод!$I28)*N(AI$14&lt;Ввод!$J28)*PRODUCT($J$18:AI$18)*(1+$C24)</f>
        <v>0</v>
      </c>
      <c r="AJ24" s="144">
        <f>IFERROR(Ввод!$G28/$E24,0)*N(AJ$14&gt;=Ввод!$I28)*N(AJ$14&lt;Ввод!$J28)*PRODUCT($J$18:AJ$18)*(1+$C24)</f>
        <v>0</v>
      </c>
      <c r="AK24" s="144">
        <f>IFERROR(Ввод!$G28/$E24,0)*N(AK$14&gt;=Ввод!$I28)*N(AK$14&lt;Ввод!$J28)*PRODUCT($J$18:AK$18)*(1+$C24)</f>
        <v>0</v>
      </c>
      <c r="AL24" s="144">
        <f>IFERROR(Ввод!$G28/$E24,0)*N(AL$14&gt;=Ввод!$I28)*N(AL$14&lt;Ввод!$J28)*PRODUCT($J$18:AL$18)*(1+$C24)</f>
        <v>0</v>
      </c>
      <c r="AM24" s="144">
        <f>IFERROR(Ввод!$G28/$E24,0)*N(AM$14&gt;=Ввод!$I28)*N(AM$14&lt;Ввод!$J28)*PRODUCT($J$18:AM$18)*(1+$C24)</f>
        <v>0</v>
      </c>
      <c r="AN24" s="144">
        <f>IFERROR(Ввод!$G28/$E24,0)*N(AN$14&gt;=Ввод!$I28)*N(AN$14&lt;Ввод!$J28)*PRODUCT($J$18:AN$18)*(1+$C24)</f>
        <v>0</v>
      </c>
      <c r="AO24" s="144">
        <f>IFERROR(Ввод!$G28/$E24,0)*N(AO$14&gt;=Ввод!$I28)*N(AO$14&lt;Ввод!$J28)*PRODUCT($J$18:AO$18)*(1+$C24)</f>
        <v>0</v>
      </c>
      <c r="AP24" s="144">
        <f>IFERROR(Ввод!$G28/$E24,0)*N(AP$14&gt;=Ввод!$I28)*N(AP$14&lt;Ввод!$J28)*PRODUCT($J$18:AP$18)*(1+$C24)</f>
        <v>0</v>
      </c>
      <c r="AQ24" s="144">
        <f>IFERROR(Ввод!$G28/$E24,0)*N(AQ$14&gt;=Ввод!$I28)*N(AQ$14&lt;Ввод!$J28)*PRODUCT($J$18:AQ$18)*(1+$C24)</f>
        <v>0</v>
      </c>
      <c r="AR24" s="144">
        <f>IFERROR(Ввод!$G28/$E24,0)*N(AR$14&gt;=Ввод!$I28)*N(AR$14&lt;Ввод!$J28)*PRODUCT($J$18:AR$18)*(1+$C24)</f>
        <v>0</v>
      </c>
      <c r="AS24" s="144">
        <f>IFERROR(Ввод!$G28/$E24,0)*N(AS$14&gt;=Ввод!$I28)*N(AS$14&lt;Ввод!$J28)*PRODUCT($J$18:AS$18)*(1+$C24)</f>
        <v>0</v>
      </c>
      <c r="AT24" s="144">
        <f>IFERROR(Ввод!$G28/$E24,0)*N(AT$14&gt;=Ввод!$I28)*N(AT$14&lt;Ввод!$J28)*PRODUCT($J$18:AT$18)*(1+$C24)</f>
        <v>0</v>
      </c>
      <c r="AU24" s="144">
        <f>IFERROR(Ввод!$G28/$E24,0)*N(AU$14&gt;=Ввод!$I28)*N(AU$14&lt;Ввод!$J28)*PRODUCT($J$18:AU$18)*(1+$C24)</f>
        <v>0</v>
      </c>
      <c r="AV24" s="144">
        <f>IFERROR(Ввод!$G28/$E24,0)*N(AV$14&gt;=Ввод!$I28)*N(AV$14&lt;Ввод!$J28)*PRODUCT($J$18:AV$18)*(1+$C24)</f>
        <v>0</v>
      </c>
      <c r="AW24" s="144">
        <f>IFERROR(Ввод!$G28/$E24,0)*N(AW$14&gt;=Ввод!$I28)*N(AW$14&lt;Ввод!$J28)*PRODUCT($J$18:AW$18)*(1+$C24)</f>
        <v>0</v>
      </c>
      <c r="AX24" s="144">
        <f>IFERROR(Ввод!$G28/$E24,0)*N(AX$14&gt;=Ввод!$I28)*N(AX$14&lt;Ввод!$J28)*PRODUCT($J$18:AX$18)*(1+$C24)</f>
        <v>0</v>
      </c>
      <c r="AY24" s="144">
        <f>IFERROR(Ввод!$G28/$E24,0)*N(AY$14&gt;=Ввод!$I28)*N(AY$14&lt;Ввод!$J28)*PRODUCT($J$18:AY$18)*(1+$C24)</f>
        <v>0</v>
      </c>
      <c r="AZ24" s="144">
        <f>IFERROR(Ввод!$G28/$E24,0)*N(AZ$14&gt;=Ввод!$I28)*N(AZ$14&lt;Ввод!$J28)*PRODUCT($J$18:AZ$18)*(1+$C24)</f>
        <v>0</v>
      </c>
      <c r="BA24" s="144">
        <f>IFERROR(Ввод!$G28/$E24,0)*N(BA$14&gt;=Ввод!$I28)*N(BA$14&lt;Ввод!$J28)*PRODUCT($J$18:BA$18)*(1+$C24)</f>
        <v>0</v>
      </c>
      <c r="BB24" s="144">
        <f>IFERROR(Ввод!$G28/$E24,0)*N(BB$14&gt;=Ввод!$I28)*N(BB$14&lt;Ввод!$J28)*PRODUCT($J$18:BB$18)*(1+$C24)</f>
        <v>0</v>
      </c>
      <c r="BC24" s="144">
        <f>IFERROR(Ввод!$G28/$E24,0)*N(BC$14&gt;=Ввод!$I28)*N(BC$14&lt;Ввод!$J28)*PRODUCT($J$18:BC$18)*(1+$C24)</f>
        <v>0</v>
      </c>
      <c r="BD24" s="144">
        <f>IFERROR(Ввод!$G28/$E24,0)*N(BD$14&gt;=Ввод!$I28)*N(BD$14&lt;Ввод!$J28)*PRODUCT($J$18:BD$18)*(1+$C24)</f>
        <v>0</v>
      </c>
      <c r="BE24" s="144">
        <f>IFERROR(Ввод!$G28/$E24,0)*N(BE$14&gt;=Ввод!$I28)*N(BE$14&lt;Ввод!$J28)*PRODUCT($J$18:BE$18)*(1+$C24)</f>
        <v>0</v>
      </c>
      <c r="BF24" s="144">
        <f>IFERROR(Ввод!$G28/$E24,0)*N(BF$14&gt;=Ввод!$I28)*N(BF$14&lt;Ввод!$J28)*PRODUCT($J$18:BF$18)*(1+$C24)</f>
        <v>0</v>
      </c>
      <c r="BG24" s="144">
        <f>IFERROR(Ввод!$G28/$E24,0)*N(BG$14&gt;=Ввод!$I28)*N(BG$14&lt;Ввод!$J28)*PRODUCT($J$18:BG$18)*(1+$C24)</f>
        <v>0</v>
      </c>
      <c r="BH24" s="144">
        <f>IFERROR(Ввод!$G28/$E24,0)*N(BH$14&gt;=Ввод!$I28)*N(BH$14&lt;Ввод!$J28)*PRODUCT($J$18:BH$18)*(1+$C24)</f>
        <v>0</v>
      </c>
      <c r="BI24" s="144">
        <f>IFERROR(Ввод!$G28/$E24,0)*N(BI$14&gt;=Ввод!$I28)*N(BI$14&lt;Ввод!$J28)*PRODUCT($J$18:BI$18)*(1+$C24)</f>
        <v>0</v>
      </c>
      <c r="BJ24" s="144">
        <f>IFERROR(Ввод!$G28/$E24,0)*N(BJ$14&gt;=Ввод!$I28)*N(BJ$14&lt;Ввод!$J28)*PRODUCT($J$18:BJ$18)*(1+$C24)</f>
        <v>0</v>
      </c>
      <c r="BK24" s="144">
        <f>IFERROR(Ввод!$G28/$E24,0)*N(BK$14&gt;=Ввод!$I28)*N(BK$14&lt;Ввод!$J28)*PRODUCT($J$18:BK$18)*(1+$C24)</f>
        <v>0</v>
      </c>
      <c r="BL24" s="144">
        <f>IFERROR(Ввод!$G28/$E24,0)*N(BL$14&gt;=Ввод!$I28)*N(BL$14&lt;Ввод!$J28)*PRODUCT($J$18:BL$18)*(1+$C24)</f>
        <v>0</v>
      </c>
      <c r="BM24" s="144">
        <f>IFERROR(Ввод!$G28/$E24,0)*N(BM$14&gt;=Ввод!$I28)*N(BM$14&lt;Ввод!$J28)*PRODUCT($J$18:BM$18)*(1+$C24)</f>
        <v>0</v>
      </c>
      <c r="BN24" s="144">
        <f>IFERROR(Ввод!$G28/$E24,0)*N(BN$14&gt;=Ввод!$I28)*N(BN$14&lt;Ввод!$J28)*PRODUCT($J$18:BN$18)*(1+$C24)</f>
        <v>0</v>
      </c>
      <c r="BO24" s="144">
        <f>IFERROR(Ввод!$G28/$E24,0)*N(BO$14&gt;=Ввод!$I28)*N(BO$14&lt;Ввод!$J28)*PRODUCT($J$18:BO$18)*(1+$C24)</f>
        <v>0</v>
      </c>
      <c r="BP24" s="144">
        <f>IFERROR(Ввод!$G28/$E24,0)*N(BP$14&gt;=Ввод!$I28)*N(BP$14&lt;Ввод!$J28)*PRODUCT($J$18:BP$18)*(1+$C24)</f>
        <v>0</v>
      </c>
      <c r="BQ24" s="144">
        <f>IFERROR(Ввод!$G28/$E24,0)*N(BQ$14&gt;=Ввод!$I28)*N(BQ$14&lt;Ввод!$J28)*PRODUCT($J$18:BQ$18)*(1+$C24)</f>
        <v>0</v>
      </c>
      <c r="BR24" s="144">
        <f>IFERROR(Ввод!$G28/$E24,0)*N(BR$14&gt;=Ввод!$I28)*N(BR$14&lt;Ввод!$J28)*PRODUCT($J$18:BR$18)*(1+$C24)</f>
        <v>0</v>
      </c>
      <c r="BS24" s="144">
        <f>IFERROR(Ввод!$G28/$E24,0)*N(BS$14&gt;=Ввод!$I28)*N(BS$14&lt;Ввод!$J28)*PRODUCT($J$18:BS$18)*(1+$C24)</f>
        <v>0</v>
      </c>
      <c r="BT24" s="144">
        <f>IFERROR(Ввод!$G28/$E24,0)*N(BT$14&gt;=Ввод!$I28)*N(BT$14&lt;Ввод!$J28)*PRODUCT($J$18:BT$18)*(1+$C24)</f>
        <v>0</v>
      </c>
      <c r="BU24" s="144">
        <f>IFERROR(Ввод!$G28/$E24,0)*N(BU$14&gt;=Ввод!$I28)*N(BU$14&lt;Ввод!$J28)*PRODUCT($J$18:BU$18)*(1+$C24)</f>
        <v>0</v>
      </c>
      <c r="BV24" s="144">
        <f>IFERROR(Ввод!$G28/$E24,0)*N(BV$14&gt;=Ввод!$I28)*N(BV$14&lt;Ввод!$J28)*PRODUCT($J$18:BV$18)*(1+$C24)</f>
        <v>0</v>
      </c>
      <c r="BW24" s="144">
        <f>IFERROR(Ввод!$G28/$E24,0)*N(BW$14&gt;=Ввод!$I28)*N(BW$14&lt;Ввод!$J28)*PRODUCT($J$18:BW$18)*(1+$C24)</f>
        <v>0</v>
      </c>
      <c r="BX24" s="144">
        <f>IFERROR(Ввод!$G28/$E24,0)*N(BX$14&gt;=Ввод!$I28)*N(BX$14&lt;Ввод!$J28)*PRODUCT($J$18:BX$18)*(1+$C24)</f>
        <v>0</v>
      </c>
      <c r="BY24" s="144">
        <f>IFERROR(Ввод!$G28/$E24,0)*N(BY$14&gt;=Ввод!$I28)*N(BY$14&lt;Ввод!$J28)*PRODUCT($J$18:BY$18)*(1+$C24)</f>
        <v>0</v>
      </c>
      <c r="BZ24" s="144">
        <f>IFERROR(Ввод!$G28/$E24,0)*N(BZ$14&gt;=Ввод!$I28)*N(BZ$14&lt;Ввод!$J28)*PRODUCT($J$18:BZ$18)*(1+$C24)</f>
        <v>0</v>
      </c>
      <c r="CA24" s="144">
        <f>IFERROR(Ввод!$G28/$E24,0)*N(CA$14&gt;=Ввод!$I28)*N(CA$14&lt;Ввод!$J28)*PRODUCT($J$18:CA$18)*(1+$C24)</f>
        <v>0</v>
      </c>
      <c r="CB24" s="144">
        <f>IFERROR(Ввод!$G28/$E24,0)*N(CB$14&gt;=Ввод!$I28)*N(CB$14&lt;Ввод!$J28)*PRODUCT($J$18:CB$18)*(1+$C24)</f>
        <v>0</v>
      </c>
      <c r="CC24" s="144">
        <f>IFERROR(Ввод!$G28/$E24,0)*N(CC$14&gt;=Ввод!$I28)*N(CC$14&lt;Ввод!$J28)*PRODUCT($J$18:CC$18)*(1+$C24)</f>
        <v>0</v>
      </c>
      <c r="CD24" s="144">
        <f>IFERROR(Ввод!$G28/$E24,0)*N(CD$14&gt;=Ввод!$I28)*N(CD$14&lt;Ввод!$J28)*PRODUCT($J$18:CD$18)*(1+$C24)</f>
        <v>0</v>
      </c>
      <c r="CE24" s="144">
        <f>IFERROR(Ввод!$G28/$E24,0)*N(CE$14&gt;=Ввод!$I28)*N(CE$14&lt;Ввод!$J28)*PRODUCT($J$18:CE$18)*(1+$C24)</f>
        <v>0</v>
      </c>
      <c r="CF24" s="144">
        <f>IFERROR(Ввод!$G28/$E24,0)*N(CF$14&gt;=Ввод!$I28)*N(CF$14&lt;Ввод!$J28)*PRODUCT($J$18:CF$18)*(1+$C24)</f>
        <v>0</v>
      </c>
      <c r="CG24" s="144">
        <f>IFERROR(Ввод!$G28/$E24,0)*N(CG$14&gt;=Ввод!$I28)*N(CG$14&lt;Ввод!$J28)*PRODUCT($J$18:CG$18)*(1+$C24)</f>
        <v>0</v>
      </c>
      <c r="CH24" s="144">
        <f>IFERROR(Ввод!$G28/$E24,0)*N(CH$14&gt;=Ввод!$I28)*N(CH$14&lt;Ввод!$J28)*PRODUCT($J$18:CH$18)*(1+$C24)</f>
        <v>0</v>
      </c>
      <c r="CI24" s="144">
        <f>IFERROR(Ввод!$G28/$E24,0)*N(CI$14&gt;=Ввод!$I28)*N(CI$14&lt;Ввод!$J28)*PRODUCT($J$18:CI$18)*(1+$C24)</f>
        <v>0</v>
      </c>
      <c r="CJ24" s="144">
        <f>IFERROR(Ввод!$G28/$E24,0)*N(CJ$14&gt;=Ввод!$I28)*N(CJ$14&lt;Ввод!$J28)*PRODUCT($J$18:CJ$18)*(1+$C24)</f>
        <v>0</v>
      </c>
      <c r="CK24" s="144">
        <f>IFERROR(Ввод!$G28/$E24,0)*N(CK$14&gt;=Ввод!$I28)*N(CK$14&lt;Ввод!$J28)*PRODUCT($J$18:CK$18)*(1+$C24)</f>
        <v>0</v>
      </c>
      <c r="CL24" s="144">
        <f>IFERROR(Ввод!$G28/$E24,0)*N(CL$14&gt;=Ввод!$I28)*N(CL$14&lt;Ввод!$J28)*PRODUCT($J$18:CL$18)*(1+$C24)</f>
        <v>0</v>
      </c>
      <c r="CM24" s="144">
        <f>IFERROR(Ввод!$G28/$E24,0)*N(CM$14&gt;=Ввод!$I28)*N(CM$14&lt;Ввод!$J28)*PRODUCT($J$18:CM$18)*(1+$C24)</f>
        <v>0</v>
      </c>
      <c r="CN24" s="144">
        <f>IFERROR(Ввод!$G28/$E24,0)*N(CN$14&gt;=Ввод!$I28)*N(CN$14&lt;Ввод!$J28)*PRODUCT($J$18:CN$18)*(1+$C24)</f>
        <v>0</v>
      </c>
      <c r="CO24" s="144">
        <f>IFERROR(Ввод!$G28/$E24,0)*N(CO$14&gt;=Ввод!$I28)*N(CO$14&lt;Ввод!$J28)*PRODUCT($J$18:CO$18)*(1+$C24)</f>
        <v>0</v>
      </c>
      <c r="CP24" s="144">
        <f>IFERROR(Ввод!$G28/$E24,0)*N(CP$14&gt;=Ввод!$I28)*N(CP$14&lt;Ввод!$J28)*PRODUCT($J$18:CP$18)*(1+$C24)</f>
        <v>0</v>
      </c>
      <c r="CQ24" s="144">
        <f>IFERROR(Ввод!$G28/$E24,0)*N(CQ$14&gt;=Ввод!$I28)*N(CQ$14&lt;Ввод!$J28)*PRODUCT($J$18:CQ$18)*(1+$C24)</f>
        <v>0</v>
      </c>
      <c r="CR24" s="144">
        <f>IFERROR(Ввод!$G28/$E24,0)*N(CR$14&gt;=Ввод!$I28)*N(CR$14&lt;Ввод!$J28)*PRODUCT($J$18:CR$18)*(1+$C24)</f>
        <v>0</v>
      </c>
      <c r="CS24" s="144">
        <f>IFERROR(Ввод!$G28/$E24,0)*N(CS$14&gt;=Ввод!$I28)*N(CS$14&lt;Ввод!$J28)*PRODUCT($J$18:CS$18)*(1+$C24)</f>
        <v>0</v>
      </c>
      <c r="CT24" s="144">
        <f>IFERROR(Ввод!$G28/$E24,0)*N(CT$14&gt;=Ввод!$I28)*N(CT$14&lt;Ввод!$J28)*PRODUCT($J$18:CT$18)*(1+$C24)</f>
        <v>0</v>
      </c>
      <c r="CU24" s="144">
        <f>IFERROR(Ввод!$G28/$E24,0)*N(CU$14&gt;=Ввод!$I28)*N(CU$14&lt;Ввод!$J28)*PRODUCT($J$18:CU$18)*(1+$C24)</f>
        <v>0</v>
      </c>
      <c r="CV24" s="144">
        <f>IFERROR(Ввод!$G28/$E24,0)*N(CV$14&gt;=Ввод!$I28)*N(CV$14&lt;Ввод!$J28)*PRODUCT($J$18:CV$18)*(1+$C24)</f>
        <v>0</v>
      </c>
      <c r="CW24" s="144">
        <f>IFERROR(Ввод!$G28/$E24,0)*N(CW$14&gt;=Ввод!$I28)*N(CW$14&lt;Ввод!$J28)*PRODUCT($J$18:CW$18)*(1+$C24)</f>
        <v>0</v>
      </c>
      <c r="CX24" s="144">
        <f>IFERROR(Ввод!$G28/$E24,0)*N(CX$14&gt;=Ввод!$I28)*N(CX$14&lt;Ввод!$J28)*PRODUCT($J$18:CX$18)*(1+$C24)</f>
        <v>0</v>
      </c>
      <c r="CY24" s="144">
        <f>IFERROR(Ввод!$G28/$E24,0)*N(CY$14&gt;=Ввод!$I28)*N(CY$14&lt;Ввод!$J28)*PRODUCT($J$18:CY$18)*(1+$C24)</f>
        <v>0</v>
      </c>
      <c r="CZ24" s="144">
        <f>IFERROR(Ввод!$G28/$E24,0)*N(CZ$14&gt;=Ввод!$I28)*N(CZ$14&lt;Ввод!$J28)*PRODUCT($J$18:CZ$18)*(1+$C24)</f>
        <v>0</v>
      </c>
      <c r="DA24" s="144">
        <f>IFERROR(Ввод!$G28/$E24,0)*N(DA$14&gt;=Ввод!$I28)*N(DA$14&lt;Ввод!$J28)*PRODUCT($J$18:DA$18)*(1+$C24)</f>
        <v>0</v>
      </c>
      <c r="DB24" s="144">
        <f>IFERROR(Ввод!$G28/$E24,0)*N(DB$14&gt;=Ввод!$I28)*N(DB$14&lt;Ввод!$J28)*PRODUCT($J$18:DB$18)*(1+$C24)</f>
        <v>0</v>
      </c>
      <c r="DC24" s="144">
        <f>IFERROR(Ввод!$G28/$E24,0)*N(DC$14&gt;=Ввод!$I28)*N(DC$14&lt;Ввод!$J28)*PRODUCT($J$18:DC$18)*(1+$C24)</f>
        <v>0</v>
      </c>
      <c r="DD24" s="144">
        <f>IFERROR(Ввод!$G28/$E24,0)*N(DD$14&gt;=Ввод!$I28)*N(DD$14&lt;Ввод!$J28)*PRODUCT($J$18:DD$18)*(1+$C24)</f>
        <v>0</v>
      </c>
      <c r="DE24" s="144">
        <f>IFERROR(Ввод!$G28/$E24,0)*N(DE$14&gt;=Ввод!$I28)*N(DE$14&lt;Ввод!$J28)*PRODUCT($J$18:DE$18)*(1+$C24)</f>
        <v>0</v>
      </c>
      <c r="DF24" s="144">
        <f>IFERROR(Ввод!$G28/$E24,0)*N(DF$14&gt;=Ввод!$I28)*N(DF$14&lt;Ввод!$J28)*PRODUCT($J$18:DF$18)*(1+$C24)</f>
        <v>0</v>
      </c>
      <c r="DG24" s="144">
        <f>IFERROR(Ввод!$G28/$E24,0)*N(DG$14&gt;=Ввод!$I28)*N(DG$14&lt;Ввод!$J28)*PRODUCT($J$18:DG$18)*(1+$C24)</f>
        <v>0</v>
      </c>
      <c r="DH24" s="144">
        <f>IFERROR(Ввод!$G28/$E24,0)*N(DH$14&gt;=Ввод!$I28)*N(DH$14&lt;Ввод!$J28)*PRODUCT($J$18:DH$18)*(1+$C24)</f>
        <v>0</v>
      </c>
      <c r="DI24" s="144">
        <f>IFERROR(Ввод!$G28/$E24,0)*N(DI$14&gt;=Ввод!$I28)*N(DI$14&lt;Ввод!$J28)*PRODUCT($J$18:DI$18)*(1+$C24)</f>
        <v>0</v>
      </c>
      <c r="DJ24" s="144">
        <f>IFERROR(Ввод!$G28/$E24,0)*N(DJ$14&gt;=Ввод!$I28)*N(DJ$14&lt;Ввод!$J28)*PRODUCT($J$18:DJ$18)*(1+$C24)</f>
        <v>0</v>
      </c>
    </row>
    <row r="25" spans="1:114" x14ac:dyDescent="0.25">
      <c r="B25" t="str">
        <f>Ввод!D29</f>
        <v>Создание / реконструкция объект №4</v>
      </c>
      <c r="C25" s="148">
        <f>Чувствительность!$D$13</f>
        <v>0</v>
      </c>
      <c r="D25">
        <f>N(Ввод!E29)</f>
        <v>1</v>
      </c>
      <c r="E25">
        <f>MATCH(Ввод!J29,$14:$14,0)-MATCH(Ввод!I29,$14:$14,0)</f>
        <v>-48</v>
      </c>
      <c r="G25" s="45" t="s">
        <v>138</v>
      </c>
      <c r="I25" s="144">
        <f t="shared" si="0"/>
        <v>0</v>
      </c>
      <c r="J25" s="144">
        <f>IFERROR(Ввод!$G29/$E25,0)*N(J$14&gt;=Ввод!$I29)*N(J$14&lt;Ввод!$J29)*PRODUCT($J$18:J$18)*(1+$C25)</f>
        <v>0</v>
      </c>
      <c r="K25" s="144">
        <f>IFERROR(Ввод!$G29/$E25,0)*N(K$14&gt;=Ввод!$I29)*N(K$14&lt;Ввод!$J29)*PRODUCT($J$18:K$18)*(1+$C25)</f>
        <v>0</v>
      </c>
      <c r="L25" s="144">
        <f>IFERROR(Ввод!$G29/$E25,0)*N(L$14&gt;=Ввод!$I29)*N(L$14&lt;Ввод!$J29)*PRODUCT($J$18:L$18)*(1+$C25)</f>
        <v>0</v>
      </c>
      <c r="M25" s="144">
        <f>IFERROR(Ввод!$G29/$E25,0)*N(M$14&gt;=Ввод!$I29)*N(M$14&lt;Ввод!$J29)*PRODUCT($J$18:M$18)*(1+$C25)</f>
        <v>0</v>
      </c>
      <c r="N25" s="144">
        <f>IFERROR(Ввод!$G29/$E25,0)*N(N$14&gt;=Ввод!$I29)*N(N$14&lt;Ввод!$J29)*PRODUCT($J$18:N$18)*(1+$C25)</f>
        <v>0</v>
      </c>
      <c r="O25" s="144">
        <f>IFERROR(Ввод!$G29/$E25,0)*N(O$14&gt;=Ввод!$I29)*N(O$14&lt;Ввод!$J29)*PRODUCT($J$18:O$18)*(1+$C25)</f>
        <v>0</v>
      </c>
      <c r="P25" s="144">
        <f>IFERROR(Ввод!$G29/$E25,0)*N(P$14&gt;=Ввод!$I29)*N(P$14&lt;Ввод!$J29)*PRODUCT($J$18:P$18)*(1+$C25)</f>
        <v>0</v>
      </c>
      <c r="Q25" s="144">
        <f>IFERROR(Ввод!$G29/$E25,0)*N(Q$14&gt;=Ввод!$I29)*N(Q$14&lt;Ввод!$J29)*PRODUCT($J$18:Q$18)*(1+$C25)</f>
        <v>0</v>
      </c>
      <c r="R25" s="144">
        <f>IFERROR(Ввод!$G29/$E25,0)*N(R$14&gt;=Ввод!$I29)*N(R$14&lt;Ввод!$J29)*PRODUCT($J$18:R$18)*(1+$C25)</f>
        <v>0</v>
      </c>
      <c r="S25" s="144">
        <f>IFERROR(Ввод!$G29/$E25,0)*N(S$14&gt;=Ввод!$I29)*N(S$14&lt;Ввод!$J29)*PRODUCT($J$18:S$18)*(1+$C25)</f>
        <v>0</v>
      </c>
      <c r="T25" s="144">
        <f>IFERROR(Ввод!$G29/$E25,0)*N(T$14&gt;=Ввод!$I29)*N(T$14&lt;Ввод!$J29)*PRODUCT($J$18:T$18)*(1+$C25)</f>
        <v>0</v>
      </c>
      <c r="U25" s="144">
        <f>IFERROR(Ввод!$G29/$E25,0)*N(U$14&gt;=Ввод!$I29)*N(U$14&lt;Ввод!$J29)*PRODUCT($J$18:U$18)*(1+$C25)</f>
        <v>0</v>
      </c>
      <c r="V25" s="144">
        <f>IFERROR(Ввод!$G29/$E25,0)*N(V$14&gt;=Ввод!$I29)*N(V$14&lt;Ввод!$J29)*PRODUCT($J$18:V$18)*(1+$C25)</f>
        <v>0</v>
      </c>
      <c r="W25" s="144">
        <f>IFERROR(Ввод!$G29/$E25,0)*N(W$14&gt;=Ввод!$I29)*N(W$14&lt;Ввод!$J29)*PRODUCT($J$18:W$18)*(1+$C25)</f>
        <v>0</v>
      </c>
      <c r="X25" s="144">
        <f>IFERROR(Ввод!$G29/$E25,0)*N(X$14&gt;=Ввод!$I29)*N(X$14&lt;Ввод!$J29)*PRODUCT($J$18:X$18)*(1+$C25)</f>
        <v>0</v>
      </c>
      <c r="Y25" s="144">
        <f>IFERROR(Ввод!$G29/$E25,0)*N(Y$14&gt;=Ввод!$I29)*N(Y$14&lt;Ввод!$J29)*PRODUCT($J$18:Y$18)*(1+$C25)</f>
        <v>0</v>
      </c>
      <c r="Z25" s="144">
        <f>IFERROR(Ввод!$G29/$E25,0)*N(Z$14&gt;=Ввод!$I29)*N(Z$14&lt;Ввод!$J29)*PRODUCT($J$18:Z$18)*(1+$C25)</f>
        <v>0</v>
      </c>
      <c r="AA25" s="144">
        <f>IFERROR(Ввод!$G29/$E25,0)*N(AA$14&gt;=Ввод!$I29)*N(AA$14&lt;Ввод!$J29)*PRODUCT($J$18:AA$18)*(1+$C25)</f>
        <v>0</v>
      </c>
      <c r="AB25" s="144">
        <f>IFERROR(Ввод!$G29/$E25,0)*N(AB$14&gt;=Ввод!$I29)*N(AB$14&lt;Ввод!$J29)*PRODUCT($J$18:AB$18)*(1+$C25)</f>
        <v>0</v>
      </c>
      <c r="AC25" s="144">
        <f>IFERROR(Ввод!$G29/$E25,0)*N(AC$14&gt;=Ввод!$I29)*N(AC$14&lt;Ввод!$J29)*PRODUCT($J$18:AC$18)*(1+$C25)</f>
        <v>0</v>
      </c>
      <c r="AD25" s="144">
        <f>IFERROR(Ввод!$G29/$E25,0)*N(AD$14&gt;=Ввод!$I29)*N(AD$14&lt;Ввод!$J29)*PRODUCT($J$18:AD$18)*(1+$C25)</f>
        <v>0</v>
      </c>
      <c r="AE25" s="144">
        <f>IFERROR(Ввод!$G29/$E25,0)*N(AE$14&gt;=Ввод!$I29)*N(AE$14&lt;Ввод!$J29)*PRODUCT($J$18:AE$18)*(1+$C25)</f>
        <v>0</v>
      </c>
      <c r="AF25" s="144">
        <f>IFERROR(Ввод!$G29/$E25,0)*N(AF$14&gt;=Ввод!$I29)*N(AF$14&lt;Ввод!$J29)*PRODUCT($J$18:AF$18)*(1+$C25)</f>
        <v>0</v>
      </c>
      <c r="AG25" s="144">
        <f>IFERROR(Ввод!$G29/$E25,0)*N(AG$14&gt;=Ввод!$I29)*N(AG$14&lt;Ввод!$J29)*PRODUCT($J$18:AG$18)*(1+$C25)</f>
        <v>0</v>
      </c>
      <c r="AH25" s="144">
        <f>IFERROR(Ввод!$G29/$E25,0)*N(AH$14&gt;=Ввод!$I29)*N(AH$14&lt;Ввод!$J29)*PRODUCT($J$18:AH$18)*(1+$C25)</f>
        <v>0</v>
      </c>
      <c r="AI25" s="144">
        <f>IFERROR(Ввод!$G29/$E25,0)*N(AI$14&gt;=Ввод!$I29)*N(AI$14&lt;Ввод!$J29)*PRODUCT($J$18:AI$18)*(1+$C25)</f>
        <v>0</v>
      </c>
      <c r="AJ25" s="144">
        <f>IFERROR(Ввод!$G29/$E25,0)*N(AJ$14&gt;=Ввод!$I29)*N(AJ$14&lt;Ввод!$J29)*PRODUCT($J$18:AJ$18)*(1+$C25)</f>
        <v>0</v>
      </c>
      <c r="AK25" s="144">
        <f>IFERROR(Ввод!$G29/$E25,0)*N(AK$14&gt;=Ввод!$I29)*N(AK$14&lt;Ввод!$J29)*PRODUCT($J$18:AK$18)*(1+$C25)</f>
        <v>0</v>
      </c>
      <c r="AL25" s="144">
        <f>IFERROR(Ввод!$G29/$E25,0)*N(AL$14&gt;=Ввод!$I29)*N(AL$14&lt;Ввод!$J29)*PRODUCT($J$18:AL$18)*(1+$C25)</f>
        <v>0</v>
      </c>
      <c r="AM25" s="144">
        <f>IFERROR(Ввод!$G29/$E25,0)*N(AM$14&gt;=Ввод!$I29)*N(AM$14&lt;Ввод!$J29)*PRODUCT($J$18:AM$18)*(1+$C25)</f>
        <v>0</v>
      </c>
      <c r="AN25" s="144">
        <f>IFERROR(Ввод!$G29/$E25,0)*N(AN$14&gt;=Ввод!$I29)*N(AN$14&lt;Ввод!$J29)*PRODUCT($J$18:AN$18)*(1+$C25)</f>
        <v>0</v>
      </c>
      <c r="AO25" s="144">
        <f>IFERROR(Ввод!$G29/$E25,0)*N(AO$14&gt;=Ввод!$I29)*N(AO$14&lt;Ввод!$J29)*PRODUCT($J$18:AO$18)*(1+$C25)</f>
        <v>0</v>
      </c>
      <c r="AP25" s="144">
        <f>IFERROR(Ввод!$G29/$E25,0)*N(AP$14&gt;=Ввод!$I29)*N(AP$14&lt;Ввод!$J29)*PRODUCT($J$18:AP$18)*(1+$C25)</f>
        <v>0</v>
      </c>
      <c r="AQ25" s="144">
        <f>IFERROR(Ввод!$G29/$E25,0)*N(AQ$14&gt;=Ввод!$I29)*N(AQ$14&lt;Ввод!$J29)*PRODUCT($J$18:AQ$18)*(1+$C25)</f>
        <v>0</v>
      </c>
      <c r="AR25" s="144">
        <f>IFERROR(Ввод!$G29/$E25,0)*N(AR$14&gt;=Ввод!$I29)*N(AR$14&lt;Ввод!$J29)*PRODUCT($J$18:AR$18)*(1+$C25)</f>
        <v>0</v>
      </c>
      <c r="AS25" s="144">
        <f>IFERROR(Ввод!$G29/$E25,0)*N(AS$14&gt;=Ввод!$I29)*N(AS$14&lt;Ввод!$J29)*PRODUCT($J$18:AS$18)*(1+$C25)</f>
        <v>0</v>
      </c>
      <c r="AT25" s="144">
        <f>IFERROR(Ввод!$G29/$E25,0)*N(AT$14&gt;=Ввод!$I29)*N(AT$14&lt;Ввод!$J29)*PRODUCT($J$18:AT$18)*(1+$C25)</f>
        <v>0</v>
      </c>
      <c r="AU25" s="144">
        <f>IFERROR(Ввод!$G29/$E25,0)*N(AU$14&gt;=Ввод!$I29)*N(AU$14&lt;Ввод!$J29)*PRODUCT($J$18:AU$18)*(1+$C25)</f>
        <v>0</v>
      </c>
      <c r="AV25" s="144">
        <f>IFERROR(Ввод!$G29/$E25,0)*N(AV$14&gt;=Ввод!$I29)*N(AV$14&lt;Ввод!$J29)*PRODUCT($J$18:AV$18)*(1+$C25)</f>
        <v>0</v>
      </c>
      <c r="AW25" s="144">
        <f>IFERROR(Ввод!$G29/$E25,0)*N(AW$14&gt;=Ввод!$I29)*N(AW$14&lt;Ввод!$J29)*PRODUCT($J$18:AW$18)*(1+$C25)</f>
        <v>0</v>
      </c>
      <c r="AX25" s="144">
        <f>IFERROR(Ввод!$G29/$E25,0)*N(AX$14&gt;=Ввод!$I29)*N(AX$14&lt;Ввод!$J29)*PRODUCT($J$18:AX$18)*(1+$C25)</f>
        <v>0</v>
      </c>
      <c r="AY25" s="144">
        <f>IFERROR(Ввод!$G29/$E25,0)*N(AY$14&gt;=Ввод!$I29)*N(AY$14&lt;Ввод!$J29)*PRODUCT($J$18:AY$18)*(1+$C25)</f>
        <v>0</v>
      </c>
      <c r="AZ25" s="144">
        <f>IFERROR(Ввод!$G29/$E25,0)*N(AZ$14&gt;=Ввод!$I29)*N(AZ$14&lt;Ввод!$J29)*PRODUCT($J$18:AZ$18)*(1+$C25)</f>
        <v>0</v>
      </c>
      <c r="BA25" s="144">
        <f>IFERROR(Ввод!$G29/$E25,0)*N(BA$14&gt;=Ввод!$I29)*N(BA$14&lt;Ввод!$J29)*PRODUCT($J$18:BA$18)*(1+$C25)</f>
        <v>0</v>
      </c>
      <c r="BB25" s="144">
        <f>IFERROR(Ввод!$G29/$E25,0)*N(BB$14&gt;=Ввод!$I29)*N(BB$14&lt;Ввод!$J29)*PRODUCT($J$18:BB$18)*(1+$C25)</f>
        <v>0</v>
      </c>
      <c r="BC25" s="144">
        <f>IFERROR(Ввод!$G29/$E25,0)*N(BC$14&gt;=Ввод!$I29)*N(BC$14&lt;Ввод!$J29)*PRODUCT($J$18:BC$18)*(1+$C25)</f>
        <v>0</v>
      </c>
      <c r="BD25" s="144">
        <f>IFERROR(Ввод!$G29/$E25,0)*N(BD$14&gt;=Ввод!$I29)*N(BD$14&lt;Ввод!$J29)*PRODUCT($J$18:BD$18)*(1+$C25)</f>
        <v>0</v>
      </c>
      <c r="BE25" s="144">
        <f>IFERROR(Ввод!$G29/$E25,0)*N(BE$14&gt;=Ввод!$I29)*N(BE$14&lt;Ввод!$J29)*PRODUCT($J$18:BE$18)*(1+$C25)</f>
        <v>0</v>
      </c>
      <c r="BF25" s="144">
        <f>IFERROR(Ввод!$G29/$E25,0)*N(BF$14&gt;=Ввод!$I29)*N(BF$14&lt;Ввод!$J29)*PRODUCT($J$18:BF$18)*(1+$C25)</f>
        <v>0</v>
      </c>
      <c r="BG25" s="144">
        <f>IFERROR(Ввод!$G29/$E25,0)*N(BG$14&gt;=Ввод!$I29)*N(BG$14&lt;Ввод!$J29)*PRODUCT($J$18:BG$18)*(1+$C25)</f>
        <v>0</v>
      </c>
      <c r="BH25" s="144">
        <f>IFERROR(Ввод!$G29/$E25,0)*N(BH$14&gt;=Ввод!$I29)*N(BH$14&lt;Ввод!$J29)*PRODUCT($J$18:BH$18)*(1+$C25)</f>
        <v>0</v>
      </c>
      <c r="BI25" s="144">
        <f>IFERROR(Ввод!$G29/$E25,0)*N(BI$14&gt;=Ввод!$I29)*N(BI$14&lt;Ввод!$J29)*PRODUCT($J$18:BI$18)*(1+$C25)</f>
        <v>0</v>
      </c>
      <c r="BJ25" s="144">
        <f>IFERROR(Ввод!$G29/$E25,0)*N(BJ$14&gt;=Ввод!$I29)*N(BJ$14&lt;Ввод!$J29)*PRODUCT($J$18:BJ$18)*(1+$C25)</f>
        <v>0</v>
      </c>
      <c r="BK25" s="144">
        <f>IFERROR(Ввод!$G29/$E25,0)*N(BK$14&gt;=Ввод!$I29)*N(BK$14&lt;Ввод!$J29)*PRODUCT($J$18:BK$18)*(1+$C25)</f>
        <v>0</v>
      </c>
      <c r="BL25" s="144">
        <f>IFERROR(Ввод!$G29/$E25,0)*N(BL$14&gt;=Ввод!$I29)*N(BL$14&lt;Ввод!$J29)*PRODUCT($J$18:BL$18)*(1+$C25)</f>
        <v>0</v>
      </c>
      <c r="BM25" s="144">
        <f>IFERROR(Ввод!$G29/$E25,0)*N(BM$14&gt;=Ввод!$I29)*N(BM$14&lt;Ввод!$J29)*PRODUCT($J$18:BM$18)*(1+$C25)</f>
        <v>0</v>
      </c>
      <c r="BN25" s="144">
        <f>IFERROR(Ввод!$G29/$E25,0)*N(BN$14&gt;=Ввод!$I29)*N(BN$14&lt;Ввод!$J29)*PRODUCT($J$18:BN$18)*(1+$C25)</f>
        <v>0</v>
      </c>
      <c r="BO25" s="144">
        <f>IFERROR(Ввод!$G29/$E25,0)*N(BO$14&gt;=Ввод!$I29)*N(BO$14&lt;Ввод!$J29)*PRODUCT($J$18:BO$18)*(1+$C25)</f>
        <v>0</v>
      </c>
      <c r="BP25" s="144">
        <f>IFERROR(Ввод!$G29/$E25,0)*N(BP$14&gt;=Ввод!$I29)*N(BP$14&lt;Ввод!$J29)*PRODUCT($J$18:BP$18)*(1+$C25)</f>
        <v>0</v>
      </c>
      <c r="BQ25" s="144">
        <f>IFERROR(Ввод!$G29/$E25,0)*N(BQ$14&gt;=Ввод!$I29)*N(BQ$14&lt;Ввод!$J29)*PRODUCT($J$18:BQ$18)*(1+$C25)</f>
        <v>0</v>
      </c>
      <c r="BR25" s="144">
        <f>IFERROR(Ввод!$G29/$E25,0)*N(BR$14&gt;=Ввод!$I29)*N(BR$14&lt;Ввод!$J29)*PRODUCT($J$18:BR$18)*(1+$C25)</f>
        <v>0</v>
      </c>
      <c r="BS25" s="144">
        <f>IFERROR(Ввод!$G29/$E25,0)*N(BS$14&gt;=Ввод!$I29)*N(BS$14&lt;Ввод!$J29)*PRODUCT($J$18:BS$18)*(1+$C25)</f>
        <v>0</v>
      </c>
      <c r="BT25" s="144">
        <f>IFERROR(Ввод!$G29/$E25,0)*N(BT$14&gt;=Ввод!$I29)*N(BT$14&lt;Ввод!$J29)*PRODUCT($J$18:BT$18)*(1+$C25)</f>
        <v>0</v>
      </c>
      <c r="BU25" s="144">
        <f>IFERROR(Ввод!$G29/$E25,0)*N(BU$14&gt;=Ввод!$I29)*N(BU$14&lt;Ввод!$J29)*PRODUCT($J$18:BU$18)*(1+$C25)</f>
        <v>0</v>
      </c>
      <c r="BV25" s="144">
        <f>IFERROR(Ввод!$G29/$E25,0)*N(BV$14&gt;=Ввод!$I29)*N(BV$14&lt;Ввод!$J29)*PRODUCT($J$18:BV$18)*(1+$C25)</f>
        <v>0</v>
      </c>
      <c r="BW25" s="144">
        <f>IFERROR(Ввод!$G29/$E25,0)*N(BW$14&gt;=Ввод!$I29)*N(BW$14&lt;Ввод!$J29)*PRODUCT($J$18:BW$18)*(1+$C25)</f>
        <v>0</v>
      </c>
      <c r="BX25" s="144">
        <f>IFERROR(Ввод!$G29/$E25,0)*N(BX$14&gt;=Ввод!$I29)*N(BX$14&lt;Ввод!$J29)*PRODUCT($J$18:BX$18)*(1+$C25)</f>
        <v>0</v>
      </c>
      <c r="BY25" s="144">
        <f>IFERROR(Ввод!$G29/$E25,0)*N(BY$14&gt;=Ввод!$I29)*N(BY$14&lt;Ввод!$J29)*PRODUCT($J$18:BY$18)*(1+$C25)</f>
        <v>0</v>
      </c>
      <c r="BZ25" s="144">
        <f>IFERROR(Ввод!$G29/$E25,0)*N(BZ$14&gt;=Ввод!$I29)*N(BZ$14&lt;Ввод!$J29)*PRODUCT($J$18:BZ$18)*(1+$C25)</f>
        <v>0</v>
      </c>
      <c r="CA25" s="144">
        <f>IFERROR(Ввод!$G29/$E25,0)*N(CA$14&gt;=Ввод!$I29)*N(CA$14&lt;Ввод!$J29)*PRODUCT($J$18:CA$18)*(1+$C25)</f>
        <v>0</v>
      </c>
      <c r="CB25" s="144">
        <f>IFERROR(Ввод!$G29/$E25,0)*N(CB$14&gt;=Ввод!$I29)*N(CB$14&lt;Ввод!$J29)*PRODUCT($J$18:CB$18)*(1+$C25)</f>
        <v>0</v>
      </c>
      <c r="CC25" s="144">
        <f>IFERROR(Ввод!$G29/$E25,0)*N(CC$14&gt;=Ввод!$I29)*N(CC$14&lt;Ввод!$J29)*PRODUCT($J$18:CC$18)*(1+$C25)</f>
        <v>0</v>
      </c>
      <c r="CD25" s="144">
        <f>IFERROR(Ввод!$G29/$E25,0)*N(CD$14&gt;=Ввод!$I29)*N(CD$14&lt;Ввод!$J29)*PRODUCT($J$18:CD$18)*(1+$C25)</f>
        <v>0</v>
      </c>
      <c r="CE25" s="144">
        <f>IFERROR(Ввод!$G29/$E25,0)*N(CE$14&gt;=Ввод!$I29)*N(CE$14&lt;Ввод!$J29)*PRODUCT($J$18:CE$18)*(1+$C25)</f>
        <v>0</v>
      </c>
      <c r="CF25" s="144">
        <f>IFERROR(Ввод!$G29/$E25,0)*N(CF$14&gt;=Ввод!$I29)*N(CF$14&lt;Ввод!$J29)*PRODUCT($J$18:CF$18)*(1+$C25)</f>
        <v>0</v>
      </c>
      <c r="CG25" s="144">
        <f>IFERROR(Ввод!$G29/$E25,0)*N(CG$14&gt;=Ввод!$I29)*N(CG$14&lt;Ввод!$J29)*PRODUCT($J$18:CG$18)*(1+$C25)</f>
        <v>0</v>
      </c>
      <c r="CH25" s="144">
        <f>IFERROR(Ввод!$G29/$E25,0)*N(CH$14&gt;=Ввод!$I29)*N(CH$14&lt;Ввод!$J29)*PRODUCT($J$18:CH$18)*(1+$C25)</f>
        <v>0</v>
      </c>
      <c r="CI25" s="144">
        <f>IFERROR(Ввод!$G29/$E25,0)*N(CI$14&gt;=Ввод!$I29)*N(CI$14&lt;Ввод!$J29)*PRODUCT($J$18:CI$18)*(1+$C25)</f>
        <v>0</v>
      </c>
      <c r="CJ25" s="144">
        <f>IFERROR(Ввод!$G29/$E25,0)*N(CJ$14&gt;=Ввод!$I29)*N(CJ$14&lt;Ввод!$J29)*PRODUCT($J$18:CJ$18)*(1+$C25)</f>
        <v>0</v>
      </c>
      <c r="CK25" s="144">
        <f>IFERROR(Ввод!$G29/$E25,0)*N(CK$14&gt;=Ввод!$I29)*N(CK$14&lt;Ввод!$J29)*PRODUCT($J$18:CK$18)*(1+$C25)</f>
        <v>0</v>
      </c>
      <c r="CL25" s="144">
        <f>IFERROR(Ввод!$G29/$E25,0)*N(CL$14&gt;=Ввод!$I29)*N(CL$14&lt;Ввод!$J29)*PRODUCT($J$18:CL$18)*(1+$C25)</f>
        <v>0</v>
      </c>
      <c r="CM25" s="144">
        <f>IFERROR(Ввод!$G29/$E25,0)*N(CM$14&gt;=Ввод!$I29)*N(CM$14&lt;Ввод!$J29)*PRODUCT($J$18:CM$18)*(1+$C25)</f>
        <v>0</v>
      </c>
      <c r="CN25" s="144">
        <f>IFERROR(Ввод!$G29/$E25,0)*N(CN$14&gt;=Ввод!$I29)*N(CN$14&lt;Ввод!$J29)*PRODUCT($J$18:CN$18)*(1+$C25)</f>
        <v>0</v>
      </c>
      <c r="CO25" s="144">
        <f>IFERROR(Ввод!$G29/$E25,0)*N(CO$14&gt;=Ввод!$I29)*N(CO$14&lt;Ввод!$J29)*PRODUCT($J$18:CO$18)*(1+$C25)</f>
        <v>0</v>
      </c>
      <c r="CP25" s="144">
        <f>IFERROR(Ввод!$G29/$E25,0)*N(CP$14&gt;=Ввод!$I29)*N(CP$14&lt;Ввод!$J29)*PRODUCT($J$18:CP$18)*(1+$C25)</f>
        <v>0</v>
      </c>
      <c r="CQ25" s="144">
        <f>IFERROR(Ввод!$G29/$E25,0)*N(CQ$14&gt;=Ввод!$I29)*N(CQ$14&lt;Ввод!$J29)*PRODUCT($J$18:CQ$18)*(1+$C25)</f>
        <v>0</v>
      </c>
      <c r="CR25" s="144">
        <f>IFERROR(Ввод!$G29/$E25,0)*N(CR$14&gt;=Ввод!$I29)*N(CR$14&lt;Ввод!$J29)*PRODUCT($J$18:CR$18)*(1+$C25)</f>
        <v>0</v>
      </c>
      <c r="CS25" s="144">
        <f>IFERROR(Ввод!$G29/$E25,0)*N(CS$14&gt;=Ввод!$I29)*N(CS$14&lt;Ввод!$J29)*PRODUCT($J$18:CS$18)*(1+$C25)</f>
        <v>0</v>
      </c>
      <c r="CT25" s="144">
        <f>IFERROR(Ввод!$G29/$E25,0)*N(CT$14&gt;=Ввод!$I29)*N(CT$14&lt;Ввод!$J29)*PRODUCT($J$18:CT$18)*(1+$C25)</f>
        <v>0</v>
      </c>
      <c r="CU25" s="144">
        <f>IFERROR(Ввод!$G29/$E25,0)*N(CU$14&gt;=Ввод!$I29)*N(CU$14&lt;Ввод!$J29)*PRODUCT($J$18:CU$18)*(1+$C25)</f>
        <v>0</v>
      </c>
      <c r="CV25" s="144">
        <f>IFERROR(Ввод!$G29/$E25,0)*N(CV$14&gt;=Ввод!$I29)*N(CV$14&lt;Ввод!$J29)*PRODUCT($J$18:CV$18)*(1+$C25)</f>
        <v>0</v>
      </c>
      <c r="CW25" s="144">
        <f>IFERROR(Ввод!$G29/$E25,0)*N(CW$14&gt;=Ввод!$I29)*N(CW$14&lt;Ввод!$J29)*PRODUCT($J$18:CW$18)*(1+$C25)</f>
        <v>0</v>
      </c>
      <c r="CX25" s="144">
        <f>IFERROR(Ввод!$G29/$E25,0)*N(CX$14&gt;=Ввод!$I29)*N(CX$14&lt;Ввод!$J29)*PRODUCT($J$18:CX$18)*(1+$C25)</f>
        <v>0</v>
      </c>
      <c r="CY25" s="144">
        <f>IFERROR(Ввод!$G29/$E25,0)*N(CY$14&gt;=Ввод!$I29)*N(CY$14&lt;Ввод!$J29)*PRODUCT($J$18:CY$18)*(1+$C25)</f>
        <v>0</v>
      </c>
      <c r="CZ25" s="144">
        <f>IFERROR(Ввод!$G29/$E25,0)*N(CZ$14&gt;=Ввод!$I29)*N(CZ$14&lt;Ввод!$J29)*PRODUCT($J$18:CZ$18)*(1+$C25)</f>
        <v>0</v>
      </c>
      <c r="DA25" s="144">
        <f>IFERROR(Ввод!$G29/$E25,0)*N(DA$14&gt;=Ввод!$I29)*N(DA$14&lt;Ввод!$J29)*PRODUCT($J$18:DA$18)*(1+$C25)</f>
        <v>0</v>
      </c>
      <c r="DB25" s="144">
        <f>IFERROR(Ввод!$G29/$E25,0)*N(DB$14&gt;=Ввод!$I29)*N(DB$14&lt;Ввод!$J29)*PRODUCT($J$18:DB$18)*(1+$C25)</f>
        <v>0</v>
      </c>
      <c r="DC25" s="144">
        <f>IFERROR(Ввод!$G29/$E25,0)*N(DC$14&gt;=Ввод!$I29)*N(DC$14&lt;Ввод!$J29)*PRODUCT($J$18:DC$18)*(1+$C25)</f>
        <v>0</v>
      </c>
      <c r="DD25" s="144">
        <f>IFERROR(Ввод!$G29/$E25,0)*N(DD$14&gt;=Ввод!$I29)*N(DD$14&lt;Ввод!$J29)*PRODUCT($J$18:DD$18)*(1+$C25)</f>
        <v>0</v>
      </c>
      <c r="DE25" s="144">
        <f>IFERROR(Ввод!$G29/$E25,0)*N(DE$14&gt;=Ввод!$I29)*N(DE$14&lt;Ввод!$J29)*PRODUCT($J$18:DE$18)*(1+$C25)</f>
        <v>0</v>
      </c>
      <c r="DF25" s="144">
        <f>IFERROR(Ввод!$G29/$E25,0)*N(DF$14&gt;=Ввод!$I29)*N(DF$14&lt;Ввод!$J29)*PRODUCT($J$18:DF$18)*(1+$C25)</f>
        <v>0</v>
      </c>
      <c r="DG25" s="144">
        <f>IFERROR(Ввод!$G29/$E25,0)*N(DG$14&gt;=Ввод!$I29)*N(DG$14&lt;Ввод!$J29)*PRODUCT($J$18:DG$18)*(1+$C25)</f>
        <v>0</v>
      </c>
      <c r="DH25" s="144">
        <f>IFERROR(Ввод!$G29/$E25,0)*N(DH$14&gt;=Ввод!$I29)*N(DH$14&lt;Ввод!$J29)*PRODUCT($J$18:DH$18)*(1+$C25)</f>
        <v>0</v>
      </c>
      <c r="DI25" s="144">
        <f>IFERROR(Ввод!$G29/$E25,0)*N(DI$14&gt;=Ввод!$I29)*N(DI$14&lt;Ввод!$J29)*PRODUCT($J$18:DI$18)*(1+$C25)</f>
        <v>0</v>
      </c>
      <c r="DJ25" s="144">
        <f>IFERROR(Ввод!$G29/$E25,0)*N(DJ$14&gt;=Ввод!$I29)*N(DJ$14&lt;Ввод!$J29)*PRODUCT($J$18:DJ$18)*(1+$C25)</f>
        <v>0</v>
      </c>
    </row>
    <row r="26" spans="1:114" x14ac:dyDescent="0.25">
      <c r="B26" t="str">
        <f>Ввод!D30</f>
        <v>Создание / реконструкция объект №5</v>
      </c>
      <c r="C26" s="148">
        <f>Чувствительность!$D$13</f>
        <v>0</v>
      </c>
      <c r="D26">
        <f>N(Ввод!E30)</f>
        <v>1</v>
      </c>
      <c r="E26">
        <f>MATCH(Ввод!J30,$14:$14,0)-MATCH(Ввод!I30,$14:$14,0)</f>
        <v>-44</v>
      </c>
      <c r="G26" s="45" t="s">
        <v>138</v>
      </c>
      <c r="I26" s="144">
        <f t="shared" si="0"/>
        <v>0</v>
      </c>
      <c r="J26" s="144">
        <f>IFERROR(Ввод!$G30/$E26,0)*N(J$14&gt;=Ввод!$I30)*N(J$14&lt;Ввод!$J30)*PRODUCT($J$18:J$18)*(1+$C26)</f>
        <v>0</v>
      </c>
      <c r="K26" s="144">
        <f>IFERROR(Ввод!$G30/$E26,0)*N(K$14&gt;=Ввод!$I30)*N(K$14&lt;Ввод!$J30)*PRODUCT($J$18:K$18)*(1+$C26)</f>
        <v>0</v>
      </c>
      <c r="L26" s="144">
        <f>IFERROR(Ввод!$G30/$E26,0)*N(L$14&gt;=Ввод!$I30)*N(L$14&lt;Ввод!$J30)*PRODUCT($J$18:L$18)*(1+$C26)</f>
        <v>0</v>
      </c>
      <c r="M26" s="144">
        <f>IFERROR(Ввод!$G30/$E26,0)*N(M$14&gt;=Ввод!$I30)*N(M$14&lt;Ввод!$J30)*PRODUCT($J$18:M$18)*(1+$C26)</f>
        <v>0</v>
      </c>
      <c r="N26" s="144">
        <f>IFERROR(Ввод!$G30/$E26,0)*N(N$14&gt;=Ввод!$I30)*N(N$14&lt;Ввод!$J30)*PRODUCT($J$18:N$18)*(1+$C26)</f>
        <v>0</v>
      </c>
      <c r="O26" s="144">
        <f>IFERROR(Ввод!$G30/$E26,0)*N(O$14&gt;=Ввод!$I30)*N(O$14&lt;Ввод!$J30)*PRODUCT($J$18:O$18)*(1+$C26)</f>
        <v>0</v>
      </c>
      <c r="P26" s="144">
        <f>IFERROR(Ввод!$G30/$E26,0)*N(P$14&gt;=Ввод!$I30)*N(P$14&lt;Ввод!$J30)*PRODUCT($J$18:P$18)*(1+$C26)</f>
        <v>0</v>
      </c>
      <c r="Q26" s="144">
        <f>IFERROR(Ввод!$G30/$E26,0)*N(Q$14&gt;=Ввод!$I30)*N(Q$14&lt;Ввод!$J30)*PRODUCT($J$18:Q$18)*(1+$C26)</f>
        <v>0</v>
      </c>
      <c r="R26" s="144">
        <f>IFERROR(Ввод!$G30/$E26,0)*N(R$14&gt;=Ввод!$I30)*N(R$14&lt;Ввод!$J30)*PRODUCT($J$18:R$18)*(1+$C26)</f>
        <v>0</v>
      </c>
      <c r="S26" s="144">
        <f>IFERROR(Ввод!$G30/$E26,0)*N(S$14&gt;=Ввод!$I30)*N(S$14&lt;Ввод!$J30)*PRODUCT($J$18:S$18)*(1+$C26)</f>
        <v>0</v>
      </c>
      <c r="T26" s="144">
        <f>IFERROR(Ввод!$G30/$E26,0)*N(T$14&gt;=Ввод!$I30)*N(T$14&lt;Ввод!$J30)*PRODUCT($J$18:T$18)*(1+$C26)</f>
        <v>0</v>
      </c>
      <c r="U26" s="144">
        <f>IFERROR(Ввод!$G30/$E26,0)*N(U$14&gt;=Ввод!$I30)*N(U$14&lt;Ввод!$J30)*PRODUCT($J$18:U$18)*(1+$C26)</f>
        <v>0</v>
      </c>
      <c r="V26" s="144">
        <f>IFERROR(Ввод!$G30/$E26,0)*N(V$14&gt;=Ввод!$I30)*N(V$14&lt;Ввод!$J30)*PRODUCT($J$18:V$18)*(1+$C26)</f>
        <v>0</v>
      </c>
      <c r="W26" s="144">
        <f>IFERROR(Ввод!$G30/$E26,0)*N(W$14&gt;=Ввод!$I30)*N(W$14&lt;Ввод!$J30)*PRODUCT($J$18:W$18)*(1+$C26)</f>
        <v>0</v>
      </c>
      <c r="X26" s="144">
        <f>IFERROR(Ввод!$G30/$E26,0)*N(X$14&gt;=Ввод!$I30)*N(X$14&lt;Ввод!$J30)*PRODUCT($J$18:X$18)*(1+$C26)</f>
        <v>0</v>
      </c>
      <c r="Y26" s="144">
        <f>IFERROR(Ввод!$G30/$E26,0)*N(Y$14&gt;=Ввод!$I30)*N(Y$14&lt;Ввод!$J30)*PRODUCT($J$18:Y$18)*(1+$C26)</f>
        <v>0</v>
      </c>
      <c r="Z26" s="144">
        <f>IFERROR(Ввод!$G30/$E26,0)*N(Z$14&gt;=Ввод!$I30)*N(Z$14&lt;Ввод!$J30)*PRODUCT($J$18:Z$18)*(1+$C26)</f>
        <v>0</v>
      </c>
      <c r="AA26" s="144">
        <f>IFERROR(Ввод!$G30/$E26,0)*N(AA$14&gt;=Ввод!$I30)*N(AA$14&lt;Ввод!$J30)*PRODUCT($J$18:AA$18)*(1+$C26)</f>
        <v>0</v>
      </c>
      <c r="AB26" s="144">
        <f>IFERROR(Ввод!$G30/$E26,0)*N(AB$14&gt;=Ввод!$I30)*N(AB$14&lt;Ввод!$J30)*PRODUCT($J$18:AB$18)*(1+$C26)</f>
        <v>0</v>
      </c>
      <c r="AC26" s="144">
        <f>IFERROR(Ввод!$G30/$E26,0)*N(AC$14&gt;=Ввод!$I30)*N(AC$14&lt;Ввод!$J30)*PRODUCT($J$18:AC$18)*(1+$C26)</f>
        <v>0</v>
      </c>
      <c r="AD26" s="144">
        <f>IFERROR(Ввод!$G30/$E26,0)*N(AD$14&gt;=Ввод!$I30)*N(AD$14&lt;Ввод!$J30)*PRODUCT($J$18:AD$18)*(1+$C26)</f>
        <v>0</v>
      </c>
      <c r="AE26" s="144">
        <f>IFERROR(Ввод!$G30/$E26,0)*N(AE$14&gt;=Ввод!$I30)*N(AE$14&lt;Ввод!$J30)*PRODUCT($J$18:AE$18)*(1+$C26)</f>
        <v>0</v>
      </c>
      <c r="AF26" s="144">
        <f>IFERROR(Ввод!$G30/$E26,0)*N(AF$14&gt;=Ввод!$I30)*N(AF$14&lt;Ввод!$J30)*PRODUCT($J$18:AF$18)*(1+$C26)</f>
        <v>0</v>
      </c>
      <c r="AG26" s="144">
        <f>IFERROR(Ввод!$G30/$E26,0)*N(AG$14&gt;=Ввод!$I30)*N(AG$14&lt;Ввод!$J30)*PRODUCT($J$18:AG$18)*(1+$C26)</f>
        <v>0</v>
      </c>
      <c r="AH26" s="144">
        <f>IFERROR(Ввод!$G30/$E26,0)*N(AH$14&gt;=Ввод!$I30)*N(AH$14&lt;Ввод!$J30)*PRODUCT($J$18:AH$18)*(1+$C26)</f>
        <v>0</v>
      </c>
      <c r="AI26" s="144">
        <f>IFERROR(Ввод!$G30/$E26,0)*N(AI$14&gt;=Ввод!$I30)*N(AI$14&lt;Ввод!$J30)*PRODUCT($J$18:AI$18)*(1+$C26)</f>
        <v>0</v>
      </c>
      <c r="AJ26" s="144">
        <f>IFERROR(Ввод!$G30/$E26,0)*N(AJ$14&gt;=Ввод!$I30)*N(AJ$14&lt;Ввод!$J30)*PRODUCT($J$18:AJ$18)*(1+$C26)</f>
        <v>0</v>
      </c>
      <c r="AK26" s="144">
        <f>IFERROR(Ввод!$G30/$E26,0)*N(AK$14&gt;=Ввод!$I30)*N(AK$14&lt;Ввод!$J30)*PRODUCT($J$18:AK$18)*(1+$C26)</f>
        <v>0</v>
      </c>
      <c r="AL26" s="144">
        <f>IFERROR(Ввод!$G30/$E26,0)*N(AL$14&gt;=Ввод!$I30)*N(AL$14&lt;Ввод!$J30)*PRODUCT($J$18:AL$18)*(1+$C26)</f>
        <v>0</v>
      </c>
      <c r="AM26" s="144">
        <f>IFERROR(Ввод!$G30/$E26,0)*N(AM$14&gt;=Ввод!$I30)*N(AM$14&lt;Ввод!$J30)*PRODUCT($J$18:AM$18)*(1+$C26)</f>
        <v>0</v>
      </c>
      <c r="AN26" s="144">
        <f>IFERROR(Ввод!$G30/$E26,0)*N(AN$14&gt;=Ввод!$I30)*N(AN$14&lt;Ввод!$J30)*PRODUCT($J$18:AN$18)*(1+$C26)</f>
        <v>0</v>
      </c>
      <c r="AO26" s="144">
        <f>IFERROR(Ввод!$G30/$E26,0)*N(AO$14&gt;=Ввод!$I30)*N(AO$14&lt;Ввод!$J30)*PRODUCT($J$18:AO$18)*(1+$C26)</f>
        <v>0</v>
      </c>
      <c r="AP26" s="144">
        <f>IFERROR(Ввод!$G30/$E26,0)*N(AP$14&gt;=Ввод!$I30)*N(AP$14&lt;Ввод!$J30)*PRODUCT($J$18:AP$18)*(1+$C26)</f>
        <v>0</v>
      </c>
      <c r="AQ26" s="144">
        <f>IFERROR(Ввод!$G30/$E26,0)*N(AQ$14&gt;=Ввод!$I30)*N(AQ$14&lt;Ввод!$J30)*PRODUCT($J$18:AQ$18)*(1+$C26)</f>
        <v>0</v>
      </c>
      <c r="AR26" s="144">
        <f>IFERROR(Ввод!$G30/$E26,0)*N(AR$14&gt;=Ввод!$I30)*N(AR$14&lt;Ввод!$J30)*PRODUCT($J$18:AR$18)*(1+$C26)</f>
        <v>0</v>
      </c>
      <c r="AS26" s="144">
        <f>IFERROR(Ввод!$G30/$E26,0)*N(AS$14&gt;=Ввод!$I30)*N(AS$14&lt;Ввод!$J30)*PRODUCT($J$18:AS$18)*(1+$C26)</f>
        <v>0</v>
      </c>
      <c r="AT26" s="144">
        <f>IFERROR(Ввод!$G30/$E26,0)*N(AT$14&gt;=Ввод!$I30)*N(AT$14&lt;Ввод!$J30)*PRODUCT($J$18:AT$18)*(1+$C26)</f>
        <v>0</v>
      </c>
      <c r="AU26" s="144">
        <f>IFERROR(Ввод!$G30/$E26,0)*N(AU$14&gt;=Ввод!$I30)*N(AU$14&lt;Ввод!$J30)*PRODUCT($J$18:AU$18)*(1+$C26)</f>
        <v>0</v>
      </c>
      <c r="AV26" s="144">
        <f>IFERROR(Ввод!$G30/$E26,0)*N(AV$14&gt;=Ввод!$I30)*N(AV$14&lt;Ввод!$J30)*PRODUCT($J$18:AV$18)*(1+$C26)</f>
        <v>0</v>
      </c>
      <c r="AW26" s="144">
        <f>IFERROR(Ввод!$G30/$E26,0)*N(AW$14&gt;=Ввод!$I30)*N(AW$14&lt;Ввод!$J30)*PRODUCT($J$18:AW$18)*(1+$C26)</f>
        <v>0</v>
      </c>
      <c r="AX26" s="144">
        <f>IFERROR(Ввод!$G30/$E26,0)*N(AX$14&gt;=Ввод!$I30)*N(AX$14&lt;Ввод!$J30)*PRODUCT($J$18:AX$18)*(1+$C26)</f>
        <v>0</v>
      </c>
      <c r="AY26" s="144">
        <f>IFERROR(Ввод!$G30/$E26,0)*N(AY$14&gt;=Ввод!$I30)*N(AY$14&lt;Ввод!$J30)*PRODUCT($J$18:AY$18)*(1+$C26)</f>
        <v>0</v>
      </c>
      <c r="AZ26" s="144">
        <f>IFERROR(Ввод!$G30/$E26,0)*N(AZ$14&gt;=Ввод!$I30)*N(AZ$14&lt;Ввод!$J30)*PRODUCT($J$18:AZ$18)*(1+$C26)</f>
        <v>0</v>
      </c>
      <c r="BA26" s="144">
        <f>IFERROR(Ввод!$G30/$E26,0)*N(BA$14&gt;=Ввод!$I30)*N(BA$14&lt;Ввод!$J30)*PRODUCT($J$18:BA$18)*(1+$C26)</f>
        <v>0</v>
      </c>
      <c r="BB26" s="144">
        <f>IFERROR(Ввод!$G30/$E26,0)*N(BB$14&gt;=Ввод!$I30)*N(BB$14&lt;Ввод!$J30)*PRODUCT($J$18:BB$18)*(1+$C26)</f>
        <v>0</v>
      </c>
      <c r="BC26" s="144">
        <f>IFERROR(Ввод!$G30/$E26,0)*N(BC$14&gt;=Ввод!$I30)*N(BC$14&lt;Ввод!$J30)*PRODUCT($J$18:BC$18)*(1+$C26)</f>
        <v>0</v>
      </c>
      <c r="BD26" s="144">
        <f>IFERROR(Ввод!$G30/$E26,0)*N(BD$14&gt;=Ввод!$I30)*N(BD$14&lt;Ввод!$J30)*PRODUCT($J$18:BD$18)*(1+$C26)</f>
        <v>0</v>
      </c>
      <c r="BE26" s="144">
        <f>IFERROR(Ввод!$G30/$E26,0)*N(BE$14&gt;=Ввод!$I30)*N(BE$14&lt;Ввод!$J30)*PRODUCT($J$18:BE$18)*(1+$C26)</f>
        <v>0</v>
      </c>
      <c r="BF26" s="144">
        <f>IFERROR(Ввод!$G30/$E26,0)*N(BF$14&gt;=Ввод!$I30)*N(BF$14&lt;Ввод!$J30)*PRODUCT($J$18:BF$18)*(1+$C26)</f>
        <v>0</v>
      </c>
      <c r="BG26" s="144">
        <f>IFERROR(Ввод!$G30/$E26,0)*N(BG$14&gt;=Ввод!$I30)*N(BG$14&lt;Ввод!$J30)*PRODUCT($J$18:BG$18)*(1+$C26)</f>
        <v>0</v>
      </c>
      <c r="BH26" s="144">
        <f>IFERROR(Ввод!$G30/$E26,0)*N(BH$14&gt;=Ввод!$I30)*N(BH$14&lt;Ввод!$J30)*PRODUCT($J$18:BH$18)*(1+$C26)</f>
        <v>0</v>
      </c>
      <c r="BI26" s="144">
        <f>IFERROR(Ввод!$G30/$E26,0)*N(BI$14&gt;=Ввод!$I30)*N(BI$14&lt;Ввод!$J30)*PRODUCT($J$18:BI$18)*(1+$C26)</f>
        <v>0</v>
      </c>
      <c r="BJ26" s="144">
        <f>IFERROR(Ввод!$G30/$E26,0)*N(BJ$14&gt;=Ввод!$I30)*N(BJ$14&lt;Ввод!$J30)*PRODUCT($J$18:BJ$18)*(1+$C26)</f>
        <v>0</v>
      </c>
      <c r="BK26" s="144">
        <f>IFERROR(Ввод!$G30/$E26,0)*N(BK$14&gt;=Ввод!$I30)*N(BK$14&lt;Ввод!$J30)*PRODUCT($J$18:BK$18)*(1+$C26)</f>
        <v>0</v>
      </c>
      <c r="BL26" s="144">
        <f>IFERROR(Ввод!$G30/$E26,0)*N(BL$14&gt;=Ввод!$I30)*N(BL$14&lt;Ввод!$J30)*PRODUCT($J$18:BL$18)*(1+$C26)</f>
        <v>0</v>
      </c>
      <c r="BM26" s="144">
        <f>IFERROR(Ввод!$G30/$E26,0)*N(BM$14&gt;=Ввод!$I30)*N(BM$14&lt;Ввод!$J30)*PRODUCT($J$18:BM$18)*(1+$C26)</f>
        <v>0</v>
      </c>
      <c r="BN26" s="144">
        <f>IFERROR(Ввод!$G30/$E26,0)*N(BN$14&gt;=Ввод!$I30)*N(BN$14&lt;Ввод!$J30)*PRODUCT($J$18:BN$18)*(1+$C26)</f>
        <v>0</v>
      </c>
      <c r="BO26" s="144">
        <f>IFERROR(Ввод!$G30/$E26,0)*N(BO$14&gt;=Ввод!$I30)*N(BO$14&lt;Ввод!$J30)*PRODUCT($J$18:BO$18)*(1+$C26)</f>
        <v>0</v>
      </c>
      <c r="BP26" s="144">
        <f>IFERROR(Ввод!$G30/$E26,0)*N(BP$14&gt;=Ввод!$I30)*N(BP$14&lt;Ввод!$J30)*PRODUCT($J$18:BP$18)*(1+$C26)</f>
        <v>0</v>
      </c>
      <c r="BQ26" s="144">
        <f>IFERROR(Ввод!$G30/$E26,0)*N(BQ$14&gt;=Ввод!$I30)*N(BQ$14&lt;Ввод!$J30)*PRODUCT($J$18:BQ$18)*(1+$C26)</f>
        <v>0</v>
      </c>
      <c r="BR26" s="144">
        <f>IFERROR(Ввод!$G30/$E26,0)*N(BR$14&gt;=Ввод!$I30)*N(BR$14&lt;Ввод!$J30)*PRODUCT($J$18:BR$18)*(1+$C26)</f>
        <v>0</v>
      </c>
      <c r="BS26" s="144">
        <f>IFERROR(Ввод!$G30/$E26,0)*N(BS$14&gt;=Ввод!$I30)*N(BS$14&lt;Ввод!$J30)*PRODUCT($J$18:BS$18)*(1+$C26)</f>
        <v>0</v>
      </c>
      <c r="BT26" s="144">
        <f>IFERROR(Ввод!$G30/$E26,0)*N(BT$14&gt;=Ввод!$I30)*N(BT$14&lt;Ввод!$J30)*PRODUCT($J$18:BT$18)*(1+$C26)</f>
        <v>0</v>
      </c>
      <c r="BU26" s="144">
        <f>IFERROR(Ввод!$G30/$E26,0)*N(BU$14&gt;=Ввод!$I30)*N(BU$14&lt;Ввод!$J30)*PRODUCT($J$18:BU$18)*(1+$C26)</f>
        <v>0</v>
      </c>
      <c r="BV26" s="144">
        <f>IFERROR(Ввод!$G30/$E26,0)*N(BV$14&gt;=Ввод!$I30)*N(BV$14&lt;Ввод!$J30)*PRODUCT($J$18:BV$18)*(1+$C26)</f>
        <v>0</v>
      </c>
      <c r="BW26" s="144">
        <f>IFERROR(Ввод!$G30/$E26,0)*N(BW$14&gt;=Ввод!$I30)*N(BW$14&lt;Ввод!$J30)*PRODUCT($J$18:BW$18)*(1+$C26)</f>
        <v>0</v>
      </c>
      <c r="BX26" s="144">
        <f>IFERROR(Ввод!$G30/$E26,0)*N(BX$14&gt;=Ввод!$I30)*N(BX$14&lt;Ввод!$J30)*PRODUCT($J$18:BX$18)*(1+$C26)</f>
        <v>0</v>
      </c>
      <c r="BY26" s="144">
        <f>IFERROR(Ввод!$G30/$E26,0)*N(BY$14&gt;=Ввод!$I30)*N(BY$14&lt;Ввод!$J30)*PRODUCT($J$18:BY$18)*(1+$C26)</f>
        <v>0</v>
      </c>
      <c r="BZ26" s="144">
        <f>IFERROR(Ввод!$G30/$E26,0)*N(BZ$14&gt;=Ввод!$I30)*N(BZ$14&lt;Ввод!$J30)*PRODUCT($J$18:BZ$18)*(1+$C26)</f>
        <v>0</v>
      </c>
      <c r="CA26" s="144">
        <f>IFERROR(Ввод!$G30/$E26,0)*N(CA$14&gt;=Ввод!$I30)*N(CA$14&lt;Ввод!$J30)*PRODUCT($J$18:CA$18)*(1+$C26)</f>
        <v>0</v>
      </c>
      <c r="CB26" s="144">
        <f>IFERROR(Ввод!$G30/$E26,0)*N(CB$14&gt;=Ввод!$I30)*N(CB$14&lt;Ввод!$J30)*PRODUCT($J$18:CB$18)*(1+$C26)</f>
        <v>0</v>
      </c>
      <c r="CC26" s="144">
        <f>IFERROR(Ввод!$G30/$E26,0)*N(CC$14&gt;=Ввод!$I30)*N(CC$14&lt;Ввод!$J30)*PRODUCT($J$18:CC$18)*(1+$C26)</f>
        <v>0</v>
      </c>
      <c r="CD26" s="144">
        <f>IFERROR(Ввод!$G30/$E26,0)*N(CD$14&gt;=Ввод!$I30)*N(CD$14&lt;Ввод!$J30)*PRODUCT($J$18:CD$18)*(1+$C26)</f>
        <v>0</v>
      </c>
      <c r="CE26" s="144">
        <f>IFERROR(Ввод!$G30/$E26,0)*N(CE$14&gt;=Ввод!$I30)*N(CE$14&lt;Ввод!$J30)*PRODUCT($J$18:CE$18)*(1+$C26)</f>
        <v>0</v>
      </c>
      <c r="CF26" s="144">
        <f>IFERROR(Ввод!$G30/$E26,0)*N(CF$14&gt;=Ввод!$I30)*N(CF$14&lt;Ввод!$J30)*PRODUCT($J$18:CF$18)*(1+$C26)</f>
        <v>0</v>
      </c>
      <c r="CG26" s="144">
        <f>IFERROR(Ввод!$G30/$E26,0)*N(CG$14&gt;=Ввод!$I30)*N(CG$14&lt;Ввод!$J30)*PRODUCT($J$18:CG$18)*(1+$C26)</f>
        <v>0</v>
      </c>
      <c r="CH26" s="144">
        <f>IFERROR(Ввод!$G30/$E26,0)*N(CH$14&gt;=Ввод!$I30)*N(CH$14&lt;Ввод!$J30)*PRODUCT($J$18:CH$18)*(1+$C26)</f>
        <v>0</v>
      </c>
      <c r="CI26" s="144">
        <f>IFERROR(Ввод!$G30/$E26,0)*N(CI$14&gt;=Ввод!$I30)*N(CI$14&lt;Ввод!$J30)*PRODUCT($J$18:CI$18)*(1+$C26)</f>
        <v>0</v>
      </c>
      <c r="CJ26" s="144">
        <f>IFERROR(Ввод!$G30/$E26,0)*N(CJ$14&gt;=Ввод!$I30)*N(CJ$14&lt;Ввод!$J30)*PRODUCT($J$18:CJ$18)*(1+$C26)</f>
        <v>0</v>
      </c>
      <c r="CK26" s="144">
        <f>IFERROR(Ввод!$G30/$E26,0)*N(CK$14&gt;=Ввод!$I30)*N(CK$14&lt;Ввод!$J30)*PRODUCT($J$18:CK$18)*(1+$C26)</f>
        <v>0</v>
      </c>
      <c r="CL26" s="144">
        <f>IFERROR(Ввод!$G30/$E26,0)*N(CL$14&gt;=Ввод!$I30)*N(CL$14&lt;Ввод!$J30)*PRODUCT($J$18:CL$18)*(1+$C26)</f>
        <v>0</v>
      </c>
      <c r="CM26" s="144">
        <f>IFERROR(Ввод!$G30/$E26,0)*N(CM$14&gt;=Ввод!$I30)*N(CM$14&lt;Ввод!$J30)*PRODUCT($J$18:CM$18)*(1+$C26)</f>
        <v>0</v>
      </c>
      <c r="CN26" s="144">
        <f>IFERROR(Ввод!$G30/$E26,0)*N(CN$14&gt;=Ввод!$I30)*N(CN$14&lt;Ввод!$J30)*PRODUCT($J$18:CN$18)*(1+$C26)</f>
        <v>0</v>
      </c>
      <c r="CO26" s="144">
        <f>IFERROR(Ввод!$G30/$E26,0)*N(CO$14&gt;=Ввод!$I30)*N(CO$14&lt;Ввод!$J30)*PRODUCT($J$18:CO$18)*(1+$C26)</f>
        <v>0</v>
      </c>
      <c r="CP26" s="144">
        <f>IFERROR(Ввод!$G30/$E26,0)*N(CP$14&gt;=Ввод!$I30)*N(CP$14&lt;Ввод!$J30)*PRODUCT($J$18:CP$18)*(1+$C26)</f>
        <v>0</v>
      </c>
      <c r="CQ26" s="144">
        <f>IFERROR(Ввод!$G30/$E26,0)*N(CQ$14&gt;=Ввод!$I30)*N(CQ$14&lt;Ввод!$J30)*PRODUCT($J$18:CQ$18)*(1+$C26)</f>
        <v>0</v>
      </c>
      <c r="CR26" s="144">
        <f>IFERROR(Ввод!$G30/$E26,0)*N(CR$14&gt;=Ввод!$I30)*N(CR$14&lt;Ввод!$J30)*PRODUCT($J$18:CR$18)*(1+$C26)</f>
        <v>0</v>
      </c>
      <c r="CS26" s="144">
        <f>IFERROR(Ввод!$G30/$E26,0)*N(CS$14&gt;=Ввод!$I30)*N(CS$14&lt;Ввод!$J30)*PRODUCT($J$18:CS$18)*(1+$C26)</f>
        <v>0</v>
      </c>
      <c r="CT26" s="144">
        <f>IFERROR(Ввод!$G30/$E26,0)*N(CT$14&gt;=Ввод!$I30)*N(CT$14&lt;Ввод!$J30)*PRODUCT($J$18:CT$18)*(1+$C26)</f>
        <v>0</v>
      </c>
      <c r="CU26" s="144">
        <f>IFERROR(Ввод!$G30/$E26,0)*N(CU$14&gt;=Ввод!$I30)*N(CU$14&lt;Ввод!$J30)*PRODUCT($J$18:CU$18)*(1+$C26)</f>
        <v>0</v>
      </c>
      <c r="CV26" s="144">
        <f>IFERROR(Ввод!$G30/$E26,0)*N(CV$14&gt;=Ввод!$I30)*N(CV$14&lt;Ввод!$J30)*PRODUCT($J$18:CV$18)*(1+$C26)</f>
        <v>0</v>
      </c>
      <c r="CW26" s="144">
        <f>IFERROR(Ввод!$G30/$E26,0)*N(CW$14&gt;=Ввод!$I30)*N(CW$14&lt;Ввод!$J30)*PRODUCT($J$18:CW$18)*(1+$C26)</f>
        <v>0</v>
      </c>
      <c r="CX26" s="144">
        <f>IFERROR(Ввод!$G30/$E26,0)*N(CX$14&gt;=Ввод!$I30)*N(CX$14&lt;Ввод!$J30)*PRODUCT($J$18:CX$18)*(1+$C26)</f>
        <v>0</v>
      </c>
      <c r="CY26" s="144">
        <f>IFERROR(Ввод!$G30/$E26,0)*N(CY$14&gt;=Ввод!$I30)*N(CY$14&lt;Ввод!$J30)*PRODUCT($J$18:CY$18)*(1+$C26)</f>
        <v>0</v>
      </c>
      <c r="CZ26" s="144">
        <f>IFERROR(Ввод!$G30/$E26,0)*N(CZ$14&gt;=Ввод!$I30)*N(CZ$14&lt;Ввод!$J30)*PRODUCT($J$18:CZ$18)*(1+$C26)</f>
        <v>0</v>
      </c>
      <c r="DA26" s="144">
        <f>IFERROR(Ввод!$G30/$E26,0)*N(DA$14&gt;=Ввод!$I30)*N(DA$14&lt;Ввод!$J30)*PRODUCT($J$18:DA$18)*(1+$C26)</f>
        <v>0</v>
      </c>
      <c r="DB26" s="144">
        <f>IFERROR(Ввод!$G30/$E26,0)*N(DB$14&gt;=Ввод!$I30)*N(DB$14&lt;Ввод!$J30)*PRODUCT($J$18:DB$18)*(1+$C26)</f>
        <v>0</v>
      </c>
      <c r="DC26" s="144">
        <f>IFERROR(Ввод!$G30/$E26,0)*N(DC$14&gt;=Ввод!$I30)*N(DC$14&lt;Ввод!$J30)*PRODUCT($J$18:DC$18)*(1+$C26)</f>
        <v>0</v>
      </c>
      <c r="DD26" s="144">
        <f>IFERROR(Ввод!$G30/$E26,0)*N(DD$14&gt;=Ввод!$I30)*N(DD$14&lt;Ввод!$J30)*PRODUCT($J$18:DD$18)*(1+$C26)</f>
        <v>0</v>
      </c>
      <c r="DE26" s="144">
        <f>IFERROR(Ввод!$G30/$E26,0)*N(DE$14&gt;=Ввод!$I30)*N(DE$14&lt;Ввод!$J30)*PRODUCT($J$18:DE$18)*(1+$C26)</f>
        <v>0</v>
      </c>
      <c r="DF26" s="144">
        <f>IFERROR(Ввод!$G30/$E26,0)*N(DF$14&gt;=Ввод!$I30)*N(DF$14&lt;Ввод!$J30)*PRODUCT($J$18:DF$18)*(1+$C26)</f>
        <v>0</v>
      </c>
      <c r="DG26" s="144">
        <f>IFERROR(Ввод!$G30/$E26,0)*N(DG$14&gt;=Ввод!$I30)*N(DG$14&lt;Ввод!$J30)*PRODUCT($J$18:DG$18)*(1+$C26)</f>
        <v>0</v>
      </c>
      <c r="DH26" s="144">
        <f>IFERROR(Ввод!$G30/$E26,0)*N(DH$14&gt;=Ввод!$I30)*N(DH$14&lt;Ввод!$J30)*PRODUCT($J$18:DH$18)*(1+$C26)</f>
        <v>0</v>
      </c>
      <c r="DI26" s="144">
        <f>IFERROR(Ввод!$G30/$E26,0)*N(DI$14&gt;=Ввод!$I30)*N(DI$14&lt;Ввод!$J30)*PRODUCT($J$18:DI$18)*(1+$C26)</f>
        <v>0</v>
      </c>
      <c r="DJ26" s="144">
        <f>IFERROR(Ввод!$G30/$E26,0)*N(DJ$14&gt;=Ввод!$I30)*N(DJ$14&lt;Ввод!$J30)*PRODUCT($J$18:DJ$18)*(1+$C26)</f>
        <v>0</v>
      </c>
    </row>
    <row r="27" spans="1:114" x14ac:dyDescent="0.25">
      <c r="B27" t="str">
        <f>Ввод!D31</f>
        <v>Создание / реконструкция объект №6</v>
      </c>
      <c r="C27" s="148">
        <f>Чувствительность!$D$13</f>
        <v>0</v>
      </c>
      <c r="D27">
        <f>N(Ввод!E31)</f>
        <v>1</v>
      </c>
      <c r="E27">
        <f>MATCH(Ввод!J31,$14:$14,0)-MATCH(Ввод!I31,$14:$14,0)</f>
        <v>-40</v>
      </c>
      <c r="G27" s="45" t="s">
        <v>138</v>
      </c>
      <c r="I27" s="144">
        <f t="shared" si="0"/>
        <v>0</v>
      </c>
      <c r="J27" s="144">
        <f>IFERROR(Ввод!$G31/$E27,0)*N(J$14&gt;=Ввод!$I31)*N(J$14&lt;Ввод!$J31)*PRODUCT($J$18:J$18)*(1+$C27)</f>
        <v>0</v>
      </c>
      <c r="K27" s="144">
        <f>IFERROR(Ввод!$G31/$E27,0)*N(K$14&gt;=Ввод!$I31)*N(K$14&lt;Ввод!$J31)*PRODUCT($J$18:K$18)*(1+$C27)</f>
        <v>0</v>
      </c>
      <c r="L27" s="144">
        <f>IFERROR(Ввод!$G31/$E27,0)*N(L$14&gt;=Ввод!$I31)*N(L$14&lt;Ввод!$J31)*PRODUCT($J$18:L$18)*(1+$C27)</f>
        <v>0</v>
      </c>
      <c r="M27" s="144">
        <f>IFERROR(Ввод!$G31/$E27,0)*N(M$14&gt;=Ввод!$I31)*N(M$14&lt;Ввод!$J31)*PRODUCT($J$18:M$18)*(1+$C27)</f>
        <v>0</v>
      </c>
      <c r="N27" s="144">
        <f>IFERROR(Ввод!$G31/$E27,0)*N(N$14&gt;=Ввод!$I31)*N(N$14&lt;Ввод!$J31)*PRODUCT($J$18:N$18)*(1+$C27)</f>
        <v>0</v>
      </c>
      <c r="O27" s="144">
        <f>IFERROR(Ввод!$G31/$E27,0)*N(O$14&gt;=Ввод!$I31)*N(O$14&lt;Ввод!$J31)*PRODUCT($J$18:O$18)*(1+$C27)</f>
        <v>0</v>
      </c>
      <c r="P27" s="144">
        <f>IFERROR(Ввод!$G31/$E27,0)*N(P$14&gt;=Ввод!$I31)*N(P$14&lt;Ввод!$J31)*PRODUCT($J$18:P$18)*(1+$C27)</f>
        <v>0</v>
      </c>
      <c r="Q27" s="144">
        <f>IFERROR(Ввод!$G31/$E27,0)*N(Q$14&gt;=Ввод!$I31)*N(Q$14&lt;Ввод!$J31)*PRODUCT($J$18:Q$18)*(1+$C27)</f>
        <v>0</v>
      </c>
      <c r="R27" s="144">
        <f>IFERROR(Ввод!$G31/$E27,0)*N(R$14&gt;=Ввод!$I31)*N(R$14&lt;Ввод!$J31)*PRODUCT($J$18:R$18)*(1+$C27)</f>
        <v>0</v>
      </c>
      <c r="S27" s="144">
        <f>IFERROR(Ввод!$G31/$E27,0)*N(S$14&gt;=Ввод!$I31)*N(S$14&lt;Ввод!$J31)*PRODUCT($J$18:S$18)*(1+$C27)</f>
        <v>0</v>
      </c>
      <c r="T27" s="144">
        <f>IFERROR(Ввод!$G31/$E27,0)*N(T$14&gt;=Ввод!$I31)*N(T$14&lt;Ввод!$J31)*PRODUCT($J$18:T$18)*(1+$C27)</f>
        <v>0</v>
      </c>
      <c r="U27" s="144">
        <f>IFERROR(Ввод!$G31/$E27,0)*N(U$14&gt;=Ввод!$I31)*N(U$14&lt;Ввод!$J31)*PRODUCT($J$18:U$18)*(1+$C27)</f>
        <v>0</v>
      </c>
      <c r="V27" s="144">
        <f>IFERROR(Ввод!$G31/$E27,0)*N(V$14&gt;=Ввод!$I31)*N(V$14&lt;Ввод!$J31)*PRODUCT($J$18:V$18)*(1+$C27)</f>
        <v>0</v>
      </c>
      <c r="W27" s="144">
        <f>IFERROR(Ввод!$G31/$E27,0)*N(W$14&gt;=Ввод!$I31)*N(W$14&lt;Ввод!$J31)*PRODUCT($J$18:W$18)*(1+$C27)</f>
        <v>0</v>
      </c>
      <c r="X27" s="144">
        <f>IFERROR(Ввод!$G31/$E27,0)*N(X$14&gt;=Ввод!$I31)*N(X$14&lt;Ввод!$J31)*PRODUCT($J$18:X$18)*(1+$C27)</f>
        <v>0</v>
      </c>
      <c r="Y27" s="144">
        <f>IFERROR(Ввод!$G31/$E27,0)*N(Y$14&gt;=Ввод!$I31)*N(Y$14&lt;Ввод!$J31)*PRODUCT($J$18:Y$18)*(1+$C27)</f>
        <v>0</v>
      </c>
      <c r="Z27" s="144">
        <f>IFERROR(Ввод!$G31/$E27,0)*N(Z$14&gt;=Ввод!$I31)*N(Z$14&lt;Ввод!$J31)*PRODUCT($J$18:Z$18)*(1+$C27)</f>
        <v>0</v>
      </c>
      <c r="AA27" s="144">
        <f>IFERROR(Ввод!$G31/$E27,0)*N(AA$14&gt;=Ввод!$I31)*N(AA$14&lt;Ввод!$J31)*PRODUCT($J$18:AA$18)*(1+$C27)</f>
        <v>0</v>
      </c>
      <c r="AB27" s="144">
        <f>IFERROR(Ввод!$G31/$E27,0)*N(AB$14&gt;=Ввод!$I31)*N(AB$14&lt;Ввод!$J31)*PRODUCT($J$18:AB$18)*(1+$C27)</f>
        <v>0</v>
      </c>
      <c r="AC27" s="144">
        <f>IFERROR(Ввод!$G31/$E27,0)*N(AC$14&gt;=Ввод!$I31)*N(AC$14&lt;Ввод!$J31)*PRODUCT($J$18:AC$18)*(1+$C27)</f>
        <v>0</v>
      </c>
      <c r="AD27" s="144">
        <f>IFERROR(Ввод!$G31/$E27,0)*N(AD$14&gt;=Ввод!$I31)*N(AD$14&lt;Ввод!$J31)*PRODUCT($J$18:AD$18)*(1+$C27)</f>
        <v>0</v>
      </c>
      <c r="AE27" s="144">
        <f>IFERROR(Ввод!$G31/$E27,0)*N(AE$14&gt;=Ввод!$I31)*N(AE$14&lt;Ввод!$J31)*PRODUCT($J$18:AE$18)*(1+$C27)</f>
        <v>0</v>
      </c>
      <c r="AF27" s="144">
        <f>IFERROR(Ввод!$G31/$E27,0)*N(AF$14&gt;=Ввод!$I31)*N(AF$14&lt;Ввод!$J31)*PRODUCT($J$18:AF$18)*(1+$C27)</f>
        <v>0</v>
      </c>
      <c r="AG27" s="144">
        <f>IFERROR(Ввод!$G31/$E27,0)*N(AG$14&gt;=Ввод!$I31)*N(AG$14&lt;Ввод!$J31)*PRODUCT($J$18:AG$18)*(1+$C27)</f>
        <v>0</v>
      </c>
      <c r="AH27" s="144">
        <f>IFERROR(Ввод!$G31/$E27,0)*N(AH$14&gt;=Ввод!$I31)*N(AH$14&lt;Ввод!$J31)*PRODUCT($J$18:AH$18)*(1+$C27)</f>
        <v>0</v>
      </c>
      <c r="AI27" s="144">
        <f>IFERROR(Ввод!$G31/$E27,0)*N(AI$14&gt;=Ввод!$I31)*N(AI$14&lt;Ввод!$J31)*PRODUCT($J$18:AI$18)*(1+$C27)</f>
        <v>0</v>
      </c>
      <c r="AJ27" s="144">
        <f>IFERROR(Ввод!$G31/$E27,0)*N(AJ$14&gt;=Ввод!$I31)*N(AJ$14&lt;Ввод!$J31)*PRODUCT($J$18:AJ$18)*(1+$C27)</f>
        <v>0</v>
      </c>
      <c r="AK27" s="144">
        <f>IFERROR(Ввод!$G31/$E27,0)*N(AK$14&gt;=Ввод!$I31)*N(AK$14&lt;Ввод!$J31)*PRODUCT($J$18:AK$18)*(1+$C27)</f>
        <v>0</v>
      </c>
      <c r="AL27" s="144">
        <f>IFERROR(Ввод!$G31/$E27,0)*N(AL$14&gt;=Ввод!$I31)*N(AL$14&lt;Ввод!$J31)*PRODUCT($J$18:AL$18)*(1+$C27)</f>
        <v>0</v>
      </c>
      <c r="AM27" s="144">
        <f>IFERROR(Ввод!$G31/$E27,0)*N(AM$14&gt;=Ввод!$I31)*N(AM$14&lt;Ввод!$J31)*PRODUCT($J$18:AM$18)*(1+$C27)</f>
        <v>0</v>
      </c>
      <c r="AN27" s="144">
        <f>IFERROR(Ввод!$G31/$E27,0)*N(AN$14&gt;=Ввод!$I31)*N(AN$14&lt;Ввод!$J31)*PRODUCT($J$18:AN$18)*(1+$C27)</f>
        <v>0</v>
      </c>
      <c r="AO27" s="144">
        <f>IFERROR(Ввод!$G31/$E27,0)*N(AO$14&gt;=Ввод!$I31)*N(AO$14&lt;Ввод!$J31)*PRODUCT($J$18:AO$18)*(1+$C27)</f>
        <v>0</v>
      </c>
      <c r="AP27" s="144">
        <f>IFERROR(Ввод!$G31/$E27,0)*N(AP$14&gt;=Ввод!$I31)*N(AP$14&lt;Ввод!$J31)*PRODUCT($J$18:AP$18)*(1+$C27)</f>
        <v>0</v>
      </c>
      <c r="AQ27" s="144">
        <f>IFERROR(Ввод!$G31/$E27,0)*N(AQ$14&gt;=Ввод!$I31)*N(AQ$14&lt;Ввод!$J31)*PRODUCT($J$18:AQ$18)*(1+$C27)</f>
        <v>0</v>
      </c>
      <c r="AR27" s="144">
        <f>IFERROR(Ввод!$G31/$E27,0)*N(AR$14&gt;=Ввод!$I31)*N(AR$14&lt;Ввод!$J31)*PRODUCT($J$18:AR$18)*(1+$C27)</f>
        <v>0</v>
      </c>
      <c r="AS27" s="144">
        <f>IFERROR(Ввод!$G31/$E27,0)*N(AS$14&gt;=Ввод!$I31)*N(AS$14&lt;Ввод!$J31)*PRODUCT($J$18:AS$18)*(1+$C27)</f>
        <v>0</v>
      </c>
      <c r="AT27" s="144">
        <f>IFERROR(Ввод!$G31/$E27,0)*N(AT$14&gt;=Ввод!$I31)*N(AT$14&lt;Ввод!$J31)*PRODUCT($J$18:AT$18)*(1+$C27)</f>
        <v>0</v>
      </c>
      <c r="AU27" s="144">
        <f>IFERROR(Ввод!$G31/$E27,0)*N(AU$14&gt;=Ввод!$I31)*N(AU$14&lt;Ввод!$J31)*PRODUCT($J$18:AU$18)*(1+$C27)</f>
        <v>0</v>
      </c>
      <c r="AV27" s="144">
        <f>IFERROR(Ввод!$G31/$E27,0)*N(AV$14&gt;=Ввод!$I31)*N(AV$14&lt;Ввод!$J31)*PRODUCT($J$18:AV$18)*(1+$C27)</f>
        <v>0</v>
      </c>
      <c r="AW27" s="144">
        <f>IFERROR(Ввод!$G31/$E27,0)*N(AW$14&gt;=Ввод!$I31)*N(AW$14&lt;Ввод!$J31)*PRODUCT($J$18:AW$18)*(1+$C27)</f>
        <v>0</v>
      </c>
      <c r="AX27" s="144">
        <f>IFERROR(Ввод!$G31/$E27,0)*N(AX$14&gt;=Ввод!$I31)*N(AX$14&lt;Ввод!$J31)*PRODUCT($J$18:AX$18)*(1+$C27)</f>
        <v>0</v>
      </c>
      <c r="AY27" s="144">
        <f>IFERROR(Ввод!$G31/$E27,0)*N(AY$14&gt;=Ввод!$I31)*N(AY$14&lt;Ввод!$J31)*PRODUCT($J$18:AY$18)*(1+$C27)</f>
        <v>0</v>
      </c>
      <c r="AZ27" s="144">
        <f>IFERROR(Ввод!$G31/$E27,0)*N(AZ$14&gt;=Ввод!$I31)*N(AZ$14&lt;Ввод!$J31)*PRODUCT($J$18:AZ$18)*(1+$C27)</f>
        <v>0</v>
      </c>
      <c r="BA27" s="144">
        <f>IFERROR(Ввод!$G31/$E27,0)*N(BA$14&gt;=Ввод!$I31)*N(BA$14&lt;Ввод!$J31)*PRODUCT($J$18:BA$18)*(1+$C27)</f>
        <v>0</v>
      </c>
      <c r="BB27" s="144">
        <f>IFERROR(Ввод!$G31/$E27,0)*N(BB$14&gt;=Ввод!$I31)*N(BB$14&lt;Ввод!$J31)*PRODUCT($J$18:BB$18)*(1+$C27)</f>
        <v>0</v>
      </c>
      <c r="BC27" s="144">
        <f>IFERROR(Ввод!$G31/$E27,0)*N(BC$14&gt;=Ввод!$I31)*N(BC$14&lt;Ввод!$J31)*PRODUCT($J$18:BC$18)*(1+$C27)</f>
        <v>0</v>
      </c>
      <c r="BD27" s="144">
        <f>IFERROR(Ввод!$G31/$E27,0)*N(BD$14&gt;=Ввод!$I31)*N(BD$14&lt;Ввод!$J31)*PRODUCT($J$18:BD$18)*(1+$C27)</f>
        <v>0</v>
      </c>
      <c r="BE27" s="144">
        <f>IFERROR(Ввод!$G31/$E27,0)*N(BE$14&gt;=Ввод!$I31)*N(BE$14&lt;Ввод!$J31)*PRODUCT($J$18:BE$18)*(1+$C27)</f>
        <v>0</v>
      </c>
      <c r="BF27" s="144">
        <f>IFERROR(Ввод!$G31/$E27,0)*N(BF$14&gt;=Ввод!$I31)*N(BF$14&lt;Ввод!$J31)*PRODUCT($J$18:BF$18)*(1+$C27)</f>
        <v>0</v>
      </c>
      <c r="BG27" s="144">
        <f>IFERROR(Ввод!$G31/$E27,0)*N(BG$14&gt;=Ввод!$I31)*N(BG$14&lt;Ввод!$J31)*PRODUCT($J$18:BG$18)*(1+$C27)</f>
        <v>0</v>
      </c>
      <c r="BH27" s="144">
        <f>IFERROR(Ввод!$G31/$E27,0)*N(BH$14&gt;=Ввод!$I31)*N(BH$14&lt;Ввод!$J31)*PRODUCT($J$18:BH$18)*(1+$C27)</f>
        <v>0</v>
      </c>
      <c r="BI27" s="144">
        <f>IFERROR(Ввод!$G31/$E27,0)*N(BI$14&gt;=Ввод!$I31)*N(BI$14&lt;Ввод!$J31)*PRODUCT($J$18:BI$18)*(1+$C27)</f>
        <v>0</v>
      </c>
      <c r="BJ27" s="144">
        <f>IFERROR(Ввод!$G31/$E27,0)*N(BJ$14&gt;=Ввод!$I31)*N(BJ$14&lt;Ввод!$J31)*PRODUCT($J$18:BJ$18)*(1+$C27)</f>
        <v>0</v>
      </c>
      <c r="BK27" s="144">
        <f>IFERROR(Ввод!$G31/$E27,0)*N(BK$14&gt;=Ввод!$I31)*N(BK$14&lt;Ввод!$J31)*PRODUCT($J$18:BK$18)*(1+$C27)</f>
        <v>0</v>
      </c>
      <c r="BL27" s="144">
        <f>IFERROR(Ввод!$G31/$E27,0)*N(BL$14&gt;=Ввод!$I31)*N(BL$14&lt;Ввод!$J31)*PRODUCT($J$18:BL$18)*(1+$C27)</f>
        <v>0</v>
      </c>
      <c r="BM27" s="144">
        <f>IFERROR(Ввод!$G31/$E27,0)*N(BM$14&gt;=Ввод!$I31)*N(BM$14&lt;Ввод!$J31)*PRODUCT($J$18:BM$18)*(1+$C27)</f>
        <v>0</v>
      </c>
      <c r="BN27" s="144">
        <f>IFERROR(Ввод!$G31/$E27,0)*N(BN$14&gt;=Ввод!$I31)*N(BN$14&lt;Ввод!$J31)*PRODUCT($J$18:BN$18)*(1+$C27)</f>
        <v>0</v>
      </c>
      <c r="BO27" s="144">
        <f>IFERROR(Ввод!$G31/$E27,0)*N(BO$14&gt;=Ввод!$I31)*N(BO$14&lt;Ввод!$J31)*PRODUCT($J$18:BO$18)*(1+$C27)</f>
        <v>0</v>
      </c>
      <c r="BP27" s="144">
        <f>IFERROR(Ввод!$G31/$E27,0)*N(BP$14&gt;=Ввод!$I31)*N(BP$14&lt;Ввод!$J31)*PRODUCT($J$18:BP$18)*(1+$C27)</f>
        <v>0</v>
      </c>
      <c r="BQ27" s="144">
        <f>IFERROR(Ввод!$G31/$E27,0)*N(BQ$14&gt;=Ввод!$I31)*N(BQ$14&lt;Ввод!$J31)*PRODUCT($J$18:BQ$18)*(1+$C27)</f>
        <v>0</v>
      </c>
      <c r="BR27" s="144">
        <f>IFERROR(Ввод!$G31/$E27,0)*N(BR$14&gt;=Ввод!$I31)*N(BR$14&lt;Ввод!$J31)*PRODUCT($J$18:BR$18)*(1+$C27)</f>
        <v>0</v>
      </c>
      <c r="BS27" s="144">
        <f>IFERROR(Ввод!$G31/$E27,0)*N(BS$14&gt;=Ввод!$I31)*N(BS$14&lt;Ввод!$J31)*PRODUCT($J$18:BS$18)*(1+$C27)</f>
        <v>0</v>
      </c>
      <c r="BT27" s="144">
        <f>IFERROR(Ввод!$G31/$E27,0)*N(BT$14&gt;=Ввод!$I31)*N(BT$14&lt;Ввод!$J31)*PRODUCT($J$18:BT$18)*(1+$C27)</f>
        <v>0</v>
      </c>
      <c r="BU27" s="144">
        <f>IFERROR(Ввод!$G31/$E27,0)*N(BU$14&gt;=Ввод!$I31)*N(BU$14&lt;Ввод!$J31)*PRODUCT($J$18:BU$18)*(1+$C27)</f>
        <v>0</v>
      </c>
      <c r="BV27" s="144">
        <f>IFERROR(Ввод!$G31/$E27,0)*N(BV$14&gt;=Ввод!$I31)*N(BV$14&lt;Ввод!$J31)*PRODUCT($J$18:BV$18)*(1+$C27)</f>
        <v>0</v>
      </c>
      <c r="BW27" s="144">
        <f>IFERROR(Ввод!$G31/$E27,0)*N(BW$14&gt;=Ввод!$I31)*N(BW$14&lt;Ввод!$J31)*PRODUCT($J$18:BW$18)*(1+$C27)</f>
        <v>0</v>
      </c>
      <c r="BX27" s="144">
        <f>IFERROR(Ввод!$G31/$E27,0)*N(BX$14&gt;=Ввод!$I31)*N(BX$14&lt;Ввод!$J31)*PRODUCT($J$18:BX$18)*(1+$C27)</f>
        <v>0</v>
      </c>
      <c r="BY27" s="144">
        <f>IFERROR(Ввод!$G31/$E27,0)*N(BY$14&gt;=Ввод!$I31)*N(BY$14&lt;Ввод!$J31)*PRODUCT($J$18:BY$18)*(1+$C27)</f>
        <v>0</v>
      </c>
      <c r="BZ27" s="144">
        <f>IFERROR(Ввод!$G31/$E27,0)*N(BZ$14&gt;=Ввод!$I31)*N(BZ$14&lt;Ввод!$J31)*PRODUCT($J$18:BZ$18)*(1+$C27)</f>
        <v>0</v>
      </c>
      <c r="CA27" s="144">
        <f>IFERROR(Ввод!$G31/$E27,0)*N(CA$14&gt;=Ввод!$I31)*N(CA$14&lt;Ввод!$J31)*PRODUCT($J$18:CA$18)*(1+$C27)</f>
        <v>0</v>
      </c>
      <c r="CB27" s="144">
        <f>IFERROR(Ввод!$G31/$E27,0)*N(CB$14&gt;=Ввод!$I31)*N(CB$14&lt;Ввод!$J31)*PRODUCT($J$18:CB$18)*(1+$C27)</f>
        <v>0</v>
      </c>
      <c r="CC27" s="144">
        <f>IFERROR(Ввод!$G31/$E27,0)*N(CC$14&gt;=Ввод!$I31)*N(CC$14&lt;Ввод!$J31)*PRODUCT($J$18:CC$18)*(1+$C27)</f>
        <v>0</v>
      </c>
      <c r="CD27" s="144">
        <f>IFERROR(Ввод!$G31/$E27,0)*N(CD$14&gt;=Ввод!$I31)*N(CD$14&lt;Ввод!$J31)*PRODUCT($J$18:CD$18)*(1+$C27)</f>
        <v>0</v>
      </c>
      <c r="CE27" s="144">
        <f>IFERROR(Ввод!$G31/$E27,0)*N(CE$14&gt;=Ввод!$I31)*N(CE$14&lt;Ввод!$J31)*PRODUCT($J$18:CE$18)*(1+$C27)</f>
        <v>0</v>
      </c>
      <c r="CF27" s="144">
        <f>IFERROR(Ввод!$G31/$E27,0)*N(CF$14&gt;=Ввод!$I31)*N(CF$14&lt;Ввод!$J31)*PRODUCT($J$18:CF$18)*(1+$C27)</f>
        <v>0</v>
      </c>
      <c r="CG27" s="144">
        <f>IFERROR(Ввод!$G31/$E27,0)*N(CG$14&gt;=Ввод!$I31)*N(CG$14&lt;Ввод!$J31)*PRODUCT($J$18:CG$18)*(1+$C27)</f>
        <v>0</v>
      </c>
      <c r="CH27" s="144">
        <f>IFERROR(Ввод!$G31/$E27,0)*N(CH$14&gt;=Ввод!$I31)*N(CH$14&lt;Ввод!$J31)*PRODUCT($J$18:CH$18)*(1+$C27)</f>
        <v>0</v>
      </c>
      <c r="CI27" s="144">
        <f>IFERROR(Ввод!$G31/$E27,0)*N(CI$14&gt;=Ввод!$I31)*N(CI$14&lt;Ввод!$J31)*PRODUCT($J$18:CI$18)*(1+$C27)</f>
        <v>0</v>
      </c>
      <c r="CJ27" s="144">
        <f>IFERROR(Ввод!$G31/$E27,0)*N(CJ$14&gt;=Ввод!$I31)*N(CJ$14&lt;Ввод!$J31)*PRODUCT($J$18:CJ$18)*(1+$C27)</f>
        <v>0</v>
      </c>
      <c r="CK27" s="144">
        <f>IFERROR(Ввод!$G31/$E27,0)*N(CK$14&gt;=Ввод!$I31)*N(CK$14&lt;Ввод!$J31)*PRODUCT($J$18:CK$18)*(1+$C27)</f>
        <v>0</v>
      </c>
      <c r="CL27" s="144">
        <f>IFERROR(Ввод!$G31/$E27,0)*N(CL$14&gt;=Ввод!$I31)*N(CL$14&lt;Ввод!$J31)*PRODUCT($J$18:CL$18)*(1+$C27)</f>
        <v>0</v>
      </c>
      <c r="CM27" s="144">
        <f>IFERROR(Ввод!$G31/$E27,0)*N(CM$14&gt;=Ввод!$I31)*N(CM$14&lt;Ввод!$J31)*PRODUCT($J$18:CM$18)*(1+$C27)</f>
        <v>0</v>
      </c>
      <c r="CN27" s="144">
        <f>IFERROR(Ввод!$G31/$E27,0)*N(CN$14&gt;=Ввод!$I31)*N(CN$14&lt;Ввод!$J31)*PRODUCT($J$18:CN$18)*(1+$C27)</f>
        <v>0</v>
      </c>
      <c r="CO27" s="144">
        <f>IFERROR(Ввод!$G31/$E27,0)*N(CO$14&gt;=Ввод!$I31)*N(CO$14&lt;Ввод!$J31)*PRODUCT($J$18:CO$18)*(1+$C27)</f>
        <v>0</v>
      </c>
      <c r="CP27" s="144">
        <f>IFERROR(Ввод!$G31/$E27,0)*N(CP$14&gt;=Ввод!$I31)*N(CP$14&lt;Ввод!$J31)*PRODUCT($J$18:CP$18)*(1+$C27)</f>
        <v>0</v>
      </c>
      <c r="CQ27" s="144">
        <f>IFERROR(Ввод!$G31/$E27,0)*N(CQ$14&gt;=Ввод!$I31)*N(CQ$14&lt;Ввод!$J31)*PRODUCT($J$18:CQ$18)*(1+$C27)</f>
        <v>0</v>
      </c>
      <c r="CR27" s="144">
        <f>IFERROR(Ввод!$G31/$E27,0)*N(CR$14&gt;=Ввод!$I31)*N(CR$14&lt;Ввод!$J31)*PRODUCT($J$18:CR$18)*(1+$C27)</f>
        <v>0</v>
      </c>
      <c r="CS27" s="144">
        <f>IFERROR(Ввод!$G31/$E27,0)*N(CS$14&gt;=Ввод!$I31)*N(CS$14&lt;Ввод!$J31)*PRODUCT($J$18:CS$18)*(1+$C27)</f>
        <v>0</v>
      </c>
      <c r="CT27" s="144">
        <f>IFERROR(Ввод!$G31/$E27,0)*N(CT$14&gt;=Ввод!$I31)*N(CT$14&lt;Ввод!$J31)*PRODUCT($J$18:CT$18)*(1+$C27)</f>
        <v>0</v>
      </c>
      <c r="CU27" s="144">
        <f>IFERROR(Ввод!$G31/$E27,0)*N(CU$14&gt;=Ввод!$I31)*N(CU$14&lt;Ввод!$J31)*PRODUCT($J$18:CU$18)*(1+$C27)</f>
        <v>0</v>
      </c>
      <c r="CV27" s="144">
        <f>IFERROR(Ввод!$G31/$E27,0)*N(CV$14&gt;=Ввод!$I31)*N(CV$14&lt;Ввод!$J31)*PRODUCT($J$18:CV$18)*(1+$C27)</f>
        <v>0</v>
      </c>
      <c r="CW27" s="144">
        <f>IFERROR(Ввод!$G31/$E27,0)*N(CW$14&gt;=Ввод!$I31)*N(CW$14&lt;Ввод!$J31)*PRODUCT($J$18:CW$18)*(1+$C27)</f>
        <v>0</v>
      </c>
      <c r="CX27" s="144">
        <f>IFERROR(Ввод!$G31/$E27,0)*N(CX$14&gt;=Ввод!$I31)*N(CX$14&lt;Ввод!$J31)*PRODUCT($J$18:CX$18)*(1+$C27)</f>
        <v>0</v>
      </c>
      <c r="CY27" s="144">
        <f>IFERROR(Ввод!$G31/$E27,0)*N(CY$14&gt;=Ввод!$I31)*N(CY$14&lt;Ввод!$J31)*PRODUCT($J$18:CY$18)*(1+$C27)</f>
        <v>0</v>
      </c>
      <c r="CZ27" s="144">
        <f>IFERROR(Ввод!$G31/$E27,0)*N(CZ$14&gt;=Ввод!$I31)*N(CZ$14&lt;Ввод!$J31)*PRODUCT($J$18:CZ$18)*(1+$C27)</f>
        <v>0</v>
      </c>
      <c r="DA27" s="144">
        <f>IFERROR(Ввод!$G31/$E27,0)*N(DA$14&gt;=Ввод!$I31)*N(DA$14&lt;Ввод!$J31)*PRODUCT($J$18:DA$18)*(1+$C27)</f>
        <v>0</v>
      </c>
      <c r="DB27" s="144">
        <f>IFERROR(Ввод!$G31/$E27,0)*N(DB$14&gt;=Ввод!$I31)*N(DB$14&lt;Ввод!$J31)*PRODUCT($J$18:DB$18)*(1+$C27)</f>
        <v>0</v>
      </c>
      <c r="DC27" s="144">
        <f>IFERROR(Ввод!$G31/$E27,0)*N(DC$14&gt;=Ввод!$I31)*N(DC$14&lt;Ввод!$J31)*PRODUCT($J$18:DC$18)*(1+$C27)</f>
        <v>0</v>
      </c>
      <c r="DD27" s="144">
        <f>IFERROR(Ввод!$G31/$E27,0)*N(DD$14&gt;=Ввод!$I31)*N(DD$14&lt;Ввод!$J31)*PRODUCT($J$18:DD$18)*(1+$C27)</f>
        <v>0</v>
      </c>
      <c r="DE27" s="144">
        <f>IFERROR(Ввод!$G31/$E27,0)*N(DE$14&gt;=Ввод!$I31)*N(DE$14&lt;Ввод!$J31)*PRODUCT($J$18:DE$18)*(1+$C27)</f>
        <v>0</v>
      </c>
      <c r="DF27" s="144">
        <f>IFERROR(Ввод!$G31/$E27,0)*N(DF$14&gt;=Ввод!$I31)*N(DF$14&lt;Ввод!$J31)*PRODUCT($J$18:DF$18)*(1+$C27)</f>
        <v>0</v>
      </c>
      <c r="DG27" s="144">
        <f>IFERROR(Ввод!$G31/$E27,0)*N(DG$14&gt;=Ввод!$I31)*N(DG$14&lt;Ввод!$J31)*PRODUCT($J$18:DG$18)*(1+$C27)</f>
        <v>0</v>
      </c>
      <c r="DH27" s="144">
        <f>IFERROR(Ввод!$G31/$E27,0)*N(DH$14&gt;=Ввод!$I31)*N(DH$14&lt;Ввод!$J31)*PRODUCT($J$18:DH$18)*(1+$C27)</f>
        <v>0</v>
      </c>
      <c r="DI27" s="144">
        <f>IFERROR(Ввод!$G31/$E27,0)*N(DI$14&gt;=Ввод!$I31)*N(DI$14&lt;Ввод!$J31)*PRODUCT($J$18:DI$18)*(1+$C27)</f>
        <v>0</v>
      </c>
      <c r="DJ27" s="144">
        <f>IFERROR(Ввод!$G31/$E27,0)*N(DJ$14&gt;=Ввод!$I31)*N(DJ$14&lt;Ввод!$J31)*PRODUCT($J$18:DJ$18)*(1+$C27)</f>
        <v>0</v>
      </c>
    </row>
    <row r="28" spans="1:114" x14ac:dyDescent="0.25">
      <c r="B28" t="str">
        <f>Ввод!D32</f>
        <v>Создание / реконструкция объект №7</v>
      </c>
      <c r="C28" s="148">
        <f>Чувствительность!$D$13</f>
        <v>0</v>
      </c>
      <c r="D28">
        <f>N(Ввод!E32)</f>
        <v>1</v>
      </c>
      <c r="E28">
        <f>MATCH(Ввод!J32,$14:$14,0)-MATCH(Ввод!I32,$14:$14,0)</f>
        <v>-48</v>
      </c>
      <c r="G28" s="45" t="s">
        <v>138</v>
      </c>
      <c r="I28" s="144">
        <f t="shared" si="0"/>
        <v>0</v>
      </c>
      <c r="J28" s="144">
        <f>IFERROR(Ввод!$G32/$E28,0)*N(J$14&gt;=Ввод!$I32)*N(J$14&lt;Ввод!$J32)*PRODUCT($J$18:J$18)*(1+$C28)</f>
        <v>0</v>
      </c>
      <c r="K28" s="144">
        <f>IFERROR(Ввод!$G32/$E28,0)*N(K$14&gt;=Ввод!$I32)*N(K$14&lt;Ввод!$J32)*PRODUCT($J$18:K$18)*(1+$C28)</f>
        <v>0</v>
      </c>
      <c r="L28" s="144">
        <f>IFERROR(Ввод!$G32/$E28,0)*N(L$14&gt;=Ввод!$I32)*N(L$14&lt;Ввод!$J32)*PRODUCT($J$18:L$18)*(1+$C28)</f>
        <v>0</v>
      </c>
      <c r="M28" s="144">
        <f>IFERROR(Ввод!$G32/$E28,0)*N(M$14&gt;=Ввод!$I32)*N(M$14&lt;Ввод!$J32)*PRODUCT($J$18:M$18)*(1+$C28)</f>
        <v>0</v>
      </c>
      <c r="N28" s="144">
        <f>IFERROR(Ввод!$G32/$E28,0)*N(N$14&gt;=Ввод!$I32)*N(N$14&lt;Ввод!$J32)*PRODUCT($J$18:N$18)*(1+$C28)</f>
        <v>0</v>
      </c>
      <c r="O28" s="144">
        <f>IFERROR(Ввод!$G32/$E28,0)*N(O$14&gt;=Ввод!$I32)*N(O$14&lt;Ввод!$J32)*PRODUCT($J$18:O$18)*(1+$C28)</f>
        <v>0</v>
      </c>
      <c r="P28" s="144">
        <f>IFERROR(Ввод!$G32/$E28,0)*N(P$14&gt;=Ввод!$I32)*N(P$14&lt;Ввод!$J32)*PRODUCT($J$18:P$18)*(1+$C28)</f>
        <v>0</v>
      </c>
      <c r="Q28" s="144">
        <f>IFERROR(Ввод!$G32/$E28,0)*N(Q$14&gt;=Ввод!$I32)*N(Q$14&lt;Ввод!$J32)*PRODUCT($J$18:Q$18)*(1+$C28)</f>
        <v>0</v>
      </c>
      <c r="R28" s="144">
        <f>IFERROR(Ввод!$G32/$E28,0)*N(R$14&gt;=Ввод!$I32)*N(R$14&lt;Ввод!$J32)*PRODUCT($J$18:R$18)*(1+$C28)</f>
        <v>0</v>
      </c>
      <c r="S28" s="144">
        <f>IFERROR(Ввод!$G32/$E28,0)*N(S$14&gt;=Ввод!$I32)*N(S$14&lt;Ввод!$J32)*PRODUCT($J$18:S$18)*(1+$C28)</f>
        <v>0</v>
      </c>
      <c r="T28" s="144">
        <f>IFERROR(Ввод!$G32/$E28,0)*N(T$14&gt;=Ввод!$I32)*N(T$14&lt;Ввод!$J32)*PRODUCT($J$18:T$18)*(1+$C28)</f>
        <v>0</v>
      </c>
      <c r="U28" s="144">
        <f>IFERROR(Ввод!$G32/$E28,0)*N(U$14&gt;=Ввод!$I32)*N(U$14&lt;Ввод!$J32)*PRODUCT($J$18:U$18)*(1+$C28)</f>
        <v>0</v>
      </c>
      <c r="V28" s="144">
        <f>IFERROR(Ввод!$G32/$E28,0)*N(V$14&gt;=Ввод!$I32)*N(V$14&lt;Ввод!$J32)*PRODUCT($J$18:V$18)*(1+$C28)</f>
        <v>0</v>
      </c>
      <c r="W28" s="144">
        <f>IFERROR(Ввод!$G32/$E28,0)*N(W$14&gt;=Ввод!$I32)*N(W$14&lt;Ввод!$J32)*PRODUCT($J$18:W$18)*(1+$C28)</f>
        <v>0</v>
      </c>
      <c r="X28" s="144">
        <f>IFERROR(Ввод!$G32/$E28,0)*N(X$14&gt;=Ввод!$I32)*N(X$14&lt;Ввод!$J32)*PRODUCT($J$18:X$18)*(1+$C28)</f>
        <v>0</v>
      </c>
      <c r="Y28" s="144">
        <f>IFERROR(Ввод!$G32/$E28,0)*N(Y$14&gt;=Ввод!$I32)*N(Y$14&lt;Ввод!$J32)*PRODUCT($J$18:Y$18)*(1+$C28)</f>
        <v>0</v>
      </c>
      <c r="Z28" s="144">
        <f>IFERROR(Ввод!$G32/$E28,0)*N(Z$14&gt;=Ввод!$I32)*N(Z$14&lt;Ввод!$J32)*PRODUCT($J$18:Z$18)*(1+$C28)</f>
        <v>0</v>
      </c>
      <c r="AA28" s="144">
        <f>IFERROR(Ввод!$G32/$E28,0)*N(AA$14&gt;=Ввод!$I32)*N(AA$14&lt;Ввод!$J32)*PRODUCT($J$18:AA$18)*(1+$C28)</f>
        <v>0</v>
      </c>
      <c r="AB28" s="144">
        <f>IFERROR(Ввод!$G32/$E28,0)*N(AB$14&gt;=Ввод!$I32)*N(AB$14&lt;Ввод!$J32)*PRODUCT($J$18:AB$18)*(1+$C28)</f>
        <v>0</v>
      </c>
      <c r="AC28" s="144">
        <f>IFERROR(Ввод!$G32/$E28,0)*N(AC$14&gt;=Ввод!$I32)*N(AC$14&lt;Ввод!$J32)*PRODUCT($J$18:AC$18)*(1+$C28)</f>
        <v>0</v>
      </c>
      <c r="AD28" s="144">
        <f>IFERROR(Ввод!$G32/$E28,0)*N(AD$14&gt;=Ввод!$I32)*N(AD$14&lt;Ввод!$J32)*PRODUCT($J$18:AD$18)*(1+$C28)</f>
        <v>0</v>
      </c>
      <c r="AE28" s="144">
        <f>IFERROR(Ввод!$G32/$E28,0)*N(AE$14&gt;=Ввод!$I32)*N(AE$14&lt;Ввод!$J32)*PRODUCT($J$18:AE$18)*(1+$C28)</f>
        <v>0</v>
      </c>
      <c r="AF28" s="144">
        <f>IFERROR(Ввод!$G32/$E28,0)*N(AF$14&gt;=Ввод!$I32)*N(AF$14&lt;Ввод!$J32)*PRODUCT($J$18:AF$18)*(1+$C28)</f>
        <v>0</v>
      </c>
      <c r="AG28" s="144">
        <f>IFERROR(Ввод!$G32/$E28,0)*N(AG$14&gt;=Ввод!$I32)*N(AG$14&lt;Ввод!$J32)*PRODUCT($J$18:AG$18)*(1+$C28)</f>
        <v>0</v>
      </c>
      <c r="AH28" s="144">
        <f>IFERROR(Ввод!$G32/$E28,0)*N(AH$14&gt;=Ввод!$I32)*N(AH$14&lt;Ввод!$J32)*PRODUCT($J$18:AH$18)*(1+$C28)</f>
        <v>0</v>
      </c>
      <c r="AI28" s="144">
        <f>IFERROR(Ввод!$G32/$E28,0)*N(AI$14&gt;=Ввод!$I32)*N(AI$14&lt;Ввод!$J32)*PRODUCT($J$18:AI$18)*(1+$C28)</f>
        <v>0</v>
      </c>
      <c r="AJ28" s="144">
        <f>IFERROR(Ввод!$G32/$E28,0)*N(AJ$14&gt;=Ввод!$I32)*N(AJ$14&lt;Ввод!$J32)*PRODUCT($J$18:AJ$18)*(1+$C28)</f>
        <v>0</v>
      </c>
      <c r="AK28" s="144">
        <f>IFERROR(Ввод!$G32/$E28,0)*N(AK$14&gt;=Ввод!$I32)*N(AK$14&lt;Ввод!$J32)*PRODUCT($J$18:AK$18)*(1+$C28)</f>
        <v>0</v>
      </c>
      <c r="AL28" s="144">
        <f>IFERROR(Ввод!$G32/$E28,0)*N(AL$14&gt;=Ввод!$I32)*N(AL$14&lt;Ввод!$J32)*PRODUCT($J$18:AL$18)*(1+$C28)</f>
        <v>0</v>
      </c>
      <c r="AM28" s="144">
        <f>IFERROR(Ввод!$G32/$E28,0)*N(AM$14&gt;=Ввод!$I32)*N(AM$14&lt;Ввод!$J32)*PRODUCT($J$18:AM$18)*(1+$C28)</f>
        <v>0</v>
      </c>
      <c r="AN28" s="144">
        <f>IFERROR(Ввод!$G32/$E28,0)*N(AN$14&gt;=Ввод!$I32)*N(AN$14&lt;Ввод!$J32)*PRODUCT($J$18:AN$18)*(1+$C28)</f>
        <v>0</v>
      </c>
      <c r="AO28" s="144">
        <f>IFERROR(Ввод!$G32/$E28,0)*N(AO$14&gt;=Ввод!$I32)*N(AO$14&lt;Ввод!$J32)*PRODUCT($J$18:AO$18)*(1+$C28)</f>
        <v>0</v>
      </c>
      <c r="AP28" s="144">
        <f>IFERROR(Ввод!$G32/$E28,0)*N(AP$14&gt;=Ввод!$I32)*N(AP$14&lt;Ввод!$J32)*PRODUCT($J$18:AP$18)*(1+$C28)</f>
        <v>0</v>
      </c>
      <c r="AQ28" s="144">
        <f>IFERROR(Ввод!$G32/$E28,0)*N(AQ$14&gt;=Ввод!$I32)*N(AQ$14&lt;Ввод!$J32)*PRODUCT($J$18:AQ$18)*(1+$C28)</f>
        <v>0</v>
      </c>
      <c r="AR28" s="144">
        <f>IFERROR(Ввод!$G32/$E28,0)*N(AR$14&gt;=Ввод!$I32)*N(AR$14&lt;Ввод!$J32)*PRODUCT($J$18:AR$18)*(1+$C28)</f>
        <v>0</v>
      </c>
      <c r="AS28" s="144">
        <f>IFERROR(Ввод!$G32/$E28,0)*N(AS$14&gt;=Ввод!$I32)*N(AS$14&lt;Ввод!$J32)*PRODUCT($J$18:AS$18)*(1+$C28)</f>
        <v>0</v>
      </c>
      <c r="AT28" s="144">
        <f>IFERROR(Ввод!$G32/$E28,0)*N(AT$14&gt;=Ввод!$I32)*N(AT$14&lt;Ввод!$J32)*PRODUCT($J$18:AT$18)*(1+$C28)</f>
        <v>0</v>
      </c>
      <c r="AU28" s="144">
        <f>IFERROR(Ввод!$G32/$E28,0)*N(AU$14&gt;=Ввод!$I32)*N(AU$14&lt;Ввод!$J32)*PRODUCT($J$18:AU$18)*(1+$C28)</f>
        <v>0</v>
      </c>
      <c r="AV28" s="144">
        <f>IFERROR(Ввод!$G32/$E28,0)*N(AV$14&gt;=Ввод!$I32)*N(AV$14&lt;Ввод!$J32)*PRODUCT($J$18:AV$18)*(1+$C28)</f>
        <v>0</v>
      </c>
      <c r="AW28" s="144">
        <f>IFERROR(Ввод!$G32/$E28,0)*N(AW$14&gt;=Ввод!$I32)*N(AW$14&lt;Ввод!$J32)*PRODUCT($J$18:AW$18)*(1+$C28)</f>
        <v>0</v>
      </c>
      <c r="AX28" s="144">
        <f>IFERROR(Ввод!$G32/$E28,0)*N(AX$14&gt;=Ввод!$I32)*N(AX$14&lt;Ввод!$J32)*PRODUCT($J$18:AX$18)*(1+$C28)</f>
        <v>0</v>
      </c>
      <c r="AY28" s="144">
        <f>IFERROR(Ввод!$G32/$E28,0)*N(AY$14&gt;=Ввод!$I32)*N(AY$14&lt;Ввод!$J32)*PRODUCT($J$18:AY$18)*(1+$C28)</f>
        <v>0</v>
      </c>
      <c r="AZ28" s="144">
        <f>IFERROR(Ввод!$G32/$E28,0)*N(AZ$14&gt;=Ввод!$I32)*N(AZ$14&lt;Ввод!$J32)*PRODUCT($J$18:AZ$18)*(1+$C28)</f>
        <v>0</v>
      </c>
      <c r="BA28" s="144">
        <f>IFERROR(Ввод!$G32/$E28,0)*N(BA$14&gt;=Ввод!$I32)*N(BA$14&lt;Ввод!$J32)*PRODUCT($J$18:BA$18)*(1+$C28)</f>
        <v>0</v>
      </c>
      <c r="BB28" s="144">
        <f>IFERROR(Ввод!$G32/$E28,0)*N(BB$14&gt;=Ввод!$I32)*N(BB$14&lt;Ввод!$J32)*PRODUCT($J$18:BB$18)*(1+$C28)</f>
        <v>0</v>
      </c>
      <c r="BC28" s="144">
        <f>IFERROR(Ввод!$G32/$E28,0)*N(BC$14&gt;=Ввод!$I32)*N(BC$14&lt;Ввод!$J32)*PRODUCT($J$18:BC$18)*(1+$C28)</f>
        <v>0</v>
      </c>
      <c r="BD28" s="144">
        <f>IFERROR(Ввод!$G32/$E28,0)*N(BD$14&gt;=Ввод!$I32)*N(BD$14&lt;Ввод!$J32)*PRODUCT($J$18:BD$18)*(1+$C28)</f>
        <v>0</v>
      </c>
      <c r="BE28" s="144">
        <f>IFERROR(Ввод!$G32/$E28,0)*N(BE$14&gt;=Ввод!$I32)*N(BE$14&lt;Ввод!$J32)*PRODUCT($J$18:BE$18)*(1+$C28)</f>
        <v>0</v>
      </c>
      <c r="BF28" s="144">
        <f>IFERROR(Ввод!$G32/$E28,0)*N(BF$14&gt;=Ввод!$I32)*N(BF$14&lt;Ввод!$J32)*PRODUCT($J$18:BF$18)*(1+$C28)</f>
        <v>0</v>
      </c>
      <c r="BG28" s="144">
        <f>IFERROR(Ввод!$G32/$E28,0)*N(BG$14&gt;=Ввод!$I32)*N(BG$14&lt;Ввод!$J32)*PRODUCT($J$18:BG$18)*(1+$C28)</f>
        <v>0</v>
      </c>
      <c r="BH28" s="144">
        <f>IFERROR(Ввод!$G32/$E28,0)*N(BH$14&gt;=Ввод!$I32)*N(BH$14&lt;Ввод!$J32)*PRODUCT($J$18:BH$18)*(1+$C28)</f>
        <v>0</v>
      </c>
      <c r="BI28" s="144">
        <f>IFERROR(Ввод!$G32/$E28,0)*N(BI$14&gt;=Ввод!$I32)*N(BI$14&lt;Ввод!$J32)*PRODUCT($J$18:BI$18)*(1+$C28)</f>
        <v>0</v>
      </c>
      <c r="BJ28" s="144">
        <f>IFERROR(Ввод!$G32/$E28,0)*N(BJ$14&gt;=Ввод!$I32)*N(BJ$14&lt;Ввод!$J32)*PRODUCT($J$18:BJ$18)*(1+$C28)</f>
        <v>0</v>
      </c>
      <c r="BK28" s="144">
        <f>IFERROR(Ввод!$G32/$E28,0)*N(BK$14&gt;=Ввод!$I32)*N(BK$14&lt;Ввод!$J32)*PRODUCT($J$18:BK$18)*(1+$C28)</f>
        <v>0</v>
      </c>
      <c r="BL28" s="144">
        <f>IFERROR(Ввод!$G32/$E28,0)*N(BL$14&gt;=Ввод!$I32)*N(BL$14&lt;Ввод!$J32)*PRODUCT($J$18:BL$18)*(1+$C28)</f>
        <v>0</v>
      </c>
      <c r="BM28" s="144">
        <f>IFERROR(Ввод!$G32/$E28,0)*N(BM$14&gt;=Ввод!$I32)*N(BM$14&lt;Ввод!$J32)*PRODUCT($J$18:BM$18)*(1+$C28)</f>
        <v>0</v>
      </c>
      <c r="BN28" s="144">
        <f>IFERROR(Ввод!$G32/$E28,0)*N(BN$14&gt;=Ввод!$I32)*N(BN$14&lt;Ввод!$J32)*PRODUCT($J$18:BN$18)*(1+$C28)</f>
        <v>0</v>
      </c>
      <c r="BO28" s="144">
        <f>IFERROR(Ввод!$G32/$E28,0)*N(BO$14&gt;=Ввод!$I32)*N(BO$14&lt;Ввод!$J32)*PRODUCT($J$18:BO$18)*(1+$C28)</f>
        <v>0</v>
      </c>
      <c r="BP28" s="144">
        <f>IFERROR(Ввод!$G32/$E28,0)*N(BP$14&gt;=Ввод!$I32)*N(BP$14&lt;Ввод!$J32)*PRODUCT($J$18:BP$18)*(1+$C28)</f>
        <v>0</v>
      </c>
      <c r="BQ28" s="144">
        <f>IFERROR(Ввод!$G32/$E28,0)*N(BQ$14&gt;=Ввод!$I32)*N(BQ$14&lt;Ввод!$J32)*PRODUCT($J$18:BQ$18)*(1+$C28)</f>
        <v>0</v>
      </c>
      <c r="BR28" s="144">
        <f>IFERROR(Ввод!$G32/$E28,0)*N(BR$14&gt;=Ввод!$I32)*N(BR$14&lt;Ввод!$J32)*PRODUCT($J$18:BR$18)*(1+$C28)</f>
        <v>0</v>
      </c>
      <c r="BS28" s="144">
        <f>IFERROR(Ввод!$G32/$E28,0)*N(BS$14&gt;=Ввод!$I32)*N(BS$14&lt;Ввод!$J32)*PRODUCT($J$18:BS$18)*(1+$C28)</f>
        <v>0</v>
      </c>
      <c r="BT28" s="144">
        <f>IFERROR(Ввод!$G32/$E28,0)*N(BT$14&gt;=Ввод!$I32)*N(BT$14&lt;Ввод!$J32)*PRODUCT($J$18:BT$18)*(1+$C28)</f>
        <v>0</v>
      </c>
      <c r="BU28" s="144">
        <f>IFERROR(Ввод!$G32/$E28,0)*N(BU$14&gt;=Ввод!$I32)*N(BU$14&lt;Ввод!$J32)*PRODUCT($J$18:BU$18)*(1+$C28)</f>
        <v>0</v>
      </c>
      <c r="BV28" s="144">
        <f>IFERROR(Ввод!$G32/$E28,0)*N(BV$14&gt;=Ввод!$I32)*N(BV$14&lt;Ввод!$J32)*PRODUCT($J$18:BV$18)*(1+$C28)</f>
        <v>0</v>
      </c>
      <c r="BW28" s="144">
        <f>IFERROR(Ввод!$G32/$E28,0)*N(BW$14&gt;=Ввод!$I32)*N(BW$14&lt;Ввод!$J32)*PRODUCT($J$18:BW$18)*(1+$C28)</f>
        <v>0</v>
      </c>
      <c r="BX28" s="144">
        <f>IFERROR(Ввод!$G32/$E28,0)*N(BX$14&gt;=Ввод!$I32)*N(BX$14&lt;Ввод!$J32)*PRODUCT($J$18:BX$18)*(1+$C28)</f>
        <v>0</v>
      </c>
      <c r="BY28" s="144">
        <f>IFERROR(Ввод!$G32/$E28,0)*N(BY$14&gt;=Ввод!$I32)*N(BY$14&lt;Ввод!$J32)*PRODUCT($J$18:BY$18)*(1+$C28)</f>
        <v>0</v>
      </c>
      <c r="BZ28" s="144">
        <f>IFERROR(Ввод!$G32/$E28,0)*N(BZ$14&gt;=Ввод!$I32)*N(BZ$14&lt;Ввод!$J32)*PRODUCT($J$18:BZ$18)*(1+$C28)</f>
        <v>0</v>
      </c>
      <c r="CA28" s="144">
        <f>IFERROR(Ввод!$G32/$E28,0)*N(CA$14&gt;=Ввод!$I32)*N(CA$14&lt;Ввод!$J32)*PRODUCT($J$18:CA$18)*(1+$C28)</f>
        <v>0</v>
      </c>
      <c r="CB28" s="144">
        <f>IFERROR(Ввод!$G32/$E28,0)*N(CB$14&gt;=Ввод!$I32)*N(CB$14&lt;Ввод!$J32)*PRODUCT($J$18:CB$18)*(1+$C28)</f>
        <v>0</v>
      </c>
      <c r="CC28" s="144">
        <f>IFERROR(Ввод!$G32/$E28,0)*N(CC$14&gt;=Ввод!$I32)*N(CC$14&lt;Ввод!$J32)*PRODUCT($J$18:CC$18)*(1+$C28)</f>
        <v>0</v>
      </c>
      <c r="CD28" s="144">
        <f>IFERROR(Ввод!$G32/$E28,0)*N(CD$14&gt;=Ввод!$I32)*N(CD$14&lt;Ввод!$J32)*PRODUCT($J$18:CD$18)*(1+$C28)</f>
        <v>0</v>
      </c>
      <c r="CE28" s="144">
        <f>IFERROR(Ввод!$G32/$E28,0)*N(CE$14&gt;=Ввод!$I32)*N(CE$14&lt;Ввод!$J32)*PRODUCT($J$18:CE$18)*(1+$C28)</f>
        <v>0</v>
      </c>
      <c r="CF28" s="144">
        <f>IFERROR(Ввод!$G32/$E28,0)*N(CF$14&gt;=Ввод!$I32)*N(CF$14&lt;Ввод!$J32)*PRODUCT($J$18:CF$18)*(1+$C28)</f>
        <v>0</v>
      </c>
      <c r="CG28" s="144">
        <f>IFERROR(Ввод!$G32/$E28,0)*N(CG$14&gt;=Ввод!$I32)*N(CG$14&lt;Ввод!$J32)*PRODUCT($J$18:CG$18)*(1+$C28)</f>
        <v>0</v>
      </c>
      <c r="CH28" s="144">
        <f>IFERROR(Ввод!$G32/$E28,0)*N(CH$14&gt;=Ввод!$I32)*N(CH$14&lt;Ввод!$J32)*PRODUCT($J$18:CH$18)*(1+$C28)</f>
        <v>0</v>
      </c>
      <c r="CI28" s="144">
        <f>IFERROR(Ввод!$G32/$E28,0)*N(CI$14&gt;=Ввод!$I32)*N(CI$14&lt;Ввод!$J32)*PRODUCT($J$18:CI$18)*(1+$C28)</f>
        <v>0</v>
      </c>
      <c r="CJ28" s="144">
        <f>IFERROR(Ввод!$G32/$E28,0)*N(CJ$14&gt;=Ввод!$I32)*N(CJ$14&lt;Ввод!$J32)*PRODUCT($J$18:CJ$18)*(1+$C28)</f>
        <v>0</v>
      </c>
      <c r="CK28" s="144">
        <f>IFERROR(Ввод!$G32/$E28,0)*N(CK$14&gt;=Ввод!$I32)*N(CK$14&lt;Ввод!$J32)*PRODUCT($J$18:CK$18)*(1+$C28)</f>
        <v>0</v>
      </c>
      <c r="CL28" s="144">
        <f>IFERROR(Ввод!$G32/$E28,0)*N(CL$14&gt;=Ввод!$I32)*N(CL$14&lt;Ввод!$J32)*PRODUCT($J$18:CL$18)*(1+$C28)</f>
        <v>0</v>
      </c>
      <c r="CM28" s="144">
        <f>IFERROR(Ввод!$G32/$E28,0)*N(CM$14&gt;=Ввод!$I32)*N(CM$14&lt;Ввод!$J32)*PRODUCT($J$18:CM$18)*(1+$C28)</f>
        <v>0</v>
      </c>
      <c r="CN28" s="144">
        <f>IFERROR(Ввод!$G32/$E28,0)*N(CN$14&gt;=Ввод!$I32)*N(CN$14&lt;Ввод!$J32)*PRODUCT($J$18:CN$18)*(1+$C28)</f>
        <v>0</v>
      </c>
      <c r="CO28" s="144">
        <f>IFERROR(Ввод!$G32/$E28,0)*N(CO$14&gt;=Ввод!$I32)*N(CO$14&lt;Ввод!$J32)*PRODUCT($J$18:CO$18)*(1+$C28)</f>
        <v>0</v>
      </c>
      <c r="CP28" s="144">
        <f>IFERROR(Ввод!$G32/$E28,0)*N(CP$14&gt;=Ввод!$I32)*N(CP$14&lt;Ввод!$J32)*PRODUCT($J$18:CP$18)*(1+$C28)</f>
        <v>0</v>
      </c>
      <c r="CQ28" s="144">
        <f>IFERROR(Ввод!$G32/$E28,0)*N(CQ$14&gt;=Ввод!$I32)*N(CQ$14&lt;Ввод!$J32)*PRODUCT($J$18:CQ$18)*(1+$C28)</f>
        <v>0</v>
      </c>
      <c r="CR28" s="144">
        <f>IFERROR(Ввод!$G32/$E28,0)*N(CR$14&gt;=Ввод!$I32)*N(CR$14&lt;Ввод!$J32)*PRODUCT($J$18:CR$18)*(1+$C28)</f>
        <v>0</v>
      </c>
      <c r="CS28" s="144">
        <f>IFERROR(Ввод!$G32/$E28,0)*N(CS$14&gt;=Ввод!$I32)*N(CS$14&lt;Ввод!$J32)*PRODUCT($J$18:CS$18)*(1+$C28)</f>
        <v>0</v>
      </c>
      <c r="CT28" s="144">
        <f>IFERROR(Ввод!$G32/$E28,0)*N(CT$14&gt;=Ввод!$I32)*N(CT$14&lt;Ввод!$J32)*PRODUCT($J$18:CT$18)*(1+$C28)</f>
        <v>0</v>
      </c>
      <c r="CU28" s="144">
        <f>IFERROR(Ввод!$G32/$E28,0)*N(CU$14&gt;=Ввод!$I32)*N(CU$14&lt;Ввод!$J32)*PRODUCT($J$18:CU$18)*(1+$C28)</f>
        <v>0</v>
      </c>
      <c r="CV28" s="144">
        <f>IFERROR(Ввод!$G32/$E28,0)*N(CV$14&gt;=Ввод!$I32)*N(CV$14&lt;Ввод!$J32)*PRODUCT($J$18:CV$18)*(1+$C28)</f>
        <v>0</v>
      </c>
      <c r="CW28" s="144">
        <f>IFERROR(Ввод!$G32/$E28,0)*N(CW$14&gt;=Ввод!$I32)*N(CW$14&lt;Ввод!$J32)*PRODUCT($J$18:CW$18)*(1+$C28)</f>
        <v>0</v>
      </c>
      <c r="CX28" s="144">
        <f>IFERROR(Ввод!$G32/$E28,0)*N(CX$14&gt;=Ввод!$I32)*N(CX$14&lt;Ввод!$J32)*PRODUCT($J$18:CX$18)*(1+$C28)</f>
        <v>0</v>
      </c>
      <c r="CY28" s="144">
        <f>IFERROR(Ввод!$G32/$E28,0)*N(CY$14&gt;=Ввод!$I32)*N(CY$14&lt;Ввод!$J32)*PRODUCT($J$18:CY$18)*(1+$C28)</f>
        <v>0</v>
      </c>
      <c r="CZ28" s="144">
        <f>IFERROR(Ввод!$G32/$E28,0)*N(CZ$14&gt;=Ввод!$I32)*N(CZ$14&lt;Ввод!$J32)*PRODUCT($J$18:CZ$18)*(1+$C28)</f>
        <v>0</v>
      </c>
      <c r="DA28" s="144">
        <f>IFERROR(Ввод!$G32/$E28,0)*N(DA$14&gt;=Ввод!$I32)*N(DA$14&lt;Ввод!$J32)*PRODUCT($J$18:DA$18)*(1+$C28)</f>
        <v>0</v>
      </c>
      <c r="DB28" s="144">
        <f>IFERROR(Ввод!$G32/$E28,0)*N(DB$14&gt;=Ввод!$I32)*N(DB$14&lt;Ввод!$J32)*PRODUCT($J$18:DB$18)*(1+$C28)</f>
        <v>0</v>
      </c>
      <c r="DC28" s="144">
        <f>IFERROR(Ввод!$G32/$E28,0)*N(DC$14&gt;=Ввод!$I32)*N(DC$14&lt;Ввод!$J32)*PRODUCT($J$18:DC$18)*(1+$C28)</f>
        <v>0</v>
      </c>
      <c r="DD28" s="144">
        <f>IFERROR(Ввод!$G32/$E28,0)*N(DD$14&gt;=Ввод!$I32)*N(DD$14&lt;Ввод!$J32)*PRODUCT($J$18:DD$18)*(1+$C28)</f>
        <v>0</v>
      </c>
      <c r="DE28" s="144">
        <f>IFERROR(Ввод!$G32/$E28,0)*N(DE$14&gt;=Ввод!$I32)*N(DE$14&lt;Ввод!$J32)*PRODUCT($J$18:DE$18)*(1+$C28)</f>
        <v>0</v>
      </c>
      <c r="DF28" s="144">
        <f>IFERROR(Ввод!$G32/$E28,0)*N(DF$14&gt;=Ввод!$I32)*N(DF$14&lt;Ввод!$J32)*PRODUCT($J$18:DF$18)*(1+$C28)</f>
        <v>0</v>
      </c>
      <c r="DG28" s="144">
        <f>IFERROR(Ввод!$G32/$E28,0)*N(DG$14&gt;=Ввод!$I32)*N(DG$14&lt;Ввод!$J32)*PRODUCT($J$18:DG$18)*(1+$C28)</f>
        <v>0</v>
      </c>
      <c r="DH28" s="144">
        <f>IFERROR(Ввод!$G32/$E28,0)*N(DH$14&gt;=Ввод!$I32)*N(DH$14&lt;Ввод!$J32)*PRODUCT($J$18:DH$18)*(1+$C28)</f>
        <v>0</v>
      </c>
      <c r="DI28" s="144">
        <f>IFERROR(Ввод!$G32/$E28,0)*N(DI$14&gt;=Ввод!$I32)*N(DI$14&lt;Ввод!$J32)*PRODUCT($J$18:DI$18)*(1+$C28)</f>
        <v>0</v>
      </c>
      <c r="DJ28" s="144">
        <f>IFERROR(Ввод!$G32/$E28,0)*N(DJ$14&gt;=Ввод!$I32)*N(DJ$14&lt;Ввод!$J32)*PRODUCT($J$18:DJ$18)*(1+$C28)</f>
        <v>0</v>
      </c>
    </row>
    <row r="29" spans="1:114" x14ac:dyDescent="0.25">
      <c r="B29" t="str">
        <f>Ввод!D33</f>
        <v>Создание / реконструкция объект №8</v>
      </c>
      <c r="C29" s="148">
        <f>Чувствительность!$D$13</f>
        <v>0</v>
      </c>
      <c r="D29">
        <f>N(Ввод!E33)</f>
        <v>1</v>
      </c>
      <c r="E29">
        <f>MATCH(Ввод!J33,$14:$14,0)-MATCH(Ввод!I33,$14:$14,0)</f>
        <v>-44</v>
      </c>
      <c r="G29" s="45" t="s">
        <v>138</v>
      </c>
      <c r="I29" s="144">
        <f t="shared" si="0"/>
        <v>0</v>
      </c>
      <c r="J29" s="144">
        <f>IFERROR(Ввод!$G33/$E29,0)*N(J$14&gt;=Ввод!$I33)*N(J$14&lt;Ввод!$J33)*PRODUCT($J$18:J$18)*(1+$C29)</f>
        <v>0</v>
      </c>
      <c r="K29" s="144">
        <f>IFERROR(Ввод!$G33/$E29,0)*N(K$14&gt;=Ввод!$I33)*N(K$14&lt;Ввод!$J33)*PRODUCT($J$18:K$18)*(1+$C29)</f>
        <v>0</v>
      </c>
      <c r="L29" s="144">
        <f>IFERROR(Ввод!$G33/$E29,0)*N(L$14&gt;=Ввод!$I33)*N(L$14&lt;Ввод!$J33)*PRODUCT($J$18:L$18)*(1+$C29)</f>
        <v>0</v>
      </c>
      <c r="M29" s="144">
        <f>IFERROR(Ввод!$G33/$E29,0)*N(M$14&gt;=Ввод!$I33)*N(M$14&lt;Ввод!$J33)*PRODUCT($J$18:M$18)*(1+$C29)</f>
        <v>0</v>
      </c>
      <c r="N29" s="144">
        <f>IFERROR(Ввод!$G33/$E29,0)*N(N$14&gt;=Ввод!$I33)*N(N$14&lt;Ввод!$J33)*PRODUCT($J$18:N$18)*(1+$C29)</f>
        <v>0</v>
      </c>
      <c r="O29" s="144">
        <f>IFERROR(Ввод!$G33/$E29,0)*N(O$14&gt;=Ввод!$I33)*N(O$14&lt;Ввод!$J33)*PRODUCT($J$18:O$18)*(1+$C29)</f>
        <v>0</v>
      </c>
      <c r="P29" s="144">
        <f>IFERROR(Ввод!$G33/$E29,0)*N(P$14&gt;=Ввод!$I33)*N(P$14&lt;Ввод!$J33)*PRODUCT($J$18:P$18)*(1+$C29)</f>
        <v>0</v>
      </c>
      <c r="Q29" s="144">
        <f>IFERROR(Ввод!$G33/$E29,0)*N(Q$14&gt;=Ввод!$I33)*N(Q$14&lt;Ввод!$J33)*PRODUCT($J$18:Q$18)*(1+$C29)</f>
        <v>0</v>
      </c>
      <c r="R29" s="144">
        <f>IFERROR(Ввод!$G33/$E29,0)*N(R$14&gt;=Ввод!$I33)*N(R$14&lt;Ввод!$J33)*PRODUCT($J$18:R$18)*(1+$C29)</f>
        <v>0</v>
      </c>
      <c r="S29" s="144">
        <f>IFERROR(Ввод!$G33/$E29,0)*N(S$14&gt;=Ввод!$I33)*N(S$14&lt;Ввод!$J33)*PRODUCT($J$18:S$18)*(1+$C29)</f>
        <v>0</v>
      </c>
      <c r="T29" s="144">
        <f>IFERROR(Ввод!$G33/$E29,0)*N(T$14&gt;=Ввод!$I33)*N(T$14&lt;Ввод!$J33)*PRODUCT($J$18:T$18)*(1+$C29)</f>
        <v>0</v>
      </c>
      <c r="U29" s="144">
        <f>IFERROR(Ввод!$G33/$E29,0)*N(U$14&gt;=Ввод!$I33)*N(U$14&lt;Ввод!$J33)*PRODUCT($J$18:U$18)*(1+$C29)</f>
        <v>0</v>
      </c>
      <c r="V29" s="144">
        <f>IFERROR(Ввод!$G33/$E29,0)*N(V$14&gt;=Ввод!$I33)*N(V$14&lt;Ввод!$J33)*PRODUCT($J$18:V$18)*(1+$C29)</f>
        <v>0</v>
      </c>
      <c r="W29" s="144">
        <f>IFERROR(Ввод!$G33/$E29,0)*N(W$14&gt;=Ввод!$I33)*N(W$14&lt;Ввод!$J33)*PRODUCT($J$18:W$18)*(1+$C29)</f>
        <v>0</v>
      </c>
      <c r="X29" s="144">
        <f>IFERROR(Ввод!$G33/$E29,0)*N(X$14&gt;=Ввод!$I33)*N(X$14&lt;Ввод!$J33)*PRODUCT($J$18:X$18)*(1+$C29)</f>
        <v>0</v>
      </c>
      <c r="Y29" s="144">
        <f>IFERROR(Ввод!$G33/$E29,0)*N(Y$14&gt;=Ввод!$I33)*N(Y$14&lt;Ввод!$J33)*PRODUCT($J$18:Y$18)*(1+$C29)</f>
        <v>0</v>
      </c>
      <c r="Z29" s="144">
        <f>IFERROR(Ввод!$G33/$E29,0)*N(Z$14&gt;=Ввод!$I33)*N(Z$14&lt;Ввод!$J33)*PRODUCT($J$18:Z$18)*(1+$C29)</f>
        <v>0</v>
      </c>
      <c r="AA29" s="144">
        <f>IFERROR(Ввод!$G33/$E29,0)*N(AA$14&gt;=Ввод!$I33)*N(AA$14&lt;Ввод!$J33)*PRODUCT($J$18:AA$18)*(1+$C29)</f>
        <v>0</v>
      </c>
      <c r="AB29" s="144">
        <f>IFERROR(Ввод!$G33/$E29,0)*N(AB$14&gt;=Ввод!$I33)*N(AB$14&lt;Ввод!$J33)*PRODUCT($J$18:AB$18)*(1+$C29)</f>
        <v>0</v>
      </c>
      <c r="AC29" s="144">
        <f>IFERROR(Ввод!$G33/$E29,0)*N(AC$14&gt;=Ввод!$I33)*N(AC$14&lt;Ввод!$J33)*PRODUCT($J$18:AC$18)*(1+$C29)</f>
        <v>0</v>
      </c>
      <c r="AD29" s="144">
        <f>IFERROR(Ввод!$G33/$E29,0)*N(AD$14&gt;=Ввод!$I33)*N(AD$14&lt;Ввод!$J33)*PRODUCT($J$18:AD$18)*(1+$C29)</f>
        <v>0</v>
      </c>
      <c r="AE29" s="144">
        <f>IFERROR(Ввод!$G33/$E29,0)*N(AE$14&gt;=Ввод!$I33)*N(AE$14&lt;Ввод!$J33)*PRODUCT($J$18:AE$18)*(1+$C29)</f>
        <v>0</v>
      </c>
      <c r="AF29" s="144">
        <f>IFERROR(Ввод!$G33/$E29,0)*N(AF$14&gt;=Ввод!$I33)*N(AF$14&lt;Ввод!$J33)*PRODUCT($J$18:AF$18)*(1+$C29)</f>
        <v>0</v>
      </c>
      <c r="AG29" s="144">
        <f>IFERROR(Ввод!$G33/$E29,0)*N(AG$14&gt;=Ввод!$I33)*N(AG$14&lt;Ввод!$J33)*PRODUCT($J$18:AG$18)*(1+$C29)</f>
        <v>0</v>
      </c>
      <c r="AH29" s="144">
        <f>IFERROR(Ввод!$G33/$E29,0)*N(AH$14&gt;=Ввод!$I33)*N(AH$14&lt;Ввод!$J33)*PRODUCT($J$18:AH$18)*(1+$C29)</f>
        <v>0</v>
      </c>
      <c r="AI29" s="144">
        <f>IFERROR(Ввод!$G33/$E29,0)*N(AI$14&gt;=Ввод!$I33)*N(AI$14&lt;Ввод!$J33)*PRODUCT($J$18:AI$18)*(1+$C29)</f>
        <v>0</v>
      </c>
      <c r="AJ29" s="144">
        <f>IFERROR(Ввод!$G33/$E29,0)*N(AJ$14&gt;=Ввод!$I33)*N(AJ$14&lt;Ввод!$J33)*PRODUCT($J$18:AJ$18)*(1+$C29)</f>
        <v>0</v>
      </c>
      <c r="AK29" s="144">
        <f>IFERROR(Ввод!$G33/$E29,0)*N(AK$14&gt;=Ввод!$I33)*N(AK$14&lt;Ввод!$J33)*PRODUCT($J$18:AK$18)*(1+$C29)</f>
        <v>0</v>
      </c>
      <c r="AL29" s="144">
        <f>IFERROR(Ввод!$G33/$E29,0)*N(AL$14&gt;=Ввод!$I33)*N(AL$14&lt;Ввод!$J33)*PRODUCT($J$18:AL$18)*(1+$C29)</f>
        <v>0</v>
      </c>
      <c r="AM29" s="144">
        <f>IFERROR(Ввод!$G33/$E29,0)*N(AM$14&gt;=Ввод!$I33)*N(AM$14&lt;Ввод!$J33)*PRODUCT($J$18:AM$18)*(1+$C29)</f>
        <v>0</v>
      </c>
      <c r="AN29" s="144">
        <f>IFERROR(Ввод!$G33/$E29,0)*N(AN$14&gt;=Ввод!$I33)*N(AN$14&lt;Ввод!$J33)*PRODUCT($J$18:AN$18)*(1+$C29)</f>
        <v>0</v>
      </c>
      <c r="AO29" s="144">
        <f>IFERROR(Ввод!$G33/$E29,0)*N(AO$14&gt;=Ввод!$I33)*N(AO$14&lt;Ввод!$J33)*PRODUCT($J$18:AO$18)*(1+$C29)</f>
        <v>0</v>
      </c>
      <c r="AP29" s="144">
        <f>IFERROR(Ввод!$G33/$E29,0)*N(AP$14&gt;=Ввод!$I33)*N(AP$14&lt;Ввод!$J33)*PRODUCT($J$18:AP$18)*(1+$C29)</f>
        <v>0</v>
      </c>
      <c r="AQ29" s="144">
        <f>IFERROR(Ввод!$G33/$E29,0)*N(AQ$14&gt;=Ввод!$I33)*N(AQ$14&lt;Ввод!$J33)*PRODUCT($J$18:AQ$18)*(1+$C29)</f>
        <v>0</v>
      </c>
      <c r="AR29" s="144">
        <f>IFERROR(Ввод!$G33/$E29,0)*N(AR$14&gt;=Ввод!$I33)*N(AR$14&lt;Ввод!$J33)*PRODUCT($J$18:AR$18)*(1+$C29)</f>
        <v>0</v>
      </c>
      <c r="AS29" s="144">
        <f>IFERROR(Ввод!$G33/$E29,0)*N(AS$14&gt;=Ввод!$I33)*N(AS$14&lt;Ввод!$J33)*PRODUCT($J$18:AS$18)*(1+$C29)</f>
        <v>0</v>
      </c>
      <c r="AT29" s="144">
        <f>IFERROR(Ввод!$G33/$E29,0)*N(AT$14&gt;=Ввод!$I33)*N(AT$14&lt;Ввод!$J33)*PRODUCT($J$18:AT$18)*(1+$C29)</f>
        <v>0</v>
      </c>
      <c r="AU29" s="144">
        <f>IFERROR(Ввод!$G33/$E29,0)*N(AU$14&gt;=Ввод!$I33)*N(AU$14&lt;Ввод!$J33)*PRODUCT($J$18:AU$18)*(1+$C29)</f>
        <v>0</v>
      </c>
      <c r="AV29" s="144">
        <f>IFERROR(Ввод!$G33/$E29,0)*N(AV$14&gt;=Ввод!$I33)*N(AV$14&lt;Ввод!$J33)*PRODUCT($J$18:AV$18)*(1+$C29)</f>
        <v>0</v>
      </c>
      <c r="AW29" s="144">
        <f>IFERROR(Ввод!$G33/$E29,0)*N(AW$14&gt;=Ввод!$I33)*N(AW$14&lt;Ввод!$J33)*PRODUCT($J$18:AW$18)*(1+$C29)</f>
        <v>0</v>
      </c>
      <c r="AX29" s="144">
        <f>IFERROR(Ввод!$G33/$E29,0)*N(AX$14&gt;=Ввод!$I33)*N(AX$14&lt;Ввод!$J33)*PRODUCT($J$18:AX$18)*(1+$C29)</f>
        <v>0</v>
      </c>
      <c r="AY29" s="144">
        <f>IFERROR(Ввод!$G33/$E29,0)*N(AY$14&gt;=Ввод!$I33)*N(AY$14&lt;Ввод!$J33)*PRODUCT($J$18:AY$18)*(1+$C29)</f>
        <v>0</v>
      </c>
      <c r="AZ29" s="144">
        <f>IFERROR(Ввод!$G33/$E29,0)*N(AZ$14&gt;=Ввод!$I33)*N(AZ$14&lt;Ввод!$J33)*PRODUCT($J$18:AZ$18)*(1+$C29)</f>
        <v>0</v>
      </c>
      <c r="BA29" s="144">
        <f>IFERROR(Ввод!$G33/$E29,0)*N(BA$14&gt;=Ввод!$I33)*N(BA$14&lt;Ввод!$J33)*PRODUCT($J$18:BA$18)*(1+$C29)</f>
        <v>0</v>
      </c>
      <c r="BB29" s="144">
        <f>IFERROR(Ввод!$G33/$E29,0)*N(BB$14&gt;=Ввод!$I33)*N(BB$14&lt;Ввод!$J33)*PRODUCT($J$18:BB$18)*(1+$C29)</f>
        <v>0</v>
      </c>
      <c r="BC29" s="144">
        <f>IFERROR(Ввод!$G33/$E29,0)*N(BC$14&gt;=Ввод!$I33)*N(BC$14&lt;Ввод!$J33)*PRODUCT($J$18:BC$18)*(1+$C29)</f>
        <v>0</v>
      </c>
      <c r="BD29" s="144">
        <f>IFERROR(Ввод!$G33/$E29,0)*N(BD$14&gt;=Ввод!$I33)*N(BD$14&lt;Ввод!$J33)*PRODUCT($J$18:BD$18)*(1+$C29)</f>
        <v>0</v>
      </c>
      <c r="BE29" s="144">
        <f>IFERROR(Ввод!$G33/$E29,0)*N(BE$14&gt;=Ввод!$I33)*N(BE$14&lt;Ввод!$J33)*PRODUCT($J$18:BE$18)*(1+$C29)</f>
        <v>0</v>
      </c>
      <c r="BF29" s="144">
        <f>IFERROR(Ввод!$G33/$E29,0)*N(BF$14&gt;=Ввод!$I33)*N(BF$14&lt;Ввод!$J33)*PRODUCT($J$18:BF$18)*(1+$C29)</f>
        <v>0</v>
      </c>
      <c r="BG29" s="144">
        <f>IFERROR(Ввод!$G33/$E29,0)*N(BG$14&gt;=Ввод!$I33)*N(BG$14&lt;Ввод!$J33)*PRODUCT($J$18:BG$18)*(1+$C29)</f>
        <v>0</v>
      </c>
      <c r="BH29" s="144">
        <f>IFERROR(Ввод!$G33/$E29,0)*N(BH$14&gt;=Ввод!$I33)*N(BH$14&lt;Ввод!$J33)*PRODUCT($J$18:BH$18)*(1+$C29)</f>
        <v>0</v>
      </c>
      <c r="BI29" s="144">
        <f>IFERROR(Ввод!$G33/$E29,0)*N(BI$14&gt;=Ввод!$I33)*N(BI$14&lt;Ввод!$J33)*PRODUCT($J$18:BI$18)*(1+$C29)</f>
        <v>0</v>
      </c>
      <c r="BJ29" s="144">
        <f>IFERROR(Ввод!$G33/$E29,0)*N(BJ$14&gt;=Ввод!$I33)*N(BJ$14&lt;Ввод!$J33)*PRODUCT($J$18:BJ$18)*(1+$C29)</f>
        <v>0</v>
      </c>
      <c r="BK29" s="144">
        <f>IFERROR(Ввод!$G33/$E29,0)*N(BK$14&gt;=Ввод!$I33)*N(BK$14&lt;Ввод!$J33)*PRODUCT($J$18:BK$18)*(1+$C29)</f>
        <v>0</v>
      </c>
      <c r="BL29" s="144">
        <f>IFERROR(Ввод!$G33/$E29,0)*N(BL$14&gt;=Ввод!$I33)*N(BL$14&lt;Ввод!$J33)*PRODUCT($J$18:BL$18)*(1+$C29)</f>
        <v>0</v>
      </c>
      <c r="BM29" s="144">
        <f>IFERROR(Ввод!$G33/$E29,0)*N(BM$14&gt;=Ввод!$I33)*N(BM$14&lt;Ввод!$J33)*PRODUCT($J$18:BM$18)*(1+$C29)</f>
        <v>0</v>
      </c>
      <c r="BN29" s="144">
        <f>IFERROR(Ввод!$G33/$E29,0)*N(BN$14&gt;=Ввод!$I33)*N(BN$14&lt;Ввод!$J33)*PRODUCT($J$18:BN$18)*(1+$C29)</f>
        <v>0</v>
      </c>
      <c r="BO29" s="144">
        <f>IFERROR(Ввод!$G33/$E29,0)*N(BO$14&gt;=Ввод!$I33)*N(BO$14&lt;Ввод!$J33)*PRODUCT($J$18:BO$18)*(1+$C29)</f>
        <v>0</v>
      </c>
      <c r="BP29" s="144">
        <f>IFERROR(Ввод!$G33/$E29,0)*N(BP$14&gt;=Ввод!$I33)*N(BP$14&lt;Ввод!$J33)*PRODUCT($J$18:BP$18)*(1+$C29)</f>
        <v>0</v>
      </c>
      <c r="BQ29" s="144">
        <f>IFERROR(Ввод!$G33/$E29,0)*N(BQ$14&gt;=Ввод!$I33)*N(BQ$14&lt;Ввод!$J33)*PRODUCT($J$18:BQ$18)*(1+$C29)</f>
        <v>0</v>
      </c>
      <c r="BR29" s="144">
        <f>IFERROR(Ввод!$G33/$E29,0)*N(BR$14&gt;=Ввод!$I33)*N(BR$14&lt;Ввод!$J33)*PRODUCT($J$18:BR$18)*(1+$C29)</f>
        <v>0</v>
      </c>
      <c r="BS29" s="144">
        <f>IFERROR(Ввод!$G33/$E29,0)*N(BS$14&gt;=Ввод!$I33)*N(BS$14&lt;Ввод!$J33)*PRODUCT($J$18:BS$18)*(1+$C29)</f>
        <v>0</v>
      </c>
      <c r="BT29" s="144">
        <f>IFERROR(Ввод!$G33/$E29,0)*N(BT$14&gt;=Ввод!$I33)*N(BT$14&lt;Ввод!$J33)*PRODUCT($J$18:BT$18)*(1+$C29)</f>
        <v>0</v>
      </c>
      <c r="BU29" s="144">
        <f>IFERROR(Ввод!$G33/$E29,0)*N(BU$14&gt;=Ввод!$I33)*N(BU$14&lt;Ввод!$J33)*PRODUCT($J$18:BU$18)*(1+$C29)</f>
        <v>0</v>
      </c>
      <c r="BV29" s="144">
        <f>IFERROR(Ввод!$G33/$E29,0)*N(BV$14&gt;=Ввод!$I33)*N(BV$14&lt;Ввод!$J33)*PRODUCT($J$18:BV$18)*(1+$C29)</f>
        <v>0</v>
      </c>
      <c r="BW29" s="144">
        <f>IFERROR(Ввод!$G33/$E29,0)*N(BW$14&gt;=Ввод!$I33)*N(BW$14&lt;Ввод!$J33)*PRODUCT($J$18:BW$18)*(1+$C29)</f>
        <v>0</v>
      </c>
      <c r="BX29" s="144">
        <f>IFERROR(Ввод!$G33/$E29,0)*N(BX$14&gt;=Ввод!$I33)*N(BX$14&lt;Ввод!$J33)*PRODUCT($J$18:BX$18)*(1+$C29)</f>
        <v>0</v>
      </c>
      <c r="BY29" s="144">
        <f>IFERROR(Ввод!$G33/$E29,0)*N(BY$14&gt;=Ввод!$I33)*N(BY$14&lt;Ввод!$J33)*PRODUCT($J$18:BY$18)*(1+$C29)</f>
        <v>0</v>
      </c>
      <c r="BZ29" s="144">
        <f>IFERROR(Ввод!$G33/$E29,0)*N(BZ$14&gt;=Ввод!$I33)*N(BZ$14&lt;Ввод!$J33)*PRODUCT($J$18:BZ$18)*(1+$C29)</f>
        <v>0</v>
      </c>
      <c r="CA29" s="144">
        <f>IFERROR(Ввод!$G33/$E29,0)*N(CA$14&gt;=Ввод!$I33)*N(CA$14&lt;Ввод!$J33)*PRODUCT($J$18:CA$18)*(1+$C29)</f>
        <v>0</v>
      </c>
      <c r="CB29" s="144">
        <f>IFERROR(Ввод!$G33/$E29,0)*N(CB$14&gt;=Ввод!$I33)*N(CB$14&lt;Ввод!$J33)*PRODUCT($J$18:CB$18)*(1+$C29)</f>
        <v>0</v>
      </c>
      <c r="CC29" s="144">
        <f>IFERROR(Ввод!$G33/$E29,0)*N(CC$14&gt;=Ввод!$I33)*N(CC$14&lt;Ввод!$J33)*PRODUCT($J$18:CC$18)*(1+$C29)</f>
        <v>0</v>
      </c>
      <c r="CD29" s="144">
        <f>IFERROR(Ввод!$G33/$E29,0)*N(CD$14&gt;=Ввод!$I33)*N(CD$14&lt;Ввод!$J33)*PRODUCT($J$18:CD$18)*(1+$C29)</f>
        <v>0</v>
      </c>
      <c r="CE29" s="144">
        <f>IFERROR(Ввод!$G33/$E29,0)*N(CE$14&gt;=Ввод!$I33)*N(CE$14&lt;Ввод!$J33)*PRODUCT($J$18:CE$18)*(1+$C29)</f>
        <v>0</v>
      </c>
      <c r="CF29" s="144">
        <f>IFERROR(Ввод!$G33/$E29,0)*N(CF$14&gt;=Ввод!$I33)*N(CF$14&lt;Ввод!$J33)*PRODUCT($J$18:CF$18)*(1+$C29)</f>
        <v>0</v>
      </c>
      <c r="CG29" s="144">
        <f>IFERROR(Ввод!$G33/$E29,0)*N(CG$14&gt;=Ввод!$I33)*N(CG$14&lt;Ввод!$J33)*PRODUCT($J$18:CG$18)*(1+$C29)</f>
        <v>0</v>
      </c>
      <c r="CH29" s="144">
        <f>IFERROR(Ввод!$G33/$E29,0)*N(CH$14&gt;=Ввод!$I33)*N(CH$14&lt;Ввод!$J33)*PRODUCT($J$18:CH$18)*(1+$C29)</f>
        <v>0</v>
      </c>
      <c r="CI29" s="144">
        <f>IFERROR(Ввод!$G33/$E29,0)*N(CI$14&gt;=Ввод!$I33)*N(CI$14&lt;Ввод!$J33)*PRODUCT($J$18:CI$18)*(1+$C29)</f>
        <v>0</v>
      </c>
      <c r="CJ29" s="144">
        <f>IFERROR(Ввод!$G33/$E29,0)*N(CJ$14&gt;=Ввод!$I33)*N(CJ$14&lt;Ввод!$J33)*PRODUCT($J$18:CJ$18)*(1+$C29)</f>
        <v>0</v>
      </c>
      <c r="CK29" s="144">
        <f>IFERROR(Ввод!$G33/$E29,0)*N(CK$14&gt;=Ввод!$I33)*N(CK$14&lt;Ввод!$J33)*PRODUCT($J$18:CK$18)*(1+$C29)</f>
        <v>0</v>
      </c>
      <c r="CL29" s="144">
        <f>IFERROR(Ввод!$G33/$E29,0)*N(CL$14&gt;=Ввод!$I33)*N(CL$14&lt;Ввод!$J33)*PRODUCT($J$18:CL$18)*(1+$C29)</f>
        <v>0</v>
      </c>
      <c r="CM29" s="144">
        <f>IFERROR(Ввод!$G33/$E29,0)*N(CM$14&gt;=Ввод!$I33)*N(CM$14&lt;Ввод!$J33)*PRODUCT($J$18:CM$18)*(1+$C29)</f>
        <v>0</v>
      </c>
      <c r="CN29" s="144">
        <f>IFERROR(Ввод!$G33/$E29,0)*N(CN$14&gt;=Ввод!$I33)*N(CN$14&lt;Ввод!$J33)*PRODUCT($J$18:CN$18)*(1+$C29)</f>
        <v>0</v>
      </c>
      <c r="CO29" s="144">
        <f>IFERROR(Ввод!$G33/$E29,0)*N(CO$14&gt;=Ввод!$I33)*N(CO$14&lt;Ввод!$J33)*PRODUCT($J$18:CO$18)*(1+$C29)</f>
        <v>0</v>
      </c>
      <c r="CP29" s="144">
        <f>IFERROR(Ввод!$G33/$E29,0)*N(CP$14&gt;=Ввод!$I33)*N(CP$14&lt;Ввод!$J33)*PRODUCT($J$18:CP$18)*(1+$C29)</f>
        <v>0</v>
      </c>
      <c r="CQ29" s="144">
        <f>IFERROR(Ввод!$G33/$E29,0)*N(CQ$14&gt;=Ввод!$I33)*N(CQ$14&lt;Ввод!$J33)*PRODUCT($J$18:CQ$18)*(1+$C29)</f>
        <v>0</v>
      </c>
      <c r="CR29" s="144">
        <f>IFERROR(Ввод!$G33/$E29,0)*N(CR$14&gt;=Ввод!$I33)*N(CR$14&lt;Ввод!$J33)*PRODUCT($J$18:CR$18)*(1+$C29)</f>
        <v>0</v>
      </c>
      <c r="CS29" s="144">
        <f>IFERROR(Ввод!$G33/$E29,0)*N(CS$14&gt;=Ввод!$I33)*N(CS$14&lt;Ввод!$J33)*PRODUCT($J$18:CS$18)*(1+$C29)</f>
        <v>0</v>
      </c>
      <c r="CT29" s="144">
        <f>IFERROR(Ввод!$G33/$E29,0)*N(CT$14&gt;=Ввод!$I33)*N(CT$14&lt;Ввод!$J33)*PRODUCT($J$18:CT$18)*(1+$C29)</f>
        <v>0</v>
      </c>
      <c r="CU29" s="144">
        <f>IFERROR(Ввод!$G33/$E29,0)*N(CU$14&gt;=Ввод!$I33)*N(CU$14&lt;Ввод!$J33)*PRODUCT($J$18:CU$18)*(1+$C29)</f>
        <v>0</v>
      </c>
      <c r="CV29" s="144">
        <f>IFERROR(Ввод!$G33/$E29,0)*N(CV$14&gt;=Ввод!$I33)*N(CV$14&lt;Ввод!$J33)*PRODUCT($J$18:CV$18)*(1+$C29)</f>
        <v>0</v>
      </c>
      <c r="CW29" s="144">
        <f>IFERROR(Ввод!$G33/$E29,0)*N(CW$14&gt;=Ввод!$I33)*N(CW$14&lt;Ввод!$J33)*PRODUCT($J$18:CW$18)*(1+$C29)</f>
        <v>0</v>
      </c>
      <c r="CX29" s="144">
        <f>IFERROR(Ввод!$G33/$E29,0)*N(CX$14&gt;=Ввод!$I33)*N(CX$14&lt;Ввод!$J33)*PRODUCT($J$18:CX$18)*(1+$C29)</f>
        <v>0</v>
      </c>
      <c r="CY29" s="144">
        <f>IFERROR(Ввод!$G33/$E29,0)*N(CY$14&gt;=Ввод!$I33)*N(CY$14&lt;Ввод!$J33)*PRODUCT($J$18:CY$18)*(1+$C29)</f>
        <v>0</v>
      </c>
      <c r="CZ29" s="144">
        <f>IFERROR(Ввод!$G33/$E29,0)*N(CZ$14&gt;=Ввод!$I33)*N(CZ$14&lt;Ввод!$J33)*PRODUCT($J$18:CZ$18)*(1+$C29)</f>
        <v>0</v>
      </c>
      <c r="DA29" s="144">
        <f>IFERROR(Ввод!$G33/$E29,0)*N(DA$14&gt;=Ввод!$I33)*N(DA$14&lt;Ввод!$J33)*PRODUCT($J$18:DA$18)*(1+$C29)</f>
        <v>0</v>
      </c>
      <c r="DB29" s="144">
        <f>IFERROR(Ввод!$G33/$E29,0)*N(DB$14&gt;=Ввод!$I33)*N(DB$14&lt;Ввод!$J33)*PRODUCT($J$18:DB$18)*(1+$C29)</f>
        <v>0</v>
      </c>
      <c r="DC29" s="144">
        <f>IFERROR(Ввод!$G33/$E29,0)*N(DC$14&gt;=Ввод!$I33)*N(DC$14&lt;Ввод!$J33)*PRODUCT($J$18:DC$18)*(1+$C29)</f>
        <v>0</v>
      </c>
      <c r="DD29" s="144">
        <f>IFERROR(Ввод!$G33/$E29,0)*N(DD$14&gt;=Ввод!$I33)*N(DD$14&lt;Ввод!$J33)*PRODUCT($J$18:DD$18)*(1+$C29)</f>
        <v>0</v>
      </c>
      <c r="DE29" s="144">
        <f>IFERROR(Ввод!$G33/$E29,0)*N(DE$14&gt;=Ввод!$I33)*N(DE$14&lt;Ввод!$J33)*PRODUCT($J$18:DE$18)*(1+$C29)</f>
        <v>0</v>
      </c>
      <c r="DF29" s="144">
        <f>IFERROR(Ввод!$G33/$E29,0)*N(DF$14&gt;=Ввод!$I33)*N(DF$14&lt;Ввод!$J33)*PRODUCT($J$18:DF$18)*(1+$C29)</f>
        <v>0</v>
      </c>
      <c r="DG29" s="144">
        <f>IFERROR(Ввод!$G33/$E29,0)*N(DG$14&gt;=Ввод!$I33)*N(DG$14&lt;Ввод!$J33)*PRODUCT($J$18:DG$18)*(1+$C29)</f>
        <v>0</v>
      </c>
      <c r="DH29" s="144">
        <f>IFERROR(Ввод!$G33/$E29,0)*N(DH$14&gt;=Ввод!$I33)*N(DH$14&lt;Ввод!$J33)*PRODUCT($J$18:DH$18)*(1+$C29)</f>
        <v>0</v>
      </c>
      <c r="DI29" s="144">
        <f>IFERROR(Ввод!$G33/$E29,0)*N(DI$14&gt;=Ввод!$I33)*N(DI$14&lt;Ввод!$J33)*PRODUCT($J$18:DI$18)*(1+$C29)</f>
        <v>0</v>
      </c>
      <c r="DJ29" s="144">
        <f>IFERROR(Ввод!$G33/$E29,0)*N(DJ$14&gt;=Ввод!$I33)*N(DJ$14&lt;Ввод!$J33)*PRODUCT($J$18:DJ$18)*(1+$C29)</f>
        <v>0</v>
      </c>
    </row>
    <row r="30" spans="1:114" x14ac:dyDescent="0.25">
      <c r="B30" t="str">
        <f>Ввод!D34</f>
        <v>Создание / реконструкция объект №9</v>
      </c>
      <c r="C30" s="148">
        <f>Чувствительность!$D$13</f>
        <v>0</v>
      </c>
      <c r="D30">
        <f>N(Ввод!E34)</f>
        <v>1</v>
      </c>
      <c r="E30">
        <f>MATCH(Ввод!J34,$14:$14,0)-MATCH(Ввод!I34,$14:$14,0)</f>
        <v>-40</v>
      </c>
      <c r="G30" s="45" t="s">
        <v>138</v>
      </c>
      <c r="I30" s="144">
        <f t="shared" si="0"/>
        <v>0</v>
      </c>
      <c r="J30" s="144">
        <f>IFERROR(Ввод!$G34/$E30,0)*N(J$14&gt;=Ввод!$I34)*N(J$14&lt;Ввод!$J34)*PRODUCT($J$18:J$18)*(1+$C30)</f>
        <v>0</v>
      </c>
      <c r="K30" s="144">
        <f>IFERROR(Ввод!$G34/$E30,0)*N(K$14&gt;=Ввод!$I34)*N(K$14&lt;Ввод!$J34)*PRODUCT($J$18:K$18)*(1+$C30)</f>
        <v>0</v>
      </c>
      <c r="L30" s="144">
        <f>IFERROR(Ввод!$G34/$E30,0)*N(L$14&gt;=Ввод!$I34)*N(L$14&lt;Ввод!$J34)*PRODUCT($J$18:L$18)*(1+$C30)</f>
        <v>0</v>
      </c>
      <c r="M30" s="144">
        <f>IFERROR(Ввод!$G34/$E30,0)*N(M$14&gt;=Ввод!$I34)*N(M$14&lt;Ввод!$J34)*PRODUCT($J$18:M$18)*(1+$C30)</f>
        <v>0</v>
      </c>
      <c r="N30" s="144">
        <f>IFERROR(Ввод!$G34/$E30,0)*N(N$14&gt;=Ввод!$I34)*N(N$14&lt;Ввод!$J34)*PRODUCT($J$18:N$18)*(1+$C30)</f>
        <v>0</v>
      </c>
      <c r="O30" s="144">
        <f>IFERROR(Ввод!$G34/$E30,0)*N(O$14&gt;=Ввод!$I34)*N(O$14&lt;Ввод!$J34)*PRODUCT($J$18:O$18)*(1+$C30)</f>
        <v>0</v>
      </c>
      <c r="P30" s="144">
        <f>IFERROR(Ввод!$G34/$E30,0)*N(P$14&gt;=Ввод!$I34)*N(P$14&lt;Ввод!$J34)*PRODUCT($J$18:P$18)*(1+$C30)</f>
        <v>0</v>
      </c>
      <c r="Q30" s="144">
        <f>IFERROR(Ввод!$G34/$E30,0)*N(Q$14&gt;=Ввод!$I34)*N(Q$14&lt;Ввод!$J34)*PRODUCT($J$18:Q$18)*(1+$C30)</f>
        <v>0</v>
      </c>
      <c r="R30" s="144">
        <f>IFERROR(Ввод!$G34/$E30,0)*N(R$14&gt;=Ввод!$I34)*N(R$14&lt;Ввод!$J34)*PRODUCT($J$18:R$18)*(1+$C30)</f>
        <v>0</v>
      </c>
      <c r="S30" s="144">
        <f>IFERROR(Ввод!$G34/$E30,0)*N(S$14&gt;=Ввод!$I34)*N(S$14&lt;Ввод!$J34)*PRODUCT($J$18:S$18)*(1+$C30)</f>
        <v>0</v>
      </c>
      <c r="T30" s="144">
        <f>IFERROR(Ввод!$G34/$E30,0)*N(T$14&gt;=Ввод!$I34)*N(T$14&lt;Ввод!$J34)*PRODUCT($J$18:T$18)*(1+$C30)</f>
        <v>0</v>
      </c>
      <c r="U30" s="144">
        <f>IFERROR(Ввод!$G34/$E30,0)*N(U$14&gt;=Ввод!$I34)*N(U$14&lt;Ввод!$J34)*PRODUCT($J$18:U$18)*(1+$C30)</f>
        <v>0</v>
      </c>
      <c r="V30" s="144">
        <f>IFERROR(Ввод!$G34/$E30,0)*N(V$14&gt;=Ввод!$I34)*N(V$14&lt;Ввод!$J34)*PRODUCT($J$18:V$18)*(1+$C30)</f>
        <v>0</v>
      </c>
      <c r="W30" s="144">
        <f>IFERROR(Ввод!$G34/$E30,0)*N(W$14&gt;=Ввод!$I34)*N(W$14&lt;Ввод!$J34)*PRODUCT($J$18:W$18)*(1+$C30)</f>
        <v>0</v>
      </c>
      <c r="X30" s="144">
        <f>IFERROR(Ввод!$G34/$E30,0)*N(X$14&gt;=Ввод!$I34)*N(X$14&lt;Ввод!$J34)*PRODUCT($J$18:X$18)*(1+$C30)</f>
        <v>0</v>
      </c>
      <c r="Y30" s="144">
        <f>IFERROR(Ввод!$G34/$E30,0)*N(Y$14&gt;=Ввод!$I34)*N(Y$14&lt;Ввод!$J34)*PRODUCT($J$18:Y$18)*(1+$C30)</f>
        <v>0</v>
      </c>
      <c r="Z30" s="144">
        <f>IFERROR(Ввод!$G34/$E30,0)*N(Z$14&gt;=Ввод!$I34)*N(Z$14&lt;Ввод!$J34)*PRODUCT($J$18:Z$18)*(1+$C30)</f>
        <v>0</v>
      </c>
      <c r="AA30" s="144">
        <f>IFERROR(Ввод!$G34/$E30,0)*N(AA$14&gt;=Ввод!$I34)*N(AA$14&lt;Ввод!$J34)*PRODUCT($J$18:AA$18)*(1+$C30)</f>
        <v>0</v>
      </c>
      <c r="AB30" s="144">
        <f>IFERROR(Ввод!$G34/$E30,0)*N(AB$14&gt;=Ввод!$I34)*N(AB$14&lt;Ввод!$J34)*PRODUCT($J$18:AB$18)*(1+$C30)</f>
        <v>0</v>
      </c>
      <c r="AC30" s="144">
        <f>IFERROR(Ввод!$G34/$E30,0)*N(AC$14&gt;=Ввод!$I34)*N(AC$14&lt;Ввод!$J34)*PRODUCT($J$18:AC$18)*(1+$C30)</f>
        <v>0</v>
      </c>
      <c r="AD30" s="144">
        <f>IFERROR(Ввод!$G34/$E30,0)*N(AD$14&gt;=Ввод!$I34)*N(AD$14&lt;Ввод!$J34)*PRODUCT($J$18:AD$18)*(1+$C30)</f>
        <v>0</v>
      </c>
      <c r="AE30" s="144">
        <f>IFERROR(Ввод!$G34/$E30,0)*N(AE$14&gt;=Ввод!$I34)*N(AE$14&lt;Ввод!$J34)*PRODUCT($J$18:AE$18)*(1+$C30)</f>
        <v>0</v>
      </c>
      <c r="AF30" s="144">
        <f>IFERROR(Ввод!$G34/$E30,0)*N(AF$14&gt;=Ввод!$I34)*N(AF$14&lt;Ввод!$J34)*PRODUCT($J$18:AF$18)*(1+$C30)</f>
        <v>0</v>
      </c>
      <c r="AG30" s="144">
        <f>IFERROR(Ввод!$G34/$E30,0)*N(AG$14&gt;=Ввод!$I34)*N(AG$14&lt;Ввод!$J34)*PRODUCT($J$18:AG$18)*(1+$C30)</f>
        <v>0</v>
      </c>
      <c r="AH30" s="144">
        <f>IFERROR(Ввод!$G34/$E30,0)*N(AH$14&gt;=Ввод!$I34)*N(AH$14&lt;Ввод!$J34)*PRODUCT($J$18:AH$18)*(1+$C30)</f>
        <v>0</v>
      </c>
      <c r="AI30" s="144">
        <f>IFERROR(Ввод!$G34/$E30,0)*N(AI$14&gt;=Ввод!$I34)*N(AI$14&lt;Ввод!$J34)*PRODUCT($J$18:AI$18)*(1+$C30)</f>
        <v>0</v>
      </c>
      <c r="AJ30" s="144">
        <f>IFERROR(Ввод!$G34/$E30,0)*N(AJ$14&gt;=Ввод!$I34)*N(AJ$14&lt;Ввод!$J34)*PRODUCT($J$18:AJ$18)*(1+$C30)</f>
        <v>0</v>
      </c>
      <c r="AK30" s="144">
        <f>IFERROR(Ввод!$G34/$E30,0)*N(AK$14&gt;=Ввод!$I34)*N(AK$14&lt;Ввод!$J34)*PRODUCT($J$18:AK$18)*(1+$C30)</f>
        <v>0</v>
      </c>
      <c r="AL30" s="144">
        <f>IFERROR(Ввод!$G34/$E30,0)*N(AL$14&gt;=Ввод!$I34)*N(AL$14&lt;Ввод!$J34)*PRODUCT($J$18:AL$18)*(1+$C30)</f>
        <v>0</v>
      </c>
      <c r="AM30" s="144">
        <f>IFERROR(Ввод!$G34/$E30,0)*N(AM$14&gt;=Ввод!$I34)*N(AM$14&lt;Ввод!$J34)*PRODUCT($J$18:AM$18)*(1+$C30)</f>
        <v>0</v>
      </c>
      <c r="AN30" s="144">
        <f>IFERROR(Ввод!$G34/$E30,0)*N(AN$14&gt;=Ввод!$I34)*N(AN$14&lt;Ввод!$J34)*PRODUCT($J$18:AN$18)*(1+$C30)</f>
        <v>0</v>
      </c>
      <c r="AO30" s="144">
        <f>IFERROR(Ввод!$G34/$E30,0)*N(AO$14&gt;=Ввод!$I34)*N(AO$14&lt;Ввод!$J34)*PRODUCT($J$18:AO$18)*(1+$C30)</f>
        <v>0</v>
      </c>
      <c r="AP30" s="144">
        <f>IFERROR(Ввод!$G34/$E30,0)*N(AP$14&gt;=Ввод!$I34)*N(AP$14&lt;Ввод!$J34)*PRODUCT($J$18:AP$18)*(1+$C30)</f>
        <v>0</v>
      </c>
      <c r="AQ30" s="144">
        <f>IFERROR(Ввод!$G34/$E30,0)*N(AQ$14&gt;=Ввод!$I34)*N(AQ$14&lt;Ввод!$J34)*PRODUCT($J$18:AQ$18)*(1+$C30)</f>
        <v>0</v>
      </c>
      <c r="AR30" s="144">
        <f>IFERROR(Ввод!$G34/$E30,0)*N(AR$14&gt;=Ввод!$I34)*N(AR$14&lt;Ввод!$J34)*PRODUCT($J$18:AR$18)*(1+$C30)</f>
        <v>0</v>
      </c>
      <c r="AS30" s="144">
        <f>IFERROR(Ввод!$G34/$E30,0)*N(AS$14&gt;=Ввод!$I34)*N(AS$14&lt;Ввод!$J34)*PRODUCT($J$18:AS$18)*(1+$C30)</f>
        <v>0</v>
      </c>
      <c r="AT30" s="144">
        <f>IFERROR(Ввод!$G34/$E30,0)*N(AT$14&gt;=Ввод!$I34)*N(AT$14&lt;Ввод!$J34)*PRODUCT($J$18:AT$18)*(1+$C30)</f>
        <v>0</v>
      </c>
      <c r="AU30" s="144">
        <f>IFERROR(Ввод!$G34/$E30,0)*N(AU$14&gt;=Ввод!$I34)*N(AU$14&lt;Ввод!$J34)*PRODUCT($J$18:AU$18)*(1+$C30)</f>
        <v>0</v>
      </c>
      <c r="AV30" s="144">
        <f>IFERROR(Ввод!$G34/$E30,0)*N(AV$14&gt;=Ввод!$I34)*N(AV$14&lt;Ввод!$J34)*PRODUCT($J$18:AV$18)*(1+$C30)</f>
        <v>0</v>
      </c>
      <c r="AW30" s="144">
        <f>IFERROR(Ввод!$G34/$E30,0)*N(AW$14&gt;=Ввод!$I34)*N(AW$14&lt;Ввод!$J34)*PRODUCT($J$18:AW$18)*(1+$C30)</f>
        <v>0</v>
      </c>
      <c r="AX30" s="144">
        <f>IFERROR(Ввод!$G34/$E30,0)*N(AX$14&gt;=Ввод!$I34)*N(AX$14&lt;Ввод!$J34)*PRODUCT($J$18:AX$18)*(1+$C30)</f>
        <v>0</v>
      </c>
      <c r="AY30" s="144">
        <f>IFERROR(Ввод!$G34/$E30,0)*N(AY$14&gt;=Ввод!$I34)*N(AY$14&lt;Ввод!$J34)*PRODUCT($J$18:AY$18)*(1+$C30)</f>
        <v>0</v>
      </c>
      <c r="AZ30" s="144">
        <f>IFERROR(Ввод!$G34/$E30,0)*N(AZ$14&gt;=Ввод!$I34)*N(AZ$14&lt;Ввод!$J34)*PRODUCT($J$18:AZ$18)*(1+$C30)</f>
        <v>0</v>
      </c>
      <c r="BA30" s="144">
        <f>IFERROR(Ввод!$G34/$E30,0)*N(BA$14&gt;=Ввод!$I34)*N(BA$14&lt;Ввод!$J34)*PRODUCT($J$18:BA$18)*(1+$C30)</f>
        <v>0</v>
      </c>
      <c r="BB30" s="144">
        <f>IFERROR(Ввод!$G34/$E30,0)*N(BB$14&gt;=Ввод!$I34)*N(BB$14&lt;Ввод!$J34)*PRODUCT($J$18:BB$18)*(1+$C30)</f>
        <v>0</v>
      </c>
      <c r="BC30" s="144">
        <f>IFERROR(Ввод!$G34/$E30,0)*N(BC$14&gt;=Ввод!$I34)*N(BC$14&lt;Ввод!$J34)*PRODUCT($J$18:BC$18)*(1+$C30)</f>
        <v>0</v>
      </c>
      <c r="BD30" s="144">
        <f>IFERROR(Ввод!$G34/$E30,0)*N(BD$14&gt;=Ввод!$I34)*N(BD$14&lt;Ввод!$J34)*PRODUCT($J$18:BD$18)*(1+$C30)</f>
        <v>0</v>
      </c>
      <c r="BE30" s="144">
        <f>IFERROR(Ввод!$G34/$E30,0)*N(BE$14&gt;=Ввод!$I34)*N(BE$14&lt;Ввод!$J34)*PRODUCT($J$18:BE$18)*(1+$C30)</f>
        <v>0</v>
      </c>
      <c r="BF30" s="144">
        <f>IFERROR(Ввод!$G34/$E30,0)*N(BF$14&gt;=Ввод!$I34)*N(BF$14&lt;Ввод!$J34)*PRODUCT($J$18:BF$18)*(1+$C30)</f>
        <v>0</v>
      </c>
      <c r="BG30" s="144">
        <f>IFERROR(Ввод!$G34/$E30,0)*N(BG$14&gt;=Ввод!$I34)*N(BG$14&lt;Ввод!$J34)*PRODUCT($J$18:BG$18)*(1+$C30)</f>
        <v>0</v>
      </c>
      <c r="BH30" s="144">
        <f>IFERROR(Ввод!$G34/$E30,0)*N(BH$14&gt;=Ввод!$I34)*N(BH$14&lt;Ввод!$J34)*PRODUCT($J$18:BH$18)*(1+$C30)</f>
        <v>0</v>
      </c>
      <c r="BI30" s="144">
        <f>IFERROR(Ввод!$G34/$E30,0)*N(BI$14&gt;=Ввод!$I34)*N(BI$14&lt;Ввод!$J34)*PRODUCT($J$18:BI$18)*(1+$C30)</f>
        <v>0</v>
      </c>
      <c r="BJ30" s="144">
        <f>IFERROR(Ввод!$G34/$E30,0)*N(BJ$14&gt;=Ввод!$I34)*N(BJ$14&lt;Ввод!$J34)*PRODUCT($J$18:BJ$18)*(1+$C30)</f>
        <v>0</v>
      </c>
      <c r="BK30" s="144">
        <f>IFERROR(Ввод!$G34/$E30,0)*N(BK$14&gt;=Ввод!$I34)*N(BK$14&lt;Ввод!$J34)*PRODUCT($J$18:BK$18)*(1+$C30)</f>
        <v>0</v>
      </c>
      <c r="BL30" s="144">
        <f>IFERROR(Ввод!$G34/$E30,0)*N(BL$14&gt;=Ввод!$I34)*N(BL$14&lt;Ввод!$J34)*PRODUCT($J$18:BL$18)*(1+$C30)</f>
        <v>0</v>
      </c>
      <c r="BM30" s="144">
        <f>IFERROR(Ввод!$G34/$E30,0)*N(BM$14&gt;=Ввод!$I34)*N(BM$14&lt;Ввод!$J34)*PRODUCT($J$18:BM$18)*(1+$C30)</f>
        <v>0</v>
      </c>
      <c r="BN30" s="144">
        <f>IFERROR(Ввод!$G34/$E30,0)*N(BN$14&gt;=Ввод!$I34)*N(BN$14&lt;Ввод!$J34)*PRODUCT($J$18:BN$18)*(1+$C30)</f>
        <v>0</v>
      </c>
      <c r="BO30" s="144">
        <f>IFERROR(Ввод!$G34/$E30,0)*N(BO$14&gt;=Ввод!$I34)*N(BO$14&lt;Ввод!$J34)*PRODUCT($J$18:BO$18)*(1+$C30)</f>
        <v>0</v>
      </c>
      <c r="BP30" s="144">
        <f>IFERROR(Ввод!$G34/$E30,0)*N(BP$14&gt;=Ввод!$I34)*N(BP$14&lt;Ввод!$J34)*PRODUCT($J$18:BP$18)*(1+$C30)</f>
        <v>0</v>
      </c>
      <c r="BQ30" s="144">
        <f>IFERROR(Ввод!$G34/$E30,0)*N(BQ$14&gt;=Ввод!$I34)*N(BQ$14&lt;Ввод!$J34)*PRODUCT($J$18:BQ$18)*(1+$C30)</f>
        <v>0</v>
      </c>
      <c r="BR30" s="144">
        <f>IFERROR(Ввод!$G34/$E30,0)*N(BR$14&gt;=Ввод!$I34)*N(BR$14&lt;Ввод!$J34)*PRODUCT($J$18:BR$18)*(1+$C30)</f>
        <v>0</v>
      </c>
      <c r="BS30" s="144">
        <f>IFERROR(Ввод!$G34/$E30,0)*N(BS$14&gt;=Ввод!$I34)*N(BS$14&lt;Ввод!$J34)*PRODUCT($J$18:BS$18)*(1+$C30)</f>
        <v>0</v>
      </c>
      <c r="BT30" s="144">
        <f>IFERROR(Ввод!$G34/$E30,0)*N(BT$14&gt;=Ввод!$I34)*N(BT$14&lt;Ввод!$J34)*PRODUCT($J$18:BT$18)*(1+$C30)</f>
        <v>0</v>
      </c>
      <c r="BU30" s="144">
        <f>IFERROR(Ввод!$G34/$E30,0)*N(BU$14&gt;=Ввод!$I34)*N(BU$14&lt;Ввод!$J34)*PRODUCT($J$18:BU$18)*(1+$C30)</f>
        <v>0</v>
      </c>
      <c r="BV30" s="144">
        <f>IFERROR(Ввод!$G34/$E30,0)*N(BV$14&gt;=Ввод!$I34)*N(BV$14&lt;Ввод!$J34)*PRODUCT($J$18:BV$18)*(1+$C30)</f>
        <v>0</v>
      </c>
      <c r="BW30" s="144">
        <f>IFERROR(Ввод!$G34/$E30,0)*N(BW$14&gt;=Ввод!$I34)*N(BW$14&lt;Ввод!$J34)*PRODUCT($J$18:BW$18)*(1+$C30)</f>
        <v>0</v>
      </c>
      <c r="BX30" s="144">
        <f>IFERROR(Ввод!$G34/$E30,0)*N(BX$14&gt;=Ввод!$I34)*N(BX$14&lt;Ввод!$J34)*PRODUCT($J$18:BX$18)*(1+$C30)</f>
        <v>0</v>
      </c>
      <c r="BY30" s="144">
        <f>IFERROR(Ввод!$G34/$E30,0)*N(BY$14&gt;=Ввод!$I34)*N(BY$14&lt;Ввод!$J34)*PRODUCT($J$18:BY$18)*(1+$C30)</f>
        <v>0</v>
      </c>
      <c r="BZ30" s="144">
        <f>IFERROR(Ввод!$G34/$E30,0)*N(BZ$14&gt;=Ввод!$I34)*N(BZ$14&lt;Ввод!$J34)*PRODUCT($J$18:BZ$18)*(1+$C30)</f>
        <v>0</v>
      </c>
      <c r="CA30" s="144">
        <f>IFERROR(Ввод!$G34/$E30,0)*N(CA$14&gt;=Ввод!$I34)*N(CA$14&lt;Ввод!$J34)*PRODUCT($J$18:CA$18)*(1+$C30)</f>
        <v>0</v>
      </c>
      <c r="CB30" s="144">
        <f>IFERROR(Ввод!$G34/$E30,0)*N(CB$14&gt;=Ввод!$I34)*N(CB$14&lt;Ввод!$J34)*PRODUCT($J$18:CB$18)*(1+$C30)</f>
        <v>0</v>
      </c>
      <c r="CC30" s="144">
        <f>IFERROR(Ввод!$G34/$E30,0)*N(CC$14&gt;=Ввод!$I34)*N(CC$14&lt;Ввод!$J34)*PRODUCT($J$18:CC$18)*(1+$C30)</f>
        <v>0</v>
      </c>
      <c r="CD30" s="144">
        <f>IFERROR(Ввод!$G34/$E30,0)*N(CD$14&gt;=Ввод!$I34)*N(CD$14&lt;Ввод!$J34)*PRODUCT($J$18:CD$18)*(1+$C30)</f>
        <v>0</v>
      </c>
      <c r="CE30" s="144">
        <f>IFERROR(Ввод!$G34/$E30,0)*N(CE$14&gt;=Ввод!$I34)*N(CE$14&lt;Ввод!$J34)*PRODUCT($J$18:CE$18)*(1+$C30)</f>
        <v>0</v>
      </c>
      <c r="CF30" s="144">
        <f>IFERROR(Ввод!$G34/$E30,0)*N(CF$14&gt;=Ввод!$I34)*N(CF$14&lt;Ввод!$J34)*PRODUCT($J$18:CF$18)*(1+$C30)</f>
        <v>0</v>
      </c>
      <c r="CG30" s="144">
        <f>IFERROR(Ввод!$G34/$E30,0)*N(CG$14&gt;=Ввод!$I34)*N(CG$14&lt;Ввод!$J34)*PRODUCT($J$18:CG$18)*(1+$C30)</f>
        <v>0</v>
      </c>
      <c r="CH30" s="144">
        <f>IFERROR(Ввод!$G34/$E30,0)*N(CH$14&gt;=Ввод!$I34)*N(CH$14&lt;Ввод!$J34)*PRODUCT($J$18:CH$18)*(1+$C30)</f>
        <v>0</v>
      </c>
      <c r="CI30" s="144">
        <f>IFERROR(Ввод!$G34/$E30,0)*N(CI$14&gt;=Ввод!$I34)*N(CI$14&lt;Ввод!$J34)*PRODUCT($J$18:CI$18)*(1+$C30)</f>
        <v>0</v>
      </c>
      <c r="CJ30" s="144">
        <f>IFERROR(Ввод!$G34/$E30,0)*N(CJ$14&gt;=Ввод!$I34)*N(CJ$14&lt;Ввод!$J34)*PRODUCT($J$18:CJ$18)*(1+$C30)</f>
        <v>0</v>
      </c>
      <c r="CK30" s="144">
        <f>IFERROR(Ввод!$G34/$E30,0)*N(CK$14&gt;=Ввод!$I34)*N(CK$14&lt;Ввод!$J34)*PRODUCT($J$18:CK$18)*(1+$C30)</f>
        <v>0</v>
      </c>
      <c r="CL30" s="144">
        <f>IFERROR(Ввод!$G34/$E30,0)*N(CL$14&gt;=Ввод!$I34)*N(CL$14&lt;Ввод!$J34)*PRODUCT($J$18:CL$18)*(1+$C30)</f>
        <v>0</v>
      </c>
      <c r="CM30" s="144">
        <f>IFERROR(Ввод!$G34/$E30,0)*N(CM$14&gt;=Ввод!$I34)*N(CM$14&lt;Ввод!$J34)*PRODUCT($J$18:CM$18)*(1+$C30)</f>
        <v>0</v>
      </c>
      <c r="CN30" s="144">
        <f>IFERROR(Ввод!$G34/$E30,0)*N(CN$14&gt;=Ввод!$I34)*N(CN$14&lt;Ввод!$J34)*PRODUCT($J$18:CN$18)*(1+$C30)</f>
        <v>0</v>
      </c>
      <c r="CO30" s="144">
        <f>IFERROR(Ввод!$G34/$E30,0)*N(CO$14&gt;=Ввод!$I34)*N(CO$14&lt;Ввод!$J34)*PRODUCT($J$18:CO$18)*(1+$C30)</f>
        <v>0</v>
      </c>
      <c r="CP30" s="144">
        <f>IFERROR(Ввод!$G34/$E30,0)*N(CP$14&gt;=Ввод!$I34)*N(CP$14&lt;Ввод!$J34)*PRODUCT($J$18:CP$18)*(1+$C30)</f>
        <v>0</v>
      </c>
      <c r="CQ30" s="144">
        <f>IFERROR(Ввод!$G34/$E30,0)*N(CQ$14&gt;=Ввод!$I34)*N(CQ$14&lt;Ввод!$J34)*PRODUCT($J$18:CQ$18)*(1+$C30)</f>
        <v>0</v>
      </c>
      <c r="CR30" s="144">
        <f>IFERROR(Ввод!$G34/$E30,0)*N(CR$14&gt;=Ввод!$I34)*N(CR$14&lt;Ввод!$J34)*PRODUCT($J$18:CR$18)*(1+$C30)</f>
        <v>0</v>
      </c>
      <c r="CS30" s="144">
        <f>IFERROR(Ввод!$G34/$E30,0)*N(CS$14&gt;=Ввод!$I34)*N(CS$14&lt;Ввод!$J34)*PRODUCT($J$18:CS$18)*(1+$C30)</f>
        <v>0</v>
      </c>
      <c r="CT30" s="144">
        <f>IFERROR(Ввод!$G34/$E30,0)*N(CT$14&gt;=Ввод!$I34)*N(CT$14&lt;Ввод!$J34)*PRODUCT($J$18:CT$18)*(1+$C30)</f>
        <v>0</v>
      </c>
      <c r="CU30" s="144">
        <f>IFERROR(Ввод!$G34/$E30,0)*N(CU$14&gt;=Ввод!$I34)*N(CU$14&lt;Ввод!$J34)*PRODUCT($J$18:CU$18)*(1+$C30)</f>
        <v>0</v>
      </c>
      <c r="CV30" s="144">
        <f>IFERROR(Ввод!$G34/$E30,0)*N(CV$14&gt;=Ввод!$I34)*N(CV$14&lt;Ввод!$J34)*PRODUCT($J$18:CV$18)*(1+$C30)</f>
        <v>0</v>
      </c>
      <c r="CW30" s="144">
        <f>IFERROR(Ввод!$G34/$E30,0)*N(CW$14&gt;=Ввод!$I34)*N(CW$14&lt;Ввод!$J34)*PRODUCT($J$18:CW$18)*(1+$C30)</f>
        <v>0</v>
      </c>
      <c r="CX30" s="144">
        <f>IFERROR(Ввод!$G34/$E30,0)*N(CX$14&gt;=Ввод!$I34)*N(CX$14&lt;Ввод!$J34)*PRODUCT($J$18:CX$18)*(1+$C30)</f>
        <v>0</v>
      </c>
      <c r="CY30" s="144">
        <f>IFERROR(Ввод!$G34/$E30,0)*N(CY$14&gt;=Ввод!$I34)*N(CY$14&lt;Ввод!$J34)*PRODUCT($J$18:CY$18)*(1+$C30)</f>
        <v>0</v>
      </c>
      <c r="CZ30" s="144">
        <f>IFERROR(Ввод!$G34/$E30,0)*N(CZ$14&gt;=Ввод!$I34)*N(CZ$14&lt;Ввод!$J34)*PRODUCT($J$18:CZ$18)*(1+$C30)</f>
        <v>0</v>
      </c>
      <c r="DA30" s="144">
        <f>IFERROR(Ввод!$G34/$E30,0)*N(DA$14&gt;=Ввод!$I34)*N(DA$14&lt;Ввод!$J34)*PRODUCT($J$18:DA$18)*(1+$C30)</f>
        <v>0</v>
      </c>
      <c r="DB30" s="144">
        <f>IFERROR(Ввод!$G34/$E30,0)*N(DB$14&gt;=Ввод!$I34)*N(DB$14&lt;Ввод!$J34)*PRODUCT($J$18:DB$18)*(1+$C30)</f>
        <v>0</v>
      </c>
      <c r="DC30" s="144">
        <f>IFERROR(Ввод!$G34/$E30,0)*N(DC$14&gt;=Ввод!$I34)*N(DC$14&lt;Ввод!$J34)*PRODUCT($J$18:DC$18)*(1+$C30)</f>
        <v>0</v>
      </c>
      <c r="DD30" s="144">
        <f>IFERROR(Ввод!$G34/$E30,0)*N(DD$14&gt;=Ввод!$I34)*N(DD$14&lt;Ввод!$J34)*PRODUCT($J$18:DD$18)*(1+$C30)</f>
        <v>0</v>
      </c>
      <c r="DE30" s="144">
        <f>IFERROR(Ввод!$G34/$E30,0)*N(DE$14&gt;=Ввод!$I34)*N(DE$14&lt;Ввод!$J34)*PRODUCT($J$18:DE$18)*(1+$C30)</f>
        <v>0</v>
      </c>
      <c r="DF30" s="144">
        <f>IFERROR(Ввод!$G34/$E30,0)*N(DF$14&gt;=Ввод!$I34)*N(DF$14&lt;Ввод!$J34)*PRODUCT($J$18:DF$18)*(1+$C30)</f>
        <v>0</v>
      </c>
      <c r="DG30" s="144">
        <f>IFERROR(Ввод!$G34/$E30,0)*N(DG$14&gt;=Ввод!$I34)*N(DG$14&lt;Ввод!$J34)*PRODUCT($J$18:DG$18)*(1+$C30)</f>
        <v>0</v>
      </c>
      <c r="DH30" s="144">
        <f>IFERROR(Ввод!$G34/$E30,0)*N(DH$14&gt;=Ввод!$I34)*N(DH$14&lt;Ввод!$J34)*PRODUCT($J$18:DH$18)*(1+$C30)</f>
        <v>0</v>
      </c>
      <c r="DI30" s="144">
        <f>IFERROR(Ввод!$G34/$E30,0)*N(DI$14&gt;=Ввод!$I34)*N(DI$14&lt;Ввод!$J34)*PRODUCT($J$18:DI$18)*(1+$C30)</f>
        <v>0</v>
      </c>
      <c r="DJ30" s="144">
        <f>IFERROR(Ввод!$G34/$E30,0)*N(DJ$14&gt;=Ввод!$I34)*N(DJ$14&lt;Ввод!$J34)*PRODUCT($J$18:DJ$18)*(1+$C30)</f>
        <v>0</v>
      </c>
    </row>
    <row r="31" spans="1:114" x14ac:dyDescent="0.25">
      <c r="B31" t="str">
        <f>Ввод!D35</f>
        <v>Создание / реконструкция объект №10</v>
      </c>
      <c r="C31" s="148">
        <f>Чувствительность!$D$13</f>
        <v>0</v>
      </c>
      <c r="D31">
        <f>N(Ввод!E35)</f>
        <v>1</v>
      </c>
      <c r="E31">
        <f>MATCH(Ввод!J35,$14:$14,0)-MATCH(Ввод!I35,$14:$14,0)</f>
        <v>-36</v>
      </c>
      <c r="G31" s="45" t="s">
        <v>138</v>
      </c>
      <c r="I31" s="144">
        <f t="shared" si="0"/>
        <v>0</v>
      </c>
      <c r="J31" s="144">
        <f>IFERROR(Ввод!$G35/$E31,0)*N(J$14&gt;=Ввод!$I35)*N(J$14&lt;Ввод!$J35)*PRODUCT($J$18:J$18)*(1+$C31)</f>
        <v>0</v>
      </c>
      <c r="K31" s="144">
        <f>IFERROR(Ввод!$G35/$E31,0)*N(K$14&gt;=Ввод!$I35)*N(K$14&lt;Ввод!$J35)*PRODUCT($J$18:K$18)*(1+$C31)</f>
        <v>0</v>
      </c>
      <c r="L31" s="144">
        <f>IFERROR(Ввод!$G35/$E31,0)*N(L$14&gt;=Ввод!$I35)*N(L$14&lt;Ввод!$J35)*PRODUCT($J$18:L$18)*(1+$C31)</f>
        <v>0</v>
      </c>
      <c r="M31" s="144">
        <f>IFERROR(Ввод!$G35/$E31,0)*N(M$14&gt;=Ввод!$I35)*N(M$14&lt;Ввод!$J35)*PRODUCT($J$18:M$18)*(1+$C31)</f>
        <v>0</v>
      </c>
      <c r="N31" s="144">
        <f>IFERROR(Ввод!$G35/$E31,0)*N(N$14&gt;=Ввод!$I35)*N(N$14&lt;Ввод!$J35)*PRODUCT($J$18:N$18)*(1+$C31)</f>
        <v>0</v>
      </c>
      <c r="O31" s="144">
        <f>IFERROR(Ввод!$G35/$E31,0)*N(O$14&gt;=Ввод!$I35)*N(O$14&lt;Ввод!$J35)*PRODUCT($J$18:O$18)*(1+$C31)</f>
        <v>0</v>
      </c>
      <c r="P31" s="144">
        <f>IFERROR(Ввод!$G35/$E31,0)*N(P$14&gt;=Ввод!$I35)*N(P$14&lt;Ввод!$J35)*PRODUCT($J$18:P$18)*(1+$C31)</f>
        <v>0</v>
      </c>
      <c r="Q31" s="144">
        <f>IFERROR(Ввод!$G35/$E31,0)*N(Q$14&gt;=Ввод!$I35)*N(Q$14&lt;Ввод!$J35)*PRODUCT($J$18:Q$18)*(1+$C31)</f>
        <v>0</v>
      </c>
      <c r="R31" s="144">
        <f>IFERROR(Ввод!$G35/$E31,0)*N(R$14&gt;=Ввод!$I35)*N(R$14&lt;Ввод!$J35)*PRODUCT($J$18:R$18)*(1+$C31)</f>
        <v>0</v>
      </c>
      <c r="S31" s="144">
        <f>IFERROR(Ввод!$G35/$E31,0)*N(S$14&gt;=Ввод!$I35)*N(S$14&lt;Ввод!$J35)*PRODUCT($J$18:S$18)*(1+$C31)</f>
        <v>0</v>
      </c>
      <c r="T31" s="144">
        <f>IFERROR(Ввод!$G35/$E31,0)*N(T$14&gt;=Ввод!$I35)*N(T$14&lt;Ввод!$J35)*PRODUCT($J$18:T$18)*(1+$C31)</f>
        <v>0</v>
      </c>
      <c r="U31" s="144">
        <f>IFERROR(Ввод!$G35/$E31,0)*N(U$14&gt;=Ввод!$I35)*N(U$14&lt;Ввод!$J35)*PRODUCT($J$18:U$18)*(1+$C31)</f>
        <v>0</v>
      </c>
      <c r="V31" s="144">
        <f>IFERROR(Ввод!$G35/$E31,0)*N(V$14&gt;=Ввод!$I35)*N(V$14&lt;Ввод!$J35)*PRODUCT($J$18:V$18)*(1+$C31)</f>
        <v>0</v>
      </c>
      <c r="W31" s="144">
        <f>IFERROR(Ввод!$G35/$E31,0)*N(W$14&gt;=Ввод!$I35)*N(W$14&lt;Ввод!$J35)*PRODUCT($J$18:W$18)*(1+$C31)</f>
        <v>0</v>
      </c>
      <c r="X31" s="144">
        <f>IFERROR(Ввод!$G35/$E31,0)*N(X$14&gt;=Ввод!$I35)*N(X$14&lt;Ввод!$J35)*PRODUCT($J$18:X$18)*(1+$C31)</f>
        <v>0</v>
      </c>
      <c r="Y31" s="144">
        <f>IFERROR(Ввод!$G35/$E31,0)*N(Y$14&gt;=Ввод!$I35)*N(Y$14&lt;Ввод!$J35)*PRODUCT($J$18:Y$18)*(1+$C31)</f>
        <v>0</v>
      </c>
      <c r="Z31" s="144">
        <f>IFERROR(Ввод!$G35/$E31,0)*N(Z$14&gt;=Ввод!$I35)*N(Z$14&lt;Ввод!$J35)*PRODUCT($J$18:Z$18)*(1+$C31)</f>
        <v>0</v>
      </c>
      <c r="AA31" s="144">
        <f>IFERROR(Ввод!$G35/$E31,0)*N(AA$14&gt;=Ввод!$I35)*N(AA$14&lt;Ввод!$J35)*PRODUCT($J$18:AA$18)*(1+$C31)</f>
        <v>0</v>
      </c>
      <c r="AB31" s="144">
        <f>IFERROR(Ввод!$G35/$E31,0)*N(AB$14&gt;=Ввод!$I35)*N(AB$14&lt;Ввод!$J35)*PRODUCT($J$18:AB$18)*(1+$C31)</f>
        <v>0</v>
      </c>
      <c r="AC31" s="144">
        <f>IFERROR(Ввод!$G35/$E31,0)*N(AC$14&gt;=Ввод!$I35)*N(AC$14&lt;Ввод!$J35)*PRODUCT($J$18:AC$18)*(1+$C31)</f>
        <v>0</v>
      </c>
      <c r="AD31" s="144">
        <f>IFERROR(Ввод!$G35/$E31,0)*N(AD$14&gt;=Ввод!$I35)*N(AD$14&lt;Ввод!$J35)*PRODUCT($J$18:AD$18)*(1+$C31)</f>
        <v>0</v>
      </c>
      <c r="AE31" s="144">
        <f>IFERROR(Ввод!$G35/$E31,0)*N(AE$14&gt;=Ввод!$I35)*N(AE$14&lt;Ввод!$J35)*PRODUCT($J$18:AE$18)*(1+$C31)</f>
        <v>0</v>
      </c>
      <c r="AF31" s="144">
        <f>IFERROR(Ввод!$G35/$E31,0)*N(AF$14&gt;=Ввод!$I35)*N(AF$14&lt;Ввод!$J35)*PRODUCT($J$18:AF$18)*(1+$C31)</f>
        <v>0</v>
      </c>
      <c r="AG31" s="144">
        <f>IFERROR(Ввод!$G35/$E31,0)*N(AG$14&gt;=Ввод!$I35)*N(AG$14&lt;Ввод!$J35)*PRODUCT($J$18:AG$18)*(1+$C31)</f>
        <v>0</v>
      </c>
      <c r="AH31" s="144">
        <f>IFERROR(Ввод!$G35/$E31,0)*N(AH$14&gt;=Ввод!$I35)*N(AH$14&lt;Ввод!$J35)*PRODUCT($J$18:AH$18)*(1+$C31)</f>
        <v>0</v>
      </c>
      <c r="AI31" s="144">
        <f>IFERROR(Ввод!$G35/$E31,0)*N(AI$14&gt;=Ввод!$I35)*N(AI$14&lt;Ввод!$J35)*PRODUCT($J$18:AI$18)*(1+$C31)</f>
        <v>0</v>
      </c>
      <c r="AJ31" s="144">
        <f>IFERROR(Ввод!$G35/$E31,0)*N(AJ$14&gt;=Ввод!$I35)*N(AJ$14&lt;Ввод!$J35)*PRODUCT($J$18:AJ$18)*(1+$C31)</f>
        <v>0</v>
      </c>
      <c r="AK31" s="144">
        <f>IFERROR(Ввод!$G35/$E31,0)*N(AK$14&gt;=Ввод!$I35)*N(AK$14&lt;Ввод!$J35)*PRODUCT($J$18:AK$18)*(1+$C31)</f>
        <v>0</v>
      </c>
      <c r="AL31" s="144">
        <f>IFERROR(Ввод!$G35/$E31,0)*N(AL$14&gt;=Ввод!$I35)*N(AL$14&lt;Ввод!$J35)*PRODUCT($J$18:AL$18)*(1+$C31)</f>
        <v>0</v>
      </c>
      <c r="AM31" s="144">
        <f>IFERROR(Ввод!$G35/$E31,0)*N(AM$14&gt;=Ввод!$I35)*N(AM$14&lt;Ввод!$J35)*PRODUCT($J$18:AM$18)*(1+$C31)</f>
        <v>0</v>
      </c>
      <c r="AN31" s="144">
        <f>IFERROR(Ввод!$G35/$E31,0)*N(AN$14&gt;=Ввод!$I35)*N(AN$14&lt;Ввод!$J35)*PRODUCT($J$18:AN$18)*(1+$C31)</f>
        <v>0</v>
      </c>
      <c r="AO31" s="144">
        <f>IFERROR(Ввод!$G35/$E31,0)*N(AO$14&gt;=Ввод!$I35)*N(AO$14&lt;Ввод!$J35)*PRODUCT($J$18:AO$18)*(1+$C31)</f>
        <v>0</v>
      </c>
      <c r="AP31" s="144">
        <f>IFERROR(Ввод!$G35/$E31,0)*N(AP$14&gt;=Ввод!$I35)*N(AP$14&lt;Ввод!$J35)*PRODUCT($J$18:AP$18)*(1+$C31)</f>
        <v>0</v>
      </c>
      <c r="AQ31" s="144">
        <f>IFERROR(Ввод!$G35/$E31,0)*N(AQ$14&gt;=Ввод!$I35)*N(AQ$14&lt;Ввод!$J35)*PRODUCT($J$18:AQ$18)*(1+$C31)</f>
        <v>0</v>
      </c>
      <c r="AR31" s="144">
        <f>IFERROR(Ввод!$G35/$E31,0)*N(AR$14&gt;=Ввод!$I35)*N(AR$14&lt;Ввод!$J35)*PRODUCT($J$18:AR$18)*(1+$C31)</f>
        <v>0</v>
      </c>
      <c r="AS31" s="144">
        <f>IFERROR(Ввод!$G35/$E31,0)*N(AS$14&gt;=Ввод!$I35)*N(AS$14&lt;Ввод!$J35)*PRODUCT($J$18:AS$18)*(1+$C31)</f>
        <v>0</v>
      </c>
      <c r="AT31" s="144">
        <f>IFERROR(Ввод!$G35/$E31,0)*N(AT$14&gt;=Ввод!$I35)*N(AT$14&lt;Ввод!$J35)*PRODUCT($J$18:AT$18)*(1+$C31)</f>
        <v>0</v>
      </c>
      <c r="AU31" s="144">
        <f>IFERROR(Ввод!$G35/$E31,0)*N(AU$14&gt;=Ввод!$I35)*N(AU$14&lt;Ввод!$J35)*PRODUCT($J$18:AU$18)*(1+$C31)</f>
        <v>0</v>
      </c>
      <c r="AV31" s="144">
        <f>IFERROR(Ввод!$G35/$E31,0)*N(AV$14&gt;=Ввод!$I35)*N(AV$14&lt;Ввод!$J35)*PRODUCT($J$18:AV$18)*(1+$C31)</f>
        <v>0</v>
      </c>
      <c r="AW31" s="144">
        <f>IFERROR(Ввод!$G35/$E31,0)*N(AW$14&gt;=Ввод!$I35)*N(AW$14&lt;Ввод!$J35)*PRODUCT($J$18:AW$18)*(1+$C31)</f>
        <v>0</v>
      </c>
      <c r="AX31" s="144">
        <f>IFERROR(Ввод!$G35/$E31,0)*N(AX$14&gt;=Ввод!$I35)*N(AX$14&lt;Ввод!$J35)*PRODUCT($J$18:AX$18)*(1+$C31)</f>
        <v>0</v>
      </c>
      <c r="AY31" s="144">
        <f>IFERROR(Ввод!$G35/$E31,0)*N(AY$14&gt;=Ввод!$I35)*N(AY$14&lt;Ввод!$J35)*PRODUCT($J$18:AY$18)*(1+$C31)</f>
        <v>0</v>
      </c>
      <c r="AZ31" s="144">
        <f>IFERROR(Ввод!$G35/$E31,0)*N(AZ$14&gt;=Ввод!$I35)*N(AZ$14&lt;Ввод!$J35)*PRODUCT($J$18:AZ$18)*(1+$C31)</f>
        <v>0</v>
      </c>
      <c r="BA31" s="144">
        <f>IFERROR(Ввод!$G35/$E31,0)*N(BA$14&gt;=Ввод!$I35)*N(BA$14&lt;Ввод!$J35)*PRODUCT($J$18:BA$18)*(1+$C31)</f>
        <v>0</v>
      </c>
      <c r="BB31" s="144">
        <f>IFERROR(Ввод!$G35/$E31,0)*N(BB$14&gt;=Ввод!$I35)*N(BB$14&lt;Ввод!$J35)*PRODUCT($J$18:BB$18)*(1+$C31)</f>
        <v>0</v>
      </c>
      <c r="BC31" s="144">
        <f>IFERROR(Ввод!$G35/$E31,0)*N(BC$14&gt;=Ввод!$I35)*N(BC$14&lt;Ввод!$J35)*PRODUCT($J$18:BC$18)*(1+$C31)</f>
        <v>0</v>
      </c>
      <c r="BD31" s="144">
        <f>IFERROR(Ввод!$G35/$E31,0)*N(BD$14&gt;=Ввод!$I35)*N(BD$14&lt;Ввод!$J35)*PRODUCT($J$18:BD$18)*(1+$C31)</f>
        <v>0</v>
      </c>
      <c r="BE31" s="144">
        <f>IFERROR(Ввод!$G35/$E31,0)*N(BE$14&gt;=Ввод!$I35)*N(BE$14&lt;Ввод!$J35)*PRODUCT($J$18:BE$18)*(1+$C31)</f>
        <v>0</v>
      </c>
      <c r="BF31" s="144">
        <f>IFERROR(Ввод!$G35/$E31,0)*N(BF$14&gt;=Ввод!$I35)*N(BF$14&lt;Ввод!$J35)*PRODUCT($J$18:BF$18)*(1+$C31)</f>
        <v>0</v>
      </c>
      <c r="BG31" s="144">
        <f>IFERROR(Ввод!$G35/$E31,0)*N(BG$14&gt;=Ввод!$I35)*N(BG$14&lt;Ввод!$J35)*PRODUCT($J$18:BG$18)*(1+$C31)</f>
        <v>0</v>
      </c>
      <c r="BH31" s="144">
        <f>IFERROR(Ввод!$G35/$E31,0)*N(BH$14&gt;=Ввод!$I35)*N(BH$14&lt;Ввод!$J35)*PRODUCT($J$18:BH$18)*(1+$C31)</f>
        <v>0</v>
      </c>
      <c r="BI31" s="144">
        <f>IFERROR(Ввод!$G35/$E31,0)*N(BI$14&gt;=Ввод!$I35)*N(BI$14&lt;Ввод!$J35)*PRODUCT($J$18:BI$18)*(1+$C31)</f>
        <v>0</v>
      </c>
      <c r="BJ31" s="144">
        <f>IFERROR(Ввод!$G35/$E31,0)*N(BJ$14&gt;=Ввод!$I35)*N(BJ$14&lt;Ввод!$J35)*PRODUCT($J$18:BJ$18)*(1+$C31)</f>
        <v>0</v>
      </c>
      <c r="BK31" s="144">
        <f>IFERROR(Ввод!$G35/$E31,0)*N(BK$14&gt;=Ввод!$I35)*N(BK$14&lt;Ввод!$J35)*PRODUCT($J$18:BK$18)*(1+$C31)</f>
        <v>0</v>
      </c>
      <c r="BL31" s="144">
        <f>IFERROR(Ввод!$G35/$E31,0)*N(BL$14&gt;=Ввод!$I35)*N(BL$14&lt;Ввод!$J35)*PRODUCT($J$18:BL$18)*(1+$C31)</f>
        <v>0</v>
      </c>
      <c r="BM31" s="144">
        <f>IFERROR(Ввод!$G35/$E31,0)*N(BM$14&gt;=Ввод!$I35)*N(BM$14&lt;Ввод!$J35)*PRODUCT($J$18:BM$18)*(1+$C31)</f>
        <v>0</v>
      </c>
      <c r="BN31" s="144">
        <f>IFERROR(Ввод!$G35/$E31,0)*N(BN$14&gt;=Ввод!$I35)*N(BN$14&lt;Ввод!$J35)*PRODUCT($J$18:BN$18)*(1+$C31)</f>
        <v>0</v>
      </c>
      <c r="BO31" s="144">
        <f>IFERROR(Ввод!$G35/$E31,0)*N(BO$14&gt;=Ввод!$I35)*N(BO$14&lt;Ввод!$J35)*PRODUCT($J$18:BO$18)*(1+$C31)</f>
        <v>0</v>
      </c>
      <c r="BP31" s="144">
        <f>IFERROR(Ввод!$G35/$E31,0)*N(BP$14&gt;=Ввод!$I35)*N(BP$14&lt;Ввод!$J35)*PRODUCT($J$18:BP$18)*(1+$C31)</f>
        <v>0</v>
      </c>
      <c r="BQ31" s="144">
        <f>IFERROR(Ввод!$G35/$E31,0)*N(BQ$14&gt;=Ввод!$I35)*N(BQ$14&lt;Ввод!$J35)*PRODUCT($J$18:BQ$18)*(1+$C31)</f>
        <v>0</v>
      </c>
      <c r="BR31" s="144">
        <f>IFERROR(Ввод!$G35/$E31,0)*N(BR$14&gt;=Ввод!$I35)*N(BR$14&lt;Ввод!$J35)*PRODUCT($J$18:BR$18)*(1+$C31)</f>
        <v>0</v>
      </c>
      <c r="BS31" s="144">
        <f>IFERROR(Ввод!$G35/$E31,0)*N(BS$14&gt;=Ввод!$I35)*N(BS$14&lt;Ввод!$J35)*PRODUCT($J$18:BS$18)*(1+$C31)</f>
        <v>0</v>
      </c>
      <c r="BT31" s="144">
        <f>IFERROR(Ввод!$G35/$E31,0)*N(BT$14&gt;=Ввод!$I35)*N(BT$14&lt;Ввод!$J35)*PRODUCT($J$18:BT$18)*(1+$C31)</f>
        <v>0</v>
      </c>
      <c r="BU31" s="144">
        <f>IFERROR(Ввод!$G35/$E31,0)*N(BU$14&gt;=Ввод!$I35)*N(BU$14&lt;Ввод!$J35)*PRODUCT($J$18:BU$18)*(1+$C31)</f>
        <v>0</v>
      </c>
      <c r="BV31" s="144">
        <f>IFERROR(Ввод!$G35/$E31,0)*N(BV$14&gt;=Ввод!$I35)*N(BV$14&lt;Ввод!$J35)*PRODUCT($J$18:BV$18)*(1+$C31)</f>
        <v>0</v>
      </c>
      <c r="BW31" s="144">
        <f>IFERROR(Ввод!$G35/$E31,0)*N(BW$14&gt;=Ввод!$I35)*N(BW$14&lt;Ввод!$J35)*PRODUCT($J$18:BW$18)*(1+$C31)</f>
        <v>0</v>
      </c>
      <c r="BX31" s="144">
        <f>IFERROR(Ввод!$G35/$E31,0)*N(BX$14&gt;=Ввод!$I35)*N(BX$14&lt;Ввод!$J35)*PRODUCT($J$18:BX$18)*(1+$C31)</f>
        <v>0</v>
      </c>
      <c r="BY31" s="144">
        <f>IFERROR(Ввод!$G35/$E31,0)*N(BY$14&gt;=Ввод!$I35)*N(BY$14&lt;Ввод!$J35)*PRODUCT($J$18:BY$18)*(1+$C31)</f>
        <v>0</v>
      </c>
      <c r="BZ31" s="144">
        <f>IFERROR(Ввод!$G35/$E31,0)*N(BZ$14&gt;=Ввод!$I35)*N(BZ$14&lt;Ввод!$J35)*PRODUCT($J$18:BZ$18)*(1+$C31)</f>
        <v>0</v>
      </c>
      <c r="CA31" s="144">
        <f>IFERROR(Ввод!$G35/$E31,0)*N(CA$14&gt;=Ввод!$I35)*N(CA$14&lt;Ввод!$J35)*PRODUCT($J$18:CA$18)*(1+$C31)</f>
        <v>0</v>
      </c>
      <c r="CB31" s="144">
        <f>IFERROR(Ввод!$G35/$E31,0)*N(CB$14&gt;=Ввод!$I35)*N(CB$14&lt;Ввод!$J35)*PRODUCT($J$18:CB$18)*(1+$C31)</f>
        <v>0</v>
      </c>
      <c r="CC31" s="144">
        <f>IFERROR(Ввод!$G35/$E31,0)*N(CC$14&gt;=Ввод!$I35)*N(CC$14&lt;Ввод!$J35)*PRODUCT($J$18:CC$18)*(1+$C31)</f>
        <v>0</v>
      </c>
      <c r="CD31" s="144">
        <f>IFERROR(Ввод!$G35/$E31,0)*N(CD$14&gt;=Ввод!$I35)*N(CD$14&lt;Ввод!$J35)*PRODUCT($J$18:CD$18)*(1+$C31)</f>
        <v>0</v>
      </c>
      <c r="CE31" s="144">
        <f>IFERROR(Ввод!$G35/$E31,0)*N(CE$14&gt;=Ввод!$I35)*N(CE$14&lt;Ввод!$J35)*PRODUCT($J$18:CE$18)*(1+$C31)</f>
        <v>0</v>
      </c>
      <c r="CF31" s="144">
        <f>IFERROR(Ввод!$G35/$E31,0)*N(CF$14&gt;=Ввод!$I35)*N(CF$14&lt;Ввод!$J35)*PRODUCT($J$18:CF$18)*(1+$C31)</f>
        <v>0</v>
      </c>
      <c r="CG31" s="144">
        <f>IFERROR(Ввод!$G35/$E31,0)*N(CG$14&gt;=Ввод!$I35)*N(CG$14&lt;Ввод!$J35)*PRODUCT($J$18:CG$18)*(1+$C31)</f>
        <v>0</v>
      </c>
      <c r="CH31" s="144">
        <f>IFERROR(Ввод!$G35/$E31,0)*N(CH$14&gt;=Ввод!$I35)*N(CH$14&lt;Ввод!$J35)*PRODUCT($J$18:CH$18)*(1+$C31)</f>
        <v>0</v>
      </c>
      <c r="CI31" s="144">
        <f>IFERROR(Ввод!$G35/$E31,0)*N(CI$14&gt;=Ввод!$I35)*N(CI$14&lt;Ввод!$J35)*PRODUCT($J$18:CI$18)*(1+$C31)</f>
        <v>0</v>
      </c>
      <c r="CJ31" s="144">
        <f>IFERROR(Ввод!$G35/$E31,0)*N(CJ$14&gt;=Ввод!$I35)*N(CJ$14&lt;Ввод!$J35)*PRODUCT($J$18:CJ$18)*(1+$C31)</f>
        <v>0</v>
      </c>
      <c r="CK31" s="144">
        <f>IFERROR(Ввод!$G35/$E31,0)*N(CK$14&gt;=Ввод!$I35)*N(CK$14&lt;Ввод!$J35)*PRODUCT($J$18:CK$18)*(1+$C31)</f>
        <v>0</v>
      </c>
      <c r="CL31" s="144">
        <f>IFERROR(Ввод!$G35/$E31,0)*N(CL$14&gt;=Ввод!$I35)*N(CL$14&lt;Ввод!$J35)*PRODUCT($J$18:CL$18)*(1+$C31)</f>
        <v>0</v>
      </c>
      <c r="CM31" s="144">
        <f>IFERROR(Ввод!$G35/$E31,0)*N(CM$14&gt;=Ввод!$I35)*N(CM$14&lt;Ввод!$J35)*PRODUCT($J$18:CM$18)*(1+$C31)</f>
        <v>0</v>
      </c>
      <c r="CN31" s="144">
        <f>IFERROR(Ввод!$G35/$E31,0)*N(CN$14&gt;=Ввод!$I35)*N(CN$14&lt;Ввод!$J35)*PRODUCT($J$18:CN$18)*(1+$C31)</f>
        <v>0</v>
      </c>
      <c r="CO31" s="144">
        <f>IFERROR(Ввод!$G35/$E31,0)*N(CO$14&gt;=Ввод!$I35)*N(CO$14&lt;Ввод!$J35)*PRODUCT($J$18:CO$18)*(1+$C31)</f>
        <v>0</v>
      </c>
      <c r="CP31" s="144">
        <f>IFERROR(Ввод!$G35/$E31,0)*N(CP$14&gt;=Ввод!$I35)*N(CP$14&lt;Ввод!$J35)*PRODUCT($J$18:CP$18)*(1+$C31)</f>
        <v>0</v>
      </c>
      <c r="CQ31" s="144">
        <f>IFERROR(Ввод!$G35/$E31,0)*N(CQ$14&gt;=Ввод!$I35)*N(CQ$14&lt;Ввод!$J35)*PRODUCT($J$18:CQ$18)*(1+$C31)</f>
        <v>0</v>
      </c>
      <c r="CR31" s="144">
        <f>IFERROR(Ввод!$G35/$E31,0)*N(CR$14&gt;=Ввод!$I35)*N(CR$14&lt;Ввод!$J35)*PRODUCT($J$18:CR$18)*(1+$C31)</f>
        <v>0</v>
      </c>
      <c r="CS31" s="144">
        <f>IFERROR(Ввод!$G35/$E31,0)*N(CS$14&gt;=Ввод!$I35)*N(CS$14&lt;Ввод!$J35)*PRODUCT($J$18:CS$18)*(1+$C31)</f>
        <v>0</v>
      </c>
      <c r="CT31" s="144">
        <f>IFERROR(Ввод!$G35/$E31,0)*N(CT$14&gt;=Ввод!$I35)*N(CT$14&lt;Ввод!$J35)*PRODUCT($J$18:CT$18)*(1+$C31)</f>
        <v>0</v>
      </c>
      <c r="CU31" s="144">
        <f>IFERROR(Ввод!$G35/$E31,0)*N(CU$14&gt;=Ввод!$I35)*N(CU$14&lt;Ввод!$J35)*PRODUCT($J$18:CU$18)*(1+$C31)</f>
        <v>0</v>
      </c>
      <c r="CV31" s="144">
        <f>IFERROR(Ввод!$G35/$E31,0)*N(CV$14&gt;=Ввод!$I35)*N(CV$14&lt;Ввод!$J35)*PRODUCT($J$18:CV$18)*(1+$C31)</f>
        <v>0</v>
      </c>
      <c r="CW31" s="144">
        <f>IFERROR(Ввод!$G35/$E31,0)*N(CW$14&gt;=Ввод!$I35)*N(CW$14&lt;Ввод!$J35)*PRODUCT($J$18:CW$18)*(1+$C31)</f>
        <v>0</v>
      </c>
      <c r="CX31" s="144">
        <f>IFERROR(Ввод!$G35/$E31,0)*N(CX$14&gt;=Ввод!$I35)*N(CX$14&lt;Ввод!$J35)*PRODUCT($J$18:CX$18)*(1+$C31)</f>
        <v>0</v>
      </c>
      <c r="CY31" s="144">
        <f>IFERROR(Ввод!$G35/$E31,0)*N(CY$14&gt;=Ввод!$I35)*N(CY$14&lt;Ввод!$J35)*PRODUCT($J$18:CY$18)*(1+$C31)</f>
        <v>0</v>
      </c>
      <c r="CZ31" s="144">
        <f>IFERROR(Ввод!$G35/$E31,0)*N(CZ$14&gt;=Ввод!$I35)*N(CZ$14&lt;Ввод!$J35)*PRODUCT($J$18:CZ$18)*(1+$C31)</f>
        <v>0</v>
      </c>
      <c r="DA31" s="144">
        <f>IFERROR(Ввод!$G35/$E31,0)*N(DA$14&gt;=Ввод!$I35)*N(DA$14&lt;Ввод!$J35)*PRODUCT($J$18:DA$18)*(1+$C31)</f>
        <v>0</v>
      </c>
      <c r="DB31" s="144">
        <f>IFERROR(Ввод!$G35/$E31,0)*N(DB$14&gt;=Ввод!$I35)*N(DB$14&lt;Ввод!$J35)*PRODUCT($J$18:DB$18)*(1+$C31)</f>
        <v>0</v>
      </c>
      <c r="DC31" s="144">
        <f>IFERROR(Ввод!$G35/$E31,0)*N(DC$14&gt;=Ввод!$I35)*N(DC$14&lt;Ввод!$J35)*PRODUCT($J$18:DC$18)*(1+$C31)</f>
        <v>0</v>
      </c>
      <c r="DD31" s="144">
        <f>IFERROR(Ввод!$G35/$E31,0)*N(DD$14&gt;=Ввод!$I35)*N(DD$14&lt;Ввод!$J35)*PRODUCT($J$18:DD$18)*(1+$C31)</f>
        <v>0</v>
      </c>
      <c r="DE31" s="144">
        <f>IFERROR(Ввод!$G35/$E31,0)*N(DE$14&gt;=Ввод!$I35)*N(DE$14&lt;Ввод!$J35)*PRODUCT($J$18:DE$18)*(1+$C31)</f>
        <v>0</v>
      </c>
      <c r="DF31" s="144">
        <f>IFERROR(Ввод!$G35/$E31,0)*N(DF$14&gt;=Ввод!$I35)*N(DF$14&lt;Ввод!$J35)*PRODUCT($J$18:DF$18)*(1+$C31)</f>
        <v>0</v>
      </c>
      <c r="DG31" s="144">
        <f>IFERROR(Ввод!$G35/$E31,0)*N(DG$14&gt;=Ввод!$I35)*N(DG$14&lt;Ввод!$J35)*PRODUCT($J$18:DG$18)*(1+$C31)</f>
        <v>0</v>
      </c>
      <c r="DH31" s="144">
        <f>IFERROR(Ввод!$G35/$E31,0)*N(DH$14&gt;=Ввод!$I35)*N(DH$14&lt;Ввод!$J35)*PRODUCT($J$18:DH$18)*(1+$C31)</f>
        <v>0</v>
      </c>
      <c r="DI31" s="144">
        <f>IFERROR(Ввод!$G35/$E31,0)*N(DI$14&gt;=Ввод!$I35)*N(DI$14&lt;Ввод!$J35)*PRODUCT($J$18:DI$18)*(1+$C31)</f>
        <v>0</v>
      </c>
      <c r="DJ31" s="144">
        <f>IFERROR(Ввод!$G35/$E31,0)*N(DJ$14&gt;=Ввод!$I35)*N(DJ$14&lt;Ввод!$J35)*PRODUCT($J$18:DJ$18)*(1+$C31)</f>
        <v>0</v>
      </c>
    </row>
    <row r="32" spans="1:114" x14ac:dyDescent="0.25">
      <c r="B32" t="str">
        <f>Ввод!D36</f>
        <v>Создание / реконструкция объект №11</v>
      </c>
      <c r="C32" s="148">
        <f>Чувствительность!$D$13</f>
        <v>0</v>
      </c>
      <c r="D32">
        <f>N(Ввод!E36)</f>
        <v>0</v>
      </c>
      <c r="E32">
        <f>MATCH(Ввод!J36,$14:$14,0)-MATCH(Ввод!I36,$14:$14,0)</f>
        <v>-32</v>
      </c>
      <c r="G32" s="45" t="s">
        <v>138</v>
      </c>
      <c r="I32" s="144">
        <f t="shared" si="0"/>
        <v>0</v>
      </c>
      <c r="J32" s="144">
        <f>IFERROR(Ввод!$G36/$E32,0)*N(J$14&gt;=Ввод!$I36)*N(J$14&lt;Ввод!$J36)*PRODUCT($J$18:J$18)*(1+$C32)</f>
        <v>0</v>
      </c>
      <c r="K32" s="144">
        <f>IFERROR(Ввод!$G36/$E32,0)*N(K$14&gt;=Ввод!$I36)*N(K$14&lt;Ввод!$J36)*PRODUCT($J$18:K$18)*(1+$C32)</f>
        <v>0</v>
      </c>
      <c r="L32" s="144">
        <f>IFERROR(Ввод!$G36/$E32,0)*N(L$14&gt;=Ввод!$I36)*N(L$14&lt;Ввод!$J36)*PRODUCT($J$18:L$18)*(1+$C32)</f>
        <v>0</v>
      </c>
      <c r="M32" s="144">
        <f>IFERROR(Ввод!$G36/$E32,0)*N(M$14&gt;=Ввод!$I36)*N(M$14&lt;Ввод!$J36)*PRODUCT($J$18:M$18)*(1+$C32)</f>
        <v>0</v>
      </c>
      <c r="N32" s="144">
        <f>IFERROR(Ввод!$G36/$E32,0)*N(N$14&gt;=Ввод!$I36)*N(N$14&lt;Ввод!$J36)*PRODUCT($J$18:N$18)*(1+$C32)</f>
        <v>0</v>
      </c>
      <c r="O32" s="144">
        <f>IFERROR(Ввод!$G36/$E32,0)*N(O$14&gt;=Ввод!$I36)*N(O$14&lt;Ввод!$J36)*PRODUCT($J$18:O$18)*(1+$C32)</f>
        <v>0</v>
      </c>
      <c r="P32" s="144">
        <f>IFERROR(Ввод!$G36/$E32,0)*N(P$14&gt;=Ввод!$I36)*N(P$14&lt;Ввод!$J36)*PRODUCT($J$18:P$18)*(1+$C32)</f>
        <v>0</v>
      </c>
      <c r="Q32" s="144">
        <f>IFERROR(Ввод!$G36/$E32,0)*N(Q$14&gt;=Ввод!$I36)*N(Q$14&lt;Ввод!$J36)*PRODUCT($J$18:Q$18)*(1+$C32)</f>
        <v>0</v>
      </c>
      <c r="R32" s="144">
        <f>IFERROR(Ввод!$G36/$E32,0)*N(R$14&gt;=Ввод!$I36)*N(R$14&lt;Ввод!$J36)*PRODUCT($J$18:R$18)*(1+$C32)</f>
        <v>0</v>
      </c>
      <c r="S32" s="144">
        <f>IFERROR(Ввод!$G36/$E32,0)*N(S$14&gt;=Ввод!$I36)*N(S$14&lt;Ввод!$J36)*PRODUCT($J$18:S$18)*(1+$C32)</f>
        <v>0</v>
      </c>
      <c r="T32" s="144">
        <f>IFERROR(Ввод!$G36/$E32,0)*N(T$14&gt;=Ввод!$I36)*N(T$14&lt;Ввод!$J36)*PRODUCT($J$18:T$18)*(1+$C32)</f>
        <v>0</v>
      </c>
      <c r="U32" s="144">
        <f>IFERROR(Ввод!$G36/$E32,0)*N(U$14&gt;=Ввод!$I36)*N(U$14&lt;Ввод!$J36)*PRODUCT($J$18:U$18)*(1+$C32)</f>
        <v>0</v>
      </c>
      <c r="V32" s="144">
        <f>IFERROR(Ввод!$G36/$E32,0)*N(V$14&gt;=Ввод!$I36)*N(V$14&lt;Ввод!$J36)*PRODUCT($J$18:V$18)*(1+$C32)</f>
        <v>0</v>
      </c>
      <c r="W32" s="144">
        <f>IFERROR(Ввод!$G36/$E32,0)*N(W$14&gt;=Ввод!$I36)*N(W$14&lt;Ввод!$J36)*PRODUCT($J$18:W$18)*(1+$C32)</f>
        <v>0</v>
      </c>
      <c r="X32" s="144">
        <f>IFERROR(Ввод!$G36/$E32,0)*N(X$14&gt;=Ввод!$I36)*N(X$14&lt;Ввод!$J36)*PRODUCT($J$18:X$18)*(1+$C32)</f>
        <v>0</v>
      </c>
      <c r="Y32" s="144">
        <f>IFERROR(Ввод!$G36/$E32,0)*N(Y$14&gt;=Ввод!$I36)*N(Y$14&lt;Ввод!$J36)*PRODUCT($J$18:Y$18)*(1+$C32)</f>
        <v>0</v>
      </c>
      <c r="Z32" s="144">
        <f>IFERROR(Ввод!$G36/$E32,0)*N(Z$14&gt;=Ввод!$I36)*N(Z$14&lt;Ввод!$J36)*PRODUCT($J$18:Z$18)*(1+$C32)</f>
        <v>0</v>
      </c>
      <c r="AA32" s="144">
        <f>IFERROR(Ввод!$G36/$E32,0)*N(AA$14&gt;=Ввод!$I36)*N(AA$14&lt;Ввод!$J36)*PRODUCT($J$18:AA$18)*(1+$C32)</f>
        <v>0</v>
      </c>
      <c r="AB32" s="144">
        <f>IFERROR(Ввод!$G36/$E32,0)*N(AB$14&gt;=Ввод!$I36)*N(AB$14&lt;Ввод!$J36)*PRODUCT($J$18:AB$18)*(1+$C32)</f>
        <v>0</v>
      </c>
      <c r="AC32" s="144">
        <f>IFERROR(Ввод!$G36/$E32,0)*N(AC$14&gt;=Ввод!$I36)*N(AC$14&lt;Ввод!$J36)*PRODUCT($J$18:AC$18)*(1+$C32)</f>
        <v>0</v>
      </c>
      <c r="AD32" s="144">
        <f>IFERROR(Ввод!$G36/$E32,0)*N(AD$14&gt;=Ввод!$I36)*N(AD$14&lt;Ввод!$J36)*PRODUCT($J$18:AD$18)*(1+$C32)</f>
        <v>0</v>
      </c>
      <c r="AE32" s="144">
        <f>IFERROR(Ввод!$G36/$E32,0)*N(AE$14&gt;=Ввод!$I36)*N(AE$14&lt;Ввод!$J36)*PRODUCT($J$18:AE$18)*(1+$C32)</f>
        <v>0</v>
      </c>
      <c r="AF32" s="144">
        <f>IFERROR(Ввод!$G36/$E32,0)*N(AF$14&gt;=Ввод!$I36)*N(AF$14&lt;Ввод!$J36)*PRODUCT($J$18:AF$18)*(1+$C32)</f>
        <v>0</v>
      </c>
      <c r="AG32" s="144">
        <f>IFERROR(Ввод!$G36/$E32,0)*N(AG$14&gt;=Ввод!$I36)*N(AG$14&lt;Ввод!$J36)*PRODUCT($J$18:AG$18)*(1+$C32)</f>
        <v>0</v>
      </c>
      <c r="AH32" s="144">
        <f>IFERROR(Ввод!$G36/$E32,0)*N(AH$14&gt;=Ввод!$I36)*N(AH$14&lt;Ввод!$J36)*PRODUCT($J$18:AH$18)*(1+$C32)</f>
        <v>0</v>
      </c>
      <c r="AI32" s="144">
        <f>IFERROR(Ввод!$G36/$E32,0)*N(AI$14&gt;=Ввод!$I36)*N(AI$14&lt;Ввод!$J36)*PRODUCT($J$18:AI$18)*(1+$C32)</f>
        <v>0</v>
      </c>
      <c r="AJ32" s="144">
        <f>IFERROR(Ввод!$G36/$E32,0)*N(AJ$14&gt;=Ввод!$I36)*N(AJ$14&lt;Ввод!$J36)*PRODUCT($J$18:AJ$18)*(1+$C32)</f>
        <v>0</v>
      </c>
      <c r="AK32" s="144">
        <f>IFERROR(Ввод!$G36/$E32,0)*N(AK$14&gt;=Ввод!$I36)*N(AK$14&lt;Ввод!$J36)*PRODUCT($J$18:AK$18)*(1+$C32)</f>
        <v>0</v>
      </c>
      <c r="AL32" s="144">
        <f>IFERROR(Ввод!$G36/$E32,0)*N(AL$14&gt;=Ввод!$I36)*N(AL$14&lt;Ввод!$J36)*PRODUCT($J$18:AL$18)*(1+$C32)</f>
        <v>0</v>
      </c>
      <c r="AM32" s="144">
        <f>IFERROR(Ввод!$G36/$E32,0)*N(AM$14&gt;=Ввод!$I36)*N(AM$14&lt;Ввод!$J36)*PRODUCT($J$18:AM$18)*(1+$C32)</f>
        <v>0</v>
      </c>
      <c r="AN32" s="144">
        <f>IFERROR(Ввод!$G36/$E32,0)*N(AN$14&gt;=Ввод!$I36)*N(AN$14&lt;Ввод!$J36)*PRODUCT($J$18:AN$18)*(1+$C32)</f>
        <v>0</v>
      </c>
      <c r="AO32" s="144">
        <f>IFERROR(Ввод!$G36/$E32,0)*N(AO$14&gt;=Ввод!$I36)*N(AO$14&lt;Ввод!$J36)*PRODUCT($J$18:AO$18)*(1+$C32)</f>
        <v>0</v>
      </c>
      <c r="AP32" s="144">
        <f>IFERROR(Ввод!$G36/$E32,0)*N(AP$14&gt;=Ввод!$I36)*N(AP$14&lt;Ввод!$J36)*PRODUCT($J$18:AP$18)*(1+$C32)</f>
        <v>0</v>
      </c>
      <c r="AQ32" s="144">
        <f>IFERROR(Ввод!$G36/$E32,0)*N(AQ$14&gt;=Ввод!$I36)*N(AQ$14&lt;Ввод!$J36)*PRODUCT($J$18:AQ$18)*(1+$C32)</f>
        <v>0</v>
      </c>
      <c r="AR32" s="144">
        <f>IFERROR(Ввод!$G36/$E32,0)*N(AR$14&gt;=Ввод!$I36)*N(AR$14&lt;Ввод!$J36)*PRODUCT($J$18:AR$18)*(1+$C32)</f>
        <v>0</v>
      </c>
      <c r="AS32" s="144">
        <f>IFERROR(Ввод!$G36/$E32,0)*N(AS$14&gt;=Ввод!$I36)*N(AS$14&lt;Ввод!$J36)*PRODUCT($J$18:AS$18)*(1+$C32)</f>
        <v>0</v>
      </c>
      <c r="AT32" s="144">
        <f>IFERROR(Ввод!$G36/$E32,0)*N(AT$14&gt;=Ввод!$I36)*N(AT$14&lt;Ввод!$J36)*PRODUCT($J$18:AT$18)*(1+$C32)</f>
        <v>0</v>
      </c>
      <c r="AU32" s="144">
        <f>IFERROR(Ввод!$G36/$E32,0)*N(AU$14&gt;=Ввод!$I36)*N(AU$14&lt;Ввод!$J36)*PRODUCT($J$18:AU$18)*(1+$C32)</f>
        <v>0</v>
      </c>
      <c r="AV32" s="144">
        <f>IFERROR(Ввод!$G36/$E32,0)*N(AV$14&gt;=Ввод!$I36)*N(AV$14&lt;Ввод!$J36)*PRODUCT($J$18:AV$18)*(1+$C32)</f>
        <v>0</v>
      </c>
      <c r="AW32" s="144">
        <f>IFERROR(Ввод!$G36/$E32,0)*N(AW$14&gt;=Ввод!$I36)*N(AW$14&lt;Ввод!$J36)*PRODUCT($J$18:AW$18)*(1+$C32)</f>
        <v>0</v>
      </c>
      <c r="AX32" s="144">
        <f>IFERROR(Ввод!$G36/$E32,0)*N(AX$14&gt;=Ввод!$I36)*N(AX$14&lt;Ввод!$J36)*PRODUCT($J$18:AX$18)*(1+$C32)</f>
        <v>0</v>
      </c>
      <c r="AY32" s="144">
        <f>IFERROR(Ввод!$G36/$E32,0)*N(AY$14&gt;=Ввод!$I36)*N(AY$14&lt;Ввод!$J36)*PRODUCT($J$18:AY$18)*(1+$C32)</f>
        <v>0</v>
      </c>
      <c r="AZ32" s="144">
        <f>IFERROR(Ввод!$G36/$E32,0)*N(AZ$14&gt;=Ввод!$I36)*N(AZ$14&lt;Ввод!$J36)*PRODUCT($J$18:AZ$18)*(1+$C32)</f>
        <v>0</v>
      </c>
      <c r="BA32" s="144">
        <f>IFERROR(Ввод!$G36/$E32,0)*N(BA$14&gt;=Ввод!$I36)*N(BA$14&lt;Ввод!$J36)*PRODUCT($J$18:BA$18)*(1+$C32)</f>
        <v>0</v>
      </c>
      <c r="BB32" s="144">
        <f>IFERROR(Ввод!$G36/$E32,0)*N(BB$14&gt;=Ввод!$I36)*N(BB$14&lt;Ввод!$J36)*PRODUCT($J$18:BB$18)*(1+$C32)</f>
        <v>0</v>
      </c>
      <c r="BC32" s="144">
        <f>IFERROR(Ввод!$G36/$E32,0)*N(BC$14&gt;=Ввод!$I36)*N(BC$14&lt;Ввод!$J36)*PRODUCT($J$18:BC$18)*(1+$C32)</f>
        <v>0</v>
      </c>
      <c r="BD32" s="144">
        <f>IFERROR(Ввод!$G36/$E32,0)*N(BD$14&gt;=Ввод!$I36)*N(BD$14&lt;Ввод!$J36)*PRODUCT($J$18:BD$18)*(1+$C32)</f>
        <v>0</v>
      </c>
      <c r="BE32" s="144">
        <f>IFERROR(Ввод!$G36/$E32,0)*N(BE$14&gt;=Ввод!$I36)*N(BE$14&lt;Ввод!$J36)*PRODUCT($J$18:BE$18)*(1+$C32)</f>
        <v>0</v>
      </c>
      <c r="BF32" s="144">
        <f>IFERROR(Ввод!$G36/$E32,0)*N(BF$14&gt;=Ввод!$I36)*N(BF$14&lt;Ввод!$J36)*PRODUCT($J$18:BF$18)*(1+$C32)</f>
        <v>0</v>
      </c>
      <c r="BG32" s="144">
        <f>IFERROR(Ввод!$G36/$E32,0)*N(BG$14&gt;=Ввод!$I36)*N(BG$14&lt;Ввод!$J36)*PRODUCT($J$18:BG$18)*(1+$C32)</f>
        <v>0</v>
      </c>
      <c r="BH32" s="144">
        <f>IFERROR(Ввод!$G36/$E32,0)*N(BH$14&gt;=Ввод!$I36)*N(BH$14&lt;Ввод!$J36)*PRODUCT($J$18:BH$18)*(1+$C32)</f>
        <v>0</v>
      </c>
      <c r="BI32" s="144">
        <f>IFERROR(Ввод!$G36/$E32,0)*N(BI$14&gt;=Ввод!$I36)*N(BI$14&lt;Ввод!$J36)*PRODUCT($J$18:BI$18)*(1+$C32)</f>
        <v>0</v>
      </c>
      <c r="BJ32" s="144">
        <f>IFERROR(Ввод!$G36/$E32,0)*N(BJ$14&gt;=Ввод!$I36)*N(BJ$14&lt;Ввод!$J36)*PRODUCT($J$18:BJ$18)*(1+$C32)</f>
        <v>0</v>
      </c>
      <c r="BK32" s="144">
        <f>IFERROR(Ввод!$G36/$E32,0)*N(BK$14&gt;=Ввод!$I36)*N(BK$14&lt;Ввод!$J36)*PRODUCT($J$18:BK$18)*(1+$C32)</f>
        <v>0</v>
      </c>
      <c r="BL32" s="144">
        <f>IFERROR(Ввод!$G36/$E32,0)*N(BL$14&gt;=Ввод!$I36)*N(BL$14&lt;Ввод!$J36)*PRODUCT($J$18:BL$18)*(1+$C32)</f>
        <v>0</v>
      </c>
      <c r="BM32" s="144">
        <f>IFERROR(Ввод!$G36/$E32,0)*N(BM$14&gt;=Ввод!$I36)*N(BM$14&lt;Ввод!$J36)*PRODUCT($J$18:BM$18)*(1+$C32)</f>
        <v>0</v>
      </c>
      <c r="BN32" s="144">
        <f>IFERROR(Ввод!$G36/$E32,0)*N(BN$14&gt;=Ввод!$I36)*N(BN$14&lt;Ввод!$J36)*PRODUCT($J$18:BN$18)*(1+$C32)</f>
        <v>0</v>
      </c>
      <c r="BO32" s="144">
        <f>IFERROR(Ввод!$G36/$E32,0)*N(BO$14&gt;=Ввод!$I36)*N(BO$14&lt;Ввод!$J36)*PRODUCT($J$18:BO$18)*(1+$C32)</f>
        <v>0</v>
      </c>
      <c r="BP32" s="144">
        <f>IFERROR(Ввод!$G36/$E32,0)*N(BP$14&gt;=Ввод!$I36)*N(BP$14&lt;Ввод!$J36)*PRODUCT($J$18:BP$18)*(1+$C32)</f>
        <v>0</v>
      </c>
      <c r="BQ32" s="144">
        <f>IFERROR(Ввод!$G36/$E32,0)*N(BQ$14&gt;=Ввод!$I36)*N(BQ$14&lt;Ввод!$J36)*PRODUCT($J$18:BQ$18)*(1+$C32)</f>
        <v>0</v>
      </c>
      <c r="BR32" s="144">
        <f>IFERROR(Ввод!$G36/$E32,0)*N(BR$14&gt;=Ввод!$I36)*N(BR$14&lt;Ввод!$J36)*PRODUCT($J$18:BR$18)*(1+$C32)</f>
        <v>0</v>
      </c>
      <c r="BS32" s="144">
        <f>IFERROR(Ввод!$G36/$E32,0)*N(BS$14&gt;=Ввод!$I36)*N(BS$14&lt;Ввод!$J36)*PRODUCT($J$18:BS$18)*(1+$C32)</f>
        <v>0</v>
      </c>
      <c r="BT32" s="144">
        <f>IFERROR(Ввод!$G36/$E32,0)*N(BT$14&gt;=Ввод!$I36)*N(BT$14&lt;Ввод!$J36)*PRODUCT($J$18:BT$18)*(1+$C32)</f>
        <v>0</v>
      </c>
      <c r="BU32" s="144">
        <f>IFERROR(Ввод!$G36/$E32,0)*N(BU$14&gt;=Ввод!$I36)*N(BU$14&lt;Ввод!$J36)*PRODUCT($J$18:BU$18)*(1+$C32)</f>
        <v>0</v>
      </c>
      <c r="BV32" s="144">
        <f>IFERROR(Ввод!$G36/$E32,0)*N(BV$14&gt;=Ввод!$I36)*N(BV$14&lt;Ввод!$J36)*PRODUCT($J$18:BV$18)*(1+$C32)</f>
        <v>0</v>
      </c>
      <c r="BW32" s="144">
        <f>IFERROR(Ввод!$G36/$E32,0)*N(BW$14&gt;=Ввод!$I36)*N(BW$14&lt;Ввод!$J36)*PRODUCT($J$18:BW$18)*(1+$C32)</f>
        <v>0</v>
      </c>
      <c r="BX32" s="144">
        <f>IFERROR(Ввод!$G36/$E32,0)*N(BX$14&gt;=Ввод!$I36)*N(BX$14&lt;Ввод!$J36)*PRODUCT($J$18:BX$18)*(1+$C32)</f>
        <v>0</v>
      </c>
      <c r="BY32" s="144">
        <f>IFERROR(Ввод!$G36/$E32,0)*N(BY$14&gt;=Ввод!$I36)*N(BY$14&lt;Ввод!$J36)*PRODUCT($J$18:BY$18)*(1+$C32)</f>
        <v>0</v>
      </c>
      <c r="BZ32" s="144">
        <f>IFERROR(Ввод!$G36/$E32,0)*N(BZ$14&gt;=Ввод!$I36)*N(BZ$14&lt;Ввод!$J36)*PRODUCT($J$18:BZ$18)*(1+$C32)</f>
        <v>0</v>
      </c>
      <c r="CA32" s="144">
        <f>IFERROR(Ввод!$G36/$E32,0)*N(CA$14&gt;=Ввод!$I36)*N(CA$14&lt;Ввод!$J36)*PRODUCT($J$18:CA$18)*(1+$C32)</f>
        <v>0</v>
      </c>
      <c r="CB32" s="144">
        <f>IFERROR(Ввод!$G36/$E32,0)*N(CB$14&gt;=Ввод!$I36)*N(CB$14&lt;Ввод!$J36)*PRODUCT($J$18:CB$18)*(1+$C32)</f>
        <v>0</v>
      </c>
      <c r="CC32" s="144">
        <f>IFERROR(Ввод!$G36/$E32,0)*N(CC$14&gt;=Ввод!$I36)*N(CC$14&lt;Ввод!$J36)*PRODUCT($J$18:CC$18)*(1+$C32)</f>
        <v>0</v>
      </c>
      <c r="CD32" s="144">
        <f>IFERROR(Ввод!$G36/$E32,0)*N(CD$14&gt;=Ввод!$I36)*N(CD$14&lt;Ввод!$J36)*PRODUCT($J$18:CD$18)*(1+$C32)</f>
        <v>0</v>
      </c>
      <c r="CE32" s="144">
        <f>IFERROR(Ввод!$G36/$E32,0)*N(CE$14&gt;=Ввод!$I36)*N(CE$14&lt;Ввод!$J36)*PRODUCT($J$18:CE$18)*(1+$C32)</f>
        <v>0</v>
      </c>
      <c r="CF32" s="144">
        <f>IFERROR(Ввод!$G36/$E32,0)*N(CF$14&gt;=Ввод!$I36)*N(CF$14&lt;Ввод!$J36)*PRODUCT($J$18:CF$18)*(1+$C32)</f>
        <v>0</v>
      </c>
      <c r="CG32" s="144">
        <f>IFERROR(Ввод!$G36/$E32,0)*N(CG$14&gt;=Ввод!$I36)*N(CG$14&lt;Ввод!$J36)*PRODUCT($J$18:CG$18)*(1+$C32)</f>
        <v>0</v>
      </c>
      <c r="CH32" s="144">
        <f>IFERROR(Ввод!$G36/$E32,0)*N(CH$14&gt;=Ввод!$I36)*N(CH$14&lt;Ввод!$J36)*PRODUCT($J$18:CH$18)*(1+$C32)</f>
        <v>0</v>
      </c>
      <c r="CI32" s="144">
        <f>IFERROR(Ввод!$G36/$E32,0)*N(CI$14&gt;=Ввод!$I36)*N(CI$14&lt;Ввод!$J36)*PRODUCT($J$18:CI$18)*(1+$C32)</f>
        <v>0</v>
      </c>
      <c r="CJ32" s="144">
        <f>IFERROR(Ввод!$G36/$E32,0)*N(CJ$14&gt;=Ввод!$I36)*N(CJ$14&lt;Ввод!$J36)*PRODUCT($J$18:CJ$18)*(1+$C32)</f>
        <v>0</v>
      </c>
      <c r="CK32" s="144">
        <f>IFERROR(Ввод!$G36/$E32,0)*N(CK$14&gt;=Ввод!$I36)*N(CK$14&lt;Ввод!$J36)*PRODUCT($J$18:CK$18)*(1+$C32)</f>
        <v>0</v>
      </c>
      <c r="CL32" s="144">
        <f>IFERROR(Ввод!$G36/$E32,0)*N(CL$14&gt;=Ввод!$I36)*N(CL$14&lt;Ввод!$J36)*PRODUCT($J$18:CL$18)*(1+$C32)</f>
        <v>0</v>
      </c>
      <c r="CM32" s="144">
        <f>IFERROR(Ввод!$G36/$E32,0)*N(CM$14&gt;=Ввод!$I36)*N(CM$14&lt;Ввод!$J36)*PRODUCT($J$18:CM$18)*(1+$C32)</f>
        <v>0</v>
      </c>
      <c r="CN32" s="144">
        <f>IFERROR(Ввод!$G36/$E32,0)*N(CN$14&gt;=Ввод!$I36)*N(CN$14&lt;Ввод!$J36)*PRODUCT($J$18:CN$18)*(1+$C32)</f>
        <v>0</v>
      </c>
      <c r="CO32" s="144">
        <f>IFERROR(Ввод!$G36/$E32,0)*N(CO$14&gt;=Ввод!$I36)*N(CO$14&lt;Ввод!$J36)*PRODUCT($J$18:CO$18)*(1+$C32)</f>
        <v>0</v>
      </c>
      <c r="CP32" s="144">
        <f>IFERROR(Ввод!$G36/$E32,0)*N(CP$14&gt;=Ввод!$I36)*N(CP$14&lt;Ввод!$J36)*PRODUCT($J$18:CP$18)*(1+$C32)</f>
        <v>0</v>
      </c>
      <c r="CQ32" s="144">
        <f>IFERROR(Ввод!$G36/$E32,0)*N(CQ$14&gt;=Ввод!$I36)*N(CQ$14&lt;Ввод!$J36)*PRODUCT($J$18:CQ$18)*(1+$C32)</f>
        <v>0</v>
      </c>
      <c r="CR32" s="144">
        <f>IFERROR(Ввод!$G36/$E32,0)*N(CR$14&gt;=Ввод!$I36)*N(CR$14&lt;Ввод!$J36)*PRODUCT($J$18:CR$18)*(1+$C32)</f>
        <v>0</v>
      </c>
      <c r="CS32" s="144">
        <f>IFERROR(Ввод!$G36/$E32,0)*N(CS$14&gt;=Ввод!$I36)*N(CS$14&lt;Ввод!$J36)*PRODUCT($J$18:CS$18)*(1+$C32)</f>
        <v>0</v>
      </c>
      <c r="CT32" s="144">
        <f>IFERROR(Ввод!$G36/$E32,0)*N(CT$14&gt;=Ввод!$I36)*N(CT$14&lt;Ввод!$J36)*PRODUCT($J$18:CT$18)*(1+$C32)</f>
        <v>0</v>
      </c>
      <c r="CU32" s="144">
        <f>IFERROR(Ввод!$G36/$E32,0)*N(CU$14&gt;=Ввод!$I36)*N(CU$14&lt;Ввод!$J36)*PRODUCT($J$18:CU$18)*(1+$C32)</f>
        <v>0</v>
      </c>
      <c r="CV32" s="144">
        <f>IFERROR(Ввод!$G36/$E32,0)*N(CV$14&gt;=Ввод!$I36)*N(CV$14&lt;Ввод!$J36)*PRODUCT($J$18:CV$18)*(1+$C32)</f>
        <v>0</v>
      </c>
      <c r="CW32" s="144">
        <f>IFERROR(Ввод!$G36/$E32,0)*N(CW$14&gt;=Ввод!$I36)*N(CW$14&lt;Ввод!$J36)*PRODUCT($J$18:CW$18)*(1+$C32)</f>
        <v>0</v>
      </c>
      <c r="CX32" s="144">
        <f>IFERROR(Ввод!$G36/$E32,0)*N(CX$14&gt;=Ввод!$I36)*N(CX$14&lt;Ввод!$J36)*PRODUCT($J$18:CX$18)*(1+$C32)</f>
        <v>0</v>
      </c>
      <c r="CY32" s="144">
        <f>IFERROR(Ввод!$G36/$E32,0)*N(CY$14&gt;=Ввод!$I36)*N(CY$14&lt;Ввод!$J36)*PRODUCT($J$18:CY$18)*(1+$C32)</f>
        <v>0</v>
      </c>
      <c r="CZ32" s="144">
        <f>IFERROR(Ввод!$G36/$E32,0)*N(CZ$14&gt;=Ввод!$I36)*N(CZ$14&lt;Ввод!$J36)*PRODUCT($J$18:CZ$18)*(1+$C32)</f>
        <v>0</v>
      </c>
      <c r="DA32" s="144">
        <f>IFERROR(Ввод!$G36/$E32,0)*N(DA$14&gt;=Ввод!$I36)*N(DA$14&lt;Ввод!$J36)*PRODUCT($J$18:DA$18)*(1+$C32)</f>
        <v>0</v>
      </c>
      <c r="DB32" s="144">
        <f>IFERROR(Ввод!$G36/$E32,0)*N(DB$14&gt;=Ввод!$I36)*N(DB$14&lt;Ввод!$J36)*PRODUCT($J$18:DB$18)*(1+$C32)</f>
        <v>0</v>
      </c>
      <c r="DC32" s="144">
        <f>IFERROR(Ввод!$G36/$E32,0)*N(DC$14&gt;=Ввод!$I36)*N(DC$14&lt;Ввод!$J36)*PRODUCT($J$18:DC$18)*(1+$C32)</f>
        <v>0</v>
      </c>
      <c r="DD32" s="144">
        <f>IFERROR(Ввод!$G36/$E32,0)*N(DD$14&gt;=Ввод!$I36)*N(DD$14&lt;Ввод!$J36)*PRODUCT($J$18:DD$18)*(1+$C32)</f>
        <v>0</v>
      </c>
      <c r="DE32" s="144">
        <f>IFERROR(Ввод!$G36/$E32,0)*N(DE$14&gt;=Ввод!$I36)*N(DE$14&lt;Ввод!$J36)*PRODUCT($J$18:DE$18)*(1+$C32)</f>
        <v>0</v>
      </c>
      <c r="DF32" s="144">
        <f>IFERROR(Ввод!$G36/$E32,0)*N(DF$14&gt;=Ввод!$I36)*N(DF$14&lt;Ввод!$J36)*PRODUCT($J$18:DF$18)*(1+$C32)</f>
        <v>0</v>
      </c>
      <c r="DG32" s="144">
        <f>IFERROR(Ввод!$G36/$E32,0)*N(DG$14&gt;=Ввод!$I36)*N(DG$14&lt;Ввод!$J36)*PRODUCT($J$18:DG$18)*(1+$C32)</f>
        <v>0</v>
      </c>
      <c r="DH32" s="144">
        <f>IFERROR(Ввод!$G36/$E32,0)*N(DH$14&gt;=Ввод!$I36)*N(DH$14&lt;Ввод!$J36)*PRODUCT($J$18:DH$18)*(1+$C32)</f>
        <v>0</v>
      </c>
      <c r="DI32" s="144">
        <f>IFERROR(Ввод!$G36/$E32,0)*N(DI$14&gt;=Ввод!$I36)*N(DI$14&lt;Ввод!$J36)*PRODUCT($J$18:DI$18)*(1+$C32)</f>
        <v>0</v>
      </c>
      <c r="DJ32" s="144">
        <f>IFERROR(Ввод!$G36/$E32,0)*N(DJ$14&gt;=Ввод!$I36)*N(DJ$14&lt;Ввод!$J36)*PRODUCT($J$18:DJ$18)*(1+$C32)</f>
        <v>0</v>
      </c>
    </row>
    <row r="33" spans="1:114" x14ac:dyDescent="0.25">
      <c r="B33" t="str">
        <f>Ввод!D37</f>
        <v>Создание / реконструкция объект №12</v>
      </c>
      <c r="C33" s="148">
        <f>Чувствительность!$D$13</f>
        <v>0</v>
      </c>
      <c r="D33">
        <f>N(Ввод!E37)</f>
        <v>0</v>
      </c>
      <c r="E33">
        <f>MATCH(Ввод!J37,$14:$14,0)-MATCH(Ввод!I37,$14:$14,0)</f>
        <v>-28</v>
      </c>
      <c r="G33" s="45" t="s">
        <v>138</v>
      </c>
      <c r="I33" s="144">
        <f t="shared" si="0"/>
        <v>0</v>
      </c>
      <c r="J33" s="144">
        <f>IFERROR(Ввод!$G37/$E33,0)*N(J$14&gt;=Ввод!$I37)*N(J$14&lt;Ввод!$J37)*PRODUCT($J$18:J$18)*(1+$C33)</f>
        <v>0</v>
      </c>
      <c r="K33" s="144">
        <f>IFERROR(Ввод!$G37/$E33,0)*N(K$14&gt;=Ввод!$I37)*N(K$14&lt;Ввод!$J37)*PRODUCT($J$18:K$18)*(1+$C33)</f>
        <v>0</v>
      </c>
      <c r="L33" s="144">
        <f>IFERROR(Ввод!$G37/$E33,0)*N(L$14&gt;=Ввод!$I37)*N(L$14&lt;Ввод!$J37)*PRODUCT($J$18:L$18)*(1+$C33)</f>
        <v>0</v>
      </c>
      <c r="M33" s="144">
        <f>IFERROR(Ввод!$G37/$E33,0)*N(M$14&gt;=Ввод!$I37)*N(M$14&lt;Ввод!$J37)*PRODUCT($J$18:M$18)*(1+$C33)</f>
        <v>0</v>
      </c>
      <c r="N33" s="144">
        <f>IFERROR(Ввод!$G37/$E33,0)*N(N$14&gt;=Ввод!$I37)*N(N$14&lt;Ввод!$J37)*PRODUCT($J$18:N$18)*(1+$C33)</f>
        <v>0</v>
      </c>
      <c r="O33" s="144">
        <f>IFERROR(Ввод!$G37/$E33,0)*N(O$14&gt;=Ввод!$I37)*N(O$14&lt;Ввод!$J37)*PRODUCT($J$18:O$18)*(1+$C33)</f>
        <v>0</v>
      </c>
      <c r="P33" s="144">
        <f>IFERROR(Ввод!$G37/$E33,0)*N(P$14&gt;=Ввод!$I37)*N(P$14&lt;Ввод!$J37)*PRODUCT($J$18:P$18)*(1+$C33)</f>
        <v>0</v>
      </c>
      <c r="Q33" s="144">
        <f>IFERROR(Ввод!$G37/$E33,0)*N(Q$14&gt;=Ввод!$I37)*N(Q$14&lt;Ввод!$J37)*PRODUCT($J$18:Q$18)*(1+$C33)</f>
        <v>0</v>
      </c>
      <c r="R33" s="144">
        <f>IFERROR(Ввод!$G37/$E33,0)*N(R$14&gt;=Ввод!$I37)*N(R$14&lt;Ввод!$J37)*PRODUCT($J$18:R$18)*(1+$C33)</f>
        <v>0</v>
      </c>
      <c r="S33" s="144">
        <f>IFERROR(Ввод!$G37/$E33,0)*N(S$14&gt;=Ввод!$I37)*N(S$14&lt;Ввод!$J37)*PRODUCT($J$18:S$18)*(1+$C33)</f>
        <v>0</v>
      </c>
      <c r="T33" s="144">
        <f>IFERROR(Ввод!$G37/$E33,0)*N(T$14&gt;=Ввод!$I37)*N(T$14&lt;Ввод!$J37)*PRODUCT($J$18:T$18)*(1+$C33)</f>
        <v>0</v>
      </c>
      <c r="U33" s="144">
        <f>IFERROR(Ввод!$G37/$E33,0)*N(U$14&gt;=Ввод!$I37)*N(U$14&lt;Ввод!$J37)*PRODUCT($J$18:U$18)*(1+$C33)</f>
        <v>0</v>
      </c>
      <c r="V33" s="144">
        <f>IFERROR(Ввод!$G37/$E33,0)*N(V$14&gt;=Ввод!$I37)*N(V$14&lt;Ввод!$J37)*PRODUCT($J$18:V$18)*(1+$C33)</f>
        <v>0</v>
      </c>
      <c r="W33" s="144">
        <f>IFERROR(Ввод!$G37/$E33,0)*N(W$14&gt;=Ввод!$I37)*N(W$14&lt;Ввод!$J37)*PRODUCT($J$18:W$18)*(1+$C33)</f>
        <v>0</v>
      </c>
      <c r="X33" s="144">
        <f>IFERROR(Ввод!$G37/$E33,0)*N(X$14&gt;=Ввод!$I37)*N(X$14&lt;Ввод!$J37)*PRODUCT($J$18:X$18)*(1+$C33)</f>
        <v>0</v>
      </c>
      <c r="Y33" s="144">
        <f>IFERROR(Ввод!$G37/$E33,0)*N(Y$14&gt;=Ввод!$I37)*N(Y$14&lt;Ввод!$J37)*PRODUCT($J$18:Y$18)*(1+$C33)</f>
        <v>0</v>
      </c>
      <c r="Z33" s="144">
        <f>IFERROR(Ввод!$G37/$E33,0)*N(Z$14&gt;=Ввод!$I37)*N(Z$14&lt;Ввод!$J37)*PRODUCT($J$18:Z$18)*(1+$C33)</f>
        <v>0</v>
      </c>
      <c r="AA33" s="144">
        <f>IFERROR(Ввод!$G37/$E33,0)*N(AA$14&gt;=Ввод!$I37)*N(AA$14&lt;Ввод!$J37)*PRODUCT($J$18:AA$18)*(1+$C33)</f>
        <v>0</v>
      </c>
      <c r="AB33" s="144">
        <f>IFERROR(Ввод!$G37/$E33,0)*N(AB$14&gt;=Ввод!$I37)*N(AB$14&lt;Ввод!$J37)*PRODUCT($J$18:AB$18)*(1+$C33)</f>
        <v>0</v>
      </c>
      <c r="AC33" s="144">
        <f>IFERROR(Ввод!$G37/$E33,0)*N(AC$14&gt;=Ввод!$I37)*N(AC$14&lt;Ввод!$J37)*PRODUCT($J$18:AC$18)*(1+$C33)</f>
        <v>0</v>
      </c>
      <c r="AD33" s="144">
        <f>IFERROR(Ввод!$G37/$E33,0)*N(AD$14&gt;=Ввод!$I37)*N(AD$14&lt;Ввод!$J37)*PRODUCT($J$18:AD$18)*(1+$C33)</f>
        <v>0</v>
      </c>
      <c r="AE33" s="144">
        <f>IFERROR(Ввод!$G37/$E33,0)*N(AE$14&gt;=Ввод!$I37)*N(AE$14&lt;Ввод!$J37)*PRODUCT($J$18:AE$18)*(1+$C33)</f>
        <v>0</v>
      </c>
      <c r="AF33" s="144">
        <f>IFERROR(Ввод!$G37/$E33,0)*N(AF$14&gt;=Ввод!$I37)*N(AF$14&lt;Ввод!$J37)*PRODUCT($J$18:AF$18)*(1+$C33)</f>
        <v>0</v>
      </c>
      <c r="AG33" s="144">
        <f>IFERROR(Ввод!$G37/$E33,0)*N(AG$14&gt;=Ввод!$I37)*N(AG$14&lt;Ввод!$J37)*PRODUCT($J$18:AG$18)*(1+$C33)</f>
        <v>0</v>
      </c>
      <c r="AH33" s="144">
        <f>IFERROR(Ввод!$G37/$E33,0)*N(AH$14&gt;=Ввод!$I37)*N(AH$14&lt;Ввод!$J37)*PRODUCT($J$18:AH$18)*(1+$C33)</f>
        <v>0</v>
      </c>
      <c r="AI33" s="144">
        <f>IFERROR(Ввод!$G37/$E33,0)*N(AI$14&gt;=Ввод!$I37)*N(AI$14&lt;Ввод!$J37)*PRODUCT($J$18:AI$18)*(1+$C33)</f>
        <v>0</v>
      </c>
      <c r="AJ33" s="144">
        <f>IFERROR(Ввод!$G37/$E33,0)*N(AJ$14&gt;=Ввод!$I37)*N(AJ$14&lt;Ввод!$J37)*PRODUCT($J$18:AJ$18)*(1+$C33)</f>
        <v>0</v>
      </c>
      <c r="AK33" s="144">
        <f>IFERROR(Ввод!$G37/$E33,0)*N(AK$14&gt;=Ввод!$I37)*N(AK$14&lt;Ввод!$J37)*PRODUCT($J$18:AK$18)*(1+$C33)</f>
        <v>0</v>
      </c>
      <c r="AL33" s="144">
        <f>IFERROR(Ввод!$G37/$E33,0)*N(AL$14&gt;=Ввод!$I37)*N(AL$14&lt;Ввод!$J37)*PRODUCT($J$18:AL$18)*(1+$C33)</f>
        <v>0</v>
      </c>
      <c r="AM33" s="144">
        <f>IFERROR(Ввод!$G37/$E33,0)*N(AM$14&gt;=Ввод!$I37)*N(AM$14&lt;Ввод!$J37)*PRODUCT($J$18:AM$18)*(1+$C33)</f>
        <v>0</v>
      </c>
      <c r="AN33" s="144">
        <f>IFERROR(Ввод!$G37/$E33,0)*N(AN$14&gt;=Ввод!$I37)*N(AN$14&lt;Ввод!$J37)*PRODUCT($J$18:AN$18)*(1+$C33)</f>
        <v>0</v>
      </c>
      <c r="AO33" s="144">
        <f>IFERROR(Ввод!$G37/$E33,0)*N(AO$14&gt;=Ввод!$I37)*N(AO$14&lt;Ввод!$J37)*PRODUCT($J$18:AO$18)*(1+$C33)</f>
        <v>0</v>
      </c>
      <c r="AP33" s="144">
        <f>IFERROR(Ввод!$G37/$E33,0)*N(AP$14&gt;=Ввод!$I37)*N(AP$14&lt;Ввод!$J37)*PRODUCT($J$18:AP$18)*(1+$C33)</f>
        <v>0</v>
      </c>
      <c r="AQ33" s="144">
        <f>IFERROR(Ввод!$G37/$E33,0)*N(AQ$14&gt;=Ввод!$I37)*N(AQ$14&lt;Ввод!$J37)*PRODUCT($J$18:AQ$18)*(1+$C33)</f>
        <v>0</v>
      </c>
      <c r="AR33" s="144">
        <f>IFERROR(Ввод!$G37/$E33,0)*N(AR$14&gt;=Ввод!$I37)*N(AR$14&lt;Ввод!$J37)*PRODUCT($J$18:AR$18)*(1+$C33)</f>
        <v>0</v>
      </c>
      <c r="AS33" s="144">
        <f>IFERROR(Ввод!$G37/$E33,0)*N(AS$14&gt;=Ввод!$I37)*N(AS$14&lt;Ввод!$J37)*PRODUCT($J$18:AS$18)*(1+$C33)</f>
        <v>0</v>
      </c>
      <c r="AT33" s="144">
        <f>IFERROR(Ввод!$G37/$E33,0)*N(AT$14&gt;=Ввод!$I37)*N(AT$14&lt;Ввод!$J37)*PRODUCT($J$18:AT$18)*(1+$C33)</f>
        <v>0</v>
      </c>
      <c r="AU33" s="144">
        <f>IFERROR(Ввод!$G37/$E33,0)*N(AU$14&gt;=Ввод!$I37)*N(AU$14&lt;Ввод!$J37)*PRODUCT($J$18:AU$18)*(1+$C33)</f>
        <v>0</v>
      </c>
      <c r="AV33" s="144">
        <f>IFERROR(Ввод!$G37/$E33,0)*N(AV$14&gt;=Ввод!$I37)*N(AV$14&lt;Ввод!$J37)*PRODUCT($J$18:AV$18)*(1+$C33)</f>
        <v>0</v>
      </c>
      <c r="AW33" s="144">
        <f>IFERROR(Ввод!$G37/$E33,0)*N(AW$14&gt;=Ввод!$I37)*N(AW$14&lt;Ввод!$J37)*PRODUCT($J$18:AW$18)*(1+$C33)</f>
        <v>0</v>
      </c>
      <c r="AX33" s="144">
        <f>IFERROR(Ввод!$G37/$E33,0)*N(AX$14&gt;=Ввод!$I37)*N(AX$14&lt;Ввод!$J37)*PRODUCT($J$18:AX$18)*(1+$C33)</f>
        <v>0</v>
      </c>
      <c r="AY33" s="144">
        <f>IFERROR(Ввод!$G37/$E33,0)*N(AY$14&gt;=Ввод!$I37)*N(AY$14&lt;Ввод!$J37)*PRODUCT($J$18:AY$18)*(1+$C33)</f>
        <v>0</v>
      </c>
      <c r="AZ33" s="144">
        <f>IFERROR(Ввод!$G37/$E33,0)*N(AZ$14&gt;=Ввод!$I37)*N(AZ$14&lt;Ввод!$J37)*PRODUCT($J$18:AZ$18)*(1+$C33)</f>
        <v>0</v>
      </c>
      <c r="BA33" s="144">
        <f>IFERROR(Ввод!$G37/$E33,0)*N(BA$14&gt;=Ввод!$I37)*N(BA$14&lt;Ввод!$J37)*PRODUCT($J$18:BA$18)*(1+$C33)</f>
        <v>0</v>
      </c>
      <c r="BB33" s="144">
        <f>IFERROR(Ввод!$G37/$E33,0)*N(BB$14&gt;=Ввод!$I37)*N(BB$14&lt;Ввод!$J37)*PRODUCT($J$18:BB$18)*(1+$C33)</f>
        <v>0</v>
      </c>
      <c r="BC33" s="144">
        <f>IFERROR(Ввод!$G37/$E33,0)*N(BC$14&gt;=Ввод!$I37)*N(BC$14&lt;Ввод!$J37)*PRODUCT($J$18:BC$18)*(1+$C33)</f>
        <v>0</v>
      </c>
      <c r="BD33" s="144">
        <f>IFERROR(Ввод!$G37/$E33,0)*N(BD$14&gt;=Ввод!$I37)*N(BD$14&lt;Ввод!$J37)*PRODUCT($J$18:BD$18)*(1+$C33)</f>
        <v>0</v>
      </c>
      <c r="BE33" s="144">
        <f>IFERROR(Ввод!$G37/$E33,0)*N(BE$14&gt;=Ввод!$I37)*N(BE$14&lt;Ввод!$J37)*PRODUCT($J$18:BE$18)*(1+$C33)</f>
        <v>0</v>
      </c>
      <c r="BF33" s="144">
        <f>IFERROR(Ввод!$G37/$E33,0)*N(BF$14&gt;=Ввод!$I37)*N(BF$14&lt;Ввод!$J37)*PRODUCT($J$18:BF$18)*(1+$C33)</f>
        <v>0</v>
      </c>
      <c r="BG33" s="144">
        <f>IFERROR(Ввод!$G37/$E33,0)*N(BG$14&gt;=Ввод!$I37)*N(BG$14&lt;Ввод!$J37)*PRODUCT($J$18:BG$18)*(1+$C33)</f>
        <v>0</v>
      </c>
      <c r="BH33" s="144">
        <f>IFERROR(Ввод!$G37/$E33,0)*N(BH$14&gt;=Ввод!$I37)*N(BH$14&lt;Ввод!$J37)*PRODUCT($J$18:BH$18)*(1+$C33)</f>
        <v>0</v>
      </c>
      <c r="BI33" s="144">
        <f>IFERROR(Ввод!$G37/$E33,0)*N(BI$14&gt;=Ввод!$I37)*N(BI$14&lt;Ввод!$J37)*PRODUCT($J$18:BI$18)*(1+$C33)</f>
        <v>0</v>
      </c>
      <c r="BJ33" s="144">
        <f>IFERROR(Ввод!$G37/$E33,0)*N(BJ$14&gt;=Ввод!$I37)*N(BJ$14&lt;Ввод!$J37)*PRODUCT($J$18:BJ$18)*(1+$C33)</f>
        <v>0</v>
      </c>
      <c r="BK33" s="144">
        <f>IFERROR(Ввод!$G37/$E33,0)*N(BK$14&gt;=Ввод!$I37)*N(BK$14&lt;Ввод!$J37)*PRODUCT($J$18:BK$18)*(1+$C33)</f>
        <v>0</v>
      </c>
      <c r="BL33" s="144">
        <f>IFERROR(Ввод!$G37/$E33,0)*N(BL$14&gt;=Ввод!$I37)*N(BL$14&lt;Ввод!$J37)*PRODUCT($J$18:BL$18)*(1+$C33)</f>
        <v>0</v>
      </c>
      <c r="BM33" s="144">
        <f>IFERROR(Ввод!$G37/$E33,0)*N(BM$14&gt;=Ввод!$I37)*N(BM$14&lt;Ввод!$J37)*PRODUCT($J$18:BM$18)*(1+$C33)</f>
        <v>0</v>
      </c>
      <c r="BN33" s="144">
        <f>IFERROR(Ввод!$G37/$E33,0)*N(BN$14&gt;=Ввод!$I37)*N(BN$14&lt;Ввод!$J37)*PRODUCT($J$18:BN$18)*(1+$C33)</f>
        <v>0</v>
      </c>
      <c r="BO33" s="144">
        <f>IFERROR(Ввод!$G37/$E33,0)*N(BO$14&gt;=Ввод!$I37)*N(BO$14&lt;Ввод!$J37)*PRODUCT($J$18:BO$18)*(1+$C33)</f>
        <v>0</v>
      </c>
      <c r="BP33" s="144">
        <f>IFERROR(Ввод!$G37/$E33,0)*N(BP$14&gt;=Ввод!$I37)*N(BP$14&lt;Ввод!$J37)*PRODUCT($J$18:BP$18)*(1+$C33)</f>
        <v>0</v>
      </c>
      <c r="BQ33" s="144">
        <f>IFERROR(Ввод!$G37/$E33,0)*N(BQ$14&gt;=Ввод!$I37)*N(BQ$14&lt;Ввод!$J37)*PRODUCT($J$18:BQ$18)*(1+$C33)</f>
        <v>0</v>
      </c>
      <c r="BR33" s="144">
        <f>IFERROR(Ввод!$G37/$E33,0)*N(BR$14&gt;=Ввод!$I37)*N(BR$14&lt;Ввод!$J37)*PRODUCT($J$18:BR$18)*(1+$C33)</f>
        <v>0</v>
      </c>
      <c r="BS33" s="144">
        <f>IFERROR(Ввод!$G37/$E33,0)*N(BS$14&gt;=Ввод!$I37)*N(BS$14&lt;Ввод!$J37)*PRODUCT($J$18:BS$18)*(1+$C33)</f>
        <v>0</v>
      </c>
      <c r="BT33" s="144">
        <f>IFERROR(Ввод!$G37/$E33,0)*N(BT$14&gt;=Ввод!$I37)*N(BT$14&lt;Ввод!$J37)*PRODUCT($J$18:BT$18)*(1+$C33)</f>
        <v>0</v>
      </c>
      <c r="BU33" s="144">
        <f>IFERROR(Ввод!$G37/$E33,0)*N(BU$14&gt;=Ввод!$I37)*N(BU$14&lt;Ввод!$J37)*PRODUCT($J$18:BU$18)*(1+$C33)</f>
        <v>0</v>
      </c>
      <c r="BV33" s="144">
        <f>IFERROR(Ввод!$G37/$E33,0)*N(BV$14&gt;=Ввод!$I37)*N(BV$14&lt;Ввод!$J37)*PRODUCT($J$18:BV$18)*(1+$C33)</f>
        <v>0</v>
      </c>
      <c r="BW33" s="144">
        <f>IFERROR(Ввод!$G37/$E33,0)*N(BW$14&gt;=Ввод!$I37)*N(BW$14&lt;Ввод!$J37)*PRODUCT($J$18:BW$18)*(1+$C33)</f>
        <v>0</v>
      </c>
      <c r="BX33" s="144">
        <f>IFERROR(Ввод!$G37/$E33,0)*N(BX$14&gt;=Ввод!$I37)*N(BX$14&lt;Ввод!$J37)*PRODUCT($J$18:BX$18)*(1+$C33)</f>
        <v>0</v>
      </c>
      <c r="BY33" s="144">
        <f>IFERROR(Ввод!$G37/$E33,0)*N(BY$14&gt;=Ввод!$I37)*N(BY$14&lt;Ввод!$J37)*PRODUCT($J$18:BY$18)*(1+$C33)</f>
        <v>0</v>
      </c>
      <c r="BZ33" s="144">
        <f>IFERROR(Ввод!$G37/$E33,0)*N(BZ$14&gt;=Ввод!$I37)*N(BZ$14&lt;Ввод!$J37)*PRODUCT($J$18:BZ$18)*(1+$C33)</f>
        <v>0</v>
      </c>
      <c r="CA33" s="144">
        <f>IFERROR(Ввод!$G37/$E33,0)*N(CA$14&gt;=Ввод!$I37)*N(CA$14&lt;Ввод!$J37)*PRODUCT($J$18:CA$18)*(1+$C33)</f>
        <v>0</v>
      </c>
      <c r="CB33" s="144">
        <f>IFERROR(Ввод!$G37/$E33,0)*N(CB$14&gt;=Ввод!$I37)*N(CB$14&lt;Ввод!$J37)*PRODUCT($J$18:CB$18)*(1+$C33)</f>
        <v>0</v>
      </c>
      <c r="CC33" s="144">
        <f>IFERROR(Ввод!$G37/$E33,0)*N(CC$14&gt;=Ввод!$I37)*N(CC$14&lt;Ввод!$J37)*PRODUCT($J$18:CC$18)*(1+$C33)</f>
        <v>0</v>
      </c>
      <c r="CD33" s="144">
        <f>IFERROR(Ввод!$G37/$E33,0)*N(CD$14&gt;=Ввод!$I37)*N(CD$14&lt;Ввод!$J37)*PRODUCT($J$18:CD$18)*(1+$C33)</f>
        <v>0</v>
      </c>
      <c r="CE33" s="144">
        <f>IFERROR(Ввод!$G37/$E33,0)*N(CE$14&gt;=Ввод!$I37)*N(CE$14&lt;Ввод!$J37)*PRODUCT($J$18:CE$18)*(1+$C33)</f>
        <v>0</v>
      </c>
      <c r="CF33" s="144">
        <f>IFERROR(Ввод!$G37/$E33,0)*N(CF$14&gt;=Ввод!$I37)*N(CF$14&lt;Ввод!$J37)*PRODUCT($J$18:CF$18)*(1+$C33)</f>
        <v>0</v>
      </c>
      <c r="CG33" s="144">
        <f>IFERROR(Ввод!$G37/$E33,0)*N(CG$14&gt;=Ввод!$I37)*N(CG$14&lt;Ввод!$J37)*PRODUCT($J$18:CG$18)*(1+$C33)</f>
        <v>0</v>
      </c>
      <c r="CH33" s="144">
        <f>IFERROR(Ввод!$G37/$E33,0)*N(CH$14&gt;=Ввод!$I37)*N(CH$14&lt;Ввод!$J37)*PRODUCT($J$18:CH$18)*(1+$C33)</f>
        <v>0</v>
      </c>
      <c r="CI33" s="144">
        <f>IFERROR(Ввод!$G37/$E33,0)*N(CI$14&gt;=Ввод!$I37)*N(CI$14&lt;Ввод!$J37)*PRODUCT($J$18:CI$18)*(1+$C33)</f>
        <v>0</v>
      </c>
      <c r="CJ33" s="144">
        <f>IFERROR(Ввод!$G37/$E33,0)*N(CJ$14&gt;=Ввод!$I37)*N(CJ$14&lt;Ввод!$J37)*PRODUCT($J$18:CJ$18)*(1+$C33)</f>
        <v>0</v>
      </c>
      <c r="CK33" s="144">
        <f>IFERROR(Ввод!$G37/$E33,0)*N(CK$14&gt;=Ввод!$I37)*N(CK$14&lt;Ввод!$J37)*PRODUCT($J$18:CK$18)*(1+$C33)</f>
        <v>0</v>
      </c>
      <c r="CL33" s="144">
        <f>IFERROR(Ввод!$G37/$E33,0)*N(CL$14&gt;=Ввод!$I37)*N(CL$14&lt;Ввод!$J37)*PRODUCT($J$18:CL$18)*(1+$C33)</f>
        <v>0</v>
      </c>
      <c r="CM33" s="144">
        <f>IFERROR(Ввод!$G37/$E33,0)*N(CM$14&gt;=Ввод!$I37)*N(CM$14&lt;Ввод!$J37)*PRODUCT($J$18:CM$18)*(1+$C33)</f>
        <v>0</v>
      </c>
      <c r="CN33" s="144">
        <f>IFERROR(Ввод!$G37/$E33,0)*N(CN$14&gt;=Ввод!$I37)*N(CN$14&lt;Ввод!$J37)*PRODUCT($J$18:CN$18)*(1+$C33)</f>
        <v>0</v>
      </c>
      <c r="CO33" s="144">
        <f>IFERROR(Ввод!$G37/$E33,0)*N(CO$14&gt;=Ввод!$I37)*N(CO$14&lt;Ввод!$J37)*PRODUCT($J$18:CO$18)*(1+$C33)</f>
        <v>0</v>
      </c>
      <c r="CP33" s="144">
        <f>IFERROR(Ввод!$G37/$E33,0)*N(CP$14&gt;=Ввод!$I37)*N(CP$14&lt;Ввод!$J37)*PRODUCT($J$18:CP$18)*(1+$C33)</f>
        <v>0</v>
      </c>
      <c r="CQ33" s="144">
        <f>IFERROR(Ввод!$G37/$E33,0)*N(CQ$14&gt;=Ввод!$I37)*N(CQ$14&lt;Ввод!$J37)*PRODUCT($J$18:CQ$18)*(1+$C33)</f>
        <v>0</v>
      </c>
      <c r="CR33" s="144">
        <f>IFERROR(Ввод!$G37/$E33,0)*N(CR$14&gt;=Ввод!$I37)*N(CR$14&lt;Ввод!$J37)*PRODUCT($J$18:CR$18)*(1+$C33)</f>
        <v>0</v>
      </c>
      <c r="CS33" s="144">
        <f>IFERROR(Ввод!$G37/$E33,0)*N(CS$14&gt;=Ввод!$I37)*N(CS$14&lt;Ввод!$J37)*PRODUCT($J$18:CS$18)*(1+$C33)</f>
        <v>0</v>
      </c>
      <c r="CT33" s="144">
        <f>IFERROR(Ввод!$G37/$E33,0)*N(CT$14&gt;=Ввод!$I37)*N(CT$14&lt;Ввод!$J37)*PRODUCT($J$18:CT$18)*(1+$C33)</f>
        <v>0</v>
      </c>
      <c r="CU33" s="144">
        <f>IFERROR(Ввод!$G37/$E33,0)*N(CU$14&gt;=Ввод!$I37)*N(CU$14&lt;Ввод!$J37)*PRODUCT($J$18:CU$18)*(1+$C33)</f>
        <v>0</v>
      </c>
      <c r="CV33" s="144">
        <f>IFERROR(Ввод!$G37/$E33,0)*N(CV$14&gt;=Ввод!$I37)*N(CV$14&lt;Ввод!$J37)*PRODUCT($J$18:CV$18)*(1+$C33)</f>
        <v>0</v>
      </c>
      <c r="CW33" s="144">
        <f>IFERROR(Ввод!$G37/$E33,0)*N(CW$14&gt;=Ввод!$I37)*N(CW$14&lt;Ввод!$J37)*PRODUCT($J$18:CW$18)*(1+$C33)</f>
        <v>0</v>
      </c>
      <c r="CX33" s="144">
        <f>IFERROR(Ввод!$G37/$E33,0)*N(CX$14&gt;=Ввод!$I37)*N(CX$14&lt;Ввод!$J37)*PRODUCT($J$18:CX$18)*(1+$C33)</f>
        <v>0</v>
      </c>
      <c r="CY33" s="144">
        <f>IFERROR(Ввод!$G37/$E33,0)*N(CY$14&gt;=Ввод!$I37)*N(CY$14&lt;Ввод!$J37)*PRODUCT($J$18:CY$18)*(1+$C33)</f>
        <v>0</v>
      </c>
      <c r="CZ33" s="144">
        <f>IFERROR(Ввод!$G37/$E33,0)*N(CZ$14&gt;=Ввод!$I37)*N(CZ$14&lt;Ввод!$J37)*PRODUCT($J$18:CZ$18)*(1+$C33)</f>
        <v>0</v>
      </c>
      <c r="DA33" s="144">
        <f>IFERROR(Ввод!$G37/$E33,0)*N(DA$14&gt;=Ввод!$I37)*N(DA$14&lt;Ввод!$J37)*PRODUCT($J$18:DA$18)*(1+$C33)</f>
        <v>0</v>
      </c>
      <c r="DB33" s="144">
        <f>IFERROR(Ввод!$G37/$E33,0)*N(DB$14&gt;=Ввод!$I37)*N(DB$14&lt;Ввод!$J37)*PRODUCT($J$18:DB$18)*(1+$C33)</f>
        <v>0</v>
      </c>
      <c r="DC33" s="144">
        <f>IFERROR(Ввод!$G37/$E33,0)*N(DC$14&gt;=Ввод!$I37)*N(DC$14&lt;Ввод!$J37)*PRODUCT($J$18:DC$18)*(1+$C33)</f>
        <v>0</v>
      </c>
      <c r="DD33" s="144">
        <f>IFERROR(Ввод!$G37/$E33,0)*N(DD$14&gt;=Ввод!$I37)*N(DD$14&lt;Ввод!$J37)*PRODUCT($J$18:DD$18)*(1+$C33)</f>
        <v>0</v>
      </c>
      <c r="DE33" s="144">
        <f>IFERROR(Ввод!$G37/$E33,0)*N(DE$14&gt;=Ввод!$I37)*N(DE$14&lt;Ввод!$J37)*PRODUCT($J$18:DE$18)*(1+$C33)</f>
        <v>0</v>
      </c>
      <c r="DF33" s="144">
        <f>IFERROR(Ввод!$G37/$E33,0)*N(DF$14&gt;=Ввод!$I37)*N(DF$14&lt;Ввод!$J37)*PRODUCT($J$18:DF$18)*(1+$C33)</f>
        <v>0</v>
      </c>
      <c r="DG33" s="144">
        <f>IFERROR(Ввод!$G37/$E33,0)*N(DG$14&gt;=Ввод!$I37)*N(DG$14&lt;Ввод!$J37)*PRODUCT($J$18:DG$18)*(1+$C33)</f>
        <v>0</v>
      </c>
      <c r="DH33" s="144">
        <f>IFERROR(Ввод!$G37/$E33,0)*N(DH$14&gt;=Ввод!$I37)*N(DH$14&lt;Ввод!$J37)*PRODUCT($J$18:DH$18)*(1+$C33)</f>
        <v>0</v>
      </c>
      <c r="DI33" s="144">
        <f>IFERROR(Ввод!$G37/$E33,0)*N(DI$14&gt;=Ввод!$I37)*N(DI$14&lt;Ввод!$J37)*PRODUCT($J$18:DI$18)*(1+$C33)</f>
        <v>0</v>
      </c>
      <c r="DJ33" s="144">
        <f>IFERROR(Ввод!$G37/$E33,0)*N(DJ$14&gt;=Ввод!$I37)*N(DJ$14&lt;Ввод!$J37)*PRODUCT($J$18:DJ$18)*(1+$C33)</f>
        <v>0</v>
      </c>
    </row>
    <row r="34" spans="1:114" x14ac:dyDescent="0.25">
      <c r="B34" t="str">
        <f>Ввод!D38</f>
        <v>Создание / реконструкция объект №13</v>
      </c>
      <c r="C34" s="148">
        <f>Чувствительность!$D$13</f>
        <v>0</v>
      </c>
      <c r="D34">
        <f>N(Ввод!E38)</f>
        <v>0</v>
      </c>
      <c r="E34">
        <f>MATCH(Ввод!J38,$14:$14,0)-MATCH(Ввод!I38,$14:$14,0)</f>
        <v>-24</v>
      </c>
      <c r="G34" s="45" t="s">
        <v>138</v>
      </c>
      <c r="I34" s="144">
        <f t="shared" si="0"/>
        <v>0</v>
      </c>
      <c r="J34" s="144">
        <f>IFERROR(Ввод!$G38/$E34,0)*N(J$14&gt;=Ввод!$I38)*N(J$14&lt;Ввод!$J38)*PRODUCT($J$18:J$18)*(1+$C34)</f>
        <v>0</v>
      </c>
      <c r="K34" s="144">
        <f>IFERROR(Ввод!$G38/$E34,0)*N(K$14&gt;=Ввод!$I38)*N(K$14&lt;Ввод!$J38)*PRODUCT($J$18:K$18)*(1+$C34)</f>
        <v>0</v>
      </c>
      <c r="L34" s="144">
        <f>IFERROR(Ввод!$G38/$E34,0)*N(L$14&gt;=Ввод!$I38)*N(L$14&lt;Ввод!$J38)*PRODUCT($J$18:L$18)*(1+$C34)</f>
        <v>0</v>
      </c>
      <c r="M34" s="144">
        <f>IFERROR(Ввод!$G38/$E34,0)*N(M$14&gt;=Ввод!$I38)*N(M$14&lt;Ввод!$J38)*PRODUCT($J$18:M$18)*(1+$C34)</f>
        <v>0</v>
      </c>
      <c r="N34" s="144">
        <f>IFERROR(Ввод!$G38/$E34,0)*N(N$14&gt;=Ввод!$I38)*N(N$14&lt;Ввод!$J38)*PRODUCT($J$18:N$18)*(1+$C34)</f>
        <v>0</v>
      </c>
      <c r="O34" s="144">
        <f>IFERROR(Ввод!$G38/$E34,0)*N(O$14&gt;=Ввод!$I38)*N(O$14&lt;Ввод!$J38)*PRODUCT($J$18:O$18)*(1+$C34)</f>
        <v>0</v>
      </c>
      <c r="P34" s="144">
        <f>IFERROR(Ввод!$G38/$E34,0)*N(P$14&gt;=Ввод!$I38)*N(P$14&lt;Ввод!$J38)*PRODUCT($J$18:P$18)*(1+$C34)</f>
        <v>0</v>
      </c>
      <c r="Q34" s="144">
        <f>IFERROR(Ввод!$G38/$E34,0)*N(Q$14&gt;=Ввод!$I38)*N(Q$14&lt;Ввод!$J38)*PRODUCT($J$18:Q$18)*(1+$C34)</f>
        <v>0</v>
      </c>
      <c r="R34" s="144">
        <f>IFERROR(Ввод!$G38/$E34,0)*N(R$14&gt;=Ввод!$I38)*N(R$14&lt;Ввод!$J38)*PRODUCT($J$18:R$18)*(1+$C34)</f>
        <v>0</v>
      </c>
      <c r="S34" s="144">
        <f>IFERROR(Ввод!$G38/$E34,0)*N(S$14&gt;=Ввод!$I38)*N(S$14&lt;Ввод!$J38)*PRODUCT($J$18:S$18)*(1+$C34)</f>
        <v>0</v>
      </c>
      <c r="T34" s="144">
        <f>IFERROR(Ввод!$G38/$E34,0)*N(T$14&gt;=Ввод!$I38)*N(T$14&lt;Ввод!$J38)*PRODUCT($J$18:T$18)*(1+$C34)</f>
        <v>0</v>
      </c>
      <c r="U34" s="144">
        <f>IFERROR(Ввод!$G38/$E34,0)*N(U$14&gt;=Ввод!$I38)*N(U$14&lt;Ввод!$J38)*PRODUCT($J$18:U$18)*(1+$C34)</f>
        <v>0</v>
      </c>
      <c r="V34" s="144">
        <f>IFERROR(Ввод!$G38/$E34,0)*N(V$14&gt;=Ввод!$I38)*N(V$14&lt;Ввод!$J38)*PRODUCT($J$18:V$18)*(1+$C34)</f>
        <v>0</v>
      </c>
      <c r="W34" s="144">
        <f>IFERROR(Ввод!$G38/$E34,0)*N(W$14&gt;=Ввод!$I38)*N(W$14&lt;Ввод!$J38)*PRODUCT($J$18:W$18)*(1+$C34)</f>
        <v>0</v>
      </c>
      <c r="X34" s="144">
        <f>IFERROR(Ввод!$G38/$E34,0)*N(X$14&gt;=Ввод!$I38)*N(X$14&lt;Ввод!$J38)*PRODUCT($J$18:X$18)*(1+$C34)</f>
        <v>0</v>
      </c>
      <c r="Y34" s="144">
        <f>IFERROR(Ввод!$G38/$E34,0)*N(Y$14&gt;=Ввод!$I38)*N(Y$14&lt;Ввод!$J38)*PRODUCT($J$18:Y$18)*(1+$C34)</f>
        <v>0</v>
      </c>
      <c r="Z34" s="144">
        <f>IFERROR(Ввод!$G38/$E34,0)*N(Z$14&gt;=Ввод!$I38)*N(Z$14&lt;Ввод!$J38)*PRODUCT($J$18:Z$18)*(1+$C34)</f>
        <v>0</v>
      </c>
      <c r="AA34" s="144">
        <f>IFERROR(Ввод!$G38/$E34,0)*N(AA$14&gt;=Ввод!$I38)*N(AA$14&lt;Ввод!$J38)*PRODUCT($J$18:AA$18)*(1+$C34)</f>
        <v>0</v>
      </c>
      <c r="AB34" s="144">
        <f>IFERROR(Ввод!$G38/$E34,0)*N(AB$14&gt;=Ввод!$I38)*N(AB$14&lt;Ввод!$J38)*PRODUCT($J$18:AB$18)*(1+$C34)</f>
        <v>0</v>
      </c>
      <c r="AC34" s="144">
        <f>IFERROR(Ввод!$G38/$E34,0)*N(AC$14&gt;=Ввод!$I38)*N(AC$14&lt;Ввод!$J38)*PRODUCT($J$18:AC$18)*(1+$C34)</f>
        <v>0</v>
      </c>
      <c r="AD34" s="144">
        <f>IFERROR(Ввод!$G38/$E34,0)*N(AD$14&gt;=Ввод!$I38)*N(AD$14&lt;Ввод!$J38)*PRODUCT($J$18:AD$18)*(1+$C34)</f>
        <v>0</v>
      </c>
      <c r="AE34" s="144">
        <f>IFERROR(Ввод!$G38/$E34,0)*N(AE$14&gt;=Ввод!$I38)*N(AE$14&lt;Ввод!$J38)*PRODUCT($J$18:AE$18)*(1+$C34)</f>
        <v>0</v>
      </c>
      <c r="AF34" s="144">
        <f>IFERROR(Ввод!$G38/$E34,0)*N(AF$14&gt;=Ввод!$I38)*N(AF$14&lt;Ввод!$J38)*PRODUCT($J$18:AF$18)*(1+$C34)</f>
        <v>0</v>
      </c>
      <c r="AG34" s="144">
        <f>IFERROR(Ввод!$G38/$E34,0)*N(AG$14&gt;=Ввод!$I38)*N(AG$14&lt;Ввод!$J38)*PRODUCT($J$18:AG$18)*(1+$C34)</f>
        <v>0</v>
      </c>
      <c r="AH34" s="144">
        <f>IFERROR(Ввод!$G38/$E34,0)*N(AH$14&gt;=Ввод!$I38)*N(AH$14&lt;Ввод!$J38)*PRODUCT($J$18:AH$18)*(1+$C34)</f>
        <v>0</v>
      </c>
      <c r="AI34" s="144">
        <f>IFERROR(Ввод!$G38/$E34,0)*N(AI$14&gt;=Ввод!$I38)*N(AI$14&lt;Ввод!$J38)*PRODUCT($J$18:AI$18)*(1+$C34)</f>
        <v>0</v>
      </c>
      <c r="AJ34" s="144">
        <f>IFERROR(Ввод!$G38/$E34,0)*N(AJ$14&gt;=Ввод!$I38)*N(AJ$14&lt;Ввод!$J38)*PRODUCT($J$18:AJ$18)*(1+$C34)</f>
        <v>0</v>
      </c>
      <c r="AK34" s="144">
        <f>IFERROR(Ввод!$G38/$E34,0)*N(AK$14&gt;=Ввод!$I38)*N(AK$14&lt;Ввод!$J38)*PRODUCT($J$18:AK$18)*(1+$C34)</f>
        <v>0</v>
      </c>
      <c r="AL34" s="144">
        <f>IFERROR(Ввод!$G38/$E34,0)*N(AL$14&gt;=Ввод!$I38)*N(AL$14&lt;Ввод!$J38)*PRODUCT($J$18:AL$18)*(1+$C34)</f>
        <v>0</v>
      </c>
      <c r="AM34" s="144">
        <f>IFERROR(Ввод!$G38/$E34,0)*N(AM$14&gt;=Ввод!$I38)*N(AM$14&lt;Ввод!$J38)*PRODUCT($J$18:AM$18)*(1+$C34)</f>
        <v>0</v>
      </c>
      <c r="AN34" s="144">
        <f>IFERROR(Ввод!$G38/$E34,0)*N(AN$14&gt;=Ввод!$I38)*N(AN$14&lt;Ввод!$J38)*PRODUCT($J$18:AN$18)*(1+$C34)</f>
        <v>0</v>
      </c>
      <c r="AO34" s="144">
        <f>IFERROR(Ввод!$G38/$E34,0)*N(AO$14&gt;=Ввод!$I38)*N(AO$14&lt;Ввод!$J38)*PRODUCT($J$18:AO$18)*(1+$C34)</f>
        <v>0</v>
      </c>
      <c r="AP34" s="144">
        <f>IFERROR(Ввод!$G38/$E34,0)*N(AP$14&gt;=Ввод!$I38)*N(AP$14&lt;Ввод!$J38)*PRODUCT($J$18:AP$18)*(1+$C34)</f>
        <v>0</v>
      </c>
      <c r="AQ34" s="144">
        <f>IFERROR(Ввод!$G38/$E34,0)*N(AQ$14&gt;=Ввод!$I38)*N(AQ$14&lt;Ввод!$J38)*PRODUCT($J$18:AQ$18)*(1+$C34)</f>
        <v>0</v>
      </c>
      <c r="AR34" s="144">
        <f>IFERROR(Ввод!$G38/$E34,0)*N(AR$14&gt;=Ввод!$I38)*N(AR$14&lt;Ввод!$J38)*PRODUCT($J$18:AR$18)*(1+$C34)</f>
        <v>0</v>
      </c>
      <c r="AS34" s="144">
        <f>IFERROR(Ввод!$G38/$E34,0)*N(AS$14&gt;=Ввод!$I38)*N(AS$14&lt;Ввод!$J38)*PRODUCT($J$18:AS$18)*(1+$C34)</f>
        <v>0</v>
      </c>
      <c r="AT34" s="144">
        <f>IFERROR(Ввод!$G38/$E34,0)*N(AT$14&gt;=Ввод!$I38)*N(AT$14&lt;Ввод!$J38)*PRODUCT($J$18:AT$18)*(1+$C34)</f>
        <v>0</v>
      </c>
      <c r="AU34" s="144">
        <f>IFERROR(Ввод!$G38/$E34,0)*N(AU$14&gt;=Ввод!$I38)*N(AU$14&lt;Ввод!$J38)*PRODUCT($J$18:AU$18)*(1+$C34)</f>
        <v>0</v>
      </c>
      <c r="AV34" s="144">
        <f>IFERROR(Ввод!$G38/$E34,0)*N(AV$14&gt;=Ввод!$I38)*N(AV$14&lt;Ввод!$J38)*PRODUCT($J$18:AV$18)*(1+$C34)</f>
        <v>0</v>
      </c>
      <c r="AW34" s="144">
        <f>IFERROR(Ввод!$G38/$E34,0)*N(AW$14&gt;=Ввод!$I38)*N(AW$14&lt;Ввод!$J38)*PRODUCT($J$18:AW$18)*(1+$C34)</f>
        <v>0</v>
      </c>
      <c r="AX34" s="144">
        <f>IFERROR(Ввод!$G38/$E34,0)*N(AX$14&gt;=Ввод!$I38)*N(AX$14&lt;Ввод!$J38)*PRODUCT($J$18:AX$18)*(1+$C34)</f>
        <v>0</v>
      </c>
      <c r="AY34" s="144">
        <f>IFERROR(Ввод!$G38/$E34,0)*N(AY$14&gt;=Ввод!$I38)*N(AY$14&lt;Ввод!$J38)*PRODUCT($J$18:AY$18)*(1+$C34)</f>
        <v>0</v>
      </c>
      <c r="AZ34" s="144">
        <f>IFERROR(Ввод!$G38/$E34,0)*N(AZ$14&gt;=Ввод!$I38)*N(AZ$14&lt;Ввод!$J38)*PRODUCT($J$18:AZ$18)*(1+$C34)</f>
        <v>0</v>
      </c>
      <c r="BA34" s="144">
        <f>IFERROR(Ввод!$G38/$E34,0)*N(BA$14&gt;=Ввод!$I38)*N(BA$14&lt;Ввод!$J38)*PRODUCT($J$18:BA$18)*(1+$C34)</f>
        <v>0</v>
      </c>
      <c r="BB34" s="144">
        <f>IFERROR(Ввод!$G38/$E34,0)*N(BB$14&gt;=Ввод!$I38)*N(BB$14&lt;Ввод!$J38)*PRODUCT($J$18:BB$18)*(1+$C34)</f>
        <v>0</v>
      </c>
      <c r="BC34" s="144">
        <f>IFERROR(Ввод!$G38/$E34,0)*N(BC$14&gt;=Ввод!$I38)*N(BC$14&lt;Ввод!$J38)*PRODUCT($J$18:BC$18)*(1+$C34)</f>
        <v>0</v>
      </c>
      <c r="BD34" s="144">
        <f>IFERROR(Ввод!$G38/$E34,0)*N(BD$14&gt;=Ввод!$I38)*N(BD$14&lt;Ввод!$J38)*PRODUCT($J$18:BD$18)*(1+$C34)</f>
        <v>0</v>
      </c>
      <c r="BE34" s="144">
        <f>IFERROR(Ввод!$G38/$E34,0)*N(BE$14&gt;=Ввод!$I38)*N(BE$14&lt;Ввод!$J38)*PRODUCT($J$18:BE$18)*(1+$C34)</f>
        <v>0</v>
      </c>
      <c r="BF34" s="144">
        <f>IFERROR(Ввод!$G38/$E34,0)*N(BF$14&gt;=Ввод!$I38)*N(BF$14&lt;Ввод!$J38)*PRODUCT($J$18:BF$18)*(1+$C34)</f>
        <v>0</v>
      </c>
      <c r="BG34" s="144">
        <f>IFERROR(Ввод!$G38/$E34,0)*N(BG$14&gt;=Ввод!$I38)*N(BG$14&lt;Ввод!$J38)*PRODUCT($J$18:BG$18)*(1+$C34)</f>
        <v>0</v>
      </c>
      <c r="BH34" s="144">
        <f>IFERROR(Ввод!$G38/$E34,0)*N(BH$14&gt;=Ввод!$I38)*N(BH$14&lt;Ввод!$J38)*PRODUCT($J$18:BH$18)*(1+$C34)</f>
        <v>0</v>
      </c>
      <c r="BI34" s="144">
        <f>IFERROR(Ввод!$G38/$E34,0)*N(BI$14&gt;=Ввод!$I38)*N(BI$14&lt;Ввод!$J38)*PRODUCT($J$18:BI$18)*(1+$C34)</f>
        <v>0</v>
      </c>
      <c r="BJ34" s="144">
        <f>IFERROR(Ввод!$G38/$E34,0)*N(BJ$14&gt;=Ввод!$I38)*N(BJ$14&lt;Ввод!$J38)*PRODUCT($J$18:BJ$18)*(1+$C34)</f>
        <v>0</v>
      </c>
      <c r="BK34" s="144">
        <f>IFERROR(Ввод!$G38/$E34,0)*N(BK$14&gt;=Ввод!$I38)*N(BK$14&lt;Ввод!$J38)*PRODUCT($J$18:BK$18)*(1+$C34)</f>
        <v>0</v>
      </c>
      <c r="BL34" s="144">
        <f>IFERROR(Ввод!$G38/$E34,0)*N(BL$14&gt;=Ввод!$I38)*N(BL$14&lt;Ввод!$J38)*PRODUCT($J$18:BL$18)*(1+$C34)</f>
        <v>0</v>
      </c>
      <c r="BM34" s="144">
        <f>IFERROR(Ввод!$G38/$E34,0)*N(BM$14&gt;=Ввод!$I38)*N(BM$14&lt;Ввод!$J38)*PRODUCT($J$18:BM$18)*(1+$C34)</f>
        <v>0</v>
      </c>
      <c r="BN34" s="144">
        <f>IFERROR(Ввод!$G38/$E34,0)*N(BN$14&gt;=Ввод!$I38)*N(BN$14&lt;Ввод!$J38)*PRODUCT($J$18:BN$18)*(1+$C34)</f>
        <v>0</v>
      </c>
      <c r="BO34" s="144">
        <f>IFERROR(Ввод!$G38/$E34,0)*N(BO$14&gt;=Ввод!$I38)*N(BO$14&lt;Ввод!$J38)*PRODUCT($J$18:BO$18)*(1+$C34)</f>
        <v>0</v>
      </c>
      <c r="BP34" s="144">
        <f>IFERROR(Ввод!$G38/$E34,0)*N(BP$14&gt;=Ввод!$I38)*N(BP$14&lt;Ввод!$J38)*PRODUCT($J$18:BP$18)*(1+$C34)</f>
        <v>0</v>
      </c>
      <c r="BQ34" s="144">
        <f>IFERROR(Ввод!$G38/$E34,0)*N(BQ$14&gt;=Ввод!$I38)*N(BQ$14&lt;Ввод!$J38)*PRODUCT($J$18:BQ$18)*(1+$C34)</f>
        <v>0</v>
      </c>
      <c r="BR34" s="144">
        <f>IFERROR(Ввод!$G38/$E34,0)*N(BR$14&gt;=Ввод!$I38)*N(BR$14&lt;Ввод!$J38)*PRODUCT($J$18:BR$18)*(1+$C34)</f>
        <v>0</v>
      </c>
      <c r="BS34" s="144">
        <f>IFERROR(Ввод!$G38/$E34,0)*N(BS$14&gt;=Ввод!$I38)*N(BS$14&lt;Ввод!$J38)*PRODUCT($J$18:BS$18)*(1+$C34)</f>
        <v>0</v>
      </c>
      <c r="BT34" s="144">
        <f>IFERROR(Ввод!$G38/$E34,0)*N(BT$14&gt;=Ввод!$I38)*N(BT$14&lt;Ввод!$J38)*PRODUCT($J$18:BT$18)*(1+$C34)</f>
        <v>0</v>
      </c>
      <c r="BU34" s="144">
        <f>IFERROR(Ввод!$G38/$E34,0)*N(BU$14&gt;=Ввод!$I38)*N(BU$14&lt;Ввод!$J38)*PRODUCT($J$18:BU$18)*(1+$C34)</f>
        <v>0</v>
      </c>
      <c r="BV34" s="144">
        <f>IFERROR(Ввод!$G38/$E34,0)*N(BV$14&gt;=Ввод!$I38)*N(BV$14&lt;Ввод!$J38)*PRODUCT($J$18:BV$18)*(1+$C34)</f>
        <v>0</v>
      </c>
      <c r="BW34" s="144">
        <f>IFERROR(Ввод!$G38/$E34,0)*N(BW$14&gt;=Ввод!$I38)*N(BW$14&lt;Ввод!$J38)*PRODUCT($J$18:BW$18)*(1+$C34)</f>
        <v>0</v>
      </c>
      <c r="BX34" s="144">
        <f>IFERROR(Ввод!$G38/$E34,0)*N(BX$14&gt;=Ввод!$I38)*N(BX$14&lt;Ввод!$J38)*PRODUCT($J$18:BX$18)*(1+$C34)</f>
        <v>0</v>
      </c>
      <c r="BY34" s="144">
        <f>IFERROR(Ввод!$G38/$E34,0)*N(BY$14&gt;=Ввод!$I38)*N(BY$14&lt;Ввод!$J38)*PRODUCT($J$18:BY$18)*(1+$C34)</f>
        <v>0</v>
      </c>
      <c r="BZ34" s="144">
        <f>IFERROR(Ввод!$G38/$E34,0)*N(BZ$14&gt;=Ввод!$I38)*N(BZ$14&lt;Ввод!$J38)*PRODUCT($J$18:BZ$18)*(1+$C34)</f>
        <v>0</v>
      </c>
      <c r="CA34" s="144">
        <f>IFERROR(Ввод!$G38/$E34,0)*N(CA$14&gt;=Ввод!$I38)*N(CA$14&lt;Ввод!$J38)*PRODUCT($J$18:CA$18)*(1+$C34)</f>
        <v>0</v>
      </c>
      <c r="CB34" s="144">
        <f>IFERROR(Ввод!$G38/$E34,0)*N(CB$14&gt;=Ввод!$I38)*N(CB$14&lt;Ввод!$J38)*PRODUCT($J$18:CB$18)*(1+$C34)</f>
        <v>0</v>
      </c>
      <c r="CC34" s="144">
        <f>IFERROR(Ввод!$G38/$E34,0)*N(CC$14&gt;=Ввод!$I38)*N(CC$14&lt;Ввод!$J38)*PRODUCT($J$18:CC$18)*(1+$C34)</f>
        <v>0</v>
      </c>
      <c r="CD34" s="144">
        <f>IFERROR(Ввод!$G38/$E34,0)*N(CD$14&gt;=Ввод!$I38)*N(CD$14&lt;Ввод!$J38)*PRODUCT($J$18:CD$18)*(1+$C34)</f>
        <v>0</v>
      </c>
      <c r="CE34" s="144">
        <f>IFERROR(Ввод!$G38/$E34,0)*N(CE$14&gt;=Ввод!$I38)*N(CE$14&lt;Ввод!$J38)*PRODUCT($J$18:CE$18)*(1+$C34)</f>
        <v>0</v>
      </c>
      <c r="CF34" s="144">
        <f>IFERROR(Ввод!$G38/$E34,0)*N(CF$14&gt;=Ввод!$I38)*N(CF$14&lt;Ввод!$J38)*PRODUCT($J$18:CF$18)*(1+$C34)</f>
        <v>0</v>
      </c>
      <c r="CG34" s="144">
        <f>IFERROR(Ввод!$G38/$E34,0)*N(CG$14&gt;=Ввод!$I38)*N(CG$14&lt;Ввод!$J38)*PRODUCT($J$18:CG$18)*(1+$C34)</f>
        <v>0</v>
      </c>
      <c r="CH34" s="144">
        <f>IFERROR(Ввод!$G38/$E34,0)*N(CH$14&gt;=Ввод!$I38)*N(CH$14&lt;Ввод!$J38)*PRODUCT($J$18:CH$18)*(1+$C34)</f>
        <v>0</v>
      </c>
      <c r="CI34" s="144">
        <f>IFERROR(Ввод!$G38/$E34,0)*N(CI$14&gt;=Ввод!$I38)*N(CI$14&lt;Ввод!$J38)*PRODUCT($J$18:CI$18)*(1+$C34)</f>
        <v>0</v>
      </c>
      <c r="CJ34" s="144">
        <f>IFERROR(Ввод!$G38/$E34,0)*N(CJ$14&gt;=Ввод!$I38)*N(CJ$14&lt;Ввод!$J38)*PRODUCT($J$18:CJ$18)*(1+$C34)</f>
        <v>0</v>
      </c>
      <c r="CK34" s="144">
        <f>IFERROR(Ввод!$G38/$E34,0)*N(CK$14&gt;=Ввод!$I38)*N(CK$14&lt;Ввод!$J38)*PRODUCT($J$18:CK$18)*(1+$C34)</f>
        <v>0</v>
      </c>
      <c r="CL34" s="144">
        <f>IFERROR(Ввод!$G38/$E34,0)*N(CL$14&gt;=Ввод!$I38)*N(CL$14&lt;Ввод!$J38)*PRODUCT($J$18:CL$18)*(1+$C34)</f>
        <v>0</v>
      </c>
      <c r="CM34" s="144">
        <f>IFERROR(Ввод!$G38/$E34,0)*N(CM$14&gt;=Ввод!$I38)*N(CM$14&lt;Ввод!$J38)*PRODUCT($J$18:CM$18)*(1+$C34)</f>
        <v>0</v>
      </c>
      <c r="CN34" s="144">
        <f>IFERROR(Ввод!$G38/$E34,0)*N(CN$14&gt;=Ввод!$I38)*N(CN$14&lt;Ввод!$J38)*PRODUCT($J$18:CN$18)*(1+$C34)</f>
        <v>0</v>
      </c>
      <c r="CO34" s="144">
        <f>IFERROR(Ввод!$G38/$E34,0)*N(CO$14&gt;=Ввод!$I38)*N(CO$14&lt;Ввод!$J38)*PRODUCT($J$18:CO$18)*(1+$C34)</f>
        <v>0</v>
      </c>
      <c r="CP34" s="144">
        <f>IFERROR(Ввод!$G38/$E34,0)*N(CP$14&gt;=Ввод!$I38)*N(CP$14&lt;Ввод!$J38)*PRODUCT($J$18:CP$18)*(1+$C34)</f>
        <v>0</v>
      </c>
      <c r="CQ34" s="144">
        <f>IFERROR(Ввод!$G38/$E34,0)*N(CQ$14&gt;=Ввод!$I38)*N(CQ$14&lt;Ввод!$J38)*PRODUCT($J$18:CQ$18)*(1+$C34)</f>
        <v>0</v>
      </c>
      <c r="CR34" s="144">
        <f>IFERROR(Ввод!$G38/$E34,0)*N(CR$14&gt;=Ввод!$I38)*N(CR$14&lt;Ввод!$J38)*PRODUCT($J$18:CR$18)*(1+$C34)</f>
        <v>0</v>
      </c>
      <c r="CS34" s="144">
        <f>IFERROR(Ввод!$G38/$E34,0)*N(CS$14&gt;=Ввод!$I38)*N(CS$14&lt;Ввод!$J38)*PRODUCT($J$18:CS$18)*(1+$C34)</f>
        <v>0</v>
      </c>
      <c r="CT34" s="144">
        <f>IFERROR(Ввод!$G38/$E34,0)*N(CT$14&gt;=Ввод!$I38)*N(CT$14&lt;Ввод!$J38)*PRODUCT($J$18:CT$18)*(1+$C34)</f>
        <v>0</v>
      </c>
      <c r="CU34" s="144">
        <f>IFERROR(Ввод!$G38/$E34,0)*N(CU$14&gt;=Ввод!$I38)*N(CU$14&lt;Ввод!$J38)*PRODUCT($J$18:CU$18)*(1+$C34)</f>
        <v>0</v>
      </c>
      <c r="CV34" s="144">
        <f>IFERROR(Ввод!$G38/$E34,0)*N(CV$14&gt;=Ввод!$I38)*N(CV$14&lt;Ввод!$J38)*PRODUCT($J$18:CV$18)*(1+$C34)</f>
        <v>0</v>
      </c>
      <c r="CW34" s="144">
        <f>IFERROR(Ввод!$G38/$E34,0)*N(CW$14&gt;=Ввод!$I38)*N(CW$14&lt;Ввод!$J38)*PRODUCT($J$18:CW$18)*(1+$C34)</f>
        <v>0</v>
      </c>
      <c r="CX34" s="144">
        <f>IFERROR(Ввод!$G38/$E34,0)*N(CX$14&gt;=Ввод!$I38)*N(CX$14&lt;Ввод!$J38)*PRODUCT($J$18:CX$18)*(1+$C34)</f>
        <v>0</v>
      </c>
      <c r="CY34" s="144">
        <f>IFERROR(Ввод!$G38/$E34,0)*N(CY$14&gt;=Ввод!$I38)*N(CY$14&lt;Ввод!$J38)*PRODUCT($J$18:CY$18)*(1+$C34)</f>
        <v>0</v>
      </c>
      <c r="CZ34" s="144">
        <f>IFERROR(Ввод!$G38/$E34,0)*N(CZ$14&gt;=Ввод!$I38)*N(CZ$14&lt;Ввод!$J38)*PRODUCT($J$18:CZ$18)*(1+$C34)</f>
        <v>0</v>
      </c>
      <c r="DA34" s="144">
        <f>IFERROR(Ввод!$G38/$E34,0)*N(DA$14&gt;=Ввод!$I38)*N(DA$14&lt;Ввод!$J38)*PRODUCT($J$18:DA$18)*(1+$C34)</f>
        <v>0</v>
      </c>
      <c r="DB34" s="144">
        <f>IFERROR(Ввод!$G38/$E34,0)*N(DB$14&gt;=Ввод!$I38)*N(DB$14&lt;Ввод!$J38)*PRODUCT($J$18:DB$18)*(1+$C34)</f>
        <v>0</v>
      </c>
      <c r="DC34" s="144">
        <f>IFERROR(Ввод!$G38/$E34,0)*N(DC$14&gt;=Ввод!$I38)*N(DC$14&lt;Ввод!$J38)*PRODUCT($J$18:DC$18)*(1+$C34)</f>
        <v>0</v>
      </c>
      <c r="DD34" s="144">
        <f>IFERROR(Ввод!$G38/$E34,0)*N(DD$14&gt;=Ввод!$I38)*N(DD$14&lt;Ввод!$J38)*PRODUCT($J$18:DD$18)*(1+$C34)</f>
        <v>0</v>
      </c>
      <c r="DE34" s="144">
        <f>IFERROR(Ввод!$G38/$E34,0)*N(DE$14&gt;=Ввод!$I38)*N(DE$14&lt;Ввод!$J38)*PRODUCT($J$18:DE$18)*(1+$C34)</f>
        <v>0</v>
      </c>
      <c r="DF34" s="144">
        <f>IFERROR(Ввод!$G38/$E34,0)*N(DF$14&gt;=Ввод!$I38)*N(DF$14&lt;Ввод!$J38)*PRODUCT($J$18:DF$18)*(1+$C34)</f>
        <v>0</v>
      </c>
      <c r="DG34" s="144">
        <f>IFERROR(Ввод!$G38/$E34,0)*N(DG$14&gt;=Ввод!$I38)*N(DG$14&lt;Ввод!$J38)*PRODUCT($J$18:DG$18)*(1+$C34)</f>
        <v>0</v>
      </c>
      <c r="DH34" s="144">
        <f>IFERROR(Ввод!$G38/$E34,0)*N(DH$14&gt;=Ввод!$I38)*N(DH$14&lt;Ввод!$J38)*PRODUCT($J$18:DH$18)*(1+$C34)</f>
        <v>0</v>
      </c>
      <c r="DI34" s="144">
        <f>IFERROR(Ввод!$G38/$E34,0)*N(DI$14&gt;=Ввод!$I38)*N(DI$14&lt;Ввод!$J38)*PRODUCT($J$18:DI$18)*(1+$C34)</f>
        <v>0</v>
      </c>
      <c r="DJ34" s="144">
        <f>IFERROR(Ввод!$G38/$E34,0)*N(DJ$14&gt;=Ввод!$I38)*N(DJ$14&lt;Ввод!$J38)*PRODUCT($J$18:DJ$18)*(1+$C34)</f>
        <v>0</v>
      </c>
    </row>
    <row r="35" spans="1:114" x14ac:dyDescent="0.25">
      <c r="B35" t="str">
        <f>Ввод!D39</f>
        <v>Создание / реконструкция объект №14</v>
      </c>
      <c r="C35" s="148">
        <f>Чувствительность!$D$13</f>
        <v>0</v>
      </c>
      <c r="D35">
        <f>N(Ввод!E39)</f>
        <v>0</v>
      </c>
      <c r="E35">
        <f>MATCH(Ввод!J39,$14:$14,0)-MATCH(Ввод!I39,$14:$14,0)</f>
        <v>-20</v>
      </c>
      <c r="G35" s="45" t="s">
        <v>138</v>
      </c>
      <c r="I35" s="144">
        <f t="shared" si="0"/>
        <v>0</v>
      </c>
      <c r="J35" s="144">
        <f>IFERROR(Ввод!$G39/$E35,0)*N(J$14&gt;=Ввод!$I39)*N(J$14&lt;Ввод!$J39)*PRODUCT($J$18:J$18)*(1+$C35)</f>
        <v>0</v>
      </c>
      <c r="K35" s="144">
        <f>IFERROR(Ввод!$G39/$E35,0)*N(K$14&gt;=Ввод!$I39)*N(K$14&lt;Ввод!$J39)*PRODUCT($J$18:K$18)*(1+$C35)</f>
        <v>0</v>
      </c>
      <c r="L35" s="144">
        <f>IFERROR(Ввод!$G39/$E35,0)*N(L$14&gt;=Ввод!$I39)*N(L$14&lt;Ввод!$J39)*PRODUCT($J$18:L$18)*(1+$C35)</f>
        <v>0</v>
      </c>
      <c r="M35" s="144">
        <f>IFERROR(Ввод!$G39/$E35,0)*N(M$14&gt;=Ввод!$I39)*N(M$14&lt;Ввод!$J39)*PRODUCT($J$18:M$18)*(1+$C35)</f>
        <v>0</v>
      </c>
      <c r="N35" s="144">
        <f>IFERROR(Ввод!$G39/$E35,0)*N(N$14&gt;=Ввод!$I39)*N(N$14&lt;Ввод!$J39)*PRODUCT($J$18:N$18)*(1+$C35)</f>
        <v>0</v>
      </c>
      <c r="O35" s="144">
        <f>IFERROR(Ввод!$G39/$E35,0)*N(O$14&gt;=Ввод!$I39)*N(O$14&lt;Ввод!$J39)*PRODUCT($J$18:O$18)*(1+$C35)</f>
        <v>0</v>
      </c>
      <c r="P35" s="144">
        <f>IFERROR(Ввод!$G39/$E35,0)*N(P$14&gt;=Ввод!$I39)*N(P$14&lt;Ввод!$J39)*PRODUCT($J$18:P$18)*(1+$C35)</f>
        <v>0</v>
      </c>
      <c r="Q35" s="144">
        <f>IFERROR(Ввод!$G39/$E35,0)*N(Q$14&gt;=Ввод!$I39)*N(Q$14&lt;Ввод!$J39)*PRODUCT($J$18:Q$18)*(1+$C35)</f>
        <v>0</v>
      </c>
      <c r="R35" s="144">
        <f>IFERROR(Ввод!$G39/$E35,0)*N(R$14&gt;=Ввод!$I39)*N(R$14&lt;Ввод!$J39)*PRODUCT($J$18:R$18)*(1+$C35)</f>
        <v>0</v>
      </c>
      <c r="S35" s="144">
        <f>IFERROR(Ввод!$G39/$E35,0)*N(S$14&gt;=Ввод!$I39)*N(S$14&lt;Ввод!$J39)*PRODUCT($J$18:S$18)*(1+$C35)</f>
        <v>0</v>
      </c>
      <c r="T35" s="144">
        <f>IFERROR(Ввод!$G39/$E35,0)*N(T$14&gt;=Ввод!$I39)*N(T$14&lt;Ввод!$J39)*PRODUCT($J$18:T$18)*(1+$C35)</f>
        <v>0</v>
      </c>
      <c r="U35" s="144">
        <f>IFERROR(Ввод!$G39/$E35,0)*N(U$14&gt;=Ввод!$I39)*N(U$14&lt;Ввод!$J39)*PRODUCT($J$18:U$18)*(1+$C35)</f>
        <v>0</v>
      </c>
      <c r="V35" s="144">
        <f>IFERROR(Ввод!$G39/$E35,0)*N(V$14&gt;=Ввод!$I39)*N(V$14&lt;Ввод!$J39)*PRODUCT($J$18:V$18)*(1+$C35)</f>
        <v>0</v>
      </c>
      <c r="W35" s="144">
        <f>IFERROR(Ввод!$G39/$E35,0)*N(W$14&gt;=Ввод!$I39)*N(W$14&lt;Ввод!$J39)*PRODUCT($J$18:W$18)*(1+$C35)</f>
        <v>0</v>
      </c>
      <c r="X35" s="144">
        <f>IFERROR(Ввод!$G39/$E35,0)*N(X$14&gt;=Ввод!$I39)*N(X$14&lt;Ввод!$J39)*PRODUCT($J$18:X$18)*(1+$C35)</f>
        <v>0</v>
      </c>
      <c r="Y35" s="144">
        <f>IFERROR(Ввод!$G39/$E35,0)*N(Y$14&gt;=Ввод!$I39)*N(Y$14&lt;Ввод!$J39)*PRODUCT($J$18:Y$18)*(1+$C35)</f>
        <v>0</v>
      </c>
      <c r="Z35" s="144">
        <f>IFERROR(Ввод!$G39/$E35,0)*N(Z$14&gt;=Ввод!$I39)*N(Z$14&lt;Ввод!$J39)*PRODUCT($J$18:Z$18)*(1+$C35)</f>
        <v>0</v>
      </c>
      <c r="AA35" s="144">
        <f>IFERROR(Ввод!$G39/$E35,0)*N(AA$14&gt;=Ввод!$I39)*N(AA$14&lt;Ввод!$J39)*PRODUCT($J$18:AA$18)*(1+$C35)</f>
        <v>0</v>
      </c>
      <c r="AB35" s="144">
        <f>IFERROR(Ввод!$G39/$E35,0)*N(AB$14&gt;=Ввод!$I39)*N(AB$14&lt;Ввод!$J39)*PRODUCT($J$18:AB$18)*(1+$C35)</f>
        <v>0</v>
      </c>
      <c r="AC35" s="144">
        <f>IFERROR(Ввод!$G39/$E35,0)*N(AC$14&gt;=Ввод!$I39)*N(AC$14&lt;Ввод!$J39)*PRODUCT($J$18:AC$18)*(1+$C35)</f>
        <v>0</v>
      </c>
      <c r="AD35" s="144">
        <f>IFERROR(Ввод!$G39/$E35,0)*N(AD$14&gt;=Ввод!$I39)*N(AD$14&lt;Ввод!$J39)*PRODUCT($J$18:AD$18)*(1+$C35)</f>
        <v>0</v>
      </c>
      <c r="AE35" s="144">
        <f>IFERROR(Ввод!$G39/$E35,0)*N(AE$14&gt;=Ввод!$I39)*N(AE$14&lt;Ввод!$J39)*PRODUCT($J$18:AE$18)*(1+$C35)</f>
        <v>0</v>
      </c>
      <c r="AF35" s="144">
        <f>IFERROR(Ввод!$G39/$E35,0)*N(AF$14&gt;=Ввод!$I39)*N(AF$14&lt;Ввод!$J39)*PRODUCT($J$18:AF$18)*(1+$C35)</f>
        <v>0</v>
      </c>
      <c r="AG35" s="144">
        <f>IFERROR(Ввод!$G39/$E35,0)*N(AG$14&gt;=Ввод!$I39)*N(AG$14&lt;Ввод!$J39)*PRODUCT($J$18:AG$18)*(1+$C35)</f>
        <v>0</v>
      </c>
      <c r="AH35" s="144">
        <f>IFERROR(Ввод!$G39/$E35,0)*N(AH$14&gt;=Ввод!$I39)*N(AH$14&lt;Ввод!$J39)*PRODUCT($J$18:AH$18)*(1+$C35)</f>
        <v>0</v>
      </c>
      <c r="AI35" s="144">
        <f>IFERROR(Ввод!$G39/$E35,0)*N(AI$14&gt;=Ввод!$I39)*N(AI$14&lt;Ввод!$J39)*PRODUCT($J$18:AI$18)*(1+$C35)</f>
        <v>0</v>
      </c>
      <c r="AJ35" s="144">
        <f>IFERROR(Ввод!$G39/$E35,0)*N(AJ$14&gt;=Ввод!$I39)*N(AJ$14&lt;Ввод!$J39)*PRODUCT($J$18:AJ$18)*(1+$C35)</f>
        <v>0</v>
      </c>
      <c r="AK35" s="144">
        <f>IFERROR(Ввод!$G39/$E35,0)*N(AK$14&gt;=Ввод!$I39)*N(AK$14&lt;Ввод!$J39)*PRODUCT($J$18:AK$18)*(1+$C35)</f>
        <v>0</v>
      </c>
      <c r="AL35" s="144">
        <f>IFERROR(Ввод!$G39/$E35,0)*N(AL$14&gt;=Ввод!$I39)*N(AL$14&lt;Ввод!$J39)*PRODUCT($J$18:AL$18)*(1+$C35)</f>
        <v>0</v>
      </c>
      <c r="AM35" s="144">
        <f>IFERROR(Ввод!$G39/$E35,0)*N(AM$14&gt;=Ввод!$I39)*N(AM$14&lt;Ввод!$J39)*PRODUCT($J$18:AM$18)*(1+$C35)</f>
        <v>0</v>
      </c>
      <c r="AN35" s="144">
        <f>IFERROR(Ввод!$G39/$E35,0)*N(AN$14&gt;=Ввод!$I39)*N(AN$14&lt;Ввод!$J39)*PRODUCT($J$18:AN$18)*(1+$C35)</f>
        <v>0</v>
      </c>
      <c r="AO35" s="144">
        <f>IFERROR(Ввод!$G39/$E35,0)*N(AO$14&gt;=Ввод!$I39)*N(AO$14&lt;Ввод!$J39)*PRODUCT($J$18:AO$18)*(1+$C35)</f>
        <v>0</v>
      </c>
      <c r="AP35" s="144">
        <f>IFERROR(Ввод!$G39/$E35,0)*N(AP$14&gt;=Ввод!$I39)*N(AP$14&lt;Ввод!$J39)*PRODUCT($J$18:AP$18)*(1+$C35)</f>
        <v>0</v>
      </c>
      <c r="AQ35" s="144">
        <f>IFERROR(Ввод!$G39/$E35,0)*N(AQ$14&gt;=Ввод!$I39)*N(AQ$14&lt;Ввод!$J39)*PRODUCT($J$18:AQ$18)*(1+$C35)</f>
        <v>0</v>
      </c>
      <c r="AR35" s="144">
        <f>IFERROR(Ввод!$G39/$E35,0)*N(AR$14&gt;=Ввод!$I39)*N(AR$14&lt;Ввод!$J39)*PRODUCT($J$18:AR$18)*(1+$C35)</f>
        <v>0</v>
      </c>
      <c r="AS35" s="144">
        <f>IFERROR(Ввод!$G39/$E35,0)*N(AS$14&gt;=Ввод!$I39)*N(AS$14&lt;Ввод!$J39)*PRODUCT($J$18:AS$18)*(1+$C35)</f>
        <v>0</v>
      </c>
      <c r="AT35" s="144">
        <f>IFERROR(Ввод!$G39/$E35,0)*N(AT$14&gt;=Ввод!$I39)*N(AT$14&lt;Ввод!$J39)*PRODUCT($J$18:AT$18)*(1+$C35)</f>
        <v>0</v>
      </c>
      <c r="AU35" s="144">
        <f>IFERROR(Ввод!$G39/$E35,0)*N(AU$14&gt;=Ввод!$I39)*N(AU$14&lt;Ввод!$J39)*PRODUCT($J$18:AU$18)*(1+$C35)</f>
        <v>0</v>
      </c>
      <c r="AV35" s="144">
        <f>IFERROR(Ввод!$G39/$E35,0)*N(AV$14&gt;=Ввод!$I39)*N(AV$14&lt;Ввод!$J39)*PRODUCT($J$18:AV$18)*(1+$C35)</f>
        <v>0</v>
      </c>
      <c r="AW35" s="144">
        <f>IFERROR(Ввод!$G39/$E35,0)*N(AW$14&gt;=Ввод!$I39)*N(AW$14&lt;Ввод!$J39)*PRODUCT($J$18:AW$18)*(1+$C35)</f>
        <v>0</v>
      </c>
      <c r="AX35" s="144">
        <f>IFERROR(Ввод!$G39/$E35,0)*N(AX$14&gt;=Ввод!$I39)*N(AX$14&lt;Ввод!$J39)*PRODUCT($J$18:AX$18)*(1+$C35)</f>
        <v>0</v>
      </c>
      <c r="AY35" s="144">
        <f>IFERROR(Ввод!$G39/$E35,0)*N(AY$14&gt;=Ввод!$I39)*N(AY$14&lt;Ввод!$J39)*PRODUCT($J$18:AY$18)*(1+$C35)</f>
        <v>0</v>
      </c>
      <c r="AZ35" s="144">
        <f>IFERROR(Ввод!$G39/$E35,0)*N(AZ$14&gt;=Ввод!$I39)*N(AZ$14&lt;Ввод!$J39)*PRODUCT($J$18:AZ$18)*(1+$C35)</f>
        <v>0</v>
      </c>
      <c r="BA35" s="144">
        <f>IFERROR(Ввод!$G39/$E35,0)*N(BA$14&gt;=Ввод!$I39)*N(BA$14&lt;Ввод!$J39)*PRODUCT($J$18:BA$18)*(1+$C35)</f>
        <v>0</v>
      </c>
      <c r="BB35" s="144">
        <f>IFERROR(Ввод!$G39/$E35,0)*N(BB$14&gt;=Ввод!$I39)*N(BB$14&lt;Ввод!$J39)*PRODUCT($J$18:BB$18)*(1+$C35)</f>
        <v>0</v>
      </c>
      <c r="BC35" s="144">
        <f>IFERROR(Ввод!$G39/$E35,0)*N(BC$14&gt;=Ввод!$I39)*N(BC$14&lt;Ввод!$J39)*PRODUCT($J$18:BC$18)*(1+$C35)</f>
        <v>0</v>
      </c>
      <c r="BD35" s="144">
        <f>IFERROR(Ввод!$G39/$E35,0)*N(BD$14&gt;=Ввод!$I39)*N(BD$14&lt;Ввод!$J39)*PRODUCT($J$18:BD$18)*(1+$C35)</f>
        <v>0</v>
      </c>
      <c r="BE35" s="144">
        <f>IFERROR(Ввод!$G39/$E35,0)*N(BE$14&gt;=Ввод!$I39)*N(BE$14&lt;Ввод!$J39)*PRODUCT($J$18:BE$18)*(1+$C35)</f>
        <v>0</v>
      </c>
      <c r="BF35" s="144">
        <f>IFERROR(Ввод!$G39/$E35,0)*N(BF$14&gt;=Ввод!$I39)*N(BF$14&lt;Ввод!$J39)*PRODUCT($J$18:BF$18)*(1+$C35)</f>
        <v>0</v>
      </c>
      <c r="BG35" s="144">
        <f>IFERROR(Ввод!$G39/$E35,0)*N(BG$14&gt;=Ввод!$I39)*N(BG$14&lt;Ввод!$J39)*PRODUCT($J$18:BG$18)*(1+$C35)</f>
        <v>0</v>
      </c>
      <c r="BH35" s="144">
        <f>IFERROR(Ввод!$G39/$E35,0)*N(BH$14&gt;=Ввод!$I39)*N(BH$14&lt;Ввод!$J39)*PRODUCT($J$18:BH$18)*(1+$C35)</f>
        <v>0</v>
      </c>
      <c r="BI35" s="144">
        <f>IFERROR(Ввод!$G39/$E35,0)*N(BI$14&gt;=Ввод!$I39)*N(BI$14&lt;Ввод!$J39)*PRODUCT($J$18:BI$18)*(1+$C35)</f>
        <v>0</v>
      </c>
      <c r="BJ35" s="144">
        <f>IFERROR(Ввод!$G39/$E35,0)*N(BJ$14&gt;=Ввод!$I39)*N(BJ$14&lt;Ввод!$J39)*PRODUCT($J$18:BJ$18)*(1+$C35)</f>
        <v>0</v>
      </c>
      <c r="BK35" s="144">
        <f>IFERROR(Ввод!$G39/$E35,0)*N(BK$14&gt;=Ввод!$I39)*N(BK$14&lt;Ввод!$J39)*PRODUCT($J$18:BK$18)*(1+$C35)</f>
        <v>0</v>
      </c>
      <c r="BL35" s="144">
        <f>IFERROR(Ввод!$G39/$E35,0)*N(BL$14&gt;=Ввод!$I39)*N(BL$14&lt;Ввод!$J39)*PRODUCT($J$18:BL$18)*(1+$C35)</f>
        <v>0</v>
      </c>
      <c r="BM35" s="144">
        <f>IFERROR(Ввод!$G39/$E35,0)*N(BM$14&gt;=Ввод!$I39)*N(BM$14&lt;Ввод!$J39)*PRODUCT($J$18:BM$18)*(1+$C35)</f>
        <v>0</v>
      </c>
      <c r="BN35" s="144">
        <f>IFERROR(Ввод!$G39/$E35,0)*N(BN$14&gt;=Ввод!$I39)*N(BN$14&lt;Ввод!$J39)*PRODUCT($J$18:BN$18)*(1+$C35)</f>
        <v>0</v>
      </c>
      <c r="BO35" s="144">
        <f>IFERROR(Ввод!$G39/$E35,0)*N(BO$14&gt;=Ввод!$I39)*N(BO$14&lt;Ввод!$J39)*PRODUCT($J$18:BO$18)*(1+$C35)</f>
        <v>0</v>
      </c>
      <c r="BP35" s="144">
        <f>IFERROR(Ввод!$G39/$E35,0)*N(BP$14&gt;=Ввод!$I39)*N(BP$14&lt;Ввод!$J39)*PRODUCT($J$18:BP$18)*(1+$C35)</f>
        <v>0</v>
      </c>
      <c r="BQ35" s="144">
        <f>IFERROR(Ввод!$G39/$E35,0)*N(BQ$14&gt;=Ввод!$I39)*N(BQ$14&lt;Ввод!$J39)*PRODUCT($J$18:BQ$18)*(1+$C35)</f>
        <v>0</v>
      </c>
      <c r="BR35" s="144">
        <f>IFERROR(Ввод!$G39/$E35,0)*N(BR$14&gt;=Ввод!$I39)*N(BR$14&lt;Ввод!$J39)*PRODUCT($J$18:BR$18)*(1+$C35)</f>
        <v>0</v>
      </c>
      <c r="BS35" s="144">
        <f>IFERROR(Ввод!$G39/$E35,0)*N(BS$14&gt;=Ввод!$I39)*N(BS$14&lt;Ввод!$J39)*PRODUCT($J$18:BS$18)*(1+$C35)</f>
        <v>0</v>
      </c>
      <c r="BT35" s="144">
        <f>IFERROR(Ввод!$G39/$E35,0)*N(BT$14&gt;=Ввод!$I39)*N(BT$14&lt;Ввод!$J39)*PRODUCT($J$18:BT$18)*(1+$C35)</f>
        <v>0</v>
      </c>
      <c r="BU35" s="144">
        <f>IFERROR(Ввод!$G39/$E35,0)*N(BU$14&gt;=Ввод!$I39)*N(BU$14&lt;Ввод!$J39)*PRODUCT($J$18:BU$18)*(1+$C35)</f>
        <v>0</v>
      </c>
      <c r="BV35" s="144">
        <f>IFERROR(Ввод!$G39/$E35,0)*N(BV$14&gt;=Ввод!$I39)*N(BV$14&lt;Ввод!$J39)*PRODUCT($J$18:BV$18)*(1+$C35)</f>
        <v>0</v>
      </c>
      <c r="BW35" s="144">
        <f>IFERROR(Ввод!$G39/$E35,0)*N(BW$14&gt;=Ввод!$I39)*N(BW$14&lt;Ввод!$J39)*PRODUCT($J$18:BW$18)*(1+$C35)</f>
        <v>0</v>
      </c>
      <c r="BX35" s="144">
        <f>IFERROR(Ввод!$G39/$E35,0)*N(BX$14&gt;=Ввод!$I39)*N(BX$14&lt;Ввод!$J39)*PRODUCT($J$18:BX$18)*(1+$C35)</f>
        <v>0</v>
      </c>
      <c r="BY35" s="144">
        <f>IFERROR(Ввод!$G39/$E35,0)*N(BY$14&gt;=Ввод!$I39)*N(BY$14&lt;Ввод!$J39)*PRODUCT($J$18:BY$18)*(1+$C35)</f>
        <v>0</v>
      </c>
      <c r="BZ35" s="144">
        <f>IFERROR(Ввод!$G39/$E35,0)*N(BZ$14&gt;=Ввод!$I39)*N(BZ$14&lt;Ввод!$J39)*PRODUCT($J$18:BZ$18)*(1+$C35)</f>
        <v>0</v>
      </c>
      <c r="CA35" s="144">
        <f>IFERROR(Ввод!$G39/$E35,0)*N(CA$14&gt;=Ввод!$I39)*N(CA$14&lt;Ввод!$J39)*PRODUCT($J$18:CA$18)*(1+$C35)</f>
        <v>0</v>
      </c>
      <c r="CB35" s="144">
        <f>IFERROR(Ввод!$G39/$E35,0)*N(CB$14&gt;=Ввод!$I39)*N(CB$14&lt;Ввод!$J39)*PRODUCT($J$18:CB$18)*(1+$C35)</f>
        <v>0</v>
      </c>
      <c r="CC35" s="144">
        <f>IFERROR(Ввод!$G39/$E35,0)*N(CC$14&gt;=Ввод!$I39)*N(CC$14&lt;Ввод!$J39)*PRODUCT($J$18:CC$18)*(1+$C35)</f>
        <v>0</v>
      </c>
      <c r="CD35" s="144">
        <f>IFERROR(Ввод!$G39/$E35,0)*N(CD$14&gt;=Ввод!$I39)*N(CD$14&lt;Ввод!$J39)*PRODUCT($J$18:CD$18)*(1+$C35)</f>
        <v>0</v>
      </c>
      <c r="CE35" s="144">
        <f>IFERROR(Ввод!$G39/$E35,0)*N(CE$14&gt;=Ввод!$I39)*N(CE$14&lt;Ввод!$J39)*PRODUCT($J$18:CE$18)*(1+$C35)</f>
        <v>0</v>
      </c>
      <c r="CF35" s="144">
        <f>IFERROR(Ввод!$G39/$E35,0)*N(CF$14&gt;=Ввод!$I39)*N(CF$14&lt;Ввод!$J39)*PRODUCT($J$18:CF$18)*(1+$C35)</f>
        <v>0</v>
      </c>
      <c r="CG35" s="144">
        <f>IFERROR(Ввод!$G39/$E35,0)*N(CG$14&gt;=Ввод!$I39)*N(CG$14&lt;Ввод!$J39)*PRODUCT($J$18:CG$18)*(1+$C35)</f>
        <v>0</v>
      </c>
      <c r="CH35" s="144">
        <f>IFERROR(Ввод!$G39/$E35,0)*N(CH$14&gt;=Ввод!$I39)*N(CH$14&lt;Ввод!$J39)*PRODUCT($J$18:CH$18)*(1+$C35)</f>
        <v>0</v>
      </c>
      <c r="CI35" s="144">
        <f>IFERROR(Ввод!$G39/$E35,0)*N(CI$14&gt;=Ввод!$I39)*N(CI$14&lt;Ввод!$J39)*PRODUCT($J$18:CI$18)*(1+$C35)</f>
        <v>0</v>
      </c>
      <c r="CJ35" s="144">
        <f>IFERROR(Ввод!$G39/$E35,0)*N(CJ$14&gt;=Ввод!$I39)*N(CJ$14&lt;Ввод!$J39)*PRODUCT($J$18:CJ$18)*(1+$C35)</f>
        <v>0</v>
      </c>
      <c r="CK35" s="144">
        <f>IFERROR(Ввод!$G39/$E35,0)*N(CK$14&gt;=Ввод!$I39)*N(CK$14&lt;Ввод!$J39)*PRODUCT($J$18:CK$18)*(1+$C35)</f>
        <v>0</v>
      </c>
      <c r="CL35" s="144">
        <f>IFERROR(Ввод!$G39/$E35,0)*N(CL$14&gt;=Ввод!$I39)*N(CL$14&lt;Ввод!$J39)*PRODUCT($J$18:CL$18)*(1+$C35)</f>
        <v>0</v>
      </c>
      <c r="CM35" s="144">
        <f>IFERROR(Ввод!$G39/$E35,0)*N(CM$14&gt;=Ввод!$I39)*N(CM$14&lt;Ввод!$J39)*PRODUCT($J$18:CM$18)*(1+$C35)</f>
        <v>0</v>
      </c>
      <c r="CN35" s="144">
        <f>IFERROR(Ввод!$G39/$E35,0)*N(CN$14&gt;=Ввод!$I39)*N(CN$14&lt;Ввод!$J39)*PRODUCT($J$18:CN$18)*(1+$C35)</f>
        <v>0</v>
      </c>
      <c r="CO35" s="144">
        <f>IFERROR(Ввод!$G39/$E35,0)*N(CO$14&gt;=Ввод!$I39)*N(CO$14&lt;Ввод!$J39)*PRODUCT($J$18:CO$18)*(1+$C35)</f>
        <v>0</v>
      </c>
      <c r="CP35" s="144">
        <f>IFERROR(Ввод!$G39/$E35,0)*N(CP$14&gt;=Ввод!$I39)*N(CP$14&lt;Ввод!$J39)*PRODUCT($J$18:CP$18)*(1+$C35)</f>
        <v>0</v>
      </c>
      <c r="CQ35" s="144">
        <f>IFERROR(Ввод!$G39/$E35,0)*N(CQ$14&gt;=Ввод!$I39)*N(CQ$14&lt;Ввод!$J39)*PRODUCT($J$18:CQ$18)*(1+$C35)</f>
        <v>0</v>
      </c>
      <c r="CR35" s="144">
        <f>IFERROR(Ввод!$G39/$E35,0)*N(CR$14&gt;=Ввод!$I39)*N(CR$14&lt;Ввод!$J39)*PRODUCT($J$18:CR$18)*(1+$C35)</f>
        <v>0</v>
      </c>
      <c r="CS35" s="144">
        <f>IFERROR(Ввод!$G39/$E35,0)*N(CS$14&gt;=Ввод!$I39)*N(CS$14&lt;Ввод!$J39)*PRODUCT($J$18:CS$18)*(1+$C35)</f>
        <v>0</v>
      </c>
      <c r="CT35" s="144">
        <f>IFERROR(Ввод!$G39/$E35,0)*N(CT$14&gt;=Ввод!$I39)*N(CT$14&lt;Ввод!$J39)*PRODUCT($J$18:CT$18)*(1+$C35)</f>
        <v>0</v>
      </c>
      <c r="CU35" s="144">
        <f>IFERROR(Ввод!$G39/$E35,0)*N(CU$14&gt;=Ввод!$I39)*N(CU$14&lt;Ввод!$J39)*PRODUCT($J$18:CU$18)*(1+$C35)</f>
        <v>0</v>
      </c>
      <c r="CV35" s="144">
        <f>IFERROR(Ввод!$G39/$E35,0)*N(CV$14&gt;=Ввод!$I39)*N(CV$14&lt;Ввод!$J39)*PRODUCT($J$18:CV$18)*(1+$C35)</f>
        <v>0</v>
      </c>
      <c r="CW35" s="144">
        <f>IFERROR(Ввод!$G39/$E35,0)*N(CW$14&gt;=Ввод!$I39)*N(CW$14&lt;Ввод!$J39)*PRODUCT($J$18:CW$18)*(1+$C35)</f>
        <v>0</v>
      </c>
      <c r="CX35" s="144">
        <f>IFERROR(Ввод!$G39/$E35,0)*N(CX$14&gt;=Ввод!$I39)*N(CX$14&lt;Ввод!$J39)*PRODUCT($J$18:CX$18)*(1+$C35)</f>
        <v>0</v>
      </c>
      <c r="CY35" s="144">
        <f>IFERROR(Ввод!$G39/$E35,0)*N(CY$14&gt;=Ввод!$I39)*N(CY$14&lt;Ввод!$J39)*PRODUCT($J$18:CY$18)*(1+$C35)</f>
        <v>0</v>
      </c>
      <c r="CZ35" s="144">
        <f>IFERROR(Ввод!$G39/$E35,0)*N(CZ$14&gt;=Ввод!$I39)*N(CZ$14&lt;Ввод!$J39)*PRODUCT($J$18:CZ$18)*(1+$C35)</f>
        <v>0</v>
      </c>
      <c r="DA35" s="144">
        <f>IFERROR(Ввод!$G39/$E35,0)*N(DA$14&gt;=Ввод!$I39)*N(DA$14&lt;Ввод!$J39)*PRODUCT($J$18:DA$18)*(1+$C35)</f>
        <v>0</v>
      </c>
      <c r="DB35" s="144">
        <f>IFERROR(Ввод!$G39/$E35,0)*N(DB$14&gt;=Ввод!$I39)*N(DB$14&lt;Ввод!$J39)*PRODUCT($J$18:DB$18)*(1+$C35)</f>
        <v>0</v>
      </c>
      <c r="DC35" s="144">
        <f>IFERROR(Ввод!$G39/$E35,0)*N(DC$14&gt;=Ввод!$I39)*N(DC$14&lt;Ввод!$J39)*PRODUCT($J$18:DC$18)*(1+$C35)</f>
        <v>0</v>
      </c>
      <c r="DD35" s="144">
        <f>IFERROR(Ввод!$G39/$E35,0)*N(DD$14&gt;=Ввод!$I39)*N(DD$14&lt;Ввод!$J39)*PRODUCT($J$18:DD$18)*(1+$C35)</f>
        <v>0</v>
      </c>
      <c r="DE35" s="144">
        <f>IFERROR(Ввод!$G39/$E35,0)*N(DE$14&gt;=Ввод!$I39)*N(DE$14&lt;Ввод!$J39)*PRODUCT($J$18:DE$18)*(1+$C35)</f>
        <v>0</v>
      </c>
      <c r="DF35" s="144">
        <f>IFERROR(Ввод!$G39/$E35,0)*N(DF$14&gt;=Ввод!$I39)*N(DF$14&lt;Ввод!$J39)*PRODUCT($J$18:DF$18)*(1+$C35)</f>
        <v>0</v>
      </c>
      <c r="DG35" s="144">
        <f>IFERROR(Ввод!$G39/$E35,0)*N(DG$14&gt;=Ввод!$I39)*N(DG$14&lt;Ввод!$J39)*PRODUCT($J$18:DG$18)*(1+$C35)</f>
        <v>0</v>
      </c>
      <c r="DH35" s="144">
        <f>IFERROR(Ввод!$G39/$E35,0)*N(DH$14&gt;=Ввод!$I39)*N(DH$14&lt;Ввод!$J39)*PRODUCT($J$18:DH$18)*(1+$C35)</f>
        <v>0</v>
      </c>
      <c r="DI35" s="144">
        <f>IFERROR(Ввод!$G39/$E35,0)*N(DI$14&gt;=Ввод!$I39)*N(DI$14&lt;Ввод!$J39)*PRODUCT($J$18:DI$18)*(1+$C35)</f>
        <v>0</v>
      </c>
      <c r="DJ35" s="144">
        <f>IFERROR(Ввод!$G39/$E35,0)*N(DJ$14&gt;=Ввод!$I39)*N(DJ$14&lt;Ввод!$J39)*PRODUCT($J$18:DJ$18)*(1+$C35)</f>
        <v>0</v>
      </c>
    </row>
    <row r="36" spans="1:114" x14ac:dyDescent="0.25">
      <c r="B36" t="str">
        <f>Ввод!D40</f>
        <v>Создание / реконструкция объект №15</v>
      </c>
      <c r="C36" s="148">
        <f>Чувствительность!$D$13</f>
        <v>0</v>
      </c>
      <c r="D36">
        <f>N(Ввод!E40)</f>
        <v>0</v>
      </c>
      <c r="E36">
        <f>MATCH(Ввод!J40,$14:$14,0)-MATCH(Ввод!I40,$14:$14,0)</f>
        <v>-16</v>
      </c>
      <c r="G36" s="45" t="s">
        <v>138</v>
      </c>
      <c r="I36" s="144">
        <f t="shared" si="0"/>
        <v>0</v>
      </c>
      <c r="J36" s="144">
        <f>IFERROR(Ввод!$G40/$E36,0)*N(J$14&gt;=Ввод!$I40)*N(J$14&lt;Ввод!$J40)*PRODUCT($J$18:J$18)*(1+$C36)</f>
        <v>0</v>
      </c>
      <c r="K36" s="144">
        <f>IFERROR(Ввод!$G40/$E36,0)*N(K$14&gt;=Ввод!$I40)*N(K$14&lt;Ввод!$J40)*PRODUCT($J$18:K$18)*(1+$C36)</f>
        <v>0</v>
      </c>
      <c r="L36" s="144">
        <f>IFERROR(Ввод!$G40/$E36,0)*N(L$14&gt;=Ввод!$I40)*N(L$14&lt;Ввод!$J40)*PRODUCT($J$18:L$18)*(1+$C36)</f>
        <v>0</v>
      </c>
      <c r="M36" s="144">
        <f>IFERROR(Ввод!$G40/$E36,0)*N(M$14&gt;=Ввод!$I40)*N(M$14&lt;Ввод!$J40)*PRODUCT($J$18:M$18)*(1+$C36)</f>
        <v>0</v>
      </c>
      <c r="N36" s="144">
        <f>IFERROR(Ввод!$G40/$E36,0)*N(N$14&gt;=Ввод!$I40)*N(N$14&lt;Ввод!$J40)*PRODUCT($J$18:N$18)*(1+$C36)</f>
        <v>0</v>
      </c>
      <c r="O36" s="144">
        <f>IFERROR(Ввод!$G40/$E36,0)*N(O$14&gt;=Ввод!$I40)*N(O$14&lt;Ввод!$J40)*PRODUCT($J$18:O$18)*(1+$C36)</f>
        <v>0</v>
      </c>
      <c r="P36" s="144">
        <f>IFERROR(Ввод!$G40/$E36,0)*N(P$14&gt;=Ввод!$I40)*N(P$14&lt;Ввод!$J40)*PRODUCT($J$18:P$18)*(1+$C36)</f>
        <v>0</v>
      </c>
      <c r="Q36" s="144">
        <f>IFERROR(Ввод!$G40/$E36,0)*N(Q$14&gt;=Ввод!$I40)*N(Q$14&lt;Ввод!$J40)*PRODUCT($J$18:Q$18)*(1+$C36)</f>
        <v>0</v>
      </c>
      <c r="R36" s="144">
        <f>IFERROR(Ввод!$G40/$E36,0)*N(R$14&gt;=Ввод!$I40)*N(R$14&lt;Ввод!$J40)*PRODUCT($J$18:R$18)*(1+$C36)</f>
        <v>0</v>
      </c>
      <c r="S36" s="144">
        <f>IFERROR(Ввод!$G40/$E36,0)*N(S$14&gt;=Ввод!$I40)*N(S$14&lt;Ввод!$J40)*PRODUCT($J$18:S$18)*(1+$C36)</f>
        <v>0</v>
      </c>
      <c r="T36" s="144">
        <f>IFERROR(Ввод!$G40/$E36,0)*N(T$14&gt;=Ввод!$I40)*N(T$14&lt;Ввод!$J40)*PRODUCT($J$18:T$18)*(1+$C36)</f>
        <v>0</v>
      </c>
      <c r="U36" s="144">
        <f>IFERROR(Ввод!$G40/$E36,0)*N(U$14&gt;=Ввод!$I40)*N(U$14&lt;Ввод!$J40)*PRODUCT($J$18:U$18)*(1+$C36)</f>
        <v>0</v>
      </c>
      <c r="V36" s="144">
        <f>IFERROR(Ввод!$G40/$E36,0)*N(V$14&gt;=Ввод!$I40)*N(V$14&lt;Ввод!$J40)*PRODUCT($J$18:V$18)*(1+$C36)</f>
        <v>0</v>
      </c>
      <c r="W36" s="144">
        <f>IFERROR(Ввод!$G40/$E36,0)*N(W$14&gt;=Ввод!$I40)*N(W$14&lt;Ввод!$J40)*PRODUCT($J$18:W$18)*(1+$C36)</f>
        <v>0</v>
      </c>
      <c r="X36" s="144">
        <f>IFERROR(Ввод!$G40/$E36,0)*N(X$14&gt;=Ввод!$I40)*N(X$14&lt;Ввод!$J40)*PRODUCT($J$18:X$18)*(1+$C36)</f>
        <v>0</v>
      </c>
      <c r="Y36" s="144">
        <f>IFERROR(Ввод!$G40/$E36,0)*N(Y$14&gt;=Ввод!$I40)*N(Y$14&lt;Ввод!$J40)*PRODUCT($J$18:Y$18)*(1+$C36)</f>
        <v>0</v>
      </c>
      <c r="Z36" s="144">
        <f>IFERROR(Ввод!$G40/$E36,0)*N(Z$14&gt;=Ввод!$I40)*N(Z$14&lt;Ввод!$J40)*PRODUCT($J$18:Z$18)*(1+$C36)</f>
        <v>0</v>
      </c>
      <c r="AA36" s="144">
        <f>IFERROR(Ввод!$G40/$E36,0)*N(AA$14&gt;=Ввод!$I40)*N(AA$14&lt;Ввод!$J40)*PRODUCT($J$18:AA$18)*(1+$C36)</f>
        <v>0</v>
      </c>
      <c r="AB36" s="144">
        <f>IFERROR(Ввод!$G40/$E36,0)*N(AB$14&gt;=Ввод!$I40)*N(AB$14&lt;Ввод!$J40)*PRODUCT($J$18:AB$18)*(1+$C36)</f>
        <v>0</v>
      </c>
      <c r="AC36" s="144">
        <f>IFERROR(Ввод!$G40/$E36,0)*N(AC$14&gt;=Ввод!$I40)*N(AC$14&lt;Ввод!$J40)*PRODUCT($J$18:AC$18)*(1+$C36)</f>
        <v>0</v>
      </c>
      <c r="AD36" s="144">
        <f>IFERROR(Ввод!$G40/$E36,0)*N(AD$14&gt;=Ввод!$I40)*N(AD$14&lt;Ввод!$J40)*PRODUCT($J$18:AD$18)*(1+$C36)</f>
        <v>0</v>
      </c>
      <c r="AE36" s="144">
        <f>IFERROR(Ввод!$G40/$E36,0)*N(AE$14&gt;=Ввод!$I40)*N(AE$14&lt;Ввод!$J40)*PRODUCT($J$18:AE$18)*(1+$C36)</f>
        <v>0</v>
      </c>
      <c r="AF36" s="144">
        <f>IFERROR(Ввод!$G40/$E36,0)*N(AF$14&gt;=Ввод!$I40)*N(AF$14&lt;Ввод!$J40)*PRODUCT($J$18:AF$18)*(1+$C36)</f>
        <v>0</v>
      </c>
      <c r="AG36" s="144">
        <f>IFERROR(Ввод!$G40/$E36,0)*N(AG$14&gt;=Ввод!$I40)*N(AG$14&lt;Ввод!$J40)*PRODUCT($J$18:AG$18)*(1+$C36)</f>
        <v>0</v>
      </c>
      <c r="AH36" s="144">
        <f>IFERROR(Ввод!$G40/$E36,0)*N(AH$14&gt;=Ввод!$I40)*N(AH$14&lt;Ввод!$J40)*PRODUCT($J$18:AH$18)*(1+$C36)</f>
        <v>0</v>
      </c>
      <c r="AI36" s="144">
        <f>IFERROR(Ввод!$G40/$E36,0)*N(AI$14&gt;=Ввод!$I40)*N(AI$14&lt;Ввод!$J40)*PRODUCT($J$18:AI$18)*(1+$C36)</f>
        <v>0</v>
      </c>
      <c r="AJ36" s="144">
        <f>IFERROR(Ввод!$G40/$E36,0)*N(AJ$14&gt;=Ввод!$I40)*N(AJ$14&lt;Ввод!$J40)*PRODUCT($J$18:AJ$18)*(1+$C36)</f>
        <v>0</v>
      </c>
      <c r="AK36" s="144">
        <f>IFERROR(Ввод!$G40/$E36,0)*N(AK$14&gt;=Ввод!$I40)*N(AK$14&lt;Ввод!$J40)*PRODUCT($J$18:AK$18)*(1+$C36)</f>
        <v>0</v>
      </c>
      <c r="AL36" s="144">
        <f>IFERROR(Ввод!$G40/$E36,0)*N(AL$14&gt;=Ввод!$I40)*N(AL$14&lt;Ввод!$J40)*PRODUCT($J$18:AL$18)*(1+$C36)</f>
        <v>0</v>
      </c>
      <c r="AM36" s="144">
        <f>IFERROR(Ввод!$G40/$E36,0)*N(AM$14&gt;=Ввод!$I40)*N(AM$14&lt;Ввод!$J40)*PRODUCT($J$18:AM$18)*(1+$C36)</f>
        <v>0</v>
      </c>
      <c r="AN36" s="144">
        <f>IFERROR(Ввод!$G40/$E36,0)*N(AN$14&gt;=Ввод!$I40)*N(AN$14&lt;Ввод!$J40)*PRODUCT($J$18:AN$18)*(1+$C36)</f>
        <v>0</v>
      </c>
      <c r="AO36" s="144">
        <f>IFERROR(Ввод!$G40/$E36,0)*N(AO$14&gt;=Ввод!$I40)*N(AO$14&lt;Ввод!$J40)*PRODUCT($J$18:AO$18)*(1+$C36)</f>
        <v>0</v>
      </c>
      <c r="AP36" s="144">
        <f>IFERROR(Ввод!$G40/$E36,0)*N(AP$14&gt;=Ввод!$I40)*N(AP$14&lt;Ввод!$J40)*PRODUCT($J$18:AP$18)*(1+$C36)</f>
        <v>0</v>
      </c>
      <c r="AQ36" s="144">
        <f>IFERROR(Ввод!$G40/$E36,0)*N(AQ$14&gt;=Ввод!$I40)*N(AQ$14&lt;Ввод!$J40)*PRODUCT($J$18:AQ$18)*(1+$C36)</f>
        <v>0</v>
      </c>
      <c r="AR36" s="144">
        <f>IFERROR(Ввод!$G40/$E36,0)*N(AR$14&gt;=Ввод!$I40)*N(AR$14&lt;Ввод!$J40)*PRODUCT($J$18:AR$18)*(1+$C36)</f>
        <v>0</v>
      </c>
      <c r="AS36" s="144">
        <f>IFERROR(Ввод!$G40/$E36,0)*N(AS$14&gt;=Ввод!$I40)*N(AS$14&lt;Ввод!$J40)*PRODUCT($J$18:AS$18)*(1+$C36)</f>
        <v>0</v>
      </c>
      <c r="AT36" s="144">
        <f>IFERROR(Ввод!$G40/$E36,0)*N(AT$14&gt;=Ввод!$I40)*N(AT$14&lt;Ввод!$J40)*PRODUCT($J$18:AT$18)*(1+$C36)</f>
        <v>0</v>
      </c>
      <c r="AU36" s="144">
        <f>IFERROR(Ввод!$G40/$E36,0)*N(AU$14&gt;=Ввод!$I40)*N(AU$14&lt;Ввод!$J40)*PRODUCT($J$18:AU$18)*(1+$C36)</f>
        <v>0</v>
      </c>
      <c r="AV36" s="144">
        <f>IFERROR(Ввод!$G40/$E36,0)*N(AV$14&gt;=Ввод!$I40)*N(AV$14&lt;Ввод!$J40)*PRODUCT($J$18:AV$18)*(1+$C36)</f>
        <v>0</v>
      </c>
      <c r="AW36" s="144">
        <f>IFERROR(Ввод!$G40/$E36,0)*N(AW$14&gt;=Ввод!$I40)*N(AW$14&lt;Ввод!$J40)*PRODUCT($J$18:AW$18)*(1+$C36)</f>
        <v>0</v>
      </c>
      <c r="AX36" s="144">
        <f>IFERROR(Ввод!$G40/$E36,0)*N(AX$14&gt;=Ввод!$I40)*N(AX$14&lt;Ввод!$J40)*PRODUCT($J$18:AX$18)*(1+$C36)</f>
        <v>0</v>
      </c>
      <c r="AY36" s="144">
        <f>IFERROR(Ввод!$G40/$E36,0)*N(AY$14&gt;=Ввод!$I40)*N(AY$14&lt;Ввод!$J40)*PRODUCT($J$18:AY$18)*(1+$C36)</f>
        <v>0</v>
      </c>
      <c r="AZ36" s="144">
        <f>IFERROR(Ввод!$G40/$E36,0)*N(AZ$14&gt;=Ввод!$I40)*N(AZ$14&lt;Ввод!$J40)*PRODUCT($J$18:AZ$18)*(1+$C36)</f>
        <v>0</v>
      </c>
      <c r="BA36" s="144">
        <f>IFERROR(Ввод!$G40/$E36,0)*N(BA$14&gt;=Ввод!$I40)*N(BA$14&lt;Ввод!$J40)*PRODUCT($J$18:BA$18)*(1+$C36)</f>
        <v>0</v>
      </c>
      <c r="BB36" s="144">
        <f>IFERROR(Ввод!$G40/$E36,0)*N(BB$14&gt;=Ввод!$I40)*N(BB$14&lt;Ввод!$J40)*PRODUCT($J$18:BB$18)*(1+$C36)</f>
        <v>0</v>
      </c>
      <c r="BC36" s="144">
        <f>IFERROR(Ввод!$G40/$E36,0)*N(BC$14&gt;=Ввод!$I40)*N(BC$14&lt;Ввод!$J40)*PRODUCT($J$18:BC$18)*(1+$C36)</f>
        <v>0</v>
      </c>
      <c r="BD36" s="144">
        <f>IFERROR(Ввод!$G40/$E36,0)*N(BD$14&gt;=Ввод!$I40)*N(BD$14&lt;Ввод!$J40)*PRODUCT($J$18:BD$18)*(1+$C36)</f>
        <v>0</v>
      </c>
      <c r="BE36" s="144">
        <f>IFERROR(Ввод!$G40/$E36,0)*N(BE$14&gt;=Ввод!$I40)*N(BE$14&lt;Ввод!$J40)*PRODUCT($J$18:BE$18)*(1+$C36)</f>
        <v>0</v>
      </c>
      <c r="BF36" s="144">
        <f>IFERROR(Ввод!$G40/$E36,0)*N(BF$14&gt;=Ввод!$I40)*N(BF$14&lt;Ввод!$J40)*PRODUCT($J$18:BF$18)*(1+$C36)</f>
        <v>0</v>
      </c>
      <c r="BG36" s="144">
        <f>IFERROR(Ввод!$G40/$E36,0)*N(BG$14&gt;=Ввод!$I40)*N(BG$14&lt;Ввод!$J40)*PRODUCT($J$18:BG$18)*(1+$C36)</f>
        <v>0</v>
      </c>
      <c r="BH36" s="144">
        <f>IFERROR(Ввод!$G40/$E36,0)*N(BH$14&gt;=Ввод!$I40)*N(BH$14&lt;Ввод!$J40)*PRODUCT($J$18:BH$18)*(1+$C36)</f>
        <v>0</v>
      </c>
      <c r="BI36" s="144">
        <f>IFERROR(Ввод!$G40/$E36,0)*N(BI$14&gt;=Ввод!$I40)*N(BI$14&lt;Ввод!$J40)*PRODUCT($J$18:BI$18)*(1+$C36)</f>
        <v>0</v>
      </c>
      <c r="BJ36" s="144">
        <f>IFERROR(Ввод!$G40/$E36,0)*N(BJ$14&gt;=Ввод!$I40)*N(BJ$14&lt;Ввод!$J40)*PRODUCT($J$18:BJ$18)*(1+$C36)</f>
        <v>0</v>
      </c>
      <c r="BK36" s="144">
        <f>IFERROR(Ввод!$G40/$E36,0)*N(BK$14&gt;=Ввод!$I40)*N(BK$14&lt;Ввод!$J40)*PRODUCT($J$18:BK$18)*(1+$C36)</f>
        <v>0</v>
      </c>
      <c r="BL36" s="144">
        <f>IFERROR(Ввод!$G40/$E36,0)*N(BL$14&gt;=Ввод!$I40)*N(BL$14&lt;Ввод!$J40)*PRODUCT($J$18:BL$18)*(1+$C36)</f>
        <v>0</v>
      </c>
      <c r="BM36" s="144">
        <f>IFERROR(Ввод!$G40/$E36,0)*N(BM$14&gt;=Ввод!$I40)*N(BM$14&lt;Ввод!$J40)*PRODUCT($J$18:BM$18)*(1+$C36)</f>
        <v>0</v>
      </c>
      <c r="BN36" s="144">
        <f>IFERROR(Ввод!$G40/$E36,0)*N(BN$14&gt;=Ввод!$I40)*N(BN$14&lt;Ввод!$J40)*PRODUCT($J$18:BN$18)*(1+$C36)</f>
        <v>0</v>
      </c>
      <c r="BO36" s="144">
        <f>IFERROR(Ввод!$G40/$E36,0)*N(BO$14&gt;=Ввод!$I40)*N(BO$14&lt;Ввод!$J40)*PRODUCT($J$18:BO$18)*(1+$C36)</f>
        <v>0</v>
      </c>
      <c r="BP36" s="144">
        <f>IFERROR(Ввод!$G40/$E36,0)*N(BP$14&gt;=Ввод!$I40)*N(BP$14&lt;Ввод!$J40)*PRODUCT($J$18:BP$18)*(1+$C36)</f>
        <v>0</v>
      </c>
      <c r="BQ36" s="144">
        <f>IFERROR(Ввод!$G40/$E36,0)*N(BQ$14&gt;=Ввод!$I40)*N(BQ$14&lt;Ввод!$J40)*PRODUCT($J$18:BQ$18)*(1+$C36)</f>
        <v>0</v>
      </c>
      <c r="BR36" s="144">
        <f>IFERROR(Ввод!$G40/$E36,0)*N(BR$14&gt;=Ввод!$I40)*N(BR$14&lt;Ввод!$J40)*PRODUCT($J$18:BR$18)*(1+$C36)</f>
        <v>0</v>
      </c>
      <c r="BS36" s="144">
        <f>IFERROR(Ввод!$G40/$E36,0)*N(BS$14&gt;=Ввод!$I40)*N(BS$14&lt;Ввод!$J40)*PRODUCT($J$18:BS$18)*(1+$C36)</f>
        <v>0</v>
      </c>
      <c r="BT36" s="144">
        <f>IFERROR(Ввод!$G40/$E36,0)*N(BT$14&gt;=Ввод!$I40)*N(BT$14&lt;Ввод!$J40)*PRODUCT($J$18:BT$18)*(1+$C36)</f>
        <v>0</v>
      </c>
      <c r="BU36" s="144">
        <f>IFERROR(Ввод!$G40/$E36,0)*N(BU$14&gt;=Ввод!$I40)*N(BU$14&lt;Ввод!$J40)*PRODUCT($J$18:BU$18)*(1+$C36)</f>
        <v>0</v>
      </c>
      <c r="BV36" s="144">
        <f>IFERROR(Ввод!$G40/$E36,0)*N(BV$14&gt;=Ввод!$I40)*N(BV$14&lt;Ввод!$J40)*PRODUCT($J$18:BV$18)*(1+$C36)</f>
        <v>0</v>
      </c>
      <c r="BW36" s="144">
        <f>IFERROR(Ввод!$G40/$E36,0)*N(BW$14&gt;=Ввод!$I40)*N(BW$14&lt;Ввод!$J40)*PRODUCT($J$18:BW$18)*(1+$C36)</f>
        <v>0</v>
      </c>
      <c r="BX36" s="144">
        <f>IFERROR(Ввод!$G40/$E36,0)*N(BX$14&gt;=Ввод!$I40)*N(BX$14&lt;Ввод!$J40)*PRODUCT($J$18:BX$18)*(1+$C36)</f>
        <v>0</v>
      </c>
      <c r="BY36" s="144">
        <f>IFERROR(Ввод!$G40/$E36,0)*N(BY$14&gt;=Ввод!$I40)*N(BY$14&lt;Ввод!$J40)*PRODUCT($J$18:BY$18)*(1+$C36)</f>
        <v>0</v>
      </c>
      <c r="BZ36" s="144">
        <f>IFERROR(Ввод!$G40/$E36,0)*N(BZ$14&gt;=Ввод!$I40)*N(BZ$14&lt;Ввод!$J40)*PRODUCT($J$18:BZ$18)*(1+$C36)</f>
        <v>0</v>
      </c>
      <c r="CA36" s="144">
        <f>IFERROR(Ввод!$G40/$E36,0)*N(CA$14&gt;=Ввод!$I40)*N(CA$14&lt;Ввод!$J40)*PRODUCT($J$18:CA$18)*(1+$C36)</f>
        <v>0</v>
      </c>
      <c r="CB36" s="144">
        <f>IFERROR(Ввод!$G40/$E36,0)*N(CB$14&gt;=Ввод!$I40)*N(CB$14&lt;Ввод!$J40)*PRODUCT($J$18:CB$18)*(1+$C36)</f>
        <v>0</v>
      </c>
      <c r="CC36" s="144">
        <f>IFERROR(Ввод!$G40/$E36,0)*N(CC$14&gt;=Ввод!$I40)*N(CC$14&lt;Ввод!$J40)*PRODUCT($J$18:CC$18)*(1+$C36)</f>
        <v>0</v>
      </c>
      <c r="CD36" s="144">
        <f>IFERROR(Ввод!$G40/$E36,0)*N(CD$14&gt;=Ввод!$I40)*N(CD$14&lt;Ввод!$J40)*PRODUCT($J$18:CD$18)*(1+$C36)</f>
        <v>0</v>
      </c>
      <c r="CE36" s="144">
        <f>IFERROR(Ввод!$G40/$E36,0)*N(CE$14&gt;=Ввод!$I40)*N(CE$14&lt;Ввод!$J40)*PRODUCT($J$18:CE$18)*(1+$C36)</f>
        <v>0</v>
      </c>
      <c r="CF36" s="144">
        <f>IFERROR(Ввод!$G40/$E36,0)*N(CF$14&gt;=Ввод!$I40)*N(CF$14&lt;Ввод!$J40)*PRODUCT($J$18:CF$18)*(1+$C36)</f>
        <v>0</v>
      </c>
      <c r="CG36" s="144">
        <f>IFERROR(Ввод!$G40/$E36,0)*N(CG$14&gt;=Ввод!$I40)*N(CG$14&lt;Ввод!$J40)*PRODUCT($J$18:CG$18)*(1+$C36)</f>
        <v>0</v>
      </c>
      <c r="CH36" s="144">
        <f>IFERROR(Ввод!$G40/$E36,0)*N(CH$14&gt;=Ввод!$I40)*N(CH$14&lt;Ввод!$J40)*PRODUCT($J$18:CH$18)*(1+$C36)</f>
        <v>0</v>
      </c>
      <c r="CI36" s="144">
        <f>IFERROR(Ввод!$G40/$E36,0)*N(CI$14&gt;=Ввод!$I40)*N(CI$14&lt;Ввод!$J40)*PRODUCT($J$18:CI$18)*(1+$C36)</f>
        <v>0</v>
      </c>
      <c r="CJ36" s="144">
        <f>IFERROR(Ввод!$G40/$E36,0)*N(CJ$14&gt;=Ввод!$I40)*N(CJ$14&lt;Ввод!$J40)*PRODUCT($J$18:CJ$18)*(1+$C36)</f>
        <v>0</v>
      </c>
      <c r="CK36" s="144">
        <f>IFERROR(Ввод!$G40/$E36,0)*N(CK$14&gt;=Ввод!$I40)*N(CK$14&lt;Ввод!$J40)*PRODUCT($J$18:CK$18)*(1+$C36)</f>
        <v>0</v>
      </c>
      <c r="CL36" s="144">
        <f>IFERROR(Ввод!$G40/$E36,0)*N(CL$14&gt;=Ввод!$I40)*N(CL$14&lt;Ввод!$J40)*PRODUCT($J$18:CL$18)*(1+$C36)</f>
        <v>0</v>
      </c>
      <c r="CM36" s="144">
        <f>IFERROR(Ввод!$G40/$E36,0)*N(CM$14&gt;=Ввод!$I40)*N(CM$14&lt;Ввод!$J40)*PRODUCT($J$18:CM$18)*(1+$C36)</f>
        <v>0</v>
      </c>
      <c r="CN36" s="144">
        <f>IFERROR(Ввод!$G40/$E36,0)*N(CN$14&gt;=Ввод!$I40)*N(CN$14&lt;Ввод!$J40)*PRODUCT($J$18:CN$18)*(1+$C36)</f>
        <v>0</v>
      </c>
      <c r="CO36" s="144">
        <f>IFERROR(Ввод!$G40/$E36,0)*N(CO$14&gt;=Ввод!$I40)*N(CO$14&lt;Ввод!$J40)*PRODUCT($J$18:CO$18)*(1+$C36)</f>
        <v>0</v>
      </c>
      <c r="CP36" s="144">
        <f>IFERROR(Ввод!$G40/$E36,0)*N(CP$14&gt;=Ввод!$I40)*N(CP$14&lt;Ввод!$J40)*PRODUCT($J$18:CP$18)*(1+$C36)</f>
        <v>0</v>
      </c>
      <c r="CQ36" s="144">
        <f>IFERROR(Ввод!$G40/$E36,0)*N(CQ$14&gt;=Ввод!$I40)*N(CQ$14&lt;Ввод!$J40)*PRODUCT($J$18:CQ$18)*(1+$C36)</f>
        <v>0</v>
      </c>
      <c r="CR36" s="144">
        <f>IFERROR(Ввод!$G40/$E36,0)*N(CR$14&gt;=Ввод!$I40)*N(CR$14&lt;Ввод!$J40)*PRODUCT($J$18:CR$18)*(1+$C36)</f>
        <v>0</v>
      </c>
      <c r="CS36" s="144">
        <f>IFERROR(Ввод!$G40/$E36,0)*N(CS$14&gt;=Ввод!$I40)*N(CS$14&lt;Ввод!$J40)*PRODUCT($J$18:CS$18)*(1+$C36)</f>
        <v>0</v>
      </c>
      <c r="CT36" s="144">
        <f>IFERROR(Ввод!$G40/$E36,0)*N(CT$14&gt;=Ввод!$I40)*N(CT$14&lt;Ввод!$J40)*PRODUCT($J$18:CT$18)*(1+$C36)</f>
        <v>0</v>
      </c>
      <c r="CU36" s="144">
        <f>IFERROR(Ввод!$G40/$E36,0)*N(CU$14&gt;=Ввод!$I40)*N(CU$14&lt;Ввод!$J40)*PRODUCT($J$18:CU$18)*(1+$C36)</f>
        <v>0</v>
      </c>
      <c r="CV36" s="144">
        <f>IFERROR(Ввод!$G40/$E36,0)*N(CV$14&gt;=Ввод!$I40)*N(CV$14&lt;Ввод!$J40)*PRODUCT($J$18:CV$18)*(1+$C36)</f>
        <v>0</v>
      </c>
      <c r="CW36" s="144">
        <f>IFERROR(Ввод!$G40/$E36,0)*N(CW$14&gt;=Ввод!$I40)*N(CW$14&lt;Ввод!$J40)*PRODUCT($J$18:CW$18)*(1+$C36)</f>
        <v>0</v>
      </c>
      <c r="CX36" s="144">
        <f>IFERROR(Ввод!$G40/$E36,0)*N(CX$14&gt;=Ввод!$I40)*N(CX$14&lt;Ввод!$J40)*PRODUCT($J$18:CX$18)*(1+$C36)</f>
        <v>0</v>
      </c>
      <c r="CY36" s="144">
        <f>IFERROR(Ввод!$G40/$E36,0)*N(CY$14&gt;=Ввод!$I40)*N(CY$14&lt;Ввод!$J40)*PRODUCT($J$18:CY$18)*(1+$C36)</f>
        <v>0</v>
      </c>
      <c r="CZ36" s="144">
        <f>IFERROR(Ввод!$G40/$E36,0)*N(CZ$14&gt;=Ввод!$I40)*N(CZ$14&lt;Ввод!$J40)*PRODUCT($J$18:CZ$18)*(1+$C36)</f>
        <v>0</v>
      </c>
      <c r="DA36" s="144">
        <f>IFERROR(Ввод!$G40/$E36,0)*N(DA$14&gt;=Ввод!$I40)*N(DA$14&lt;Ввод!$J40)*PRODUCT($J$18:DA$18)*(1+$C36)</f>
        <v>0</v>
      </c>
      <c r="DB36" s="144">
        <f>IFERROR(Ввод!$G40/$E36,0)*N(DB$14&gt;=Ввод!$I40)*N(DB$14&lt;Ввод!$J40)*PRODUCT($J$18:DB$18)*(1+$C36)</f>
        <v>0</v>
      </c>
      <c r="DC36" s="144">
        <f>IFERROR(Ввод!$G40/$E36,0)*N(DC$14&gt;=Ввод!$I40)*N(DC$14&lt;Ввод!$J40)*PRODUCT($J$18:DC$18)*(1+$C36)</f>
        <v>0</v>
      </c>
      <c r="DD36" s="144">
        <f>IFERROR(Ввод!$G40/$E36,0)*N(DD$14&gt;=Ввод!$I40)*N(DD$14&lt;Ввод!$J40)*PRODUCT($J$18:DD$18)*(1+$C36)</f>
        <v>0</v>
      </c>
      <c r="DE36" s="144">
        <f>IFERROR(Ввод!$G40/$E36,0)*N(DE$14&gt;=Ввод!$I40)*N(DE$14&lt;Ввод!$J40)*PRODUCT($J$18:DE$18)*(1+$C36)</f>
        <v>0</v>
      </c>
      <c r="DF36" s="144">
        <f>IFERROR(Ввод!$G40/$E36,0)*N(DF$14&gt;=Ввод!$I40)*N(DF$14&lt;Ввод!$J40)*PRODUCT($J$18:DF$18)*(1+$C36)</f>
        <v>0</v>
      </c>
      <c r="DG36" s="144">
        <f>IFERROR(Ввод!$G40/$E36,0)*N(DG$14&gt;=Ввод!$I40)*N(DG$14&lt;Ввод!$J40)*PRODUCT($J$18:DG$18)*(1+$C36)</f>
        <v>0</v>
      </c>
      <c r="DH36" s="144">
        <f>IFERROR(Ввод!$G40/$E36,0)*N(DH$14&gt;=Ввод!$I40)*N(DH$14&lt;Ввод!$J40)*PRODUCT($J$18:DH$18)*(1+$C36)</f>
        <v>0</v>
      </c>
      <c r="DI36" s="144">
        <f>IFERROR(Ввод!$G40/$E36,0)*N(DI$14&gt;=Ввод!$I40)*N(DI$14&lt;Ввод!$J40)*PRODUCT($J$18:DI$18)*(1+$C36)</f>
        <v>0</v>
      </c>
      <c r="DJ36" s="144">
        <f>IFERROR(Ввод!$G40/$E36,0)*N(DJ$14&gt;=Ввод!$I40)*N(DJ$14&lt;Ввод!$J40)*PRODUCT($J$18:DJ$18)*(1+$C36)</f>
        <v>0</v>
      </c>
    </row>
    <row r="37" spans="1:114" x14ac:dyDescent="0.25">
      <c r="B37" t="str">
        <f>Ввод!D41</f>
        <v>Создание / реконструкция объект №16</v>
      </c>
      <c r="C37" s="148">
        <f>Чувствительность!$D$13</f>
        <v>0</v>
      </c>
      <c r="D37">
        <f>N(Ввод!E41)</f>
        <v>0</v>
      </c>
      <c r="E37">
        <f>MATCH(Ввод!J41,$14:$14,0)-MATCH(Ввод!I41,$14:$14,0)</f>
        <v>-12</v>
      </c>
      <c r="G37" s="45" t="s">
        <v>138</v>
      </c>
      <c r="I37" s="144">
        <f t="shared" si="0"/>
        <v>0</v>
      </c>
      <c r="J37" s="144">
        <f>IFERROR(Ввод!$G41/$E37,0)*N(J$14&gt;=Ввод!$I41)*N(J$14&lt;Ввод!$J41)*PRODUCT($J$18:J$18)*(1+$C37)</f>
        <v>0</v>
      </c>
      <c r="K37" s="144">
        <f>IFERROR(Ввод!$G41/$E37,0)*N(K$14&gt;=Ввод!$I41)*N(K$14&lt;Ввод!$J41)*PRODUCT($J$18:K$18)*(1+$C37)</f>
        <v>0</v>
      </c>
      <c r="L37" s="144">
        <f>IFERROR(Ввод!$G41/$E37,0)*N(L$14&gt;=Ввод!$I41)*N(L$14&lt;Ввод!$J41)*PRODUCT($J$18:L$18)*(1+$C37)</f>
        <v>0</v>
      </c>
      <c r="M37" s="144">
        <f>IFERROR(Ввод!$G41/$E37,0)*N(M$14&gt;=Ввод!$I41)*N(M$14&lt;Ввод!$J41)*PRODUCT($J$18:M$18)*(1+$C37)</f>
        <v>0</v>
      </c>
      <c r="N37" s="144">
        <f>IFERROR(Ввод!$G41/$E37,0)*N(N$14&gt;=Ввод!$I41)*N(N$14&lt;Ввод!$J41)*PRODUCT($J$18:N$18)*(1+$C37)</f>
        <v>0</v>
      </c>
      <c r="O37" s="144">
        <f>IFERROR(Ввод!$G41/$E37,0)*N(O$14&gt;=Ввод!$I41)*N(O$14&lt;Ввод!$J41)*PRODUCT($J$18:O$18)*(1+$C37)</f>
        <v>0</v>
      </c>
      <c r="P37" s="144">
        <f>IFERROR(Ввод!$G41/$E37,0)*N(P$14&gt;=Ввод!$I41)*N(P$14&lt;Ввод!$J41)*PRODUCT($J$18:P$18)*(1+$C37)</f>
        <v>0</v>
      </c>
      <c r="Q37" s="144">
        <f>IFERROR(Ввод!$G41/$E37,0)*N(Q$14&gt;=Ввод!$I41)*N(Q$14&lt;Ввод!$J41)*PRODUCT($J$18:Q$18)*(1+$C37)</f>
        <v>0</v>
      </c>
      <c r="R37" s="144">
        <f>IFERROR(Ввод!$G41/$E37,0)*N(R$14&gt;=Ввод!$I41)*N(R$14&lt;Ввод!$J41)*PRODUCT($J$18:R$18)*(1+$C37)</f>
        <v>0</v>
      </c>
      <c r="S37" s="144">
        <f>IFERROR(Ввод!$G41/$E37,0)*N(S$14&gt;=Ввод!$I41)*N(S$14&lt;Ввод!$J41)*PRODUCT($J$18:S$18)*(1+$C37)</f>
        <v>0</v>
      </c>
      <c r="T37" s="144">
        <f>IFERROR(Ввод!$G41/$E37,0)*N(T$14&gt;=Ввод!$I41)*N(T$14&lt;Ввод!$J41)*PRODUCT($J$18:T$18)*(1+$C37)</f>
        <v>0</v>
      </c>
      <c r="U37" s="144">
        <f>IFERROR(Ввод!$G41/$E37,0)*N(U$14&gt;=Ввод!$I41)*N(U$14&lt;Ввод!$J41)*PRODUCT($J$18:U$18)*(1+$C37)</f>
        <v>0</v>
      </c>
      <c r="V37" s="144">
        <f>IFERROR(Ввод!$G41/$E37,0)*N(V$14&gt;=Ввод!$I41)*N(V$14&lt;Ввод!$J41)*PRODUCT($J$18:V$18)*(1+$C37)</f>
        <v>0</v>
      </c>
      <c r="W37" s="144">
        <f>IFERROR(Ввод!$G41/$E37,0)*N(W$14&gt;=Ввод!$I41)*N(W$14&lt;Ввод!$J41)*PRODUCT($J$18:W$18)*(1+$C37)</f>
        <v>0</v>
      </c>
      <c r="X37" s="144">
        <f>IFERROR(Ввод!$G41/$E37,0)*N(X$14&gt;=Ввод!$I41)*N(X$14&lt;Ввод!$J41)*PRODUCT($J$18:X$18)*(1+$C37)</f>
        <v>0</v>
      </c>
      <c r="Y37" s="144">
        <f>IFERROR(Ввод!$G41/$E37,0)*N(Y$14&gt;=Ввод!$I41)*N(Y$14&lt;Ввод!$J41)*PRODUCT($J$18:Y$18)*(1+$C37)</f>
        <v>0</v>
      </c>
      <c r="Z37" s="144">
        <f>IFERROR(Ввод!$G41/$E37,0)*N(Z$14&gt;=Ввод!$I41)*N(Z$14&lt;Ввод!$J41)*PRODUCT($J$18:Z$18)*(1+$C37)</f>
        <v>0</v>
      </c>
      <c r="AA37" s="144">
        <f>IFERROR(Ввод!$G41/$E37,0)*N(AA$14&gt;=Ввод!$I41)*N(AA$14&lt;Ввод!$J41)*PRODUCT($J$18:AA$18)*(1+$C37)</f>
        <v>0</v>
      </c>
      <c r="AB37" s="144">
        <f>IFERROR(Ввод!$G41/$E37,0)*N(AB$14&gt;=Ввод!$I41)*N(AB$14&lt;Ввод!$J41)*PRODUCT($J$18:AB$18)*(1+$C37)</f>
        <v>0</v>
      </c>
      <c r="AC37" s="144">
        <f>IFERROR(Ввод!$G41/$E37,0)*N(AC$14&gt;=Ввод!$I41)*N(AC$14&lt;Ввод!$J41)*PRODUCT($J$18:AC$18)*(1+$C37)</f>
        <v>0</v>
      </c>
      <c r="AD37" s="144">
        <f>IFERROR(Ввод!$G41/$E37,0)*N(AD$14&gt;=Ввод!$I41)*N(AD$14&lt;Ввод!$J41)*PRODUCT($J$18:AD$18)*(1+$C37)</f>
        <v>0</v>
      </c>
      <c r="AE37" s="144">
        <f>IFERROR(Ввод!$G41/$E37,0)*N(AE$14&gt;=Ввод!$I41)*N(AE$14&lt;Ввод!$J41)*PRODUCT($J$18:AE$18)*(1+$C37)</f>
        <v>0</v>
      </c>
      <c r="AF37" s="144">
        <f>IFERROR(Ввод!$G41/$E37,0)*N(AF$14&gt;=Ввод!$I41)*N(AF$14&lt;Ввод!$J41)*PRODUCT($J$18:AF$18)*(1+$C37)</f>
        <v>0</v>
      </c>
      <c r="AG37" s="144">
        <f>IFERROR(Ввод!$G41/$E37,0)*N(AG$14&gt;=Ввод!$I41)*N(AG$14&lt;Ввод!$J41)*PRODUCT($J$18:AG$18)*(1+$C37)</f>
        <v>0</v>
      </c>
      <c r="AH37" s="144">
        <f>IFERROR(Ввод!$G41/$E37,0)*N(AH$14&gt;=Ввод!$I41)*N(AH$14&lt;Ввод!$J41)*PRODUCT($J$18:AH$18)*(1+$C37)</f>
        <v>0</v>
      </c>
      <c r="AI37" s="144">
        <f>IFERROR(Ввод!$G41/$E37,0)*N(AI$14&gt;=Ввод!$I41)*N(AI$14&lt;Ввод!$J41)*PRODUCT($J$18:AI$18)*(1+$C37)</f>
        <v>0</v>
      </c>
      <c r="AJ37" s="144">
        <f>IFERROR(Ввод!$G41/$E37,0)*N(AJ$14&gt;=Ввод!$I41)*N(AJ$14&lt;Ввод!$J41)*PRODUCT($J$18:AJ$18)*(1+$C37)</f>
        <v>0</v>
      </c>
      <c r="AK37" s="144">
        <f>IFERROR(Ввод!$G41/$E37,0)*N(AK$14&gt;=Ввод!$I41)*N(AK$14&lt;Ввод!$J41)*PRODUCT($J$18:AK$18)*(1+$C37)</f>
        <v>0</v>
      </c>
      <c r="AL37" s="144">
        <f>IFERROR(Ввод!$G41/$E37,0)*N(AL$14&gt;=Ввод!$I41)*N(AL$14&lt;Ввод!$J41)*PRODUCT($J$18:AL$18)*(1+$C37)</f>
        <v>0</v>
      </c>
      <c r="AM37" s="144">
        <f>IFERROR(Ввод!$G41/$E37,0)*N(AM$14&gt;=Ввод!$I41)*N(AM$14&lt;Ввод!$J41)*PRODUCT($J$18:AM$18)*(1+$C37)</f>
        <v>0</v>
      </c>
      <c r="AN37" s="144">
        <f>IFERROR(Ввод!$G41/$E37,0)*N(AN$14&gt;=Ввод!$I41)*N(AN$14&lt;Ввод!$J41)*PRODUCT($J$18:AN$18)*(1+$C37)</f>
        <v>0</v>
      </c>
      <c r="AO37" s="144">
        <f>IFERROR(Ввод!$G41/$E37,0)*N(AO$14&gt;=Ввод!$I41)*N(AO$14&lt;Ввод!$J41)*PRODUCT($J$18:AO$18)*(1+$C37)</f>
        <v>0</v>
      </c>
      <c r="AP37" s="144">
        <f>IFERROR(Ввод!$G41/$E37,0)*N(AP$14&gt;=Ввод!$I41)*N(AP$14&lt;Ввод!$J41)*PRODUCT($J$18:AP$18)*(1+$C37)</f>
        <v>0</v>
      </c>
      <c r="AQ37" s="144">
        <f>IFERROR(Ввод!$G41/$E37,0)*N(AQ$14&gt;=Ввод!$I41)*N(AQ$14&lt;Ввод!$J41)*PRODUCT($J$18:AQ$18)*(1+$C37)</f>
        <v>0</v>
      </c>
      <c r="AR37" s="144">
        <f>IFERROR(Ввод!$G41/$E37,0)*N(AR$14&gt;=Ввод!$I41)*N(AR$14&lt;Ввод!$J41)*PRODUCT($J$18:AR$18)*(1+$C37)</f>
        <v>0</v>
      </c>
      <c r="AS37" s="144">
        <f>IFERROR(Ввод!$G41/$E37,0)*N(AS$14&gt;=Ввод!$I41)*N(AS$14&lt;Ввод!$J41)*PRODUCT($J$18:AS$18)*(1+$C37)</f>
        <v>0</v>
      </c>
      <c r="AT37" s="144">
        <f>IFERROR(Ввод!$G41/$E37,0)*N(AT$14&gt;=Ввод!$I41)*N(AT$14&lt;Ввод!$J41)*PRODUCT($J$18:AT$18)*(1+$C37)</f>
        <v>0</v>
      </c>
      <c r="AU37" s="144">
        <f>IFERROR(Ввод!$G41/$E37,0)*N(AU$14&gt;=Ввод!$I41)*N(AU$14&lt;Ввод!$J41)*PRODUCT($J$18:AU$18)*(1+$C37)</f>
        <v>0</v>
      </c>
      <c r="AV37" s="144">
        <f>IFERROR(Ввод!$G41/$E37,0)*N(AV$14&gt;=Ввод!$I41)*N(AV$14&lt;Ввод!$J41)*PRODUCT($J$18:AV$18)*(1+$C37)</f>
        <v>0</v>
      </c>
      <c r="AW37" s="144">
        <f>IFERROR(Ввод!$G41/$E37,0)*N(AW$14&gt;=Ввод!$I41)*N(AW$14&lt;Ввод!$J41)*PRODUCT($J$18:AW$18)*(1+$C37)</f>
        <v>0</v>
      </c>
      <c r="AX37" s="144">
        <f>IFERROR(Ввод!$G41/$E37,0)*N(AX$14&gt;=Ввод!$I41)*N(AX$14&lt;Ввод!$J41)*PRODUCT($J$18:AX$18)*(1+$C37)</f>
        <v>0</v>
      </c>
      <c r="AY37" s="144">
        <f>IFERROR(Ввод!$G41/$E37,0)*N(AY$14&gt;=Ввод!$I41)*N(AY$14&lt;Ввод!$J41)*PRODUCT($J$18:AY$18)*(1+$C37)</f>
        <v>0</v>
      </c>
      <c r="AZ37" s="144">
        <f>IFERROR(Ввод!$G41/$E37,0)*N(AZ$14&gt;=Ввод!$I41)*N(AZ$14&lt;Ввод!$J41)*PRODUCT($J$18:AZ$18)*(1+$C37)</f>
        <v>0</v>
      </c>
      <c r="BA37" s="144">
        <f>IFERROR(Ввод!$G41/$E37,0)*N(BA$14&gt;=Ввод!$I41)*N(BA$14&lt;Ввод!$J41)*PRODUCT($J$18:BA$18)*(1+$C37)</f>
        <v>0</v>
      </c>
      <c r="BB37" s="144">
        <f>IFERROR(Ввод!$G41/$E37,0)*N(BB$14&gt;=Ввод!$I41)*N(BB$14&lt;Ввод!$J41)*PRODUCT($J$18:BB$18)*(1+$C37)</f>
        <v>0</v>
      </c>
      <c r="BC37" s="144">
        <f>IFERROR(Ввод!$G41/$E37,0)*N(BC$14&gt;=Ввод!$I41)*N(BC$14&lt;Ввод!$J41)*PRODUCT($J$18:BC$18)*(1+$C37)</f>
        <v>0</v>
      </c>
      <c r="BD37" s="144">
        <f>IFERROR(Ввод!$G41/$E37,0)*N(BD$14&gt;=Ввод!$I41)*N(BD$14&lt;Ввод!$J41)*PRODUCT($J$18:BD$18)*(1+$C37)</f>
        <v>0</v>
      </c>
      <c r="BE37" s="144">
        <f>IFERROR(Ввод!$G41/$E37,0)*N(BE$14&gt;=Ввод!$I41)*N(BE$14&lt;Ввод!$J41)*PRODUCT($J$18:BE$18)*(1+$C37)</f>
        <v>0</v>
      </c>
      <c r="BF37" s="144">
        <f>IFERROR(Ввод!$G41/$E37,0)*N(BF$14&gt;=Ввод!$I41)*N(BF$14&lt;Ввод!$J41)*PRODUCT($J$18:BF$18)*(1+$C37)</f>
        <v>0</v>
      </c>
      <c r="BG37" s="144">
        <f>IFERROR(Ввод!$G41/$E37,0)*N(BG$14&gt;=Ввод!$I41)*N(BG$14&lt;Ввод!$J41)*PRODUCT($J$18:BG$18)*(1+$C37)</f>
        <v>0</v>
      </c>
      <c r="BH37" s="144">
        <f>IFERROR(Ввод!$G41/$E37,0)*N(BH$14&gt;=Ввод!$I41)*N(BH$14&lt;Ввод!$J41)*PRODUCT($J$18:BH$18)*(1+$C37)</f>
        <v>0</v>
      </c>
      <c r="BI37" s="144">
        <f>IFERROR(Ввод!$G41/$E37,0)*N(BI$14&gt;=Ввод!$I41)*N(BI$14&lt;Ввод!$J41)*PRODUCT($J$18:BI$18)*(1+$C37)</f>
        <v>0</v>
      </c>
      <c r="BJ37" s="144">
        <f>IFERROR(Ввод!$G41/$E37,0)*N(BJ$14&gt;=Ввод!$I41)*N(BJ$14&lt;Ввод!$J41)*PRODUCT($J$18:BJ$18)*(1+$C37)</f>
        <v>0</v>
      </c>
      <c r="BK37" s="144">
        <f>IFERROR(Ввод!$G41/$E37,0)*N(BK$14&gt;=Ввод!$I41)*N(BK$14&lt;Ввод!$J41)*PRODUCT($J$18:BK$18)*(1+$C37)</f>
        <v>0</v>
      </c>
      <c r="BL37" s="144">
        <f>IFERROR(Ввод!$G41/$E37,0)*N(BL$14&gt;=Ввод!$I41)*N(BL$14&lt;Ввод!$J41)*PRODUCT($J$18:BL$18)*(1+$C37)</f>
        <v>0</v>
      </c>
      <c r="BM37" s="144">
        <f>IFERROR(Ввод!$G41/$E37,0)*N(BM$14&gt;=Ввод!$I41)*N(BM$14&lt;Ввод!$J41)*PRODUCT($J$18:BM$18)*(1+$C37)</f>
        <v>0</v>
      </c>
      <c r="BN37" s="144">
        <f>IFERROR(Ввод!$G41/$E37,0)*N(BN$14&gt;=Ввод!$I41)*N(BN$14&lt;Ввод!$J41)*PRODUCT($J$18:BN$18)*(1+$C37)</f>
        <v>0</v>
      </c>
      <c r="BO37" s="144">
        <f>IFERROR(Ввод!$G41/$E37,0)*N(BO$14&gt;=Ввод!$I41)*N(BO$14&lt;Ввод!$J41)*PRODUCT($J$18:BO$18)*(1+$C37)</f>
        <v>0</v>
      </c>
      <c r="BP37" s="144">
        <f>IFERROR(Ввод!$G41/$E37,0)*N(BP$14&gt;=Ввод!$I41)*N(BP$14&lt;Ввод!$J41)*PRODUCT($J$18:BP$18)*(1+$C37)</f>
        <v>0</v>
      </c>
      <c r="BQ37" s="144">
        <f>IFERROR(Ввод!$G41/$E37,0)*N(BQ$14&gt;=Ввод!$I41)*N(BQ$14&lt;Ввод!$J41)*PRODUCT($J$18:BQ$18)*(1+$C37)</f>
        <v>0</v>
      </c>
      <c r="BR37" s="144">
        <f>IFERROR(Ввод!$G41/$E37,0)*N(BR$14&gt;=Ввод!$I41)*N(BR$14&lt;Ввод!$J41)*PRODUCT($J$18:BR$18)*(1+$C37)</f>
        <v>0</v>
      </c>
      <c r="BS37" s="144">
        <f>IFERROR(Ввод!$G41/$E37,0)*N(BS$14&gt;=Ввод!$I41)*N(BS$14&lt;Ввод!$J41)*PRODUCT($J$18:BS$18)*(1+$C37)</f>
        <v>0</v>
      </c>
      <c r="BT37" s="144">
        <f>IFERROR(Ввод!$G41/$E37,0)*N(BT$14&gt;=Ввод!$I41)*N(BT$14&lt;Ввод!$J41)*PRODUCT($J$18:BT$18)*(1+$C37)</f>
        <v>0</v>
      </c>
      <c r="BU37" s="144">
        <f>IFERROR(Ввод!$G41/$E37,0)*N(BU$14&gt;=Ввод!$I41)*N(BU$14&lt;Ввод!$J41)*PRODUCT($J$18:BU$18)*(1+$C37)</f>
        <v>0</v>
      </c>
      <c r="BV37" s="144">
        <f>IFERROR(Ввод!$G41/$E37,0)*N(BV$14&gt;=Ввод!$I41)*N(BV$14&lt;Ввод!$J41)*PRODUCT($J$18:BV$18)*(1+$C37)</f>
        <v>0</v>
      </c>
      <c r="BW37" s="144">
        <f>IFERROR(Ввод!$G41/$E37,0)*N(BW$14&gt;=Ввод!$I41)*N(BW$14&lt;Ввод!$J41)*PRODUCT($J$18:BW$18)*(1+$C37)</f>
        <v>0</v>
      </c>
      <c r="BX37" s="144">
        <f>IFERROR(Ввод!$G41/$E37,0)*N(BX$14&gt;=Ввод!$I41)*N(BX$14&lt;Ввод!$J41)*PRODUCT($J$18:BX$18)*(1+$C37)</f>
        <v>0</v>
      </c>
      <c r="BY37" s="144">
        <f>IFERROR(Ввод!$G41/$E37,0)*N(BY$14&gt;=Ввод!$I41)*N(BY$14&lt;Ввод!$J41)*PRODUCT($J$18:BY$18)*(1+$C37)</f>
        <v>0</v>
      </c>
      <c r="BZ37" s="144">
        <f>IFERROR(Ввод!$G41/$E37,0)*N(BZ$14&gt;=Ввод!$I41)*N(BZ$14&lt;Ввод!$J41)*PRODUCT($J$18:BZ$18)*(1+$C37)</f>
        <v>0</v>
      </c>
      <c r="CA37" s="144">
        <f>IFERROR(Ввод!$G41/$E37,0)*N(CA$14&gt;=Ввод!$I41)*N(CA$14&lt;Ввод!$J41)*PRODUCT($J$18:CA$18)*(1+$C37)</f>
        <v>0</v>
      </c>
      <c r="CB37" s="144">
        <f>IFERROR(Ввод!$G41/$E37,0)*N(CB$14&gt;=Ввод!$I41)*N(CB$14&lt;Ввод!$J41)*PRODUCT($J$18:CB$18)*(1+$C37)</f>
        <v>0</v>
      </c>
      <c r="CC37" s="144">
        <f>IFERROR(Ввод!$G41/$E37,0)*N(CC$14&gt;=Ввод!$I41)*N(CC$14&lt;Ввод!$J41)*PRODUCT($J$18:CC$18)*(1+$C37)</f>
        <v>0</v>
      </c>
      <c r="CD37" s="144">
        <f>IFERROR(Ввод!$G41/$E37,0)*N(CD$14&gt;=Ввод!$I41)*N(CD$14&lt;Ввод!$J41)*PRODUCT($J$18:CD$18)*(1+$C37)</f>
        <v>0</v>
      </c>
      <c r="CE37" s="144">
        <f>IFERROR(Ввод!$G41/$E37,0)*N(CE$14&gt;=Ввод!$I41)*N(CE$14&lt;Ввод!$J41)*PRODUCT($J$18:CE$18)*(1+$C37)</f>
        <v>0</v>
      </c>
      <c r="CF37" s="144">
        <f>IFERROR(Ввод!$G41/$E37,0)*N(CF$14&gt;=Ввод!$I41)*N(CF$14&lt;Ввод!$J41)*PRODUCT($J$18:CF$18)*(1+$C37)</f>
        <v>0</v>
      </c>
      <c r="CG37" s="144">
        <f>IFERROR(Ввод!$G41/$E37,0)*N(CG$14&gt;=Ввод!$I41)*N(CG$14&lt;Ввод!$J41)*PRODUCT($J$18:CG$18)*(1+$C37)</f>
        <v>0</v>
      </c>
      <c r="CH37" s="144">
        <f>IFERROR(Ввод!$G41/$E37,0)*N(CH$14&gt;=Ввод!$I41)*N(CH$14&lt;Ввод!$J41)*PRODUCT($J$18:CH$18)*(1+$C37)</f>
        <v>0</v>
      </c>
      <c r="CI37" s="144">
        <f>IFERROR(Ввод!$G41/$E37,0)*N(CI$14&gt;=Ввод!$I41)*N(CI$14&lt;Ввод!$J41)*PRODUCT($J$18:CI$18)*(1+$C37)</f>
        <v>0</v>
      </c>
      <c r="CJ37" s="144">
        <f>IFERROR(Ввод!$G41/$E37,0)*N(CJ$14&gt;=Ввод!$I41)*N(CJ$14&lt;Ввод!$J41)*PRODUCT($J$18:CJ$18)*(1+$C37)</f>
        <v>0</v>
      </c>
      <c r="CK37" s="144">
        <f>IFERROR(Ввод!$G41/$E37,0)*N(CK$14&gt;=Ввод!$I41)*N(CK$14&lt;Ввод!$J41)*PRODUCT($J$18:CK$18)*(1+$C37)</f>
        <v>0</v>
      </c>
      <c r="CL37" s="144">
        <f>IFERROR(Ввод!$G41/$E37,0)*N(CL$14&gt;=Ввод!$I41)*N(CL$14&lt;Ввод!$J41)*PRODUCT($J$18:CL$18)*(1+$C37)</f>
        <v>0</v>
      </c>
      <c r="CM37" s="144">
        <f>IFERROR(Ввод!$G41/$E37,0)*N(CM$14&gt;=Ввод!$I41)*N(CM$14&lt;Ввод!$J41)*PRODUCT($J$18:CM$18)*(1+$C37)</f>
        <v>0</v>
      </c>
      <c r="CN37" s="144">
        <f>IFERROR(Ввод!$G41/$E37,0)*N(CN$14&gt;=Ввод!$I41)*N(CN$14&lt;Ввод!$J41)*PRODUCT($J$18:CN$18)*(1+$C37)</f>
        <v>0</v>
      </c>
      <c r="CO37" s="144">
        <f>IFERROR(Ввод!$G41/$E37,0)*N(CO$14&gt;=Ввод!$I41)*N(CO$14&lt;Ввод!$J41)*PRODUCT($J$18:CO$18)*(1+$C37)</f>
        <v>0</v>
      </c>
      <c r="CP37" s="144">
        <f>IFERROR(Ввод!$G41/$E37,0)*N(CP$14&gt;=Ввод!$I41)*N(CP$14&lt;Ввод!$J41)*PRODUCT($J$18:CP$18)*(1+$C37)</f>
        <v>0</v>
      </c>
      <c r="CQ37" s="144">
        <f>IFERROR(Ввод!$G41/$E37,0)*N(CQ$14&gt;=Ввод!$I41)*N(CQ$14&lt;Ввод!$J41)*PRODUCT($J$18:CQ$18)*(1+$C37)</f>
        <v>0</v>
      </c>
      <c r="CR37" s="144">
        <f>IFERROR(Ввод!$G41/$E37,0)*N(CR$14&gt;=Ввод!$I41)*N(CR$14&lt;Ввод!$J41)*PRODUCT($J$18:CR$18)*(1+$C37)</f>
        <v>0</v>
      </c>
      <c r="CS37" s="144">
        <f>IFERROR(Ввод!$G41/$E37,0)*N(CS$14&gt;=Ввод!$I41)*N(CS$14&lt;Ввод!$J41)*PRODUCT($J$18:CS$18)*(1+$C37)</f>
        <v>0</v>
      </c>
      <c r="CT37" s="144">
        <f>IFERROR(Ввод!$G41/$E37,0)*N(CT$14&gt;=Ввод!$I41)*N(CT$14&lt;Ввод!$J41)*PRODUCT($J$18:CT$18)*(1+$C37)</f>
        <v>0</v>
      </c>
      <c r="CU37" s="144">
        <f>IFERROR(Ввод!$G41/$E37,0)*N(CU$14&gt;=Ввод!$I41)*N(CU$14&lt;Ввод!$J41)*PRODUCT($J$18:CU$18)*(1+$C37)</f>
        <v>0</v>
      </c>
      <c r="CV37" s="144">
        <f>IFERROR(Ввод!$G41/$E37,0)*N(CV$14&gt;=Ввод!$I41)*N(CV$14&lt;Ввод!$J41)*PRODUCT($J$18:CV$18)*(1+$C37)</f>
        <v>0</v>
      </c>
      <c r="CW37" s="144">
        <f>IFERROR(Ввод!$G41/$E37,0)*N(CW$14&gt;=Ввод!$I41)*N(CW$14&lt;Ввод!$J41)*PRODUCT($J$18:CW$18)*(1+$C37)</f>
        <v>0</v>
      </c>
      <c r="CX37" s="144">
        <f>IFERROR(Ввод!$G41/$E37,0)*N(CX$14&gt;=Ввод!$I41)*N(CX$14&lt;Ввод!$J41)*PRODUCT($J$18:CX$18)*(1+$C37)</f>
        <v>0</v>
      </c>
      <c r="CY37" s="144">
        <f>IFERROR(Ввод!$G41/$E37,0)*N(CY$14&gt;=Ввод!$I41)*N(CY$14&lt;Ввод!$J41)*PRODUCT($J$18:CY$18)*(1+$C37)</f>
        <v>0</v>
      </c>
      <c r="CZ37" s="144">
        <f>IFERROR(Ввод!$G41/$E37,0)*N(CZ$14&gt;=Ввод!$I41)*N(CZ$14&lt;Ввод!$J41)*PRODUCT($J$18:CZ$18)*(1+$C37)</f>
        <v>0</v>
      </c>
      <c r="DA37" s="144">
        <f>IFERROR(Ввод!$G41/$E37,0)*N(DA$14&gt;=Ввод!$I41)*N(DA$14&lt;Ввод!$J41)*PRODUCT($J$18:DA$18)*(1+$C37)</f>
        <v>0</v>
      </c>
      <c r="DB37" s="144">
        <f>IFERROR(Ввод!$G41/$E37,0)*N(DB$14&gt;=Ввод!$I41)*N(DB$14&lt;Ввод!$J41)*PRODUCT($J$18:DB$18)*(1+$C37)</f>
        <v>0</v>
      </c>
      <c r="DC37" s="144">
        <f>IFERROR(Ввод!$G41/$E37,0)*N(DC$14&gt;=Ввод!$I41)*N(DC$14&lt;Ввод!$J41)*PRODUCT($J$18:DC$18)*(1+$C37)</f>
        <v>0</v>
      </c>
      <c r="DD37" s="144">
        <f>IFERROR(Ввод!$G41/$E37,0)*N(DD$14&gt;=Ввод!$I41)*N(DD$14&lt;Ввод!$J41)*PRODUCT($J$18:DD$18)*(1+$C37)</f>
        <v>0</v>
      </c>
      <c r="DE37" s="144">
        <f>IFERROR(Ввод!$G41/$E37,0)*N(DE$14&gt;=Ввод!$I41)*N(DE$14&lt;Ввод!$J41)*PRODUCT($J$18:DE$18)*(1+$C37)</f>
        <v>0</v>
      </c>
      <c r="DF37" s="144">
        <f>IFERROR(Ввод!$G41/$E37,0)*N(DF$14&gt;=Ввод!$I41)*N(DF$14&lt;Ввод!$J41)*PRODUCT($J$18:DF$18)*(1+$C37)</f>
        <v>0</v>
      </c>
      <c r="DG37" s="144">
        <f>IFERROR(Ввод!$G41/$E37,0)*N(DG$14&gt;=Ввод!$I41)*N(DG$14&lt;Ввод!$J41)*PRODUCT($J$18:DG$18)*(1+$C37)</f>
        <v>0</v>
      </c>
      <c r="DH37" s="144">
        <f>IFERROR(Ввод!$G41/$E37,0)*N(DH$14&gt;=Ввод!$I41)*N(DH$14&lt;Ввод!$J41)*PRODUCT($J$18:DH$18)*(1+$C37)</f>
        <v>0</v>
      </c>
      <c r="DI37" s="144">
        <f>IFERROR(Ввод!$G41/$E37,0)*N(DI$14&gt;=Ввод!$I41)*N(DI$14&lt;Ввод!$J41)*PRODUCT($J$18:DI$18)*(1+$C37)</f>
        <v>0</v>
      </c>
      <c r="DJ37" s="144">
        <f>IFERROR(Ввод!$G41/$E37,0)*N(DJ$14&gt;=Ввод!$I41)*N(DJ$14&lt;Ввод!$J41)*PRODUCT($J$18:DJ$18)*(1+$C37)</f>
        <v>0</v>
      </c>
    </row>
    <row r="38" spans="1:114" x14ac:dyDescent="0.25">
      <c r="B38" t="str">
        <f>Ввод!D42</f>
        <v>Создание / реконструкция объект №17</v>
      </c>
      <c r="C38" s="148">
        <f>Чувствительность!$D$13</f>
        <v>0</v>
      </c>
      <c r="D38">
        <f>N(Ввод!E42)</f>
        <v>0</v>
      </c>
      <c r="E38">
        <f>MATCH(Ввод!J42,$14:$14,0)-MATCH(Ввод!I42,$14:$14,0)</f>
        <v>-8</v>
      </c>
      <c r="G38" s="45" t="s">
        <v>138</v>
      </c>
      <c r="I38" s="144">
        <f t="shared" si="0"/>
        <v>0</v>
      </c>
      <c r="J38" s="144">
        <f>IFERROR(Ввод!$G42/$E38,0)*N(J$14&gt;=Ввод!$I42)*N(J$14&lt;Ввод!$J42)*PRODUCT($J$18:J$18)*(1+$C38)</f>
        <v>0</v>
      </c>
      <c r="K38" s="144">
        <f>IFERROR(Ввод!$G42/$E38,0)*N(K$14&gt;=Ввод!$I42)*N(K$14&lt;Ввод!$J42)*PRODUCT($J$18:K$18)*(1+$C38)</f>
        <v>0</v>
      </c>
      <c r="L38" s="144">
        <f>IFERROR(Ввод!$G42/$E38,0)*N(L$14&gt;=Ввод!$I42)*N(L$14&lt;Ввод!$J42)*PRODUCT($J$18:L$18)*(1+$C38)</f>
        <v>0</v>
      </c>
      <c r="M38" s="144">
        <f>IFERROR(Ввод!$G42/$E38,0)*N(M$14&gt;=Ввод!$I42)*N(M$14&lt;Ввод!$J42)*PRODUCT($J$18:M$18)*(1+$C38)</f>
        <v>0</v>
      </c>
      <c r="N38" s="144">
        <f>IFERROR(Ввод!$G42/$E38,0)*N(N$14&gt;=Ввод!$I42)*N(N$14&lt;Ввод!$J42)*PRODUCT($J$18:N$18)*(1+$C38)</f>
        <v>0</v>
      </c>
      <c r="O38" s="144">
        <f>IFERROR(Ввод!$G42/$E38,0)*N(O$14&gt;=Ввод!$I42)*N(O$14&lt;Ввод!$J42)*PRODUCT($J$18:O$18)*(1+$C38)</f>
        <v>0</v>
      </c>
      <c r="P38" s="144">
        <f>IFERROR(Ввод!$G42/$E38,0)*N(P$14&gt;=Ввод!$I42)*N(P$14&lt;Ввод!$J42)*PRODUCT($J$18:P$18)*(1+$C38)</f>
        <v>0</v>
      </c>
      <c r="Q38" s="144">
        <f>IFERROR(Ввод!$G42/$E38,0)*N(Q$14&gt;=Ввод!$I42)*N(Q$14&lt;Ввод!$J42)*PRODUCT($J$18:Q$18)*(1+$C38)</f>
        <v>0</v>
      </c>
      <c r="R38" s="144">
        <f>IFERROR(Ввод!$G42/$E38,0)*N(R$14&gt;=Ввод!$I42)*N(R$14&lt;Ввод!$J42)*PRODUCT($J$18:R$18)*(1+$C38)</f>
        <v>0</v>
      </c>
      <c r="S38" s="144">
        <f>IFERROR(Ввод!$G42/$E38,0)*N(S$14&gt;=Ввод!$I42)*N(S$14&lt;Ввод!$J42)*PRODUCT($J$18:S$18)*(1+$C38)</f>
        <v>0</v>
      </c>
      <c r="T38" s="144">
        <f>IFERROR(Ввод!$G42/$E38,0)*N(T$14&gt;=Ввод!$I42)*N(T$14&lt;Ввод!$J42)*PRODUCT($J$18:T$18)*(1+$C38)</f>
        <v>0</v>
      </c>
      <c r="U38" s="144">
        <f>IFERROR(Ввод!$G42/$E38,0)*N(U$14&gt;=Ввод!$I42)*N(U$14&lt;Ввод!$J42)*PRODUCT($J$18:U$18)*(1+$C38)</f>
        <v>0</v>
      </c>
      <c r="V38" s="144">
        <f>IFERROR(Ввод!$G42/$E38,0)*N(V$14&gt;=Ввод!$I42)*N(V$14&lt;Ввод!$J42)*PRODUCT($J$18:V$18)*(1+$C38)</f>
        <v>0</v>
      </c>
      <c r="W38" s="144">
        <f>IFERROR(Ввод!$G42/$E38,0)*N(W$14&gt;=Ввод!$I42)*N(W$14&lt;Ввод!$J42)*PRODUCT($J$18:W$18)*(1+$C38)</f>
        <v>0</v>
      </c>
      <c r="X38" s="144">
        <f>IFERROR(Ввод!$G42/$E38,0)*N(X$14&gt;=Ввод!$I42)*N(X$14&lt;Ввод!$J42)*PRODUCT($J$18:X$18)*(1+$C38)</f>
        <v>0</v>
      </c>
      <c r="Y38" s="144">
        <f>IFERROR(Ввод!$G42/$E38,0)*N(Y$14&gt;=Ввод!$I42)*N(Y$14&lt;Ввод!$J42)*PRODUCT($J$18:Y$18)*(1+$C38)</f>
        <v>0</v>
      </c>
      <c r="Z38" s="144">
        <f>IFERROR(Ввод!$G42/$E38,0)*N(Z$14&gt;=Ввод!$I42)*N(Z$14&lt;Ввод!$J42)*PRODUCT($J$18:Z$18)*(1+$C38)</f>
        <v>0</v>
      </c>
      <c r="AA38" s="144">
        <f>IFERROR(Ввод!$G42/$E38,0)*N(AA$14&gt;=Ввод!$I42)*N(AA$14&lt;Ввод!$J42)*PRODUCT($J$18:AA$18)*(1+$C38)</f>
        <v>0</v>
      </c>
      <c r="AB38" s="144">
        <f>IFERROR(Ввод!$G42/$E38,0)*N(AB$14&gt;=Ввод!$I42)*N(AB$14&lt;Ввод!$J42)*PRODUCT($J$18:AB$18)*(1+$C38)</f>
        <v>0</v>
      </c>
      <c r="AC38" s="144">
        <f>IFERROR(Ввод!$G42/$E38,0)*N(AC$14&gt;=Ввод!$I42)*N(AC$14&lt;Ввод!$J42)*PRODUCT($J$18:AC$18)*(1+$C38)</f>
        <v>0</v>
      </c>
      <c r="AD38" s="144">
        <f>IFERROR(Ввод!$G42/$E38,0)*N(AD$14&gt;=Ввод!$I42)*N(AD$14&lt;Ввод!$J42)*PRODUCT($J$18:AD$18)*(1+$C38)</f>
        <v>0</v>
      </c>
      <c r="AE38" s="144">
        <f>IFERROR(Ввод!$G42/$E38,0)*N(AE$14&gt;=Ввод!$I42)*N(AE$14&lt;Ввод!$J42)*PRODUCT($J$18:AE$18)*(1+$C38)</f>
        <v>0</v>
      </c>
      <c r="AF38" s="144">
        <f>IFERROR(Ввод!$G42/$E38,0)*N(AF$14&gt;=Ввод!$I42)*N(AF$14&lt;Ввод!$J42)*PRODUCT($J$18:AF$18)*(1+$C38)</f>
        <v>0</v>
      </c>
      <c r="AG38" s="144">
        <f>IFERROR(Ввод!$G42/$E38,0)*N(AG$14&gt;=Ввод!$I42)*N(AG$14&lt;Ввод!$J42)*PRODUCT($J$18:AG$18)*(1+$C38)</f>
        <v>0</v>
      </c>
      <c r="AH38" s="144">
        <f>IFERROR(Ввод!$G42/$E38,0)*N(AH$14&gt;=Ввод!$I42)*N(AH$14&lt;Ввод!$J42)*PRODUCT($J$18:AH$18)*(1+$C38)</f>
        <v>0</v>
      </c>
      <c r="AI38" s="144">
        <f>IFERROR(Ввод!$G42/$E38,0)*N(AI$14&gt;=Ввод!$I42)*N(AI$14&lt;Ввод!$J42)*PRODUCT($J$18:AI$18)*(1+$C38)</f>
        <v>0</v>
      </c>
      <c r="AJ38" s="144">
        <f>IFERROR(Ввод!$G42/$E38,0)*N(AJ$14&gt;=Ввод!$I42)*N(AJ$14&lt;Ввод!$J42)*PRODUCT($J$18:AJ$18)*(1+$C38)</f>
        <v>0</v>
      </c>
      <c r="AK38" s="144">
        <f>IFERROR(Ввод!$G42/$E38,0)*N(AK$14&gt;=Ввод!$I42)*N(AK$14&lt;Ввод!$J42)*PRODUCT($J$18:AK$18)*(1+$C38)</f>
        <v>0</v>
      </c>
      <c r="AL38" s="144">
        <f>IFERROR(Ввод!$G42/$E38,0)*N(AL$14&gt;=Ввод!$I42)*N(AL$14&lt;Ввод!$J42)*PRODUCT($J$18:AL$18)*(1+$C38)</f>
        <v>0</v>
      </c>
      <c r="AM38" s="144">
        <f>IFERROR(Ввод!$G42/$E38,0)*N(AM$14&gt;=Ввод!$I42)*N(AM$14&lt;Ввод!$J42)*PRODUCT($J$18:AM$18)*(1+$C38)</f>
        <v>0</v>
      </c>
      <c r="AN38" s="144">
        <f>IFERROR(Ввод!$G42/$E38,0)*N(AN$14&gt;=Ввод!$I42)*N(AN$14&lt;Ввод!$J42)*PRODUCT($J$18:AN$18)*(1+$C38)</f>
        <v>0</v>
      </c>
      <c r="AO38" s="144">
        <f>IFERROR(Ввод!$G42/$E38,0)*N(AO$14&gt;=Ввод!$I42)*N(AO$14&lt;Ввод!$J42)*PRODUCT($J$18:AO$18)*(1+$C38)</f>
        <v>0</v>
      </c>
      <c r="AP38" s="144">
        <f>IFERROR(Ввод!$G42/$E38,0)*N(AP$14&gt;=Ввод!$I42)*N(AP$14&lt;Ввод!$J42)*PRODUCT($J$18:AP$18)*(1+$C38)</f>
        <v>0</v>
      </c>
      <c r="AQ38" s="144">
        <f>IFERROR(Ввод!$G42/$E38,0)*N(AQ$14&gt;=Ввод!$I42)*N(AQ$14&lt;Ввод!$J42)*PRODUCT($J$18:AQ$18)*(1+$C38)</f>
        <v>0</v>
      </c>
      <c r="AR38" s="144">
        <f>IFERROR(Ввод!$G42/$E38,0)*N(AR$14&gt;=Ввод!$I42)*N(AR$14&lt;Ввод!$J42)*PRODUCT($J$18:AR$18)*(1+$C38)</f>
        <v>0</v>
      </c>
      <c r="AS38" s="144">
        <f>IFERROR(Ввод!$G42/$E38,0)*N(AS$14&gt;=Ввод!$I42)*N(AS$14&lt;Ввод!$J42)*PRODUCT($J$18:AS$18)*(1+$C38)</f>
        <v>0</v>
      </c>
      <c r="AT38" s="144">
        <f>IFERROR(Ввод!$G42/$E38,0)*N(AT$14&gt;=Ввод!$I42)*N(AT$14&lt;Ввод!$J42)*PRODUCT($J$18:AT$18)*(1+$C38)</f>
        <v>0</v>
      </c>
      <c r="AU38" s="144">
        <f>IFERROR(Ввод!$G42/$E38,0)*N(AU$14&gt;=Ввод!$I42)*N(AU$14&lt;Ввод!$J42)*PRODUCT($J$18:AU$18)*(1+$C38)</f>
        <v>0</v>
      </c>
      <c r="AV38" s="144">
        <f>IFERROR(Ввод!$G42/$E38,0)*N(AV$14&gt;=Ввод!$I42)*N(AV$14&lt;Ввод!$J42)*PRODUCT($J$18:AV$18)*(1+$C38)</f>
        <v>0</v>
      </c>
      <c r="AW38" s="144">
        <f>IFERROR(Ввод!$G42/$E38,0)*N(AW$14&gt;=Ввод!$I42)*N(AW$14&lt;Ввод!$J42)*PRODUCT($J$18:AW$18)*(1+$C38)</f>
        <v>0</v>
      </c>
      <c r="AX38" s="144">
        <f>IFERROR(Ввод!$G42/$E38,0)*N(AX$14&gt;=Ввод!$I42)*N(AX$14&lt;Ввод!$J42)*PRODUCT($J$18:AX$18)*(1+$C38)</f>
        <v>0</v>
      </c>
      <c r="AY38" s="144">
        <f>IFERROR(Ввод!$G42/$E38,0)*N(AY$14&gt;=Ввод!$I42)*N(AY$14&lt;Ввод!$J42)*PRODUCT($J$18:AY$18)*(1+$C38)</f>
        <v>0</v>
      </c>
      <c r="AZ38" s="144">
        <f>IFERROR(Ввод!$G42/$E38,0)*N(AZ$14&gt;=Ввод!$I42)*N(AZ$14&lt;Ввод!$J42)*PRODUCT($J$18:AZ$18)*(1+$C38)</f>
        <v>0</v>
      </c>
      <c r="BA38" s="144">
        <f>IFERROR(Ввод!$G42/$E38,0)*N(BA$14&gt;=Ввод!$I42)*N(BA$14&lt;Ввод!$J42)*PRODUCT($J$18:BA$18)*(1+$C38)</f>
        <v>0</v>
      </c>
      <c r="BB38" s="144">
        <f>IFERROR(Ввод!$G42/$E38,0)*N(BB$14&gt;=Ввод!$I42)*N(BB$14&lt;Ввод!$J42)*PRODUCT($J$18:BB$18)*(1+$C38)</f>
        <v>0</v>
      </c>
      <c r="BC38" s="144">
        <f>IFERROR(Ввод!$G42/$E38,0)*N(BC$14&gt;=Ввод!$I42)*N(BC$14&lt;Ввод!$J42)*PRODUCT($J$18:BC$18)*(1+$C38)</f>
        <v>0</v>
      </c>
      <c r="BD38" s="144">
        <f>IFERROR(Ввод!$G42/$E38,0)*N(BD$14&gt;=Ввод!$I42)*N(BD$14&lt;Ввод!$J42)*PRODUCT($J$18:BD$18)*(1+$C38)</f>
        <v>0</v>
      </c>
      <c r="BE38" s="144">
        <f>IFERROR(Ввод!$G42/$E38,0)*N(BE$14&gt;=Ввод!$I42)*N(BE$14&lt;Ввод!$J42)*PRODUCT($J$18:BE$18)*(1+$C38)</f>
        <v>0</v>
      </c>
      <c r="BF38" s="144">
        <f>IFERROR(Ввод!$G42/$E38,0)*N(BF$14&gt;=Ввод!$I42)*N(BF$14&lt;Ввод!$J42)*PRODUCT($J$18:BF$18)*(1+$C38)</f>
        <v>0</v>
      </c>
      <c r="BG38" s="144">
        <f>IFERROR(Ввод!$G42/$E38,0)*N(BG$14&gt;=Ввод!$I42)*N(BG$14&lt;Ввод!$J42)*PRODUCT($J$18:BG$18)*(1+$C38)</f>
        <v>0</v>
      </c>
      <c r="BH38" s="144">
        <f>IFERROR(Ввод!$G42/$E38,0)*N(BH$14&gt;=Ввод!$I42)*N(BH$14&lt;Ввод!$J42)*PRODUCT($J$18:BH$18)*(1+$C38)</f>
        <v>0</v>
      </c>
      <c r="BI38" s="144">
        <f>IFERROR(Ввод!$G42/$E38,0)*N(BI$14&gt;=Ввод!$I42)*N(BI$14&lt;Ввод!$J42)*PRODUCT($J$18:BI$18)*(1+$C38)</f>
        <v>0</v>
      </c>
      <c r="BJ38" s="144">
        <f>IFERROR(Ввод!$G42/$E38,0)*N(BJ$14&gt;=Ввод!$I42)*N(BJ$14&lt;Ввод!$J42)*PRODUCT($J$18:BJ$18)*(1+$C38)</f>
        <v>0</v>
      </c>
      <c r="BK38" s="144">
        <f>IFERROR(Ввод!$G42/$E38,0)*N(BK$14&gt;=Ввод!$I42)*N(BK$14&lt;Ввод!$J42)*PRODUCT($J$18:BK$18)*(1+$C38)</f>
        <v>0</v>
      </c>
      <c r="BL38" s="144">
        <f>IFERROR(Ввод!$G42/$E38,0)*N(BL$14&gt;=Ввод!$I42)*N(BL$14&lt;Ввод!$J42)*PRODUCT($J$18:BL$18)*(1+$C38)</f>
        <v>0</v>
      </c>
      <c r="BM38" s="144">
        <f>IFERROR(Ввод!$G42/$E38,0)*N(BM$14&gt;=Ввод!$I42)*N(BM$14&lt;Ввод!$J42)*PRODUCT($J$18:BM$18)*(1+$C38)</f>
        <v>0</v>
      </c>
      <c r="BN38" s="144">
        <f>IFERROR(Ввод!$G42/$E38,0)*N(BN$14&gt;=Ввод!$I42)*N(BN$14&lt;Ввод!$J42)*PRODUCT($J$18:BN$18)*(1+$C38)</f>
        <v>0</v>
      </c>
      <c r="BO38" s="144">
        <f>IFERROR(Ввод!$G42/$E38,0)*N(BO$14&gt;=Ввод!$I42)*N(BO$14&lt;Ввод!$J42)*PRODUCT($J$18:BO$18)*(1+$C38)</f>
        <v>0</v>
      </c>
      <c r="BP38" s="144">
        <f>IFERROR(Ввод!$G42/$E38,0)*N(BP$14&gt;=Ввод!$I42)*N(BP$14&lt;Ввод!$J42)*PRODUCT($J$18:BP$18)*(1+$C38)</f>
        <v>0</v>
      </c>
      <c r="BQ38" s="144">
        <f>IFERROR(Ввод!$G42/$E38,0)*N(BQ$14&gt;=Ввод!$I42)*N(BQ$14&lt;Ввод!$J42)*PRODUCT($J$18:BQ$18)*(1+$C38)</f>
        <v>0</v>
      </c>
      <c r="BR38" s="144">
        <f>IFERROR(Ввод!$G42/$E38,0)*N(BR$14&gt;=Ввод!$I42)*N(BR$14&lt;Ввод!$J42)*PRODUCT($J$18:BR$18)*(1+$C38)</f>
        <v>0</v>
      </c>
      <c r="BS38" s="144">
        <f>IFERROR(Ввод!$G42/$E38,0)*N(BS$14&gt;=Ввод!$I42)*N(BS$14&lt;Ввод!$J42)*PRODUCT($J$18:BS$18)*(1+$C38)</f>
        <v>0</v>
      </c>
      <c r="BT38" s="144">
        <f>IFERROR(Ввод!$G42/$E38,0)*N(BT$14&gt;=Ввод!$I42)*N(BT$14&lt;Ввод!$J42)*PRODUCT($J$18:BT$18)*(1+$C38)</f>
        <v>0</v>
      </c>
      <c r="BU38" s="144">
        <f>IFERROR(Ввод!$G42/$E38,0)*N(BU$14&gt;=Ввод!$I42)*N(BU$14&lt;Ввод!$J42)*PRODUCT($J$18:BU$18)*(1+$C38)</f>
        <v>0</v>
      </c>
      <c r="BV38" s="144">
        <f>IFERROR(Ввод!$G42/$E38,0)*N(BV$14&gt;=Ввод!$I42)*N(BV$14&lt;Ввод!$J42)*PRODUCT($J$18:BV$18)*(1+$C38)</f>
        <v>0</v>
      </c>
      <c r="BW38" s="144">
        <f>IFERROR(Ввод!$G42/$E38,0)*N(BW$14&gt;=Ввод!$I42)*N(BW$14&lt;Ввод!$J42)*PRODUCT($J$18:BW$18)*(1+$C38)</f>
        <v>0</v>
      </c>
      <c r="BX38" s="144">
        <f>IFERROR(Ввод!$G42/$E38,0)*N(BX$14&gt;=Ввод!$I42)*N(BX$14&lt;Ввод!$J42)*PRODUCT($J$18:BX$18)*(1+$C38)</f>
        <v>0</v>
      </c>
      <c r="BY38" s="144">
        <f>IFERROR(Ввод!$G42/$E38,0)*N(BY$14&gt;=Ввод!$I42)*N(BY$14&lt;Ввод!$J42)*PRODUCT($J$18:BY$18)*(1+$C38)</f>
        <v>0</v>
      </c>
      <c r="BZ38" s="144">
        <f>IFERROR(Ввод!$G42/$E38,0)*N(BZ$14&gt;=Ввод!$I42)*N(BZ$14&lt;Ввод!$J42)*PRODUCT($J$18:BZ$18)*(1+$C38)</f>
        <v>0</v>
      </c>
      <c r="CA38" s="144">
        <f>IFERROR(Ввод!$G42/$E38,0)*N(CA$14&gt;=Ввод!$I42)*N(CA$14&lt;Ввод!$J42)*PRODUCT($J$18:CA$18)*(1+$C38)</f>
        <v>0</v>
      </c>
      <c r="CB38" s="144">
        <f>IFERROR(Ввод!$G42/$E38,0)*N(CB$14&gt;=Ввод!$I42)*N(CB$14&lt;Ввод!$J42)*PRODUCT($J$18:CB$18)*(1+$C38)</f>
        <v>0</v>
      </c>
      <c r="CC38" s="144">
        <f>IFERROR(Ввод!$G42/$E38,0)*N(CC$14&gt;=Ввод!$I42)*N(CC$14&lt;Ввод!$J42)*PRODUCT($J$18:CC$18)*(1+$C38)</f>
        <v>0</v>
      </c>
      <c r="CD38" s="144">
        <f>IFERROR(Ввод!$G42/$E38,0)*N(CD$14&gt;=Ввод!$I42)*N(CD$14&lt;Ввод!$J42)*PRODUCT($J$18:CD$18)*(1+$C38)</f>
        <v>0</v>
      </c>
      <c r="CE38" s="144">
        <f>IFERROR(Ввод!$G42/$E38,0)*N(CE$14&gt;=Ввод!$I42)*N(CE$14&lt;Ввод!$J42)*PRODUCT($J$18:CE$18)*(1+$C38)</f>
        <v>0</v>
      </c>
      <c r="CF38" s="144">
        <f>IFERROR(Ввод!$G42/$E38,0)*N(CF$14&gt;=Ввод!$I42)*N(CF$14&lt;Ввод!$J42)*PRODUCT($J$18:CF$18)*(1+$C38)</f>
        <v>0</v>
      </c>
      <c r="CG38" s="144">
        <f>IFERROR(Ввод!$G42/$E38,0)*N(CG$14&gt;=Ввод!$I42)*N(CG$14&lt;Ввод!$J42)*PRODUCT($J$18:CG$18)*(1+$C38)</f>
        <v>0</v>
      </c>
      <c r="CH38" s="144">
        <f>IFERROR(Ввод!$G42/$E38,0)*N(CH$14&gt;=Ввод!$I42)*N(CH$14&lt;Ввод!$J42)*PRODUCT($J$18:CH$18)*(1+$C38)</f>
        <v>0</v>
      </c>
      <c r="CI38" s="144">
        <f>IFERROR(Ввод!$G42/$E38,0)*N(CI$14&gt;=Ввод!$I42)*N(CI$14&lt;Ввод!$J42)*PRODUCT($J$18:CI$18)*(1+$C38)</f>
        <v>0</v>
      </c>
      <c r="CJ38" s="144">
        <f>IFERROR(Ввод!$G42/$E38,0)*N(CJ$14&gt;=Ввод!$I42)*N(CJ$14&lt;Ввод!$J42)*PRODUCT($J$18:CJ$18)*(1+$C38)</f>
        <v>0</v>
      </c>
      <c r="CK38" s="144">
        <f>IFERROR(Ввод!$G42/$E38,0)*N(CK$14&gt;=Ввод!$I42)*N(CK$14&lt;Ввод!$J42)*PRODUCT($J$18:CK$18)*(1+$C38)</f>
        <v>0</v>
      </c>
      <c r="CL38" s="144">
        <f>IFERROR(Ввод!$G42/$E38,0)*N(CL$14&gt;=Ввод!$I42)*N(CL$14&lt;Ввод!$J42)*PRODUCT($J$18:CL$18)*(1+$C38)</f>
        <v>0</v>
      </c>
      <c r="CM38" s="144">
        <f>IFERROR(Ввод!$G42/$E38,0)*N(CM$14&gt;=Ввод!$I42)*N(CM$14&lt;Ввод!$J42)*PRODUCT($J$18:CM$18)*(1+$C38)</f>
        <v>0</v>
      </c>
      <c r="CN38" s="144">
        <f>IFERROR(Ввод!$G42/$E38,0)*N(CN$14&gt;=Ввод!$I42)*N(CN$14&lt;Ввод!$J42)*PRODUCT($J$18:CN$18)*(1+$C38)</f>
        <v>0</v>
      </c>
      <c r="CO38" s="144">
        <f>IFERROR(Ввод!$G42/$E38,0)*N(CO$14&gt;=Ввод!$I42)*N(CO$14&lt;Ввод!$J42)*PRODUCT($J$18:CO$18)*(1+$C38)</f>
        <v>0</v>
      </c>
      <c r="CP38" s="144">
        <f>IFERROR(Ввод!$G42/$E38,0)*N(CP$14&gt;=Ввод!$I42)*N(CP$14&lt;Ввод!$J42)*PRODUCT($J$18:CP$18)*(1+$C38)</f>
        <v>0</v>
      </c>
      <c r="CQ38" s="144">
        <f>IFERROR(Ввод!$G42/$E38,0)*N(CQ$14&gt;=Ввод!$I42)*N(CQ$14&lt;Ввод!$J42)*PRODUCT($J$18:CQ$18)*(1+$C38)</f>
        <v>0</v>
      </c>
      <c r="CR38" s="144">
        <f>IFERROR(Ввод!$G42/$E38,0)*N(CR$14&gt;=Ввод!$I42)*N(CR$14&lt;Ввод!$J42)*PRODUCT($J$18:CR$18)*(1+$C38)</f>
        <v>0</v>
      </c>
      <c r="CS38" s="144">
        <f>IFERROR(Ввод!$G42/$E38,0)*N(CS$14&gt;=Ввод!$I42)*N(CS$14&lt;Ввод!$J42)*PRODUCT($J$18:CS$18)*(1+$C38)</f>
        <v>0</v>
      </c>
      <c r="CT38" s="144">
        <f>IFERROR(Ввод!$G42/$E38,0)*N(CT$14&gt;=Ввод!$I42)*N(CT$14&lt;Ввод!$J42)*PRODUCT($J$18:CT$18)*(1+$C38)</f>
        <v>0</v>
      </c>
      <c r="CU38" s="144">
        <f>IFERROR(Ввод!$G42/$E38,0)*N(CU$14&gt;=Ввод!$I42)*N(CU$14&lt;Ввод!$J42)*PRODUCT($J$18:CU$18)*(1+$C38)</f>
        <v>0</v>
      </c>
      <c r="CV38" s="144">
        <f>IFERROR(Ввод!$G42/$E38,0)*N(CV$14&gt;=Ввод!$I42)*N(CV$14&lt;Ввод!$J42)*PRODUCT($J$18:CV$18)*(1+$C38)</f>
        <v>0</v>
      </c>
      <c r="CW38" s="144">
        <f>IFERROR(Ввод!$G42/$E38,0)*N(CW$14&gt;=Ввод!$I42)*N(CW$14&lt;Ввод!$J42)*PRODUCT($J$18:CW$18)*(1+$C38)</f>
        <v>0</v>
      </c>
      <c r="CX38" s="144">
        <f>IFERROR(Ввод!$G42/$E38,0)*N(CX$14&gt;=Ввод!$I42)*N(CX$14&lt;Ввод!$J42)*PRODUCT($J$18:CX$18)*(1+$C38)</f>
        <v>0</v>
      </c>
      <c r="CY38" s="144">
        <f>IFERROR(Ввод!$G42/$E38,0)*N(CY$14&gt;=Ввод!$I42)*N(CY$14&lt;Ввод!$J42)*PRODUCT($J$18:CY$18)*(1+$C38)</f>
        <v>0</v>
      </c>
      <c r="CZ38" s="144">
        <f>IFERROR(Ввод!$G42/$E38,0)*N(CZ$14&gt;=Ввод!$I42)*N(CZ$14&lt;Ввод!$J42)*PRODUCT($J$18:CZ$18)*(1+$C38)</f>
        <v>0</v>
      </c>
      <c r="DA38" s="144">
        <f>IFERROR(Ввод!$G42/$E38,0)*N(DA$14&gt;=Ввод!$I42)*N(DA$14&lt;Ввод!$J42)*PRODUCT($J$18:DA$18)*(1+$C38)</f>
        <v>0</v>
      </c>
      <c r="DB38" s="144">
        <f>IFERROR(Ввод!$G42/$E38,0)*N(DB$14&gt;=Ввод!$I42)*N(DB$14&lt;Ввод!$J42)*PRODUCT($J$18:DB$18)*(1+$C38)</f>
        <v>0</v>
      </c>
      <c r="DC38" s="144">
        <f>IFERROR(Ввод!$G42/$E38,0)*N(DC$14&gt;=Ввод!$I42)*N(DC$14&lt;Ввод!$J42)*PRODUCT($J$18:DC$18)*(1+$C38)</f>
        <v>0</v>
      </c>
      <c r="DD38" s="144">
        <f>IFERROR(Ввод!$G42/$E38,0)*N(DD$14&gt;=Ввод!$I42)*N(DD$14&lt;Ввод!$J42)*PRODUCT($J$18:DD$18)*(1+$C38)</f>
        <v>0</v>
      </c>
      <c r="DE38" s="144">
        <f>IFERROR(Ввод!$G42/$E38,0)*N(DE$14&gt;=Ввод!$I42)*N(DE$14&lt;Ввод!$J42)*PRODUCT($J$18:DE$18)*(1+$C38)</f>
        <v>0</v>
      </c>
      <c r="DF38" s="144">
        <f>IFERROR(Ввод!$G42/$E38,0)*N(DF$14&gt;=Ввод!$I42)*N(DF$14&lt;Ввод!$J42)*PRODUCT($J$18:DF$18)*(1+$C38)</f>
        <v>0</v>
      </c>
      <c r="DG38" s="144">
        <f>IFERROR(Ввод!$G42/$E38,0)*N(DG$14&gt;=Ввод!$I42)*N(DG$14&lt;Ввод!$J42)*PRODUCT($J$18:DG$18)*(1+$C38)</f>
        <v>0</v>
      </c>
      <c r="DH38" s="144">
        <f>IFERROR(Ввод!$G42/$E38,0)*N(DH$14&gt;=Ввод!$I42)*N(DH$14&lt;Ввод!$J42)*PRODUCT($J$18:DH$18)*(1+$C38)</f>
        <v>0</v>
      </c>
      <c r="DI38" s="144">
        <f>IFERROR(Ввод!$G42/$E38,0)*N(DI$14&gt;=Ввод!$I42)*N(DI$14&lt;Ввод!$J42)*PRODUCT($J$18:DI$18)*(1+$C38)</f>
        <v>0</v>
      </c>
      <c r="DJ38" s="144">
        <f>IFERROR(Ввод!$G42/$E38,0)*N(DJ$14&gt;=Ввод!$I42)*N(DJ$14&lt;Ввод!$J42)*PRODUCT($J$18:DJ$18)*(1+$C38)</f>
        <v>0</v>
      </c>
    </row>
    <row r="39" spans="1:114" x14ac:dyDescent="0.25">
      <c r="B39" t="str">
        <f>Ввод!D43</f>
        <v>Создание / реконструкция объект №18</v>
      </c>
      <c r="C39" s="148">
        <f>Чувствительность!$D$13</f>
        <v>0</v>
      </c>
      <c r="D39">
        <f>N(Ввод!E43)</f>
        <v>0</v>
      </c>
      <c r="E39">
        <f>MATCH(Ввод!J43,$14:$14,0)-MATCH(Ввод!I43,$14:$14,0)</f>
        <v>-4</v>
      </c>
      <c r="G39" s="45" t="s">
        <v>138</v>
      </c>
      <c r="I39" s="144">
        <f t="shared" si="0"/>
        <v>0</v>
      </c>
      <c r="J39" s="144">
        <f>IFERROR(Ввод!$G43/$E39,0)*N(J$14&gt;=Ввод!$I43)*N(J$14&lt;Ввод!$J43)*PRODUCT($J$18:J$18)*(1+$C39)</f>
        <v>0</v>
      </c>
      <c r="K39" s="144">
        <f>IFERROR(Ввод!$G43/$E39,0)*N(K$14&gt;=Ввод!$I43)*N(K$14&lt;Ввод!$J43)*PRODUCT($J$18:K$18)*(1+$C39)</f>
        <v>0</v>
      </c>
      <c r="L39" s="144">
        <f>IFERROR(Ввод!$G43/$E39,0)*N(L$14&gt;=Ввод!$I43)*N(L$14&lt;Ввод!$J43)*PRODUCT($J$18:L$18)*(1+$C39)</f>
        <v>0</v>
      </c>
      <c r="M39" s="144">
        <f>IFERROR(Ввод!$G43/$E39,0)*N(M$14&gt;=Ввод!$I43)*N(M$14&lt;Ввод!$J43)*PRODUCT($J$18:M$18)*(1+$C39)</f>
        <v>0</v>
      </c>
      <c r="N39" s="144">
        <f>IFERROR(Ввод!$G43/$E39,0)*N(N$14&gt;=Ввод!$I43)*N(N$14&lt;Ввод!$J43)*PRODUCT($J$18:N$18)*(1+$C39)</f>
        <v>0</v>
      </c>
      <c r="O39" s="144">
        <f>IFERROR(Ввод!$G43/$E39,0)*N(O$14&gt;=Ввод!$I43)*N(O$14&lt;Ввод!$J43)*PRODUCT($J$18:O$18)*(1+$C39)</f>
        <v>0</v>
      </c>
      <c r="P39" s="144">
        <f>IFERROR(Ввод!$G43/$E39,0)*N(P$14&gt;=Ввод!$I43)*N(P$14&lt;Ввод!$J43)*PRODUCT($J$18:P$18)*(1+$C39)</f>
        <v>0</v>
      </c>
      <c r="Q39" s="144">
        <f>IFERROR(Ввод!$G43/$E39,0)*N(Q$14&gt;=Ввод!$I43)*N(Q$14&lt;Ввод!$J43)*PRODUCT($J$18:Q$18)*(1+$C39)</f>
        <v>0</v>
      </c>
      <c r="R39" s="144">
        <f>IFERROR(Ввод!$G43/$E39,0)*N(R$14&gt;=Ввод!$I43)*N(R$14&lt;Ввод!$J43)*PRODUCT($J$18:R$18)*(1+$C39)</f>
        <v>0</v>
      </c>
      <c r="S39" s="144">
        <f>IFERROR(Ввод!$G43/$E39,0)*N(S$14&gt;=Ввод!$I43)*N(S$14&lt;Ввод!$J43)*PRODUCT($J$18:S$18)*(1+$C39)</f>
        <v>0</v>
      </c>
      <c r="T39" s="144">
        <f>IFERROR(Ввод!$G43/$E39,0)*N(T$14&gt;=Ввод!$I43)*N(T$14&lt;Ввод!$J43)*PRODUCT($J$18:T$18)*(1+$C39)</f>
        <v>0</v>
      </c>
      <c r="U39" s="144">
        <f>IFERROR(Ввод!$G43/$E39,0)*N(U$14&gt;=Ввод!$I43)*N(U$14&lt;Ввод!$J43)*PRODUCT($J$18:U$18)*(1+$C39)</f>
        <v>0</v>
      </c>
      <c r="V39" s="144">
        <f>IFERROR(Ввод!$G43/$E39,0)*N(V$14&gt;=Ввод!$I43)*N(V$14&lt;Ввод!$J43)*PRODUCT($J$18:V$18)*(1+$C39)</f>
        <v>0</v>
      </c>
      <c r="W39" s="144">
        <f>IFERROR(Ввод!$G43/$E39,0)*N(W$14&gt;=Ввод!$I43)*N(W$14&lt;Ввод!$J43)*PRODUCT($J$18:W$18)*(1+$C39)</f>
        <v>0</v>
      </c>
      <c r="X39" s="144">
        <f>IFERROR(Ввод!$G43/$E39,0)*N(X$14&gt;=Ввод!$I43)*N(X$14&lt;Ввод!$J43)*PRODUCT($J$18:X$18)*(1+$C39)</f>
        <v>0</v>
      </c>
      <c r="Y39" s="144">
        <f>IFERROR(Ввод!$G43/$E39,0)*N(Y$14&gt;=Ввод!$I43)*N(Y$14&lt;Ввод!$J43)*PRODUCT($J$18:Y$18)*(1+$C39)</f>
        <v>0</v>
      </c>
      <c r="Z39" s="144">
        <f>IFERROR(Ввод!$G43/$E39,0)*N(Z$14&gt;=Ввод!$I43)*N(Z$14&lt;Ввод!$J43)*PRODUCT($J$18:Z$18)*(1+$C39)</f>
        <v>0</v>
      </c>
      <c r="AA39" s="144">
        <f>IFERROR(Ввод!$G43/$E39,0)*N(AA$14&gt;=Ввод!$I43)*N(AA$14&lt;Ввод!$J43)*PRODUCT($J$18:AA$18)*(1+$C39)</f>
        <v>0</v>
      </c>
      <c r="AB39" s="144">
        <f>IFERROR(Ввод!$G43/$E39,0)*N(AB$14&gt;=Ввод!$I43)*N(AB$14&lt;Ввод!$J43)*PRODUCT($J$18:AB$18)*(1+$C39)</f>
        <v>0</v>
      </c>
      <c r="AC39" s="144">
        <f>IFERROR(Ввод!$G43/$E39,0)*N(AC$14&gt;=Ввод!$I43)*N(AC$14&lt;Ввод!$J43)*PRODUCT($J$18:AC$18)*(1+$C39)</f>
        <v>0</v>
      </c>
      <c r="AD39" s="144">
        <f>IFERROR(Ввод!$G43/$E39,0)*N(AD$14&gt;=Ввод!$I43)*N(AD$14&lt;Ввод!$J43)*PRODUCT($J$18:AD$18)*(1+$C39)</f>
        <v>0</v>
      </c>
      <c r="AE39" s="144">
        <f>IFERROR(Ввод!$G43/$E39,0)*N(AE$14&gt;=Ввод!$I43)*N(AE$14&lt;Ввод!$J43)*PRODUCT($J$18:AE$18)*(1+$C39)</f>
        <v>0</v>
      </c>
      <c r="AF39" s="144">
        <f>IFERROR(Ввод!$G43/$E39,0)*N(AF$14&gt;=Ввод!$I43)*N(AF$14&lt;Ввод!$J43)*PRODUCT($J$18:AF$18)*(1+$C39)</f>
        <v>0</v>
      </c>
      <c r="AG39" s="144">
        <f>IFERROR(Ввод!$G43/$E39,0)*N(AG$14&gt;=Ввод!$I43)*N(AG$14&lt;Ввод!$J43)*PRODUCT($J$18:AG$18)*(1+$C39)</f>
        <v>0</v>
      </c>
      <c r="AH39" s="144">
        <f>IFERROR(Ввод!$G43/$E39,0)*N(AH$14&gt;=Ввод!$I43)*N(AH$14&lt;Ввод!$J43)*PRODUCT($J$18:AH$18)*(1+$C39)</f>
        <v>0</v>
      </c>
      <c r="AI39" s="144">
        <f>IFERROR(Ввод!$G43/$E39,0)*N(AI$14&gt;=Ввод!$I43)*N(AI$14&lt;Ввод!$J43)*PRODUCT($J$18:AI$18)*(1+$C39)</f>
        <v>0</v>
      </c>
      <c r="AJ39" s="144">
        <f>IFERROR(Ввод!$G43/$E39,0)*N(AJ$14&gt;=Ввод!$I43)*N(AJ$14&lt;Ввод!$J43)*PRODUCT($J$18:AJ$18)*(1+$C39)</f>
        <v>0</v>
      </c>
      <c r="AK39" s="144">
        <f>IFERROR(Ввод!$G43/$E39,0)*N(AK$14&gt;=Ввод!$I43)*N(AK$14&lt;Ввод!$J43)*PRODUCT($J$18:AK$18)*(1+$C39)</f>
        <v>0</v>
      </c>
      <c r="AL39" s="144">
        <f>IFERROR(Ввод!$G43/$E39,0)*N(AL$14&gt;=Ввод!$I43)*N(AL$14&lt;Ввод!$J43)*PRODUCT($J$18:AL$18)*(1+$C39)</f>
        <v>0</v>
      </c>
      <c r="AM39" s="144">
        <f>IFERROR(Ввод!$G43/$E39,0)*N(AM$14&gt;=Ввод!$I43)*N(AM$14&lt;Ввод!$J43)*PRODUCT($J$18:AM$18)*(1+$C39)</f>
        <v>0</v>
      </c>
      <c r="AN39" s="144">
        <f>IFERROR(Ввод!$G43/$E39,0)*N(AN$14&gt;=Ввод!$I43)*N(AN$14&lt;Ввод!$J43)*PRODUCT($J$18:AN$18)*(1+$C39)</f>
        <v>0</v>
      </c>
      <c r="AO39" s="144">
        <f>IFERROR(Ввод!$G43/$E39,0)*N(AO$14&gt;=Ввод!$I43)*N(AO$14&lt;Ввод!$J43)*PRODUCT($J$18:AO$18)*(1+$C39)</f>
        <v>0</v>
      </c>
      <c r="AP39" s="144">
        <f>IFERROR(Ввод!$G43/$E39,0)*N(AP$14&gt;=Ввод!$I43)*N(AP$14&lt;Ввод!$J43)*PRODUCT($J$18:AP$18)*(1+$C39)</f>
        <v>0</v>
      </c>
      <c r="AQ39" s="144">
        <f>IFERROR(Ввод!$G43/$E39,0)*N(AQ$14&gt;=Ввод!$I43)*N(AQ$14&lt;Ввод!$J43)*PRODUCT($J$18:AQ$18)*(1+$C39)</f>
        <v>0</v>
      </c>
      <c r="AR39" s="144">
        <f>IFERROR(Ввод!$G43/$E39,0)*N(AR$14&gt;=Ввод!$I43)*N(AR$14&lt;Ввод!$J43)*PRODUCT($J$18:AR$18)*(1+$C39)</f>
        <v>0</v>
      </c>
      <c r="AS39" s="144">
        <f>IFERROR(Ввод!$G43/$E39,0)*N(AS$14&gt;=Ввод!$I43)*N(AS$14&lt;Ввод!$J43)*PRODUCT($J$18:AS$18)*(1+$C39)</f>
        <v>0</v>
      </c>
      <c r="AT39" s="144">
        <f>IFERROR(Ввод!$G43/$E39,0)*N(AT$14&gt;=Ввод!$I43)*N(AT$14&lt;Ввод!$J43)*PRODUCT($J$18:AT$18)*(1+$C39)</f>
        <v>0</v>
      </c>
      <c r="AU39" s="144">
        <f>IFERROR(Ввод!$G43/$E39,0)*N(AU$14&gt;=Ввод!$I43)*N(AU$14&lt;Ввод!$J43)*PRODUCT($J$18:AU$18)*(1+$C39)</f>
        <v>0</v>
      </c>
      <c r="AV39" s="144">
        <f>IFERROR(Ввод!$G43/$E39,0)*N(AV$14&gt;=Ввод!$I43)*N(AV$14&lt;Ввод!$J43)*PRODUCT($J$18:AV$18)*(1+$C39)</f>
        <v>0</v>
      </c>
      <c r="AW39" s="144">
        <f>IFERROR(Ввод!$G43/$E39,0)*N(AW$14&gt;=Ввод!$I43)*N(AW$14&lt;Ввод!$J43)*PRODUCT($J$18:AW$18)*(1+$C39)</f>
        <v>0</v>
      </c>
      <c r="AX39" s="144">
        <f>IFERROR(Ввод!$G43/$E39,0)*N(AX$14&gt;=Ввод!$I43)*N(AX$14&lt;Ввод!$J43)*PRODUCT($J$18:AX$18)*(1+$C39)</f>
        <v>0</v>
      </c>
      <c r="AY39" s="144">
        <f>IFERROR(Ввод!$G43/$E39,0)*N(AY$14&gt;=Ввод!$I43)*N(AY$14&lt;Ввод!$J43)*PRODUCT($J$18:AY$18)*(1+$C39)</f>
        <v>0</v>
      </c>
      <c r="AZ39" s="144">
        <f>IFERROR(Ввод!$G43/$E39,0)*N(AZ$14&gt;=Ввод!$I43)*N(AZ$14&lt;Ввод!$J43)*PRODUCT($J$18:AZ$18)*(1+$C39)</f>
        <v>0</v>
      </c>
      <c r="BA39" s="144">
        <f>IFERROR(Ввод!$G43/$E39,0)*N(BA$14&gt;=Ввод!$I43)*N(BA$14&lt;Ввод!$J43)*PRODUCT($J$18:BA$18)*(1+$C39)</f>
        <v>0</v>
      </c>
      <c r="BB39" s="144">
        <f>IFERROR(Ввод!$G43/$E39,0)*N(BB$14&gt;=Ввод!$I43)*N(BB$14&lt;Ввод!$J43)*PRODUCT($J$18:BB$18)*(1+$C39)</f>
        <v>0</v>
      </c>
      <c r="BC39" s="144">
        <f>IFERROR(Ввод!$G43/$E39,0)*N(BC$14&gt;=Ввод!$I43)*N(BC$14&lt;Ввод!$J43)*PRODUCT($J$18:BC$18)*(1+$C39)</f>
        <v>0</v>
      </c>
      <c r="BD39" s="144">
        <f>IFERROR(Ввод!$G43/$E39,0)*N(BD$14&gt;=Ввод!$I43)*N(BD$14&lt;Ввод!$J43)*PRODUCT($J$18:BD$18)*(1+$C39)</f>
        <v>0</v>
      </c>
      <c r="BE39" s="144">
        <f>IFERROR(Ввод!$G43/$E39,0)*N(BE$14&gt;=Ввод!$I43)*N(BE$14&lt;Ввод!$J43)*PRODUCT($J$18:BE$18)*(1+$C39)</f>
        <v>0</v>
      </c>
      <c r="BF39" s="144">
        <f>IFERROR(Ввод!$G43/$E39,0)*N(BF$14&gt;=Ввод!$I43)*N(BF$14&lt;Ввод!$J43)*PRODUCT($J$18:BF$18)*(1+$C39)</f>
        <v>0</v>
      </c>
      <c r="BG39" s="144">
        <f>IFERROR(Ввод!$G43/$E39,0)*N(BG$14&gt;=Ввод!$I43)*N(BG$14&lt;Ввод!$J43)*PRODUCT($J$18:BG$18)*(1+$C39)</f>
        <v>0</v>
      </c>
      <c r="BH39" s="144">
        <f>IFERROR(Ввод!$G43/$E39,0)*N(BH$14&gt;=Ввод!$I43)*N(BH$14&lt;Ввод!$J43)*PRODUCT($J$18:BH$18)*(1+$C39)</f>
        <v>0</v>
      </c>
      <c r="BI39" s="144">
        <f>IFERROR(Ввод!$G43/$E39,0)*N(BI$14&gt;=Ввод!$I43)*N(BI$14&lt;Ввод!$J43)*PRODUCT($J$18:BI$18)*(1+$C39)</f>
        <v>0</v>
      </c>
      <c r="BJ39" s="144">
        <f>IFERROR(Ввод!$G43/$E39,0)*N(BJ$14&gt;=Ввод!$I43)*N(BJ$14&lt;Ввод!$J43)*PRODUCT($J$18:BJ$18)*(1+$C39)</f>
        <v>0</v>
      </c>
      <c r="BK39" s="144">
        <f>IFERROR(Ввод!$G43/$E39,0)*N(BK$14&gt;=Ввод!$I43)*N(BK$14&lt;Ввод!$J43)*PRODUCT($J$18:BK$18)*(1+$C39)</f>
        <v>0</v>
      </c>
      <c r="BL39" s="144">
        <f>IFERROR(Ввод!$G43/$E39,0)*N(BL$14&gt;=Ввод!$I43)*N(BL$14&lt;Ввод!$J43)*PRODUCT($J$18:BL$18)*(1+$C39)</f>
        <v>0</v>
      </c>
      <c r="BM39" s="144">
        <f>IFERROR(Ввод!$G43/$E39,0)*N(BM$14&gt;=Ввод!$I43)*N(BM$14&lt;Ввод!$J43)*PRODUCT($J$18:BM$18)*(1+$C39)</f>
        <v>0</v>
      </c>
      <c r="BN39" s="144">
        <f>IFERROR(Ввод!$G43/$E39,0)*N(BN$14&gt;=Ввод!$I43)*N(BN$14&lt;Ввод!$J43)*PRODUCT($J$18:BN$18)*(1+$C39)</f>
        <v>0</v>
      </c>
      <c r="BO39" s="144">
        <f>IFERROR(Ввод!$G43/$E39,0)*N(BO$14&gt;=Ввод!$I43)*N(BO$14&lt;Ввод!$J43)*PRODUCT($J$18:BO$18)*(1+$C39)</f>
        <v>0</v>
      </c>
      <c r="BP39" s="144">
        <f>IFERROR(Ввод!$G43/$E39,0)*N(BP$14&gt;=Ввод!$I43)*N(BP$14&lt;Ввод!$J43)*PRODUCT($J$18:BP$18)*(1+$C39)</f>
        <v>0</v>
      </c>
      <c r="BQ39" s="144">
        <f>IFERROR(Ввод!$G43/$E39,0)*N(BQ$14&gt;=Ввод!$I43)*N(BQ$14&lt;Ввод!$J43)*PRODUCT($J$18:BQ$18)*(1+$C39)</f>
        <v>0</v>
      </c>
      <c r="BR39" s="144">
        <f>IFERROR(Ввод!$G43/$E39,0)*N(BR$14&gt;=Ввод!$I43)*N(BR$14&lt;Ввод!$J43)*PRODUCT($J$18:BR$18)*(1+$C39)</f>
        <v>0</v>
      </c>
      <c r="BS39" s="144">
        <f>IFERROR(Ввод!$G43/$E39,0)*N(BS$14&gt;=Ввод!$I43)*N(BS$14&lt;Ввод!$J43)*PRODUCT($J$18:BS$18)*(1+$C39)</f>
        <v>0</v>
      </c>
      <c r="BT39" s="144">
        <f>IFERROR(Ввод!$G43/$E39,0)*N(BT$14&gt;=Ввод!$I43)*N(BT$14&lt;Ввод!$J43)*PRODUCT($J$18:BT$18)*(1+$C39)</f>
        <v>0</v>
      </c>
      <c r="BU39" s="144">
        <f>IFERROR(Ввод!$G43/$E39,0)*N(BU$14&gt;=Ввод!$I43)*N(BU$14&lt;Ввод!$J43)*PRODUCT($J$18:BU$18)*(1+$C39)</f>
        <v>0</v>
      </c>
      <c r="BV39" s="144">
        <f>IFERROR(Ввод!$G43/$E39,0)*N(BV$14&gt;=Ввод!$I43)*N(BV$14&lt;Ввод!$J43)*PRODUCT($J$18:BV$18)*(1+$C39)</f>
        <v>0</v>
      </c>
      <c r="BW39" s="144">
        <f>IFERROR(Ввод!$G43/$E39,0)*N(BW$14&gt;=Ввод!$I43)*N(BW$14&lt;Ввод!$J43)*PRODUCT($J$18:BW$18)*(1+$C39)</f>
        <v>0</v>
      </c>
      <c r="BX39" s="144">
        <f>IFERROR(Ввод!$G43/$E39,0)*N(BX$14&gt;=Ввод!$I43)*N(BX$14&lt;Ввод!$J43)*PRODUCT($J$18:BX$18)*(1+$C39)</f>
        <v>0</v>
      </c>
      <c r="BY39" s="144">
        <f>IFERROR(Ввод!$G43/$E39,0)*N(BY$14&gt;=Ввод!$I43)*N(BY$14&lt;Ввод!$J43)*PRODUCT($J$18:BY$18)*(1+$C39)</f>
        <v>0</v>
      </c>
      <c r="BZ39" s="144">
        <f>IFERROR(Ввод!$G43/$E39,0)*N(BZ$14&gt;=Ввод!$I43)*N(BZ$14&lt;Ввод!$J43)*PRODUCT($J$18:BZ$18)*(1+$C39)</f>
        <v>0</v>
      </c>
      <c r="CA39" s="144">
        <f>IFERROR(Ввод!$G43/$E39,0)*N(CA$14&gt;=Ввод!$I43)*N(CA$14&lt;Ввод!$J43)*PRODUCT($J$18:CA$18)*(1+$C39)</f>
        <v>0</v>
      </c>
      <c r="CB39" s="144">
        <f>IFERROR(Ввод!$G43/$E39,0)*N(CB$14&gt;=Ввод!$I43)*N(CB$14&lt;Ввод!$J43)*PRODUCT($J$18:CB$18)*(1+$C39)</f>
        <v>0</v>
      </c>
      <c r="CC39" s="144">
        <f>IFERROR(Ввод!$G43/$E39,0)*N(CC$14&gt;=Ввод!$I43)*N(CC$14&lt;Ввод!$J43)*PRODUCT($J$18:CC$18)*(1+$C39)</f>
        <v>0</v>
      </c>
      <c r="CD39" s="144">
        <f>IFERROR(Ввод!$G43/$E39,0)*N(CD$14&gt;=Ввод!$I43)*N(CD$14&lt;Ввод!$J43)*PRODUCT($J$18:CD$18)*(1+$C39)</f>
        <v>0</v>
      </c>
      <c r="CE39" s="144">
        <f>IFERROR(Ввод!$G43/$E39,0)*N(CE$14&gt;=Ввод!$I43)*N(CE$14&lt;Ввод!$J43)*PRODUCT($J$18:CE$18)*(1+$C39)</f>
        <v>0</v>
      </c>
      <c r="CF39" s="144">
        <f>IFERROR(Ввод!$G43/$E39,0)*N(CF$14&gt;=Ввод!$I43)*N(CF$14&lt;Ввод!$J43)*PRODUCT($J$18:CF$18)*(1+$C39)</f>
        <v>0</v>
      </c>
      <c r="CG39" s="144">
        <f>IFERROR(Ввод!$G43/$E39,0)*N(CG$14&gt;=Ввод!$I43)*N(CG$14&lt;Ввод!$J43)*PRODUCT($J$18:CG$18)*(1+$C39)</f>
        <v>0</v>
      </c>
      <c r="CH39" s="144">
        <f>IFERROR(Ввод!$G43/$E39,0)*N(CH$14&gt;=Ввод!$I43)*N(CH$14&lt;Ввод!$J43)*PRODUCT($J$18:CH$18)*(1+$C39)</f>
        <v>0</v>
      </c>
      <c r="CI39" s="144">
        <f>IFERROR(Ввод!$G43/$E39,0)*N(CI$14&gt;=Ввод!$I43)*N(CI$14&lt;Ввод!$J43)*PRODUCT($J$18:CI$18)*(1+$C39)</f>
        <v>0</v>
      </c>
      <c r="CJ39" s="144">
        <f>IFERROR(Ввод!$G43/$E39,0)*N(CJ$14&gt;=Ввод!$I43)*N(CJ$14&lt;Ввод!$J43)*PRODUCT($J$18:CJ$18)*(1+$C39)</f>
        <v>0</v>
      </c>
      <c r="CK39" s="144">
        <f>IFERROR(Ввод!$G43/$E39,0)*N(CK$14&gt;=Ввод!$I43)*N(CK$14&lt;Ввод!$J43)*PRODUCT($J$18:CK$18)*(1+$C39)</f>
        <v>0</v>
      </c>
      <c r="CL39" s="144">
        <f>IFERROR(Ввод!$G43/$E39,0)*N(CL$14&gt;=Ввод!$I43)*N(CL$14&lt;Ввод!$J43)*PRODUCT($J$18:CL$18)*(1+$C39)</f>
        <v>0</v>
      </c>
      <c r="CM39" s="144">
        <f>IFERROR(Ввод!$G43/$E39,0)*N(CM$14&gt;=Ввод!$I43)*N(CM$14&lt;Ввод!$J43)*PRODUCT($J$18:CM$18)*(1+$C39)</f>
        <v>0</v>
      </c>
      <c r="CN39" s="144">
        <f>IFERROR(Ввод!$G43/$E39,0)*N(CN$14&gt;=Ввод!$I43)*N(CN$14&lt;Ввод!$J43)*PRODUCT($J$18:CN$18)*(1+$C39)</f>
        <v>0</v>
      </c>
      <c r="CO39" s="144">
        <f>IFERROR(Ввод!$G43/$E39,0)*N(CO$14&gt;=Ввод!$I43)*N(CO$14&lt;Ввод!$J43)*PRODUCT($J$18:CO$18)*(1+$C39)</f>
        <v>0</v>
      </c>
      <c r="CP39" s="144">
        <f>IFERROR(Ввод!$G43/$E39,0)*N(CP$14&gt;=Ввод!$I43)*N(CP$14&lt;Ввод!$J43)*PRODUCT($J$18:CP$18)*(1+$C39)</f>
        <v>0</v>
      </c>
      <c r="CQ39" s="144">
        <f>IFERROR(Ввод!$G43/$E39,0)*N(CQ$14&gt;=Ввод!$I43)*N(CQ$14&lt;Ввод!$J43)*PRODUCT($J$18:CQ$18)*(1+$C39)</f>
        <v>0</v>
      </c>
      <c r="CR39" s="144">
        <f>IFERROR(Ввод!$G43/$E39,0)*N(CR$14&gt;=Ввод!$I43)*N(CR$14&lt;Ввод!$J43)*PRODUCT($J$18:CR$18)*(1+$C39)</f>
        <v>0</v>
      </c>
      <c r="CS39" s="144">
        <f>IFERROR(Ввод!$G43/$E39,0)*N(CS$14&gt;=Ввод!$I43)*N(CS$14&lt;Ввод!$J43)*PRODUCT($J$18:CS$18)*(1+$C39)</f>
        <v>0</v>
      </c>
      <c r="CT39" s="144">
        <f>IFERROR(Ввод!$G43/$E39,0)*N(CT$14&gt;=Ввод!$I43)*N(CT$14&lt;Ввод!$J43)*PRODUCT($J$18:CT$18)*(1+$C39)</f>
        <v>0</v>
      </c>
      <c r="CU39" s="144">
        <f>IFERROR(Ввод!$G43/$E39,0)*N(CU$14&gt;=Ввод!$I43)*N(CU$14&lt;Ввод!$J43)*PRODUCT($J$18:CU$18)*(1+$C39)</f>
        <v>0</v>
      </c>
      <c r="CV39" s="144">
        <f>IFERROR(Ввод!$G43/$E39,0)*N(CV$14&gt;=Ввод!$I43)*N(CV$14&lt;Ввод!$J43)*PRODUCT($J$18:CV$18)*(1+$C39)</f>
        <v>0</v>
      </c>
      <c r="CW39" s="144">
        <f>IFERROR(Ввод!$G43/$E39,0)*N(CW$14&gt;=Ввод!$I43)*N(CW$14&lt;Ввод!$J43)*PRODUCT($J$18:CW$18)*(1+$C39)</f>
        <v>0</v>
      </c>
      <c r="CX39" s="144">
        <f>IFERROR(Ввод!$G43/$E39,0)*N(CX$14&gt;=Ввод!$I43)*N(CX$14&lt;Ввод!$J43)*PRODUCT($J$18:CX$18)*(1+$C39)</f>
        <v>0</v>
      </c>
      <c r="CY39" s="144">
        <f>IFERROR(Ввод!$G43/$E39,0)*N(CY$14&gt;=Ввод!$I43)*N(CY$14&lt;Ввод!$J43)*PRODUCT($J$18:CY$18)*(1+$C39)</f>
        <v>0</v>
      </c>
      <c r="CZ39" s="144">
        <f>IFERROR(Ввод!$G43/$E39,0)*N(CZ$14&gt;=Ввод!$I43)*N(CZ$14&lt;Ввод!$J43)*PRODUCT($J$18:CZ$18)*(1+$C39)</f>
        <v>0</v>
      </c>
      <c r="DA39" s="144">
        <f>IFERROR(Ввод!$G43/$E39,0)*N(DA$14&gt;=Ввод!$I43)*N(DA$14&lt;Ввод!$J43)*PRODUCT($J$18:DA$18)*(1+$C39)</f>
        <v>0</v>
      </c>
      <c r="DB39" s="144">
        <f>IFERROR(Ввод!$G43/$E39,0)*N(DB$14&gt;=Ввод!$I43)*N(DB$14&lt;Ввод!$J43)*PRODUCT($J$18:DB$18)*(1+$C39)</f>
        <v>0</v>
      </c>
      <c r="DC39" s="144">
        <f>IFERROR(Ввод!$G43/$E39,0)*N(DC$14&gt;=Ввод!$I43)*N(DC$14&lt;Ввод!$J43)*PRODUCT($J$18:DC$18)*(1+$C39)</f>
        <v>0</v>
      </c>
      <c r="DD39" s="144">
        <f>IFERROR(Ввод!$G43/$E39,0)*N(DD$14&gt;=Ввод!$I43)*N(DD$14&lt;Ввод!$J43)*PRODUCT($J$18:DD$18)*(1+$C39)</f>
        <v>0</v>
      </c>
      <c r="DE39" s="144">
        <f>IFERROR(Ввод!$G43/$E39,0)*N(DE$14&gt;=Ввод!$I43)*N(DE$14&lt;Ввод!$J43)*PRODUCT($J$18:DE$18)*(1+$C39)</f>
        <v>0</v>
      </c>
      <c r="DF39" s="144">
        <f>IFERROR(Ввод!$G43/$E39,0)*N(DF$14&gt;=Ввод!$I43)*N(DF$14&lt;Ввод!$J43)*PRODUCT($J$18:DF$18)*(1+$C39)</f>
        <v>0</v>
      </c>
      <c r="DG39" s="144">
        <f>IFERROR(Ввод!$G43/$E39,0)*N(DG$14&gt;=Ввод!$I43)*N(DG$14&lt;Ввод!$J43)*PRODUCT($J$18:DG$18)*(1+$C39)</f>
        <v>0</v>
      </c>
      <c r="DH39" s="144">
        <f>IFERROR(Ввод!$G43/$E39,0)*N(DH$14&gt;=Ввод!$I43)*N(DH$14&lt;Ввод!$J43)*PRODUCT($J$18:DH$18)*(1+$C39)</f>
        <v>0</v>
      </c>
      <c r="DI39" s="144">
        <f>IFERROR(Ввод!$G43/$E39,0)*N(DI$14&gt;=Ввод!$I43)*N(DI$14&lt;Ввод!$J43)*PRODUCT($J$18:DI$18)*(1+$C39)</f>
        <v>0</v>
      </c>
      <c r="DJ39" s="144">
        <f>IFERROR(Ввод!$G43/$E39,0)*N(DJ$14&gt;=Ввод!$I43)*N(DJ$14&lt;Ввод!$J43)*PRODUCT($J$18:DJ$18)*(1+$C39)</f>
        <v>0</v>
      </c>
    </row>
    <row r="40" spans="1:114" x14ac:dyDescent="0.25">
      <c r="B40" t="str">
        <f>Ввод!D44</f>
        <v>Создание / реконструкция объект №19</v>
      </c>
      <c r="C40" s="148">
        <f>Чувствительность!$D$13</f>
        <v>0</v>
      </c>
      <c r="D40">
        <f>N(Ввод!E44)</f>
        <v>0</v>
      </c>
      <c r="E40" t="e">
        <f>MATCH(Ввод!J44,$14:$14,0)-MATCH(Ввод!I44,$14:$14,0)</f>
        <v>#N/A</v>
      </c>
      <c r="G40" s="45" t="s">
        <v>138</v>
      </c>
      <c r="I40" s="144">
        <f t="shared" si="0"/>
        <v>0</v>
      </c>
      <c r="J40" s="144">
        <f>IFERROR(Ввод!$G44/$E40,0)*N(J$14&gt;=Ввод!$I44)*N(J$14&lt;Ввод!$J44)*PRODUCT($J$18:J$18)*(1+$C40)</f>
        <v>0</v>
      </c>
      <c r="K40" s="144">
        <f>IFERROR(Ввод!$G44/$E40,0)*N(K$14&gt;=Ввод!$I44)*N(K$14&lt;Ввод!$J44)*PRODUCT($J$18:K$18)*(1+$C40)</f>
        <v>0</v>
      </c>
      <c r="L40" s="144">
        <f>IFERROR(Ввод!$G44/$E40,0)*N(L$14&gt;=Ввод!$I44)*N(L$14&lt;Ввод!$J44)*PRODUCT($J$18:L$18)*(1+$C40)</f>
        <v>0</v>
      </c>
      <c r="M40" s="144">
        <f>IFERROR(Ввод!$G44/$E40,0)*N(M$14&gt;=Ввод!$I44)*N(M$14&lt;Ввод!$J44)*PRODUCT($J$18:M$18)*(1+$C40)</f>
        <v>0</v>
      </c>
      <c r="N40" s="144">
        <f>IFERROR(Ввод!$G44/$E40,0)*N(N$14&gt;=Ввод!$I44)*N(N$14&lt;Ввод!$J44)*PRODUCT($J$18:N$18)*(1+$C40)</f>
        <v>0</v>
      </c>
      <c r="O40" s="144">
        <f>IFERROR(Ввод!$G44/$E40,0)*N(O$14&gt;=Ввод!$I44)*N(O$14&lt;Ввод!$J44)*PRODUCT($J$18:O$18)*(1+$C40)</f>
        <v>0</v>
      </c>
      <c r="P40" s="144">
        <f>IFERROR(Ввод!$G44/$E40,0)*N(P$14&gt;=Ввод!$I44)*N(P$14&lt;Ввод!$J44)*PRODUCT($J$18:P$18)*(1+$C40)</f>
        <v>0</v>
      </c>
      <c r="Q40" s="144">
        <f>IFERROR(Ввод!$G44/$E40,0)*N(Q$14&gt;=Ввод!$I44)*N(Q$14&lt;Ввод!$J44)*PRODUCT($J$18:Q$18)*(1+$C40)</f>
        <v>0</v>
      </c>
      <c r="R40" s="144">
        <f>IFERROR(Ввод!$G44/$E40,0)*N(R$14&gt;=Ввод!$I44)*N(R$14&lt;Ввод!$J44)*PRODUCT($J$18:R$18)*(1+$C40)</f>
        <v>0</v>
      </c>
      <c r="S40" s="144">
        <f>IFERROR(Ввод!$G44/$E40,0)*N(S$14&gt;=Ввод!$I44)*N(S$14&lt;Ввод!$J44)*PRODUCT($J$18:S$18)*(1+$C40)</f>
        <v>0</v>
      </c>
      <c r="T40" s="144">
        <f>IFERROR(Ввод!$G44/$E40,0)*N(T$14&gt;=Ввод!$I44)*N(T$14&lt;Ввод!$J44)*PRODUCT($J$18:T$18)*(1+$C40)</f>
        <v>0</v>
      </c>
      <c r="U40" s="144">
        <f>IFERROR(Ввод!$G44/$E40,0)*N(U$14&gt;=Ввод!$I44)*N(U$14&lt;Ввод!$J44)*PRODUCT($J$18:U$18)*(1+$C40)</f>
        <v>0</v>
      </c>
      <c r="V40" s="144">
        <f>IFERROR(Ввод!$G44/$E40,0)*N(V$14&gt;=Ввод!$I44)*N(V$14&lt;Ввод!$J44)*PRODUCT($J$18:V$18)*(1+$C40)</f>
        <v>0</v>
      </c>
      <c r="W40" s="144">
        <f>IFERROR(Ввод!$G44/$E40,0)*N(W$14&gt;=Ввод!$I44)*N(W$14&lt;Ввод!$J44)*PRODUCT($J$18:W$18)*(1+$C40)</f>
        <v>0</v>
      </c>
      <c r="X40" s="144">
        <f>IFERROR(Ввод!$G44/$E40,0)*N(X$14&gt;=Ввод!$I44)*N(X$14&lt;Ввод!$J44)*PRODUCT($J$18:X$18)*(1+$C40)</f>
        <v>0</v>
      </c>
      <c r="Y40" s="144">
        <f>IFERROR(Ввод!$G44/$E40,0)*N(Y$14&gt;=Ввод!$I44)*N(Y$14&lt;Ввод!$J44)*PRODUCT($J$18:Y$18)*(1+$C40)</f>
        <v>0</v>
      </c>
      <c r="Z40" s="144">
        <f>IFERROR(Ввод!$G44/$E40,0)*N(Z$14&gt;=Ввод!$I44)*N(Z$14&lt;Ввод!$J44)*PRODUCT($J$18:Z$18)*(1+$C40)</f>
        <v>0</v>
      </c>
      <c r="AA40" s="144">
        <f>IFERROR(Ввод!$G44/$E40,0)*N(AA$14&gt;=Ввод!$I44)*N(AA$14&lt;Ввод!$J44)*PRODUCT($J$18:AA$18)*(1+$C40)</f>
        <v>0</v>
      </c>
      <c r="AB40" s="144">
        <f>IFERROR(Ввод!$G44/$E40,0)*N(AB$14&gt;=Ввод!$I44)*N(AB$14&lt;Ввод!$J44)*PRODUCT($J$18:AB$18)*(1+$C40)</f>
        <v>0</v>
      </c>
      <c r="AC40" s="144">
        <f>IFERROR(Ввод!$G44/$E40,0)*N(AC$14&gt;=Ввод!$I44)*N(AC$14&lt;Ввод!$J44)*PRODUCT($J$18:AC$18)*(1+$C40)</f>
        <v>0</v>
      </c>
      <c r="AD40" s="144">
        <f>IFERROR(Ввод!$G44/$E40,0)*N(AD$14&gt;=Ввод!$I44)*N(AD$14&lt;Ввод!$J44)*PRODUCT($J$18:AD$18)*(1+$C40)</f>
        <v>0</v>
      </c>
      <c r="AE40" s="144">
        <f>IFERROR(Ввод!$G44/$E40,0)*N(AE$14&gt;=Ввод!$I44)*N(AE$14&lt;Ввод!$J44)*PRODUCT($J$18:AE$18)*(1+$C40)</f>
        <v>0</v>
      </c>
      <c r="AF40" s="144">
        <f>IFERROR(Ввод!$G44/$E40,0)*N(AF$14&gt;=Ввод!$I44)*N(AF$14&lt;Ввод!$J44)*PRODUCT($J$18:AF$18)*(1+$C40)</f>
        <v>0</v>
      </c>
      <c r="AG40" s="144">
        <f>IFERROR(Ввод!$G44/$E40,0)*N(AG$14&gt;=Ввод!$I44)*N(AG$14&lt;Ввод!$J44)*PRODUCT($J$18:AG$18)*(1+$C40)</f>
        <v>0</v>
      </c>
      <c r="AH40" s="144">
        <f>IFERROR(Ввод!$G44/$E40,0)*N(AH$14&gt;=Ввод!$I44)*N(AH$14&lt;Ввод!$J44)*PRODUCT($J$18:AH$18)*(1+$C40)</f>
        <v>0</v>
      </c>
      <c r="AI40" s="144">
        <f>IFERROR(Ввод!$G44/$E40,0)*N(AI$14&gt;=Ввод!$I44)*N(AI$14&lt;Ввод!$J44)*PRODUCT($J$18:AI$18)*(1+$C40)</f>
        <v>0</v>
      </c>
      <c r="AJ40" s="144">
        <f>IFERROR(Ввод!$G44/$E40,0)*N(AJ$14&gt;=Ввод!$I44)*N(AJ$14&lt;Ввод!$J44)*PRODUCT($J$18:AJ$18)*(1+$C40)</f>
        <v>0</v>
      </c>
      <c r="AK40" s="144">
        <f>IFERROR(Ввод!$G44/$E40,0)*N(AK$14&gt;=Ввод!$I44)*N(AK$14&lt;Ввод!$J44)*PRODUCT($J$18:AK$18)*(1+$C40)</f>
        <v>0</v>
      </c>
      <c r="AL40" s="144">
        <f>IFERROR(Ввод!$G44/$E40,0)*N(AL$14&gt;=Ввод!$I44)*N(AL$14&lt;Ввод!$J44)*PRODUCT($J$18:AL$18)*(1+$C40)</f>
        <v>0</v>
      </c>
      <c r="AM40" s="144">
        <f>IFERROR(Ввод!$G44/$E40,0)*N(AM$14&gt;=Ввод!$I44)*N(AM$14&lt;Ввод!$J44)*PRODUCT($J$18:AM$18)*(1+$C40)</f>
        <v>0</v>
      </c>
      <c r="AN40" s="144">
        <f>IFERROR(Ввод!$G44/$E40,0)*N(AN$14&gt;=Ввод!$I44)*N(AN$14&lt;Ввод!$J44)*PRODUCT($J$18:AN$18)*(1+$C40)</f>
        <v>0</v>
      </c>
      <c r="AO40" s="144">
        <f>IFERROR(Ввод!$G44/$E40,0)*N(AO$14&gt;=Ввод!$I44)*N(AO$14&lt;Ввод!$J44)*PRODUCT($J$18:AO$18)*(1+$C40)</f>
        <v>0</v>
      </c>
      <c r="AP40" s="144">
        <f>IFERROR(Ввод!$G44/$E40,0)*N(AP$14&gt;=Ввод!$I44)*N(AP$14&lt;Ввод!$J44)*PRODUCT($J$18:AP$18)*(1+$C40)</f>
        <v>0</v>
      </c>
      <c r="AQ40" s="144">
        <f>IFERROR(Ввод!$G44/$E40,0)*N(AQ$14&gt;=Ввод!$I44)*N(AQ$14&lt;Ввод!$J44)*PRODUCT($J$18:AQ$18)*(1+$C40)</f>
        <v>0</v>
      </c>
      <c r="AR40" s="144">
        <f>IFERROR(Ввод!$G44/$E40,0)*N(AR$14&gt;=Ввод!$I44)*N(AR$14&lt;Ввод!$J44)*PRODUCT($J$18:AR$18)*(1+$C40)</f>
        <v>0</v>
      </c>
      <c r="AS40" s="144">
        <f>IFERROR(Ввод!$G44/$E40,0)*N(AS$14&gt;=Ввод!$I44)*N(AS$14&lt;Ввод!$J44)*PRODUCT($J$18:AS$18)*(1+$C40)</f>
        <v>0</v>
      </c>
      <c r="AT40" s="144">
        <f>IFERROR(Ввод!$G44/$E40,0)*N(AT$14&gt;=Ввод!$I44)*N(AT$14&lt;Ввод!$J44)*PRODUCT($J$18:AT$18)*(1+$C40)</f>
        <v>0</v>
      </c>
      <c r="AU40" s="144">
        <f>IFERROR(Ввод!$G44/$E40,0)*N(AU$14&gt;=Ввод!$I44)*N(AU$14&lt;Ввод!$J44)*PRODUCT($J$18:AU$18)*(1+$C40)</f>
        <v>0</v>
      </c>
      <c r="AV40" s="144">
        <f>IFERROR(Ввод!$G44/$E40,0)*N(AV$14&gt;=Ввод!$I44)*N(AV$14&lt;Ввод!$J44)*PRODUCT($J$18:AV$18)*(1+$C40)</f>
        <v>0</v>
      </c>
      <c r="AW40" s="144">
        <f>IFERROR(Ввод!$G44/$E40,0)*N(AW$14&gt;=Ввод!$I44)*N(AW$14&lt;Ввод!$J44)*PRODUCT($J$18:AW$18)*(1+$C40)</f>
        <v>0</v>
      </c>
      <c r="AX40" s="144">
        <f>IFERROR(Ввод!$G44/$E40,0)*N(AX$14&gt;=Ввод!$I44)*N(AX$14&lt;Ввод!$J44)*PRODUCT($J$18:AX$18)*(1+$C40)</f>
        <v>0</v>
      </c>
      <c r="AY40" s="144">
        <f>IFERROR(Ввод!$G44/$E40,0)*N(AY$14&gt;=Ввод!$I44)*N(AY$14&lt;Ввод!$J44)*PRODUCT($J$18:AY$18)*(1+$C40)</f>
        <v>0</v>
      </c>
      <c r="AZ40" s="144">
        <f>IFERROR(Ввод!$G44/$E40,0)*N(AZ$14&gt;=Ввод!$I44)*N(AZ$14&lt;Ввод!$J44)*PRODUCT($J$18:AZ$18)*(1+$C40)</f>
        <v>0</v>
      </c>
      <c r="BA40" s="144">
        <f>IFERROR(Ввод!$G44/$E40,0)*N(BA$14&gt;=Ввод!$I44)*N(BA$14&lt;Ввод!$J44)*PRODUCT($J$18:BA$18)*(1+$C40)</f>
        <v>0</v>
      </c>
      <c r="BB40" s="144">
        <f>IFERROR(Ввод!$G44/$E40,0)*N(BB$14&gt;=Ввод!$I44)*N(BB$14&lt;Ввод!$J44)*PRODUCT($J$18:BB$18)*(1+$C40)</f>
        <v>0</v>
      </c>
      <c r="BC40" s="144">
        <f>IFERROR(Ввод!$G44/$E40,0)*N(BC$14&gt;=Ввод!$I44)*N(BC$14&lt;Ввод!$J44)*PRODUCT($J$18:BC$18)*(1+$C40)</f>
        <v>0</v>
      </c>
      <c r="BD40" s="144">
        <f>IFERROR(Ввод!$G44/$E40,0)*N(BD$14&gt;=Ввод!$I44)*N(BD$14&lt;Ввод!$J44)*PRODUCT($J$18:BD$18)*(1+$C40)</f>
        <v>0</v>
      </c>
      <c r="BE40" s="144">
        <f>IFERROR(Ввод!$G44/$E40,0)*N(BE$14&gt;=Ввод!$I44)*N(BE$14&lt;Ввод!$J44)*PRODUCT($J$18:BE$18)*(1+$C40)</f>
        <v>0</v>
      </c>
      <c r="BF40" s="144">
        <f>IFERROR(Ввод!$G44/$E40,0)*N(BF$14&gt;=Ввод!$I44)*N(BF$14&lt;Ввод!$J44)*PRODUCT($J$18:BF$18)*(1+$C40)</f>
        <v>0</v>
      </c>
      <c r="BG40" s="144">
        <f>IFERROR(Ввод!$G44/$E40,0)*N(BG$14&gt;=Ввод!$I44)*N(BG$14&lt;Ввод!$J44)*PRODUCT($J$18:BG$18)*(1+$C40)</f>
        <v>0</v>
      </c>
      <c r="BH40" s="144">
        <f>IFERROR(Ввод!$G44/$E40,0)*N(BH$14&gt;=Ввод!$I44)*N(BH$14&lt;Ввод!$J44)*PRODUCT($J$18:BH$18)*(1+$C40)</f>
        <v>0</v>
      </c>
      <c r="BI40" s="144">
        <f>IFERROR(Ввод!$G44/$E40,0)*N(BI$14&gt;=Ввод!$I44)*N(BI$14&lt;Ввод!$J44)*PRODUCT($J$18:BI$18)*(1+$C40)</f>
        <v>0</v>
      </c>
      <c r="BJ40" s="144">
        <f>IFERROR(Ввод!$G44/$E40,0)*N(BJ$14&gt;=Ввод!$I44)*N(BJ$14&lt;Ввод!$J44)*PRODUCT($J$18:BJ$18)*(1+$C40)</f>
        <v>0</v>
      </c>
      <c r="BK40" s="144">
        <f>IFERROR(Ввод!$G44/$E40,0)*N(BK$14&gt;=Ввод!$I44)*N(BK$14&lt;Ввод!$J44)*PRODUCT($J$18:BK$18)*(1+$C40)</f>
        <v>0</v>
      </c>
      <c r="BL40" s="144">
        <f>IFERROR(Ввод!$G44/$E40,0)*N(BL$14&gt;=Ввод!$I44)*N(BL$14&lt;Ввод!$J44)*PRODUCT($J$18:BL$18)*(1+$C40)</f>
        <v>0</v>
      </c>
      <c r="BM40" s="144">
        <f>IFERROR(Ввод!$G44/$E40,0)*N(BM$14&gt;=Ввод!$I44)*N(BM$14&lt;Ввод!$J44)*PRODUCT($J$18:BM$18)*(1+$C40)</f>
        <v>0</v>
      </c>
      <c r="BN40" s="144">
        <f>IFERROR(Ввод!$G44/$E40,0)*N(BN$14&gt;=Ввод!$I44)*N(BN$14&lt;Ввод!$J44)*PRODUCT($J$18:BN$18)*(1+$C40)</f>
        <v>0</v>
      </c>
      <c r="BO40" s="144">
        <f>IFERROR(Ввод!$G44/$E40,0)*N(BO$14&gt;=Ввод!$I44)*N(BO$14&lt;Ввод!$J44)*PRODUCT($J$18:BO$18)*(1+$C40)</f>
        <v>0</v>
      </c>
      <c r="BP40" s="144">
        <f>IFERROR(Ввод!$G44/$E40,0)*N(BP$14&gt;=Ввод!$I44)*N(BP$14&lt;Ввод!$J44)*PRODUCT($J$18:BP$18)*(1+$C40)</f>
        <v>0</v>
      </c>
      <c r="BQ40" s="144">
        <f>IFERROR(Ввод!$G44/$E40,0)*N(BQ$14&gt;=Ввод!$I44)*N(BQ$14&lt;Ввод!$J44)*PRODUCT($J$18:BQ$18)*(1+$C40)</f>
        <v>0</v>
      </c>
      <c r="BR40" s="144">
        <f>IFERROR(Ввод!$G44/$E40,0)*N(BR$14&gt;=Ввод!$I44)*N(BR$14&lt;Ввод!$J44)*PRODUCT($J$18:BR$18)*(1+$C40)</f>
        <v>0</v>
      </c>
      <c r="BS40" s="144">
        <f>IFERROR(Ввод!$G44/$E40,0)*N(BS$14&gt;=Ввод!$I44)*N(BS$14&lt;Ввод!$J44)*PRODUCT($J$18:BS$18)*(1+$C40)</f>
        <v>0</v>
      </c>
      <c r="BT40" s="144">
        <f>IFERROR(Ввод!$G44/$E40,0)*N(BT$14&gt;=Ввод!$I44)*N(BT$14&lt;Ввод!$J44)*PRODUCT($J$18:BT$18)*(1+$C40)</f>
        <v>0</v>
      </c>
      <c r="BU40" s="144">
        <f>IFERROR(Ввод!$G44/$E40,0)*N(BU$14&gt;=Ввод!$I44)*N(BU$14&lt;Ввод!$J44)*PRODUCT($J$18:BU$18)*(1+$C40)</f>
        <v>0</v>
      </c>
      <c r="BV40" s="144">
        <f>IFERROR(Ввод!$G44/$E40,0)*N(BV$14&gt;=Ввод!$I44)*N(BV$14&lt;Ввод!$J44)*PRODUCT($J$18:BV$18)*(1+$C40)</f>
        <v>0</v>
      </c>
      <c r="BW40" s="144">
        <f>IFERROR(Ввод!$G44/$E40,0)*N(BW$14&gt;=Ввод!$I44)*N(BW$14&lt;Ввод!$J44)*PRODUCT($J$18:BW$18)*(1+$C40)</f>
        <v>0</v>
      </c>
      <c r="BX40" s="144">
        <f>IFERROR(Ввод!$G44/$E40,0)*N(BX$14&gt;=Ввод!$I44)*N(BX$14&lt;Ввод!$J44)*PRODUCT($J$18:BX$18)*(1+$C40)</f>
        <v>0</v>
      </c>
      <c r="BY40" s="144">
        <f>IFERROR(Ввод!$G44/$E40,0)*N(BY$14&gt;=Ввод!$I44)*N(BY$14&lt;Ввод!$J44)*PRODUCT($J$18:BY$18)*(1+$C40)</f>
        <v>0</v>
      </c>
      <c r="BZ40" s="144">
        <f>IFERROR(Ввод!$G44/$E40,0)*N(BZ$14&gt;=Ввод!$I44)*N(BZ$14&lt;Ввод!$J44)*PRODUCT($J$18:BZ$18)*(1+$C40)</f>
        <v>0</v>
      </c>
      <c r="CA40" s="144">
        <f>IFERROR(Ввод!$G44/$E40,0)*N(CA$14&gt;=Ввод!$I44)*N(CA$14&lt;Ввод!$J44)*PRODUCT($J$18:CA$18)*(1+$C40)</f>
        <v>0</v>
      </c>
      <c r="CB40" s="144">
        <f>IFERROR(Ввод!$G44/$E40,0)*N(CB$14&gt;=Ввод!$I44)*N(CB$14&lt;Ввод!$J44)*PRODUCT($J$18:CB$18)*(1+$C40)</f>
        <v>0</v>
      </c>
      <c r="CC40" s="144">
        <f>IFERROR(Ввод!$G44/$E40,0)*N(CC$14&gt;=Ввод!$I44)*N(CC$14&lt;Ввод!$J44)*PRODUCT($J$18:CC$18)*(1+$C40)</f>
        <v>0</v>
      </c>
      <c r="CD40" s="144">
        <f>IFERROR(Ввод!$G44/$E40,0)*N(CD$14&gt;=Ввод!$I44)*N(CD$14&lt;Ввод!$J44)*PRODUCT($J$18:CD$18)*(1+$C40)</f>
        <v>0</v>
      </c>
      <c r="CE40" s="144">
        <f>IFERROR(Ввод!$G44/$E40,0)*N(CE$14&gt;=Ввод!$I44)*N(CE$14&lt;Ввод!$J44)*PRODUCT($J$18:CE$18)*(1+$C40)</f>
        <v>0</v>
      </c>
      <c r="CF40" s="144">
        <f>IFERROR(Ввод!$G44/$E40,0)*N(CF$14&gt;=Ввод!$I44)*N(CF$14&lt;Ввод!$J44)*PRODUCT($J$18:CF$18)*(1+$C40)</f>
        <v>0</v>
      </c>
      <c r="CG40" s="144">
        <f>IFERROR(Ввод!$G44/$E40,0)*N(CG$14&gt;=Ввод!$I44)*N(CG$14&lt;Ввод!$J44)*PRODUCT($J$18:CG$18)*(1+$C40)</f>
        <v>0</v>
      </c>
      <c r="CH40" s="144">
        <f>IFERROR(Ввод!$G44/$E40,0)*N(CH$14&gt;=Ввод!$I44)*N(CH$14&lt;Ввод!$J44)*PRODUCT($J$18:CH$18)*(1+$C40)</f>
        <v>0</v>
      </c>
      <c r="CI40" s="144">
        <f>IFERROR(Ввод!$G44/$E40,0)*N(CI$14&gt;=Ввод!$I44)*N(CI$14&lt;Ввод!$J44)*PRODUCT($J$18:CI$18)*(1+$C40)</f>
        <v>0</v>
      </c>
      <c r="CJ40" s="144">
        <f>IFERROR(Ввод!$G44/$E40,0)*N(CJ$14&gt;=Ввод!$I44)*N(CJ$14&lt;Ввод!$J44)*PRODUCT($J$18:CJ$18)*(1+$C40)</f>
        <v>0</v>
      </c>
      <c r="CK40" s="144">
        <f>IFERROR(Ввод!$G44/$E40,0)*N(CK$14&gt;=Ввод!$I44)*N(CK$14&lt;Ввод!$J44)*PRODUCT($J$18:CK$18)*(1+$C40)</f>
        <v>0</v>
      </c>
      <c r="CL40" s="144">
        <f>IFERROR(Ввод!$G44/$E40,0)*N(CL$14&gt;=Ввод!$I44)*N(CL$14&lt;Ввод!$J44)*PRODUCT($J$18:CL$18)*(1+$C40)</f>
        <v>0</v>
      </c>
      <c r="CM40" s="144">
        <f>IFERROR(Ввод!$G44/$E40,0)*N(CM$14&gt;=Ввод!$I44)*N(CM$14&lt;Ввод!$J44)*PRODUCT($J$18:CM$18)*(1+$C40)</f>
        <v>0</v>
      </c>
      <c r="CN40" s="144">
        <f>IFERROR(Ввод!$G44/$E40,0)*N(CN$14&gt;=Ввод!$I44)*N(CN$14&lt;Ввод!$J44)*PRODUCT($J$18:CN$18)*(1+$C40)</f>
        <v>0</v>
      </c>
      <c r="CO40" s="144">
        <f>IFERROR(Ввод!$G44/$E40,0)*N(CO$14&gt;=Ввод!$I44)*N(CO$14&lt;Ввод!$J44)*PRODUCT($J$18:CO$18)*(1+$C40)</f>
        <v>0</v>
      </c>
      <c r="CP40" s="144">
        <f>IFERROR(Ввод!$G44/$E40,0)*N(CP$14&gt;=Ввод!$I44)*N(CP$14&lt;Ввод!$J44)*PRODUCT($J$18:CP$18)*(1+$C40)</f>
        <v>0</v>
      </c>
      <c r="CQ40" s="144">
        <f>IFERROR(Ввод!$G44/$E40,0)*N(CQ$14&gt;=Ввод!$I44)*N(CQ$14&lt;Ввод!$J44)*PRODUCT($J$18:CQ$18)*(1+$C40)</f>
        <v>0</v>
      </c>
      <c r="CR40" s="144">
        <f>IFERROR(Ввод!$G44/$E40,0)*N(CR$14&gt;=Ввод!$I44)*N(CR$14&lt;Ввод!$J44)*PRODUCT($J$18:CR$18)*(1+$C40)</f>
        <v>0</v>
      </c>
      <c r="CS40" s="144">
        <f>IFERROR(Ввод!$G44/$E40,0)*N(CS$14&gt;=Ввод!$I44)*N(CS$14&lt;Ввод!$J44)*PRODUCT($J$18:CS$18)*(1+$C40)</f>
        <v>0</v>
      </c>
      <c r="CT40" s="144">
        <f>IFERROR(Ввод!$G44/$E40,0)*N(CT$14&gt;=Ввод!$I44)*N(CT$14&lt;Ввод!$J44)*PRODUCT($J$18:CT$18)*(1+$C40)</f>
        <v>0</v>
      </c>
      <c r="CU40" s="144">
        <f>IFERROR(Ввод!$G44/$E40,0)*N(CU$14&gt;=Ввод!$I44)*N(CU$14&lt;Ввод!$J44)*PRODUCT($J$18:CU$18)*(1+$C40)</f>
        <v>0</v>
      </c>
      <c r="CV40" s="144">
        <f>IFERROR(Ввод!$G44/$E40,0)*N(CV$14&gt;=Ввод!$I44)*N(CV$14&lt;Ввод!$J44)*PRODUCT($J$18:CV$18)*(1+$C40)</f>
        <v>0</v>
      </c>
      <c r="CW40" s="144">
        <f>IFERROR(Ввод!$G44/$E40,0)*N(CW$14&gt;=Ввод!$I44)*N(CW$14&lt;Ввод!$J44)*PRODUCT($J$18:CW$18)*(1+$C40)</f>
        <v>0</v>
      </c>
      <c r="CX40" s="144">
        <f>IFERROR(Ввод!$G44/$E40,0)*N(CX$14&gt;=Ввод!$I44)*N(CX$14&lt;Ввод!$J44)*PRODUCT($J$18:CX$18)*(1+$C40)</f>
        <v>0</v>
      </c>
      <c r="CY40" s="144">
        <f>IFERROR(Ввод!$G44/$E40,0)*N(CY$14&gt;=Ввод!$I44)*N(CY$14&lt;Ввод!$J44)*PRODUCT($J$18:CY$18)*(1+$C40)</f>
        <v>0</v>
      </c>
      <c r="CZ40" s="144">
        <f>IFERROR(Ввод!$G44/$E40,0)*N(CZ$14&gt;=Ввод!$I44)*N(CZ$14&lt;Ввод!$J44)*PRODUCT($J$18:CZ$18)*(1+$C40)</f>
        <v>0</v>
      </c>
      <c r="DA40" s="144">
        <f>IFERROR(Ввод!$G44/$E40,0)*N(DA$14&gt;=Ввод!$I44)*N(DA$14&lt;Ввод!$J44)*PRODUCT($J$18:DA$18)*(1+$C40)</f>
        <v>0</v>
      </c>
      <c r="DB40" s="144">
        <f>IFERROR(Ввод!$G44/$E40,0)*N(DB$14&gt;=Ввод!$I44)*N(DB$14&lt;Ввод!$J44)*PRODUCT($J$18:DB$18)*(1+$C40)</f>
        <v>0</v>
      </c>
      <c r="DC40" s="144">
        <f>IFERROR(Ввод!$G44/$E40,0)*N(DC$14&gt;=Ввод!$I44)*N(DC$14&lt;Ввод!$J44)*PRODUCT($J$18:DC$18)*(1+$C40)</f>
        <v>0</v>
      </c>
      <c r="DD40" s="144">
        <f>IFERROR(Ввод!$G44/$E40,0)*N(DD$14&gt;=Ввод!$I44)*N(DD$14&lt;Ввод!$J44)*PRODUCT($J$18:DD$18)*(1+$C40)</f>
        <v>0</v>
      </c>
      <c r="DE40" s="144">
        <f>IFERROR(Ввод!$G44/$E40,0)*N(DE$14&gt;=Ввод!$I44)*N(DE$14&lt;Ввод!$J44)*PRODUCT($J$18:DE$18)*(1+$C40)</f>
        <v>0</v>
      </c>
      <c r="DF40" s="144">
        <f>IFERROR(Ввод!$G44/$E40,0)*N(DF$14&gt;=Ввод!$I44)*N(DF$14&lt;Ввод!$J44)*PRODUCT($J$18:DF$18)*(1+$C40)</f>
        <v>0</v>
      </c>
      <c r="DG40" s="144">
        <f>IFERROR(Ввод!$G44/$E40,0)*N(DG$14&gt;=Ввод!$I44)*N(DG$14&lt;Ввод!$J44)*PRODUCT($J$18:DG$18)*(1+$C40)</f>
        <v>0</v>
      </c>
      <c r="DH40" s="144">
        <f>IFERROR(Ввод!$G44/$E40,0)*N(DH$14&gt;=Ввод!$I44)*N(DH$14&lt;Ввод!$J44)*PRODUCT($J$18:DH$18)*(1+$C40)</f>
        <v>0</v>
      </c>
      <c r="DI40" s="144">
        <f>IFERROR(Ввод!$G44/$E40,0)*N(DI$14&gt;=Ввод!$I44)*N(DI$14&lt;Ввод!$J44)*PRODUCT($J$18:DI$18)*(1+$C40)</f>
        <v>0</v>
      </c>
      <c r="DJ40" s="144">
        <f>IFERROR(Ввод!$G44/$E40,0)*N(DJ$14&gt;=Ввод!$I44)*N(DJ$14&lt;Ввод!$J44)*PRODUCT($J$18:DJ$18)*(1+$C40)</f>
        <v>0</v>
      </c>
    </row>
    <row r="41" spans="1:114" x14ac:dyDescent="0.25">
      <c r="B41" t="str">
        <f>Ввод!D45</f>
        <v>Создание / реконструкция объект №20</v>
      </c>
      <c r="C41" s="148">
        <f>Чувствительность!$D$13</f>
        <v>0</v>
      </c>
      <c r="D41">
        <f>N(Ввод!E45)</f>
        <v>0</v>
      </c>
      <c r="E41" t="e">
        <f>MATCH(Ввод!J45,$14:$14,0)-MATCH(Ввод!I45,$14:$14,0)</f>
        <v>#N/A</v>
      </c>
      <c r="G41" s="45" t="s">
        <v>138</v>
      </c>
      <c r="I41" s="144">
        <f t="shared" si="0"/>
        <v>0</v>
      </c>
      <c r="J41" s="144">
        <f>IFERROR(Ввод!$G45/$E41,0)*N(J$14&gt;=Ввод!$I45)*N(J$14&lt;Ввод!$J45)*PRODUCT($J$18:J$18)*(1+$C41)</f>
        <v>0</v>
      </c>
      <c r="K41" s="144">
        <f>IFERROR(Ввод!$G45/$E41,0)*N(K$14&gt;=Ввод!$I45)*N(K$14&lt;Ввод!$J45)*PRODUCT($J$18:K$18)*(1+$C41)</f>
        <v>0</v>
      </c>
      <c r="L41" s="144">
        <f>IFERROR(Ввод!$G45/$E41,0)*N(L$14&gt;=Ввод!$I45)*N(L$14&lt;Ввод!$J45)*PRODUCT($J$18:L$18)*(1+$C41)</f>
        <v>0</v>
      </c>
      <c r="M41" s="144">
        <f>IFERROR(Ввод!$G45/$E41,0)*N(M$14&gt;=Ввод!$I45)*N(M$14&lt;Ввод!$J45)*PRODUCT($J$18:M$18)*(1+$C41)</f>
        <v>0</v>
      </c>
      <c r="N41" s="144">
        <f>IFERROR(Ввод!$G45/$E41,0)*N(N$14&gt;=Ввод!$I45)*N(N$14&lt;Ввод!$J45)*PRODUCT($J$18:N$18)*(1+$C41)</f>
        <v>0</v>
      </c>
      <c r="O41" s="144">
        <f>IFERROR(Ввод!$G45/$E41,0)*N(O$14&gt;=Ввод!$I45)*N(O$14&lt;Ввод!$J45)*PRODUCT($J$18:O$18)*(1+$C41)</f>
        <v>0</v>
      </c>
      <c r="P41" s="144">
        <f>IFERROR(Ввод!$G45/$E41,0)*N(P$14&gt;=Ввод!$I45)*N(P$14&lt;Ввод!$J45)*PRODUCT($J$18:P$18)*(1+$C41)</f>
        <v>0</v>
      </c>
      <c r="Q41" s="144">
        <f>IFERROR(Ввод!$G45/$E41,0)*N(Q$14&gt;=Ввод!$I45)*N(Q$14&lt;Ввод!$J45)*PRODUCT($J$18:Q$18)*(1+$C41)</f>
        <v>0</v>
      </c>
      <c r="R41" s="144">
        <f>IFERROR(Ввод!$G45/$E41,0)*N(R$14&gt;=Ввод!$I45)*N(R$14&lt;Ввод!$J45)*PRODUCT($J$18:R$18)*(1+$C41)</f>
        <v>0</v>
      </c>
      <c r="S41" s="144">
        <f>IFERROR(Ввод!$G45/$E41,0)*N(S$14&gt;=Ввод!$I45)*N(S$14&lt;Ввод!$J45)*PRODUCT($J$18:S$18)*(1+$C41)</f>
        <v>0</v>
      </c>
      <c r="T41" s="144">
        <f>IFERROR(Ввод!$G45/$E41,0)*N(T$14&gt;=Ввод!$I45)*N(T$14&lt;Ввод!$J45)*PRODUCT($J$18:T$18)*(1+$C41)</f>
        <v>0</v>
      </c>
      <c r="U41" s="144">
        <f>IFERROR(Ввод!$G45/$E41,0)*N(U$14&gt;=Ввод!$I45)*N(U$14&lt;Ввод!$J45)*PRODUCT($J$18:U$18)*(1+$C41)</f>
        <v>0</v>
      </c>
      <c r="V41" s="144">
        <f>IFERROR(Ввод!$G45/$E41,0)*N(V$14&gt;=Ввод!$I45)*N(V$14&lt;Ввод!$J45)*PRODUCT($J$18:V$18)*(1+$C41)</f>
        <v>0</v>
      </c>
      <c r="W41" s="144">
        <f>IFERROR(Ввод!$G45/$E41,0)*N(W$14&gt;=Ввод!$I45)*N(W$14&lt;Ввод!$J45)*PRODUCT($J$18:W$18)*(1+$C41)</f>
        <v>0</v>
      </c>
      <c r="X41" s="144">
        <f>IFERROR(Ввод!$G45/$E41,0)*N(X$14&gt;=Ввод!$I45)*N(X$14&lt;Ввод!$J45)*PRODUCT($J$18:X$18)*(1+$C41)</f>
        <v>0</v>
      </c>
      <c r="Y41" s="144">
        <f>IFERROR(Ввод!$G45/$E41,0)*N(Y$14&gt;=Ввод!$I45)*N(Y$14&lt;Ввод!$J45)*PRODUCT($J$18:Y$18)*(1+$C41)</f>
        <v>0</v>
      </c>
      <c r="Z41" s="144">
        <f>IFERROR(Ввод!$G45/$E41,0)*N(Z$14&gt;=Ввод!$I45)*N(Z$14&lt;Ввод!$J45)*PRODUCT($J$18:Z$18)*(1+$C41)</f>
        <v>0</v>
      </c>
      <c r="AA41" s="144">
        <f>IFERROR(Ввод!$G45/$E41,0)*N(AA$14&gt;=Ввод!$I45)*N(AA$14&lt;Ввод!$J45)*PRODUCT($J$18:AA$18)*(1+$C41)</f>
        <v>0</v>
      </c>
      <c r="AB41" s="144">
        <f>IFERROR(Ввод!$G45/$E41,0)*N(AB$14&gt;=Ввод!$I45)*N(AB$14&lt;Ввод!$J45)*PRODUCT($J$18:AB$18)*(1+$C41)</f>
        <v>0</v>
      </c>
      <c r="AC41" s="144">
        <f>IFERROR(Ввод!$G45/$E41,0)*N(AC$14&gt;=Ввод!$I45)*N(AC$14&lt;Ввод!$J45)*PRODUCT($J$18:AC$18)*(1+$C41)</f>
        <v>0</v>
      </c>
      <c r="AD41" s="144">
        <f>IFERROR(Ввод!$G45/$E41,0)*N(AD$14&gt;=Ввод!$I45)*N(AD$14&lt;Ввод!$J45)*PRODUCT($J$18:AD$18)*(1+$C41)</f>
        <v>0</v>
      </c>
      <c r="AE41" s="144">
        <f>IFERROR(Ввод!$G45/$E41,0)*N(AE$14&gt;=Ввод!$I45)*N(AE$14&lt;Ввод!$J45)*PRODUCT($J$18:AE$18)*(1+$C41)</f>
        <v>0</v>
      </c>
      <c r="AF41" s="144">
        <f>IFERROR(Ввод!$G45/$E41,0)*N(AF$14&gt;=Ввод!$I45)*N(AF$14&lt;Ввод!$J45)*PRODUCT($J$18:AF$18)*(1+$C41)</f>
        <v>0</v>
      </c>
      <c r="AG41" s="144">
        <f>IFERROR(Ввод!$G45/$E41,0)*N(AG$14&gt;=Ввод!$I45)*N(AG$14&lt;Ввод!$J45)*PRODUCT($J$18:AG$18)*(1+$C41)</f>
        <v>0</v>
      </c>
      <c r="AH41" s="144">
        <f>IFERROR(Ввод!$G45/$E41,0)*N(AH$14&gt;=Ввод!$I45)*N(AH$14&lt;Ввод!$J45)*PRODUCT($J$18:AH$18)*(1+$C41)</f>
        <v>0</v>
      </c>
      <c r="AI41" s="144">
        <f>IFERROR(Ввод!$G45/$E41,0)*N(AI$14&gt;=Ввод!$I45)*N(AI$14&lt;Ввод!$J45)*PRODUCT($J$18:AI$18)*(1+$C41)</f>
        <v>0</v>
      </c>
      <c r="AJ41" s="144">
        <f>IFERROR(Ввод!$G45/$E41,0)*N(AJ$14&gt;=Ввод!$I45)*N(AJ$14&lt;Ввод!$J45)*PRODUCT($J$18:AJ$18)*(1+$C41)</f>
        <v>0</v>
      </c>
      <c r="AK41" s="144">
        <f>IFERROR(Ввод!$G45/$E41,0)*N(AK$14&gt;=Ввод!$I45)*N(AK$14&lt;Ввод!$J45)*PRODUCT($J$18:AK$18)*(1+$C41)</f>
        <v>0</v>
      </c>
      <c r="AL41" s="144">
        <f>IFERROR(Ввод!$G45/$E41,0)*N(AL$14&gt;=Ввод!$I45)*N(AL$14&lt;Ввод!$J45)*PRODUCT($J$18:AL$18)*(1+$C41)</f>
        <v>0</v>
      </c>
      <c r="AM41" s="144">
        <f>IFERROR(Ввод!$G45/$E41,0)*N(AM$14&gt;=Ввод!$I45)*N(AM$14&lt;Ввод!$J45)*PRODUCT($J$18:AM$18)*(1+$C41)</f>
        <v>0</v>
      </c>
      <c r="AN41" s="144">
        <f>IFERROR(Ввод!$G45/$E41,0)*N(AN$14&gt;=Ввод!$I45)*N(AN$14&lt;Ввод!$J45)*PRODUCT($J$18:AN$18)*(1+$C41)</f>
        <v>0</v>
      </c>
      <c r="AO41" s="144">
        <f>IFERROR(Ввод!$G45/$E41,0)*N(AO$14&gt;=Ввод!$I45)*N(AO$14&lt;Ввод!$J45)*PRODUCT($J$18:AO$18)*(1+$C41)</f>
        <v>0</v>
      </c>
      <c r="AP41" s="144">
        <f>IFERROR(Ввод!$G45/$E41,0)*N(AP$14&gt;=Ввод!$I45)*N(AP$14&lt;Ввод!$J45)*PRODUCT($J$18:AP$18)*(1+$C41)</f>
        <v>0</v>
      </c>
      <c r="AQ41" s="144">
        <f>IFERROR(Ввод!$G45/$E41,0)*N(AQ$14&gt;=Ввод!$I45)*N(AQ$14&lt;Ввод!$J45)*PRODUCT($J$18:AQ$18)*(1+$C41)</f>
        <v>0</v>
      </c>
      <c r="AR41" s="144">
        <f>IFERROR(Ввод!$G45/$E41,0)*N(AR$14&gt;=Ввод!$I45)*N(AR$14&lt;Ввод!$J45)*PRODUCT($J$18:AR$18)*(1+$C41)</f>
        <v>0</v>
      </c>
      <c r="AS41" s="144">
        <f>IFERROR(Ввод!$G45/$E41,0)*N(AS$14&gt;=Ввод!$I45)*N(AS$14&lt;Ввод!$J45)*PRODUCT($J$18:AS$18)*(1+$C41)</f>
        <v>0</v>
      </c>
      <c r="AT41" s="144">
        <f>IFERROR(Ввод!$G45/$E41,0)*N(AT$14&gt;=Ввод!$I45)*N(AT$14&lt;Ввод!$J45)*PRODUCT($J$18:AT$18)*(1+$C41)</f>
        <v>0</v>
      </c>
      <c r="AU41" s="144">
        <f>IFERROR(Ввод!$G45/$E41,0)*N(AU$14&gt;=Ввод!$I45)*N(AU$14&lt;Ввод!$J45)*PRODUCT($J$18:AU$18)*(1+$C41)</f>
        <v>0</v>
      </c>
      <c r="AV41" s="144">
        <f>IFERROR(Ввод!$G45/$E41,0)*N(AV$14&gt;=Ввод!$I45)*N(AV$14&lt;Ввод!$J45)*PRODUCT($J$18:AV$18)*(1+$C41)</f>
        <v>0</v>
      </c>
      <c r="AW41" s="144">
        <f>IFERROR(Ввод!$G45/$E41,0)*N(AW$14&gt;=Ввод!$I45)*N(AW$14&lt;Ввод!$J45)*PRODUCT($J$18:AW$18)*(1+$C41)</f>
        <v>0</v>
      </c>
      <c r="AX41" s="144">
        <f>IFERROR(Ввод!$G45/$E41,0)*N(AX$14&gt;=Ввод!$I45)*N(AX$14&lt;Ввод!$J45)*PRODUCT($J$18:AX$18)*(1+$C41)</f>
        <v>0</v>
      </c>
      <c r="AY41" s="144">
        <f>IFERROR(Ввод!$G45/$E41,0)*N(AY$14&gt;=Ввод!$I45)*N(AY$14&lt;Ввод!$J45)*PRODUCT($J$18:AY$18)*(1+$C41)</f>
        <v>0</v>
      </c>
      <c r="AZ41" s="144">
        <f>IFERROR(Ввод!$G45/$E41,0)*N(AZ$14&gt;=Ввод!$I45)*N(AZ$14&lt;Ввод!$J45)*PRODUCT($J$18:AZ$18)*(1+$C41)</f>
        <v>0</v>
      </c>
      <c r="BA41" s="144">
        <f>IFERROR(Ввод!$G45/$E41,0)*N(BA$14&gt;=Ввод!$I45)*N(BA$14&lt;Ввод!$J45)*PRODUCT($J$18:BA$18)*(1+$C41)</f>
        <v>0</v>
      </c>
      <c r="BB41" s="144">
        <f>IFERROR(Ввод!$G45/$E41,0)*N(BB$14&gt;=Ввод!$I45)*N(BB$14&lt;Ввод!$J45)*PRODUCT($J$18:BB$18)*(1+$C41)</f>
        <v>0</v>
      </c>
      <c r="BC41" s="144">
        <f>IFERROR(Ввод!$G45/$E41,0)*N(BC$14&gt;=Ввод!$I45)*N(BC$14&lt;Ввод!$J45)*PRODUCT($J$18:BC$18)*(1+$C41)</f>
        <v>0</v>
      </c>
      <c r="BD41" s="144">
        <f>IFERROR(Ввод!$G45/$E41,0)*N(BD$14&gt;=Ввод!$I45)*N(BD$14&lt;Ввод!$J45)*PRODUCT($J$18:BD$18)*(1+$C41)</f>
        <v>0</v>
      </c>
      <c r="BE41" s="144">
        <f>IFERROR(Ввод!$G45/$E41,0)*N(BE$14&gt;=Ввод!$I45)*N(BE$14&lt;Ввод!$J45)*PRODUCT($J$18:BE$18)*(1+$C41)</f>
        <v>0</v>
      </c>
      <c r="BF41" s="144">
        <f>IFERROR(Ввод!$G45/$E41,0)*N(BF$14&gt;=Ввод!$I45)*N(BF$14&lt;Ввод!$J45)*PRODUCT($J$18:BF$18)*(1+$C41)</f>
        <v>0</v>
      </c>
      <c r="BG41" s="144">
        <f>IFERROR(Ввод!$G45/$E41,0)*N(BG$14&gt;=Ввод!$I45)*N(BG$14&lt;Ввод!$J45)*PRODUCT($J$18:BG$18)*(1+$C41)</f>
        <v>0</v>
      </c>
      <c r="BH41" s="144">
        <f>IFERROR(Ввод!$G45/$E41,0)*N(BH$14&gt;=Ввод!$I45)*N(BH$14&lt;Ввод!$J45)*PRODUCT($J$18:BH$18)*(1+$C41)</f>
        <v>0</v>
      </c>
      <c r="BI41" s="144">
        <f>IFERROR(Ввод!$G45/$E41,0)*N(BI$14&gt;=Ввод!$I45)*N(BI$14&lt;Ввод!$J45)*PRODUCT($J$18:BI$18)*(1+$C41)</f>
        <v>0</v>
      </c>
      <c r="BJ41" s="144">
        <f>IFERROR(Ввод!$G45/$E41,0)*N(BJ$14&gt;=Ввод!$I45)*N(BJ$14&lt;Ввод!$J45)*PRODUCT($J$18:BJ$18)*(1+$C41)</f>
        <v>0</v>
      </c>
      <c r="BK41" s="144">
        <f>IFERROR(Ввод!$G45/$E41,0)*N(BK$14&gt;=Ввод!$I45)*N(BK$14&lt;Ввод!$J45)*PRODUCT($J$18:BK$18)*(1+$C41)</f>
        <v>0</v>
      </c>
      <c r="BL41" s="144">
        <f>IFERROR(Ввод!$G45/$E41,0)*N(BL$14&gt;=Ввод!$I45)*N(BL$14&lt;Ввод!$J45)*PRODUCT($J$18:BL$18)*(1+$C41)</f>
        <v>0</v>
      </c>
      <c r="BM41" s="144">
        <f>IFERROR(Ввод!$G45/$E41,0)*N(BM$14&gt;=Ввод!$I45)*N(BM$14&lt;Ввод!$J45)*PRODUCT($J$18:BM$18)*(1+$C41)</f>
        <v>0</v>
      </c>
      <c r="BN41" s="144">
        <f>IFERROR(Ввод!$G45/$E41,0)*N(BN$14&gt;=Ввод!$I45)*N(BN$14&lt;Ввод!$J45)*PRODUCT($J$18:BN$18)*(1+$C41)</f>
        <v>0</v>
      </c>
      <c r="BO41" s="144">
        <f>IFERROR(Ввод!$G45/$E41,0)*N(BO$14&gt;=Ввод!$I45)*N(BO$14&lt;Ввод!$J45)*PRODUCT($J$18:BO$18)*(1+$C41)</f>
        <v>0</v>
      </c>
      <c r="BP41" s="144">
        <f>IFERROR(Ввод!$G45/$E41,0)*N(BP$14&gt;=Ввод!$I45)*N(BP$14&lt;Ввод!$J45)*PRODUCT($J$18:BP$18)*(1+$C41)</f>
        <v>0</v>
      </c>
      <c r="BQ41" s="144">
        <f>IFERROR(Ввод!$G45/$E41,0)*N(BQ$14&gt;=Ввод!$I45)*N(BQ$14&lt;Ввод!$J45)*PRODUCT($J$18:BQ$18)*(1+$C41)</f>
        <v>0</v>
      </c>
      <c r="BR41" s="144">
        <f>IFERROR(Ввод!$G45/$E41,0)*N(BR$14&gt;=Ввод!$I45)*N(BR$14&lt;Ввод!$J45)*PRODUCT($J$18:BR$18)*(1+$C41)</f>
        <v>0</v>
      </c>
      <c r="BS41" s="144">
        <f>IFERROR(Ввод!$G45/$E41,0)*N(BS$14&gt;=Ввод!$I45)*N(BS$14&lt;Ввод!$J45)*PRODUCT($J$18:BS$18)*(1+$C41)</f>
        <v>0</v>
      </c>
      <c r="BT41" s="144">
        <f>IFERROR(Ввод!$G45/$E41,0)*N(BT$14&gt;=Ввод!$I45)*N(BT$14&lt;Ввод!$J45)*PRODUCT($J$18:BT$18)*(1+$C41)</f>
        <v>0</v>
      </c>
      <c r="BU41" s="144">
        <f>IFERROR(Ввод!$G45/$E41,0)*N(BU$14&gt;=Ввод!$I45)*N(BU$14&lt;Ввод!$J45)*PRODUCT($J$18:BU$18)*(1+$C41)</f>
        <v>0</v>
      </c>
      <c r="BV41" s="144">
        <f>IFERROR(Ввод!$G45/$E41,0)*N(BV$14&gt;=Ввод!$I45)*N(BV$14&lt;Ввод!$J45)*PRODUCT($J$18:BV$18)*(1+$C41)</f>
        <v>0</v>
      </c>
      <c r="BW41" s="144">
        <f>IFERROR(Ввод!$G45/$E41,0)*N(BW$14&gt;=Ввод!$I45)*N(BW$14&lt;Ввод!$J45)*PRODUCT($J$18:BW$18)*(1+$C41)</f>
        <v>0</v>
      </c>
      <c r="BX41" s="144">
        <f>IFERROR(Ввод!$G45/$E41,0)*N(BX$14&gt;=Ввод!$I45)*N(BX$14&lt;Ввод!$J45)*PRODUCT($J$18:BX$18)*(1+$C41)</f>
        <v>0</v>
      </c>
      <c r="BY41" s="144">
        <f>IFERROR(Ввод!$G45/$E41,0)*N(BY$14&gt;=Ввод!$I45)*N(BY$14&lt;Ввод!$J45)*PRODUCT($J$18:BY$18)*(1+$C41)</f>
        <v>0</v>
      </c>
      <c r="BZ41" s="144">
        <f>IFERROR(Ввод!$G45/$E41,0)*N(BZ$14&gt;=Ввод!$I45)*N(BZ$14&lt;Ввод!$J45)*PRODUCT($J$18:BZ$18)*(1+$C41)</f>
        <v>0</v>
      </c>
      <c r="CA41" s="144">
        <f>IFERROR(Ввод!$G45/$E41,0)*N(CA$14&gt;=Ввод!$I45)*N(CA$14&lt;Ввод!$J45)*PRODUCT($J$18:CA$18)*(1+$C41)</f>
        <v>0</v>
      </c>
      <c r="CB41" s="144">
        <f>IFERROR(Ввод!$G45/$E41,0)*N(CB$14&gt;=Ввод!$I45)*N(CB$14&lt;Ввод!$J45)*PRODUCT($J$18:CB$18)*(1+$C41)</f>
        <v>0</v>
      </c>
      <c r="CC41" s="144">
        <f>IFERROR(Ввод!$G45/$E41,0)*N(CC$14&gt;=Ввод!$I45)*N(CC$14&lt;Ввод!$J45)*PRODUCT($J$18:CC$18)*(1+$C41)</f>
        <v>0</v>
      </c>
      <c r="CD41" s="144">
        <f>IFERROR(Ввод!$G45/$E41,0)*N(CD$14&gt;=Ввод!$I45)*N(CD$14&lt;Ввод!$J45)*PRODUCT($J$18:CD$18)*(1+$C41)</f>
        <v>0</v>
      </c>
      <c r="CE41" s="144">
        <f>IFERROR(Ввод!$G45/$E41,0)*N(CE$14&gt;=Ввод!$I45)*N(CE$14&lt;Ввод!$J45)*PRODUCT($J$18:CE$18)*(1+$C41)</f>
        <v>0</v>
      </c>
      <c r="CF41" s="144">
        <f>IFERROR(Ввод!$G45/$E41,0)*N(CF$14&gt;=Ввод!$I45)*N(CF$14&lt;Ввод!$J45)*PRODUCT($J$18:CF$18)*(1+$C41)</f>
        <v>0</v>
      </c>
      <c r="CG41" s="144">
        <f>IFERROR(Ввод!$G45/$E41,0)*N(CG$14&gt;=Ввод!$I45)*N(CG$14&lt;Ввод!$J45)*PRODUCT($J$18:CG$18)*(1+$C41)</f>
        <v>0</v>
      </c>
      <c r="CH41" s="144">
        <f>IFERROR(Ввод!$G45/$E41,0)*N(CH$14&gt;=Ввод!$I45)*N(CH$14&lt;Ввод!$J45)*PRODUCT($J$18:CH$18)*(1+$C41)</f>
        <v>0</v>
      </c>
      <c r="CI41" s="144">
        <f>IFERROR(Ввод!$G45/$E41,0)*N(CI$14&gt;=Ввод!$I45)*N(CI$14&lt;Ввод!$J45)*PRODUCT($J$18:CI$18)*(1+$C41)</f>
        <v>0</v>
      </c>
      <c r="CJ41" s="144">
        <f>IFERROR(Ввод!$G45/$E41,0)*N(CJ$14&gt;=Ввод!$I45)*N(CJ$14&lt;Ввод!$J45)*PRODUCT($J$18:CJ$18)*(1+$C41)</f>
        <v>0</v>
      </c>
      <c r="CK41" s="144">
        <f>IFERROR(Ввод!$G45/$E41,0)*N(CK$14&gt;=Ввод!$I45)*N(CK$14&lt;Ввод!$J45)*PRODUCT($J$18:CK$18)*(1+$C41)</f>
        <v>0</v>
      </c>
      <c r="CL41" s="144">
        <f>IFERROR(Ввод!$G45/$E41,0)*N(CL$14&gt;=Ввод!$I45)*N(CL$14&lt;Ввод!$J45)*PRODUCT($J$18:CL$18)*(1+$C41)</f>
        <v>0</v>
      </c>
      <c r="CM41" s="144">
        <f>IFERROR(Ввод!$G45/$E41,0)*N(CM$14&gt;=Ввод!$I45)*N(CM$14&lt;Ввод!$J45)*PRODUCT($J$18:CM$18)*(1+$C41)</f>
        <v>0</v>
      </c>
      <c r="CN41" s="144">
        <f>IFERROR(Ввод!$G45/$E41,0)*N(CN$14&gt;=Ввод!$I45)*N(CN$14&lt;Ввод!$J45)*PRODUCT($J$18:CN$18)*(1+$C41)</f>
        <v>0</v>
      </c>
      <c r="CO41" s="144">
        <f>IFERROR(Ввод!$G45/$E41,0)*N(CO$14&gt;=Ввод!$I45)*N(CO$14&lt;Ввод!$J45)*PRODUCT($J$18:CO$18)*(1+$C41)</f>
        <v>0</v>
      </c>
      <c r="CP41" s="144">
        <f>IFERROR(Ввод!$G45/$E41,0)*N(CP$14&gt;=Ввод!$I45)*N(CP$14&lt;Ввод!$J45)*PRODUCT($J$18:CP$18)*(1+$C41)</f>
        <v>0</v>
      </c>
      <c r="CQ41" s="144">
        <f>IFERROR(Ввод!$G45/$E41,0)*N(CQ$14&gt;=Ввод!$I45)*N(CQ$14&lt;Ввод!$J45)*PRODUCT($J$18:CQ$18)*(1+$C41)</f>
        <v>0</v>
      </c>
      <c r="CR41" s="144">
        <f>IFERROR(Ввод!$G45/$E41,0)*N(CR$14&gt;=Ввод!$I45)*N(CR$14&lt;Ввод!$J45)*PRODUCT($J$18:CR$18)*(1+$C41)</f>
        <v>0</v>
      </c>
      <c r="CS41" s="144">
        <f>IFERROR(Ввод!$G45/$E41,0)*N(CS$14&gt;=Ввод!$I45)*N(CS$14&lt;Ввод!$J45)*PRODUCT($J$18:CS$18)*(1+$C41)</f>
        <v>0</v>
      </c>
      <c r="CT41" s="144">
        <f>IFERROR(Ввод!$G45/$E41,0)*N(CT$14&gt;=Ввод!$I45)*N(CT$14&lt;Ввод!$J45)*PRODUCT($J$18:CT$18)*(1+$C41)</f>
        <v>0</v>
      </c>
      <c r="CU41" s="144">
        <f>IFERROR(Ввод!$G45/$E41,0)*N(CU$14&gt;=Ввод!$I45)*N(CU$14&lt;Ввод!$J45)*PRODUCT($J$18:CU$18)*(1+$C41)</f>
        <v>0</v>
      </c>
      <c r="CV41" s="144">
        <f>IFERROR(Ввод!$G45/$E41,0)*N(CV$14&gt;=Ввод!$I45)*N(CV$14&lt;Ввод!$J45)*PRODUCT($J$18:CV$18)*(1+$C41)</f>
        <v>0</v>
      </c>
      <c r="CW41" s="144">
        <f>IFERROR(Ввод!$G45/$E41,0)*N(CW$14&gt;=Ввод!$I45)*N(CW$14&lt;Ввод!$J45)*PRODUCT($J$18:CW$18)*(1+$C41)</f>
        <v>0</v>
      </c>
      <c r="CX41" s="144">
        <f>IFERROR(Ввод!$G45/$E41,0)*N(CX$14&gt;=Ввод!$I45)*N(CX$14&lt;Ввод!$J45)*PRODUCT($J$18:CX$18)*(1+$C41)</f>
        <v>0</v>
      </c>
      <c r="CY41" s="144">
        <f>IFERROR(Ввод!$G45/$E41,0)*N(CY$14&gt;=Ввод!$I45)*N(CY$14&lt;Ввод!$J45)*PRODUCT($J$18:CY$18)*(1+$C41)</f>
        <v>0</v>
      </c>
      <c r="CZ41" s="144">
        <f>IFERROR(Ввод!$G45/$E41,0)*N(CZ$14&gt;=Ввод!$I45)*N(CZ$14&lt;Ввод!$J45)*PRODUCT($J$18:CZ$18)*(1+$C41)</f>
        <v>0</v>
      </c>
      <c r="DA41" s="144">
        <f>IFERROR(Ввод!$G45/$E41,0)*N(DA$14&gt;=Ввод!$I45)*N(DA$14&lt;Ввод!$J45)*PRODUCT($J$18:DA$18)*(1+$C41)</f>
        <v>0</v>
      </c>
      <c r="DB41" s="144">
        <f>IFERROR(Ввод!$G45/$E41,0)*N(DB$14&gt;=Ввод!$I45)*N(DB$14&lt;Ввод!$J45)*PRODUCT($J$18:DB$18)*(1+$C41)</f>
        <v>0</v>
      </c>
      <c r="DC41" s="144">
        <f>IFERROR(Ввод!$G45/$E41,0)*N(DC$14&gt;=Ввод!$I45)*N(DC$14&lt;Ввод!$J45)*PRODUCT($J$18:DC$18)*(1+$C41)</f>
        <v>0</v>
      </c>
      <c r="DD41" s="144">
        <f>IFERROR(Ввод!$G45/$E41,0)*N(DD$14&gt;=Ввод!$I45)*N(DD$14&lt;Ввод!$J45)*PRODUCT($J$18:DD$18)*(1+$C41)</f>
        <v>0</v>
      </c>
      <c r="DE41" s="144">
        <f>IFERROR(Ввод!$G45/$E41,0)*N(DE$14&gt;=Ввод!$I45)*N(DE$14&lt;Ввод!$J45)*PRODUCT($J$18:DE$18)*(1+$C41)</f>
        <v>0</v>
      </c>
      <c r="DF41" s="144">
        <f>IFERROR(Ввод!$G45/$E41,0)*N(DF$14&gt;=Ввод!$I45)*N(DF$14&lt;Ввод!$J45)*PRODUCT($J$18:DF$18)*(1+$C41)</f>
        <v>0</v>
      </c>
      <c r="DG41" s="144">
        <f>IFERROR(Ввод!$G45/$E41,0)*N(DG$14&gt;=Ввод!$I45)*N(DG$14&lt;Ввод!$J45)*PRODUCT($J$18:DG$18)*(1+$C41)</f>
        <v>0</v>
      </c>
      <c r="DH41" s="144">
        <f>IFERROR(Ввод!$G45/$E41,0)*N(DH$14&gt;=Ввод!$I45)*N(DH$14&lt;Ввод!$J45)*PRODUCT($J$18:DH$18)*(1+$C41)</f>
        <v>0</v>
      </c>
      <c r="DI41" s="144">
        <f>IFERROR(Ввод!$G45/$E41,0)*N(DI$14&gt;=Ввод!$I45)*N(DI$14&lt;Ввод!$J45)*PRODUCT($J$18:DI$18)*(1+$C41)</f>
        <v>0</v>
      </c>
      <c r="DJ41" s="144">
        <f>IFERROR(Ввод!$G45/$E41,0)*N(DJ$14&gt;=Ввод!$I45)*N(DJ$14&lt;Ввод!$J45)*PRODUCT($J$18:DJ$18)*(1+$C41)</f>
        <v>0</v>
      </c>
    </row>
    <row r="42" spans="1:114" s="28" customFormat="1" x14ac:dyDescent="0.25">
      <c r="A42" s="46"/>
      <c r="B42" s="28" t="s">
        <v>430</v>
      </c>
      <c r="D42" s="150">
        <f>SUMPRODUCT(D22:D41,I22:I41)</f>
        <v>50000</v>
      </c>
      <c r="G42" s="149" t="s">
        <v>138</v>
      </c>
      <c r="I42" s="150">
        <f>SUM(I22:I41)</f>
        <v>50000</v>
      </c>
      <c r="J42" s="150">
        <f t="shared" ref="J42:BU42" si="1">SUM(J22:J41)</f>
        <v>0</v>
      </c>
      <c r="K42" s="150">
        <f t="shared" si="1"/>
        <v>0</v>
      </c>
      <c r="L42" s="150">
        <f t="shared" si="1"/>
        <v>0</v>
      </c>
      <c r="M42" s="150">
        <f t="shared" si="1"/>
        <v>50000</v>
      </c>
      <c r="N42" s="150">
        <f t="shared" si="1"/>
        <v>0</v>
      </c>
      <c r="O42" s="150">
        <f t="shared" si="1"/>
        <v>0</v>
      </c>
      <c r="P42" s="150">
        <f t="shared" si="1"/>
        <v>0</v>
      </c>
      <c r="Q42" s="150">
        <f t="shared" si="1"/>
        <v>0</v>
      </c>
      <c r="R42" s="150">
        <f t="shared" si="1"/>
        <v>0</v>
      </c>
      <c r="S42" s="150">
        <f t="shared" si="1"/>
        <v>0</v>
      </c>
      <c r="T42" s="150">
        <f t="shared" si="1"/>
        <v>0</v>
      </c>
      <c r="U42" s="150">
        <f t="shared" si="1"/>
        <v>0</v>
      </c>
      <c r="V42" s="150">
        <f t="shared" si="1"/>
        <v>0</v>
      </c>
      <c r="W42" s="150">
        <f t="shared" si="1"/>
        <v>0</v>
      </c>
      <c r="X42" s="150">
        <f t="shared" si="1"/>
        <v>0</v>
      </c>
      <c r="Y42" s="150">
        <f t="shared" si="1"/>
        <v>0</v>
      </c>
      <c r="Z42" s="150">
        <f t="shared" si="1"/>
        <v>0</v>
      </c>
      <c r="AA42" s="150">
        <f t="shared" si="1"/>
        <v>0</v>
      </c>
      <c r="AB42" s="150">
        <f t="shared" si="1"/>
        <v>0</v>
      </c>
      <c r="AC42" s="150">
        <f t="shared" si="1"/>
        <v>0</v>
      </c>
      <c r="AD42" s="150">
        <f t="shared" si="1"/>
        <v>0</v>
      </c>
      <c r="AE42" s="150">
        <f t="shared" si="1"/>
        <v>0</v>
      </c>
      <c r="AF42" s="150">
        <f t="shared" si="1"/>
        <v>0</v>
      </c>
      <c r="AG42" s="150">
        <f t="shared" si="1"/>
        <v>0</v>
      </c>
      <c r="AH42" s="150">
        <f t="shared" si="1"/>
        <v>0</v>
      </c>
      <c r="AI42" s="150">
        <f t="shared" si="1"/>
        <v>0</v>
      </c>
      <c r="AJ42" s="150">
        <f t="shared" si="1"/>
        <v>0</v>
      </c>
      <c r="AK42" s="150">
        <f t="shared" si="1"/>
        <v>0</v>
      </c>
      <c r="AL42" s="150">
        <f t="shared" si="1"/>
        <v>0</v>
      </c>
      <c r="AM42" s="150">
        <f t="shared" si="1"/>
        <v>0</v>
      </c>
      <c r="AN42" s="150">
        <f t="shared" si="1"/>
        <v>0</v>
      </c>
      <c r="AO42" s="150">
        <f t="shared" si="1"/>
        <v>0</v>
      </c>
      <c r="AP42" s="150">
        <f t="shared" si="1"/>
        <v>0</v>
      </c>
      <c r="AQ42" s="150">
        <f t="shared" si="1"/>
        <v>0</v>
      </c>
      <c r="AR42" s="150">
        <f t="shared" si="1"/>
        <v>0</v>
      </c>
      <c r="AS42" s="150">
        <f t="shared" si="1"/>
        <v>0</v>
      </c>
      <c r="AT42" s="150">
        <f t="shared" si="1"/>
        <v>0</v>
      </c>
      <c r="AU42" s="150">
        <f t="shared" si="1"/>
        <v>0</v>
      </c>
      <c r="AV42" s="150">
        <f t="shared" si="1"/>
        <v>0</v>
      </c>
      <c r="AW42" s="150">
        <f t="shared" si="1"/>
        <v>0</v>
      </c>
      <c r="AX42" s="150">
        <f t="shared" si="1"/>
        <v>0</v>
      </c>
      <c r="AY42" s="150">
        <f t="shared" si="1"/>
        <v>0</v>
      </c>
      <c r="AZ42" s="150">
        <f t="shared" si="1"/>
        <v>0</v>
      </c>
      <c r="BA42" s="150">
        <f t="shared" si="1"/>
        <v>0</v>
      </c>
      <c r="BB42" s="150">
        <f t="shared" si="1"/>
        <v>0</v>
      </c>
      <c r="BC42" s="150">
        <f t="shared" si="1"/>
        <v>0</v>
      </c>
      <c r="BD42" s="150">
        <f t="shared" si="1"/>
        <v>0</v>
      </c>
      <c r="BE42" s="150">
        <f t="shared" si="1"/>
        <v>0</v>
      </c>
      <c r="BF42" s="150">
        <f t="shared" si="1"/>
        <v>0</v>
      </c>
      <c r="BG42" s="150">
        <f t="shared" si="1"/>
        <v>0</v>
      </c>
      <c r="BH42" s="150">
        <f t="shared" si="1"/>
        <v>0</v>
      </c>
      <c r="BI42" s="150">
        <f t="shared" si="1"/>
        <v>0</v>
      </c>
      <c r="BJ42" s="150">
        <f t="shared" si="1"/>
        <v>0</v>
      </c>
      <c r="BK42" s="150">
        <f t="shared" si="1"/>
        <v>0</v>
      </c>
      <c r="BL42" s="150">
        <f t="shared" si="1"/>
        <v>0</v>
      </c>
      <c r="BM42" s="150">
        <f t="shared" si="1"/>
        <v>0</v>
      </c>
      <c r="BN42" s="150">
        <f t="shared" si="1"/>
        <v>0</v>
      </c>
      <c r="BO42" s="150">
        <f t="shared" si="1"/>
        <v>0</v>
      </c>
      <c r="BP42" s="150">
        <f t="shared" si="1"/>
        <v>0</v>
      </c>
      <c r="BQ42" s="150">
        <f t="shared" si="1"/>
        <v>0</v>
      </c>
      <c r="BR42" s="150">
        <f t="shared" si="1"/>
        <v>0</v>
      </c>
      <c r="BS42" s="150">
        <f t="shared" si="1"/>
        <v>0</v>
      </c>
      <c r="BT42" s="150">
        <f t="shared" si="1"/>
        <v>0</v>
      </c>
      <c r="BU42" s="150">
        <f t="shared" si="1"/>
        <v>0</v>
      </c>
      <c r="BV42" s="150">
        <f t="shared" ref="BV42:DJ42" si="2">SUM(BV22:BV41)</f>
        <v>0</v>
      </c>
      <c r="BW42" s="150">
        <f t="shared" si="2"/>
        <v>0</v>
      </c>
      <c r="BX42" s="150">
        <f t="shared" si="2"/>
        <v>0</v>
      </c>
      <c r="BY42" s="150">
        <f t="shared" si="2"/>
        <v>0</v>
      </c>
      <c r="BZ42" s="150">
        <f t="shared" si="2"/>
        <v>0</v>
      </c>
      <c r="CA42" s="150">
        <f t="shared" si="2"/>
        <v>0</v>
      </c>
      <c r="CB42" s="150">
        <f t="shared" si="2"/>
        <v>0</v>
      </c>
      <c r="CC42" s="150">
        <f t="shared" si="2"/>
        <v>0</v>
      </c>
      <c r="CD42" s="150">
        <f t="shared" si="2"/>
        <v>0</v>
      </c>
      <c r="CE42" s="150">
        <f t="shared" si="2"/>
        <v>0</v>
      </c>
      <c r="CF42" s="150">
        <f t="shared" si="2"/>
        <v>0</v>
      </c>
      <c r="CG42" s="150">
        <f t="shared" si="2"/>
        <v>0</v>
      </c>
      <c r="CH42" s="150">
        <f t="shared" si="2"/>
        <v>0</v>
      </c>
      <c r="CI42" s="150">
        <f t="shared" si="2"/>
        <v>0</v>
      </c>
      <c r="CJ42" s="150">
        <f t="shared" si="2"/>
        <v>0</v>
      </c>
      <c r="CK42" s="150">
        <f t="shared" si="2"/>
        <v>0</v>
      </c>
      <c r="CL42" s="150">
        <f t="shared" si="2"/>
        <v>0</v>
      </c>
      <c r="CM42" s="150">
        <f t="shared" si="2"/>
        <v>0</v>
      </c>
      <c r="CN42" s="150">
        <f t="shared" si="2"/>
        <v>0</v>
      </c>
      <c r="CO42" s="150">
        <f t="shared" si="2"/>
        <v>0</v>
      </c>
      <c r="CP42" s="150">
        <f t="shared" si="2"/>
        <v>0</v>
      </c>
      <c r="CQ42" s="150">
        <f t="shared" si="2"/>
        <v>0</v>
      </c>
      <c r="CR42" s="150">
        <f t="shared" si="2"/>
        <v>0</v>
      </c>
      <c r="CS42" s="150">
        <f t="shared" si="2"/>
        <v>0</v>
      </c>
      <c r="CT42" s="150">
        <f t="shared" si="2"/>
        <v>0</v>
      </c>
      <c r="CU42" s="150">
        <f t="shared" si="2"/>
        <v>0</v>
      </c>
      <c r="CV42" s="150">
        <f t="shared" si="2"/>
        <v>0</v>
      </c>
      <c r="CW42" s="150">
        <f t="shared" si="2"/>
        <v>0</v>
      </c>
      <c r="CX42" s="150">
        <f t="shared" si="2"/>
        <v>0</v>
      </c>
      <c r="CY42" s="150">
        <f t="shared" si="2"/>
        <v>0</v>
      </c>
      <c r="CZ42" s="150">
        <f t="shared" si="2"/>
        <v>0</v>
      </c>
      <c r="DA42" s="150">
        <f t="shared" si="2"/>
        <v>0</v>
      </c>
      <c r="DB42" s="150">
        <f t="shared" si="2"/>
        <v>0</v>
      </c>
      <c r="DC42" s="150">
        <f t="shared" si="2"/>
        <v>0</v>
      </c>
      <c r="DD42" s="150">
        <f t="shared" si="2"/>
        <v>0</v>
      </c>
      <c r="DE42" s="150">
        <f t="shared" si="2"/>
        <v>0</v>
      </c>
      <c r="DF42" s="150">
        <f t="shared" si="2"/>
        <v>0</v>
      </c>
      <c r="DG42" s="150">
        <f t="shared" si="2"/>
        <v>0</v>
      </c>
      <c r="DH42" s="150">
        <f t="shared" si="2"/>
        <v>0</v>
      </c>
      <c r="DI42" s="150">
        <f t="shared" si="2"/>
        <v>0</v>
      </c>
      <c r="DJ42" s="150">
        <f t="shared" si="2"/>
        <v>0</v>
      </c>
    </row>
    <row r="43" spans="1:114" x14ac:dyDescent="0.25">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c r="CN43" s="144"/>
      <c r="CO43" s="144"/>
      <c r="CP43" s="144"/>
      <c r="CQ43" s="144"/>
      <c r="CR43" s="144"/>
      <c r="CS43" s="144"/>
      <c r="CT43" s="144"/>
      <c r="CU43" s="144"/>
      <c r="CV43" s="144"/>
      <c r="CW43" s="144"/>
      <c r="CX43" s="144"/>
      <c r="CY43" s="144"/>
      <c r="CZ43" s="144"/>
      <c r="DA43" s="144"/>
      <c r="DB43" s="144"/>
      <c r="DC43" s="144"/>
      <c r="DD43" s="144"/>
      <c r="DE43" s="144"/>
      <c r="DF43" s="144"/>
      <c r="DG43" s="144"/>
      <c r="DH43" s="144"/>
      <c r="DI43" s="144"/>
      <c r="DJ43" s="144"/>
    </row>
    <row r="44" spans="1:114" s="28" customFormat="1" x14ac:dyDescent="0.25">
      <c r="A44" s="46"/>
      <c r="B44" s="28" t="s">
        <v>431</v>
      </c>
      <c r="D44" s="150">
        <f>I44/I42*D42</f>
        <v>10000</v>
      </c>
      <c r="G44" s="149" t="s">
        <v>138</v>
      </c>
      <c r="I44" s="150">
        <f>SUM(J44:DJ44)</f>
        <v>10000</v>
      </c>
      <c r="J44" s="150">
        <f>J42*SUMIF(Макро!$15:$15,J$12,Макро!$17:$17)</f>
        <v>0</v>
      </c>
      <c r="K44" s="150">
        <f>K42*SUMIF(Макро!$15:$15,K$12,Макро!$17:$17)</f>
        <v>0</v>
      </c>
      <c r="L44" s="150">
        <f>L42*SUMIF(Макро!$15:$15,L$12,Макро!$17:$17)</f>
        <v>0</v>
      </c>
      <c r="M44" s="150">
        <f>M42*SUMIF(Макро!$15:$15,M$12,Макро!$17:$17)</f>
        <v>10000</v>
      </c>
      <c r="N44" s="150">
        <f>N42*SUMIF(Макро!$15:$15,N$12,Макро!$17:$17)</f>
        <v>0</v>
      </c>
      <c r="O44" s="150">
        <f>O42*SUMIF(Макро!$15:$15,O$12,Макро!$17:$17)</f>
        <v>0</v>
      </c>
      <c r="P44" s="150">
        <f>P42*SUMIF(Макро!$15:$15,P$12,Макро!$17:$17)</f>
        <v>0</v>
      </c>
      <c r="Q44" s="150">
        <f>Q42*SUMIF(Макро!$15:$15,Q$12,Макро!$17:$17)</f>
        <v>0</v>
      </c>
      <c r="R44" s="150">
        <f>R42*SUMIF(Макро!$15:$15,R$12,Макро!$17:$17)</f>
        <v>0</v>
      </c>
      <c r="S44" s="150">
        <f>S42*SUMIF(Макро!$15:$15,S$12,Макро!$17:$17)</f>
        <v>0</v>
      </c>
      <c r="T44" s="150">
        <f>T42*SUMIF(Макро!$15:$15,T$12,Макро!$17:$17)</f>
        <v>0</v>
      </c>
      <c r="U44" s="150">
        <f>U42*SUMIF(Макро!$15:$15,U$12,Макро!$17:$17)</f>
        <v>0</v>
      </c>
      <c r="V44" s="150">
        <f>V42*SUMIF(Макро!$15:$15,V$12,Макро!$17:$17)</f>
        <v>0</v>
      </c>
      <c r="W44" s="150">
        <f>W42*SUMIF(Макро!$15:$15,W$12,Макро!$17:$17)</f>
        <v>0</v>
      </c>
      <c r="X44" s="150">
        <f>X42*SUMIF(Макро!$15:$15,X$12,Макро!$17:$17)</f>
        <v>0</v>
      </c>
      <c r="Y44" s="150">
        <f>Y42*SUMIF(Макро!$15:$15,Y$12,Макро!$17:$17)</f>
        <v>0</v>
      </c>
      <c r="Z44" s="150">
        <f>Z42*SUMIF(Макро!$15:$15,Z$12,Макро!$17:$17)</f>
        <v>0</v>
      </c>
      <c r="AA44" s="150">
        <f>AA42*SUMIF(Макро!$15:$15,AA$12,Макро!$17:$17)</f>
        <v>0</v>
      </c>
      <c r="AB44" s="150">
        <f>AB42*SUMIF(Макро!$15:$15,AB$12,Макро!$17:$17)</f>
        <v>0</v>
      </c>
      <c r="AC44" s="150">
        <f>AC42*SUMIF(Макро!$15:$15,AC$12,Макро!$17:$17)</f>
        <v>0</v>
      </c>
      <c r="AD44" s="150">
        <f>AD42*SUMIF(Макро!$15:$15,AD$12,Макро!$17:$17)</f>
        <v>0</v>
      </c>
      <c r="AE44" s="150">
        <f>AE42*SUMIF(Макро!$15:$15,AE$12,Макро!$17:$17)</f>
        <v>0</v>
      </c>
      <c r="AF44" s="150">
        <f>AF42*SUMIF(Макро!$15:$15,AF$12,Макро!$17:$17)</f>
        <v>0</v>
      </c>
      <c r="AG44" s="150">
        <f>AG42*SUMIF(Макро!$15:$15,AG$12,Макро!$17:$17)</f>
        <v>0</v>
      </c>
      <c r="AH44" s="150">
        <f>AH42*SUMIF(Макро!$15:$15,AH$12,Макро!$17:$17)</f>
        <v>0</v>
      </c>
      <c r="AI44" s="150">
        <f>AI42*SUMIF(Макро!$15:$15,AI$12,Макро!$17:$17)</f>
        <v>0</v>
      </c>
      <c r="AJ44" s="150">
        <f>AJ42*SUMIF(Макро!$15:$15,AJ$12,Макро!$17:$17)</f>
        <v>0</v>
      </c>
      <c r="AK44" s="150">
        <f>AK42*SUMIF(Макро!$15:$15,AK$12,Макро!$17:$17)</f>
        <v>0</v>
      </c>
      <c r="AL44" s="150">
        <f>AL42*SUMIF(Макро!$15:$15,AL$12,Макро!$17:$17)</f>
        <v>0</v>
      </c>
      <c r="AM44" s="150">
        <f>AM42*SUMIF(Макро!$15:$15,AM$12,Макро!$17:$17)</f>
        <v>0</v>
      </c>
      <c r="AN44" s="150">
        <f>AN42*SUMIF(Макро!$15:$15,AN$12,Макро!$17:$17)</f>
        <v>0</v>
      </c>
      <c r="AO44" s="150">
        <f>AO42*SUMIF(Макро!$15:$15,AO$12,Макро!$17:$17)</f>
        <v>0</v>
      </c>
      <c r="AP44" s="150">
        <f>AP42*SUMIF(Макро!$15:$15,AP$12,Макро!$17:$17)</f>
        <v>0</v>
      </c>
      <c r="AQ44" s="150">
        <f>AQ42*SUMIF(Макро!$15:$15,AQ$12,Макро!$17:$17)</f>
        <v>0</v>
      </c>
      <c r="AR44" s="150">
        <f>AR42*SUMIF(Макро!$15:$15,AR$12,Макро!$17:$17)</f>
        <v>0</v>
      </c>
      <c r="AS44" s="150">
        <f>AS42*SUMIF(Макро!$15:$15,AS$12,Макро!$17:$17)</f>
        <v>0</v>
      </c>
      <c r="AT44" s="150">
        <f>AT42*SUMIF(Макро!$15:$15,AT$12,Макро!$17:$17)</f>
        <v>0</v>
      </c>
      <c r="AU44" s="150">
        <f>AU42*SUMIF(Макро!$15:$15,AU$12,Макро!$17:$17)</f>
        <v>0</v>
      </c>
      <c r="AV44" s="150">
        <f>AV42*SUMIF(Макро!$15:$15,AV$12,Макро!$17:$17)</f>
        <v>0</v>
      </c>
      <c r="AW44" s="150">
        <f>AW42*SUMIF(Макро!$15:$15,AW$12,Макро!$17:$17)</f>
        <v>0</v>
      </c>
      <c r="AX44" s="150">
        <f>AX42*SUMIF(Макро!$15:$15,AX$12,Макро!$17:$17)</f>
        <v>0</v>
      </c>
      <c r="AY44" s="150">
        <f>AY42*SUMIF(Макро!$15:$15,AY$12,Макро!$17:$17)</f>
        <v>0</v>
      </c>
      <c r="AZ44" s="150">
        <f>AZ42*SUMIF(Макро!$15:$15,AZ$12,Макро!$17:$17)</f>
        <v>0</v>
      </c>
      <c r="BA44" s="150">
        <f>BA42*SUMIF(Макро!$15:$15,BA$12,Макро!$17:$17)</f>
        <v>0</v>
      </c>
      <c r="BB44" s="150">
        <f>BB42*SUMIF(Макро!$15:$15,BB$12,Макро!$17:$17)</f>
        <v>0</v>
      </c>
      <c r="BC44" s="150">
        <f>BC42*SUMIF(Макро!$15:$15,BC$12,Макро!$17:$17)</f>
        <v>0</v>
      </c>
      <c r="BD44" s="150">
        <f>BD42*SUMIF(Макро!$15:$15,BD$12,Макро!$17:$17)</f>
        <v>0</v>
      </c>
      <c r="BE44" s="150">
        <f>BE42*SUMIF(Макро!$15:$15,BE$12,Макро!$17:$17)</f>
        <v>0</v>
      </c>
      <c r="BF44" s="150">
        <f>BF42*SUMIF(Макро!$15:$15,BF$12,Макро!$17:$17)</f>
        <v>0</v>
      </c>
      <c r="BG44" s="150">
        <f>BG42*SUMIF(Макро!$15:$15,BG$12,Макро!$17:$17)</f>
        <v>0</v>
      </c>
      <c r="BH44" s="150">
        <f>BH42*SUMIF(Макро!$15:$15,BH$12,Макро!$17:$17)</f>
        <v>0</v>
      </c>
      <c r="BI44" s="150">
        <f>BI42*SUMIF(Макро!$15:$15,BI$12,Макро!$17:$17)</f>
        <v>0</v>
      </c>
      <c r="BJ44" s="150">
        <f>BJ42*SUMIF(Макро!$15:$15,BJ$12,Макро!$17:$17)</f>
        <v>0</v>
      </c>
      <c r="BK44" s="150">
        <f>BK42*SUMIF(Макро!$15:$15,BK$12,Макро!$17:$17)</f>
        <v>0</v>
      </c>
      <c r="BL44" s="150">
        <f>BL42*SUMIF(Макро!$15:$15,BL$12,Макро!$17:$17)</f>
        <v>0</v>
      </c>
      <c r="BM44" s="150">
        <f>BM42*SUMIF(Макро!$15:$15,BM$12,Макро!$17:$17)</f>
        <v>0</v>
      </c>
      <c r="BN44" s="150">
        <f>BN42*SUMIF(Макро!$15:$15,BN$12,Макро!$17:$17)</f>
        <v>0</v>
      </c>
      <c r="BO44" s="150">
        <f>BO42*SUMIF(Макро!$15:$15,BO$12,Макро!$17:$17)</f>
        <v>0</v>
      </c>
      <c r="BP44" s="150">
        <f>BP42*SUMIF(Макро!$15:$15,BP$12,Макро!$17:$17)</f>
        <v>0</v>
      </c>
      <c r="BQ44" s="150">
        <f>BQ42*SUMIF(Макро!$15:$15,BQ$12,Макро!$17:$17)</f>
        <v>0</v>
      </c>
      <c r="BR44" s="150">
        <f>BR42*SUMIF(Макро!$15:$15,BR$12,Макро!$17:$17)</f>
        <v>0</v>
      </c>
      <c r="BS44" s="150">
        <f>BS42*SUMIF(Макро!$15:$15,BS$12,Макро!$17:$17)</f>
        <v>0</v>
      </c>
      <c r="BT44" s="150">
        <f>BT42*SUMIF(Макро!$15:$15,BT$12,Макро!$17:$17)</f>
        <v>0</v>
      </c>
      <c r="BU44" s="150">
        <f>BU42*SUMIF(Макро!$15:$15,BU$12,Макро!$17:$17)</f>
        <v>0</v>
      </c>
      <c r="BV44" s="150">
        <f>BV42*SUMIF(Макро!$15:$15,BV$12,Макро!$17:$17)</f>
        <v>0</v>
      </c>
      <c r="BW44" s="150">
        <f>BW42*SUMIF(Макро!$15:$15,BW$12,Макро!$17:$17)</f>
        <v>0</v>
      </c>
      <c r="BX44" s="150">
        <f>BX42*SUMIF(Макро!$15:$15,BX$12,Макро!$17:$17)</f>
        <v>0</v>
      </c>
      <c r="BY44" s="150">
        <f>BY42*SUMIF(Макро!$15:$15,BY$12,Макро!$17:$17)</f>
        <v>0</v>
      </c>
      <c r="BZ44" s="150">
        <f>BZ42*SUMIF(Макро!$15:$15,BZ$12,Макро!$17:$17)</f>
        <v>0</v>
      </c>
      <c r="CA44" s="150">
        <f>CA42*SUMIF(Макро!$15:$15,CA$12,Макро!$17:$17)</f>
        <v>0</v>
      </c>
      <c r="CB44" s="150">
        <f>CB42*SUMIF(Макро!$15:$15,CB$12,Макро!$17:$17)</f>
        <v>0</v>
      </c>
      <c r="CC44" s="150">
        <f>CC42*SUMIF(Макро!$15:$15,CC$12,Макро!$17:$17)</f>
        <v>0</v>
      </c>
      <c r="CD44" s="150">
        <f>CD42*SUMIF(Макро!$15:$15,CD$12,Макро!$17:$17)</f>
        <v>0</v>
      </c>
      <c r="CE44" s="150">
        <f>CE42*SUMIF(Макро!$15:$15,CE$12,Макро!$17:$17)</f>
        <v>0</v>
      </c>
      <c r="CF44" s="150">
        <f>CF42*SUMIF(Макро!$15:$15,CF$12,Макро!$17:$17)</f>
        <v>0</v>
      </c>
      <c r="CG44" s="150">
        <f>CG42*SUMIF(Макро!$15:$15,CG$12,Макро!$17:$17)</f>
        <v>0</v>
      </c>
      <c r="CH44" s="150">
        <f>CH42*SUMIF(Макро!$15:$15,CH$12,Макро!$17:$17)</f>
        <v>0</v>
      </c>
      <c r="CI44" s="150">
        <f>CI42*SUMIF(Макро!$15:$15,CI$12,Макро!$17:$17)</f>
        <v>0</v>
      </c>
      <c r="CJ44" s="150">
        <f>CJ42*SUMIF(Макро!$15:$15,CJ$12,Макро!$17:$17)</f>
        <v>0</v>
      </c>
      <c r="CK44" s="150">
        <f>CK42*SUMIF(Макро!$15:$15,CK$12,Макро!$17:$17)</f>
        <v>0</v>
      </c>
      <c r="CL44" s="150">
        <f>CL42*SUMIF(Макро!$15:$15,CL$12,Макро!$17:$17)</f>
        <v>0</v>
      </c>
      <c r="CM44" s="150">
        <f>CM42*SUMIF(Макро!$15:$15,CM$12,Макро!$17:$17)</f>
        <v>0</v>
      </c>
      <c r="CN44" s="150">
        <f>CN42*SUMIF(Макро!$15:$15,CN$12,Макро!$17:$17)</f>
        <v>0</v>
      </c>
      <c r="CO44" s="150">
        <f>CO42*SUMIF(Макро!$15:$15,CO$12,Макро!$17:$17)</f>
        <v>0</v>
      </c>
      <c r="CP44" s="150">
        <f>CP42*SUMIF(Макро!$15:$15,CP$12,Макро!$17:$17)</f>
        <v>0</v>
      </c>
      <c r="CQ44" s="150">
        <f>CQ42*SUMIF(Макро!$15:$15,CQ$12,Макро!$17:$17)</f>
        <v>0</v>
      </c>
      <c r="CR44" s="150">
        <f>CR42*SUMIF(Макро!$15:$15,CR$12,Макро!$17:$17)</f>
        <v>0</v>
      </c>
      <c r="CS44" s="150">
        <f>CS42*SUMIF(Макро!$15:$15,CS$12,Макро!$17:$17)</f>
        <v>0</v>
      </c>
      <c r="CT44" s="150">
        <f>CT42*SUMIF(Макро!$15:$15,CT$12,Макро!$17:$17)</f>
        <v>0</v>
      </c>
      <c r="CU44" s="150">
        <f>CU42*SUMIF(Макро!$15:$15,CU$12,Макро!$17:$17)</f>
        <v>0</v>
      </c>
      <c r="CV44" s="150">
        <f>CV42*SUMIF(Макро!$15:$15,CV$12,Макро!$17:$17)</f>
        <v>0</v>
      </c>
      <c r="CW44" s="150">
        <f>CW42*SUMIF(Макро!$15:$15,CW$12,Макро!$17:$17)</f>
        <v>0</v>
      </c>
      <c r="CX44" s="150">
        <f>CX42*SUMIF(Макро!$15:$15,CX$12,Макро!$17:$17)</f>
        <v>0</v>
      </c>
      <c r="CY44" s="150">
        <f>CY42*SUMIF(Макро!$15:$15,CY$12,Макро!$17:$17)</f>
        <v>0</v>
      </c>
      <c r="CZ44" s="150">
        <f>CZ42*SUMIF(Макро!$15:$15,CZ$12,Макро!$17:$17)</f>
        <v>0</v>
      </c>
      <c r="DA44" s="150">
        <f>DA42*SUMIF(Макро!$15:$15,DA$12,Макро!$17:$17)</f>
        <v>0</v>
      </c>
      <c r="DB44" s="150">
        <f>DB42*SUMIF(Макро!$15:$15,DB$12,Макро!$17:$17)</f>
        <v>0</v>
      </c>
      <c r="DC44" s="150">
        <f>DC42*SUMIF(Макро!$15:$15,DC$12,Макро!$17:$17)</f>
        <v>0</v>
      </c>
      <c r="DD44" s="150">
        <f>DD42*SUMIF(Макро!$15:$15,DD$12,Макро!$17:$17)</f>
        <v>0</v>
      </c>
      <c r="DE44" s="150">
        <f>DE42*SUMIF(Макро!$15:$15,DE$12,Макро!$17:$17)</f>
        <v>0</v>
      </c>
      <c r="DF44" s="150">
        <f>DF42*SUMIF(Макро!$15:$15,DF$12,Макро!$17:$17)</f>
        <v>0</v>
      </c>
      <c r="DG44" s="150">
        <f>DG42*SUMIF(Макро!$15:$15,DG$12,Макро!$17:$17)</f>
        <v>0</v>
      </c>
      <c r="DH44" s="150">
        <f>DH42*SUMIF(Макро!$15:$15,DH$12,Макро!$17:$17)</f>
        <v>0</v>
      </c>
      <c r="DI44" s="150">
        <f>DI42*SUMIF(Макро!$15:$15,DI$12,Макро!$17:$17)</f>
        <v>0</v>
      </c>
      <c r="DJ44" s="150">
        <f>DJ42*SUMIF(Макро!$15:$15,DJ$12,Макро!$17:$17)</f>
        <v>0</v>
      </c>
    </row>
    <row r="45" spans="1:114" x14ac:dyDescent="0.25">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c r="CN45" s="144"/>
      <c r="CO45" s="144"/>
      <c r="CP45" s="144"/>
      <c r="CQ45" s="144"/>
      <c r="CR45" s="144"/>
      <c r="CS45" s="144"/>
      <c r="CT45" s="144"/>
      <c r="CU45" s="144"/>
      <c r="CV45" s="144"/>
      <c r="CW45" s="144"/>
      <c r="CX45" s="144"/>
      <c r="CY45" s="144"/>
      <c r="CZ45" s="144"/>
      <c r="DA45" s="144"/>
      <c r="DB45" s="144"/>
      <c r="DC45" s="144"/>
      <c r="DD45" s="144"/>
      <c r="DE45" s="144"/>
      <c r="DF45" s="144"/>
      <c r="DG45" s="144"/>
      <c r="DH45" s="144"/>
      <c r="DI45" s="144"/>
      <c r="DJ45" s="144"/>
    </row>
    <row r="46" spans="1:114" s="26" customFormat="1" x14ac:dyDescent="0.25">
      <c r="A46" s="111"/>
      <c r="B46" s="26" t="s">
        <v>426</v>
      </c>
      <c r="G46" s="47"/>
      <c r="I46" s="146"/>
    </row>
    <row r="47" spans="1:114" x14ac:dyDescent="0.25">
      <c r="B47" t="str">
        <f t="shared" ref="B47:B66" si="3">B22</f>
        <v>Создание / реконструкция объект №1</v>
      </c>
      <c r="G47" s="45" t="s">
        <v>268</v>
      </c>
      <c r="J47">
        <f>N(Ввод!$J26&gt;=J$14)</f>
        <v>1</v>
      </c>
      <c r="K47">
        <f>N(Ввод!$J26&gt;=K$14)</f>
        <v>1</v>
      </c>
      <c r="L47">
        <f>N(Ввод!$J26&gt;=L$14)</f>
        <v>1</v>
      </c>
      <c r="M47">
        <f>N(Ввод!$J26&gt;=M$14)</f>
        <v>1</v>
      </c>
      <c r="N47">
        <f>N(Ввод!$J26&gt;=N$14)</f>
        <v>1</v>
      </c>
      <c r="O47">
        <f>N(Ввод!$J26&gt;=O$14)</f>
        <v>0</v>
      </c>
      <c r="P47">
        <f>N(Ввод!$J26&gt;=P$14)</f>
        <v>0</v>
      </c>
      <c r="Q47">
        <f>N(Ввод!$J26&gt;=Q$14)</f>
        <v>0</v>
      </c>
      <c r="R47">
        <f>N(Ввод!$J26&gt;=R$14)</f>
        <v>0</v>
      </c>
      <c r="S47">
        <f>N(Ввод!$J26&gt;=S$14)</f>
        <v>0</v>
      </c>
      <c r="T47">
        <f>N(Ввод!$J26&gt;=T$14)</f>
        <v>0</v>
      </c>
      <c r="U47">
        <f>N(Ввод!$J26&gt;=U$14)</f>
        <v>0</v>
      </c>
      <c r="V47">
        <f>N(Ввод!$J26&gt;=V$14)</f>
        <v>0</v>
      </c>
      <c r="W47">
        <f>N(Ввод!$J26&gt;=W$14)</f>
        <v>0</v>
      </c>
      <c r="X47">
        <f>N(Ввод!$J26&gt;=X$14)</f>
        <v>0</v>
      </c>
      <c r="Y47">
        <f>N(Ввод!$J26&gt;=Y$14)</f>
        <v>0</v>
      </c>
      <c r="Z47">
        <f>N(Ввод!$J26&gt;=Z$14)</f>
        <v>0</v>
      </c>
      <c r="AA47">
        <f>N(Ввод!$J26&gt;=AA$14)</f>
        <v>0</v>
      </c>
      <c r="AB47">
        <f>N(Ввод!$J26&gt;=AB$14)</f>
        <v>0</v>
      </c>
      <c r="AC47">
        <f>N(Ввод!$J26&gt;=AC$14)</f>
        <v>0</v>
      </c>
      <c r="AD47">
        <f>N(Ввод!$J26&gt;=AD$14)</f>
        <v>0</v>
      </c>
      <c r="AE47">
        <f>N(Ввод!$J26&gt;=AE$14)</f>
        <v>0</v>
      </c>
      <c r="AF47">
        <f>N(Ввод!$J26&gt;=AF$14)</f>
        <v>0</v>
      </c>
      <c r="AG47">
        <f>N(Ввод!$J26&gt;=AG$14)</f>
        <v>0</v>
      </c>
      <c r="AH47">
        <f>N(Ввод!$J26&gt;=AH$14)</f>
        <v>0</v>
      </c>
      <c r="AI47">
        <f>N(Ввод!$J26&gt;=AI$14)</f>
        <v>0</v>
      </c>
      <c r="AJ47">
        <f>N(Ввод!$J26&gt;=AJ$14)</f>
        <v>0</v>
      </c>
      <c r="AK47">
        <f>N(Ввод!$J26&gt;=AK$14)</f>
        <v>0</v>
      </c>
      <c r="AL47">
        <f>N(Ввод!$J26&gt;=AL$14)</f>
        <v>0</v>
      </c>
      <c r="AM47">
        <f>N(Ввод!$J26&gt;=AM$14)</f>
        <v>0</v>
      </c>
      <c r="AN47">
        <f>N(Ввод!$J26&gt;=AN$14)</f>
        <v>0</v>
      </c>
      <c r="AO47">
        <f>N(Ввод!$J26&gt;=AO$14)</f>
        <v>0</v>
      </c>
      <c r="AP47">
        <f>N(Ввод!$J26&gt;=AP$14)</f>
        <v>0</v>
      </c>
      <c r="AQ47">
        <f>N(Ввод!$J26&gt;=AQ$14)</f>
        <v>0</v>
      </c>
      <c r="AR47">
        <f>N(Ввод!$J26&gt;=AR$14)</f>
        <v>0</v>
      </c>
      <c r="AS47">
        <f>N(Ввод!$J26&gt;=AS$14)</f>
        <v>0</v>
      </c>
      <c r="AT47">
        <f>N(Ввод!$J26&gt;=AT$14)</f>
        <v>0</v>
      </c>
      <c r="AU47">
        <f>N(Ввод!$J26&gt;=AU$14)</f>
        <v>0</v>
      </c>
      <c r="AV47">
        <f>N(Ввод!$J26&gt;=AV$14)</f>
        <v>0</v>
      </c>
      <c r="AW47">
        <f>N(Ввод!$J26&gt;=AW$14)</f>
        <v>0</v>
      </c>
      <c r="AX47">
        <f>N(Ввод!$J26&gt;=AX$14)</f>
        <v>0</v>
      </c>
      <c r="AY47">
        <f>N(Ввод!$J26&gt;=AY$14)</f>
        <v>0</v>
      </c>
      <c r="AZ47">
        <f>N(Ввод!$J26&gt;=AZ$14)</f>
        <v>0</v>
      </c>
      <c r="BA47">
        <f>N(Ввод!$J26&gt;=BA$14)</f>
        <v>0</v>
      </c>
      <c r="BB47">
        <f>N(Ввод!$J26&gt;=BB$14)</f>
        <v>0</v>
      </c>
      <c r="BC47">
        <f>N(Ввод!$J26&gt;=BC$14)</f>
        <v>0</v>
      </c>
      <c r="BD47">
        <f>N(Ввод!$J26&gt;=BD$14)</f>
        <v>0</v>
      </c>
      <c r="BE47">
        <f>N(Ввод!$J26&gt;=BE$14)</f>
        <v>0</v>
      </c>
      <c r="BF47">
        <f>N(Ввод!$J26&gt;=BF$14)</f>
        <v>0</v>
      </c>
      <c r="BG47">
        <f>N(Ввод!$J26&gt;=BG$14)</f>
        <v>0</v>
      </c>
      <c r="BH47">
        <f>N(Ввод!$J26&gt;=BH$14)</f>
        <v>0</v>
      </c>
      <c r="BI47">
        <f>N(Ввод!$J26&gt;=BI$14)</f>
        <v>1</v>
      </c>
      <c r="BJ47">
        <f>N(Ввод!$J26&gt;=BJ$14)</f>
        <v>1</v>
      </c>
      <c r="BK47">
        <f>N(Ввод!$J26&gt;=BK$14)</f>
        <v>1</v>
      </c>
      <c r="BL47">
        <f>N(Ввод!$J26&gt;=BL$14)</f>
        <v>1</v>
      </c>
      <c r="BM47">
        <f>N(Ввод!$J26&gt;=BM$14)</f>
        <v>1</v>
      </c>
      <c r="BN47">
        <f>N(Ввод!$J26&gt;=BN$14)</f>
        <v>1</v>
      </c>
      <c r="BO47">
        <f>N(Ввод!$J26&gt;=BO$14)</f>
        <v>1</v>
      </c>
      <c r="BP47">
        <f>N(Ввод!$J26&gt;=BP$14)</f>
        <v>1</v>
      </c>
      <c r="BQ47">
        <f>N(Ввод!$J26&gt;=BQ$14)</f>
        <v>1</v>
      </c>
      <c r="BR47">
        <f>N(Ввод!$J26&gt;=BR$14)</f>
        <v>1</v>
      </c>
      <c r="BS47">
        <f>N(Ввод!$J26&gt;=BS$14)</f>
        <v>1</v>
      </c>
      <c r="BT47">
        <f>N(Ввод!$J26&gt;=BT$14)</f>
        <v>1</v>
      </c>
      <c r="BU47">
        <f>N(Ввод!$J26&gt;=BU$14)</f>
        <v>1</v>
      </c>
      <c r="BV47">
        <f>N(Ввод!$J26&gt;=BV$14)</f>
        <v>1</v>
      </c>
      <c r="BW47">
        <f>N(Ввод!$J26&gt;=BW$14)</f>
        <v>1</v>
      </c>
      <c r="BX47">
        <f>N(Ввод!$J26&gt;=BX$14)</f>
        <v>1</v>
      </c>
      <c r="BY47">
        <f>N(Ввод!$J26&gt;=BY$14)</f>
        <v>1</v>
      </c>
      <c r="BZ47">
        <f>N(Ввод!$J26&gt;=BZ$14)</f>
        <v>1</v>
      </c>
      <c r="CA47">
        <f>N(Ввод!$J26&gt;=CA$14)</f>
        <v>1</v>
      </c>
      <c r="CB47">
        <f>N(Ввод!$J26&gt;=CB$14)</f>
        <v>1</v>
      </c>
      <c r="CC47">
        <f>N(Ввод!$J26&gt;=CC$14)</f>
        <v>1</v>
      </c>
      <c r="CD47">
        <f>N(Ввод!$J26&gt;=CD$14)</f>
        <v>1</v>
      </c>
      <c r="CE47">
        <f>N(Ввод!$J26&gt;=CE$14)</f>
        <v>1</v>
      </c>
      <c r="CF47">
        <f>N(Ввод!$J26&gt;=CF$14)</f>
        <v>1</v>
      </c>
      <c r="CG47">
        <f>N(Ввод!$J26&gt;=CG$14)</f>
        <v>1</v>
      </c>
      <c r="CH47">
        <f>N(Ввод!$J26&gt;=CH$14)</f>
        <v>1</v>
      </c>
      <c r="CI47">
        <f>N(Ввод!$J26&gt;=CI$14)</f>
        <v>1</v>
      </c>
      <c r="CJ47">
        <f>N(Ввод!$J26&gt;=CJ$14)</f>
        <v>1</v>
      </c>
      <c r="CK47">
        <f>N(Ввод!$J26&gt;=CK$14)</f>
        <v>1</v>
      </c>
      <c r="CL47">
        <f>N(Ввод!$J26&gt;=CL$14)</f>
        <v>1</v>
      </c>
      <c r="CM47">
        <f>N(Ввод!$J26&gt;=CM$14)</f>
        <v>1</v>
      </c>
      <c r="CN47">
        <f>N(Ввод!$J26&gt;=CN$14)</f>
        <v>1</v>
      </c>
      <c r="CO47">
        <f>N(Ввод!$J26&gt;=CO$14)</f>
        <v>1</v>
      </c>
      <c r="CP47">
        <f>N(Ввод!$J26&gt;=CP$14)</f>
        <v>1</v>
      </c>
      <c r="CQ47">
        <f>N(Ввод!$J26&gt;=CQ$14)</f>
        <v>1</v>
      </c>
      <c r="CR47">
        <f>N(Ввод!$J26&gt;=CR$14)</f>
        <v>1</v>
      </c>
      <c r="CS47">
        <f>N(Ввод!$J26&gt;=CS$14)</f>
        <v>1</v>
      </c>
      <c r="CT47">
        <f>N(Ввод!$J26&gt;=CT$14)</f>
        <v>1</v>
      </c>
      <c r="CU47">
        <f>N(Ввод!$J26&gt;=CU$14)</f>
        <v>1</v>
      </c>
      <c r="CV47">
        <f>N(Ввод!$J26&gt;=CV$14)</f>
        <v>1</v>
      </c>
      <c r="CW47">
        <f>N(Ввод!$J26&gt;=CW$14)</f>
        <v>1</v>
      </c>
      <c r="CX47">
        <f>N(Ввод!$J26&gt;=CX$14)</f>
        <v>1</v>
      </c>
      <c r="CY47">
        <f>N(Ввод!$J26&gt;=CY$14)</f>
        <v>1</v>
      </c>
      <c r="CZ47">
        <f>N(Ввод!$J26&gt;=CZ$14)</f>
        <v>1</v>
      </c>
      <c r="DA47">
        <f>N(Ввод!$J26&gt;=DA$14)</f>
        <v>1</v>
      </c>
      <c r="DB47">
        <f>N(Ввод!$J26&gt;=DB$14)</f>
        <v>1</v>
      </c>
      <c r="DC47">
        <f>N(Ввод!$J26&gt;=DC$14)</f>
        <v>1</v>
      </c>
      <c r="DD47">
        <f>N(Ввод!$J26&gt;=DD$14)</f>
        <v>1</v>
      </c>
      <c r="DE47">
        <f>N(Ввод!$J26&gt;=DE$14)</f>
        <v>1</v>
      </c>
      <c r="DF47">
        <f>N(Ввод!$J26&gt;=DF$14)</f>
        <v>1</v>
      </c>
      <c r="DG47">
        <f>N(Ввод!$J26&gt;=DG$14)</f>
        <v>1</v>
      </c>
      <c r="DH47">
        <f>N(Ввод!$J26&gt;=DH$14)</f>
        <v>1</v>
      </c>
      <c r="DI47">
        <f>N(Ввод!$J26&gt;=DI$14)</f>
        <v>1</v>
      </c>
      <c r="DJ47">
        <f>N(Ввод!$J26&gt;=DJ$14)</f>
        <v>1</v>
      </c>
    </row>
    <row r="48" spans="1:114" x14ac:dyDescent="0.25">
      <c r="B48" t="str">
        <f t="shared" si="3"/>
        <v>Создание / реконструкция объект №2</v>
      </c>
      <c r="G48" s="45" t="s">
        <v>268</v>
      </c>
      <c r="J48">
        <f>N(Ввод!$J27&gt;=J$14)</f>
        <v>1</v>
      </c>
      <c r="K48">
        <f>N(Ввод!$J27&gt;=K$14)</f>
        <v>1</v>
      </c>
      <c r="L48">
        <f>N(Ввод!$J27&gt;=L$14)</f>
        <v>1</v>
      </c>
      <c r="M48">
        <f>N(Ввод!$J27&gt;=M$14)</f>
        <v>1</v>
      </c>
      <c r="N48">
        <f>N(Ввод!$J27&gt;=N$14)</f>
        <v>0</v>
      </c>
      <c r="O48">
        <f>N(Ввод!$J27&gt;=O$14)</f>
        <v>0</v>
      </c>
      <c r="P48">
        <f>N(Ввод!$J27&gt;=P$14)</f>
        <v>0</v>
      </c>
      <c r="Q48">
        <f>N(Ввод!$J27&gt;=Q$14)</f>
        <v>0</v>
      </c>
      <c r="R48">
        <f>N(Ввод!$J27&gt;=R$14)</f>
        <v>0</v>
      </c>
      <c r="S48">
        <f>N(Ввод!$J27&gt;=S$14)</f>
        <v>0</v>
      </c>
      <c r="T48">
        <f>N(Ввод!$J27&gt;=T$14)</f>
        <v>0</v>
      </c>
      <c r="U48">
        <f>N(Ввод!$J27&gt;=U$14)</f>
        <v>0</v>
      </c>
      <c r="V48">
        <f>N(Ввод!$J27&gt;=V$14)</f>
        <v>0</v>
      </c>
      <c r="W48">
        <f>N(Ввод!$J27&gt;=W$14)</f>
        <v>0</v>
      </c>
      <c r="X48">
        <f>N(Ввод!$J27&gt;=X$14)</f>
        <v>0</v>
      </c>
      <c r="Y48">
        <f>N(Ввод!$J27&gt;=Y$14)</f>
        <v>0</v>
      </c>
      <c r="Z48">
        <f>N(Ввод!$J27&gt;=Z$14)</f>
        <v>0</v>
      </c>
      <c r="AA48">
        <f>N(Ввод!$J27&gt;=AA$14)</f>
        <v>0</v>
      </c>
      <c r="AB48">
        <f>N(Ввод!$J27&gt;=AB$14)</f>
        <v>0</v>
      </c>
      <c r="AC48">
        <f>N(Ввод!$J27&gt;=AC$14)</f>
        <v>0</v>
      </c>
      <c r="AD48">
        <f>N(Ввод!$J27&gt;=AD$14)</f>
        <v>0</v>
      </c>
      <c r="AE48">
        <f>N(Ввод!$J27&gt;=AE$14)</f>
        <v>0</v>
      </c>
      <c r="AF48">
        <f>N(Ввод!$J27&gt;=AF$14)</f>
        <v>0</v>
      </c>
      <c r="AG48">
        <f>N(Ввод!$J27&gt;=AG$14)</f>
        <v>0</v>
      </c>
      <c r="AH48">
        <f>N(Ввод!$J27&gt;=AH$14)</f>
        <v>0</v>
      </c>
      <c r="AI48">
        <f>N(Ввод!$J27&gt;=AI$14)</f>
        <v>0</v>
      </c>
      <c r="AJ48">
        <f>N(Ввод!$J27&gt;=AJ$14)</f>
        <v>0</v>
      </c>
      <c r="AK48">
        <f>N(Ввод!$J27&gt;=AK$14)</f>
        <v>0</v>
      </c>
      <c r="AL48">
        <f>N(Ввод!$J27&gt;=AL$14)</f>
        <v>0</v>
      </c>
      <c r="AM48">
        <f>N(Ввод!$J27&gt;=AM$14)</f>
        <v>0</v>
      </c>
      <c r="AN48">
        <f>N(Ввод!$J27&gt;=AN$14)</f>
        <v>0</v>
      </c>
      <c r="AO48">
        <f>N(Ввод!$J27&gt;=AO$14)</f>
        <v>0</v>
      </c>
      <c r="AP48">
        <f>N(Ввод!$J27&gt;=AP$14)</f>
        <v>0</v>
      </c>
      <c r="AQ48">
        <f>N(Ввод!$J27&gt;=AQ$14)</f>
        <v>0</v>
      </c>
      <c r="AR48">
        <f>N(Ввод!$J27&gt;=AR$14)</f>
        <v>0</v>
      </c>
      <c r="AS48">
        <f>N(Ввод!$J27&gt;=AS$14)</f>
        <v>0</v>
      </c>
      <c r="AT48">
        <f>N(Ввод!$J27&gt;=AT$14)</f>
        <v>0</v>
      </c>
      <c r="AU48">
        <f>N(Ввод!$J27&gt;=AU$14)</f>
        <v>0</v>
      </c>
      <c r="AV48">
        <f>N(Ввод!$J27&gt;=AV$14)</f>
        <v>0</v>
      </c>
      <c r="AW48">
        <f>N(Ввод!$J27&gt;=AW$14)</f>
        <v>0</v>
      </c>
      <c r="AX48">
        <f>N(Ввод!$J27&gt;=AX$14)</f>
        <v>0</v>
      </c>
      <c r="AY48">
        <f>N(Ввод!$J27&gt;=AY$14)</f>
        <v>0</v>
      </c>
      <c r="AZ48">
        <f>N(Ввод!$J27&gt;=AZ$14)</f>
        <v>0</v>
      </c>
      <c r="BA48">
        <f>N(Ввод!$J27&gt;=BA$14)</f>
        <v>0</v>
      </c>
      <c r="BB48">
        <f>N(Ввод!$J27&gt;=BB$14)</f>
        <v>0</v>
      </c>
      <c r="BC48">
        <f>N(Ввод!$J27&gt;=BC$14)</f>
        <v>0</v>
      </c>
      <c r="BD48">
        <f>N(Ввод!$J27&gt;=BD$14)</f>
        <v>0</v>
      </c>
      <c r="BE48">
        <f>N(Ввод!$J27&gt;=BE$14)</f>
        <v>0</v>
      </c>
      <c r="BF48">
        <f>N(Ввод!$J27&gt;=BF$14)</f>
        <v>0</v>
      </c>
      <c r="BG48">
        <f>N(Ввод!$J27&gt;=BG$14)</f>
        <v>0</v>
      </c>
      <c r="BH48">
        <f>N(Ввод!$J27&gt;=BH$14)</f>
        <v>0</v>
      </c>
      <c r="BI48">
        <f>N(Ввод!$J27&gt;=BI$14)</f>
        <v>1</v>
      </c>
      <c r="BJ48">
        <f>N(Ввод!$J27&gt;=BJ$14)</f>
        <v>1</v>
      </c>
      <c r="BK48">
        <f>N(Ввод!$J27&gt;=BK$14)</f>
        <v>1</v>
      </c>
      <c r="BL48">
        <f>N(Ввод!$J27&gt;=BL$14)</f>
        <v>1</v>
      </c>
      <c r="BM48">
        <f>N(Ввод!$J27&gt;=BM$14)</f>
        <v>1</v>
      </c>
      <c r="BN48">
        <f>N(Ввод!$J27&gt;=BN$14)</f>
        <v>1</v>
      </c>
      <c r="BO48">
        <f>N(Ввод!$J27&gt;=BO$14)</f>
        <v>1</v>
      </c>
      <c r="BP48">
        <f>N(Ввод!$J27&gt;=BP$14)</f>
        <v>1</v>
      </c>
      <c r="BQ48">
        <f>N(Ввод!$J27&gt;=BQ$14)</f>
        <v>1</v>
      </c>
      <c r="BR48">
        <f>N(Ввод!$J27&gt;=BR$14)</f>
        <v>1</v>
      </c>
      <c r="BS48">
        <f>N(Ввод!$J27&gt;=BS$14)</f>
        <v>1</v>
      </c>
      <c r="BT48">
        <f>N(Ввод!$J27&gt;=BT$14)</f>
        <v>1</v>
      </c>
      <c r="BU48">
        <f>N(Ввод!$J27&gt;=BU$14)</f>
        <v>1</v>
      </c>
      <c r="BV48">
        <f>N(Ввод!$J27&gt;=BV$14)</f>
        <v>1</v>
      </c>
      <c r="BW48">
        <f>N(Ввод!$J27&gt;=BW$14)</f>
        <v>1</v>
      </c>
      <c r="BX48">
        <f>N(Ввод!$J27&gt;=BX$14)</f>
        <v>1</v>
      </c>
      <c r="BY48">
        <f>N(Ввод!$J27&gt;=BY$14)</f>
        <v>1</v>
      </c>
      <c r="BZ48">
        <f>N(Ввод!$J27&gt;=BZ$14)</f>
        <v>1</v>
      </c>
      <c r="CA48">
        <f>N(Ввод!$J27&gt;=CA$14)</f>
        <v>1</v>
      </c>
      <c r="CB48">
        <f>N(Ввод!$J27&gt;=CB$14)</f>
        <v>1</v>
      </c>
      <c r="CC48">
        <f>N(Ввод!$J27&gt;=CC$14)</f>
        <v>1</v>
      </c>
      <c r="CD48">
        <f>N(Ввод!$J27&gt;=CD$14)</f>
        <v>1</v>
      </c>
      <c r="CE48">
        <f>N(Ввод!$J27&gt;=CE$14)</f>
        <v>1</v>
      </c>
      <c r="CF48">
        <f>N(Ввод!$J27&gt;=CF$14)</f>
        <v>1</v>
      </c>
      <c r="CG48">
        <f>N(Ввод!$J27&gt;=CG$14)</f>
        <v>1</v>
      </c>
      <c r="CH48">
        <f>N(Ввод!$J27&gt;=CH$14)</f>
        <v>1</v>
      </c>
      <c r="CI48">
        <f>N(Ввод!$J27&gt;=CI$14)</f>
        <v>1</v>
      </c>
      <c r="CJ48">
        <f>N(Ввод!$J27&gt;=CJ$14)</f>
        <v>1</v>
      </c>
      <c r="CK48">
        <f>N(Ввод!$J27&gt;=CK$14)</f>
        <v>1</v>
      </c>
      <c r="CL48">
        <f>N(Ввод!$J27&gt;=CL$14)</f>
        <v>1</v>
      </c>
      <c r="CM48">
        <f>N(Ввод!$J27&gt;=CM$14)</f>
        <v>1</v>
      </c>
      <c r="CN48">
        <f>N(Ввод!$J27&gt;=CN$14)</f>
        <v>1</v>
      </c>
      <c r="CO48">
        <f>N(Ввод!$J27&gt;=CO$14)</f>
        <v>1</v>
      </c>
      <c r="CP48">
        <f>N(Ввод!$J27&gt;=CP$14)</f>
        <v>1</v>
      </c>
      <c r="CQ48">
        <f>N(Ввод!$J27&gt;=CQ$14)</f>
        <v>1</v>
      </c>
      <c r="CR48">
        <f>N(Ввод!$J27&gt;=CR$14)</f>
        <v>1</v>
      </c>
      <c r="CS48">
        <f>N(Ввод!$J27&gt;=CS$14)</f>
        <v>1</v>
      </c>
      <c r="CT48">
        <f>N(Ввод!$J27&gt;=CT$14)</f>
        <v>1</v>
      </c>
      <c r="CU48">
        <f>N(Ввод!$J27&gt;=CU$14)</f>
        <v>1</v>
      </c>
      <c r="CV48">
        <f>N(Ввод!$J27&gt;=CV$14)</f>
        <v>1</v>
      </c>
      <c r="CW48">
        <f>N(Ввод!$J27&gt;=CW$14)</f>
        <v>1</v>
      </c>
      <c r="CX48">
        <f>N(Ввод!$J27&gt;=CX$14)</f>
        <v>1</v>
      </c>
      <c r="CY48">
        <f>N(Ввод!$J27&gt;=CY$14)</f>
        <v>1</v>
      </c>
      <c r="CZ48">
        <f>N(Ввод!$J27&gt;=CZ$14)</f>
        <v>1</v>
      </c>
      <c r="DA48">
        <f>N(Ввод!$J27&gt;=DA$14)</f>
        <v>1</v>
      </c>
      <c r="DB48">
        <f>N(Ввод!$J27&gt;=DB$14)</f>
        <v>1</v>
      </c>
      <c r="DC48">
        <f>N(Ввод!$J27&gt;=DC$14)</f>
        <v>1</v>
      </c>
      <c r="DD48">
        <f>N(Ввод!$J27&gt;=DD$14)</f>
        <v>1</v>
      </c>
      <c r="DE48">
        <f>N(Ввод!$J27&gt;=DE$14)</f>
        <v>1</v>
      </c>
      <c r="DF48">
        <f>N(Ввод!$J27&gt;=DF$14)</f>
        <v>1</v>
      </c>
      <c r="DG48">
        <f>N(Ввод!$J27&gt;=DG$14)</f>
        <v>1</v>
      </c>
      <c r="DH48">
        <f>N(Ввод!$J27&gt;=DH$14)</f>
        <v>1</v>
      </c>
      <c r="DI48">
        <f>N(Ввод!$J27&gt;=DI$14)</f>
        <v>1</v>
      </c>
      <c r="DJ48">
        <f>N(Ввод!$J27&gt;=DJ$14)</f>
        <v>1</v>
      </c>
    </row>
    <row r="49" spans="2:114" x14ac:dyDescent="0.25">
      <c r="B49" t="str">
        <f t="shared" si="3"/>
        <v>Создание / реконструкция объект №3</v>
      </c>
      <c r="G49" s="45" t="s">
        <v>268</v>
      </c>
      <c r="J49">
        <f>N(Ввод!$J28&gt;=J$14)</f>
        <v>1</v>
      </c>
      <c r="K49">
        <f>N(Ввод!$J28&gt;=K$14)</f>
        <v>1</v>
      </c>
      <c r="L49">
        <f>N(Ввод!$J28&gt;=L$14)</f>
        <v>1</v>
      </c>
      <c r="M49">
        <f>N(Ввод!$J28&gt;=M$14)</f>
        <v>1</v>
      </c>
      <c r="N49">
        <f>N(Ввод!$J28&gt;=N$14)</f>
        <v>0</v>
      </c>
      <c r="O49">
        <f>N(Ввод!$J28&gt;=O$14)</f>
        <v>0</v>
      </c>
      <c r="P49">
        <f>N(Ввод!$J28&gt;=P$14)</f>
        <v>0</v>
      </c>
      <c r="Q49">
        <f>N(Ввод!$J28&gt;=Q$14)</f>
        <v>0</v>
      </c>
      <c r="R49">
        <f>N(Ввод!$J28&gt;=R$14)</f>
        <v>0</v>
      </c>
      <c r="S49">
        <f>N(Ввод!$J28&gt;=S$14)</f>
        <v>0</v>
      </c>
      <c r="T49">
        <f>N(Ввод!$J28&gt;=T$14)</f>
        <v>0</v>
      </c>
      <c r="U49">
        <f>N(Ввод!$J28&gt;=U$14)</f>
        <v>0</v>
      </c>
      <c r="V49">
        <f>N(Ввод!$J28&gt;=V$14)</f>
        <v>0</v>
      </c>
      <c r="W49">
        <f>N(Ввод!$J28&gt;=W$14)</f>
        <v>0</v>
      </c>
      <c r="X49">
        <f>N(Ввод!$J28&gt;=X$14)</f>
        <v>0</v>
      </c>
      <c r="Y49">
        <f>N(Ввод!$J28&gt;=Y$14)</f>
        <v>0</v>
      </c>
      <c r="Z49">
        <f>N(Ввод!$J28&gt;=Z$14)</f>
        <v>0</v>
      </c>
      <c r="AA49">
        <f>N(Ввод!$J28&gt;=AA$14)</f>
        <v>0</v>
      </c>
      <c r="AB49">
        <f>N(Ввод!$J28&gt;=AB$14)</f>
        <v>0</v>
      </c>
      <c r="AC49">
        <f>N(Ввод!$J28&gt;=AC$14)</f>
        <v>0</v>
      </c>
      <c r="AD49">
        <f>N(Ввод!$J28&gt;=AD$14)</f>
        <v>0</v>
      </c>
      <c r="AE49">
        <f>N(Ввод!$J28&gt;=AE$14)</f>
        <v>0</v>
      </c>
      <c r="AF49">
        <f>N(Ввод!$J28&gt;=AF$14)</f>
        <v>0</v>
      </c>
      <c r="AG49">
        <f>N(Ввод!$J28&gt;=AG$14)</f>
        <v>0</v>
      </c>
      <c r="AH49">
        <f>N(Ввод!$J28&gt;=AH$14)</f>
        <v>0</v>
      </c>
      <c r="AI49">
        <f>N(Ввод!$J28&gt;=AI$14)</f>
        <v>0</v>
      </c>
      <c r="AJ49">
        <f>N(Ввод!$J28&gt;=AJ$14)</f>
        <v>0</v>
      </c>
      <c r="AK49">
        <f>N(Ввод!$J28&gt;=AK$14)</f>
        <v>0</v>
      </c>
      <c r="AL49">
        <f>N(Ввод!$J28&gt;=AL$14)</f>
        <v>0</v>
      </c>
      <c r="AM49">
        <f>N(Ввод!$J28&gt;=AM$14)</f>
        <v>0</v>
      </c>
      <c r="AN49">
        <f>N(Ввод!$J28&gt;=AN$14)</f>
        <v>0</v>
      </c>
      <c r="AO49">
        <f>N(Ввод!$J28&gt;=AO$14)</f>
        <v>0</v>
      </c>
      <c r="AP49">
        <f>N(Ввод!$J28&gt;=AP$14)</f>
        <v>0</v>
      </c>
      <c r="AQ49">
        <f>N(Ввод!$J28&gt;=AQ$14)</f>
        <v>0</v>
      </c>
      <c r="AR49">
        <f>N(Ввод!$J28&gt;=AR$14)</f>
        <v>0</v>
      </c>
      <c r="AS49">
        <f>N(Ввод!$J28&gt;=AS$14)</f>
        <v>0</v>
      </c>
      <c r="AT49">
        <f>N(Ввод!$J28&gt;=AT$14)</f>
        <v>0</v>
      </c>
      <c r="AU49">
        <f>N(Ввод!$J28&gt;=AU$14)</f>
        <v>0</v>
      </c>
      <c r="AV49">
        <f>N(Ввод!$J28&gt;=AV$14)</f>
        <v>0</v>
      </c>
      <c r="AW49">
        <f>N(Ввод!$J28&gt;=AW$14)</f>
        <v>0</v>
      </c>
      <c r="AX49">
        <f>N(Ввод!$J28&gt;=AX$14)</f>
        <v>0</v>
      </c>
      <c r="AY49">
        <f>N(Ввод!$J28&gt;=AY$14)</f>
        <v>0</v>
      </c>
      <c r="AZ49">
        <f>N(Ввод!$J28&gt;=AZ$14)</f>
        <v>0</v>
      </c>
      <c r="BA49">
        <f>N(Ввод!$J28&gt;=BA$14)</f>
        <v>0</v>
      </c>
      <c r="BB49">
        <f>N(Ввод!$J28&gt;=BB$14)</f>
        <v>0</v>
      </c>
      <c r="BC49">
        <f>N(Ввод!$J28&gt;=BC$14)</f>
        <v>0</v>
      </c>
      <c r="BD49">
        <f>N(Ввод!$J28&gt;=BD$14)</f>
        <v>0</v>
      </c>
      <c r="BE49">
        <f>N(Ввод!$J28&gt;=BE$14)</f>
        <v>0</v>
      </c>
      <c r="BF49">
        <f>N(Ввод!$J28&gt;=BF$14)</f>
        <v>0</v>
      </c>
      <c r="BG49">
        <f>N(Ввод!$J28&gt;=BG$14)</f>
        <v>0</v>
      </c>
      <c r="BH49">
        <f>N(Ввод!$J28&gt;=BH$14)</f>
        <v>0</v>
      </c>
      <c r="BI49">
        <f>N(Ввод!$J28&gt;=BI$14)</f>
        <v>1</v>
      </c>
      <c r="BJ49">
        <f>N(Ввод!$J28&gt;=BJ$14)</f>
        <v>1</v>
      </c>
      <c r="BK49">
        <f>N(Ввод!$J28&gt;=BK$14)</f>
        <v>1</v>
      </c>
      <c r="BL49">
        <f>N(Ввод!$J28&gt;=BL$14)</f>
        <v>1</v>
      </c>
      <c r="BM49">
        <f>N(Ввод!$J28&gt;=BM$14)</f>
        <v>1</v>
      </c>
      <c r="BN49">
        <f>N(Ввод!$J28&gt;=BN$14)</f>
        <v>1</v>
      </c>
      <c r="BO49">
        <f>N(Ввод!$J28&gt;=BO$14)</f>
        <v>1</v>
      </c>
      <c r="BP49">
        <f>N(Ввод!$J28&gt;=BP$14)</f>
        <v>1</v>
      </c>
      <c r="BQ49">
        <f>N(Ввод!$J28&gt;=BQ$14)</f>
        <v>1</v>
      </c>
      <c r="BR49">
        <f>N(Ввод!$J28&gt;=BR$14)</f>
        <v>1</v>
      </c>
      <c r="BS49">
        <f>N(Ввод!$J28&gt;=BS$14)</f>
        <v>1</v>
      </c>
      <c r="BT49">
        <f>N(Ввод!$J28&gt;=BT$14)</f>
        <v>1</v>
      </c>
      <c r="BU49">
        <f>N(Ввод!$J28&gt;=BU$14)</f>
        <v>1</v>
      </c>
      <c r="BV49">
        <f>N(Ввод!$J28&gt;=BV$14)</f>
        <v>1</v>
      </c>
      <c r="BW49">
        <f>N(Ввод!$J28&gt;=BW$14)</f>
        <v>1</v>
      </c>
      <c r="BX49">
        <f>N(Ввод!$J28&gt;=BX$14)</f>
        <v>1</v>
      </c>
      <c r="BY49">
        <f>N(Ввод!$J28&gt;=BY$14)</f>
        <v>1</v>
      </c>
      <c r="BZ49">
        <f>N(Ввод!$J28&gt;=BZ$14)</f>
        <v>1</v>
      </c>
      <c r="CA49">
        <f>N(Ввод!$J28&gt;=CA$14)</f>
        <v>1</v>
      </c>
      <c r="CB49">
        <f>N(Ввод!$J28&gt;=CB$14)</f>
        <v>1</v>
      </c>
      <c r="CC49">
        <f>N(Ввод!$J28&gt;=CC$14)</f>
        <v>1</v>
      </c>
      <c r="CD49">
        <f>N(Ввод!$J28&gt;=CD$14)</f>
        <v>1</v>
      </c>
      <c r="CE49">
        <f>N(Ввод!$J28&gt;=CE$14)</f>
        <v>1</v>
      </c>
      <c r="CF49">
        <f>N(Ввод!$J28&gt;=CF$14)</f>
        <v>1</v>
      </c>
      <c r="CG49">
        <f>N(Ввод!$J28&gt;=CG$14)</f>
        <v>1</v>
      </c>
      <c r="CH49">
        <f>N(Ввод!$J28&gt;=CH$14)</f>
        <v>1</v>
      </c>
      <c r="CI49">
        <f>N(Ввод!$J28&gt;=CI$14)</f>
        <v>1</v>
      </c>
      <c r="CJ49">
        <f>N(Ввод!$J28&gt;=CJ$14)</f>
        <v>1</v>
      </c>
      <c r="CK49">
        <f>N(Ввод!$J28&gt;=CK$14)</f>
        <v>1</v>
      </c>
      <c r="CL49">
        <f>N(Ввод!$J28&gt;=CL$14)</f>
        <v>1</v>
      </c>
      <c r="CM49">
        <f>N(Ввод!$J28&gt;=CM$14)</f>
        <v>1</v>
      </c>
      <c r="CN49">
        <f>N(Ввод!$J28&gt;=CN$14)</f>
        <v>1</v>
      </c>
      <c r="CO49">
        <f>N(Ввод!$J28&gt;=CO$14)</f>
        <v>1</v>
      </c>
      <c r="CP49">
        <f>N(Ввод!$J28&gt;=CP$14)</f>
        <v>1</v>
      </c>
      <c r="CQ49">
        <f>N(Ввод!$J28&gt;=CQ$14)</f>
        <v>1</v>
      </c>
      <c r="CR49">
        <f>N(Ввод!$J28&gt;=CR$14)</f>
        <v>1</v>
      </c>
      <c r="CS49">
        <f>N(Ввод!$J28&gt;=CS$14)</f>
        <v>1</v>
      </c>
      <c r="CT49">
        <f>N(Ввод!$J28&gt;=CT$14)</f>
        <v>1</v>
      </c>
      <c r="CU49">
        <f>N(Ввод!$J28&gt;=CU$14)</f>
        <v>1</v>
      </c>
      <c r="CV49">
        <f>N(Ввод!$J28&gt;=CV$14)</f>
        <v>1</v>
      </c>
      <c r="CW49">
        <f>N(Ввод!$J28&gt;=CW$14)</f>
        <v>1</v>
      </c>
      <c r="CX49">
        <f>N(Ввод!$J28&gt;=CX$14)</f>
        <v>1</v>
      </c>
      <c r="CY49">
        <f>N(Ввод!$J28&gt;=CY$14)</f>
        <v>1</v>
      </c>
      <c r="CZ49">
        <f>N(Ввод!$J28&gt;=CZ$14)</f>
        <v>1</v>
      </c>
      <c r="DA49">
        <f>N(Ввод!$J28&gt;=DA$14)</f>
        <v>1</v>
      </c>
      <c r="DB49">
        <f>N(Ввод!$J28&gt;=DB$14)</f>
        <v>1</v>
      </c>
      <c r="DC49">
        <f>N(Ввод!$J28&gt;=DC$14)</f>
        <v>1</v>
      </c>
      <c r="DD49">
        <f>N(Ввод!$J28&gt;=DD$14)</f>
        <v>1</v>
      </c>
      <c r="DE49">
        <f>N(Ввод!$J28&gt;=DE$14)</f>
        <v>1</v>
      </c>
      <c r="DF49">
        <f>N(Ввод!$J28&gt;=DF$14)</f>
        <v>1</v>
      </c>
      <c r="DG49">
        <f>N(Ввод!$J28&gt;=DG$14)</f>
        <v>1</v>
      </c>
      <c r="DH49">
        <f>N(Ввод!$J28&gt;=DH$14)</f>
        <v>1</v>
      </c>
      <c r="DI49">
        <f>N(Ввод!$J28&gt;=DI$14)</f>
        <v>1</v>
      </c>
      <c r="DJ49">
        <f>N(Ввод!$J28&gt;=DJ$14)</f>
        <v>1</v>
      </c>
    </row>
    <row r="50" spans="2:114" x14ac:dyDescent="0.25">
      <c r="B50" t="str">
        <f t="shared" si="3"/>
        <v>Создание / реконструкция объект №4</v>
      </c>
      <c r="G50" s="45" t="s">
        <v>268</v>
      </c>
      <c r="J50">
        <f>N(Ввод!$J29&gt;=J$14)</f>
        <v>1</v>
      </c>
      <c r="K50">
        <f>N(Ввод!$J29&gt;=K$14)</f>
        <v>1</v>
      </c>
      <c r="L50">
        <f>N(Ввод!$J29&gt;=L$14)</f>
        <v>1</v>
      </c>
      <c r="M50">
        <f>N(Ввод!$J29&gt;=M$14)</f>
        <v>1</v>
      </c>
      <c r="N50">
        <f>N(Ввод!$J29&gt;=N$14)</f>
        <v>0</v>
      </c>
      <c r="O50">
        <f>N(Ввод!$J29&gt;=O$14)</f>
        <v>0</v>
      </c>
      <c r="P50">
        <f>N(Ввод!$J29&gt;=P$14)</f>
        <v>0</v>
      </c>
      <c r="Q50">
        <f>N(Ввод!$J29&gt;=Q$14)</f>
        <v>0</v>
      </c>
      <c r="R50">
        <f>N(Ввод!$J29&gt;=R$14)</f>
        <v>0</v>
      </c>
      <c r="S50">
        <f>N(Ввод!$J29&gt;=S$14)</f>
        <v>0</v>
      </c>
      <c r="T50">
        <f>N(Ввод!$J29&gt;=T$14)</f>
        <v>0</v>
      </c>
      <c r="U50">
        <f>N(Ввод!$J29&gt;=U$14)</f>
        <v>0</v>
      </c>
      <c r="V50">
        <f>N(Ввод!$J29&gt;=V$14)</f>
        <v>0</v>
      </c>
      <c r="W50">
        <f>N(Ввод!$J29&gt;=W$14)</f>
        <v>0</v>
      </c>
      <c r="X50">
        <f>N(Ввод!$J29&gt;=X$14)</f>
        <v>0</v>
      </c>
      <c r="Y50">
        <f>N(Ввод!$J29&gt;=Y$14)</f>
        <v>0</v>
      </c>
      <c r="Z50">
        <f>N(Ввод!$J29&gt;=Z$14)</f>
        <v>0</v>
      </c>
      <c r="AA50">
        <f>N(Ввод!$J29&gt;=AA$14)</f>
        <v>0</v>
      </c>
      <c r="AB50">
        <f>N(Ввод!$J29&gt;=AB$14)</f>
        <v>0</v>
      </c>
      <c r="AC50">
        <f>N(Ввод!$J29&gt;=AC$14)</f>
        <v>0</v>
      </c>
      <c r="AD50">
        <f>N(Ввод!$J29&gt;=AD$14)</f>
        <v>0</v>
      </c>
      <c r="AE50">
        <f>N(Ввод!$J29&gt;=AE$14)</f>
        <v>0</v>
      </c>
      <c r="AF50">
        <f>N(Ввод!$J29&gt;=AF$14)</f>
        <v>0</v>
      </c>
      <c r="AG50">
        <f>N(Ввод!$J29&gt;=AG$14)</f>
        <v>0</v>
      </c>
      <c r="AH50">
        <f>N(Ввод!$J29&gt;=AH$14)</f>
        <v>0</v>
      </c>
      <c r="AI50">
        <f>N(Ввод!$J29&gt;=AI$14)</f>
        <v>0</v>
      </c>
      <c r="AJ50">
        <f>N(Ввод!$J29&gt;=AJ$14)</f>
        <v>0</v>
      </c>
      <c r="AK50">
        <f>N(Ввод!$J29&gt;=AK$14)</f>
        <v>0</v>
      </c>
      <c r="AL50">
        <f>N(Ввод!$J29&gt;=AL$14)</f>
        <v>0</v>
      </c>
      <c r="AM50">
        <f>N(Ввод!$J29&gt;=AM$14)</f>
        <v>0</v>
      </c>
      <c r="AN50">
        <f>N(Ввод!$J29&gt;=AN$14)</f>
        <v>0</v>
      </c>
      <c r="AO50">
        <f>N(Ввод!$J29&gt;=AO$14)</f>
        <v>0</v>
      </c>
      <c r="AP50">
        <f>N(Ввод!$J29&gt;=AP$14)</f>
        <v>0</v>
      </c>
      <c r="AQ50">
        <f>N(Ввод!$J29&gt;=AQ$14)</f>
        <v>0</v>
      </c>
      <c r="AR50">
        <f>N(Ввод!$J29&gt;=AR$14)</f>
        <v>0</v>
      </c>
      <c r="AS50">
        <f>N(Ввод!$J29&gt;=AS$14)</f>
        <v>0</v>
      </c>
      <c r="AT50">
        <f>N(Ввод!$J29&gt;=AT$14)</f>
        <v>0</v>
      </c>
      <c r="AU50">
        <f>N(Ввод!$J29&gt;=AU$14)</f>
        <v>0</v>
      </c>
      <c r="AV50">
        <f>N(Ввод!$J29&gt;=AV$14)</f>
        <v>0</v>
      </c>
      <c r="AW50">
        <f>N(Ввод!$J29&gt;=AW$14)</f>
        <v>0</v>
      </c>
      <c r="AX50">
        <f>N(Ввод!$J29&gt;=AX$14)</f>
        <v>0</v>
      </c>
      <c r="AY50">
        <f>N(Ввод!$J29&gt;=AY$14)</f>
        <v>0</v>
      </c>
      <c r="AZ50">
        <f>N(Ввод!$J29&gt;=AZ$14)</f>
        <v>0</v>
      </c>
      <c r="BA50">
        <f>N(Ввод!$J29&gt;=BA$14)</f>
        <v>0</v>
      </c>
      <c r="BB50">
        <f>N(Ввод!$J29&gt;=BB$14)</f>
        <v>0</v>
      </c>
      <c r="BC50">
        <f>N(Ввод!$J29&gt;=BC$14)</f>
        <v>0</v>
      </c>
      <c r="BD50">
        <f>N(Ввод!$J29&gt;=BD$14)</f>
        <v>0</v>
      </c>
      <c r="BE50">
        <f>N(Ввод!$J29&gt;=BE$14)</f>
        <v>0</v>
      </c>
      <c r="BF50">
        <f>N(Ввод!$J29&gt;=BF$14)</f>
        <v>0</v>
      </c>
      <c r="BG50">
        <f>N(Ввод!$J29&gt;=BG$14)</f>
        <v>0</v>
      </c>
      <c r="BH50">
        <f>N(Ввод!$J29&gt;=BH$14)</f>
        <v>0</v>
      </c>
      <c r="BI50">
        <f>N(Ввод!$J29&gt;=BI$14)</f>
        <v>1</v>
      </c>
      <c r="BJ50">
        <f>N(Ввод!$J29&gt;=BJ$14)</f>
        <v>1</v>
      </c>
      <c r="BK50">
        <f>N(Ввод!$J29&gt;=BK$14)</f>
        <v>1</v>
      </c>
      <c r="BL50">
        <f>N(Ввод!$J29&gt;=BL$14)</f>
        <v>1</v>
      </c>
      <c r="BM50">
        <f>N(Ввод!$J29&gt;=BM$14)</f>
        <v>1</v>
      </c>
      <c r="BN50">
        <f>N(Ввод!$J29&gt;=BN$14)</f>
        <v>1</v>
      </c>
      <c r="BO50">
        <f>N(Ввод!$J29&gt;=BO$14)</f>
        <v>1</v>
      </c>
      <c r="BP50">
        <f>N(Ввод!$J29&gt;=BP$14)</f>
        <v>1</v>
      </c>
      <c r="BQ50">
        <f>N(Ввод!$J29&gt;=BQ$14)</f>
        <v>1</v>
      </c>
      <c r="BR50">
        <f>N(Ввод!$J29&gt;=BR$14)</f>
        <v>1</v>
      </c>
      <c r="BS50">
        <f>N(Ввод!$J29&gt;=BS$14)</f>
        <v>1</v>
      </c>
      <c r="BT50">
        <f>N(Ввод!$J29&gt;=BT$14)</f>
        <v>1</v>
      </c>
      <c r="BU50">
        <f>N(Ввод!$J29&gt;=BU$14)</f>
        <v>1</v>
      </c>
      <c r="BV50">
        <f>N(Ввод!$J29&gt;=BV$14)</f>
        <v>1</v>
      </c>
      <c r="BW50">
        <f>N(Ввод!$J29&gt;=BW$14)</f>
        <v>1</v>
      </c>
      <c r="BX50">
        <f>N(Ввод!$J29&gt;=BX$14)</f>
        <v>1</v>
      </c>
      <c r="BY50">
        <f>N(Ввод!$J29&gt;=BY$14)</f>
        <v>1</v>
      </c>
      <c r="BZ50">
        <f>N(Ввод!$J29&gt;=BZ$14)</f>
        <v>1</v>
      </c>
      <c r="CA50">
        <f>N(Ввод!$J29&gt;=CA$14)</f>
        <v>1</v>
      </c>
      <c r="CB50">
        <f>N(Ввод!$J29&gt;=CB$14)</f>
        <v>1</v>
      </c>
      <c r="CC50">
        <f>N(Ввод!$J29&gt;=CC$14)</f>
        <v>1</v>
      </c>
      <c r="CD50">
        <f>N(Ввод!$J29&gt;=CD$14)</f>
        <v>1</v>
      </c>
      <c r="CE50">
        <f>N(Ввод!$J29&gt;=CE$14)</f>
        <v>1</v>
      </c>
      <c r="CF50">
        <f>N(Ввод!$J29&gt;=CF$14)</f>
        <v>1</v>
      </c>
      <c r="CG50">
        <f>N(Ввод!$J29&gt;=CG$14)</f>
        <v>1</v>
      </c>
      <c r="CH50">
        <f>N(Ввод!$J29&gt;=CH$14)</f>
        <v>1</v>
      </c>
      <c r="CI50">
        <f>N(Ввод!$J29&gt;=CI$14)</f>
        <v>1</v>
      </c>
      <c r="CJ50">
        <f>N(Ввод!$J29&gt;=CJ$14)</f>
        <v>1</v>
      </c>
      <c r="CK50">
        <f>N(Ввод!$J29&gt;=CK$14)</f>
        <v>1</v>
      </c>
      <c r="CL50">
        <f>N(Ввод!$J29&gt;=CL$14)</f>
        <v>1</v>
      </c>
      <c r="CM50">
        <f>N(Ввод!$J29&gt;=CM$14)</f>
        <v>1</v>
      </c>
      <c r="CN50">
        <f>N(Ввод!$J29&gt;=CN$14)</f>
        <v>1</v>
      </c>
      <c r="CO50">
        <f>N(Ввод!$J29&gt;=CO$14)</f>
        <v>1</v>
      </c>
      <c r="CP50">
        <f>N(Ввод!$J29&gt;=CP$14)</f>
        <v>1</v>
      </c>
      <c r="CQ50">
        <f>N(Ввод!$J29&gt;=CQ$14)</f>
        <v>1</v>
      </c>
      <c r="CR50">
        <f>N(Ввод!$J29&gt;=CR$14)</f>
        <v>1</v>
      </c>
      <c r="CS50">
        <f>N(Ввод!$J29&gt;=CS$14)</f>
        <v>1</v>
      </c>
      <c r="CT50">
        <f>N(Ввод!$J29&gt;=CT$14)</f>
        <v>1</v>
      </c>
      <c r="CU50">
        <f>N(Ввод!$J29&gt;=CU$14)</f>
        <v>1</v>
      </c>
      <c r="CV50">
        <f>N(Ввод!$J29&gt;=CV$14)</f>
        <v>1</v>
      </c>
      <c r="CW50">
        <f>N(Ввод!$J29&gt;=CW$14)</f>
        <v>1</v>
      </c>
      <c r="CX50">
        <f>N(Ввод!$J29&gt;=CX$14)</f>
        <v>1</v>
      </c>
      <c r="CY50">
        <f>N(Ввод!$J29&gt;=CY$14)</f>
        <v>1</v>
      </c>
      <c r="CZ50">
        <f>N(Ввод!$J29&gt;=CZ$14)</f>
        <v>1</v>
      </c>
      <c r="DA50">
        <f>N(Ввод!$J29&gt;=DA$14)</f>
        <v>1</v>
      </c>
      <c r="DB50">
        <f>N(Ввод!$J29&gt;=DB$14)</f>
        <v>1</v>
      </c>
      <c r="DC50">
        <f>N(Ввод!$J29&gt;=DC$14)</f>
        <v>1</v>
      </c>
      <c r="DD50">
        <f>N(Ввод!$J29&gt;=DD$14)</f>
        <v>1</v>
      </c>
      <c r="DE50">
        <f>N(Ввод!$J29&gt;=DE$14)</f>
        <v>1</v>
      </c>
      <c r="DF50">
        <f>N(Ввод!$J29&gt;=DF$14)</f>
        <v>1</v>
      </c>
      <c r="DG50">
        <f>N(Ввод!$J29&gt;=DG$14)</f>
        <v>1</v>
      </c>
      <c r="DH50">
        <f>N(Ввод!$J29&gt;=DH$14)</f>
        <v>1</v>
      </c>
      <c r="DI50">
        <f>N(Ввод!$J29&gt;=DI$14)</f>
        <v>1</v>
      </c>
      <c r="DJ50">
        <f>N(Ввод!$J29&gt;=DJ$14)</f>
        <v>1</v>
      </c>
    </row>
    <row r="51" spans="2:114" x14ac:dyDescent="0.25">
      <c r="B51" t="str">
        <f t="shared" si="3"/>
        <v>Создание / реконструкция объект №5</v>
      </c>
      <c r="G51" s="45" t="s">
        <v>268</v>
      </c>
      <c r="J51">
        <f>N(Ввод!$J30&gt;=J$14)</f>
        <v>1</v>
      </c>
      <c r="K51">
        <f>N(Ввод!$J30&gt;=K$14)</f>
        <v>1</v>
      </c>
      <c r="L51">
        <f>N(Ввод!$J30&gt;=L$14)</f>
        <v>1</v>
      </c>
      <c r="M51">
        <f>N(Ввод!$J30&gt;=M$14)</f>
        <v>1</v>
      </c>
      <c r="N51">
        <f>N(Ввод!$J30&gt;=N$14)</f>
        <v>1</v>
      </c>
      <c r="O51">
        <f>N(Ввод!$J30&gt;=O$14)</f>
        <v>1</v>
      </c>
      <c r="P51">
        <f>N(Ввод!$J30&gt;=P$14)</f>
        <v>1</v>
      </c>
      <c r="Q51">
        <f>N(Ввод!$J30&gt;=Q$14)</f>
        <v>1</v>
      </c>
      <c r="R51">
        <f>N(Ввод!$J30&gt;=R$14)</f>
        <v>0</v>
      </c>
      <c r="S51">
        <f>N(Ввод!$J30&gt;=S$14)</f>
        <v>0</v>
      </c>
      <c r="T51">
        <f>N(Ввод!$J30&gt;=T$14)</f>
        <v>0</v>
      </c>
      <c r="U51">
        <f>N(Ввод!$J30&gt;=U$14)</f>
        <v>0</v>
      </c>
      <c r="V51">
        <f>N(Ввод!$J30&gt;=V$14)</f>
        <v>0</v>
      </c>
      <c r="W51">
        <f>N(Ввод!$J30&gt;=W$14)</f>
        <v>0</v>
      </c>
      <c r="X51">
        <f>N(Ввод!$J30&gt;=X$14)</f>
        <v>0</v>
      </c>
      <c r="Y51">
        <f>N(Ввод!$J30&gt;=Y$14)</f>
        <v>0</v>
      </c>
      <c r="Z51">
        <f>N(Ввод!$J30&gt;=Z$14)</f>
        <v>0</v>
      </c>
      <c r="AA51">
        <f>N(Ввод!$J30&gt;=AA$14)</f>
        <v>0</v>
      </c>
      <c r="AB51">
        <f>N(Ввод!$J30&gt;=AB$14)</f>
        <v>0</v>
      </c>
      <c r="AC51">
        <f>N(Ввод!$J30&gt;=AC$14)</f>
        <v>0</v>
      </c>
      <c r="AD51">
        <f>N(Ввод!$J30&gt;=AD$14)</f>
        <v>0</v>
      </c>
      <c r="AE51">
        <f>N(Ввод!$J30&gt;=AE$14)</f>
        <v>0</v>
      </c>
      <c r="AF51">
        <f>N(Ввод!$J30&gt;=AF$14)</f>
        <v>0</v>
      </c>
      <c r="AG51">
        <f>N(Ввод!$J30&gt;=AG$14)</f>
        <v>0</v>
      </c>
      <c r="AH51">
        <f>N(Ввод!$J30&gt;=AH$14)</f>
        <v>0</v>
      </c>
      <c r="AI51">
        <f>N(Ввод!$J30&gt;=AI$14)</f>
        <v>0</v>
      </c>
      <c r="AJ51">
        <f>N(Ввод!$J30&gt;=AJ$14)</f>
        <v>0</v>
      </c>
      <c r="AK51">
        <f>N(Ввод!$J30&gt;=AK$14)</f>
        <v>0</v>
      </c>
      <c r="AL51">
        <f>N(Ввод!$J30&gt;=AL$14)</f>
        <v>0</v>
      </c>
      <c r="AM51">
        <f>N(Ввод!$J30&gt;=AM$14)</f>
        <v>0</v>
      </c>
      <c r="AN51">
        <f>N(Ввод!$J30&gt;=AN$14)</f>
        <v>0</v>
      </c>
      <c r="AO51">
        <f>N(Ввод!$J30&gt;=AO$14)</f>
        <v>0</v>
      </c>
      <c r="AP51">
        <f>N(Ввод!$J30&gt;=AP$14)</f>
        <v>0</v>
      </c>
      <c r="AQ51">
        <f>N(Ввод!$J30&gt;=AQ$14)</f>
        <v>0</v>
      </c>
      <c r="AR51">
        <f>N(Ввод!$J30&gt;=AR$14)</f>
        <v>0</v>
      </c>
      <c r="AS51">
        <f>N(Ввод!$J30&gt;=AS$14)</f>
        <v>0</v>
      </c>
      <c r="AT51">
        <f>N(Ввод!$J30&gt;=AT$14)</f>
        <v>0</v>
      </c>
      <c r="AU51">
        <f>N(Ввод!$J30&gt;=AU$14)</f>
        <v>0</v>
      </c>
      <c r="AV51">
        <f>N(Ввод!$J30&gt;=AV$14)</f>
        <v>0</v>
      </c>
      <c r="AW51">
        <f>N(Ввод!$J30&gt;=AW$14)</f>
        <v>0</v>
      </c>
      <c r="AX51">
        <f>N(Ввод!$J30&gt;=AX$14)</f>
        <v>0</v>
      </c>
      <c r="AY51">
        <f>N(Ввод!$J30&gt;=AY$14)</f>
        <v>0</v>
      </c>
      <c r="AZ51">
        <f>N(Ввод!$J30&gt;=AZ$14)</f>
        <v>0</v>
      </c>
      <c r="BA51">
        <f>N(Ввод!$J30&gt;=BA$14)</f>
        <v>0</v>
      </c>
      <c r="BB51">
        <f>N(Ввод!$J30&gt;=BB$14)</f>
        <v>0</v>
      </c>
      <c r="BC51">
        <f>N(Ввод!$J30&gt;=BC$14)</f>
        <v>0</v>
      </c>
      <c r="BD51">
        <f>N(Ввод!$J30&gt;=BD$14)</f>
        <v>0</v>
      </c>
      <c r="BE51">
        <f>N(Ввод!$J30&gt;=BE$14)</f>
        <v>0</v>
      </c>
      <c r="BF51">
        <f>N(Ввод!$J30&gt;=BF$14)</f>
        <v>0</v>
      </c>
      <c r="BG51">
        <f>N(Ввод!$J30&gt;=BG$14)</f>
        <v>0</v>
      </c>
      <c r="BH51">
        <f>N(Ввод!$J30&gt;=BH$14)</f>
        <v>0</v>
      </c>
      <c r="BI51">
        <f>N(Ввод!$J30&gt;=BI$14)</f>
        <v>1</v>
      </c>
      <c r="BJ51">
        <f>N(Ввод!$J30&gt;=BJ$14)</f>
        <v>1</v>
      </c>
      <c r="BK51">
        <f>N(Ввод!$J30&gt;=BK$14)</f>
        <v>1</v>
      </c>
      <c r="BL51">
        <f>N(Ввод!$J30&gt;=BL$14)</f>
        <v>1</v>
      </c>
      <c r="BM51">
        <f>N(Ввод!$J30&gt;=BM$14)</f>
        <v>1</v>
      </c>
      <c r="BN51">
        <f>N(Ввод!$J30&gt;=BN$14)</f>
        <v>1</v>
      </c>
      <c r="BO51">
        <f>N(Ввод!$J30&gt;=BO$14)</f>
        <v>1</v>
      </c>
      <c r="BP51">
        <f>N(Ввод!$J30&gt;=BP$14)</f>
        <v>1</v>
      </c>
      <c r="BQ51">
        <f>N(Ввод!$J30&gt;=BQ$14)</f>
        <v>1</v>
      </c>
      <c r="BR51">
        <f>N(Ввод!$J30&gt;=BR$14)</f>
        <v>1</v>
      </c>
      <c r="BS51">
        <f>N(Ввод!$J30&gt;=BS$14)</f>
        <v>1</v>
      </c>
      <c r="BT51">
        <f>N(Ввод!$J30&gt;=BT$14)</f>
        <v>1</v>
      </c>
      <c r="BU51">
        <f>N(Ввод!$J30&gt;=BU$14)</f>
        <v>1</v>
      </c>
      <c r="BV51">
        <f>N(Ввод!$J30&gt;=BV$14)</f>
        <v>1</v>
      </c>
      <c r="BW51">
        <f>N(Ввод!$J30&gt;=BW$14)</f>
        <v>1</v>
      </c>
      <c r="BX51">
        <f>N(Ввод!$J30&gt;=BX$14)</f>
        <v>1</v>
      </c>
      <c r="BY51">
        <f>N(Ввод!$J30&gt;=BY$14)</f>
        <v>1</v>
      </c>
      <c r="BZ51">
        <f>N(Ввод!$J30&gt;=BZ$14)</f>
        <v>1</v>
      </c>
      <c r="CA51">
        <f>N(Ввод!$J30&gt;=CA$14)</f>
        <v>1</v>
      </c>
      <c r="CB51">
        <f>N(Ввод!$J30&gt;=CB$14)</f>
        <v>1</v>
      </c>
      <c r="CC51">
        <f>N(Ввод!$J30&gt;=CC$14)</f>
        <v>1</v>
      </c>
      <c r="CD51">
        <f>N(Ввод!$J30&gt;=CD$14)</f>
        <v>1</v>
      </c>
      <c r="CE51">
        <f>N(Ввод!$J30&gt;=CE$14)</f>
        <v>1</v>
      </c>
      <c r="CF51">
        <f>N(Ввод!$J30&gt;=CF$14)</f>
        <v>1</v>
      </c>
      <c r="CG51">
        <f>N(Ввод!$J30&gt;=CG$14)</f>
        <v>1</v>
      </c>
      <c r="CH51">
        <f>N(Ввод!$J30&gt;=CH$14)</f>
        <v>1</v>
      </c>
      <c r="CI51">
        <f>N(Ввод!$J30&gt;=CI$14)</f>
        <v>1</v>
      </c>
      <c r="CJ51">
        <f>N(Ввод!$J30&gt;=CJ$14)</f>
        <v>1</v>
      </c>
      <c r="CK51">
        <f>N(Ввод!$J30&gt;=CK$14)</f>
        <v>1</v>
      </c>
      <c r="CL51">
        <f>N(Ввод!$J30&gt;=CL$14)</f>
        <v>1</v>
      </c>
      <c r="CM51">
        <f>N(Ввод!$J30&gt;=CM$14)</f>
        <v>1</v>
      </c>
      <c r="CN51">
        <f>N(Ввод!$J30&gt;=CN$14)</f>
        <v>1</v>
      </c>
      <c r="CO51">
        <f>N(Ввод!$J30&gt;=CO$14)</f>
        <v>1</v>
      </c>
      <c r="CP51">
        <f>N(Ввод!$J30&gt;=CP$14)</f>
        <v>1</v>
      </c>
      <c r="CQ51">
        <f>N(Ввод!$J30&gt;=CQ$14)</f>
        <v>1</v>
      </c>
      <c r="CR51">
        <f>N(Ввод!$J30&gt;=CR$14)</f>
        <v>1</v>
      </c>
      <c r="CS51">
        <f>N(Ввод!$J30&gt;=CS$14)</f>
        <v>1</v>
      </c>
      <c r="CT51">
        <f>N(Ввод!$J30&gt;=CT$14)</f>
        <v>1</v>
      </c>
      <c r="CU51">
        <f>N(Ввод!$J30&gt;=CU$14)</f>
        <v>1</v>
      </c>
      <c r="CV51">
        <f>N(Ввод!$J30&gt;=CV$14)</f>
        <v>1</v>
      </c>
      <c r="CW51">
        <f>N(Ввод!$J30&gt;=CW$14)</f>
        <v>1</v>
      </c>
      <c r="CX51">
        <f>N(Ввод!$J30&gt;=CX$14)</f>
        <v>1</v>
      </c>
      <c r="CY51">
        <f>N(Ввод!$J30&gt;=CY$14)</f>
        <v>1</v>
      </c>
      <c r="CZ51">
        <f>N(Ввод!$J30&gt;=CZ$14)</f>
        <v>1</v>
      </c>
      <c r="DA51">
        <f>N(Ввод!$J30&gt;=DA$14)</f>
        <v>1</v>
      </c>
      <c r="DB51">
        <f>N(Ввод!$J30&gt;=DB$14)</f>
        <v>1</v>
      </c>
      <c r="DC51">
        <f>N(Ввод!$J30&gt;=DC$14)</f>
        <v>1</v>
      </c>
      <c r="DD51">
        <f>N(Ввод!$J30&gt;=DD$14)</f>
        <v>1</v>
      </c>
      <c r="DE51">
        <f>N(Ввод!$J30&gt;=DE$14)</f>
        <v>1</v>
      </c>
      <c r="DF51">
        <f>N(Ввод!$J30&gt;=DF$14)</f>
        <v>1</v>
      </c>
      <c r="DG51">
        <f>N(Ввод!$J30&gt;=DG$14)</f>
        <v>1</v>
      </c>
      <c r="DH51">
        <f>N(Ввод!$J30&gt;=DH$14)</f>
        <v>1</v>
      </c>
      <c r="DI51">
        <f>N(Ввод!$J30&gt;=DI$14)</f>
        <v>1</v>
      </c>
      <c r="DJ51">
        <f>N(Ввод!$J30&gt;=DJ$14)</f>
        <v>1</v>
      </c>
    </row>
    <row r="52" spans="2:114" x14ac:dyDescent="0.25">
      <c r="B52" t="str">
        <f t="shared" si="3"/>
        <v>Создание / реконструкция объект №6</v>
      </c>
      <c r="G52" s="45" t="s">
        <v>268</v>
      </c>
      <c r="J52">
        <f>N(Ввод!$J31&gt;=J$14)</f>
        <v>1</v>
      </c>
      <c r="K52">
        <f>N(Ввод!$J31&gt;=K$14)</f>
        <v>1</v>
      </c>
      <c r="L52">
        <f>N(Ввод!$J31&gt;=L$14)</f>
        <v>1</v>
      </c>
      <c r="M52">
        <f>N(Ввод!$J31&gt;=M$14)</f>
        <v>1</v>
      </c>
      <c r="N52">
        <f>N(Ввод!$J31&gt;=N$14)</f>
        <v>1</v>
      </c>
      <c r="O52">
        <f>N(Ввод!$J31&gt;=O$14)</f>
        <v>1</v>
      </c>
      <c r="P52">
        <f>N(Ввод!$J31&gt;=P$14)</f>
        <v>1</v>
      </c>
      <c r="Q52">
        <f>N(Ввод!$J31&gt;=Q$14)</f>
        <v>1</v>
      </c>
      <c r="R52">
        <f>N(Ввод!$J31&gt;=R$14)</f>
        <v>1</v>
      </c>
      <c r="S52">
        <f>N(Ввод!$J31&gt;=S$14)</f>
        <v>1</v>
      </c>
      <c r="T52">
        <f>N(Ввод!$J31&gt;=T$14)</f>
        <v>1</v>
      </c>
      <c r="U52">
        <f>N(Ввод!$J31&gt;=U$14)</f>
        <v>1</v>
      </c>
      <c r="V52">
        <f>N(Ввод!$J31&gt;=V$14)</f>
        <v>0</v>
      </c>
      <c r="W52">
        <f>N(Ввод!$J31&gt;=W$14)</f>
        <v>0</v>
      </c>
      <c r="X52">
        <f>N(Ввод!$J31&gt;=X$14)</f>
        <v>0</v>
      </c>
      <c r="Y52">
        <f>N(Ввод!$J31&gt;=Y$14)</f>
        <v>0</v>
      </c>
      <c r="Z52">
        <f>N(Ввод!$J31&gt;=Z$14)</f>
        <v>0</v>
      </c>
      <c r="AA52">
        <f>N(Ввод!$J31&gt;=AA$14)</f>
        <v>0</v>
      </c>
      <c r="AB52">
        <f>N(Ввод!$J31&gt;=AB$14)</f>
        <v>0</v>
      </c>
      <c r="AC52">
        <f>N(Ввод!$J31&gt;=AC$14)</f>
        <v>0</v>
      </c>
      <c r="AD52">
        <f>N(Ввод!$J31&gt;=AD$14)</f>
        <v>0</v>
      </c>
      <c r="AE52">
        <f>N(Ввод!$J31&gt;=AE$14)</f>
        <v>0</v>
      </c>
      <c r="AF52">
        <f>N(Ввод!$J31&gt;=AF$14)</f>
        <v>0</v>
      </c>
      <c r="AG52">
        <f>N(Ввод!$J31&gt;=AG$14)</f>
        <v>0</v>
      </c>
      <c r="AH52">
        <f>N(Ввод!$J31&gt;=AH$14)</f>
        <v>0</v>
      </c>
      <c r="AI52">
        <f>N(Ввод!$J31&gt;=AI$14)</f>
        <v>0</v>
      </c>
      <c r="AJ52">
        <f>N(Ввод!$J31&gt;=AJ$14)</f>
        <v>0</v>
      </c>
      <c r="AK52">
        <f>N(Ввод!$J31&gt;=AK$14)</f>
        <v>0</v>
      </c>
      <c r="AL52">
        <f>N(Ввод!$J31&gt;=AL$14)</f>
        <v>0</v>
      </c>
      <c r="AM52">
        <f>N(Ввод!$J31&gt;=AM$14)</f>
        <v>0</v>
      </c>
      <c r="AN52">
        <f>N(Ввод!$J31&gt;=AN$14)</f>
        <v>0</v>
      </c>
      <c r="AO52">
        <f>N(Ввод!$J31&gt;=AO$14)</f>
        <v>0</v>
      </c>
      <c r="AP52">
        <f>N(Ввод!$J31&gt;=AP$14)</f>
        <v>0</v>
      </c>
      <c r="AQ52">
        <f>N(Ввод!$J31&gt;=AQ$14)</f>
        <v>0</v>
      </c>
      <c r="AR52">
        <f>N(Ввод!$J31&gt;=AR$14)</f>
        <v>0</v>
      </c>
      <c r="AS52">
        <f>N(Ввод!$J31&gt;=AS$14)</f>
        <v>0</v>
      </c>
      <c r="AT52">
        <f>N(Ввод!$J31&gt;=AT$14)</f>
        <v>0</v>
      </c>
      <c r="AU52">
        <f>N(Ввод!$J31&gt;=AU$14)</f>
        <v>0</v>
      </c>
      <c r="AV52">
        <f>N(Ввод!$J31&gt;=AV$14)</f>
        <v>0</v>
      </c>
      <c r="AW52">
        <f>N(Ввод!$J31&gt;=AW$14)</f>
        <v>0</v>
      </c>
      <c r="AX52">
        <f>N(Ввод!$J31&gt;=AX$14)</f>
        <v>0</v>
      </c>
      <c r="AY52">
        <f>N(Ввод!$J31&gt;=AY$14)</f>
        <v>0</v>
      </c>
      <c r="AZ52">
        <f>N(Ввод!$J31&gt;=AZ$14)</f>
        <v>0</v>
      </c>
      <c r="BA52">
        <f>N(Ввод!$J31&gt;=BA$14)</f>
        <v>0</v>
      </c>
      <c r="BB52">
        <f>N(Ввод!$J31&gt;=BB$14)</f>
        <v>0</v>
      </c>
      <c r="BC52">
        <f>N(Ввод!$J31&gt;=BC$14)</f>
        <v>0</v>
      </c>
      <c r="BD52">
        <f>N(Ввод!$J31&gt;=BD$14)</f>
        <v>0</v>
      </c>
      <c r="BE52">
        <f>N(Ввод!$J31&gt;=BE$14)</f>
        <v>0</v>
      </c>
      <c r="BF52">
        <f>N(Ввод!$J31&gt;=BF$14)</f>
        <v>0</v>
      </c>
      <c r="BG52">
        <f>N(Ввод!$J31&gt;=BG$14)</f>
        <v>0</v>
      </c>
      <c r="BH52">
        <f>N(Ввод!$J31&gt;=BH$14)</f>
        <v>0</v>
      </c>
      <c r="BI52">
        <f>N(Ввод!$J31&gt;=BI$14)</f>
        <v>1</v>
      </c>
      <c r="BJ52">
        <f>N(Ввод!$J31&gt;=BJ$14)</f>
        <v>1</v>
      </c>
      <c r="BK52">
        <f>N(Ввод!$J31&gt;=BK$14)</f>
        <v>1</v>
      </c>
      <c r="BL52">
        <f>N(Ввод!$J31&gt;=BL$14)</f>
        <v>1</v>
      </c>
      <c r="BM52">
        <f>N(Ввод!$J31&gt;=BM$14)</f>
        <v>1</v>
      </c>
      <c r="BN52">
        <f>N(Ввод!$J31&gt;=BN$14)</f>
        <v>1</v>
      </c>
      <c r="BO52">
        <f>N(Ввод!$J31&gt;=BO$14)</f>
        <v>1</v>
      </c>
      <c r="BP52">
        <f>N(Ввод!$J31&gt;=BP$14)</f>
        <v>1</v>
      </c>
      <c r="BQ52">
        <f>N(Ввод!$J31&gt;=BQ$14)</f>
        <v>1</v>
      </c>
      <c r="BR52">
        <f>N(Ввод!$J31&gt;=BR$14)</f>
        <v>1</v>
      </c>
      <c r="BS52">
        <f>N(Ввод!$J31&gt;=BS$14)</f>
        <v>1</v>
      </c>
      <c r="BT52">
        <f>N(Ввод!$J31&gt;=BT$14)</f>
        <v>1</v>
      </c>
      <c r="BU52">
        <f>N(Ввод!$J31&gt;=BU$14)</f>
        <v>1</v>
      </c>
      <c r="BV52">
        <f>N(Ввод!$J31&gt;=BV$14)</f>
        <v>1</v>
      </c>
      <c r="BW52">
        <f>N(Ввод!$J31&gt;=BW$14)</f>
        <v>1</v>
      </c>
      <c r="BX52">
        <f>N(Ввод!$J31&gt;=BX$14)</f>
        <v>1</v>
      </c>
      <c r="BY52">
        <f>N(Ввод!$J31&gt;=BY$14)</f>
        <v>1</v>
      </c>
      <c r="BZ52">
        <f>N(Ввод!$J31&gt;=BZ$14)</f>
        <v>1</v>
      </c>
      <c r="CA52">
        <f>N(Ввод!$J31&gt;=CA$14)</f>
        <v>1</v>
      </c>
      <c r="CB52">
        <f>N(Ввод!$J31&gt;=CB$14)</f>
        <v>1</v>
      </c>
      <c r="CC52">
        <f>N(Ввод!$J31&gt;=CC$14)</f>
        <v>1</v>
      </c>
      <c r="CD52">
        <f>N(Ввод!$J31&gt;=CD$14)</f>
        <v>1</v>
      </c>
      <c r="CE52">
        <f>N(Ввод!$J31&gt;=CE$14)</f>
        <v>1</v>
      </c>
      <c r="CF52">
        <f>N(Ввод!$J31&gt;=CF$14)</f>
        <v>1</v>
      </c>
      <c r="CG52">
        <f>N(Ввод!$J31&gt;=CG$14)</f>
        <v>1</v>
      </c>
      <c r="CH52">
        <f>N(Ввод!$J31&gt;=CH$14)</f>
        <v>1</v>
      </c>
      <c r="CI52">
        <f>N(Ввод!$J31&gt;=CI$14)</f>
        <v>1</v>
      </c>
      <c r="CJ52">
        <f>N(Ввод!$J31&gt;=CJ$14)</f>
        <v>1</v>
      </c>
      <c r="CK52">
        <f>N(Ввод!$J31&gt;=CK$14)</f>
        <v>1</v>
      </c>
      <c r="CL52">
        <f>N(Ввод!$J31&gt;=CL$14)</f>
        <v>1</v>
      </c>
      <c r="CM52">
        <f>N(Ввод!$J31&gt;=CM$14)</f>
        <v>1</v>
      </c>
      <c r="CN52">
        <f>N(Ввод!$J31&gt;=CN$14)</f>
        <v>1</v>
      </c>
      <c r="CO52">
        <f>N(Ввод!$J31&gt;=CO$14)</f>
        <v>1</v>
      </c>
      <c r="CP52">
        <f>N(Ввод!$J31&gt;=CP$14)</f>
        <v>1</v>
      </c>
      <c r="CQ52">
        <f>N(Ввод!$J31&gt;=CQ$14)</f>
        <v>1</v>
      </c>
      <c r="CR52">
        <f>N(Ввод!$J31&gt;=CR$14)</f>
        <v>1</v>
      </c>
      <c r="CS52">
        <f>N(Ввод!$J31&gt;=CS$14)</f>
        <v>1</v>
      </c>
      <c r="CT52">
        <f>N(Ввод!$J31&gt;=CT$14)</f>
        <v>1</v>
      </c>
      <c r="CU52">
        <f>N(Ввод!$J31&gt;=CU$14)</f>
        <v>1</v>
      </c>
      <c r="CV52">
        <f>N(Ввод!$J31&gt;=CV$14)</f>
        <v>1</v>
      </c>
      <c r="CW52">
        <f>N(Ввод!$J31&gt;=CW$14)</f>
        <v>1</v>
      </c>
      <c r="CX52">
        <f>N(Ввод!$J31&gt;=CX$14)</f>
        <v>1</v>
      </c>
      <c r="CY52">
        <f>N(Ввод!$J31&gt;=CY$14)</f>
        <v>1</v>
      </c>
      <c r="CZ52">
        <f>N(Ввод!$J31&gt;=CZ$14)</f>
        <v>1</v>
      </c>
      <c r="DA52">
        <f>N(Ввод!$J31&gt;=DA$14)</f>
        <v>1</v>
      </c>
      <c r="DB52">
        <f>N(Ввод!$J31&gt;=DB$14)</f>
        <v>1</v>
      </c>
      <c r="DC52">
        <f>N(Ввод!$J31&gt;=DC$14)</f>
        <v>1</v>
      </c>
      <c r="DD52">
        <f>N(Ввод!$J31&gt;=DD$14)</f>
        <v>1</v>
      </c>
      <c r="DE52">
        <f>N(Ввод!$J31&gt;=DE$14)</f>
        <v>1</v>
      </c>
      <c r="DF52">
        <f>N(Ввод!$J31&gt;=DF$14)</f>
        <v>1</v>
      </c>
      <c r="DG52">
        <f>N(Ввод!$J31&gt;=DG$14)</f>
        <v>1</v>
      </c>
      <c r="DH52">
        <f>N(Ввод!$J31&gt;=DH$14)</f>
        <v>1</v>
      </c>
      <c r="DI52">
        <f>N(Ввод!$J31&gt;=DI$14)</f>
        <v>1</v>
      </c>
      <c r="DJ52">
        <f>N(Ввод!$J31&gt;=DJ$14)</f>
        <v>1</v>
      </c>
    </row>
    <row r="53" spans="2:114" x14ac:dyDescent="0.25">
      <c r="B53" t="str">
        <f t="shared" si="3"/>
        <v>Создание / реконструкция объект №7</v>
      </c>
      <c r="G53" s="45" t="s">
        <v>268</v>
      </c>
      <c r="J53">
        <f>N(Ввод!$J32&gt;=J$14)</f>
        <v>1</v>
      </c>
      <c r="K53">
        <f>N(Ввод!$J32&gt;=K$14)</f>
        <v>1</v>
      </c>
      <c r="L53">
        <f>N(Ввод!$J32&gt;=L$14)</f>
        <v>1</v>
      </c>
      <c r="M53">
        <f>N(Ввод!$J32&gt;=M$14)</f>
        <v>1</v>
      </c>
      <c r="N53">
        <f>N(Ввод!$J32&gt;=N$14)</f>
        <v>0</v>
      </c>
      <c r="O53">
        <f>N(Ввод!$J32&gt;=O$14)</f>
        <v>0</v>
      </c>
      <c r="P53">
        <f>N(Ввод!$J32&gt;=P$14)</f>
        <v>0</v>
      </c>
      <c r="Q53">
        <f>N(Ввод!$J32&gt;=Q$14)</f>
        <v>0</v>
      </c>
      <c r="R53">
        <f>N(Ввод!$J32&gt;=R$14)</f>
        <v>0</v>
      </c>
      <c r="S53">
        <f>N(Ввод!$J32&gt;=S$14)</f>
        <v>0</v>
      </c>
      <c r="T53">
        <f>N(Ввод!$J32&gt;=T$14)</f>
        <v>0</v>
      </c>
      <c r="U53">
        <f>N(Ввод!$J32&gt;=U$14)</f>
        <v>0</v>
      </c>
      <c r="V53">
        <f>N(Ввод!$J32&gt;=V$14)</f>
        <v>0</v>
      </c>
      <c r="W53">
        <f>N(Ввод!$J32&gt;=W$14)</f>
        <v>0</v>
      </c>
      <c r="X53">
        <f>N(Ввод!$J32&gt;=X$14)</f>
        <v>0</v>
      </c>
      <c r="Y53">
        <f>N(Ввод!$J32&gt;=Y$14)</f>
        <v>0</v>
      </c>
      <c r="Z53">
        <f>N(Ввод!$J32&gt;=Z$14)</f>
        <v>0</v>
      </c>
      <c r="AA53">
        <f>N(Ввод!$J32&gt;=AA$14)</f>
        <v>0</v>
      </c>
      <c r="AB53">
        <f>N(Ввод!$J32&gt;=AB$14)</f>
        <v>0</v>
      </c>
      <c r="AC53">
        <f>N(Ввод!$J32&gt;=AC$14)</f>
        <v>0</v>
      </c>
      <c r="AD53">
        <f>N(Ввод!$J32&gt;=AD$14)</f>
        <v>0</v>
      </c>
      <c r="AE53">
        <f>N(Ввод!$J32&gt;=AE$14)</f>
        <v>0</v>
      </c>
      <c r="AF53">
        <f>N(Ввод!$J32&gt;=AF$14)</f>
        <v>0</v>
      </c>
      <c r="AG53">
        <f>N(Ввод!$J32&gt;=AG$14)</f>
        <v>0</v>
      </c>
      <c r="AH53">
        <f>N(Ввод!$J32&gt;=AH$14)</f>
        <v>0</v>
      </c>
      <c r="AI53">
        <f>N(Ввод!$J32&gt;=AI$14)</f>
        <v>0</v>
      </c>
      <c r="AJ53">
        <f>N(Ввод!$J32&gt;=AJ$14)</f>
        <v>0</v>
      </c>
      <c r="AK53">
        <f>N(Ввод!$J32&gt;=AK$14)</f>
        <v>0</v>
      </c>
      <c r="AL53">
        <f>N(Ввод!$J32&gt;=AL$14)</f>
        <v>0</v>
      </c>
      <c r="AM53">
        <f>N(Ввод!$J32&gt;=AM$14)</f>
        <v>0</v>
      </c>
      <c r="AN53">
        <f>N(Ввод!$J32&gt;=AN$14)</f>
        <v>0</v>
      </c>
      <c r="AO53">
        <f>N(Ввод!$J32&gt;=AO$14)</f>
        <v>0</v>
      </c>
      <c r="AP53">
        <f>N(Ввод!$J32&gt;=AP$14)</f>
        <v>0</v>
      </c>
      <c r="AQ53">
        <f>N(Ввод!$J32&gt;=AQ$14)</f>
        <v>0</v>
      </c>
      <c r="AR53">
        <f>N(Ввод!$J32&gt;=AR$14)</f>
        <v>0</v>
      </c>
      <c r="AS53">
        <f>N(Ввод!$J32&gt;=AS$14)</f>
        <v>0</v>
      </c>
      <c r="AT53">
        <f>N(Ввод!$J32&gt;=AT$14)</f>
        <v>0</v>
      </c>
      <c r="AU53">
        <f>N(Ввод!$J32&gt;=AU$14)</f>
        <v>0</v>
      </c>
      <c r="AV53">
        <f>N(Ввод!$J32&gt;=AV$14)</f>
        <v>0</v>
      </c>
      <c r="AW53">
        <f>N(Ввод!$J32&gt;=AW$14)</f>
        <v>0</v>
      </c>
      <c r="AX53">
        <f>N(Ввод!$J32&gt;=AX$14)</f>
        <v>0</v>
      </c>
      <c r="AY53">
        <f>N(Ввод!$J32&gt;=AY$14)</f>
        <v>0</v>
      </c>
      <c r="AZ53">
        <f>N(Ввод!$J32&gt;=AZ$14)</f>
        <v>0</v>
      </c>
      <c r="BA53">
        <f>N(Ввод!$J32&gt;=BA$14)</f>
        <v>0</v>
      </c>
      <c r="BB53">
        <f>N(Ввод!$J32&gt;=BB$14)</f>
        <v>0</v>
      </c>
      <c r="BC53">
        <f>N(Ввод!$J32&gt;=BC$14)</f>
        <v>0</v>
      </c>
      <c r="BD53">
        <f>N(Ввод!$J32&gt;=BD$14)</f>
        <v>0</v>
      </c>
      <c r="BE53">
        <f>N(Ввод!$J32&gt;=BE$14)</f>
        <v>0</v>
      </c>
      <c r="BF53">
        <f>N(Ввод!$J32&gt;=BF$14)</f>
        <v>0</v>
      </c>
      <c r="BG53">
        <f>N(Ввод!$J32&gt;=BG$14)</f>
        <v>0</v>
      </c>
      <c r="BH53">
        <f>N(Ввод!$J32&gt;=BH$14)</f>
        <v>0</v>
      </c>
      <c r="BI53">
        <f>N(Ввод!$J32&gt;=BI$14)</f>
        <v>1</v>
      </c>
      <c r="BJ53">
        <f>N(Ввод!$J32&gt;=BJ$14)</f>
        <v>1</v>
      </c>
      <c r="BK53">
        <f>N(Ввод!$J32&gt;=BK$14)</f>
        <v>1</v>
      </c>
      <c r="BL53">
        <f>N(Ввод!$J32&gt;=BL$14)</f>
        <v>1</v>
      </c>
      <c r="BM53">
        <f>N(Ввод!$J32&gt;=BM$14)</f>
        <v>1</v>
      </c>
      <c r="BN53">
        <f>N(Ввод!$J32&gt;=BN$14)</f>
        <v>1</v>
      </c>
      <c r="BO53">
        <f>N(Ввод!$J32&gt;=BO$14)</f>
        <v>1</v>
      </c>
      <c r="BP53">
        <f>N(Ввод!$J32&gt;=BP$14)</f>
        <v>1</v>
      </c>
      <c r="BQ53">
        <f>N(Ввод!$J32&gt;=BQ$14)</f>
        <v>1</v>
      </c>
      <c r="BR53">
        <f>N(Ввод!$J32&gt;=BR$14)</f>
        <v>1</v>
      </c>
      <c r="BS53">
        <f>N(Ввод!$J32&gt;=BS$14)</f>
        <v>1</v>
      </c>
      <c r="BT53">
        <f>N(Ввод!$J32&gt;=BT$14)</f>
        <v>1</v>
      </c>
      <c r="BU53">
        <f>N(Ввод!$J32&gt;=BU$14)</f>
        <v>1</v>
      </c>
      <c r="BV53">
        <f>N(Ввод!$J32&gt;=BV$14)</f>
        <v>1</v>
      </c>
      <c r="BW53">
        <f>N(Ввод!$J32&gt;=BW$14)</f>
        <v>1</v>
      </c>
      <c r="BX53">
        <f>N(Ввод!$J32&gt;=BX$14)</f>
        <v>1</v>
      </c>
      <c r="BY53">
        <f>N(Ввод!$J32&gt;=BY$14)</f>
        <v>1</v>
      </c>
      <c r="BZ53">
        <f>N(Ввод!$J32&gt;=BZ$14)</f>
        <v>1</v>
      </c>
      <c r="CA53">
        <f>N(Ввод!$J32&gt;=CA$14)</f>
        <v>1</v>
      </c>
      <c r="CB53">
        <f>N(Ввод!$J32&gt;=CB$14)</f>
        <v>1</v>
      </c>
      <c r="CC53">
        <f>N(Ввод!$J32&gt;=CC$14)</f>
        <v>1</v>
      </c>
      <c r="CD53">
        <f>N(Ввод!$J32&gt;=CD$14)</f>
        <v>1</v>
      </c>
      <c r="CE53">
        <f>N(Ввод!$J32&gt;=CE$14)</f>
        <v>1</v>
      </c>
      <c r="CF53">
        <f>N(Ввод!$J32&gt;=CF$14)</f>
        <v>1</v>
      </c>
      <c r="CG53">
        <f>N(Ввод!$J32&gt;=CG$14)</f>
        <v>1</v>
      </c>
      <c r="CH53">
        <f>N(Ввод!$J32&gt;=CH$14)</f>
        <v>1</v>
      </c>
      <c r="CI53">
        <f>N(Ввод!$J32&gt;=CI$14)</f>
        <v>1</v>
      </c>
      <c r="CJ53">
        <f>N(Ввод!$J32&gt;=CJ$14)</f>
        <v>1</v>
      </c>
      <c r="CK53">
        <f>N(Ввод!$J32&gt;=CK$14)</f>
        <v>1</v>
      </c>
      <c r="CL53">
        <f>N(Ввод!$J32&gt;=CL$14)</f>
        <v>1</v>
      </c>
      <c r="CM53">
        <f>N(Ввод!$J32&gt;=CM$14)</f>
        <v>1</v>
      </c>
      <c r="CN53">
        <f>N(Ввод!$J32&gt;=CN$14)</f>
        <v>1</v>
      </c>
      <c r="CO53">
        <f>N(Ввод!$J32&gt;=CO$14)</f>
        <v>1</v>
      </c>
      <c r="CP53">
        <f>N(Ввод!$J32&gt;=CP$14)</f>
        <v>1</v>
      </c>
      <c r="CQ53">
        <f>N(Ввод!$J32&gt;=CQ$14)</f>
        <v>1</v>
      </c>
      <c r="CR53">
        <f>N(Ввод!$J32&gt;=CR$14)</f>
        <v>1</v>
      </c>
      <c r="CS53">
        <f>N(Ввод!$J32&gt;=CS$14)</f>
        <v>1</v>
      </c>
      <c r="CT53">
        <f>N(Ввод!$J32&gt;=CT$14)</f>
        <v>1</v>
      </c>
      <c r="CU53">
        <f>N(Ввод!$J32&gt;=CU$14)</f>
        <v>1</v>
      </c>
      <c r="CV53">
        <f>N(Ввод!$J32&gt;=CV$14)</f>
        <v>1</v>
      </c>
      <c r="CW53">
        <f>N(Ввод!$J32&gt;=CW$14)</f>
        <v>1</v>
      </c>
      <c r="CX53">
        <f>N(Ввод!$J32&gt;=CX$14)</f>
        <v>1</v>
      </c>
      <c r="CY53">
        <f>N(Ввод!$J32&gt;=CY$14)</f>
        <v>1</v>
      </c>
      <c r="CZ53">
        <f>N(Ввод!$J32&gt;=CZ$14)</f>
        <v>1</v>
      </c>
      <c r="DA53">
        <f>N(Ввод!$J32&gt;=DA$14)</f>
        <v>1</v>
      </c>
      <c r="DB53">
        <f>N(Ввод!$J32&gt;=DB$14)</f>
        <v>1</v>
      </c>
      <c r="DC53">
        <f>N(Ввод!$J32&gt;=DC$14)</f>
        <v>1</v>
      </c>
      <c r="DD53">
        <f>N(Ввод!$J32&gt;=DD$14)</f>
        <v>1</v>
      </c>
      <c r="DE53">
        <f>N(Ввод!$J32&gt;=DE$14)</f>
        <v>1</v>
      </c>
      <c r="DF53">
        <f>N(Ввод!$J32&gt;=DF$14)</f>
        <v>1</v>
      </c>
      <c r="DG53">
        <f>N(Ввод!$J32&gt;=DG$14)</f>
        <v>1</v>
      </c>
      <c r="DH53">
        <f>N(Ввод!$J32&gt;=DH$14)</f>
        <v>1</v>
      </c>
      <c r="DI53">
        <f>N(Ввод!$J32&gt;=DI$14)</f>
        <v>1</v>
      </c>
      <c r="DJ53">
        <f>N(Ввод!$J32&gt;=DJ$14)</f>
        <v>1</v>
      </c>
    </row>
    <row r="54" spans="2:114" x14ac:dyDescent="0.25">
      <c r="B54" t="str">
        <f t="shared" si="3"/>
        <v>Создание / реконструкция объект №8</v>
      </c>
      <c r="G54" s="45" t="s">
        <v>268</v>
      </c>
      <c r="J54">
        <f>N(Ввод!$J33&gt;=J$14)</f>
        <v>1</v>
      </c>
      <c r="K54">
        <f>N(Ввод!$J33&gt;=K$14)</f>
        <v>1</v>
      </c>
      <c r="L54">
        <f>N(Ввод!$J33&gt;=L$14)</f>
        <v>1</v>
      </c>
      <c r="M54">
        <f>N(Ввод!$J33&gt;=M$14)</f>
        <v>1</v>
      </c>
      <c r="N54">
        <f>N(Ввод!$J33&gt;=N$14)</f>
        <v>1</v>
      </c>
      <c r="O54">
        <f>N(Ввод!$J33&gt;=O$14)</f>
        <v>1</v>
      </c>
      <c r="P54">
        <f>N(Ввод!$J33&gt;=P$14)</f>
        <v>1</v>
      </c>
      <c r="Q54">
        <f>N(Ввод!$J33&gt;=Q$14)</f>
        <v>1</v>
      </c>
      <c r="R54">
        <f>N(Ввод!$J33&gt;=R$14)</f>
        <v>0</v>
      </c>
      <c r="S54">
        <f>N(Ввод!$J33&gt;=S$14)</f>
        <v>0</v>
      </c>
      <c r="T54">
        <f>N(Ввод!$J33&gt;=T$14)</f>
        <v>0</v>
      </c>
      <c r="U54">
        <f>N(Ввод!$J33&gt;=U$14)</f>
        <v>0</v>
      </c>
      <c r="V54">
        <f>N(Ввод!$J33&gt;=V$14)</f>
        <v>0</v>
      </c>
      <c r="W54">
        <f>N(Ввод!$J33&gt;=W$14)</f>
        <v>0</v>
      </c>
      <c r="X54">
        <f>N(Ввод!$J33&gt;=X$14)</f>
        <v>0</v>
      </c>
      <c r="Y54">
        <f>N(Ввод!$J33&gt;=Y$14)</f>
        <v>0</v>
      </c>
      <c r="Z54">
        <f>N(Ввод!$J33&gt;=Z$14)</f>
        <v>0</v>
      </c>
      <c r="AA54">
        <f>N(Ввод!$J33&gt;=AA$14)</f>
        <v>0</v>
      </c>
      <c r="AB54">
        <f>N(Ввод!$J33&gt;=AB$14)</f>
        <v>0</v>
      </c>
      <c r="AC54">
        <f>N(Ввод!$J33&gt;=AC$14)</f>
        <v>0</v>
      </c>
      <c r="AD54">
        <f>N(Ввод!$J33&gt;=AD$14)</f>
        <v>0</v>
      </c>
      <c r="AE54">
        <f>N(Ввод!$J33&gt;=AE$14)</f>
        <v>0</v>
      </c>
      <c r="AF54">
        <f>N(Ввод!$J33&gt;=AF$14)</f>
        <v>0</v>
      </c>
      <c r="AG54">
        <f>N(Ввод!$J33&gt;=AG$14)</f>
        <v>0</v>
      </c>
      <c r="AH54">
        <f>N(Ввод!$J33&gt;=AH$14)</f>
        <v>0</v>
      </c>
      <c r="AI54">
        <f>N(Ввод!$J33&gt;=AI$14)</f>
        <v>0</v>
      </c>
      <c r="AJ54">
        <f>N(Ввод!$J33&gt;=AJ$14)</f>
        <v>0</v>
      </c>
      <c r="AK54">
        <f>N(Ввод!$J33&gt;=AK$14)</f>
        <v>0</v>
      </c>
      <c r="AL54">
        <f>N(Ввод!$J33&gt;=AL$14)</f>
        <v>0</v>
      </c>
      <c r="AM54">
        <f>N(Ввод!$J33&gt;=AM$14)</f>
        <v>0</v>
      </c>
      <c r="AN54">
        <f>N(Ввод!$J33&gt;=AN$14)</f>
        <v>0</v>
      </c>
      <c r="AO54">
        <f>N(Ввод!$J33&gt;=AO$14)</f>
        <v>0</v>
      </c>
      <c r="AP54">
        <f>N(Ввод!$J33&gt;=AP$14)</f>
        <v>0</v>
      </c>
      <c r="AQ54">
        <f>N(Ввод!$J33&gt;=AQ$14)</f>
        <v>0</v>
      </c>
      <c r="AR54">
        <f>N(Ввод!$J33&gt;=AR$14)</f>
        <v>0</v>
      </c>
      <c r="AS54">
        <f>N(Ввод!$J33&gt;=AS$14)</f>
        <v>0</v>
      </c>
      <c r="AT54">
        <f>N(Ввод!$J33&gt;=AT$14)</f>
        <v>0</v>
      </c>
      <c r="AU54">
        <f>N(Ввод!$J33&gt;=AU$14)</f>
        <v>0</v>
      </c>
      <c r="AV54">
        <f>N(Ввод!$J33&gt;=AV$14)</f>
        <v>0</v>
      </c>
      <c r="AW54">
        <f>N(Ввод!$J33&gt;=AW$14)</f>
        <v>0</v>
      </c>
      <c r="AX54">
        <f>N(Ввод!$J33&gt;=AX$14)</f>
        <v>0</v>
      </c>
      <c r="AY54">
        <f>N(Ввод!$J33&gt;=AY$14)</f>
        <v>0</v>
      </c>
      <c r="AZ54">
        <f>N(Ввод!$J33&gt;=AZ$14)</f>
        <v>0</v>
      </c>
      <c r="BA54">
        <f>N(Ввод!$J33&gt;=BA$14)</f>
        <v>0</v>
      </c>
      <c r="BB54">
        <f>N(Ввод!$J33&gt;=BB$14)</f>
        <v>0</v>
      </c>
      <c r="BC54">
        <f>N(Ввод!$J33&gt;=BC$14)</f>
        <v>0</v>
      </c>
      <c r="BD54">
        <f>N(Ввод!$J33&gt;=BD$14)</f>
        <v>0</v>
      </c>
      <c r="BE54">
        <f>N(Ввод!$J33&gt;=BE$14)</f>
        <v>0</v>
      </c>
      <c r="BF54">
        <f>N(Ввод!$J33&gt;=BF$14)</f>
        <v>0</v>
      </c>
      <c r="BG54">
        <f>N(Ввод!$J33&gt;=BG$14)</f>
        <v>0</v>
      </c>
      <c r="BH54">
        <f>N(Ввод!$J33&gt;=BH$14)</f>
        <v>0</v>
      </c>
      <c r="BI54">
        <f>N(Ввод!$J33&gt;=BI$14)</f>
        <v>1</v>
      </c>
      <c r="BJ54">
        <f>N(Ввод!$J33&gt;=BJ$14)</f>
        <v>1</v>
      </c>
      <c r="BK54">
        <f>N(Ввод!$J33&gt;=BK$14)</f>
        <v>1</v>
      </c>
      <c r="BL54">
        <f>N(Ввод!$J33&gt;=BL$14)</f>
        <v>1</v>
      </c>
      <c r="BM54">
        <f>N(Ввод!$J33&gt;=BM$14)</f>
        <v>1</v>
      </c>
      <c r="BN54">
        <f>N(Ввод!$J33&gt;=BN$14)</f>
        <v>1</v>
      </c>
      <c r="BO54">
        <f>N(Ввод!$J33&gt;=BO$14)</f>
        <v>1</v>
      </c>
      <c r="BP54">
        <f>N(Ввод!$J33&gt;=BP$14)</f>
        <v>1</v>
      </c>
      <c r="BQ54">
        <f>N(Ввод!$J33&gt;=BQ$14)</f>
        <v>1</v>
      </c>
      <c r="BR54">
        <f>N(Ввод!$J33&gt;=BR$14)</f>
        <v>1</v>
      </c>
      <c r="BS54">
        <f>N(Ввод!$J33&gt;=BS$14)</f>
        <v>1</v>
      </c>
      <c r="BT54">
        <f>N(Ввод!$J33&gt;=BT$14)</f>
        <v>1</v>
      </c>
      <c r="BU54">
        <f>N(Ввод!$J33&gt;=BU$14)</f>
        <v>1</v>
      </c>
      <c r="BV54">
        <f>N(Ввод!$J33&gt;=BV$14)</f>
        <v>1</v>
      </c>
      <c r="BW54">
        <f>N(Ввод!$J33&gt;=BW$14)</f>
        <v>1</v>
      </c>
      <c r="BX54">
        <f>N(Ввод!$J33&gt;=BX$14)</f>
        <v>1</v>
      </c>
      <c r="BY54">
        <f>N(Ввод!$J33&gt;=BY$14)</f>
        <v>1</v>
      </c>
      <c r="BZ54">
        <f>N(Ввод!$J33&gt;=BZ$14)</f>
        <v>1</v>
      </c>
      <c r="CA54">
        <f>N(Ввод!$J33&gt;=CA$14)</f>
        <v>1</v>
      </c>
      <c r="CB54">
        <f>N(Ввод!$J33&gt;=CB$14)</f>
        <v>1</v>
      </c>
      <c r="CC54">
        <f>N(Ввод!$J33&gt;=CC$14)</f>
        <v>1</v>
      </c>
      <c r="CD54">
        <f>N(Ввод!$J33&gt;=CD$14)</f>
        <v>1</v>
      </c>
      <c r="CE54">
        <f>N(Ввод!$J33&gt;=CE$14)</f>
        <v>1</v>
      </c>
      <c r="CF54">
        <f>N(Ввод!$J33&gt;=CF$14)</f>
        <v>1</v>
      </c>
      <c r="CG54">
        <f>N(Ввод!$J33&gt;=CG$14)</f>
        <v>1</v>
      </c>
      <c r="CH54">
        <f>N(Ввод!$J33&gt;=CH$14)</f>
        <v>1</v>
      </c>
      <c r="CI54">
        <f>N(Ввод!$J33&gt;=CI$14)</f>
        <v>1</v>
      </c>
      <c r="CJ54">
        <f>N(Ввод!$J33&gt;=CJ$14)</f>
        <v>1</v>
      </c>
      <c r="CK54">
        <f>N(Ввод!$J33&gt;=CK$14)</f>
        <v>1</v>
      </c>
      <c r="CL54">
        <f>N(Ввод!$J33&gt;=CL$14)</f>
        <v>1</v>
      </c>
      <c r="CM54">
        <f>N(Ввод!$J33&gt;=CM$14)</f>
        <v>1</v>
      </c>
      <c r="CN54">
        <f>N(Ввод!$J33&gt;=CN$14)</f>
        <v>1</v>
      </c>
      <c r="CO54">
        <f>N(Ввод!$J33&gt;=CO$14)</f>
        <v>1</v>
      </c>
      <c r="CP54">
        <f>N(Ввод!$J33&gt;=CP$14)</f>
        <v>1</v>
      </c>
      <c r="CQ54">
        <f>N(Ввод!$J33&gt;=CQ$14)</f>
        <v>1</v>
      </c>
      <c r="CR54">
        <f>N(Ввод!$J33&gt;=CR$14)</f>
        <v>1</v>
      </c>
      <c r="CS54">
        <f>N(Ввод!$J33&gt;=CS$14)</f>
        <v>1</v>
      </c>
      <c r="CT54">
        <f>N(Ввод!$J33&gt;=CT$14)</f>
        <v>1</v>
      </c>
      <c r="CU54">
        <f>N(Ввод!$J33&gt;=CU$14)</f>
        <v>1</v>
      </c>
      <c r="CV54">
        <f>N(Ввод!$J33&gt;=CV$14)</f>
        <v>1</v>
      </c>
      <c r="CW54">
        <f>N(Ввод!$J33&gt;=CW$14)</f>
        <v>1</v>
      </c>
      <c r="CX54">
        <f>N(Ввод!$J33&gt;=CX$14)</f>
        <v>1</v>
      </c>
      <c r="CY54">
        <f>N(Ввод!$J33&gt;=CY$14)</f>
        <v>1</v>
      </c>
      <c r="CZ54">
        <f>N(Ввод!$J33&gt;=CZ$14)</f>
        <v>1</v>
      </c>
      <c r="DA54">
        <f>N(Ввод!$J33&gt;=DA$14)</f>
        <v>1</v>
      </c>
      <c r="DB54">
        <f>N(Ввод!$J33&gt;=DB$14)</f>
        <v>1</v>
      </c>
      <c r="DC54">
        <f>N(Ввод!$J33&gt;=DC$14)</f>
        <v>1</v>
      </c>
      <c r="DD54">
        <f>N(Ввод!$J33&gt;=DD$14)</f>
        <v>1</v>
      </c>
      <c r="DE54">
        <f>N(Ввод!$J33&gt;=DE$14)</f>
        <v>1</v>
      </c>
      <c r="DF54">
        <f>N(Ввод!$J33&gt;=DF$14)</f>
        <v>1</v>
      </c>
      <c r="DG54">
        <f>N(Ввод!$J33&gt;=DG$14)</f>
        <v>1</v>
      </c>
      <c r="DH54">
        <f>N(Ввод!$J33&gt;=DH$14)</f>
        <v>1</v>
      </c>
      <c r="DI54">
        <f>N(Ввод!$J33&gt;=DI$14)</f>
        <v>1</v>
      </c>
      <c r="DJ54">
        <f>N(Ввод!$J33&gt;=DJ$14)</f>
        <v>1</v>
      </c>
    </row>
    <row r="55" spans="2:114" x14ac:dyDescent="0.25">
      <c r="B55" t="str">
        <f t="shared" si="3"/>
        <v>Создание / реконструкция объект №9</v>
      </c>
      <c r="G55" s="45" t="s">
        <v>268</v>
      </c>
      <c r="J55">
        <f>N(Ввод!$J34&gt;=J$14)</f>
        <v>1</v>
      </c>
      <c r="K55">
        <f>N(Ввод!$J34&gt;=K$14)</f>
        <v>1</v>
      </c>
      <c r="L55">
        <f>N(Ввод!$J34&gt;=L$14)</f>
        <v>1</v>
      </c>
      <c r="M55">
        <f>N(Ввод!$J34&gt;=M$14)</f>
        <v>1</v>
      </c>
      <c r="N55">
        <f>N(Ввод!$J34&gt;=N$14)</f>
        <v>1</v>
      </c>
      <c r="O55">
        <f>N(Ввод!$J34&gt;=O$14)</f>
        <v>1</v>
      </c>
      <c r="P55">
        <f>N(Ввод!$J34&gt;=P$14)</f>
        <v>1</v>
      </c>
      <c r="Q55">
        <f>N(Ввод!$J34&gt;=Q$14)</f>
        <v>1</v>
      </c>
      <c r="R55">
        <f>N(Ввод!$J34&gt;=R$14)</f>
        <v>1</v>
      </c>
      <c r="S55">
        <f>N(Ввод!$J34&gt;=S$14)</f>
        <v>1</v>
      </c>
      <c r="T55">
        <f>N(Ввод!$J34&gt;=T$14)</f>
        <v>1</v>
      </c>
      <c r="U55">
        <f>N(Ввод!$J34&gt;=U$14)</f>
        <v>1</v>
      </c>
      <c r="V55">
        <f>N(Ввод!$J34&gt;=V$14)</f>
        <v>0</v>
      </c>
      <c r="W55">
        <f>N(Ввод!$J34&gt;=W$14)</f>
        <v>0</v>
      </c>
      <c r="X55">
        <f>N(Ввод!$J34&gt;=X$14)</f>
        <v>0</v>
      </c>
      <c r="Y55">
        <f>N(Ввод!$J34&gt;=Y$14)</f>
        <v>0</v>
      </c>
      <c r="Z55">
        <f>N(Ввод!$J34&gt;=Z$14)</f>
        <v>0</v>
      </c>
      <c r="AA55">
        <f>N(Ввод!$J34&gt;=AA$14)</f>
        <v>0</v>
      </c>
      <c r="AB55">
        <f>N(Ввод!$J34&gt;=AB$14)</f>
        <v>0</v>
      </c>
      <c r="AC55">
        <f>N(Ввод!$J34&gt;=AC$14)</f>
        <v>0</v>
      </c>
      <c r="AD55">
        <f>N(Ввод!$J34&gt;=AD$14)</f>
        <v>0</v>
      </c>
      <c r="AE55">
        <f>N(Ввод!$J34&gt;=AE$14)</f>
        <v>0</v>
      </c>
      <c r="AF55">
        <f>N(Ввод!$J34&gt;=AF$14)</f>
        <v>0</v>
      </c>
      <c r="AG55">
        <f>N(Ввод!$J34&gt;=AG$14)</f>
        <v>0</v>
      </c>
      <c r="AH55">
        <f>N(Ввод!$J34&gt;=AH$14)</f>
        <v>0</v>
      </c>
      <c r="AI55">
        <f>N(Ввод!$J34&gt;=AI$14)</f>
        <v>0</v>
      </c>
      <c r="AJ55">
        <f>N(Ввод!$J34&gt;=AJ$14)</f>
        <v>0</v>
      </c>
      <c r="AK55">
        <f>N(Ввод!$J34&gt;=AK$14)</f>
        <v>0</v>
      </c>
      <c r="AL55">
        <f>N(Ввод!$J34&gt;=AL$14)</f>
        <v>0</v>
      </c>
      <c r="AM55">
        <f>N(Ввод!$J34&gt;=AM$14)</f>
        <v>0</v>
      </c>
      <c r="AN55">
        <f>N(Ввод!$J34&gt;=AN$14)</f>
        <v>0</v>
      </c>
      <c r="AO55">
        <f>N(Ввод!$J34&gt;=AO$14)</f>
        <v>0</v>
      </c>
      <c r="AP55">
        <f>N(Ввод!$J34&gt;=AP$14)</f>
        <v>0</v>
      </c>
      <c r="AQ55">
        <f>N(Ввод!$J34&gt;=AQ$14)</f>
        <v>0</v>
      </c>
      <c r="AR55">
        <f>N(Ввод!$J34&gt;=AR$14)</f>
        <v>0</v>
      </c>
      <c r="AS55">
        <f>N(Ввод!$J34&gt;=AS$14)</f>
        <v>0</v>
      </c>
      <c r="AT55">
        <f>N(Ввод!$J34&gt;=AT$14)</f>
        <v>0</v>
      </c>
      <c r="AU55">
        <f>N(Ввод!$J34&gt;=AU$14)</f>
        <v>0</v>
      </c>
      <c r="AV55">
        <f>N(Ввод!$J34&gt;=AV$14)</f>
        <v>0</v>
      </c>
      <c r="AW55">
        <f>N(Ввод!$J34&gt;=AW$14)</f>
        <v>0</v>
      </c>
      <c r="AX55">
        <f>N(Ввод!$J34&gt;=AX$14)</f>
        <v>0</v>
      </c>
      <c r="AY55">
        <f>N(Ввод!$J34&gt;=AY$14)</f>
        <v>0</v>
      </c>
      <c r="AZ55">
        <f>N(Ввод!$J34&gt;=AZ$14)</f>
        <v>0</v>
      </c>
      <c r="BA55">
        <f>N(Ввод!$J34&gt;=BA$14)</f>
        <v>0</v>
      </c>
      <c r="BB55">
        <f>N(Ввод!$J34&gt;=BB$14)</f>
        <v>0</v>
      </c>
      <c r="BC55">
        <f>N(Ввод!$J34&gt;=BC$14)</f>
        <v>0</v>
      </c>
      <c r="BD55">
        <f>N(Ввод!$J34&gt;=BD$14)</f>
        <v>0</v>
      </c>
      <c r="BE55">
        <f>N(Ввод!$J34&gt;=BE$14)</f>
        <v>0</v>
      </c>
      <c r="BF55">
        <f>N(Ввод!$J34&gt;=BF$14)</f>
        <v>0</v>
      </c>
      <c r="BG55">
        <f>N(Ввод!$J34&gt;=BG$14)</f>
        <v>0</v>
      </c>
      <c r="BH55">
        <f>N(Ввод!$J34&gt;=BH$14)</f>
        <v>0</v>
      </c>
      <c r="BI55">
        <f>N(Ввод!$J34&gt;=BI$14)</f>
        <v>1</v>
      </c>
      <c r="BJ55">
        <f>N(Ввод!$J34&gt;=BJ$14)</f>
        <v>1</v>
      </c>
      <c r="BK55">
        <f>N(Ввод!$J34&gt;=BK$14)</f>
        <v>1</v>
      </c>
      <c r="BL55">
        <f>N(Ввод!$J34&gt;=BL$14)</f>
        <v>1</v>
      </c>
      <c r="BM55">
        <f>N(Ввод!$J34&gt;=BM$14)</f>
        <v>1</v>
      </c>
      <c r="BN55">
        <f>N(Ввод!$J34&gt;=BN$14)</f>
        <v>1</v>
      </c>
      <c r="BO55">
        <f>N(Ввод!$J34&gt;=BO$14)</f>
        <v>1</v>
      </c>
      <c r="BP55">
        <f>N(Ввод!$J34&gt;=BP$14)</f>
        <v>1</v>
      </c>
      <c r="BQ55">
        <f>N(Ввод!$J34&gt;=BQ$14)</f>
        <v>1</v>
      </c>
      <c r="BR55">
        <f>N(Ввод!$J34&gt;=BR$14)</f>
        <v>1</v>
      </c>
      <c r="BS55">
        <f>N(Ввод!$J34&gt;=BS$14)</f>
        <v>1</v>
      </c>
      <c r="BT55">
        <f>N(Ввод!$J34&gt;=BT$14)</f>
        <v>1</v>
      </c>
      <c r="BU55">
        <f>N(Ввод!$J34&gt;=BU$14)</f>
        <v>1</v>
      </c>
      <c r="BV55">
        <f>N(Ввод!$J34&gt;=BV$14)</f>
        <v>1</v>
      </c>
      <c r="BW55">
        <f>N(Ввод!$J34&gt;=BW$14)</f>
        <v>1</v>
      </c>
      <c r="BX55">
        <f>N(Ввод!$J34&gt;=BX$14)</f>
        <v>1</v>
      </c>
      <c r="BY55">
        <f>N(Ввод!$J34&gt;=BY$14)</f>
        <v>1</v>
      </c>
      <c r="BZ55">
        <f>N(Ввод!$J34&gt;=BZ$14)</f>
        <v>1</v>
      </c>
      <c r="CA55">
        <f>N(Ввод!$J34&gt;=CA$14)</f>
        <v>1</v>
      </c>
      <c r="CB55">
        <f>N(Ввод!$J34&gt;=CB$14)</f>
        <v>1</v>
      </c>
      <c r="CC55">
        <f>N(Ввод!$J34&gt;=CC$14)</f>
        <v>1</v>
      </c>
      <c r="CD55">
        <f>N(Ввод!$J34&gt;=CD$14)</f>
        <v>1</v>
      </c>
      <c r="CE55">
        <f>N(Ввод!$J34&gt;=CE$14)</f>
        <v>1</v>
      </c>
      <c r="CF55">
        <f>N(Ввод!$J34&gt;=CF$14)</f>
        <v>1</v>
      </c>
      <c r="CG55">
        <f>N(Ввод!$J34&gt;=CG$14)</f>
        <v>1</v>
      </c>
      <c r="CH55">
        <f>N(Ввод!$J34&gt;=CH$14)</f>
        <v>1</v>
      </c>
      <c r="CI55">
        <f>N(Ввод!$J34&gt;=CI$14)</f>
        <v>1</v>
      </c>
      <c r="CJ55">
        <f>N(Ввод!$J34&gt;=CJ$14)</f>
        <v>1</v>
      </c>
      <c r="CK55">
        <f>N(Ввод!$J34&gt;=CK$14)</f>
        <v>1</v>
      </c>
      <c r="CL55">
        <f>N(Ввод!$J34&gt;=CL$14)</f>
        <v>1</v>
      </c>
      <c r="CM55">
        <f>N(Ввод!$J34&gt;=CM$14)</f>
        <v>1</v>
      </c>
      <c r="CN55">
        <f>N(Ввод!$J34&gt;=CN$14)</f>
        <v>1</v>
      </c>
      <c r="CO55">
        <f>N(Ввод!$J34&gt;=CO$14)</f>
        <v>1</v>
      </c>
      <c r="CP55">
        <f>N(Ввод!$J34&gt;=CP$14)</f>
        <v>1</v>
      </c>
      <c r="CQ55">
        <f>N(Ввод!$J34&gt;=CQ$14)</f>
        <v>1</v>
      </c>
      <c r="CR55">
        <f>N(Ввод!$J34&gt;=CR$14)</f>
        <v>1</v>
      </c>
      <c r="CS55">
        <f>N(Ввод!$J34&gt;=CS$14)</f>
        <v>1</v>
      </c>
      <c r="CT55">
        <f>N(Ввод!$J34&gt;=CT$14)</f>
        <v>1</v>
      </c>
      <c r="CU55">
        <f>N(Ввод!$J34&gt;=CU$14)</f>
        <v>1</v>
      </c>
      <c r="CV55">
        <f>N(Ввод!$J34&gt;=CV$14)</f>
        <v>1</v>
      </c>
      <c r="CW55">
        <f>N(Ввод!$J34&gt;=CW$14)</f>
        <v>1</v>
      </c>
      <c r="CX55">
        <f>N(Ввод!$J34&gt;=CX$14)</f>
        <v>1</v>
      </c>
      <c r="CY55">
        <f>N(Ввод!$J34&gt;=CY$14)</f>
        <v>1</v>
      </c>
      <c r="CZ55">
        <f>N(Ввод!$J34&gt;=CZ$14)</f>
        <v>1</v>
      </c>
      <c r="DA55">
        <f>N(Ввод!$J34&gt;=DA$14)</f>
        <v>1</v>
      </c>
      <c r="DB55">
        <f>N(Ввод!$J34&gt;=DB$14)</f>
        <v>1</v>
      </c>
      <c r="DC55">
        <f>N(Ввод!$J34&gt;=DC$14)</f>
        <v>1</v>
      </c>
      <c r="DD55">
        <f>N(Ввод!$J34&gt;=DD$14)</f>
        <v>1</v>
      </c>
      <c r="DE55">
        <f>N(Ввод!$J34&gt;=DE$14)</f>
        <v>1</v>
      </c>
      <c r="DF55">
        <f>N(Ввод!$J34&gt;=DF$14)</f>
        <v>1</v>
      </c>
      <c r="DG55">
        <f>N(Ввод!$J34&gt;=DG$14)</f>
        <v>1</v>
      </c>
      <c r="DH55">
        <f>N(Ввод!$J34&gt;=DH$14)</f>
        <v>1</v>
      </c>
      <c r="DI55">
        <f>N(Ввод!$J34&gt;=DI$14)</f>
        <v>1</v>
      </c>
      <c r="DJ55">
        <f>N(Ввод!$J34&gt;=DJ$14)</f>
        <v>1</v>
      </c>
    </row>
    <row r="56" spans="2:114" x14ac:dyDescent="0.25">
      <c r="B56" t="str">
        <f t="shared" si="3"/>
        <v>Создание / реконструкция объект №10</v>
      </c>
      <c r="G56" s="45" t="s">
        <v>268</v>
      </c>
      <c r="J56">
        <f>N(Ввод!$J35&gt;=J$14)</f>
        <v>1</v>
      </c>
      <c r="K56">
        <f>N(Ввод!$J35&gt;=K$14)</f>
        <v>1</v>
      </c>
      <c r="L56">
        <f>N(Ввод!$J35&gt;=L$14)</f>
        <v>1</v>
      </c>
      <c r="M56">
        <f>N(Ввод!$J35&gt;=M$14)</f>
        <v>1</v>
      </c>
      <c r="N56">
        <f>N(Ввод!$J35&gt;=N$14)</f>
        <v>1</v>
      </c>
      <c r="O56">
        <f>N(Ввод!$J35&gt;=O$14)</f>
        <v>1</v>
      </c>
      <c r="P56">
        <f>N(Ввод!$J35&gt;=P$14)</f>
        <v>1</v>
      </c>
      <c r="Q56">
        <f>N(Ввод!$J35&gt;=Q$14)</f>
        <v>1</v>
      </c>
      <c r="R56">
        <f>N(Ввод!$J35&gt;=R$14)</f>
        <v>1</v>
      </c>
      <c r="S56">
        <f>N(Ввод!$J35&gt;=S$14)</f>
        <v>1</v>
      </c>
      <c r="T56">
        <f>N(Ввод!$J35&gt;=T$14)</f>
        <v>1</v>
      </c>
      <c r="U56">
        <f>N(Ввод!$J35&gt;=U$14)</f>
        <v>1</v>
      </c>
      <c r="V56">
        <f>N(Ввод!$J35&gt;=V$14)</f>
        <v>1</v>
      </c>
      <c r="W56">
        <f>N(Ввод!$J35&gt;=W$14)</f>
        <v>1</v>
      </c>
      <c r="X56">
        <f>N(Ввод!$J35&gt;=X$14)</f>
        <v>1</v>
      </c>
      <c r="Y56">
        <f>N(Ввод!$J35&gt;=Y$14)</f>
        <v>1</v>
      </c>
      <c r="Z56">
        <f>N(Ввод!$J35&gt;=Z$14)</f>
        <v>0</v>
      </c>
      <c r="AA56">
        <f>N(Ввод!$J35&gt;=AA$14)</f>
        <v>0</v>
      </c>
      <c r="AB56">
        <f>N(Ввод!$J35&gt;=AB$14)</f>
        <v>0</v>
      </c>
      <c r="AC56">
        <f>N(Ввод!$J35&gt;=AC$14)</f>
        <v>0</v>
      </c>
      <c r="AD56">
        <f>N(Ввод!$J35&gt;=AD$14)</f>
        <v>0</v>
      </c>
      <c r="AE56">
        <f>N(Ввод!$J35&gt;=AE$14)</f>
        <v>0</v>
      </c>
      <c r="AF56">
        <f>N(Ввод!$J35&gt;=AF$14)</f>
        <v>0</v>
      </c>
      <c r="AG56">
        <f>N(Ввод!$J35&gt;=AG$14)</f>
        <v>0</v>
      </c>
      <c r="AH56">
        <f>N(Ввод!$J35&gt;=AH$14)</f>
        <v>0</v>
      </c>
      <c r="AI56">
        <f>N(Ввод!$J35&gt;=AI$14)</f>
        <v>0</v>
      </c>
      <c r="AJ56">
        <f>N(Ввод!$J35&gt;=AJ$14)</f>
        <v>0</v>
      </c>
      <c r="AK56">
        <f>N(Ввод!$J35&gt;=AK$14)</f>
        <v>0</v>
      </c>
      <c r="AL56">
        <f>N(Ввод!$J35&gt;=AL$14)</f>
        <v>0</v>
      </c>
      <c r="AM56">
        <f>N(Ввод!$J35&gt;=AM$14)</f>
        <v>0</v>
      </c>
      <c r="AN56">
        <f>N(Ввод!$J35&gt;=AN$14)</f>
        <v>0</v>
      </c>
      <c r="AO56">
        <f>N(Ввод!$J35&gt;=AO$14)</f>
        <v>0</v>
      </c>
      <c r="AP56">
        <f>N(Ввод!$J35&gt;=AP$14)</f>
        <v>0</v>
      </c>
      <c r="AQ56">
        <f>N(Ввод!$J35&gt;=AQ$14)</f>
        <v>0</v>
      </c>
      <c r="AR56">
        <f>N(Ввод!$J35&gt;=AR$14)</f>
        <v>0</v>
      </c>
      <c r="AS56">
        <f>N(Ввод!$J35&gt;=AS$14)</f>
        <v>0</v>
      </c>
      <c r="AT56">
        <f>N(Ввод!$J35&gt;=AT$14)</f>
        <v>0</v>
      </c>
      <c r="AU56">
        <f>N(Ввод!$J35&gt;=AU$14)</f>
        <v>0</v>
      </c>
      <c r="AV56">
        <f>N(Ввод!$J35&gt;=AV$14)</f>
        <v>0</v>
      </c>
      <c r="AW56">
        <f>N(Ввод!$J35&gt;=AW$14)</f>
        <v>0</v>
      </c>
      <c r="AX56">
        <f>N(Ввод!$J35&gt;=AX$14)</f>
        <v>0</v>
      </c>
      <c r="AY56">
        <f>N(Ввод!$J35&gt;=AY$14)</f>
        <v>0</v>
      </c>
      <c r="AZ56">
        <f>N(Ввод!$J35&gt;=AZ$14)</f>
        <v>0</v>
      </c>
      <c r="BA56">
        <f>N(Ввод!$J35&gt;=BA$14)</f>
        <v>0</v>
      </c>
      <c r="BB56">
        <f>N(Ввод!$J35&gt;=BB$14)</f>
        <v>0</v>
      </c>
      <c r="BC56">
        <f>N(Ввод!$J35&gt;=BC$14)</f>
        <v>0</v>
      </c>
      <c r="BD56">
        <f>N(Ввод!$J35&gt;=BD$14)</f>
        <v>0</v>
      </c>
      <c r="BE56">
        <f>N(Ввод!$J35&gt;=BE$14)</f>
        <v>0</v>
      </c>
      <c r="BF56">
        <f>N(Ввод!$J35&gt;=BF$14)</f>
        <v>0</v>
      </c>
      <c r="BG56">
        <f>N(Ввод!$J35&gt;=BG$14)</f>
        <v>0</v>
      </c>
      <c r="BH56">
        <f>N(Ввод!$J35&gt;=BH$14)</f>
        <v>0</v>
      </c>
      <c r="BI56">
        <f>N(Ввод!$J35&gt;=BI$14)</f>
        <v>1</v>
      </c>
      <c r="BJ56">
        <f>N(Ввод!$J35&gt;=BJ$14)</f>
        <v>1</v>
      </c>
      <c r="BK56">
        <f>N(Ввод!$J35&gt;=BK$14)</f>
        <v>1</v>
      </c>
      <c r="BL56">
        <f>N(Ввод!$J35&gt;=BL$14)</f>
        <v>1</v>
      </c>
      <c r="BM56">
        <f>N(Ввод!$J35&gt;=BM$14)</f>
        <v>1</v>
      </c>
      <c r="BN56">
        <f>N(Ввод!$J35&gt;=BN$14)</f>
        <v>1</v>
      </c>
      <c r="BO56">
        <f>N(Ввод!$J35&gt;=BO$14)</f>
        <v>1</v>
      </c>
      <c r="BP56">
        <f>N(Ввод!$J35&gt;=BP$14)</f>
        <v>1</v>
      </c>
      <c r="BQ56">
        <f>N(Ввод!$J35&gt;=BQ$14)</f>
        <v>1</v>
      </c>
      <c r="BR56">
        <f>N(Ввод!$J35&gt;=BR$14)</f>
        <v>1</v>
      </c>
      <c r="BS56">
        <f>N(Ввод!$J35&gt;=BS$14)</f>
        <v>1</v>
      </c>
      <c r="BT56">
        <f>N(Ввод!$J35&gt;=BT$14)</f>
        <v>1</v>
      </c>
      <c r="BU56">
        <f>N(Ввод!$J35&gt;=BU$14)</f>
        <v>1</v>
      </c>
      <c r="BV56">
        <f>N(Ввод!$J35&gt;=BV$14)</f>
        <v>1</v>
      </c>
      <c r="BW56">
        <f>N(Ввод!$J35&gt;=BW$14)</f>
        <v>1</v>
      </c>
      <c r="BX56">
        <f>N(Ввод!$J35&gt;=BX$14)</f>
        <v>1</v>
      </c>
      <c r="BY56">
        <f>N(Ввод!$J35&gt;=BY$14)</f>
        <v>1</v>
      </c>
      <c r="BZ56">
        <f>N(Ввод!$J35&gt;=BZ$14)</f>
        <v>1</v>
      </c>
      <c r="CA56">
        <f>N(Ввод!$J35&gt;=CA$14)</f>
        <v>1</v>
      </c>
      <c r="CB56">
        <f>N(Ввод!$J35&gt;=CB$14)</f>
        <v>1</v>
      </c>
      <c r="CC56">
        <f>N(Ввод!$J35&gt;=CC$14)</f>
        <v>1</v>
      </c>
      <c r="CD56">
        <f>N(Ввод!$J35&gt;=CD$14)</f>
        <v>1</v>
      </c>
      <c r="CE56">
        <f>N(Ввод!$J35&gt;=CE$14)</f>
        <v>1</v>
      </c>
      <c r="CF56">
        <f>N(Ввод!$J35&gt;=CF$14)</f>
        <v>1</v>
      </c>
      <c r="CG56">
        <f>N(Ввод!$J35&gt;=CG$14)</f>
        <v>1</v>
      </c>
      <c r="CH56">
        <f>N(Ввод!$J35&gt;=CH$14)</f>
        <v>1</v>
      </c>
      <c r="CI56">
        <f>N(Ввод!$J35&gt;=CI$14)</f>
        <v>1</v>
      </c>
      <c r="CJ56">
        <f>N(Ввод!$J35&gt;=CJ$14)</f>
        <v>1</v>
      </c>
      <c r="CK56">
        <f>N(Ввод!$J35&gt;=CK$14)</f>
        <v>1</v>
      </c>
      <c r="CL56">
        <f>N(Ввод!$J35&gt;=CL$14)</f>
        <v>1</v>
      </c>
      <c r="CM56">
        <f>N(Ввод!$J35&gt;=CM$14)</f>
        <v>1</v>
      </c>
      <c r="CN56">
        <f>N(Ввод!$J35&gt;=CN$14)</f>
        <v>1</v>
      </c>
      <c r="CO56">
        <f>N(Ввод!$J35&gt;=CO$14)</f>
        <v>1</v>
      </c>
      <c r="CP56">
        <f>N(Ввод!$J35&gt;=CP$14)</f>
        <v>1</v>
      </c>
      <c r="CQ56">
        <f>N(Ввод!$J35&gt;=CQ$14)</f>
        <v>1</v>
      </c>
      <c r="CR56">
        <f>N(Ввод!$J35&gt;=CR$14)</f>
        <v>1</v>
      </c>
      <c r="CS56">
        <f>N(Ввод!$J35&gt;=CS$14)</f>
        <v>1</v>
      </c>
      <c r="CT56">
        <f>N(Ввод!$J35&gt;=CT$14)</f>
        <v>1</v>
      </c>
      <c r="CU56">
        <f>N(Ввод!$J35&gt;=CU$14)</f>
        <v>1</v>
      </c>
      <c r="CV56">
        <f>N(Ввод!$J35&gt;=CV$14)</f>
        <v>1</v>
      </c>
      <c r="CW56">
        <f>N(Ввод!$J35&gt;=CW$14)</f>
        <v>1</v>
      </c>
      <c r="CX56">
        <f>N(Ввод!$J35&gt;=CX$14)</f>
        <v>1</v>
      </c>
      <c r="CY56">
        <f>N(Ввод!$J35&gt;=CY$14)</f>
        <v>1</v>
      </c>
      <c r="CZ56">
        <f>N(Ввод!$J35&gt;=CZ$14)</f>
        <v>1</v>
      </c>
      <c r="DA56">
        <f>N(Ввод!$J35&gt;=DA$14)</f>
        <v>1</v>
      </c>
      <c r="DB56">
        <f>N(Ввод!$J35&gt;=DB$14)</f>
        <v>1</v>
      </c>
      <c r="DC56">
        <f>N(Ввод!$J35&gt;=DC$14)</f>
        <v>1</v>
      </c>
      <c r="DD56">
        <f>N(Ввод!$J35&gt;=DD$14)</f>
        <v>1</v>
      </c>
      <c r="DE56">
        <f>N(Ввод!$J35&gt;=DE$14)</f>
        <v>1</v>
      </c>
      <c r="DF56">
        <f>N(Ввод!$J35&gt;=DF$14)</f>
        <v>1</v>
      </c>
      <c r="DG56">
        <f>N(Ввод!$J35&gt;=DG$14)</f>
        <v>1</v>
      </c>
      <c r="DH56">
        <f>N(Ввод!$J35&gt;=DH$14)</f>
        <v>1</v>
      </c>
      <c r="DI56">
        <f>N(Ввод!$J35&gt;=DI$14)</f>
        <v>1</v>
      </c>
      <c r="DJ56">
        <f>N(Ввод!$J35&gt;=DJ$14)</f>
        <v>1</v>
      </c>
    </row>
    <row r="57" spans="2:114" x14ac:dyDescent="0.25">
      <c r="B57" t="str">
        <f t="shared" si="3"/>
        <v>Создание / реконструкция объект №11</v>
      </c>
      <c r="G57" s="45" t="s">
        <v>268</v>
      </c>
      <c r="J57">
        <f>N(Ввод!$J36&gt;=J$14)</f>
        <v>1</v>
      </c>
      <c r="K57">
        <f>N(Ввод!$J36&gt;=K$14)</f>
        <v>1</v>
      </c>
      <c r="L57">
        <f>N(Ввод!$J36&gt;=L$14)</f>
        <v>1</v>
      </c>
      <c r="M57">
        <f>N(Ввод!$J36&gt;=M$14)</f>
        <v>1</v>
      </c>
      <c r="N57">
        <f>N(Ввод!$J36&gt;=N$14)</f>
        <v>1</v>
      </c>
      <c r="O57">
        <f>N(Ввод!$J36&gt;=O$14)</f>
        <v>1</v>
      </c>
      <c r="P57">
        <f>N(Ввод!$J36&gt;=P$14)</f>
        <v>1</v>
      </c>
      <c r="Q57">
        <f>N(Ввод!$J36&gt;=Q$14)</f>
        <v>1</v>
      </c>
      <c r="R57">
        <f>N(Ввод!$J36&gt;=R$14)</f>
        <v>1</v>
      </c>
      <c r="S57">
        <f>N(Ввод!$J36&gt;=S$14)</f>
        <v>1</v>
      </c>
      <c r="T57">
        <f>N(Ввод!$J36&gt;=T$14)</f>
        <v>1</v>
      </c>
      <c r="U57">
        <f>N(Ввод!$J36&gt;=U$14)</f>
        <v>1</v>
      </c>
      <c r="V57">
        <f>N(Ввод!$J36&gt;=V$14)</f>
        <v>1</v>
      </c>
      <c r="W57">
        <f>N(Ввод!$J36&gt;=W$14)</f>
        <v>1</v>
      </c>
      <c r="X57">
        <f>N(Ввод!$J36&gt;=X$14)</f>
        <v>1</v>
      </c>
      <c r="Y57">
        <f>N(Ввод!$J36&gt;=Y$14)</f>
        <v>1</v>
      </c>
      <c r="Z57">
        <f>N(Ввод!$J36&gt;=Z$14)</f>
        <v>1</v>
      </c>
      <c r="AA57">
        <f>N(Ввод!$J36&gt;=AA$14)</f>
        <v>1</v>
      </c>
      <c r="AB57">
        <f>N(Ввод!$J36&gt;=AB$14)</f>
        <v>1</v>
      </c>
      <c r="AC57">
        <f>N(Ввод!$J36&gt;=AC$14)</f>
        <v>1</v>
      </c>
      <c r="AD57">
        <f>N(Ввод!$J36&gt;=AD$14)</f>
        <v>0</v>
      </c>
      <c r="AE57">
        <f>N(Ввод!$J36&gt;=AE$14)</f>
        <v>0</v>
      </c>
      <c r="AF57">
        <f>N(Ввод!$J36&gt;=AF$14)</f>
        <v>0</v>
      </c>
      <c r="AG57">
        <f>N(Ввод!$J36&gt;=AG$14)</f>
        <v>0</v>
      </c>
      <c r="AH57">
        <f>N(Ввод!$J36&gt;=AH$14)</f>
        <v>0</v>
      </c>
      <c r="AI57">
        <f>N(Ввод!$J36&gt;=AI$14)</f>
        <v>0</v>
      </c>
      <c r="AJ57">
        <f>N(Ввод!$J36&gt;=AJ$14)</f>
        <v>0</v>
      </c>
      <c r="AK57">
        <f>N(Ввод!$J36&gt;=AK$14)</f>
        <v>0</v>
      </c>
      <c r="AL57">
        <f>N(Ввод!$J36&gt;=AL$14)</f>
        <v>0</v>
      </c>
      <c r="AM57">
        <f>N(Ввод!$J36&gt;=AM$14)</f>
        <v>0</v>
      </c>
      <c r="AN57">
        <f>N(Ввод!$J36&gt;=AN$14)</f>
        <v>0</v>
      </c>
      <c r="AO57">
        <f>N(Ввод!$J36&gt;=AO$14)</f>
        <v>0</v>
      </c>
      <c r="AP57">
        <f>N(Ввод!$J36&gt;=AP$14)</f>
        <v>0</v>
      </c>
      <c r="AQ57">
        <f>N(Ввод!$J36&gt;=AQ$14)</f>
        <v>0</v>
      </c>
      <c r="AR57">
        <f>N(Ввод!$J36&gt;=AR$14)</f>
        <v>0</v>
      </c>
      <c r="AS57">
        <f>N(Ввод!$J36&gt;=AS$14)</f>
        <v>0</v>
      </c>
      <c r="AT57">
        <f>N(Ввод!$J36&gt;=AT$14)</f>
        <v>0</v>
      </c>
      <c r="AU57">
        <f>N(Ввод!$J36&gt;=AU$14)</f>
        <v>0</v>
      </c>
      <c r="AV57">
        <f>N(Ввод!$J36&gt;=AV$14)</f>
        <v>0</v>
      </c>
      <c r="AW57">
        <f>N(Ввод!$J36&gt;=AW$14)</f>
        <v>0</v>
      </c>
      <c r="AX57">
        <f>N(Ввод!$J36&gt;=AX$14)</f>
        <v>0</v>
      </c>
      <c r="AY57">
        <f>N(Ввод!$J36&gt;=AY$14)</f>
        <v>0</v>
      </c>
      <c r="AZ57">
        <f>N(Ввод!$J36&gt;=AZ$14)</f>
        <v>0</v>
      </c>
      <c r="BA57">
        <f>N(Ввод!$J36&gt;=BA$14)</f>
        <v>0</v>
      </c>
      <c r="BB57">
        <f>N(Ввод!$J36&gt;=BB$14)</f>
        <v>0</v>
      </c>
      <c r="BC57">
        <f>N(Ввод!$J36&gt;=BC$14)</f>
        <v>0</v>
      </c>
      <c r="BD57">
        <f>N(Ввод!$J36&gt;=BD$14)</f>
        <v>0</v>
      </c>
      <c r="BE57">
        <f>N(Ввод!$J36&gt;=BE$14)</f>
        <v>0</v>
      </c>
      <c r="BF57">
        <f>N(Ввод!$J36&gt;=BF$14)</f>
        <v>0</v>
      </c>
      <c r="BG57">
        <f>N(Ввод!$J36&gt;=BG$14)</f>
        <v>0</v>
      </c>
      <c r="BH57">
        <f>N(Ввод!$J36&gt;=BH$14)</f>
        <v>0</v>
      </c>
      <c r="BI57">
        <f>N(Ввод!$J36&gt;=BI$14)</f>
        <v>1</v>
      </c>
      <c r="BJ57">
        <f>N(Ввод!$J36&gt;=BJ$14)</f>
        <v>1</v>
      </c>
      <c r="BK57">
        <f>N(Ввод!$J36&gt;=BK$14)</f>
        <v>1</v>
      </c>
      <c r="BL57">
        <f>N(Ввод!$J36&gt;=BL$14)</f>
        <v>1</v>
      </c>
      <c r="BM57">
        <f>N(Ввод!$J36&gt;=BM$14)</f>
        <v>1</v>
      </c>
      <c r="BN57">
        <f>N(Ввод!$J36&gt;=BN$14)</f>
        <v>1</v>
      </c>
      <c r="BO57">
        <f>N(Ввод!$J36&gt;=BO$14)</f>
        <v>1</v>
      </c>
      <c r="BP57">
        <f>N(Ввод!$J36&gt;=BP$14)</f>
        <v>1</v>
      </c>
      <c r="BQ57">
        <f>N(Ввод!$J36&gt;=BQ$14)</f>
        <v>1</v>
      </c>
      <c r="BR57">
        <f>N(Ввод!$J36&gt;=BR$14)</f>
        <v>1</v>
      </c>
      <c r="BS57">
        <f>N(Ввод!$J36&gt;=BS$14)</f>
        <v>1</v>
      </c>
      <c r="BT57">
        <f>N(Ввод!$J36&gt;=BT$14)</f>
        <v>1</v>
      </c>
      <c r="BU57">
        <f>N(Ввод!$J36&gt;=BU$14)</f>
        <v>1</v>
      </c>
      <c r="BV57">
        <f>N(Ввод!$J36&gt;=BV$14)</f>
        <v>1</v>
      </c>
      <c r="BW57">
        <f>N(Ввод!$J36&gt;=BW$14)</f>
        <v>1</v>
      </c>
      <c r="BX57">
        <f>N(Ввод!$J36&gt;=BX$14)</f>
        <v>1</v>
      </c>
      <c r="BY57">
        <f>N(Ввод!$J36&gt;=BY$14)</f>
        <v>1</v>
      </c>
      <c r="BZ57">
        <f>N(Ввод!$J36&gt;=BZ$14)</f>
        <v>1</v>
      </c>
      <c r="CA57">
        <f>N(Ввод!$J36&gt;=CA$14)</f>
        <v>1</v>
      </c>
      <c r="CB57">
        <f>N(Ввод!$J36&gt;=CB$14)</f>
        <v>1</v>
      </c>
      <c r="CC57">
        <f>N(Ввод!$J36&gt;=CC$14)</f>
        <v>1</v>
      </c>
      <c r="CD57">
        <f>N(Ввод!$J36&gt;=CD$14)</f>
        <v>1</v>
      </c>
      <c r="CE57">
        <f>N(Ввод!$J36&gt;=CE$14)</f>
        <v>1</v>
      </c>
      <c r="CF57">
        <f>N(Ввод!$J36&gt;=CF$14)</f>
        <v>1</v>
      </c>
      <c r="CG57">
        <f>N(Ввод!$J36&gt;=CG$14)</f>
        <v>1</v>
      </c>
      <c r="CH57">
        <f>N(Ввод!$J36&gt;=CH$14)</f>
        <v>1</v>
      </c>
      <c r="CI57">
        <f>N(Ввод!$J36&gt;=CI$14)</f>
        <v>1</v>
      </c>
      <c r="CJ57">
        <f>N(Ввод!$J36&gt;=CJ$14)</f>
        <v>1</v>
      </c>
      <c r="CK57">
        <f>N(Ввод!$J36&gt;=CK$14)</f>
        <v>1</v>
      </c>
      <c r="CL57">
        <f>N(Ввод!$J36&gt;=CL$14)</f>
        <v>1</v>
      </c>
      <c r="CM57">
        <f>N(Ввод!$J36&gt;=CM$14)</f>
        <v>1</v>
      </c>
      <c r="CN57">
        <f>N(Ввод!$J36&gt;=CN$14)</f>
        <v>1</v>
      </c>
      <c r="CO57">
        <f>N(Ввод!$J36&gt;=CO$14)</f>
        <v>1</v>
      </c>
      <c r="CP57">
        <f>N(Ввод!$J36&gt;=CP$14)</f>
        <v>1</v>
      </c>
      <c r="CQ57">
        <f>N(Ввод!$J36&gt;=CQ$14)</f>
        <v>1</v>
      </c>
      <c r="CR57">
        <f>N(Ввод!$J36&gt;=CR$14)</f>
        <v>1</v>
      </c>
      <c r="CS57">
        <f>N(Ввод!$J36&gt;=CS$14)</f>
        <v>1</v>
      </c>
      <c r="CT57">
        <f>N(Ввод!$J36&gt;=CT$14)</f>
        <v>1</v>
      </c>
      <c r="CU57">
        <f>N(Ввод!$J36&gt;=CU$14)</f>
        <v>1</v>
      </c>
      <c r="CV57">
        <f>N(Ввод!$J36&gt;=CV$14)</f>
        <v>1</v>
      </c>
      <c r="CW57">
        <f>N(Ввод!$J36&gt;=CW$14)</f>
        <v>1</v>
      </c>
      <c r="CX57">
        <f>N(Ввод!$J36&gt;=CX$14)</f>
        <v>1</v>
      </c>
      <c r="CY57">
        <f>N(Ввод!$J36&gt;=CY$14)</f>
        <v>1</v>
      </c>
      <c r="CZ57">
        <f>N(Ввод!$J36&gt;=CZ$14)</f>
        <v>1</v>
      </c>
      <c r="DA57">
        <f>N(Ввод!$J36&gt;=DA$14)</f>
        <v>1</v>
      </c>
      <c r="DB57">
        <f>N(Ввод!$J36&gt;=DB$14)</f>
        <v>1</v>
      </c>
      <c r="DC57">
        <f>N(Ввод!$J36&gt;=DC$14)</f>
        <v>1</v>
      </c>
      <c r="DD57">
        <f>N(Ввод!$J36&gt;=DD$14)</f>
        <v>1</v>
      </c>
      <c r="DE57">
        <f>N(Ввод!$J36&gt;=DE$14)</f>
        <v>1</v>
      </c>
      <c r="DF57">
        <f>N(Ввод!$J36&gt;=DF$14)</f>
        <v>1</v>
      </c>
      <c r="DG57">
        <f>N(Ввод!$J36&gt;=DG$14)</f>
        <v>1</v>
      </c>
      <c r="DH57">
        <f>N(Ввод!$J36&gt;=DH$14)</f>
        <v>1</v>
      </c>
      <c r="DI57">
        <f>N(Ввод!$J36&gt;=DI$14)</f>
        <v>1</v>
      </c>
      <c r="DJ57">
        <f>N(Ввод!$J36&gt;=DJ$14)</f>
        <v>1</v>
      </c>
    </row>
    <row r="58" spans="2:114" x14ac:dyDescent="0.25">
      <c r="B58" t="str">
        <f t="shared" si="3"/>
        <v>Создание / реконструкция объект №12</v>
      </c>
      <c r="G58" s="45" t="s">
        <v>268</v>
      </c>
      <c r="J58">
        <f>N(Ввод!$J37&gt;=J$14)</f>
        <v>1</v>
      </c>
      <c r="K58">
        <f>N(Ввод!$J37&gt;=K$14)</f>
        <v>1</v>
      </c>
      <c r="L58">
        <f>N(Ввод!$J37&gt;=L$14)</f>
        <v>1</v>
      </c>
      <c r="M58">
        <f>N(Ввод!$J37&gt;=M$14)</f>
        <v>1</v>
      </c>
      <c r="N58">
        <f>N(Ввод!$J37&gt;=N$14)</f>
        <v>1</v>
      </c>
      <c r="O58">
        <f>N(Ввод!$J37&gt;=O$14)</f>
        <v>1</v>
      </c>
      <c r="P58">
        <f>N(Ввод!$J37&gt;=P$14)</f>
        <v>1</v>
      </c>
      <c r="Q58">
        <f>N(Ввод!$J37&gt;=Q$14)</f>
        <v>1</v>
      </c>
      <c r="R58">
        <f>N(Ввод!$J37&gt;=R$14)</f>
        <v>1</v>
      </c>
      <c r="S58">
        <f>N(Ввод!$J37&gt;=S$14)</f>
        <v>1</v>
      </c>
      <c r="T58">
        <f>N(Ввод!$J37&gt;=T$14)</f>
        <v>1</v>
      </c>
      <c r="U58">
        <f>N(Ввод!$J37&gt;=U$14)</f>
        <v>1</v>
      </c>
      <c r="V58">
        <f>N(Ввод!$J37&gt;=V$14)</f>
        <v>1</v>
      </c>
      <c r="W58">
        <f>N(Ввод!$J37&gt;=W$14)</f>
        <v>1</v>
      </c>
      <c r="X58">
        <f>N(Ввод!$J37&gt;=X$14)</f>
        <v>1</v>
      </c>
      <c r="Y58">
        <f>N(Ввод!$J37&gt;=Y$14)</f>
        <v>1</v>
      </c>
      <c r="Z58">
        <f>N(Ввод!$J37&gt;=Z$14)</f>
        <v>1</v>
      </c>
      <c r="AA58">
        <f>N(Ввод!$J37&gt;=AA$14)</f>
        <v>1</v>
      </c>
      <c r="AB58">
        <f>N(Ввод!$J37&gt;=AB$14)</f>
        <v>1</v>
      </c>
      <c r="AC58">
        <f>N(Ввод!$J37&gt;=AC$14)</f>
        <v>1</v>
      </c>
      <c r="AD58">
        <f>N(Ввод!$J37&gt;=AD$14)</f>
        <v>1</v>
      </c>
      <c r="AE58">
        <f>N(Ввод!$J37&gt;=AE$14)</f>
        <v>1</v>
      </c>
      <c r="AF58">
        <f>N(Ввод!$J37&gt;=AF$14)</f>
        <v>1</v>
      </c>
      <c r="AG58">
        <f>N(Ввод!$J37&gt;=AG$14)</f>
        <v>1</v>
      </c>
      <c r="AH58">
        <f>N(Ввод!$J37&gt;=AH$14)</f>
        <v>0</v>
      </c>
      <c r="AI58">
        <f>N(Ввод!$J37&gt;=AI$14)</f>
        <v>0</v>
      </c>
      <c r="AJ58">
        <f>N(Ввод!$J37&gt;=AJ$14)</f>
        <v>0</v>
      </c>
      <c r="AK58">
        <f>N(Ввод!$J37&gt;=AK$14)</f>
        <v>0</v>
      </c>
      <c r="AL58">
        <f>N(Ввод!$J37&gt;=AL$14)</f>
        <v>0</v>
      </c>
      <c r="AM58">
        <f>N(Ввод!$J37&gt;=AM$14)</f>
        <v>0</v>
      </c>
      <c r="AN58">
        <f>N(Ввод!$J37&gt;=AN$14)</f>
        <v>0</v>
      </c>
      <c r="AO58">
        <f>N(Ввод!$J37&gt;=AO$14)</f>
        <v>0</v>
      </c>
      <c r="AP58">
        <f>N(Ввод!$J37&gt;=AP$14)</f>
        <v>0</v>
      </c>
      <c r="AQ58">
        <f>N(Ввод!$J37&gt;=AQ$14)</f>
        <v>0</v>
      </c>
      <c r="AR58">
        <f>N(Ввод!$J37&gt;=AR$14)</f>
        <v>0</v>
      </c>
      <c r="AS58">
        <f>N(Ввод!$J37&gt;=AS$14)</f>
        <v>0</v>
      </c>
      <c r="AT58">
        <f>N(Ввод!$J37&gt;=AT$14)</f>
        <v>0</v>
      </c>
      <c r="AU58">
        <f>N(Ввод!$J37&gt;=AU$14)</f>
        <v>0</v>
      </c>
      <c r="AV58">
        <f>N(Ввод!$J37&gt;=AV$14)</f>
        <v>0</v>
      </c>
      <c r="AW58">
        <f>N(Ввод!$J37&gt;=AW$14)</f>
        <v>0</v>
      </c>
      <c r="AX58">
        <f>N(Ввод!$J37&gt;=AX$14)</f>
        <v>0</v>
      </c>
      <c r="AY58">
        <f>N(Ввод!$J37&gt;=AY$14)</f>
        <v>0</v>
      </c>
      <c r="AZ58">
        <f>N(Ввод!$J37&gt;=AZ$14)</f>
        <v>0</v>
      </c>
      <c r="BA58">
        <f>N(Ввод!$J37&gt;=BA$14)</f>
        <v>0</v>
      </c>
      <c r="BB58">
        <f>N(Ввод!$J37&gt;=BB$14)</f>
        <v>0</v>
      </c>
      <c r="BC58">
        <f>N(Ввод!$J37&gt;=BC$14)</f>
        <v>0</v>
      </c>
      <c r="BD58">
        <f>N(Ввод!$J37&gt;=BD$14)</f>
        <v>0</v>
      </c>
      <c r="BE58">
        <f>N(Ввод!$J37&gt;=BE$14)</f>
        <v>0</v>
      </c>
      <c r="BF58">
        <f>N(Ввод!$J37&gt;=BF$14)</f>
        <v>0</v>
      </c>
      <c r="BG58">
        <f>N(Ввод!$J37&gt;=BG$14)</f>
        <v>0</v>
      </c>
      <c r="BH58">
        <f>N(Ввод!$J37&gt;=BH$14)</f>
        <v>0</v>
      </c>
      <c r="BI58">
        <f>N(Ввод!$J37&gt;=BI$14)</f>
        <v>1</v>
      </c>
      <c r="BJ58">
        <f>N(Ввод!$J37&gt;=BJ$14)</f>
        <v>1</v>
      </c>
      <c r="BK58">
        <f>N(Ввод!$J37&gt;=BK$14)</f>
        <v>1</v>
      </c>
      <c r="BL58">
        <f>N(Ввод!$J37&gt;=BL$14)</f>
        <v>1</v>
      </c>
      <c r="BM58">
        <f>N(Ввод!$J37&gt;=BM$14)</f>
        <v>1</v>
      </c>
      <c r="BN58">
        <f>N(Ввод!$J37&gt;=BN$14)</f>
        <v>1</v>
      </c>
      <c r="BO58">
        <f>N(Ввод!$J37&gt;=BO$14)</f>
        <v>1</v>
      </c>
      <c r="BP58">
        <f>N(Ввод!$J37&gt;=BP$14)</f>
        <v>1</v>
      </c>
      <c r="BQ58">
        <f>N(Ввод!$J37&gt;=BQ$14)</f>
        <v>1</v>
      </c>
      <c r="BR58">
        <f>N(Ввод!$J37&gt;=BR$14)</f>
        <v>1</v>
      </c>
      <c r="BS58">
        <f>N(Ввод!$J37&gt;=BS$14)</f>
        <v>1</v>
      </c>
      <c r="BT58">
        <f>N(Ввод!$J37&gt;=BT$14)</f>
        <v>1</v>
      </c>
      <c r="BU58">
        <f>N(Ввод!$J37&gt;=BU$14)</f>
        <v>1</v>
      </c>
      <c r="BV58">
        <f>N(Ввод!$J37&gt;=BV$14)</f>
        <v>1</v>
      </c>
      <c r="BW58">
        <f>N(Ввод!$J37&gt;=BW$14)</f>
        <v>1</v>
      </c>
      <c r="BX58">
        <f>N(Ввод!$J37&gt;=BX$14)</f>
        <v>1</v>
      </c>
      <c r="BY58">
        <f>N(Ввод!$J37&gt;=BY$14)</f>
        <v>1</v>
      </c>
      <c r="BZ58">
        <f>N(Ввод!$J37&gt;=BZ$14)</f>
        <v>1</v>
      </c>
      <c r="CA58">
        <f>N(Ввод!$J37&gt;=CA$14)</f>
        <v>1</v>
      </c>
      <c r="CB58">
        <f>N(Ввод!$J37&gt;=CB$14)</f>
        <v>1</v>
      </c>
      <c r="CC58">
        <f>N(Ввод!$J37&gt;=CC$14)</f>
        <v>1</v>
      </c>
      <c r="CD58">
        <f>N(Ввод!$J37&gt;=CD$14)</f>
        <v>1</v>
      </c>
      <c r="CE58">
        <f>N(Ввод!$J37&gt;=CE$14)</f>
        <v>1</v>
      </c>
      <c r="CF58">
        <f>N(Ввод!$J37&gt;=CF$14)</f>
        <v>1</v>
      </c>
      <c r="CG58">
        <f>N(Ввод!$J37&gt;=CG$14)</f>
        <v>1</v>
      </c>
      <c r="CH58">
        <f>N(Ввод!$J37&gt;=CH$14)</f>
        <v>1</v>
      </c>
      <c r="CI58">
        <f>N(Ввод!$J37&gt;=CI$14)</f>
        <v>1</v>
      </c>
      <c r="CJ58">
        <f>N(Ввод!$J37&gt;=CJ$14)</f>
        <v>1</v>
      </c>
      <c r="CK58">
        <f>N(Ввод!$J37&gt;=CK$14)</f>
        <v>1</v>
      </c>
      <c r="CL58">
        <f>N(Ввод!$J37&gt;=CL$14)</f>
        <v>1</v>
      </c>
      <c r="CM58">
        <f>N(Ввод!$J37&gt;=CM$14)</f>
        <v>1</v>
      </c>
      <c r="CN58">
        <f>N(Ввод!$J37&gt;=CN$14)</f>
        <v>1</v>
      </c>
      <c r="CO58">
        <f>N(Ввод!$J37&gt;=CO$14)</f>
        <v>1</v>
      </c>
      <c r="CP58">
        <f>N(Ввод!$J37&gt;=CP$14)</f>
        <v>1</v>
      </c>
      <c r="CQ58">
        <f>N(Ввод!$J37&gt;=CQ$14)</f>
        <v>1</v>
      </c>
      <c r="CR58">
        <f>N(Ввод!$J37&gt;=CR$14)</f>
        <v>1</v>
      </c>
      <c r="CS58">
        <f>N(Ввод!$J37&gt;=CS$14)</f>
        <v>1</v>
      </c>
      <c r="CT58">
        <f>N(Ввод!$J37&gt;=CT$14)</f>
        <v>1</v>
      </c>
      <c r="CU58">
        <f>N(Ввод!$J37&gt;=CU$14)</f>
        <v>1</v>
      </c>
      <c r="CV58">
        <f>N(Ввод!$J37&gt;=CV$14)</f>
        <v>1</v>
      </c>
      <c r="CW58">
        <f>N(Ввод!$J37&gt;=CW$14)</f>
        <v>1</v>
      </c>
      <c r="CX58">
        <f>N(Ввод!$J37&gt;=CX$14)</f>
        <v>1</v>
      </c>
      <c r="CY58">
        <f>N(Ввод!$J37&gt;=CY$14)</f>
        <v>1</v>
      </c>
      <c r="CZ58">
        <f>N(Ввод!$J37&gt;=CZ$14)</f>
        <v>1</v>
      </c>
      <c r="DA58">
        <f>N(Ввод!$J37&gt;=DA$14)</f>
        <v>1</v>
      </c>
      <c r="DB58">
        <f>N(Ввод!$J37&gt;=DB$14)</f>
        <v>1</v>
      </c>
      <c r="DC58">
        <f>N(Ввод!$J37&gt;=DC$14)</f>
        <v>1</v>
      </c>
      <c r="DD58">
        <f>N(Ввод!$J37&gt;=DD$14)</f>
        <v>1</v>
      </c>
      <c r="DE58">
        <f>N(Ввод!$J37&gt;=DE$14)</f>
        <v>1</v>
      </c>
      <c r="DF58">
        <f>N(Ввод!$J37&gt;=DF$14)</f>
        <v>1</v>
      </c>
      <c r="DG58">
        <f>N(Ввод!$J37&gt;=DG$14)</f>
        <v>1</v>
      </c>
      <c r="DH58">
        <f>N(Ввод!$J37&gt;=DH$14)</f>
        <v>1</v>
      </c>
      <c r="DI58">
        <f>N(Ввод!$J37&gt;=DI$14)</f>
        <v>1</v>
      </c>
      <c r="DJ58">
        <f>N(Ввод!$J37&gt;=DJ$14)</f>
        <v>1</v>
      </c>
    </row>
    <row r="59" spans="2:114" x14ac:dyDescent="0.25">
      <c r="B59" t="str">
        <f t="shared" si="3"/>
        <v>Создание / реконструкция объект №13</v>
      </c>
      <c r="G59" s="45" t="s">
        <v>268</v>
      </c>
      <c r="J59">
        <f>N(Ввод!$J38&gt;=J$14)</f>
        <v>1</v>
      </c>
      <c r="K59">
        <f>N(Ввод!$J38&gt;=K$14)</f>
        <v>1</v>
      </c>
      <c r="L59">
        <f>N(Ввод!$J38&gt;=L$14)</f>
        <v>1</v>
      </c>
      <c r="M59">
        <f>N(Ввод!$J38&gt;=M$14)</f>
        <v>1</v>
      </c>
      <c r="N59">
        <f>N(Ввод!$J38&gt;=N$14)</f>
        <v>1</v>
      </c>
      <c r="O59">
        <f>N(Ввод!$J38&gt;=O$14)</f>
        <v>1</v>
      </c>
      <c r="P59">
        <f>N(Ввод!$J38&gt;=P$14)</f>
        <v>1</v>
      </c>
      <c r="Q59">
        <f>N(Ввод!$J38&gt;=Q$14)</f>
        <v>1</v>
      </c>
      <c r="R59">
        <f>N(Ввод!$J38&gt;=R$14)</f>
        <v>1</v>
      </c>
      <c r="S59">
        <f>N(Ввод!$J38&gt;=S$14)</f>
        <v>1</v>
      </c>
      <c r="T59">
        <f>N(Ввод!$J38&gt;=T$14)</f>
        <v>1</v>
      </c>
      <c r="U59">
        <f>N(Ввод!$J38&gt;=U$14)</f>
        <v>1</v>
      </c>
      <c r="V59">
        <f>N(Ввод!$J38&gt;=V$14)</f>
        <v>1</v>
      </c>
      <c r="W59">
        <f>N(Ввод!$J38&gt;=W$14)</f>
        <v>1</v>
      </c>
      <c r="X59">
        <f>N(Ввод!$J38&gt;=X$14)</f>
        <v>1</v>
      </c>
      <c r="Y59">
        <f>N(Ввод!$J38&gt;=Y$14)</f>
        <v>1</v>
      </c>
      <c r="Z59">
        <f>N(Ввод!$J38&gt;=Z$14)</f>
        <v>1</v>
      </c>
      <c r="AA59">
        <f>N(Ввод!$J38&gt;=AA$14)</f>
        <v>1</v>
      </c>
      <c r="AB59">
        <f>N(Ввод!$J38&gt;=AB$14)</f>
        <v>1</v>
      </c>
      <c r="AC59">
        <f>N(Ввод!$J38&gt;=AC$14)</f>
        <v>1</v>
      </c>
      <c r="AD59">
        <f>N(Ввод!$J38&gt;=AD$14)</f>
        <v>1</v>
      </c>
      <c r="AE59">
        <f>N(Ввод!$J38&gt;=AE$14)</f>
        <v>1</v>
      </c>
      <c r="AF59">
        <f>N(Ввод!$J38&gt;=AF$14)</f>
        <v>1</v>
      </c>
      <c r="AG59">
        <f>N(Ввод!$J38&gt;=AG$14)</f>
        <v>1</v>
      </c>
      <c r="AH59">
        <f>N(Ввод!$J38&gt;=AH$14)</f>
        <v>1</v>
      </c>
      <c r="AI59">
        <f>N(Ввод!$J38&gt;=AI$14)</f>
        <v>1</v>
      </c>
      <c r="AJ59">
        <f>N(Ввод!$J38&gt;=AJ$14)</f>
        <v>1</v>
      </c>
      <c r="AK59">
        <f>N(Ввод!$J38&gt;=AK$14)</f>
        <v>1</v>
      </c>
      <c r="AL59">
        <f>N(Ввод!$J38&gt;=AL$14)</f>
        <v>0</v>
      </c>
      <c r="AM59">
        <f>N(Ввод!$J38&gt;=AM$14)</f>
        <v>0</v>
      </c>
      <c r="AN59">
        <f>N(Ввод!$J38&gt;=AN$14)</f>
        <v>0</v>
      </c>
      <c r="AO59">
        <f>N(Ввод!$J38&gt;=AO$14)</f>
        <v>0</v>
      </c>
      <c r="AP59">
        <f>N(Ввод!$J38&gt;=AP$14)</f>
        <v>0</v>
      </c>
      <c r="AQ59">
        <f>N(Ввод!$J38&gt;=AQ$14)</f>
        <v>0</v>
      </c>
      <c r="AR59">
        <f>N(Ввод!$J38&gt;=AR$14)</f>
        <v>0</v>
      </c>
      <c r="AS59">
        <f>N(Ввод!$J38&gt;=AS$14)</f>
        <v>0</v>
      </c>
      <c r="AT59">
        <f>N(Ввод!$J38&gt;=AT$14)</f>
        <v>0</v>
      </c>
      <c r="AU59">
        <f>N(Ввод!$J38&gt;=AU$14)</f>
        <v>0</v>
      </c>
      <c r="AV59">
        <f>N(Ввод!$J38&gt;=AV$14)</f>
        <v>0</v>
      </c>
      <c r="AW59">
        <f>N(Ввод!$J38&gt;=AW$14)</f>
        <v>0</v>
      </c>
      <c r="AX59">
        <f>N(Ввод!$J38&gt;=AX$14)</f>
        <v>0</v>
      </c>
      <c r="AY59">
        <f>N(Ввод!$J38&gt;=AY$14)</f>
        <v>0</v>
      </c>
      <c r="AZ59">
        <f>N(Ввод!$J38&gt;=AZ$14)</f>
        <v>0</v>
      </c>
      <c r="BA59">
        <f>N(Ввод!$J38&gt;=BA$14)</f>
        <v>0</v>
      </c>
      <c r="BB59">
        <f>N(Ввод!$J38&gt;=BB$14)</f>
        <v>0</v>
      </c>
      <c r="BC59">
        <f>N(Ввод!$J38&gt;=BC$14)</f>
        <v>0</v>
      </c>
      <c r="BD59">
        <f>N(Ввод!$J38&gt;=BD$14)</f>
        <v>0</v>
      </c>
      <c r="BE59">
        <f>N(Ввод!$J38&gt;=BE$14)</f>
        <v>0</v>
      </c>
      <c r="BF59">
        <f>N(Ввод!$J38&gt;=BF$14)</f>
        <v>0</v>
      </c>
      <c r="BG59">
        <f>N(Ввод!$J38&gt;=BG$14)</f>
        <v>0</v>
      </c>
      <c r="BH59">
        <f>N(Ввод!$J38&gt;=BH$14)</f>
        <v>0</v>
      </c>
      <c r="BI59">
        <f>N(Ввод!$J38&gt;=BI$14)</f>
        <v>1</v>
      </c>
      <c r="BJ59">
        <f>N(Ввод!$J38&gt;=BJ$14)</f>
        <v>1</v>
      </c>
      <c r="BK59">
        <f>N(Ввод!$J38&gt;=BK$14)</f>
        <v>1</v>
      </c>
      <c r="BL59">
        <f>N(Ввод!$J38&gt;=BL$14)</f>
        <v>1</v>
      </c>
      <c r="BM59">
        <f>N(Ввод!$J38&gt;=BM$14)</f>
        <v>1</v>
      </c>
      <c r="BN59">
        <f>N(Ввод!$J38&gt;=BN$14)</f>
        <v>1</v>
      </c>
      <c r="BO59">
        <f>N(Ввод!$J38&gt;=BO$14)</f>
        <v>1</v>
      </c>
      <c r="BP59">
        <f>N(Ввод!$J38&gt;=BP$14)</f>
        <v>1</v>
      </c>
      <c r="BQ59">
        <f>N(Ввод!$J38&gt;=BQ$14)</f>
        <v>1</v>
      </c>
      <c r="BR59">
        <f>N(Ввод!$J38&gt;=BR$14)</f>
        <v>1</v>
      </c>
      <c r="BS59">
        <f>N(Ввод!$J38&gt;=BS$14)</f>
        <v>1</v>
      </c>
      <c r="BT59">
        <f>N(Ввод!$J38&gt;=BT$14)</f>
        <v>1</v>
      </c>
      <c r="BU59">
        <f>N(Ввод!$J38&gt;=BU$14)</f>
        <v>1</v>
      </c>
      <c r="BV59">
        <f>N(Ввод!$J38&gt;=BV$14)</f>
        <v>1</v>
      </c>
      <c r="BW59">
        <f>N(Ввод!$J38&gt;=BW$14)</f>
        <v>1</v>
      </c>
      <c r="BX59">
        <f>N(Ввод!$J38&gt;=BX$14)</f>
        <v>1</v>
      </c>
      <c r="BY59">
        <f>N(Ввод!$J38&gt;=BY$14)</f>
        <v>1</v>
      </c>
      <c r="BZ59">
        <f>N(Ввод!$J38&gt;=BZ$14)</f>
        <v>1</v>
      </c>
      <c r="CA59">
        <f>N(Ввод!$J38&gt;=CA$14)</f>
        <v>1</v>
      </c>
      <c r="CB59">
        <f>N(Ввод!$J38&gt;=CB$14)</f>
        <v>1</v>
      </c>
      <c r="CC59">
        <f>N(Ввод!$J38&gt;=CC$14)</f>
        <v>1</v>
      </c>
      <c r="CD59">
        <f>N(Ввод!$J38&gt;=CD$14)</f>
        <v>1</v>
      </c>
      <c r="CE59">
        <f>N(Ввод!$J38&gt;=CE$14)</f>
        <v>1</v>
      </c>
      <c r="CF59">
        <f>N(Ввод!$J38&gt;=CF$14)</f>
        <v>1</v>
      </c>
      <c r="CG59">
        <f>N(Ввод!$J38&gt;=CG$14)</f>
        <v>1</v>
      </c>
      <c r="CH59">
        <f>N(Ввод!$J38&gt;=CH$14)</f>
        <v>1</v>
      </c>
      <c r="CI59">
        <f>N(Ввод!$J38&gt;=CI$14)</f>
        <v>1</v>
      </c>
      <c r="CJ59">
        <f>N(Ввод!$J38&gt;=CJ$14)</f>
        <v>1</v>
      </c>
      <c r="CK59">
        <f>N(Ввод!$J38&gt;=CK$14)</f>
        <v>1</v>
      </c>
      <c r="CL59">
        <f>N(Ввод!$J38&gt;=CL$14)</f>
        <v>1</v>
      </c>
      <c r="CM59">
        <f>N(Ввод!$J38&gt;=CM$14)</f>
        <v>1</v>
      </c>
      <c r="CN59">
        <f>N(Ввод!$J38&gt;=CN$14)</f>
        <v>1</v>
      </c>
      <c r="CO59">
        <f>N(Ввод!$J38&gt;=CO$14)</f>
        <v>1</v>
      </c>
      <c r="CP59">
        <f>N(Ввод!$J38&gt;=CP$14)</f>
        <v>1</v>
      </c>
      <c r="CQ59">
        <f>N(Ввод!$J38&gt;=CQ$14)</f>
        <v>1</v>
      </c>
      <c r="CR59">
        <f>N(Ввод!$J38&gt;=CR$14)</f>
        <v>1</v>
      </c>
      <c r="CS59">
        <f>N(Ввод!$J38&gt;=CS$14)</f>
        <v>1</v>
      </c>
      <c r="CT59">
        <f>N(Ввод!$J38&gt;=CT$14)</f>
        <v>1</v>
      </c>
      <c r="CU59">
        <f>N(Ввод!$J38&gt;=CU$14)</f>
        <v>1</v>
      </c>
      <c r="CV59">
        <f>N(Ввод!$J38&gt;=CV$14)</f>
        <v>1</v>
      </c>
      <c r="CW59">
        <f>N(Ввод!$J38&gt;=CW$14)</f>
        <v>1</v>
      </c>
      <c r="CX59">
        <f>N(Ввод!$J38&gt;=CX$14)</f>
        <v>1</v>
      </c>
      <c r="CY59">
        <f>N(Ввод!$J38&gt;=CY$14)</f>
        <v>1</v>
      </c>
      <c r="CZ59">
        <f>N(Ввод!$J38&gt;=CZ$14)</f>
        <v>1</v>
      </c>
      <c r="DA59">
        <f>N(Ввод!$J38&gt;=DA$14)</f>
        <v>1</v>
      </c>
      <c r="DB59">
        <f>N(Ввод!$J38&gt;=DB$14)</f>
        <v>1</v>
      </c>
      <c r="DC59">
        <f>N(Ввод!$J38&gt;=DC$14)</f>
        <v>1</v>
      </c>
      <c r="DD59">
        <f>N(Ввод!$J38&gt;=DD$14)</f>
        <v>1</v>
      </c>
      <c r="DE59">
        <f>N(Ввод!$J38&gt;=DE$14)</f>
        <v>1</v>
      </c>
      <c r="DF59">
        <f>N(Ввод!$J38&gt;=DF$14)</f>
        <v>1</v>
      </c>
      <c r="DG59">
        <f>N(Ввод!$J38&gt;=DG$14)</f>
        <v>1</v>
      </c>
      <c r="DH59">
        <f>N(Ввод!$J38&gt;=DH$14)</f>
        <v>1</v>
      </c>
      <c r="DI59">
        <f>N(Ввод!$J38&gt;=DI$14)</f>
        <v>1</v>
      </c>
      <c r="DJ59">
        <f>N(Ввод!$J38&gt;=DJ$14)</f>
        <v>1</v>
      </c>
    </row>
    <row r="60" spans="2:114" x14ac:dyDescent="0.25">
      <c r="B60" t="str">
        <f t="shared" si="3"/>
        <v>Создание / реконструкция объект №14</v>
      </c>
      <c r="G60" s="45" t="s">
        <v>268</v>
      </c>
      <c r="J60">
        <f>N(Ввод!$J39&gt;=J$14)</f>
        <v>1</v>
      </c>
      <c r="K60">
        <f>N(Ввод!$J39&gt;=K$14)</f>
        <v>1</v>
      </c>
      <c r="L60">
        <f>N(Ввод!$J39&gt;=L$14)</f>
        <v>1</v>
      </c>
      <c r="M60">
        <f>N(Ввод!$J39&gt;=M$14)</f>
        <v>1</v>
      </c>
      <c r="N60">
        <f>N(Ввод!$J39&gt;=N$14)</f>
        <v>1</v>
      </c>
      <c r="O60">
        <f>N(Ввод!$J39&gt;=O$14)</f>
        <v>1</v>
      </c>
      <c r="P60">
        <f>N(Ввод!$J39&gt;=P$14)</f>
        <v>1</v>
      </c>
      <c r="Q60">
        <f>N(Ввод!$J39&gt;=Q$14)</f>
        <v>1</v>
      </c>
      <c r="R60">
        <f>N(Ввод!$J39&gt;=R$14)</f>
        <v>1</v>
      </c>
      <c r="S60">
        <f>N(Ввод!$J39&gt;=S$14)</f>
        <v>1</v>
      </c>
      <c r="T60">
        <f>N(Ввод!$J39&gt;=T$14)</f>
        <v>1</v>
      </c>
      <c r="U60">
        <f>N(Ввод!$J39&gt;=U$14)</f>
        <v>1</v>
      </c>
      <c r="V60">
        <f>N(Ввод!$J39&gt;=V$14)</f>
        <v>1</v>
      </c>
      <c r="W60">
        <f>N(Ввод!$J39&gt;=W$14)</f>
        <v>1</v>
      </c>
      <c r="X60">
        <f>N(Ввод!$J39&gt;=X$14)</f>
        <v>1</v>
      </c>
      <c r="Y60">
        <f>N(Ввод!$J39&gt;=Y$14)</f>
        <v>1</v>
      </c>
      <c r="Z60">
        <f>N(Ввод!$J39&gt;=Z$14)</f>
        <v>1</v>
      </c>
      <c r="AA60">
        <f>N(Ввод!$J39&gt;=AA$14)</f>
        <v>1</v>
      </c>
      <c r="AB60">
        <f>N(Ввод!$J39&gt;=AB$14)</f>
        <v>1</v>
      </c>
      <c r="AC60">
        <f>N(Ввод!$J39&gt;=AC$14)</f>
        <v>1</v>
      </c>
      <c r="AD60">
        <f>N(Ввод!$J39&gt;=AD$14)</f>
        <v>1</v>
      </c>
      <c r="AE60">
        <f>N(Ввод!$J39&gt;=AE$14)</f>
        <v>1</v>
      </c>
      <c r="AF60">
        <f>N(Ввод!$J39&gt;=AF$14)</f>
        <v>1</v>
      </c>
      <c r="AG60">
        <f>N(Ввод!$J39&gt;=AG$14)</f>
        <v>1</v>
      </c>
      <c r="AH60">
        <f>N(Ввод!$J39&gt;=AH$14)</f>
        <v>1</v>
      </c>
      <c r="AI60">
        <f>N(Ввод!$J39&gt;=AI$14)</f>
        <v>1</v>
      </c>
      <c r="AJ60">
        <f>N(Ввод!$J39&gt;=AJ$14)</f>
        <v>1</v>
      </c>
      <c r="AK60">
        <f>N(Ввод!$J39&gt;=AK$14)</f>
        <v>1</v>
      </c>
      <c r="AL60">
        <f>N(Ввод!$J39&gt;=AL$14)</f>
        <v>1</v>
      </c>
      <c r="AM60">
        <f>N(Ввод!$J39&gt;=AM$14)</f>
        <v>1</v>
      </c>
      <c r="AN60">
        <f>N(Ввод!$J39&gt;=AN$14)</f>
        <v>1</v>
      </c>
      <c r="AO60">
        <f>N(Ввод!$J39&gt;=AO$14)</f>
        <v>1</v>
      </c>
      <c r="AP60">
        <f>N(Ввод!$J39&gt;=AP$14)</f>
        <v>0</v>
      </c>
      <c r="AQ60">
        <f>N(Ввод!$J39&gt;=AQ$14)</f>
        <v>0</v>
      </c>
      <c r="AR60">
        <f>N(Ввод!$J39&gt;=AR$14)</f>
        <v>0</v>
      </c>
      <c r="AS60">
        <f>N(Ввод!$J39&gt;=AS$14)</f>
        <v>0</v>
      </c>
      <c r="AT60">
        <f>N(Ввод!$J39&gt;=AT$14)</f>
        <v>0</v>
      </c>
      <c r="AU60">
        <f>N(Ввод!$J39&gt;=AU$14)</f>
        <v>0</v>
      </c>
      <c r="AV60">
        <f>N(Ввод!$J39&gt;=AV$14)</f>
        <v>0</v>
      </c>
      <c r="AW60">
        <f>N(Ввод!$J39&gt;=AW$14)</f>
        <v>0</v>
      </c>
      <c r="AX60">
        <f>N(Ввод!$J39&gt;=AX$14)</f>
        <v>0</v>
      </c>
      <c r="AY60">
        <f>N(Ввод!$J39&gt;=AY$14)</f>
        <v>0</v>
      </c>
      <c r="AZ60">
        <f>N(Ввод!$J39&gt;=AZ$14)</f>
        <v>0</v>
      </c>
      <c r="BA60">
        <f>N(Ввод!$J39&gt;=BA$14)</f>
        <v>0</v>
      </c>
      <c r="BB60">
        <f>N(Ввод!$J39&gt;=BB$14)</f>
        <v>0</v>
      </c>
      <c r="BC60">
        <f>N(Ввод!$J39&gt;=BC$14)</f>
        <v>0</v>
      </c>
      <c r="BD60">
        <f>N(Ввод!$J39&gt;=BD$14)</f>
        <v>0</v>
      </c>
      <c r="BE60">
        <f>N(Ввод!$J39&gt;=BE$14)</f>
        <v>0</v>
      </c>
      <c r="BF60">
        <f>N(Ввод!$J39&gt;=BF$14)</f>
        <v>0</v>
      </c>
      <c r="BG60">
        <f>N(Ввод!$J39&gt;=BG$14)</f>
        <v>0</v>
      </c>
      <c r="BH60">
        <f>N(Ввод!$J39&gt;=BH$14)</f>
        <v>0</v>
      </c>
      <c r="BI60">
        <f>N(Ввод!$J39&gt;=BI$14)</f>
        <v>1</v>
      </c>
      <c r="BJ60">
        <f>N(Ввод!$J39&gt;=BJ$14)</f>
        <v>1</v>
      </c>
      <c r="BK60">
        <f>N(Ввод!$J39&gt;=BK$14)</f>
        <v>1</v>
      </c>
      <c r="BL60">
        <f>N(Ввод!$J39&gt;=BL$14)</f>
        <v>1</v>
      </c>
      <c r="BM60">
        <f>N(Ввод!$J39&gt;=BM$14)</f>
        <v>1</v>
      </c>
      <c r="BN60">
        <f>N(Ввод!$J39&gt;=BN$14)</f>
        <v>1</v>
      </c>
      <c r="BO60">
        <f>N(Ввод!$J39&gt;=BO$14)</f>
        <v>1</v>
      </c>
      <c r="BP60">
        <f>N(Ввод!$J39&gt;=BP$14)</f>
        <v>1</v>
      </c>
      <c r="BQ60">
        <f>N(Ввод!$J39&gt;=BQ$14)</f>
        <v>1</v>
      </c>
      <c r="BR60">
        <f>N(Ввод!$J39&gt;=BR$14)</f>
        <v>1</v>
      </c>
      <c r="BS60">
        <f>N(Ввод!$J39&gt;=BS$14)</f>
        <v>1</v>
      </c>
      <c r="BT60">
        <f>N(Ввод!$J39&gt;=BT$14)</f>
        <v>1</v>
      </c>
      <c r="BU60">
        <f>N(Ввод!$J39&gt;=BU$14)</f>
        <v>1</v>
      </c>
      <c r="BV60">
        <f>N(Ввод!$J39&gt;=BV$14)</f>
        <v>1</v>
      </c>
      <c r="BW60">
        <f>N(Ввод!$J39&gt;=BW$14)</f>
        <v>1</v>
      </c>
      <c r="BX60">
        <f>N(Ввод!$J39&gt;=BX$14)</f>
        <v>1</v>
      </c>
      <c r="BY60">
        <f>N(Ввод!$J39&gt;=BY$14)</f>
        <v>1</v>
      </c>
      <c r="BZ60">
        <f>N(Ввод!$J39&gt;=BZ$14)</f>
        <v>1</v>
      </c>
      <c r="CA60">
        <f>N(Ввод!$J39&gt;=CA$14)</f>
        <v>1</v>
      </c>
      <c r="CB60">
        <f>N(Ввод!$J39&gt;=CB$14)</f>
        <v>1</v>
      </c>
      <c r="CC60">
        <f>N(Ввод!$J39&gt;=CC$14)</f>
        <v>1</v>
      </c>
      <c r="CD60">
        <f>N(Ввод!$J39&gt;=CD$14)</f>
        <v>1</v>
      </c>
      <c r="CE60">
        <f>N(Ввод!$J39&gt;=CE$14)</f>
        <v>1</v>
      </c>
      <c r="CF60">
        <f>N(Ввод!$J39&gt;=CF$14)</f>
        <v>1</v>
      </c>
      <c r="CG60">
        <f>N(Ввод!$J39&gt;=CG$14)</f>
        <v>1</v>
      </c>
      <c r="CH60">
        <f>N(Ввод!$J39&gt;=CH$14)</f>
        <v>1</v>
      </c>
      <c r="CI60">
        <f>N(Ввод!$J39&gt;=CI$14)</f>
        <v>1</v>
      </c>
      <c r="CJ60">
        <f>N(Ввод!$J39&gt;=CJ$14)</f>
        <v>1</v>
      </c>
      <c r="CK60">
        <f>N(Ввод!$J39&gt;=CK$14)</f>
        <v>1</v>
      </c>
      <c r="CL60">
        <f>N(Ввод!$J39&gt;=CL$14)</f>
        <v>1</v>
      </c>
      <c r="CM60">
        <f>N(Ввод!$J39&gt;=CM$14)</f>
        <v>1</v>
      </c>
      <c r="CN60">
        <f>N(Ввод!$J39&gt;=CN$14)</f>
        <v>1</v>
      </c>
      <c r="CO60">
        <f>N(Ввод!$J39&gt;=CO$14)</f>
        <v>1</v>
      </c>
      <c r="CP60">
        <f>N(Ввод!$J39&gt;=CP$14)</f>
        <v>1</v>
      </c>
      <c r="CQ60">
        <f>N(Ввод!$J39&gt;=CQ$14)</f>
        <v>1</v>
      </c>
      <c r="CR60">
        <f>N(Ввод!$J39&gt;=CR$14)</f>
        <v>1</v>
      </c>
      <c r="CS60">
        <f>N(Ввод!$J39&gt;=CS$14)</f>
        <v>1</v>
      </c>
      <c r="CT60">
        <f>N(Ввод!$J39&gt;=CT$14)</f>
        <v>1</v>
      </c>
      <c r="CU60">
        <f>N(Ввод!$J39&gt;=CU$14)</f>
        <v>1</v>
      </c>
      <c r="CV60">
        <f>N(Ввод!$J39&gt;=CV$14)</f>
        <v>1</v>
      </c>
      <c r="CW60">
        <f>N(Ввод!$J39&gt;=CW$14)</f>
        <v>1</v>
      </c>
      <c r="CX60">
        <f>N(Ввод!$J39&gt;=CX$14)</f>
        <v>1</v>
      </c>
      <c r="CY60">
        <f>N(Ввод!$J39&gt;=CY$14)</f>
        <v>1</v>
      </c>
      <c r="CZ60">
        <f>N(Ввод!$J39&gt;=CZ$14)</f>
        <v>1</v>
      </c>
      <c r="DA60">
        <f>N(Ввод!$J39&gt;=DA$14)</f>
        <v>1</v>
      </c>
      <c r="DB60">
        <f>N(Ввод!$J39&gt;=DB$14)</f>
        <v>1</v>
      </c>
      <c r="DC60">
        <f>N(Ввод!$J39&gt;=DC$14)</f>
        <v>1</v>
      </c>
      <c r="DD60">
        <f>N(Ввод!$J39&gt;=DD$14)</f>
        <v>1</v>
      </c>
      <c r="DE60">
        <f>N(Ввод!$J39&gt;=DE$14)</f>
        <v>1</v>
      </c>
      <c r="DF60">
        <f>N(Ввод!$J39&gt;=DF$14)</f>
        <v>1</v>
      </c>
      <c r="DG60">
        <f>N(Ввод!$J39&gt;=DG$14)</f>
        <v>1</v>
      </c>
      <c r="DH60">
        <f>N(Ввод!$J39&gt;=DH$14)</f>
        <v>1</v>
      </c>
      <c r="DI60">
        <f>N(Ввод!$J39&gt;=DI$14)</f>
        <v>1</v>
      </c>
      <c r="DJ60">
        <f>N(Ввод!$J39&gt;=DJ$14)</f>
        <v>1</v>
      </c>
    </row>
    <row r="61" spans="2:114" x14ac:dyDescent="0.25">
      <c r="B61" t="str">
        <f t="shared" si="3"/>
        <v>Создание / реконструкция объект №15</v>
      </c>
      <c r="G61" s="45" t="s">
        <v>268</v>
      </c>
      <c r="J61">
        <f>N(Ввод!$J40&gt;=J$14)</f>
        <v>1</v>
      </c>
      <c r="K61">
        <f>N(Ввод!$J40&gt;=K$14)</f>
        <v>1</v>
      </c>
      <c r="L61">
        <f>N(Ввод!$J40&gt;=L$14)</f>
        <v>1</v>
      </c>
      <c r="M61">
        <f>N(Ввод!$J40&gt;=M$14)</f>
        <v>1</v>
      </c>
      <c r="N61">
        <f>N(Ввод!$J40&gt;=N$14)</f>
        <v>1</v>
      </c>
      <c r="O61">
        <f>N(Ввод!$J40&gt;=O$14)</f>
        <v>1</v>
      </c>
      <c r="P61">
        <f>N(Ввод!$J40&gt;=P$14)</f>
        <v>1</v>
      </c>
      <c r="Q61">
        <f>N(Ввод!$J40&gt;=Q$14)</f>
        <v>1</v>
      </c>
      <c r="R61">
        <f>N(Ввод!$J40&gt;=R$14)</f>
        <v>1</v>
      </c>
      <c r="S61">
        <f>N(Ввод!$J40&gt;=S$14)</f>
        <v>1</v>
      </c>
      <c r="T61">
        <f>N(Ввод!$J40&gt;=T$14)</f>
        <v>1</v>
      </c>
      <c r="U61">
        <f>N(Ввод!$J40&gt;=U$14)</f>
        <v>1</v>
      </c>
      <c r="V61">
        <f>N(Ввод!$J40&gt;=V$14)</f>
        <v>1</v>
      </c>
      <c r="W61">
        <f>N(Ввод!$J40&gt;=W$14)</f>
        <v>1</v>
      </c>
      <c r="X61">
        <f>N(Ввод!$J40&gt;=X$14)</f>
        <v>1</v>
      </c>
      <c r="Y61">
        <f>N(Ввод!$J40&gt;=Y$14)</f>
        <v>1</v>
      </c>
      <c r="Z61">
        <f>N(Ввод!$J40&gt;=Z$14)</f>
        <v>1</v>
      </c>
      <c r="AA61">
        <f>N(Ввод!$J40&gt;=AA$14)</f>
        <v>1</v>
      </c>
      <c r="AB61">
        <f>N(Ввод!$J40&gt;=AB$14)</f>
        <v>1</v>
      </c>
      <c r="AC61">
        <f>N(Ввод!$J40&gt;=AC$14)</f>
        <v>1</v>
      </c>
      <c r="AD61">
        <f>N(Ввод!$J40&gt;=AD$14)</f>
        <v>1</v>
      </c>
      <c r="AE61">
        <f>N(Ввод!$J40&gt;=AE$14)</f>
        <v>1</v>
      </c>
      <c r="AF61">
        <f>N(Ввод!$J40&gt;=AF$14)</f>
        <v>1</v>
      </c>
      <c r="AG61">
        <f>N(Ввод!$J40&gt;=AG$14)</f>
        <v>1</v>
      </c>
      <c r="AH61">
        <f>N(Ввод!$J40&gt;=AH$14)</f>
        <v>1</v>
      </c>
      <c r="AI61">
        <f>N(Ввод!$J40&gt;=AI$14)</f>
        <v>1</v>
      </c>
      <c r="AJ61">
        <f>N(Ввод!$J40&gt;=AJ$14)</f>
        <v>1</v>
      </c>
      <c r="AK61">
        <f>N(Ввод!$J40&gt;=AK$14)</f>
        <v>1</v>
      </c>
      <c r="AL61">
        <f>N(Ввод!$J40&gt;=AL$14)</f>
        <v>1</v>
      </c>
      <c r="AM61">
        <f>N(Ввод!$J40&gt;=AM$14)</f>
        <v>1</v>
      </c>
      <c r="AN61">
        <f>N(Ввод!$J40&gt;=AN$14)</f>
        <v>1</v>
      </c>
      <c r="AO61">
        <f>N(Ввод!$J40&gt;=AO$14)</f>
        <v>1</v>
      </c>
      <c r="AP61">
        <f>N(Ввод!$J40&gt;=AP$14)</f>
        <v>1</v>
      </c>
      <c r="AQ61">
        <f>N(Ввод!$J40&gt;=AQ$14)</f>
        <v>1</v>
      </c>
      <c r="AR61">
        <f>N(Ввод!$J40&gt;=AR$14)</f>
        <v>1</v>
      </c>
      <c r="AS61">
        <f>N(Ввод!$J40&gt;=AS$14)</f>
        <v>1</v>
      </c>
      <c r="AT61">
        <f>N(Ввод!$J40&gt;=AT$14)</f>
        <v>0</v>
      </c>
      <c r="AU61">
        <f>N(Ввод!$J40&gt;=AU$14)</f>
        <v>0</v>
      </c>
      <c r="AV61">
        <f>N(Ввод!$J40&gt;=AV$14)</f>
        <v>0</v>
      </c>
      <c r="AW61">
        <f>N(Ввод!$J40&gt;=AW$14)</f>
        <v>0</v>
      </c>
      <c r="AX61">
        <f>N(Ввод!$J40&gt;=AX$14)</f>
        <v>0</v>
      </c>
      <c r="AY61">
        <f>N(Ввод!$J40&gt;=AY$14)</f>
        <v>0</v>
      </c>
      <c r="AZ61">
        <f>N(Ввод!$J40&gt;=AZ$14)</f>
        <v>0</v>
      </c>
      <c r="BA61">
        <f>N(Ввод!$J40&gt;=BA$14)</f>
        <v>0</v>
      </c>
      <c r="BB61">
        <f>N(Ввод!$J40&gt;=BB$14)</f>
        <v>0</v>
      </c>
      <c r="BC61">
        <f>N(Ввод!$J40&gt;=BC$14)</f>
        <v>0</v>
      </c>
      <c r="BD61">
        <f>N(Ввод!$J40&gt;=BD$14)</f>
        <v>0</v>
      </c>
      <c r="BE61">
        <f>N(Ввод!$J40&gt;=BE$14)</f>
        <v>0</v>
      </c>
      <c r="BF61">
        <f>N(Ввод!$J40&gt;=BF$14)</f>
        <v>0</v>
      </c>
      <c r="BG61">
        <f>N(Ввод!$J40&gt;=BG$14)</f>
        <v>0</v>
      </c>
      <c r="BH61">
        <f>N(Ввод!$J40&gt;=BH$14)</f>
        <v>0</v>
      </c>
      <c r="BI61">
        <f>N(Ввод!$J40&gt;=BI$14)</f>
        <v>1</v>
      </c>
      <c r="BJ61">
        <f>N(Ввод!$J40&gt;=BJ$14)</f>
        <v>1</v>
      </c>
      <c r="BK61">
        <f>N(Ввод!$J40&gt;=BK$14)</f>
        <v>1</v>
      </c>
      <c r="BL61">
        <f>N(Ввод!$J40&gt;=BL$14)</f>
        <v>1</v>
      </c>
      <c r="BM61">
        <f>N(Ввод!$J40&gt;=BM$14)</f>
        <v>1</v>
      </c>
      <c r="BN61">
        <f>N(Ввод!$J40&gt;=BN$14)</f>
        <v>1</v>
      </c>
      <c r="BO61">
        <f>N(Ввод!$J40&gt;=BO$14)</f>
        <v>1</v>
      </c>
      <c r="BP61">
        <f>N(Ввод!$J40&gt;=BP$14)</f>
        <v>1</v>
      </c>
      <c r="BQ61">
        <f>N(Ввод!$J40&gt;=BQ$14)</f>
        <v>1</v>
      </c>
      <c r="BR61">
        <f>N(Ввод!$J40&gt;=BR$14)</f>
        <v>1</v>
      </c>
      <c r="BS61">
        <f>N(Ввод!$J40&gt;=BS$14)</f>
        <v>1</v>
      </c>
      <c r="BT61">
        <f>N(Ввод!$J40&gt;=BT$14)</f>
        <v>1</v>
      </c>
      <c r="BU61">
        <f>N(Ввод!$J40&gt;=BU$14)</f>
        <v>1</v>
      </c>
      <c r="BV61">
        <f>N(Ввод!$J40&gt;=BV$14)</f>
        <v>1</v>
      </c>
      <c r="BW61">
        <f>N(Ввод!$J40&gt;=BW$14)</f>
        <v>1</v>
      </c>
      <c r="BX61">
        <f>N(Ввод!$J40&gt;=BX$14)</f>
        <v>1</v>
      </c>
      <c r="BY61">
        <f>N(Ввод!$J40&gt;=BY$14)</f>
        <v>1</v>
      </c>
      <c r="BZ61">
        <f>N(Ввод!$J40&gt;=BZ$14)</f>
        <v>1</v>
      </c>
      <c r="CA61">
        <f>N(Ввод!$J40&gt;=CA$14)</f>
        <v>1</v>
      </c>
      <c r="CB61">
        <f>N(Ввод!$J40&gt;=CB$14)</f>
        <v>1</v>
      </c>
      <c r="CC61">
        <f>N(Ввод!$J40&gt;=CC$14)</f>
        <v>1</v>
      </c>
      <c r="CD61">
        <f>N(Ввод!$J40&gt;=CD$14)</f>
        <v>1</v>
      </c>
      <c r="CE61">
        <f>N(Ввод!$J40&gt;=CE$14)</f>
        <v>1</v>
      </c>
      <c r="CF61">
        <f>N(Ввод!$J40&gt;=CF$14)</f>
        <v>1</v>
      </c>
      <c r="CG61">
        <f>N(Ввод!$J40&gt;=CG$14)</f>
        <v>1</v>
      </c>
      <c r="CH61">
        <f>N(Ввод!$J40&gt;=CH$14)</f>
        <v>1</v>
      </c>
      <c r="CI61">
        <f>N(Ввод!$J40&gt;=CI$14)</f>
        <v>1</v>
      </c>
      <c r="CJ61">
        <f>N(Ввод!$J40&gt;=CJ$14)</f>
        <v>1</v>
      </c>
      <c r="CK61">
        <f>N(Ввод!$J40&gt;=CK$14)</f>
        <v>1</v>
      </c>
      <c r="CL61">
        <f>N(Ввод!$J40&gt;=CL$14)</f>
        <v>1</v>
      </c>
      <c r="CM61">
        <f>N(Ввод!$J40&gt;=CM$14)</f>
        <v>1</v>
      </c>
      <c r="CN61">
        <f>N(Ввод!$J40&gt;=CN$14)</f>
        <v>1</v>
      </c>
      <c r="CO61">
        <f>N(Ввод!$J40&gt;=CO$14)</f>
        <v>1</v>
      </c>
      <c r="CP61">
        <f>N(Ввод!$J40&gt;=CP$14)</f>
        <v>1</v>
      </c>
      <c r="CQ61">
        <f>N(Ввод!$J40&gt;=CQ$14)</f>
        <v>1</v>
      </c>
      <c r="CR61">
        <f>N(Ввод!$J40&gt;=CR$14)</f>
        <v>1</v>
      </c>
      <c r="CS61">
        <f>N(Ввод!$J40&gt;=CS$14)</f>
        <v>1</v>
      </c>
      <c r="CT61">
        <f>N(Ввод!$J40&gt;=CT$14)</f>
        <v>1</v>
      </c>
      <c r="CU61">
        <f>N(Ввод!$J40&gt;=CU$14)</f>
        <v>1</v>
      </c>
      <c r="CV61">
        <f>N(Ввод!$J40&gt;=CV$14)</f>
        <v>1</v>
      </c>
      <c r="CW61">
        <f>N(Ввод!$J40&gt;=CW$14)</f>
        <v>1</v>
      </c>
      <c r="CX61">
        <f>N(Ввод!$J40&gt;=CX$14)</f>
        <v>1</v>
      </c>
      <c r="CY61">
        <f>N(Ввод!$J40&gt;=CY$14)</f>
        <v>1</v>
      </c>
      <c r="CZ61">
        <f>N(Ввод!$J40&gt;=CZ$14)</f>
        <v>1</v>
      </c>
      <c r="DA61">
        <f>N(Ввод!$J40&gt;=DA$14)</f>
        <v>1</v>
      </c>
      <c r="DB61">
        <f>N(Ввод!$J40&gt;=DB$14)</f>
        <v>1</v>
      </c>
      <c r="DC61">
        <f>N(Ввод!$J40&gt;=DC$14)</f>
        <v>1</v>
      </c>
      <c r="DD61">
        <f>N(Ввод!$J40&gt;=DD$14)</f>
        <v>1</v>
      </c>
      <c r="DE61">
        <f>N(Ввод!$J40&gt;=DE$14)</f>
        <v>1</v>
      </c>
      <c r="DF61">
        <f>N(Ввод!$J40&gt;=DF$14)</f>
        <v>1</v>
      </c>
      <c r="DG61">
        <f>N(Ввод!$J40&gt;=DG$14)</f>
        <v>1</v>
      </c>
      <c r="DH61">
        <f>N(Ввод!$J40&gt;=DH$14)</f>
        <v>1</v>
      </c>
      <c r="DI61">
        <f>N(Ввод!$J40&gt;=DI$14)</f>
        <v>1</v>
      </c>
      <c r="DJ61">
        <f>N(Ввод!$J40&gt;=DJ$14)</f>
        <v>1</v>
      </c>
    </row>
    <row r="62" spans="2:114" x14ac:dyDescent="0.25">
      <c r="B62" t="str">
        <f t="shared" si="3"/>
        <v>Создание / реконструкция объект №16</v>
      </c>
      <c r="G62" s="45" t="s">
        <v>268</v>
      </c>
      <c r="J62">
        <f>N(Ввод!$J41&gt;=J$14)</f>
        <v>1</v>
      </c>
      <c r="K62">
        <f>N(Ввод!$J41&gt;=K$14)</f>
        <v>1</v>
      </c>
      <c r="L62">
        <f>N(Ввод!$J41&gt;=L$14)</f>
        <v>1</v>
      </c>
      <c r="M62">
        <f>N(Ввод!$J41&gt;=M$14)</f>
        <v>1</v>
      </c>
      <c r="N62">
        <f>N(Ввод!$J41&gt;=N$14)</f>
        <v>1</v>
      </c>
      <c r="O62">
        <f>N(Ввод!$J41&gt;=O$14)</f>
        <v>1</v>
      </c>
      <c r="P62">
        <f>N(Ввод!$J41&gt;=P$14)</f>
        <v>1</v>
      </c>
      <c r="Q62">
        <f>N(Ввод!$J41&gt;=Q$14)</f>
        <v>1</v>
      </c>
      <c r="R62">
        <f>N(Ввод!$J41&gt;=R$14)</f>
        <v>1</v>
      </c>
      <c r="S62">
        <f>N(Ввод!$J41&gt;=S$14)</f>
        <v>1</v>
      </c>
      <c r="T62">
        <f>N(Ввод!$J41&gt;=T$14)</f>
        <v>1</v>
      </c>
      <c r="U62">
        <f>N(Ввод!$J41&gt;=U$14)</f>
        <v>1</v>
      </c>
      <c r="V62">
        <f>N(Ввод!$J41&gt;=V$14)</f>
        <v>1</v>
      </c>
      <c r="W62">
        <f>N(Ввод!$J41&gt;=W$14)</f>
        <v>1</v>
      </c>
      <c r="X62">
        <f>N(Ввод!$J41&gt;=X$14)</f>
        <v>1</v>
      </c>
      <c r="Y62">
        <f>N(Ввод!$J41&gt;=Y$14)</f>
        <v>1</v>
      </c>
      <c r="Z62">
        <f>N(Ввод!$J41&gt;=Z$14)</f>
        <v>1</v>
      </c>
      <c r="AA62">
        <f>N(Ввод!$J41&gt;=AA$14)</f>
        <v>1</v>
      </c>
      <c r="AB62">
        <f>N(Ввод!$J41&gt;=AB$14)</f>
        <v>1</v>
      </c>
      <c r="AC62">
        <f>N(Ввод!$J41&gt;=AC$14)</f>
        <v>1</v>
      </c>
      <c r="AD62">
        <f>N(Ввод!$J41&gt;=AD$14)</f>
        <v>1</v>
      </c>
      <c r="AE62">
        <f>N(Ввод!$J41&gt;=AE$14)</f>
        <v>1</v>
      </c>
      <c r="AF62">
        <f>N(Ввод!$J41&gt;=AF$14)</f>
        <v>1</v>
      </c>
      <c r="AG62">
        <f>N(Ввод!$J41&gt;=AG$14)</f>
        <v>1</v>
      </c>
      <c r="AH62">
        <f>N(Ввод!$J41&gt;=AH$14)</f>
        <v>1</v>
      </c>
      <c r="AI62">
        <f>N(Ввод!$J41&gt;=AI$14)</f>
        <v>1</v>
      </c>
      <c r="AJ62">
        <f>N(Ввод!$J41&gt;=AJ$14)</f>
        <v>1</v>
      </c>
      <c r="AK62">
        <f>N(Ввод!$J41&gt;=AK$14)</f>
        <v>1</v>
      </c>
      <c r="AL62">
        <f>N(Ввод!$J41&gt;=AL$14)</f>
        <v>1</v>
      </c>
      <c r="AM62">
        <f>N(Ввод!$J41&gt;=AM$14)</f>
        <v>1</v>
      </c>
      <c r="AN62">
        <f>N(Ввод!$J41&gt;=AN$14)</f>
        <v>1</v>
      </c>
      <c r="AO62">
        <f>N(Ввод!$J41&gt;=AO$14)</f>
        <v>1</v>
      </c>
      <c r="AP62">
        <f>N(Ввод!$J41&gt;=AP$14)</f>
        <v>1</v>
      </c>
      <c r="AQ62">
        <f>N(Ввод!$J41&gt;=AQ$14)</f>
        <v>1</v>
      </c>
      <c r="AR62">
        <f>N(Ввод!$J41&gt;=AR$14)</f>
        <v>1</v>
      </c>
      <c r="AS62">
        <f>N(Ввод!$J41&gt;=AS$14)</f>
        <v>1</v>
      </c>
      <c r="AT62">
        <f>N(Ввод!$J41&gt;=AT$14)</f>
        <v>1</v>
      </c>
      <c r="AU62">
        <f>N(Ввод!$J41&gt;=AU$14)</f>
        <v>1</v>
      </c>
      <c r="AV62">
        <f>N(Ввод!$J41&gt;=AV$14)</f>
        <v>1</v>
      </c>
      <c r="AW62">
        <f>N(Ввод!$J41&gt;=AW$14)</f>
        <v>1</v>
      </c>
      <c r="AX62">
        <f>N(Ввод!$J41&gt;=AX$14)</f>
        <v>0</v>
      </c>
      <c r="AY62">
        <f>N(Ввод!$J41&gt;=AY$14)</f>
        <v>0</v>
      </c>
      <c r="AZ62">
        <f>N(Ввод!$J41&gt;=AZ$14)</f>
        <v>0</v>
      </c>
      <c r="BA62">
        <f>N(Ввод!$J41&gt;=BA$14)</f>
        <v>0</v>
      </c>
      <c r="BB62">
        <f>N(Ввод!$J41&gt;=BB$14)</f>
        <v>0</v>
      </c>
      <c r="BC62">
        <f>N(Ввод!$J41&gt;=BC$14)</f>
        <v>0</v>
      </c>
      <c r="BD62">
        <f>N(Ввод!$J41&gt;=BD$14)</f>
        <v>0</v>
      </c>
      <c r="BE62">
        <f>N(Ввод!$J41&gt;=BE$14)</f>
        <v>0</v>
      </c>
      <c r="BF62">
        <f>N(Ввод!$J41&gt;=BF$14)</f>
        <v>0</v>
      </c>
      <c r="BG62">
        <f>N(Ввод!$J41&gt;=BG$14)</f>
        <v>0</v>
      </c>
      <c r="BH62">
        <f>N(Ввод!$J41&gt;=BH$14)</f>
        <v>0</v>
      </c>
      <c r="BI62">
        <f>N(Ввод!$J41&gt;=BI$14)</f>
        <v>1</v>
      </c>
      <c r="BJ62">
        <f>N(Ввод!$J41&gt;=BJ$14)</f>
        <v>1</v>
      </c>
      <c r="BK62">
        <f>N(Ввод!$J41&gt;=BK$14)</f>
        <v>1</v>
      </c>
      <c r="BL62">
        <f>N(Ввод!$J41&gt;=BL$14)</f>
        <v>1</v>
      </c>
      <c r="BM62">
        <f>N(Ввод!$J41&gt;=BM$14)</f>
        <v>1</v>
      </c>
      <c r="BN62">
        <f>N(Ввод!$J41&gt;=BN$14)</f>
        <v>1</v>
      </c>
      <c r="BO62">
        <f>N(Ввод!$J41&gt;=BO$14)</f>
        <v>1</v>
      </c>
      <c r="BP62">
        <f>N(Ввод!$J41&gt;=BP$14)</f>
        <v>1</v>
      </c>
      <c r="BQ62">
        <f>N(Ввод!$J41&gt;=BQ$14)</f>
        <v>1</v>
      </c>
      <c r="BR62">
        <f>N(Ввод!$J41&gt;=BR$14)</f>
        <v>1</v>
      </c>
      <c r="BS62">
        <f>N(Ввод!$J41&gt;=BS$14)</f>
        <v>1</v>
      </c>
      <c r="BT62">
        <f>N(Ввод!$J41&gt;=BT$14)</f>
        <v>1</v>
      </c>
      <c r="BU62">
        <f>N(Ввод!$J41&gt;=BU$14)</f>
        <v>1</v>
      </c>
      <c r="BV62">
        <f>N(Ввод!$J41&gt;=BV$14)</f>
        <v>1</v>
      </c>
      <c r="BW62">
        <f>N(Ввод!$J41&gt;=BW$14)</f>
        <v>1</v>
      </c>
      <c r="BX62">
        <f>N(Ввод!$J41&gt;=BX$14)</f>
        <v>1</v>
      </c>
      <c r="BY62">
        <f>N(Ввод!$J41&gt;=BY$14)</f>
        <v>1</v>
      </c>
      <c r="BZ62">
        <f>N(Ввод!$J41&gt;=BZ$14)</f>
        <v>1</v>
      </c>
      <c r="CA62">
        <f>N(Ввод!$J41&gt;=CA$14)</f>
        <v>1</v>
      </c>
      <c r="CB62">
        <f>N(Ввод!$J41&gt;=CB$14)</f>
        <v>1</v>
      </c>
      <c r="CC62">
        <f>N(Ввод!$J41&gt;=CC$14)</f>
        <v>1</v>
      </c>
      <c r="CD62">
        <f>N(Ввод!$J41&gt;=CD$14)</f>
        <v>1</v>
      </c>
      <c r="CE62">
        <f>N(Ввод!$J41&gt;=CE$14)</f>
        <v>1</v>
      </c>
      <c r="CF62">
        <f>N(Ввод!$J41&gt;=CF$14)</f>
        <v>1</v>
      </c>
      <c r="CG62">
        <f>N(Ввод!$J41&gt;=CG$14)</f>
        <v>1</v>
      </c>
      <c r="CH62">
        <f>N(Ввод!$J41&gt;=CH$14)</f>
        <v>1</v>
      </c>
      <c r="CI62">
        <f>N(Ввод!$J41&gt;=CI$14)</f>
        <v>1</v>
      </c>
      <c r="CJ62">
        <f>N(Ввод!$J41&gt;=CJ$14)</f>
        <v>1</v>
      </c>
      <c r="CK62">
        <f>N(Ввод!$J41&gt;=CK$14)</f>
        <v>1</v>
      </c>
      <c r="CL62">
        <f>N(Ввод!$J41&gt;=CL$14)</f>
        <v>1</v>
      </c>
      <c r="CM62">
        <f>N(Ввод!$J41&gt;=CM$14)</f>
        <v>1</v>
      </c>
      <c r="CN62">
        <f>N(Ввод!$J41&gt;=CN$14)</f>
        <v>1</v>
      </c>
      <c r="CO62">
        <f>N(Ввод!$J41&gt;=CO$14)</f>
        <v>1</v>
      </c>
      <c r="CP62">
        <f>N(Ввод!$J41&gt;=CP$14)</f>
        <v>1</v>
      </c>
      <c r="CQ62">
        <f>N(Ввод!$J41&gt;=CQ$14)</f>
        <v>1</v>
      </c>
      <c r="CR62">
        <f>N(Ввод!$J41&gt;=CR$14)</f>
        <v>1</v>
      </c>
      <c r="CS62">
        <f>N(Ввод!$J41&gt;=CS$14)</f>
        <v>1</v>
      </c>
      <c r="CT62">
        <f>N(Ввод!$J41&gt;=CT$14)</f>
        <v>1</v>
      </c>
      <c r="CU62">
        <f>N(Ввод!$J41&gt;=CU$14)</f>
        <v>1</v>
      </c>
      <c r="CV62">
        <f>N(Ввод!$J41&gt;=CV$14)</f>
        <v>1</v>
      </c>
      <c r="CW62">
        <f>N(Ввод!$J41&gt;=CW$14)</f>
        <v>1</v>
      </c>
      <c r="CX62">
        <f>N(Ввод!$J41&gt;=CX$14)</f>
        <v>1</v>
      </c>
      <c r="CY62">
        <f>N(Ввод!$J41&gt;=CY$14)</f>
        <v>1</v>
      </c>
      <c r="CZ62">
        <f>N(Ввод!$J41&gt;=CZ$14)</f>
        <v>1</v>
      </c>
      <c r="DA62">
        <f>N(Ввод!$J41&gt;=DA$14)</f>
        <v>1</v>
      </c>
      <c r="DB62">
        <f>N(Ввод!$J41&gt;=DB$14)</f>
        <v>1</v>
      </c>
      <c r="DC62">
        <f>N(Ввод!$J41&gt;=DC$14)</f>
        <v>1</v>
      </c>
      <c r="DD62">
        <f>N(Ввод!$J41&gt;=DD$14)</f>
        <v>1</v>
      </c>
      <c r="DE62">
        <f>N(Ввод!$J41&gt;=DE$14)</f>
        <v>1</v>
      </c>
      <c r="DF62">
        <f>N(Ввод!$J41&gt;=DF$14)</f>
        <v>1</v>
      </c>
      <c r="DG62">
        <f>N(Ввод!$J41&gt;=DG$14)</f>
        <v>1</v>
      </c>
      <c r="DH62">
        <f>N(Ввод!$J41&gt;=DH$14)</f>
        <v>1</v>
      </c>
      <c r="DI62">
        <f>N(Ввод!$J41&gt;=DI$14)</f>
        <v>1</v>
      </c>
      <c r="DJ62">
        <f>N(Ввод!$J41&gt;=DJ$14)</f>
        <v>1</v>
      </c>
    </row>
    <row r="63" spans="2:114" x14ac:dyDescent="0.25">
      <c r="B63" t="str">
        <f t="shared" si="3"/>
        <v>Создание / реконструкция объект №17</v>
      </c>
      <c r="G63" s="45" t="s">
        <v>268</v>
      </c>
      <c r="J63">
        <f>N(Ввод!$J42&gt;=J$14)</f>
        <v>1</v>
      </c>
      <c r="K63">
        <f>N(Ввод!$J42&gt;=K$14)</f>
        <v>1</v>
      </c>
      <c r="L63">
        <f>N(Ввод!$J42&gt;=L$14)</f>
        <v>1</v>
      </c>
      <c r="M63">
        <f>N(Ввод!$J42&gt;=M$14)</f>
        <v>1</v>
      </c>
      <c r="N63">
        <f>N(Ввод!$J42&gt;=N$14)</f>
        <v>1</v>
      </c>
      <c r="O63">
        <f>N(Ввод!$J42&gt;=O$14)</f>
        <v>1</v>
      </c>
      <c r="P63">
        <f>N(Ввод!$J42&gt;=P$14)</f>
        <v>1</v>
      </c>
      <c r="Q63">
        <f>N(Ввод!$J42&gt;=Q$14)</f>
        <v>1</v>
      </c>
      <c r="R63">
        <f>N(Ввод!$J42&gt;=R$14)</f>
        <v>1</v>
      </c>
      <c r="S63">
        <f>N(Ввод!$J42&gt;=S$14)</f>
        <v>1</v>
      </c>
      <c r="T63">
        <f>N(Ввод!$J42&gt;=T$14)</f>
        <v>1</v>
      </c>
      <c r="U63">
        <f>N(Ввод!$J42&gt;=U$14)</f>
        <v>1</v>
      </c>
      <c r="V63">
        <f>N(Ввод!$J42&gt;=V$14)</f>
        <v>1</v>
      </c>
      <c r="W63">
        <f>N(Ввод!$J42&gt;=W$14)</f>
        <v>1</v>
      </c>
      <c r="X63">
        <f>N(Ввод!$J42&gt;=X$14)</f>
        <v>1</v>
      </c>
      <c r="Y63">
        <f>N(Ввод!$J42&gt;=Y$14)</f>
        <v>1</v>
      </c>
      <c r="Z63">
        <f>N(Ввод!$J42&gt;=Z$14)</f>
        <v>1</v>
      </c>
      <c r="AA63">
        <f>N(Ввод!$J42&gt;=AA$14)</f>
        <v>1</v>
      </c>
      <c r="AB63">
        <f>N(Ввод!$J42&gt;=AB$14)</f>
        <v>1</v>
      </c>
      <c r="AC63">
        <f>N(Ввод!$J42&gt;=AC$14)</f>
        <v>1</v>
      </c>
      <c r="AD63">
        <f>N(Ввод!$J42&gt;=AD$14)</f>
        <v>1</v>
      </c>
      <c r="AE63">
        <f>N(Ввод!$J42&gt;=AE$14)</f>
        <v>1</v>
      </c>
      <c r="AF63">
        <f>N(Ввод!$J42&gt;=AF$14)</f>
        <v>1</v>
      </c>
      <c r="AG63">
        <f>N(Ввод!$J42&gt;=AG$14)</f>
        <v>1</v>
      </c>
      <c r="AH63">
        <f>N(Ввод!$J42&gt;=AH$14)</f>
        <v>1</v>
      </c>
      <c r="AI63">
        <f>N(Ввод!$J42&gt;=AI$14)</f>
        <v>1</v>
      </c>
      <c r="AJ63">
        <f>N(Ввод!$J42&gt;=AJ$14)</f>
        <v>1</v>
      </c>
      <c r="AK63">
        <f>N(Ввод!$J42&gt;=AK$14)</f>
        <v>1</v>
      </c>
      <c r="AL63">
        <f>N(Ввод!$J42&gt;=AL$14)</f>
        <v>1</v>
      </c>
      <c r="AM63">
        <f>N(Ввод!$J42&gt;=AM$14)</f>
        <v>1</v>
      </c>
      <c r="AN63">
        <f>N(Ввод!$J42&gt;=AN$14)</f>
        <v>1</v>
      </c>
      <c r="AO63">
        <f>N(Ввод!$J42&gt;=AO$14)</f>
        <v>1</v>
      </c>
      <c r="AP63">
        <f>N(Ввод!$J42&gt;=AP$14)</f>
        <v>1</v>
      </c>
      <c r="AQ63">
        <f>N(Ввод!$J42&gt;=AQ$14)</f>
        <v>1</v>
      </c>
      <c r="AR63">
        <f>N(Ввод!$J42&gt;=AR$14)</f>
        <v>1</v>
      </c>
      <c r="AS63">
        <f>N(Ввод!$J42&gt;=AS$14)</f>
        <v>1</v>
      </c>
      <c r="AT63">
        <f>N(Ввод!$J42&gt;=AT$14)</f>
        <v>1</v>
      </c>
      <c r="AU63">
        <f>N(Ввод!$J42&gt;=AU$14)</f>
        <v>1</v>
      </c>
      <c r="AV63">
        <f>N(Ввод!$J42&gt;=AV$14)</f>
        <v>1</v>
      </c>
      <c r="AW63">
        <f>N(Ввод!$J42&gt;=AW$14)</f>
        <v>1</v>
      </c>
      <c r="AX63">
        <f>N(Ввод!$J42&gt;=AX$14)</f>
        <v>1</v>
      </c>
      <c r="AY63">
        <f>N(Ввод!$J42&gt;=AY$14)</f>
        <v>1</v>
      </c>
      <c r="AZ63">
        <f>N(Ввод!$J42&gt;=AZ$14)</f>
        <v>1</v>
      </c>
      <c r="BA63">
        <f>N(Ввод!$J42&gt;=BA$14)</f>
        <v>1</v>
      </c>
      <c r="BB63">
        <f>N(Ввод!$J42&gt;=BB$14)</f>
        <v>0</v>
      </c>
      <c r="BC63">
        <f>N(Ввод!$J42&gt;=BC$14)</f>
        <v>0</v>
      </c>
      <c r="BD63">
        <f>N(Ввод!$J42&gt;=BD$14)</f>
        <v>0</v>
      </c>
      <c r="BE63">
        <f>N(Ввод!$J42&gt;=BE$14)</f>
        <v>0</v>
      </c>
      <c r="BF63">
        <f>N(Ввод!$J42&gt;=BF$14)</f>
        <v>0</v>
      </c>
      <c r="BG63">
        <f>N(Ввод!$J42&gt;=BG$14)</f>
        <v>0</v>
      </c>
      <c r="BH63">
        <f>N(Ввод!$J42&gt;=BH$14)</f>
        <v>0</v>
      </c>
      <c r="BI63">
        <f>N(Ввод!$J42&gt;=BI$14)</f>
        <v>1</v>
      </c>
      <c r="BJ63">
        <f>N(Ввод!$J42&gt;=BJ$14)</f>
        <v>1</v>
      </c>
      <c r="BK63">
        <f>N(Ввод!$J42&gt;=BK$14)</f>
        <v>1</v>
      </c>
      <c r="BL63">
        <f>N(Ввод!$J42&gt;=BL$14)</f>
        <v>1</v>
      </c>
      <c r="BM63">
        <f>N(Ввод!$J42&gt;=BM$14)</f>
        <v>1</v>
      </c>
      <c r="BN63">
        <f>N(Ввод!$J42&gt;=BN$14)</f>
        <v>1</v>
      </c>
      <c r="BO63">
        <f>N(Ввод!$J42&gt;=BO$14)</f>
        <v>1</v>
      </c>
      <c r="BP63">
        <f>N(Ввод!$J42&gt;=BP$14)</f>
        <v>1</v>
      </c>
      <c r="BQ63">
        <f>N(Ввод!$J42&gt;=BQ$14)</f>
        <v>1</v>
      </c>
      <c r="BR63">
        <f>N(Ввод!$J42&gt;=BR$14)</f>
        <v>1</v>
      </c>
      <c r="BS63">
        <f>N(Ввод!$J42&gt;=BS$14)</f>
        <v>1</v>
      </c>
      <c r="BT63">
        <f>N(Ввод!$J42&gt;=BT$14)</f>
        <v>1</v>
      </c>
      <c r="BU63">
        <f>N(Ввод!$J42&gt;=BU$14)</f>
        <v>1</v>
      </c>
      <c r="BV63">
        <f>N(Ввод!$J42&gt;=BV$14)</f>
        <v>1</v>
      </c>
      <c r="BW63">
        <f>N(Ввод!$J42&gt;=BW$14)</f>
        <v>1</v>
      </c>
      <c r="BX63">
        <f>N(Ввод!$J42&gt;=BX$14)</f>
        <v>1</v>
      </c>
      <c r="BY63">
        <f>N(Ввод!$J42&gt;=BY$14)</f>
        <v>1</v>
      </c>
      <c r="BZ63">
        <f>N(Ввод!$J42&gt;=BZ$14)</f>
        <v>1</v>
      </c>
      <c r="CA63">
        <f>N(Ввод!$J42&gt;=CA$14)</f>
        <v>1</v>
      </c>
      <c r="CB63">
        <f>N(Ввод!$J42&gt;=CB$14)</f>
        <v>1</v>
      </c>
      <c r="CC63">
        <f>N(Ввод!$J42&gt;=CC$14)</f>
        <v>1</v>
      </c>
      <c r="CD63">
        <f>N(Ввод!$J42&gt;=CD$14)</f>
        <v>1</v>
      </c>
      <c r="CE63">
        <f>N(Ввод!$J42&gt;=CE$14)</f>
        <v>1</v>
      </c>
      <c r="CF63">
        <f>N(Ввод!$J42&gt;=CF$14)</f>
        <v>1</v>
      </c>
      <c r="CG63">
        <f>N(Ввод!$J42&gt;=CG$14)</f>
        <v>1</v>
      </c>
      <c r="CH63">
        <f>N(Ввод!$J42&gt;=CH$14)</f>
        <v>1</v>
      </c>
      <c r="CI63">
        <f>N(Ввод!$J42&gt;=CI$14)</f>
        <v>1</v>
      </c>
      <c r="CJ63">
        <f>N(Ввод!$J42&gt;=CJ$14)</f>
        <v>1</v>
      </c>
      <c r="CK63">
        <f>N(Ввод!$J42&gt;=CK$14)</f>
        <v>1</v>
      </c>
      <c r="CL63">
        <f>N(Ввод!$J42&gt;=CL$14)</f>
        <v>1</v>
      </c>
      <c r="CM63">
        <f>N(Ввод!$J42&gt;=CM$14)</f>
        <v>1</v>
      </c>
      <c r="CN63">
        <f>N(Ввод!$J42&gt;=CN$14)</f>
        <v>1</v>
      </c>
      <c r="CO63">
        <f>N(Ввод!$J42&gt;=CO$14)</f>
        <v>1</v>
      </c>
      <c r="CP63">
        <f>N(Ввод!$J42&gt;=CP$14)</f>
        <v>1</v>
      </c>
      <c r="CQ63">
        <f>N(Ввод!$J42&gt;=CQ$14)</f>
        <v>1</v>
      </c>
      <c r="CR63">
        <f>N(Ввод!$J42&gt;=CR$14)</f>
        <v>1</v>
      </c>
      <c r="CS63">
        <f>N(Ввод!$J42&gt;=CS$14)</f>
        <v>1</v>
      </c>
      <c r="CT63">
        <f>N(Ввод!$J42&gt;=CT$14)</f>
        <v>1</v>
      </c>
      <c r="CU63">
        <f>N(Ввод!$J42&gt;=CU$14)</f>
        <v>1</v>
      </c>
      <c r="CV63">
        <f>N(Ввод!$J42&gt;=CV$14)</f>
        <v>1</v>
      </c>
      <c r="CW63">
        <f>N(Ввод!$J42&gt;=CW$14)</f>
        <v>1</v>
      </c>
      <c r="CX63">
        <f>N(Ввод!$J42&gt;=CX$14)</f>
        <v>1</v>
      </c>
      <c r="CY63">
        <f>N(Ввод!$J42&gt;=CY$14)</f>
        <v>1</v>
      </c>
      <c r="CZ63">
        <f>N(Ввод!$J42&gt;=CZ$14)</f>
        <v>1</v>
      </c>
      <c r="DA63">
        <f>N(Ввод!$J42&gt;=DA$14)</f>
        <v>1</v>
      </c>
      <c r="DB63">
        <f>N(Ввод!$J42&gt;=DB$14)</f>
        <v>1</v>
      </c>
      <c r="DC63">
        <f>N(Ввод!$J42&gt;=DC$14)</f>
        <v>1</v>
      </c>
      <c r="DD63">
        <f>N(Ввод!$J42&gt;=DD$14)</f>
        <v>1</v>
      </c>
      <c r="DE63">
        <f>N(Ввод!$J42&gt;=DE$14)</f>
        <v>1</v>
      </c>
      <c r="DF63">
        <f>N(Ввод!$J42&gt;=DF$14)</f>
        <v>1</v>
      </c>
      <c r="DG63">
        <f>N(Ввод!$J42&gt;=DG$14)</f>
        <v>1</v>
      </c>
      <c r="DH63">
        <f>N(Ввод!$J42&gt;=DH$14)</f>
        <v>1</v>
      </c>
      <c r="DI63">
        <f>N(Ввод!$J42&gt;=DI$14)</f>
        <v>1</v>
      </c>
      <c r="DJ63">
        <f>N(Ввод!$J42&gt;=DJ$14)</f>
        <v>1</v>
      </c>
    </row>
    <row r="64" spans="2:114" x14ac:dyDescent="0.25">
      <c r="B64" t="str">
        <f t="shared" si="3"/>
        <v>Создание / реконструкция объект №18</v>
      </c>
      <c r="G64" s="45" t="s">
        <v>268</v>
      </c>
      <c r="J64">
        <f>N(Ввод!$J43&gt;=J$14)</f>
        <v>1</v>
      </c>
      <c r="K64">
        <f>N(Ввод!$J43&gt;=K$14)</f>
        <v>1</v>
      </c>
      <c r="L64">
        <f>N(Ввод!$J43&gt;=L$14)</f>
        <v>1</v>
      </c>
      <c r="M64">
        <f>N(Ввод!$J43&gt;=M$14)</f>
        <v>1</v>
      </c>
      <c r="N64">
        <f>N(Ввод!$J43&gt;=N$14)</f>
        <v>1</v>
      </c>
      <c r="O64">
        <f>N(Ввод!$J43&gt;=O$14)</f>
        <v>1</v>
      </c>
      <c r="P64">
        <f>N(Ввод!$J43&gt;=P$14)</f>
        <v>1</v>
      </c>
      <c r="Q64">
        <f>N(Ввод!$J43&gt;=Q$14)</f>
        <v>1</v>
      </c>
      <c r="R64">
        <f>N(Ввод!$J43&gt;=R$14)</f>
        <v>1</v>
      </c>
      <c r="S64">
        <f>N(Ввод!$J43&gt;=S$14)</f>
        <v>1</v>
      </c>
      <c r="T64">
        <f>N(Ввод!$J43&gt;=T$14)</f>
        <v>1</v>
      </c>
      <c r="U64">
        <f>N(Ввод!$J43&gt;=U$14)</f>
        <v>1</v>
      </c>
      <c r="V64">
        <f>N(Ввод!$J43&gt;=V$14)</f>
        <v>1</v>
      </c>
      <c r="W64">
        <f>N(Ввод!$J43&gt;=W$14)</f>
        <v>1</v>
      </c>
      <c r="X64">
        <f>N(Ввод!$J43&gt;=X$14)</f>
        <v>1</v>
      </c>
      <c r="Y64">
        <f>N(Ввод!$J43&gt;=Y$14)</f>
        <v>1</v>
      </c>
      <c r="Z64">
        <f>N(Ввод!$J43&gt;=Z$14)</f>
        <v>1</v>
      </c>
      <c r="AA64">
        <f>N(Ввод!$J43&gt;=AA$14)</f>
        <v>1</v>
      </c>
      <c r="AB64">
        <f>N(Ввод!$J43&gt;=AB$14)</f>
        <v>1</v>
      </c>
      <c r="AC64">
        <f>N(Ввод!$J43&gt;=AC$14)</f>
        <v>1</v>
      </c>
      <c r="AD64">
        <f>N(Ввод!$J43&gt;=AD$14)</f>
        <v>1</v>
      </c>
      <c r="AE64">
        <f>N(Ввод!$J43&gt;=AE$14)</f>
        <v>1</v>
      </c>
      <c r="AF64">
        <f>N(Ввод!$J43&gt;=AF$14)</f>
        <v>1</v>
      </c>
      <c r="AG64">
        <f>N(Ввод!$J43&gt;=AG$14)</f>
        <v>1</v>
      </c>
      <c r="AH64">
        <f>N(Ввод!$J43&gt;=AH$14)</f>
        <v>1</v>
      </c>
      <c r="AI64">
        <f>N(Ввод!$J43&gt;=AI$14)</f>
        <v>1</v>
      </c>
      <c r="AJ64">
        <f>N(Ввод!$J43&gt;=AJ$14)</f>
        <v>1</v>
      </c>
      <c r="AK64">
        <f>N(Ввод!$J43&gt;=AK$14)</f>
        <v>1</v>
      </c>
      <c r="AL64">
        <f>N(Ввод!$J43&gt;=AL$14)</f>
        <v>1</v>
      </c>
      <c r="AM64">
        <f>N(Ввод!$J43&gt;=AM$14)</f>
        <v>1</v>
      </c>
      <c r="AN64">
        <f>N(Ввод!$J43&gt;=AN$14)</f>
        <v>1</v>
      </c>
      <c r="AO64">
        <f>N(Ввод!$J43&gt;=AO$14)</f>
        <v>1</v>
      </c>
      <c r="AP64">
        <f>N(Ввод!$J43&gt;=AP$14)</f>
        <v>1</v>
      </c>
      <c r="AQ64">
        <f>N(Ввод!$J43&gt;=AQ$14)</f>
        <v>1</v>
      </c>
      <c r="AR64">
        <f>N(Ввод!$J43&gt;=AR$14)</f>
        <v>1</v>
      </c>
      <c r="AS64">
        <f>N(Ввод!$J43&gt;=AS$14)</f>
        <v>1</v>
      </c>
      <c r="AT64">
        <f>N(Ввод!$J43&gt;=AT$14)</f>
        <v>1</v>
      </c>
      <c r="AU64">
        <f>N(Ввод!$J43&gt;=AU$14)</f>
        <v>1</v>
      </c>
      <c r="AV64">
        <f>N(Ввод!$J43&gt;=AV$14)</f>
        <v>1</v>
      </c>
      <c r="AW64">
        <f>N(Ввод!$J43&gt;=AW$14)</f>
        <v>1</v>
      </c>
      <c r="AX64">
        <f>N(Ввод!$J43&gt;=AX$14)</f>
        <v>1</v>
      </c>
      <c r="AY64">
        <f>N(Ввод!$J43&gt;=AY$14)</f>
        <v>1</v>
      </c>
      <c r="AZ64">
        <f>N(Ввод!$J43&gt;=AZ$14)</f>
        <v>1</v>
      </c>
      <c r="BA64">
        <f>N(Ввод!$J43&gt;=BA$14)</f>
        <v>1</v>
      </c>
      <c r="BB64">
        <f>N(Ввод!$J43&gt;=BB$14)</f>
        <v>1</v>
      </c>
      <c r="BC64">
        <f>N(Ввод!$J43&gt;=BC$14)</f>
        <v>1</v>
      </c>
      <c r="BD64">
        <f>N(Ввод!$J43&gt;=BD$14)</f>
        <v>1</v>
      </c>
      <c r="BE64">
        <f>N(Ввод!$J43&gt;=BE$14)</f>
        <v>1</v>
      </c>
      <c r="BF64">
        <f>N(Ввод!$J43&gt;=BF$14)</f>
        <v>0</v>
      </c>
      <c r="BG64">
        <f>N(Ввод!$J43&gt;=BG$14)</f>
        <v>0</v>
      </c>
      <c r="BH64">
        <f>N(Ввод!$J43&gt;=BH$14)</f>
        <v>0</v>
      </c>
      <c r="BI64">
        <f>N(Ввод!$J43&gt;=BI$14)</f>
        <v>1</v>
      </c>
      <c r="BJ64">
        <f>N(Ввод!$J43&gt;=BJ$14)</f>
        <v>1</v>
      </c>
      <c r="BK64">
        <f>N(Ввод!$J43&gt;=BK$14)</f>
        <v>1</v>
      </c>
      <c r="BL64">
        <f>N(Ввод!$J43&gt;=BL$14)</f>
        <v>1</v>
      </c>
      <c r="BM64">
        <f>N(Ввод!$J43&gt;=BM$14)</f>
        <v>1</v>
      </c>
      <c r="BN64">
        <f>N(Ввод!$J43&gt;=BN$14)</f>
        <v>1</v>
      </c>
      <c r="BO64">
        <f>N(Ввод!$J43&gt;=BO$14)</f>
        <v>1</v>
      </c>
      <c r="BP64">
        <f>N(Ввод!$J43&gt;=BP$14)</f>
        <v>1</v>
      </c>
      <c r="BQ64">
        <f>N(Ввод!$J43&gt;=BQ$14)</f>
        <v>1</v>
      </c>
      <c r="BR64">
        <f>N(Ввод!$J43&gt;=BR$14)</f>
        <v>1</v>
      </c>
      <c r="BS64">
        <f>N(Ввод!$J43&gt;=BS$14)</f>
        <v>1</v>
      </c>
      <c r="BT64">
        <f>N(Ввод!$J43&gt;=BT$14)</f>
        <v>1</v>
      </c>
      <c r="BU64">
        <f>N(Ввод!$J43&gt;=BU$14)</f>
        <v>1</v>
      </c>
      <c r="BV64">
        <f>N(Ввод!$J43&gt;=BV$14)</f>
        <v>1</v>
      </c>
      <c r="BW64">
        <f>N(Ввод!$J43&gt;=BW$14)</f>
        <v>1</v>
      </c>
      <c r="BX64">
        <f>N(Ввод!$J43&gt;=BX$14)</f>
        <v>1</v>
      </c>
      <c r="BY64">
        <f>N(Ввод!$J43&gt;=BY$14)</f>
        <v>1</v>
      </c>
      <c r="BZ64">
        <f>N(Ввод!$J43&gt;=BZ$14)</f>
        <v>1</v>
      </c>
      <c r="CA64">
        <f>N(Ввод!$J43&gt;=CA$14)</f>
        <v>1</v>
      </c>
      <c r="CB64">
        <f>N(Ввод!$J43&gt;=CB$14)</f>
        <v>1</v>
      </c>
      <c r="CC64">
        <f>N(Ввод!$J43&gt;=CC$14)</f>
        <v>1</v>
      </c>
      <c r="CD64">
        <f>N(Ввод!$J43&gt;=CD$14)</f>
        <v>1</v>
      </c>
      <c r="CE64">
        <f>N(Ввод!$J43&gt;=CE$14)</f>
        <v>1</v>
      </c>
      <c r="CF64">
        <f>N(Ввод!$J43&gt;=CF$14)</f>
        <v>1</v>
      </c>
      <c r="CG64">
        <f>N(Ввод!$J43&gt;=CG$14)</f>
        <v>1</v>
      </c>
      <c r="CH64">
        <f>N(Ввод!$J43&gt;=CH$14)</f>
        <v>1</v>
      </c>
      <c r="CI64">
        <f>N(Ввод!$J43&gt;=CI$14)</f>
        <v>1</v>
      </c>
      <c r="CJ64">
        <f>N(Ввод!$J43&gt;=CJ$14)</f>
        <v>1</v>
      </c>
      <c r="CK64">
        <f>N(Ввод!$J43&gt;=CK$14)</f>
        <v>1</v>
      </c>
      <c r="CL64">
        <f>N(Ввод!$J43&gt;=CL$14)</f>
        <v>1</v>
      </c>
      <c r="CM64">
        <f>N(Ввод!$J43&gt;=CM$14)</f>
        <v>1</v>
      </c>
      <c r="CN64">
        <f>N(Ввод!$J43&gt;=CN$14)</f>
        <v>1</v>
      </c>
      <c r="CO64">
        <f>N(Ввод!$J43&gt;=CO$14)</f>
        <v>1</v>
      </c>
      <c r="CP64">
        <f>N(Ввод!$J43&gt;=CP$14)</f>
        <v>1</v>
      </c>
      <c r="CQ64">
        <f>N(Ввод!$J43&gt;=CQ$14)</f>
        <v>1</v>
      </c>
      <c r="CR64">
        <f>N(Ввод!$J43&gt;=CR$14)</f>
        <v>1</v>
      </c>
      <c r="CS64">
        <f>N(Ввод!$J43&gt;=CS$14)</f>
        <v>1</v>
      </c>
      <c r="CT64">
        <f>N(Ввод!$J43&gt;=CT$14)</f>
        <v>1</v>
      </c>
      <c r="CU64">
        <f>N(Ввод!$J43&gt;=CU$14)</f>
        <v>1</v>
      </c>
      <c r="CV64">
        <f>N(Ввод!$J43&gt;=CV$14)</f>
        <v>1</v>
      </c>
      <c r="CW64">
        <f>N(Ввод!$J43&gt;=CW$14)</f>
        <v>1</v>
      </c>
      <c r="CX64">
        <f>N(Ввод!$J43&gt;=CX$14)</f>
        <v>1</v>
      </c>
      <c r="CY64">
        <f>N(Ввод!$J43&gt;=CY$14)</f>
        <v>1</v>
      </c>
      <c r="CZ64">
        <f>N(Ввод!$J43&gt;=CZ$14)</f>
        <v>1</v>
      </c>
      <c r="DA64">
        <f>N(Ввод!$J43&gt;=DA$14)</f>
        <v>1</v>
      </c>
      <c r="DB64">
        <f>N(Ввод!$J43&gt;=DB$14)</f>
        <v>1</v>
      </c>
      <c r="DC64">
        <f>N(Ввод!$J43&gt;=DC$14)</f>
        <v>1</v>
      </c>
      <c r="DD64">
        <f>N(Ввод!$J43&gt;=DD$14)</f>
        <v>1</v>
      </c>
      <c r="DE64">
        <f>N(Ввод!$J43&gt;=DE$14)</f>
        <v>1</v>
      </c>
      <c r="DF64">
        <f>N(Ввод!$J43&gt;=DF$14)</f>
        <v>1</v>
      </c>
      <c r="DG64">
        <f>N(Ввод!$J43&gt;=DG$14)</f>
        <v>1</v>
      </c>
      <c r="DH64">
        <f>N(Ввод!$J43&gt;=DH$14)</f>
        <v>1</v>
      </c>
      <c r="DI64">
        <f>N(Ввод!$J43&gt;=DI$14)</f>
        <v>1</v>
      </c>
      <c r="DJ64">
        <f>N(Ввод!$J43&gt;=DJ$14)</f>
        <v>1</v>
      </c>
    </row>
    <row r="65" spans="1:114" x14ac:dyDescent="0.25">
      <c r="B65" t="str">
        <f t="shared" si="3"/>
        <v>Создание / реконструкция объект №19</v>
      </c>
      <c r="G65" s="45" t="s">
        <v>268</v>
      </c>
      <c r="J65">
        <f>N(Ввод!$J44&gt;=J$14)</f>
        <v>1</v>
      </c>
      <c r="K65">
        <f>N(Ввод!$J44&gt;=K$14)</f>
        <v>1</v>
      </c>
      <c r="L65">
        <f>N(Ввод!$J44&gt;=L$14)</f>
        <v>1</v>
      </c>
      <c r="M65">
        <f>N(Ввод!$J44&gt;=M$14)</f>
        <v>1</v>
      </c>
      <c r="N65">
        <f>N(Ввод!$J44&gt;=N$14)</f>
        <v>1</v>
      </c>
      <c r="O65">
        <f>N(Ввод!$J44&gt;=O$14)</f>
        <v>1</v>
      </c>
      <c r="P65">
        <f>N(Ввод!$J44&gt;=P$14)</f>
        <v>1</v>
      </c>
      <c r="Q65">
        <f>N(Ввод!$J44&gt;=Q$14)</f>
        <v>1</v>
      </c>
      <c r="R65">
        <f>N(Ввод!$J44&gt;=R$14)</f>
        <v>1</v>
      </c>
      <c r="S65">
        <f>N(Ввод!$J44&gt;=S$14)</f>
        <v>1</v>
      </c>
      <c r="T65">
        <f>N(Ввод!$J44&gt;=T$14)</f>
        <v>1</v>
      </c>
      <c r="U65">
        <f>N(Ввод!$J44&gt;=U$14)</f>
        <v>1</v>
      </c>
      <c r="V65">
        <f>N(Ввод!$J44&gt;=V$14)</f>
        <v>1</v>
      </c>
      <c r="W65">
        <f>N(Ввод!$J44&gt;=W$14)</f>
        <v>1</v>
      </c>
      <c r="X65">
        <f>N(Ввод!$J44&gt;=X$14)</f>
        <v>1</v>
      </c>
      <c r="Y65">
        <f>N(Ввод!$J44&gt;=Y$14)</f>
        <v>1</v>
      </c>
      <c r="Z65">
        <f>N(Ввод!$J44&gt;=Z$14)</f>
        <v>1</v>
      </c>
      <c r="AA65">
        <f>N(Ввод!$J44&gt;=AA$14)</f>
        <v>1</v>
      </c>
      <c r="AB65">
        <f>N(Ввод!$J44&gt;=AB$14)</f>
        <v>1</v>
      </c>
      <c r="AC65">
        <f>N(Ввод!$J44&gt;=AC$14)</f>
        <v>1</v>
      </c>
      <c r="AD65">
        <f>N(Ввод!$J44&gt;=AD$14)</f>
        <v>1</v>
      </c>
      <c r="AE65">
        <f>N(Ввод!$J44&gt;=AE$14)</f>
        <v>1</v>
      </c>
      <c r="AF65">
        <f>N(Ввод!$J44&gt;=AF$14)</f>
        <v>1</v>
      </c>
      <c r="AG65">
        <f>N(Ввод!$J44&gt;=AG$14)</f>
        <v>1</v>
      </c>
      <c r="AH65">
        <f>N(Ввод!$J44&gt;=AH$14)</f>
        <v>1</v>
      </c>
      <c r="AI65">
        <f>N(Ввод!$J44&gt;=AI$14)</f>
        <v>1</v>
      </c>
      <c r="AJ65">
        <f>N(Ввод!$J44&gt;=AJ$14)</f>
        <v>1</v>
      </c>
      <c r="AK65">
        <f>N(Ввод!$J44&gt;=AK$14)</f>
        <v>1</v>
      </c>
      <c r="AL65">
        <f>N(Ввод!$J44&gt;=AL$14)</f>
        <v>1</v>
      </c>
      <c r="AM65">
        <f>N(Ввод!$J44&gt;=AM$14)</f>
        <v>1</v>
      </c>
      <c r="AN65">
        <f>N(Ввод!$J44&gt;=AN$14)</f>
        <v>1</v>
      </c>
      <c r="AO65">
        <f>N(Ввод!$J44&gt;=AO$14)</f>
        <v>1</v>
      </c>
      <c r="AP65">
        <f>N(Ввод!$J44&gt;=AP$14)</f>
        <v>1</v>
      </c>
      <c r="AQ65">
        <f>N(Ввод!$J44&gt;=AQ$14)</f>
        <v>1</v>
      </c>
      <c r="AR65">
        <f>N(Ввод!$J44&gt;=AR$14)</f>
        <v>1</v>
      </c>
      <c r="AS65">
        <f>N(Ввод!$J44&gt;=AS$14)</f>
        <v>1</v>
      </c>
      <c r="AT65">
        <f>N(Ввод!$J44&gt;=AT$14)</f>
        <v>1</v>
      </c>
      <c r="AU65">
        <f>N(Ввод!$J44&gt;=AU$14)</f>
        <v>1</v>
      </c>
      <c r="AV65">
        <f>N(Ввод!$J44&gt;=AV$14)</f>
        <v>1</v>
      </c>
      <c r="AW65">
        <f>N(Ввод!$J44&gt;=AW$14)</f>
        <v>1</v>
      </c>
      <c r="AX65">
        <f>N(Ввод!$J44&gt;=AX$14)</f>
        <v>1</v>
      </c>
      <c r="AY65">
        <f>N(Ввод!$J44&gt;=AY$14)</f>
        <v>1</v>
      </c>
      <c r="AZ65">
        <f>N(Ввод!$J44&gt;=AZ$14)</f>
        <v>1</v>
      </c>
      <c r="BA65">
        <f>N(Ввод!$J44&gt;=BA$14)</f>
        <v>1</v>
      </c>
      <c r="BB65">
        <f>N(Ввод!$J44&gt;=BB$14)</f>
        <v>1</v>
      </c>
      <c r="BC65">
        <f>N(Ввод!$J44&gt;=BC$14)</f>
        <v>1</v>
      </c>
      <c r="BD65">
        <f>N(Ввод!$J44&gt;=BD$14)</f>
        <v>1</v>
      </c>
      <c r="BE65">
        <f>N(Ввод!$J44&gt;=BE$14)</f>
        <v>1</v>
      </c>
      <c r="BF65">
        <f>N(Ввод!$J44&gt;=BF$14)</f>
        <v>1</v>
      </c>
      <c r="BG65">
        <f>N(Ввод!$J44&gt;=BG$14)</f>
        <v>1</v>
      </c>
      <c r="BH65">
        <f>N(Ввод!$J44&gt;=BH$14)</f>
        <v>1</v>
      </c>
      <c r="BI65">
        <f>N(Ввод!$J44&gt;=BI$14)</f>
        <v>1</v>
      </c>
      <c r="BJ65">
        <f>N(Ввод!$J44&gt;=BJ$14)</f>
        <v>1</v>
      </c>
      <c r="BK65">
        <f>N(Ввод!$J44&gt;=BK$14)</f>
        <v>1</v>
      </c>
      <c r="BL65">
        <f>N(Ввод!$J44&gt;=BL$14)</f>
        <v>1</v>
      </c>
      <c r="BM65">
        <f>N(Ввод!$J44&gt;=BM$14)</f>
        <v>1</v>
      </c>
      <c r="BN65">
        <f>N(Ввод!$J44&gt;=BN$14)</f>
        <v>1</v>
      </c>
      <c r="BO65">
        <f>N(Ввод!$J44&gt;=BO$14)</f>
        <v>1</v>
      </c>
      <c r="BP65">
        <f>N(Ввод!$J44&gt;=BP$14)</f>
        <v>1</v>
      </c>
      <c r="BQ65">
        <f>N(Ввод!$J44&gt;=BQ$14)</f>
        <v>1</v>
      </c>
      <c r="BR65">
        <f>N(Ввод!$J44&gt;=BR$14)</f>
        <v>1</v>
      </c>
      <c r="BS65">
        <f>N(Ввод!$J44&gt;=BS$14)</f>
        <v>1</v>
      </c>
      <c r="BT65">
        <f>N(Ввод!$J44&gt;=BT$14)</f>
        <v>1</v>
      </c>
      <c r="BU65">
        <f>N(Ввод!$J44&gt;=BU$14)</f>
        <v>1</v>
      </c>
      <c r="BV65">
        <f>N(Ввод!$J44&gt;=BV$14)</f>
        <v>1</v>
      </c>
      <c r="BW65">
        <f>N(Ввод!$J44&gt;=BW$14)</f>
        <v>1</v>
      </c>
      <c r="BX65">
        <f>N(Ввод!$J44&gt;=BX$14)</f>
        <v>1</v>
      </c>
      <c r="BY65">
        <f>N(Ввод!$J44&gt;=BY$14)</f>
        <v>1</v>
      </c>
      <c r="BZ65">
        <f>N(Ввод!$J44&gt;=BZ$14)</f>
        <v>1</v>
      </c>
      <c r="CA65">
        <f>N(Ввод!$J44&gt;=CA$14)</f>
        <v>1</v>
      </c>
      <c r="CB65">
        <f>N(Ввод!$J44&gt;=CB$14)</f>
        <v>1</v>
      </c>
      <c r="CC65">
        <f>N(Ввод!$J44&gt;=CC$14)</f>
        <v>1</v>
      </c>
      <c r="CD65">
        <f>N(Ввод!$J44&gt;=CD$14)</f>
        <v>1</v>
      </c>
      <c r="CE65">
        <f>N(Ввод!$J44&gt;=CE$14)</f>
        <v>1</v>
      </c>
      <c r="CF65">
        <f>N(Ввод!$J44&gt;=CF$14)</f>
        <v>1</v>
      </c>
      <c r="CG65">
        <f>N(Ввод!$J44&gt;=CG$14)</f>
        <v>1</v>
      </c>
      <c r="CH65">
        <f>N(Ввод!$J44&gt;=CH$14)</f>
        <v>1</v>
      </c>
      <c r="CI65">
        <f>N(Ввод!$J44&gt;=CI$14)</f>
        <v>1</v>
      </c>
      <c r="CJ65">
        <f>N(Ввод!$J44&gt;=CJ$14)</f>
        <v>1</v>
      </c>
      <c r="CK65">
        <f>N(Ввод!$J44&gt;=CK$14)</f>
        <v>1</v>
      </c>
      <c r="CL65">
        <f>N(Ввод!$J44&gt;=CL$14)</f>
        <v>1</v>
      </c>
      <c r="CM65">
        <f>N(Ввод!$J44&gt;=CM$14)</f>
        <v>1</v>
      </c>
      <c r="CN65">
        <f>N(Ввод!$J44&gt;=CN$14)</f>
        <v>1</v>
      </c>
      <c r="CO65">
        <f>N(Ввод!$J44&gt;=CO$14)</f>
        <v>1</v>
      </c>
      <c r="CP65">
        <f>N(Ввод!$J44&gt;=CP$14)</f>
        <v>1</v>
      </c>
      <c r="CQ65">
        <f>N(Ввод!$J44&gt;=CQ$14)</f>
        <v>1</v>
      </c>
      <c r="CR65">
        <f>N(Ввод!$J44&gt;=CR$14)</f>
        <v>1</v>
      </c>
      <c r="CS65">
        <f>N(Ввод!$J44&gt;=CS$14)</f>
        <v>1</v>
      </c>
      <c r="CT65">
        <f>N(Ввод!$J44&gt;=CT$14)</f>
        <v>1</v>
      </c>
      <c r="CU65">
        <f>N(Ввод!$J44&gt;=CU$14)</f>
        <v>1</v>
      </c>
      <c r="CV65">
        <f>N(Ввод!$J44&gt;=CV$14)</f>
        <v>1</v>
      </c>
      <c r="CW65">
        <f>N(Ввод!$J44&gt;=CW$14)</f>
        <v>1</v>
      </c>
      <c r="CX65">
        <f>N(Ввод!$J44&gt;=CX$14)</f>
        <v>1</v>
      </c>
      <c r="CY65">
        <f>N(Ввод!$J44&gt;=CY$14)</f>
        <v>1</v>
      </c>
      <c r="CZ65">
        <f>N(Ввод!$J44&gt;=CZ$14)</f>
        <v>1</v>
      </c>
      <c r="DA65">
        <f>N(Ввод!$J44&gt;=DA$14)</f>
        <v>1</v>
      </c>
      <c r="DB65">
        <f>N(Ввод!$J44&gt;=DB$14)</f>
        <v>1</v>
      </c>
      <c r="DC65">
        <f>N(Ввод!$J44&gt;=DC$14)</f>
        <v>1</v>
      </c>
      <c r="DD65">
        <f>N(Ввод!$J44&gt;=DD$14)</f>
        <v>1</v>
      </c>
      <c r="DE65">
        <f>N(Ввод!$J44&gt;=DE$14)</f>
        <v>1</v>
      </c>
      <c r="DF65">
        <f>N(Ввод!$J44&gt;=DF$14)</f>
        <v>1</v>
      </c>
      <c r="DG65">
        <f>N(Ввод!$J44&gt;=DG$14)</f>
        <v>1</v>
      </c>
      <c r="DH65">
        <f>N(Ввод!$J44&gt;=DH$14)</f>
        <v>1</v>
      </c>
      <c r="DI65">
        <f>N(Ввод!$J44&gt;=DI$14)</f>
        <v>1</v>
      </c>
      <c r="DJ65">
        <f>N(Ввод!$J44&gt;=DJ$14)</f>
        <v>1</v>
      </c>
    </row>
    <row r="66" spans="1:114" x14ac:dyDescent="0.25">
      <c r="B66" t="str">
        <f t="shared" si="3"/>
        <v>Создание / реконструкция объект №20</v>
      </c>
      <c r="G66" s="45" t="s">
        <v>268</v>
      </c>
      <c r="J66">
        <f>N(Ввод!$J45&gt;=J$14)</f>
        <v>1</v>
      </c>
      <c r="K66">
        <f>N(Ввод!$J45&gt;=K$14)</f>
        <v>1</v>
      </c>
      <c r="L66">
        <f>N(Ввод!$J45&gt;=L$14)</f>
        <v>1</v>
      </c>
      <c r="M66">
        <f>N(Ввод!$J45&gt;=M$14)</f>
        <v>1</v>
      </c>
      <c r="N66">
        <f>N(Ввод!$J45&gt;=N$14)</f>
        <v>1</v>
      </c>
      <c r="O66">
        <f>N(Ввод!$J45&gt;=O$14)</f>
        <v>1</v>
      </c>
      <c r="P66">
        <f>N(Ввод!$J45&gt;=P$14)</f>
        <v>1</v>
      </c>
      <c r="Q66">
        <f>N(Ввод!$J45&gt;=Q$14)</f>
        <v>1</v>
      </c>
      <c r="R66">
        <f>N(Ввод!$J45&gt;=R$14)</f>
        <v>1</v>
      </c>
      <c r="S66">
        <f>N(Ввод!$J45&gt;=S$14)</f>
        <v>1</v>
      </c>
      <c r="T66">
        <f>N(Ввод!$J45&gt;=T$14)</f>
        <v>1</v>
      </c>
      <c r="U66">
        <f>N(Ввод!$J45&gt;=U$14)</f>
        <v>1</v>
      </c>
      <c r="V66">
        <f>N(Ввод!$J45&gt;=V$14)</f>
        <v>1</v>
      </c>
      <c r="W66">
        <f>N(Ввод!$J45&gt;=W$14)</f>
        <v>1</v>
      </c>
      <c r="X66">
        <f>N(Ввод!$J45&gt;=X$14)</f>
        <v>1</v>
      </c>
      <c r="Y66">
        <f>N(Ввод!$J45&gt;=Y$14)</f>
        <v>1</v>
      </c>
      <c r="Z66">
        <f>N(Ввод!$J45&gt;=Z$14)</f>
        <v>1</v>
      </c>
      <c r="AA66">
        <f>N(Ввод!$J45&gt;=AA$14)</f>
        <v>1</v>
      </c>
      <c r="AB66">
        <f>N(Ввод!$J45&gt;=AB$14)</f>
        <v>1</v>
      </c>
      <c r="AC66">
        <f>N(Ввод!$J45&gt;=AC$14)</f>
        <v>1</v>
      </c>
      <c r="AD66">
        <f>N(Ввод!$J45&gt;=AD$14)</f>
        <v>1</v>
      </c>
      <c r="AE66">
        <f>N(Ввод!$J45&gt;=AE$14)</f>
        <v>1</v>
      </c>
      <c r="AF66">
        <f>N(Ввод!$J45&gt;=AF$14)</f>
        <v>1</v>
      </c>
      <c r="AG66">
        <f>N(Ввод!$J45&gt;=AG$14)</f>
        <v>1</v>
      </c>
      <c r="AH66">
        <f>N(Ввод!$J45&gt;=AH$14)</f>
        <v>1</v>
      </c>
      <c r="AI66">
        <f>N(Ввод!$J45&gt;=AI$14)</f>
        <v>1</v>
      </c>
      <c r="AJ66">
        <f>N(Ввод!$J45&gt;=AJ$14)</f>
        <v>1</v>
      </c>
      <c r="AK66">
        <f>N(Ввод!$J45&gt;=AK$14)</f>
        <v>1</v>
      </c>
      <c r="AL66">
        <f>N(Ввод!$J45&gt;=AL$14)</f>
        <v>1</v>
      </c>
      <c r="AM66">
        <f>N(Ввод!$J45&gt;=AM$14)</f>
        <v>1</v>
      </c>
      <c r="AN66">
        <f>N(Ввод!$J45&gt;=AN$14)</f>
        <v>1</v>
      </c>
      <c r="AO66">
        <f>N(Ввод!$J45&gt;=AO$14)</f>
        <v>1</v>
      </c>
      <c r="AP66">
        <f>N(Ввод!$J45&gt;=AP$14)</f>
        <v>1</v>
      </c>
      <c r="AQ66">
        <f>N(Ввод!$J45&gt;=AQ$14)</f>
        <v>1</v>
      </c>
      <c r="AR66">
        <f>N(Ввод!$J45&gt;=AR$14)</f>
        <v>1</v>
      </c>
      <c r="AS66">
        <f>N(Ввод!$J45&gt;=AS$14)</f>
        <v>1</v>
      </c>
      <c r="AT66">
        <f>N(Ввод!$J45&gt;=AT$14)</f>
        <v>1</v>
      </c>
      <c r="AU66">
        <f>N(Ввод!$J45&gt;=AU$14)</f>
        <v>1</v>
      </c>
      <c r="AV66">
        <f>N(Ввод!$J45&gt;=AV$14)</f>
        <v>1</v>
      </c>
      <c r="AW66">
        <f>N(Ввод!$J45&gt;=AW$14)</f>
        <v>1</v>
      </c>
      <c r="AX66">
        <f>N(Ввод!$J45&gt;=AX$14)</f>
        <v>1</v>
      </c>
      <c r="AY66">
        <f>N(Ввод!$J45&gt;=AY$14)</f>
        <v>1</v>
      </c>
      <c r="AZ66">
        <f>N(Ввод!$J45&gt;=AZ$14)</f>
        <v>1</v>
      </c>
      <c r="BA66">
        <f>N(Ввод!$J45&gt;=BA$14)</f>
        <v>1</v>
      </c>
      <c r="BB66">
        <f>N(Ввод!$J45&gt;=BB$14)</f>
        <v>1</v>
      </c>
      <c r="BC66">
        <f>N(Ввод!$J45&gt;=BC$14)</f>
        <v>1</v>
      </c>
      <c r="BD66">
        <f>N(Ввод!$J45&gt;=BD$14)</f>
        <v>1</v>
      </c>
      <c r="BE66">
        <f>N(Ввод!$J45&gt;=BE$14)</f>
        <v>1</v>
      </c>
      <c r="BF66">
        <f>N(Ввод!$J45&gt;=BF$14)</f>
        <v>1</v>
      </c>
      <c r="BG66">
        <f>N(Ввод!$J45&gt;=BG$14)</f>
        <v>1</v>
      </c>
      <c r="BH66">
        <f>N(Ввод!$J45&gt;=BH$14)</f>
        <v>1</v>
      </c>
      <c r="BI66">
        <f>N(Ввод!$J45&gt;=BI$14)</f>
        <v>1</v>
      </c>
      <c r="BJ66">
        <f>N(Ввод!$J45&gt;=BJ$14)</f>
        <v>1</v>
      </c>
      <c r="BK66">
        <f>N(Ввод!$J45&gt;=BK$14)</f>
        <v>1</v>
      </c>
      <c r="BL66">
        <f>N(Ввод!$J45&gt;=BL$14)</f>
        <v>1</v>
      </c>
      <c r="BM66">
        <f>N(Ввод!$J45&gt;=BM$14)</f>
        <v>1</v>
      </c>
      <c r="BN66">
        <f>N(Ввод!$J45&gt;=BN$14)</f>
        <v>1</v>
      </c>
      <c r="BO66">
        <f>N(Ввод!$J45&gt;=BO$14)</f>
        <v>1</v>
      </c>
      <c r="BP66">
        <f>N(Ввод!$J45&gt;=BP$14)</f>
        <v>1</v>
      </c>
      <c r="BQ66">
        <f>N(Ввод!$J45&gt;=BQ$14)</f>
        <v>1</v>
      </c>
      <c r="BR66">
        <f>N(Ввод!$J45&gt;=BR$14)</f>
        <v>1</v>
      </c>
      <c r="BS66">
        <f>N(Ввод!$J45&gt;=BS$14)</f>
        <v>1</v>
      </c>
      <c r="BT66">
        <f>N(Ввод!$J45&gt;=BT$14)</f>
        <v>1</v>
      </c>
      <c r="BU66">
        <f>N(Ввод!$J45&gt;=BU$14)</f>
        <v>1</v>
      </c>
      <c r="BV66">
        <f>N(Ввод!$J45&gt;=BV$14)</f>
        <v>1</v>
      </c>
      <c r="BW66">
        <f>N(Ввод!$J45&gt;=BW$14)</f>
        <v>1</v>
      </c>
      <c r="BX66">
        <f>N(Ввод!$J45&gt;=BX$14)</f>
        <v>1</v>
      </c>
      <c r="BY66">
        <f>N(Ввод!$J45&gt;=BY$14)</f>
        <v>1</v>
      </c>
      <c r="BZ66">
        <f>N(Ввод!$J45&gt;=BZ$14)</f>
        <v>1</v>
      </c>
      <c r="CA66">
        <f>N(Ввод!$J45&gt;=CA$14)</f>
        <v>1</v>
      </c>
      <c r="CB66">
        <f>N(Ввод!$J45&gt;=CB$14)</f>
        <v>1</v>
      </c>
      <c r="CC66">
        <f>N(Ввод!$J45&gt;=CC$14)</f>
        <v>1</v>
      </c>
      <c r="CD66">
        <f>N(Ввод!$J45&gt;=CD$14)</f>
        <v>1</v>
      </c>
      <c r="CE66">
        <f>N(Ввод!$J45&gt;=CE$14)</f>
        <v>1</v>
      </c>
      <c r="CF66">
        <f>N(Ввод!$J45&gt;=CF$14)</f>
        <v>1</v>
      </c>
      <c r="CG66">
        <f>N(Ввод!$J45&gt;=CG$14)</f>
        <v>1</v>
      </c>
      <c r="CH66">
        <f>N(Ввод!$J45&gt;=CH$14)</f>
        <v>1</v>
      </c>
      <c r="CI66">
        <f>N(Ввод!$J45&gt;=CI$14)</f>
        <v>1</v>
      </c>
      <c r="CJ66">
        <f>N(Ввод!$J45&gt;=CJ$14)</f>
        <v>1</v>
      </c>
      <c r="CK66">
        <f>N(Ввод!$J45&gt;=CK$14)</f>
        <v>1</v>
      </c>
      <c r="CL66">
        <f>N(Ввод!$J45&gt;=CL$14)</f>
        <v>1</v>
      </c>
      <c r="CM66">
        <f>N(Ввод!$J45&gt;=CM$14)</f>
        <v>1</v>
      </c>
      <c r="CN66">
        <f>N(Ввод!$J45&gt;=CN$14)</f>
        <v>1</v>
      </c>
      <c r="CO66">
        <f>N(Ввод!$J45&gt;=CO$14)</f>
        <v>1</v>
      </c>
      <c r="CP66">
        <f>N(Ввод!$J45&gt;=CP$14)</f>
        <v>1</v>
      </c>
      <c r="CQ66">
        <f>N(Ввод!$J45&gt;=CQ$14)</f>
        <v>1</v>
      </c>
      <c r="CR66">
        <f>N(Ввод!$J45&gt;=CR$14)</f>
        <v>1</v>
      </c>
      <c r="CS66">
        <f>N(Ввод!$J45&gt;=CS$14)</f>
        <v>1</v>
      </c>
      <c r="CT66">
        <f>N(Ввод!$J45&gt;=CT$14)</f>
        <v>1</v>
      </c>
      <c r="CU66">
        <f>N(Ввод!$J45&gt;=CU$14)</f>
        <v>1</v>
      </c>
      <c r="CV66">
        <f>N(Ввод!$J45&gt;=CV$14)</f>
        <v>1</v>
      </c>
      <c r="CW66">
        <f>N(Ввод!$J45&gt;=CW$14)</f>
        <v>1</v>
      </c>
      <c r="CX66">
        <f>N(Ввод!$J45&gt;=CX$14)</f>
        <v>1</v>
      </c>
      <c r="CY66">
        <f>N(Ввод!$J45&gt;=CY$14)</f>
        <v>1</v>
      </c>
      <c r="CZ66">
        <f>N(Ввод!$J45&gt;=CZ$14)</f>
        <v>1</v>
      </c>
      <c r="DA66">
        <f>N(Ввод!$J45&gt;=DA$14)</f>
        <v>1</v>
      </c>
      <c r="DB66">
        <f>N(Ввод!$J45&gt;=DB$14)</f>
        <v>1</v>
      </c>
      <c r="DC66">
        <f>N(Ввод!$J45&gt;=DC$14)</f>
        <v>1</v>
      </c>
      <c r="DD66">
        <f>N(Ввод!$J45&gt;=DD$14)</f>
        <v>1</v>
      </c>
      <c r="DE66">
        <f>N(Ввод!$J45&gt;=DE$14)</f>
        <v>1</v>
      </c>
      <c r="DF66">
        <f>N(Ввод!$J45&gt;=DF$14)</f>
        <v>1</v>
      </c>
      <c r="DG66">
        <f>N(Ввод!$J45&gt;=DG$14)</f>
        <v>1</v>
      </c>
      <c r="DH66">
        <f>N(Ввод!$J45&gt;=DH$14)</f>
        <v>1</v>
      </c>
      <c r="DI66">
        <f>N(Ввод!$J45&gt;=DI$14)</f>
        <v>1</v>
      </c>
      <c r="DJ66">
        <f>N(Ввод!$J45&gt;=DJ$14)</f>
        <v>1</v>
      </c>
    </row>
    <row r="68" spans="1:114" s="26" customFormat="1" x14ac:dyDescent="0.25">
      <c r="A68" s="111"/>
      <c r="B68" s="26" t="s">
        <v>425</v>
      </c>
      <c r="G68" s="47"/>
      <c r="I68" s="146"/>
    </row>
    <row r="69" spans="1:114" x14ac:dyDescent="0.25">
      <c r="B69" t="str">
        <f t="shared" ref="B69:B88" si="4">B47</f>
        <v>Создание / реконструкция объект №1</v>
      </c>
      <c r="G69" s="45" t="s">
        <v>138</v>
      </c>
      <c r="J69" s="49">
        <f>J47*SUM($J22:J22)</f>
        <v>0</v>
      </c>
      <c r="K69" s="49">
        <f>K47*SUM($J22:K22)</f>
        <v>0</v>
      </c>
      <c r="L69" s="49">
        <f>L47*SUM($J22:L22)</f>
        <v>0</v>
      </c>
      <c r="M69" s="49">
        <f>M47*SUM($J22:M22)</f>
        <v>50000</v>
      </c>
      <c r="N69" s="49">
        <f>N47*SUM($J22:N22)</f>
        <v>50000</v>
      </c>
      <c r="O69" s="49">
        <f>O47*SUM($J22:O22)</f>
        <v>0</v>
      </c>
      <c r="P69" s="49">
        <f>P47*SUM($J22:P22)</f>
        <v>0</v>
      </c>
      <c r="Q69" s="49">
        <f>Q47*SUM($J22:Q22)</f>
        <v>0</v>
      </c>
      <c r="R69" s="49">
        <f>R47*SUM($J22:R22)</f>
        <v>0</v>
      </c>
      <c r="S69" s="49">
        <f>S47*SUM($J22:S22)</f>
        <v>0</v>
      </c>
      <c r="T69" s="49">
        <f>T47*SUM($J22:T22)</f>
        <v>0</v>
      </c>
      <c r="U69" s="49">
        <f>U47*SUM($J22:U22)</f>
        <v>0</v>
      </c>
      <c r="V69" s="49">
        <f>V47*SUM($J22:V22)</f>
        <v>0</v>
      </c>
      <c r="W69" s="49">
        <f>W47*SUM($J22:W22)</f>
        <v>0</v>
      </c>
      <c r="X69" s="49">
        <f>X47*SUM($J22:X22)</f>
        <v>0</v>
      </c>
      <c r="Y69" s="49">
        <f>Y47*SUM($J22:Y22)</f>
        <v>0</v>
      </c>
      <c r="Z69" s="49">
        <f>Z47*SUM($J22:Z22)</f>
        <v>0</v>
      </c>
      <c r="AA69" s="49">
        <f>AA47*SUM($J22:AA22)</f>
        <v>0</v>
      </c>
      <c r="AB69" s="49">
        <f>AB47*SUM($J22:AB22)</f>
        <v>0</v>
      </c>
      <c r="AC69" s="49">
        <f>AC47*SUM($J22:AC22)</f>
        <v>0</v>
      </c>
      <c r="AD69" s="49">
        <f>AD47*SUM($J22:AD22)</f>
        <v>0</v>
      </c>
      <c r="AE69" s="49">
        <f>AE47*SUM($J22:AE22)</f>
        <v>0</v>
      </c>
      <c r="AF69" s="49">
        <f>AF47*SUM($J22:AF22)</f>
        <v>0</v>
      </c>
      <c r="AG69" s="49">
        <f>AG47*SUM($J22:AG22)</f>
        <v>0</v>
      </c>
      <c r="AH69" s="49">
        <f>AH47*SUM($J22:AH22)</f>
        <v>0</v>
      </c>
      <c r="AI69" s="49">
        <f>AI47*SUM($J22:AI22)</f>
        <v>0</v>
      </c>
      <c r="AJ69" s="49">
        <f>AJ47*SUM($J22:AJ22)</f>
        <v>0</v>
      </c>
      <c r="AK69" s="49">
        <f>AK47*SUM($J22:AK22)</f>
        <v>0</v>
      </c>
      <c r="AL69" s="49">
        <f>AL47*SUM($J22:AL22)</f>
        <v>0</v>
      </c>
      <c r="AM69" s="49">
        <f>AM47*SUM($J22:AM22)</f>
        <v>0</v>
      </c>
      <c r="AN69" s="49">
        <f>AN47*SUM($J22:AN22)</f>
        <v>0</v>
      </c>
      <c r="AO69" s="49">
        <f>AO47*SUM($J22:AO22)</f>
        <v>0</v>
      </c>
      <c r="AP69" s="49">
        <f>AP47*SUM($J22:AP22)</f>
        <v>0</v>
      </c>
      <c r="AQ69" s="49">
        <f>AQ47*SUM($J22:AQ22)</f>
        <v>0</v>
      </c>
      <c r="AR69" s="49">
        <f>AR47*SUM($J22:AR22)</f>
        <v>0</v>
      </c>
      <c r="AS69" s="49">
        <f>AS47*SUM($J22:AS22)</f>
        <v>0</v>
      </c>
      <c r="AT69" s="49">
        <f>AT47*SUM($J22:AT22)</f>
        <v>0</v>
      </c>
      <c r="AU69" s="49">
        <f>AU47*SUM($J22:AU22)</f>
        <v>0</v>
      </c>
      <c r="AV69" s="49">
        <f>AV47*SUM($J22:AV22)</f>
        <v>0</v>
      </c>
      <c r="AW69" s="49">
        <f>AW47*SUM($J22:AW22)</f>
        <v>0</v>
      </c>
      <c r="AX69" s="49">
        <f>AX47*SUM($J22:AX22)</f>
        <v>0</v>
      </c>
      <c r="AY69" s="49">
        <f>AY47*SUM($J22:AY22)</f>
        <v>0</v>
      </c>
      <c r="AZ69" s="49">
        <f>AZ47*SUM($J22:AZ22)</f>
        <v>0</v>
      </c>
      <c r="BA69" s="49">
        <f>BA47*SUM($J22:BA22)</f>
        <v>0</v>
      </c>
      <c r="BB69" s="49">
        <f>BB47*SUM($J22:BB22)</f>
        <v>0</v>
      </c>
      <c r="BC69" s="49">
        <f>BC47*SUM($J22:BC22)</f>
        <v>0</v>
      </c>
      <c r="BD69" s="49">
        <f>BD47*SUM($J22:BD22)</f>
        <v>0</v>
      </c>
      <c r="BE69" s="49">
        <f>BE47*SUM($J22:BE22)</f>
        <v>0</v>
      </c>
      <c r="BF69" s="49">
        <f>BF47*SUM($J22:BF22)</f>
        <v>0</v>
      </c>
      <c r="BG69" s="49">
        <f>BG47*SUM($J22:BG22)</f>
        <v>0</v>
      </c>
      <c r="BH69" s="49">
        <f>BH47*SUM($J22:BH22)</f>
        <v>0</v>
      </c>
      <c r="BI69" s="49">
        <f>BI47*SUM($J22:BI22)</f>
        <v>50000</v>
      </c>
      <c r="BJ69" s="49">
        <f>BJ47*SUM($J22:BJ22)</f>
        <v>50000</v>
      </c>
      <c r="BK69" s="49">
        <f>BK47*SUM($J22:BK22)</f>
        <v>50000</v>
      </c>
      <c r="BL69" s="49">
        <f>BL47*SUM($J22:BL22)</f>
        <v>50000</v>
      </c>
      <c r="BM69" s="49">
        <f>BM47*SUM($J22:BM22)</f>
        <v>50000</v>
      </c>
      <c r="BN69" s="49">
        <f>BN47*SUM($J22:BN22)</f>
        <v>50000</v>
      </c>
      <c r="BO69" s="49">
        <f>BO47*SUM($J22:BO22)</f>
        <v>50000</v>
      </c>
      <c r="BP69" s="49">
        <f>BP47*SUM($J22:BP22)</f>
        <v>50000</v>
      </c>
      <c r="BQ69" s="49">
        <f>BQ47*SUM($J22:BQ22)</f>
        <v>50000</v>
      </c>
      <c r="BR69" s="49">
        <f>BR47*SUM($J22:BR22)</f>
        <v>50000</v>
      </c>
      <c r="BS69" s="49">
        <f>BS47*SUM($J22:BS22)</f>
        <v>50000</v>
      </c>
      <c r="BT69" s="49">
        <f>BT47*SUM($J22:BT22)</f>
        <v>50000</v>
      </c>
      <c r="BU69" s="49">
        <f>BU47*SUM($J22:BU22)</f>
        <v>50000</v>
      </c>
      <c r="BV69" s="49">
        <f>BV47*SUM($J22:BV22)</f>
        <v>50000</v>
      </c>
      <c r="BW69" s="49">
        <f>BW47*SUM($J22:BW22)</f>
        <v>50000</v>
      </c>
      <c r="BX69" s="49">
        <f>BX47*SUM($J22:BX22)</f>
        <v>50000</v>
      </c>
      <c r="BY69" s="49">
        <f>BY47*SUM($J22:BY22)</f>
        <v>50000</v>
      </c>
      <c r="BZ69" s="49">
        <f>BZ47*SUM($J22:BZ22)</f>
        <v>50000</v>
      </c>
      <c r="CA69" s="49">
        <f>CA47*SUM($J22:CA22)</f>
        <v>50000</v>
      </c>
      <c r="CB69" s="49">
        <f>CB47*SUM($J22:CB22)</f>
        <v>50000</v>
      </c>
      <c r="CC69" s="49">
        <f>CC47*SUM($J22:CC22)</f>
        <v>50000</v>
      </c>
      <c r="CD69" s="49">
        <f>CD47*SUM($J22:CD22)</f>
        <v>50000</v>
      </c>
      <c r="CE69" s="49">
        <f>CE47*SUM($J22:CE22)</f>
        <v>50000</v>
      </c>
      <c r="CF69" s="49">
        <f>CF47*SUM($J22:CF22)</f>
        <v>50000</v>
      </c>
      <c r="CG69" s="49">
        <f>CG47*SUM($J22:CG22)</f>
        <v>50000</v>
      </c>
      <c r="CH69" s="49">
        <f>CH47*SUM($J22:CH22)</f>
        <v>50000</v>
      </c>
      <c r="CI69" s="49">
        <f>CI47*SUM($J22:CI22)</f>
        <v>50000</v>
      </c>
      <c r="CJ69" s="49">
        <f>CJ47*SUM($J22:CJ22)</f>
        <v>50000</v>
      </c>
      <c r="CK69" s="49">
        <f>CK47*SUM($J22:CK22)</f>
        <v>50000</v>
      </c>
      <c r="CL69" s="49">
        <f>CL47*SUM($J22:CL22)</f>
        <v>50000</v>
      </c>
      <c r="CM69" s="49">
        <f>CM47*SUM($J22:CM22)</f>
        <v>50000</v>
      </c>
      <c r="CN69" s="49">
        <f>CN47*SUM($J22:CN22)</f>
        <v>50000</v>
      </c>
      <c r="CO69" s="49">
        <f>CO47*SUM($J22:CO22)</f>
        <v>50000</v>
      </c>
      <c r="CP69" s="49">
        <f>CP47*SUM($J22:CP22)</f>
        <v>50000</v>
      </c>
      <c r="CQ69" s="49">
        <f>CQ47*SUM($J22:CQ22)</f>
        <v>50000</v>
      </c>
      <c r="CR69" s="49">
        <f>CR47*SUM($J22:CR22)</f>
        <v>50000</v>
      </c>
      <c r="CS69" s="49">
        <f>CS47*SUM($J22:CS22)</f>
        <v>50000</v>
      </c>
      <c r="CT69" s="49">
        <f>CT47*SUM($J22:CT22)</f>
        <v>50000</v>
      </c>
      <c r="CU69" s="49">
        <f>CU47*SUM($J22:CU22)</f>
        <v>50000</v>
      </c>
      <c r="CV69" s="49">
        <f>CV47*SUM($J22:CV22)</f>
        <v>50000</v>
      </c>
      <c r="CW69" s="49">
        <f>CW47*SUM($J22:CW22)</f>
        <v>50000</v>
      </c>
      <c r="CX69" s="49">
        <f>CX47*SUM($J22:CX22)</f>
        <v>50000</v>
      </c>
      <c r="CY69" s="49">
        <f>CY47*SUM($J22:CY22)</f>
        <v>50000</v>
      </c>
      <c r="CZ69" s="49">
        <f>CZ47*SUM($J22:CZ22)</f>
        <v>50000</v>
      </c>
      <c r="DA69" s="49">
        <f>DA47*SUM($J22:DA22)</f>
        <v>50000</v>
      </c>
      <c r="DB69" s="49">
        <f>DB47*SUM($J22:DB22)</f>
        <v>50000</v>
      </c>
      <c r="DC69" s="49">
        <f>DC47*SUM($J22:DC22)</f>
        <v>50000</v>
      </c>
      <c r="DD69" s="49">
        <f>DD47*SUM($J22:DD22)</f>
        <v>50000</v>
      </c>
      <c r="DE69" s="49">
        <f>DE47*SUM($J22:DE22)</f>
        <v>50000</v>
      </c>
      <c r="DF69" s="49">
        <f>DF47*SUM($J22:DF22)</f>
        <v>50000</v>
      </c>
      <c r="DG69" s="49">
        <f>DG47*SUM($J22:DG22)</f>
        <v>50000</v>
      </c>
      <c r="DH69" s="49">
        <f>DH47*SUM($J22:DH22)</f>
        <v>50000</v>
      </c>
      <c r="DI69" s="49">
        <f>DI47*SUM($J22:DI22)</f>
        <v>50000</v>
      </c>
      <c r="DJ69" s="49">
        <f>DJ47*SUM($J22:DJ22)</f>
        <v>50000</v>
      </c>
    </row>
    <row r="70" spans="1:114" x14ac:dyDescent="0.25">
      <c r="B70" t="str">
        <f t="shared" si="4"/>
        <v>Создание / реконструкция объект №2</v>
      </c>
      <c r="G70" s="45" t="s">
        <v>138</v>
      </c>
      <c r="J70" s="49">
        <f>J48*SUM($J23:J23)</f>
        <v>0</v>
      </c>
      <c r="K70" s="49">
        <f>K48*SUM($J23:K23)</f>
        <v>0</v>
      </c>
      <c r="L70" s="49">
        <f>L48*SUM($J23:L23)</f>
        <v>0</v>
      </c>
      <c r="M70" s="49">
        <f>M48*SUM($J23:M23)</f>
        <v>0</v>
      </c>
      <c r="N70" s="49">
        <f>N48*SUM($J23:N23)</f>
        <v>0</v>
      </c>
      <c r="O70" s="49">
        <f>O48*SUM($J23:O23)</f>
        <v>0</v>
      </c>
      <c r="P70" s="49">
        <f>P48*SUM($J23:P23)</f>
        <v>0</v>
      </c>
      <c r="Q70" s="49">
        <f>Q48*SUM($J23:Q23)</f>
        <v>0</v>
      </c>
      <c r="R70" s="49">
        <f>R48*SUM($J23:R23)</f>
        <v>0</v>
      </c>
      <c r="S70" s="49">
        <f>S48*SUM($J23:S23)</f>
        <v>0</v>
      </c>
      <c r="T70" s="49">
        <f>T48*SUM($J23:T23)</f>
        <v>0</v>
      </c>
      <c r="U70" s="49">
        <f>U48*SUM($J23:U23)</f>
        <v>0</v>
      </c>
      <c r="V70" s="49">
        <f>V48*SUM($J23:V23)</f>
        <v>0</v>
      </c>
      <c r="W70" s="49">
        <f>W48*SUM($J23:W23)</f>
        <v>0</v>
      </c>
      <c r="X70" s="49">
        <f>X48*SUM($J23:X23)</f>
        <v>0</v>
      </c>
      <c r="Y70" s="49">
        <f>Y48*SUM($J23:Y23)</f>
        <v>0</v>
      </c>
      <c r="Z70" s="49">
        <f>Z48*SUM($J23:Z23)</f>
        <v>0</v>
      </c>
      <c r="AA70" s="49">
        <f>AA48*SUM($J23:AA23)</f>
        <v>0</v>
      </c>
      <c r="AB70" s="49">
        <f>AB48*SUM($J23:AB23)</f>
        <v>0</v>
      </c>
      <c r="AC70" s="49">
        <f>AC48*SUM($J23:AC23)</f>
        <v>0</v>
      </c>
      <c r="AD70" s="49">
        <f>AD48*SUM($J23:AD23)</f>
        <v>0</v>
      </c>
      <c r="AE70" s="49">
        <f>AE48*SUM($J23:AE23)</f>
        <v>0</v>
      </c>
      <c r="AF70" s="49">
        <f>AF48*SUM($J23:AF23)</f>
        <v>0</v>
      </c>
      <c r="AG70" s="49">
        <f>AG48*SUM($J23:AG23)</f>
        <v>0</v>
      </c>
      <c r="AH70" s="49">
        <f>AH48*SUM($J23:AH23)</f>
        <v>0</v>
      </c>
      <c r="AI70" s="49">
        <f>AI48*SUM($J23:AI23)</f>
        <v>0</v>
      </c>
      <c r="AJ70" s="49">
        <f>AJ48*SUM($J23:AJ23)</f>
        <v>0</v>
      </c>
      <c r="AK70" s="49">
        <f>AK48*SUM($J23:AK23)</f>
        <v>0</v>
      </c>
      <c r="AL70" s="49">
        <f>AL48*SUM($J23:AL23)</f>
        <v>0</v>
      </c>
      <c r="AM70" s="49">
        <f>AM48*SUM($J23:AM23)</f>
        <v>0</v>
      </c>
      <c r="AN70" s="49">
        <f>AN48*SUM($J23:AN23)</f>
        <v>0</v>
      </c>
      <c r="AO70" s="49">
        <f>AO48*SUM($J23:AO23)</f>
        <v>0</v>
      </c>
      <c r="AP70" s="49">
        <f>AP48*SUM($J23:AP23)</f>
        <v>0</v>
      </c>
      <c r="AQ70" s="49">
        <f>AQ48*SUM($J23:AQ23)</f>
        <v>0</v>
      </c>
      <c r="AR70" s="49">
        <f>AR48*SUM($J23:AR23)</f>
        <v>0</v>
      </c>
      <c r="AS70" s="49">
        <f>AS48*SUM($J23:AS23)</f>
        <v>0</v>
      </c>
      <c r="AT70" s="49">
        <f>AT48*SUM($J23:AT23)</f>
        <v>0</v>
      </c>
      <c r="AU70" s="49">
        <f>AU48*SUM($J23:AU23)</f>
        <v>0</v>
      </c>
      <c r="AV70" s="49">
        <f>AV48*SUM($J23:AV23)</f>
        <v>0</v>
      </c>
      <c r="AW70" s="49">
        <f>AW48*SUM($J23:AW23)</f>
        <v>0</v>
      </c>
      <c r="AX70" s="49">
        <f>AX48*SUM($J23:AX23)</f>
        <v>0</v>
      </c>
      <c r="AY70" s="49">
        <f>AY48*SUM($J23:AY23)</f>
        <v>0</v>
      </c>
      <c r="AZ70" s="49">
        <f>AZ48*SUM($J23:AZ23)</f>
        <v>0</v>
      </c>
      <c r="BA70" s="49">
        <f>BA48*SUM($J23:BA23)</f>
        <v>0</v>
      </c>
      <c r="BB70" s="49">
        <f>BB48*SUM($J23:BB23)</f>
        <v>0</v>
      </c>
      <c r="BC70" s="49">
        <f>BC48*SUM($J23:BC23)</f>
        <v>0</v>
      </c>
      <c r="BD70" s="49">
        <f>BD48*SUM($J23:BD23)</f>
        <v>0</v>
      </c>
      <c r="BE70" s="49">
        <f>BE48*SUM($J23:BE23)</f>
        <v>0</v>
      </c>
      <c r="BF70" s="49">
        <f>BF48*SUM($J23:BF23)</f>
        <v>0</v>
      </c>
      <c r="BG70" s="49">
        <f>BG48*SUM($J23:BG23)</f>
        <v>0</v>
      </c>
      <c r="BH70" s="49">
        <f>BH48*SUM($J23:BH23)</f>
        <v>0</v>
      </c>
      <c r="BI70" s="49">
        <f>BI48*SUM($J23:BI23)</f>
        <v>0</v>
      </c>
      <c r="BJ70" s="49">
        <f>BJ48*SUM($J23:BJ23)</f>
        <v>0</v>
      </c>
      <c r="BK70" s="49">
        <f>BK48*SUM($J23:BK23)</f>
        <v>0</v>
      </c>
      <c r="BL70" s="49">
        <f>BL48*SUM($J23:BL23)</f>
        <v>0</v>
      </c>
      <c r="BM70" s="49">
        <f>BM48*SUM($J23:BM23)</f>
        <v>0</v>
      </c>
      <c r="BN70" s="49">
        <f>BN48*SUM($J23:BN23)</f>
        <v>0</v>
      </c>
      <c r="BO70" s="49">
        <f>BO48*SUM($J23:BO23)</f>
        <v>0</v>
      </c>
      <c r="BP70" s="49">
        <f>BP48*SUM($J23:BP23)</f>
        <v>0</v>
      </c>
      <c r="BQ70" s="49">
        <f>BQ48*SUM($J23:BQ23)</f>
        <v>0</v>
      </c>
      <c r="BR70" s="49">
        <f>BR48*SUM($J23:BR23)</f>
        <v>0</v>
      </c>
      <c r="BS70" s="49">
        <f>BS48*SUM($J23:BS23)</f>
        <v>0</v>
      </c>
      <c r="BT70" s="49">
        <f>BT48*SUM($J23:BT23)</f>
        <v>0</v>
      </c>
      <c r="BU70" s="49">
        <f>BU48*SUM($J23:BU23)</f>
        <v>0</v>
      </c>
      <c r="BV70" s="49">
        <f>BV48*SUM($J23:BV23)</f>
        <v>0</v>
      </c>
      <c r="BW70" s="49">
        <f>BW48*SUM($J23:BW23)</f>
        <v>0</v>
      </c>
      <c r="BX70" s="49">
        <f>BX48*SUM($J23:BX23)</f>
        <v>0</v>
      </c>
      <c r="BY70" s="49">
        <f>BY48*SUM($J23:BY23)</f>
        <v>0</v>
      </c>
      <c r="BZ70" s="49">
        <f>BZ48*SUM($J23:BZ23)</f>
        <v>0</v>
      </c>
      <c r="CA70" s="49">
        <f>CA48*SUM($J23:CA23)</f>
        <v>0</v>
      </c>
      <c r="CB70" s="49">
        <f>CB48*SUM($J23:CB23)</f>
        <v>0</v>
      </c>
      <c r="CC70" s="49">
        <f>CC48*SUM($J23:CC23)</f>
        <v>0</v>
      </c>
      <c r="CD70" s="49">
        <f>CD48*SUM($J23:CD23)</f>
        <v>0</v>
      </c>
      <c r="CE70" s="49">
        <f>CE48*SUM($J23:CE23)</f>
        <v>0</v>
      </c>
      <c r="CF70" s="49">
        <f>CF48*SUM($J23:CF23)</f>
        <v>0</v>
      </c>
      <c r="CG70" s="49">
        <f>CG48*SUM($J23:CG23)</f>
        <v>0</v>
      </c>
      <c r="CH70" s="49">
        <f>CH48*SUM($J23:CH23)</f>
        <v>0</v>
      </c>
      <c r="CI70" s="49">
        <f>CI48*SUM($J23:CI23)</f>
        <v>0</v>
      </c>
      <c r="CJ70" s="49">
        <f>CJ48*SUM($J23:CJ23)</f>
        <v>0</v>
      </c>
      <c r="CK70" s="49">
        <f>CK48*SUM($J23:CK23)</f>
        <v>0</v>
      </c>
      <c r="CL70" s="49">
        <f>CL48*SUM($J23:CL23)</f>
        <v>0</v>
      </c>
      <c r="CM70" s="49">
        <f>CM48*SUM($J23:CM23)</f>
        <v>0</v>
      </c>
      <c r="CN70" s="49">
        <f>CN48*SUM($J23:CN23)</f>
        <v>0</v>
      </c>
      <c r="CO70" s="49">
        <f>CO48*SUM($J23:CO23)</f>
        <v>0</v>
      </c>
      <c r="CP70" s="49">
        <f>CP48*SUM($J23:CP23)</f>
        <v>0</v>
      </c>
      <c r="CQ70" s="49">
        <f>CQ48*SUM($J23:CQ23)</f>
        <v>0</v>
      </c>
      <c r="CR70" s="49">
        <f>CR48*SUM($J23:CR23)</f>
        <v>0</v>
      </c>
      <c r="CS70" s="49">
        <f>CS48*SUM($J23:CS23)</f>
        <v>0</v>
      </c>
      <c r="CT70" s="49">
        <f>CT48*SUM($J23:CT23)</f>
        <v>0</v>
      </c>
      <c r="CU70" s="49">
        <f>CU48*SUM($J23:CU23)</f>
        <v>0</v>
      </c>
      <c r="CV70" s="49">
        <f>CV48*SUM($J23:CV23)</f>
        <v>0</v>
      </c>
      <c r="CW70" s="49">
        <f>CW48*SUM($J23:CW23)</f>
        <v>0</v>
      </c>
      <c r="CX70" s="49">
        <f>CX48*SUM($J23:CX23)</f>
        <v>0</v>
      </c>
      <c r="CY70" s="49">
        <f>CY48*SUM($J23:CY23)</f>
        <v>0</v>
      </c>
      <c r="CZ70" s="49">
        <f>CZ48*SUM($J23:CZ23)</f>
        <v>0</v>
      </c>
      <c r="DA70" s="49">
        <f>DA48*SUM($J23:DA23)</f>
        <v>0</v>
      </c>
      <c r="DB70" s="49">
        <f>DB48*SUM($J23:DB23)</f>
        <v>0</v>
      </c>
      <c r="DC70" s="49">
        <f>DC48*SUM($J23:DC23)</f>
        <v>0</v>
      </c>
      <c r="DD70" s="49">
        <f>DD48*SUM($J23:DD23)</f>
        <v>0</v>
      </c>
      <c r="DE70" s="49">
        <f>DE48*SUM($J23:DE23)</f>
        <v>0</v>
      </c>
      <c r="DF70" s="49">
        <f>DF48*SUM($J23:DF23)</f>
        <v>0</v>
      </c>
      <c r="DG70" s="49">
        <f>DG48*SUM($J23:DG23)</f>
        <v>0</v>
      </c>
      <c r="DH70" s="49">
        <f>DH48*SUM($J23:DH23)</f>
        <v>0</v>
      </c>
      <c r="DI70" s="49">
        <f>DI48*SUM($J23:DI23)</f>
        <v>0</v>
      </c>
      <c r="DJ70" s="49">
        <f>DJ48*SUM($J23:DJ23)</f>
        <v>0</v>
      </c>
    </row>
    <row r="71" spans="1:114" x14ac:dyDescent="0.25">
      <c r="B71" t="str">
        <f t="shared" si="4"/>
        <v>Создание / реконструкция объект №3</v>
      </c>
      <c r="G71" s="45" t="s">
        <v>138</v>
      </c>
      <c r="J71" s="49">
        <f>J49*SUM($J24:J24)</f>
        <v>0</v>
      </c>
      <c r="K71" s="49">
        <f>K49*SUM($J24:K24)</f>
        <v>0</v>
      </c>
      <c r="L71" s="49">
        <f>L49*SUM($J24:L24)</f>
        <v>0</v>
      </c>
      <c r="M71" s="49">
        <f>M49*SUM($J24:M24)</f>
        <v>0</v>
      </c>
      <c r="N71" s="49">
        <f>N49*SUM($J24:N24)</f>
        <v>0</v>
      </c>
      <c r="O71" s="49">
        <f>O49*SUM($J24:O24)</f>
        <v>0</v>
      </c>
      <c r="P71" s="49">
        <f>P49*SUM($J24:P24)</f>
        <v>0</v>
      </c>
      <c r="Q71" s="49">
        <f>Q49*SUM($J24:Q24)</f>
        <v>0</v>
      </c>
      <c r="R71" s="49">
        <f>R49*SUM($J24:R24)</f>
        <v>0</v>
      </c>
      <c r="S71" s="49">
        <f>S49*SUM($J24:S24)</f>
        <v>0</v>
      </c>
      <c r="T71" s="49">
        <f>T49*SUM($J24:T24)</f>
        <v>0</v>
      </c>
      <c r="U71" s="49">
        <f>U49*SUM($J24:U24)</f>
        <v>0</v>
      </c>
      <c r="V71" s="49">
        <f>V49*SUM($J24:V24)</f>
        <v>0</v>
      </c>
      <c r="W71" s="49">
        <f>W49*SUM($J24:W24)</f>
        <v>0</v>
      </c>
      <c r="X71" s="49">
        <f>X49*SUM($J24:X24)</f>
        <v>0</v>
      </c>
      <c r="Y71" s="49">
        <f>Y49*SUM($J24:Y24)</f>
        <v>0</v>
      </c>
      <c r="Z71" s="49">
        <f>Z49*SUM($J24:Z24)</f>
        <v>0</v>
      </c>
      <c r="AA71" s="49">
        <f>AA49*SUM($J24:AA24)</f>
        <v>0</v>
      </c>
      <c r="AB71" s="49">
        <f>AB49*SUM($J24:AB24)</f>
        <v>0</v>
      </c>
      <c r="AC71" s="49">
        <f>AC49*SUM($J24:AC24)</f>
        <v>0</v>
      </c>
      <c r="AD71" s="49">
        <f>AD49*SUM($J24:AD24)</f>
        <v>0</v>
      </c>
      <c r="AE71" s="49">
        <f>AE49*SUM($J24:AE24)</f>
        <v>0</v>
      </c>
      <c r="AF71" s="49">
        <f>AF49*SUM($J24:AF24)</f>
        <v>0</v>
      </c>
      <c r="AG71" s="49">
        <f>AG49*SUM($J24:AG24)</f>
        <v>0</v>
      </c>
      <c r="AH71" s="49">
        <f>AH49*SUM($J24:AH24)</f>
        <v>0</v>
      </c>
      <c r="AI71" s="49">
        <f>AI49*SUM($J24:AI24)</f>
        <v>0</v>
      </c>
      <c r="AJ71" s="49">
        <f>AJ49*SUM($J24:AJ24)</f>
        <v>0</v>
      </c>
      <c r="AK71" s="49">
        <f>AK49*SUM($J24:AK24)</f>
        <v>0</v>
      </c>
      <c r="AL71" s="49">
        <f>AL49*SUM($J24:AL24)</f>
        <v>0</v>
      </c>
      <c r="AM71" s="49">
        <f>AM49*SUM($J24:AM24)</f>
        <v>0</v>
      </c>
      <c r="AN71" s="49">
        <f>AN49*SUM($J24:AN24)</f>
        <v>0</v>
      </c>
      <c r="AO71" s="49">
        <f>AO49*SUM($J24:AO24)</f>
        <v>0</v>
      </c>
      <c r="AP71" s="49">
        <f>AP49*SUM($J24:AP24)</f>
        <v>0</v>
      </c>
      <c r="AQ71" s="49">
        <f>AQ49*SUM($J24:AQ24)</f>
        <v>0</v>
      </c>
      <c r="AR71" s="49">
        <f>AR49*SUM($J24:AR24)</f>
        <v>0</v>
      </c>
      <c r="AS71" s="49">
        <f>AS49*SUM($J24:AS24)</f>
        <v>0</v>
      </c>
      <c r="AT71" s="49">
        <f>AT49*SUM($J24:AT24)</f>
        <v>0</v>
      </c>
      <c r="AU71" s="49">
        <f>AU49*SUM($J24:AU24)</f>
        <v>0</v>
      </c>
      <c r="AV71" s="49">
        <f>AV49*SUM($J24:AV24)</f>
        <v>0</v>
      </c>
      <c r="AW71" s="49">
        <f>AW49*SUM($J24:AW24)</f>
        <v>0</v>
      </c>
      <c r="AX71" s="49">
        <f>AX49*SUM($J24:AX24)</f>
        <v>0</v>
      </c>
      <c r="AY71" s="49">
        <f>AY49*SUM($J24:AY24)</f>
        <v>0</v>
      </c>
      <c r="AZ71" s="49">
        <f>AZ49*SUM($J24:AZ24)</f>
        <v>0</v>
      </c>
      <c r="BA71" s="49">
        <f>BA49*SUM($J24:BA24)</f>
        <v>0</v>
      </c>
      <c r="BB71" s="49">
        <f>BB49*SUM($J24:BB24)</f>
        <v>0</v>
      </c>
      <c r="BC71" s="49">
        <f>BC49*SUM($J24:BC24)</f>
        <v>0</v>
      </c>
      <c r="BD71" s="49">
        <f>BD49*SUM($J24:BD24)</f>
        <v>0</v>
      </c>
      <c r="BE71" s="49">
        <f>BE49*SUM($J24:BE24)</f>
        <v>0</v>
      </c>
      <c r="BF71" s="49">
        <f>BF49*SUM($J24:BF24)</f>
        <v>0</v>
      </c>
      <c r="BG71" s="49">
        <f>BG49*SUM($J24:BG24)</f>
        <v>0</v>
      </c>
      <c r="BH71" s="49">
        <f>BH49*SUM($J24:BH24)</f>
        <v>0</v>
      </c>
      <c r="BI71" s="49">
        <f>BI49*SUM($J24:BI24)</f>
        <v>0</v>
      </c>
      <c r="BJ71" s="49">
        <f>BJ49*SUM($J24:BJ24)</f>
        <v>0</v>
      </c>
      <c r="BK71" s="49">
        <f>BK49*SUM($J24:BK24)</f>
        <v>0</v>
      </c>
      <c r="BL71" s="49">
        <f>BL49*SUM($J24:BL24)</f>
        <v>0</v>
      </c>
      <c r="BM71" s="49">
        <f>BM49*SUM($J24:BM24)</f>
        <v>0</v>
      </c>
      <c r="BN71" s="49">
        <f>BN49*SUM($J24:BN24)</f>
        <v>0</v>
      </c>
      <c r="BO71" s="49">
        <f>BO49*SUM($J24:BO24)</f>
        <v>0</v>
      </c>
      <c r="BP71" s="49">
        <f>BP49*SUM($J24:BP24)</f>
        <v>0</v>
      </c>
      <c r="BQ71" s="49">
        <f>BQ49*SUM($J24:BQ24)</f>
        <v>0</v>
      </c>
      <c r="BR71" s="49">
        <f>BR49*SUM($J24:BR24)</f>
        <v>0</v>
      </c>
      <c r="BS71" s="49">
        <f>BS49*SUM($J24:BS24)</f>
        <v>0</v>
      </c>
      <c r="BT71" s="49">
        <f>BT49*SUM($J24:BT24)</f>
        <v>0</v>
      </c>
      <c r="BU71" s="49">
        <f>BU49*SUM($J24:BU24)</f>
        <v>0</v>
      </c>
      <c r="BV71" s="49">
        <f>BV49*SUM($J24:BV24)</f>
        <v>0</v>
      </c>
      <c r="BW71" s="49">
        <f>BW49*SUM($J24:BW24)</f>
        <v>0</v>
      </c>
      <c r="BX71" s="49">
        <f>BX49*SUM($J24:BX24)</f>
        <v>0</v>
      </c>
      <c r="BY71" s="49">
        <f>BY49*SUM($J24:BY24)</f>
        <v>0</v>
      </c>
      <c r="BZ71" s="49">
        <f>BZ49*SUM($J24:BZ24)</f>
        <v>0</v>
      </c>
      <c r="CA71" s="49">
        <f>CA49*SUM($J24:CA24)</f>
        <v>0</v>
      </c>
      <c r="CB71" s="49">
        <f>CB49*SUM($J24:CB24)</f>
        <v>0</v>
      </c>
      <c r="CC71" s="49">
        <f>CC49*SUM($J24:CC24)</f>
        <v>0</v>
      </c>
      <c r="CD71" s="49">
        <f>CD49*SUM($J24:CD24)</f>
        <v>0</v>
      </c>
      <c r="CE71" s="49">
        <f>CE49*SUM($J24:CE24)</f>
        <v>0</v>
      </c>
      <c r="CF71" s="49">
        <f>CF49*SUM($J24:CF24)</f>
        <v>0</v>
      </c>
      <c r="CG71" s="49">
        <f>CG49*SUM($J24:CG24)</f>
        <v>0</v>
      </c>
      <c r="CH71" s="49">
        <f>CH49*SUM($J24:CH24)</f>
        <v>0</v>
      </c>
      <c r="CI71" s="49">
        <f>CI49*SUM($J24:CI24)</f>
        <v>0</v>
      </c>
      <c r="CJ71" s="49">
        <f>CJ49*SUM($J24:CJ24)</f>
        <v>0</v>
      </c>
      <c r="CK71" s="49">
        <f>CK49*SUM($J24:CK24)</f>
        <v>0</v>
      </c>
      <c r="CL71" s="49">
        <f>CL49*SUM($J24:CL24)</f>
        <v>0</v>
      </c>
      <c r="CM71" s="49">
        <f>CM49*SUM($J24:CM24)</f>
        <v>0</v>
      </c>
      <c r="CN71" s="49">
        <f>CN49*SUM($J24:CN24)</f>
        <v>0</v>
      </c>
      <c r="CO71" s="49">
        <f>CO49*SUM($J24:CO24)</f>
        <v>0</v>
      </c>
      <c r="CP71" s="49">
        <f>CP49*SUM($J24:CP24)</f>
        <v>0</v>
      </c>
      <c r="CQ71" s="49">
        <f>CQ49*SUM($J24:CQ24)</f>
        <v>0</v>
      </c>
      <c r="CR71" s="49">
        <f>CR49*SUM($J24:CR24)</f>
        <v>0</v>
      </c>
      <c r="CS71" s="49">
        <f>CS49*SUM($J24:CS24)</f>
        <v>0</v>
      </c>
      <c r="CT71" s="49">
        <f>CT49*SUM($J24:CT24)</f>
        <v>0</v>
      </c>
      <c r="CU71" s="49">
        <f>CU49*SUM($J24:CU24)</f>
        <v>0</v>
      </c>
      <c r="CV71" s="49">
        <f>CV49*SUM($J24:CV24)</f>
        <v>0</v>
      </c>
      <c r="CW71" s="49">
        <f>CW49*SUM($J24:CW24)</f>
        <v>0</v>
      </c>
      <c r="CX71" s="49">
        <f>CX49*SUM($J24:CX24)</f>
        <v>0</v>
      </c>
      <c r="CY71" s="49">
        <f>CY49*SUM($J24:CY24)</f>
        <v>0</v>
      </c>
      <c r="CZ71" s="49">
        <f>CZ49*SUM($J24:CZ24)</f>
        <v>0</v>
      </c>
      <c r="DA71" s="49">
        <f>DA49*SUM($J24:DA24)</f>
        <v>0</v>
      </c>
      <c r="DB71" s="49">
        <f>DB49*SUM($J24:DB24)</f>
        <v>0</v>
      </c>
      <c r="DC71" s="49">
        <f>DC49*SUM($J24:DC24)</f>
        <v>0</v>
      </c>
      <c r="DD71" s="49">
        <f>DD49*SUM($J24:DD24)</f>
        <v>0</v>
      </c>
      <c r="DE71" s="49">
        <f>DE49*SUM($J24:DE24)</f>
        <v>0</v>
      </c>
      <c r="DF71" s="49">
        <f>DF49*SUM($J24:DF24)</f>
        <v>0</v>
      </c>
      <c r="DG71" s="49">
        <f>DG49*SUM($J24:DG24)</f>
        <v>0</v>
      </c>
      <c r="DH71" s="49">
        <f>DH49*SUM($J24:DH24)</f>
        <v>0</v>
      </c>
      <c r="DI71" s="49">
        <f>DI49*SUM($J24:DI24)</f>
        <v>0</v>
      </c>
      <c r="DJ71" s="49">
        <f>DJ49*SUM($J24:DJ24)</f>
        <v>0</v>
      </c>
    </row>
    <row r="72" spans="1:114" x14ac:dyDescent="0.25">
      <c r="B72" t="str">
        <f t="shared" si="4"/>
        <v>Создание / реконструкция объект №4</v>
      </c>
      <c r="G72" s="45" t="s">
        <v>138</v>
      </c>
      <c r="J72" s="49">
        <f>J50*SUM($J25:J25)</f>
        <v>0</v>
      </c>
      <c r="K72" s="49">
        <f>K50*SUM($J25:K25)</f>
        <v>0</v>
      </c>
      <c r="L72" s="49">
        <f>L50*SUM($J25:L25)</f>
        <v>0</v>
      </c>
      <c r="M72" s="49">
        <f>M50*SUM($J25:M25)</f>
        <v>0</v>
      </c>
      <c r="N72" s="49">
        <f>N50*SUM($J25:N25)</f>
        <v>0</v>
      </c>
      <c r="O72" s="49">
        <f>O50*SUM($J25:O25)</f>
        <v>0</v>
      </c>
      <c r="P72" s="49">
        <f>P50*SUM($J25:P25)</f>
        <v>0</v>
      </c>
      <c r="Q72" s="49">
        <f>Q50*SUM($J25:Q25)</f>
        <v>0</v>
      </c>
      <c r="R72" s="49">
        <f>R50*SUM($J25:R25)</f>
        <v>0</v>
      </c>
      <c r="S72" s="49">
        <f>S50*SUM($J25:S25)</f>
        <v>0</v>
      </c>
      <c r="T72" s="49">
        <f>T50*SUM($J25:T25)</f>
        <v>0</v>
      </c>
      <c r="U72" s="49">
        <f>U50*SUM($J25:U25)</f>
        <v>0</v>
      </c>
      <c r="V72" s="49">
        <f>V50*SUM($J25:V25)</f>
        <v>0</v>
      </c>
      <c r="W72" s="49">
        <f>W50*SUM($J25:W25)</f>
        <v>0</v>
      </c>
      <c r="X72" s="49">
        <f>X50*SUM($J25:X25)</f>
        <v>0</v>
      </c>
      <c r="Y72" s="49">
        <f>Y50*SUM($J25:Y25)</f>
        <v>0</v>
      </c>
      <c r="Z72" s="49">
        <f>Z50*SUM($J25:Z25)</f>
        <v>0</v>
      </c>
      <c r="AA72" s="49">
        <f>AA50*SUM($J25:AA25)</f>
        <v>0</v>
      </c>
      <c r="AB72" s="49">
        <f>AB50*SUM($J25:AB25)</f>
        <v>0</v>
      </c>
      <c r="AC72" s="49">
        <f>AC50*SUM($J25:AC25)</f>
        <v>0</v>
      </c>
      <c r="AD72" s="49">
        <f>AD50*SUM($J25:AD25)</f>
        <v>0</v>
      </c>
      <c r="AE72" s="49">
        <f>AE50*SUM($J25:AE25)</f>
        <v>0</v>
      </c>
      <c r="AF72" s="49">
        <f>AF50*SUM($J25:AF25)</f>
        <v>0</v>
      </c>
      <c r="AG72" s="49">
        <f>AG50*SUM($J25:AG25)</f>
        <v>0</v>
      </c>
      <c r="AH72" s="49">
        <f>AH50*SUM($J25:AH25)</f>
        <v>0</v>
      </c>
      <c r="AI72" s="49">
        <f>AI50*SUM($J25:AI25)</f>
        <v>0</v>
      </c>
      <c r="AJ72" s="49">
        <f>AJ50*SUM($J25:AJ25)</f>
        <v>0</v>
      </c>
      <c r="AK72" s="49">
        <f>AK50*SUM($J25:AK25)</f>
        <v>0</v>
      </c>
      <c r="AL72" s="49">
        <f>AL50*SUM($J25:AL25)</f>
        <v>0</v>
      </c>
      <c r="AM72" s="49">
        <f>AM50*SUM($J25:AM25)</f>
        <v>0</v>
      </c>
      <c r="AN72" s="49">
        <f>AN50*SUM($J25:AN25)</f>
        <v>0</v>
      </c>
      <c r="AO72" s="49">
        <f>AO50*SUM($J25:AO25)</f>
        <v>0</v>
      </c>
      <c r="AP72" s="49">
        <f>AP50*SUM($J25:AP25)</f>
        <v>0</v>
      </c>
      <c r="AQ72" s="49">
        <f>AQ50*SUM($J25:AQ25)</f>
        <v>0</v>
      </c>
      <c r="AR72" s="49">
        <f>AR50*SUM($J25:AR25)</f>
        <v>0</v>
      </c>
      <c r="AS72" s="49">
        <f>AS50*SUM($J25:AS25)</f>
        <v>0</v>
      </c>
      <c r="AT72" s="49">
        <f>AT50*SUM($J25:AT25)</f>
        <v>0</v>
      </c>
      <c r="AU72" s="49">
        <f>AU50*SUM($J25:AU25)</f>
        <v>0</v>
      </c>
      <c r="AV72" s="49">
        <f>AV50*SUM($J25:AV25)</f>
        <v>0</v>
      </c>
      <c r="AW72" s="49">
        <f>AW50*SUM($J25:AW25)</f>
        <v>0</v>
      </c>
      <c r="AX72" s="49">
        <f>AX50*SUM($J25:AX25)</f>
        <v>0</v>
      </c>
      <c r="AY72" s="49">
        <f>AY50*SUM($J25:AY25)</f>
        <v>0</v>
      </c>
      <c r="AZ72" s="49">
        <f>AZ50*SUM($J25:AZ25)</f>
        <v>0</v>
      </c>
      <c r="BA72" s="49">
        <f>BA50*SUM($J25:BA25)</f>
        <v>0</v>
      </c>
      <c r="BB72" s="49">
        <f>BB50*SUM($J25:BB25)</f>
        <v>0</v>
      </c>
      <c r="BC72" s="49">
        <f>BC50*SUM($J25:BC25)</f>
        <v>0</v>
      </c>
      <c r="BD72" s="49">
        <f>BD50*SUM($J25:BD25)</f>
        <v>0</v>
      </c>
      <c r="BE72" s="49">
        <f>BE50*SUM($J25:BE25)</f>
        <v>0</v>
      </c>
      <c r="BF72" s="49">
        <f>BF50*SUM($J25:BF25)</f>
        <v>0</v>
      </c>
      <c r="BG72" s="49">
        <f>BG50*SUM($J25:BG25)</f>
        <v>0</v>
      </c>
      <c r="BH72" s="49">
        <f>BH50*SUM($J25:BH25)</f>
        <v>0</v>
      </c>
      <c r="BI72" s="49">
        <f>BI50*SUM($J25:BI25)</f>
        <v>0</v>
      </c>
      <c r="BJ72" s="49">
        <f>BJ50*SUM($J25:BJ25)</f>
        <v>0</v>
      </c>
      <c r="BK72" s="49">
        <f>BK50*SUM($J25:BK25)</f>
        <v>0</v>
      </c>
      <c r="BL72" s="49">
        <f>BL50*SUM($J25:BL25)</f>
        <v>0</v>
      </c>
      <c r="BM72" s="49">
        <f>BM50*SUM($J25:BM25)</f>
        <v>0</v>
      </c>
      <c r="BN72" s="49">
        <f>BN50*SUM($J25:BN25)</f>
        <v>0</v>
      </c>
      <c r="BO72" s="49">
        <f>BO50*SUM($J25:BO25)</f>
        <v>0</v>
      </c>
      <c r="BP72" s="49">
        <f>BP50*SUM($J25:BP25)</f>
        <v>0</v>
      </c>
      <c r="BQ72" s="49">
        <f>BQ50*SUM($J25:BQ25)</f>
        <v>0</v>
      </c>
      <c r="BR72" s="49">
        <f>BR50*SUM($J25:BR25)</f>
        <v>0</v>
      </c>
      <c r="BS72" s="49">
        <f>BS50*SUM($J25:BS25)</f>
        <v>0</v>
      </c>
      <c r="BT72" s="49">
        <f>BT50*SUM($J25:BT25)</f>
        <v>0</v>
      </c>
      <c r="BU72" s="49">
        <f>BU50*SUM($J25:BU25)</f>
        <v>0</v>
      </c>
      <c r="BV72" s="49">
        <f>BV50*SUM($J25:BV25)</f>
        <v>0</v>
      </c>
      <c r="BW72" s="49">
        <f>BW50*SUM($J25:BW25)</f>
        <v>0</v>
      </c>
      <c r="BX72" s="49">
        <f>BX50*SUM($J25:BX25)</f>
        <v>0</v>
      </c>
      <c r="BY72" s="49">
        <f>BY50*SUM($J25:BY25)</f>
        <v>0</v>
      </c>
      <c r="BZ72" s="49">
        <f>BZ50*SUM($J25:BZ25)</f>
        <v>0</v>
      </c>
      <c r="CA72" s="49">
        <f>CA50*SUM($J25:CA25)</f>
        <v>0</v>
      </c>
      <c r="CB72" s="49">
        <f>CB50*SUM($J25:CB25)</f>
        <v>0</v>
      </c>
      <c r="CC72" s="49">
        <f>CC50*SUM($J25:CC25)</f>
        <v>0</v>
      </c>
      <c r="CD72" s="49">
        <f>CD50*SUM($J25:CD25)</f>
        <v>0</v>
      </c>
      <c r="CE72" s="49">
        <f>CE50*SUM($J25:CE25)</f>
        <v>0</v>
      </c>
      <c r="CF72" s="49">
        <f>CF50*SUM($J25:CF25)</f>
        <v>0</v>
      </c>
      <c r="CG72" s="49">
        <f>CG50*SUM($J25:CG25)</f>
        <v>0</v>
      </c>
      <c r="CH72" s="49">
        <f>CH50*SUM($J25:CH25)</f>
        <v>0</v>
      </c>
      <c r="CI72" s="49">
        <f>CI50*SUM($J25:CI25)</f>
        <v>0</v>
      </c>
      <c r="CJ72" s="49">
        <f>CJ50*SUM($J25:CJ25)</f>
        <v>0</v>
      </c>
      <c r="CK72" s="49">
        <f>CK50*SUM($J25:CK25)</f>
        <v>0</v>
      </c>
      <c r="CL72" s="49">
        <f>CL50*SUM($J25:CL25)</f>
        <v>0</v>
      </c>
      <c r="CM72" s="49">
        <f>CM50*SUM($J25:CM25)</f>
        <v>0</v>
      </c>
      <c r="CN72" s="49">
        <f>CN50*SUM($J25:CN25)</f>
        <v>0</v>
      </c>
      <c r="CO72" s="49">
        <f>CO50*SUM($J25:CO25)</f>
        <v>0</v>
      </c>
      <c r="CP72" s="49">
        <f>CP50*SUM($J25:CP25)</f>
        <v>0</v>
      </c>
      <c r="CQ72" s="49">
        <f>CQ50*SUM($J25:CQ25)</f>
        <v>0</v>
      </c>
      <c r="CR72" s="49">
        <f>CR50*SUM($J25:CR25)</f>
        <v>0</v>
      </c>
      <c r="CS72" s="49">
        <f>CS50*SUM($J25:CS25)</f>
        <v>0</v>
      </c>
      <c r="CT72" s="49">
        <f>CT50*SUM($J25:CT25)</f>
        <v>0</v>
      </c>
      <c r="CU72" s="49">
        <f>CU50*SUM($J25:CU25)</f>
        <v>0</v>
      </c>
      <c r="CV72" s="49">
        <f>CV50*SUM($J25:CV25)</f>
        <v>0</v>
      </c>
      <c r="CW72" s="49">
        <f>CW50*SUM($J25:CW25)</f>
        <v>0</v>
      </c>
      <c r="CX72" s="49">
        <f>CX50*SUM($J25:CX25)</f>
        <v>0</v>
      </c>
      <c r="CY72" s="49">
        <f>CY50*SUM($J25:CY25)</f>
        <v>0</v>
      </c>
      <c r="CZ72" s="49">
        <f>CZ50*SUM($J25:CZ25)</f>
        <v>0</v>
      </c>
      <c r="DA72" s="49">
        <f>DA50*SUM($J25:DA25)</f>
        <v>0</v>
      </c>
      <c r="DB72" s="49">
        <f>DB50*SUM($J25:DB25)</f>
        <v>0</v>
      </c>
      <c r="DC72" s="49">
        <f>DC50*SUM($J25:DC25)</f>
        <v>0</v>
      </c>
      <c r="DD72" s="49">
        <f>DD50*SUM($J25:DD25)</f>
        <v>0</v>
      </c>
      <c r="DE72" s="49">
        <f>DE50*SUM($J25:DE25)</f>
        <v>0</v>
      </c>
      <c r="DF72" s="49">
        <f>DF50*SUM($J25:DF25)</f>
        <v>0</v>
      </c>
      <c r="DG72" s="49">
        <f>DG50*SUM($J25:DG25)</f>
        <v>0</v>
      </c>
      <c r="DH72" s="49">
        <f>DH50*SUM($J25:DH25)</f>
        <v>0</v>
      </c>
      <c r="DI72" s="49">
        <f>DI50*SUM($J25:DI25)</f>
        <v>0</v>
      </c>
      <c r="DJ72" s="49">
        <f>DJ50*SUM($J25:DJ25)</f>
        <v>0</v>
      </c>
    </row>
    <row r="73" spans="1:114" x14ac:dyDescent="0.25">
      <c r="B73" t="str">
        <f t="shared" si="4"/>
        <v>Создание / реконструкция объект №5</v>
      </c>
      <c r="G73" s="45" t="s">
        <v>138</v>
      </c>
      <c r="J73" s="49">
        <f>J51*SUM($J26:J26)</f>
        <v>0</v>
      </c>
      <c r="K73" s="49">
        <f>K51*SUM($J26:K26)</f>
        <v>0</v>
      </c>
      <c r="L73" s="49">
        <f>L51*SUM($J26:L26)</f>
        <v>0</v>
      </c>
      <c r="M73" s="49">
        <f>M51*SUM($J26:M26)</f>
        <v>0</v>
      </c>
      <c r="N73" s="49">
        <f>N51*SUM($J26:N26)</f>
        <v>0</v>
      </c>
      <c r="O73" s="49">
        <f>O51*SUM($J26:O26)</f>
        <v>0</v>
      </c>
      <c r="P73" s="49">
        <f>P51*SUM($J26:P26)</f>
        <v>0</v>
      </c>
      <c r="Q73" s="49">
        <f>Q51*SUM($J26:Q26)</f>
        <v>0</v>
      </c>
      <c r="R73" s="49">
        <f>R51*SUM($J26:R26)</f>
        <v>0</v>
      </c>
      <c r="S73" s="49">
        <f>S51*SUM($J26:S26)</f>
        <v>0</v>
      </c>
      <c r="T73" s="49">
        <f>T51*SUM($J26:T26)</f>
        <v>0</v>
      </c>
      <c r="U73" s="49">
        <f>U51*SUM($J26:U26)</f>
        <v>0</v>
      </c>
      <c r="V73" s="49">
        <f>V51*SUM($J26:V26)</f>
        <v>0</v>
      </c>
      <c r="W73" s="49">
        <f>W51*SUM($J26:W26)</f>
        <v>0</v>
      </c>
      <c r="X73" s="49">
        <f>X51*SUM($J26:X26)</f>
        <v>0</v>
      </c>
      <c r="Y73" s="49">
        <f>Y51*SUM($J26:Y26)</f>
        <v>0</v>
      </c>
      <c r="Z73" s="49">
        <f>Z51*SUM($J26:Z26)</f>
        <v>0</v>
      </c>
      <c r="AA73" s="49">
        <f>AA51*SUM($J26:AA26)</f>
        <v>0</v>
      </c>
      <c r="AB73" s="49">
        <f>AB51*SUM($J26:AB26)</f>
        <v>0</v>
      </c>
      <c r="AC73" s="49">
        <f>AC51*SUM($J26:AC26)</f>
        <v>0</v>
      </c>
      <c r="AD73" s="49">
        <f>AD51*SUM($J26:AD26)</f>
        <v>0</v>
      </c>
      <c r="AE73" s="49">
        <f>AE51*SUM($J26:AE26)</f>
        <v>0</v>
      </c>
      <c r="AF73" s="49">
        <f>AF51*SUM($J26:AF26)</f>
        <v>0</v>
      </c>
      <c r="AG73" s="49">
        <f>AG51*SUM($J26:AG26)</f>
        <v>0</v>
      </c>
      <c r="AH73" s="49">
        <f>AH51*SUM($J26:AH26)</f>
        <v>0</v>
      </c>
      <c r="AI73" s="49">
        <f>AI51*SUM($J26:AI26)</f>
        <v>0</v>
      </c>
      <c r="AJ73" s="49">
        <f>AJ51*SUM($J26:AJ26)</f>
        <v>0</v>
      </c>
      <c r="AK73" s="49">
        <f>AK51*SUM($J26:AK26)</f>
        <v>0</v>
      </c>
      <c r="AL73" s="49">
        <f>AL51*SUM($J26:AL26)</f>
        <v>0</v>
      </c>
      <c r="AM73" s="49">
        <f>AM51*SUM($J26:AM26)</f>
        <v>0</v>
      </c>
      <c r="AN73" s="49">
        <f>AN51*SUM($J26:AN26)</f>
        <v>0</v>
      </c>
      <c r="AO73" s="49">
        <f>AO51*SUM($J26:AO26)</f>
        <v>0</v>
      </c>
      <c r="AP73" s="49">
        <f>AP51*SUM($J26:AP26)</f>
        <v>0</v>
      </c>
      <c r="AQ73" s="49">
        <f>AQ51*SUM($J26:AQ26)</f>
        <v>0</v>
      </c>
      <c r="AR73" s="49">
        <f>AR51*SUM($J26:AR26)</f>
        <v>0</v>
      </c>
      <c r="AS73" s="49">
        <f>AS51*SUM($J26:AS26)</f>
        <v>0</v>
      </c>
      <c r="AT73" s="49">
        <f>AT51*SUM($J26:AT26)</f>
        <v>0</v>
      </c>
      <c r="AU73" s="49">
        <f>AU51*SUM($J26:AU26)</f>
        <v>0</v>
      </c>
      <c r="AV73" s="49">
        <f>AV51*SUM($J26:AV26)</f>
        <v>0</v>
      </c>
      <c r="AW73" s="49">
        <f>AW51*SUM($J26:AW26)</f>
        <v>0</v>
      </c>
      <c r="AX73" s="49">
        <f>AX51*SUM($J26:AX26)</f>
        <v>0</v>
      </c>
      <c r="AY73" s="49">
        <f>AY51*SUM($J26:AY26)</f>
        <v>0</v>
      </c>
      <c r="AZ73" s="49">
        <f>AZ51*SUM($J26:AZ26)</f>
        <v>0</v>
      </c>
      <c r="BA73" s="49">
        <f>BA51*SUM($J26:BA26)</f>
        <v>0</v>
      </c>
      <c r="BB73" s="49">
        <f>BB51*SUM($J26:BB26)</f>
        <v>0</v>
      </c>
      <c r="BC73" s="49">
        <f>BC51*SUM($J26:BC26)</f>
        <v>0</v>
      </c>
      <c r="BD73" s="49">
        <f>BD51*SUM($J26:BD26)</f>
        <v>0</v>
      </c>
      <c r="BE73" s="49">
        <f>BE51*SUM($J26:BE26)</f>
        <v>0</v>
      </c>
      <c r="BF73" s="49">
        <f>BF51*SUM($J26:BF26)</f>
        <v>0</v>
      </c>
      <c r="BG73" s="49">
        <f>BG51*SUM($J26:BG26)</f>
        <v>0</v>
      </c>
      <c r="BH73" s="49">
        <f>BH51*SUM($J26:BH26)</f>
        <v>0</v>
      </c>
      <c r="BI73" s="49">
        <f>BI51*SUM($J26:BI26)</f>
        <v>0</v>
      </c>
      <c r="BJ73" s="49">
        <f>BJ51*SUM($J26:BJ26)</f>
        <v>0</v>
      </c>
      <c r="BK73" s="49">
        <f>BK51*SUM($J26:BK26)</f>
        <v>0</v>
      </c>
      <c r="BL73" s="49">
        <f>BL51*SUM($J26:BL26)</f>
        <v>0</v>
      </c>
      <c r="BM73" s="49">
        <f>BM51*SUM($J26:BM26)</f>
        <v>0</v>
      </c>
      <c r="BN73" s="49">
        <f>BN51*SUM($J26:BN26)</f>
        <v>0</v>
      </c>
      <c r="BO73" s="49">
        <f>BO51*SUM($J26:BO26)</f>
        <v>0</v>
      </c>
      <c r="BP73" s="49">
        <f>BP51*SUM($J26:BP26)</f>
        <v>0</v>
      </c>
      <c r="BQ73" s="49">
        <f>BQ51*SUM($J26:BQ26)</f>
        <v>0</v>
      </c>
      <c r="BR73" s="49">
        <f>BR51*SUM($J26:BR26)</f>
        <v>0</v>
      </c>
      <c r="BS73" s="49">
        <f>BS51*SUM($J26:BS26)</f>
        <v>0</v>
      </c>
      <c r="BT73" s="49">
        <f>BT51*SUM($J26:BT26)</f>
        <v>0</v>
      </c>
      <c r="BU73" s="49">
        <f>BU51*SUM($J26:BU26)</f>
        <v>0</v>
      </c>
      <c r="BV73" s="49">
        <f>BV51*SUM($J26:BV26)</f>
        <v>0</v>
      </c>
      <c r="BW73" s="49">
        <f>BW51*SUM($J26:BW26)</f>
        <v>0</v>
      </c>
      <c r="BX73" s="49">
        <f>BX51*SUM($J26:BX26)</f>
        <v>0</v>
      </c>
      <c r="BY73" s="49">
        <f>BY51*SUM($J26:BY26)</f>
        <v>0</v>
      </c>
      <c r="BZ73" s="49">
        <f>BZ51*SUM($J26:BZ26)</f>
        <v>0</v>
      </c>
      <c r="CA73" s="49">
        <f>CA51*SUM($J26:CA26)</f>
        <v>0</v>
      </c>
      <c r="CB73" s="49">
        <f>CB51*SUM($J26:CB26)</f>
        <v>0</v>
      </c>
      <c r="CC73" s="49">
        <f>CC51*SUM($J26:CC26)</f>
        <v>0</v>
      </c>
      <c r="CD73" s="49">
        <f>CD51*SUM($J26:CD26)</f>
        <v>0</v>
      </c>
      <c r="CE73" s="49">
        <f>CE51*SUM($J26:CE26)</f>
        <v>0</v>
      </c>
      <c r="CF73" s="49">
        <f>CF51*SUM($J26:CF26)</f>
        <v>0</v>
      </c>
      <c r="CG73" s="49">
        <f>CG51*SUM($J26:CG26)</f>
        <v>0</v>
      </c>
      <c r="CH73" s="49">
        <f>CH51*SUM($J26:CH26)</f>
        <v>0</v>
      </c>
      <c r="CI73" s="49">
        <f>CI51*SUM($J26:CI26)</f>
        <v>0</v>
      </c>
      <c r="CJ73" s="49">
        <f>CJ51*SUM($J26:CJ26)</f>
        <v>0</v>
      </c>
      <c r="CK73" s="49">
        <f>CK51*SUM($J26:CK26)</f>
        <v>0</v>
      </c>
      <c r="CL73" s="49">
        <f>CL51*SUM($J26:CL26)</f>
        <v>0</v>
      </c>
      <c r="CM73" s="49">
        <f>CM51*SUM($J26:CM26)</f>
        <v>0</v>
      </c>
      <c r="CN73" s="49">
        <f>CN51*SUM($J26:CN26)</f>
        <v>0</v>
      </c>
      <c r="CO73" s="49">
        <f>CO51*SUM($J26:CO26)</f>
        <v>0</v>
      </c>
      <c r="CP73" s="49">
        <f>CP51*SUM($J26:CP26)</f>
        <v>0</v>
      </c>
      <c r="CQ73" s="49">
        <f>CQ51*SUM($J26:CQ26)</f>
        <v>0</v>
      </c>
      <c r="CR73" s="49">
        <f>CR51*SUM($J26:CR26)</f>
        <v>0</v>
      </c>
      <c r="CS73" s="49">
        <f>CS51*SUM($J26:CS26)</f>
        <v>0</v>
      </c>
      <c r="CT73" s="49">
        <f>CT51*SUM($J26:CT26)</f>
        <v>0</v>
      </c>
      <c r="CU73" s="49">
        <f>CU51*SUM($J26:CU26)</f>
        <v>0</v>
      </c>
      <c r="CV73" s="49">
        <f>CV51*SUM($J26:CV26)</f>
        <v>0</v>
      </c>
      <c r="CW73" s="49">
        <f>CW51*SUM($J26:CW26)</f>
        <v>0</v>
      </c>
      <c r="CX73" s="49">
        <f>CX51*SUM($J26:CX26)</f>
        <v>0</v>
      </c>
      <c r="CY73" s="49">
        <f>CY51*SUM($J26:CY26)</f>
        <v>0</v>
      </c>
      <c r="CZ73" s="49">
        <f>CZ51*SUM($J26:CZ26)</f>
        <v>0</v>
      </c>
      <c r="DA73" s="49">
        <f>DA51*SUM($J26:DA26)</f>
        <v>0</v>
      </c>
      <c r="DB73" s="49">
        <f>DB51*SUM($J26:DB26)</f>
        <v>0</v>
      </c>
      <c r="DC73" s="49">
        <f>DC51*SUM($J26:DC26)</f>
        <v>0</v>
      </c>
      <c r="DD73" s="49">
        <f>DD51*SUM($J26:DD26)</f>
        <v>0</v>
      </c>
      <c r="DE73" s="49">
        <f>DE51*SUM($J26:DE26)</f>
        <v>0</v>
      </c>
      <c r="DF73" s="49">
        <f>DF51*SUM($J26:DF26)</f>
        <v>0</v>
      </c>
      <c r="DG73" s="49">
        <f>DG51*SUM($J26:DG26)</f>
        <v>0</v>
      </c>
      <c r="DH73" s="49">
        <f>DH51*SUM($J26:DH26)</f>
        <v>0</v>
      </c>
      <c r="DI73" s="49">
        <f>DI51*SUM($J26:DI26)</f>
        <v>0</v>
      </c>
      <c r="DJ73" s="49">
        <f>DJ51*SUM($J26:DJ26)</f>
        <v>0</v>
      </c>
    </row>
    <row r="74" spans="1:114" x14ac:dyDescent="0.25">
      <c r="B74" t="str">
        <f t="shared" si="4"/>
        <v>Создание / реконструкция объект №6</v>
      </c>
      <c r="G74" s="45" t="s">
        <v>138</v>
      </c>
      <c r="J74" s="49">
        <f>J52*SUM($J27:J27)</f>
        <v>0</v>
      </c>
      <c r="K74" s="49">
        <f>K52*SUM($J27:K27)</f>
        <v>0</v>
      </c>
      <c r="L74" s="49">
        <f>L52*SUM($J27:L27)</f>
        <v>0</v>
      </c>
      <c r="M74" s="49">
        <f>M52*SUM($J27:M27)</f>
        <v>0</v>
      </c>
      <c r="N74" s="49">
        <f>N52*SUM($J27:N27)</f>
        <v>0</v>
      </c>
      <c r="O74" s="49">
        <f>O52*SUM($J27:O27)</f>
        <v>0</v>
      </c>
      <c r="P74" s="49">
        <f>P52*SUM($J27:P27)</f>
        <v>0</v>
      </c>
      <c r="Q74" s="49">
        <f>Q52*SUM($J27:Q27)</f>
        <v>0</v>
      </c>
      <c r="R74" s="49">
        <f>R52*SUM($J27:R27)</f>
        <v>0</v>
      </c>
      <c r="S74" s="49">
        <f>S52*SUM($J27:S27)</f>
        <v>0</v>
      </c>
      <c r="T74" s="49">
        <f>T52*SUM($J27:T27)</f>
        <v>0</v>
      </c>
      <c r="U74" s="49">
        <f>U52*SUM($J27:U27)</f>
        <v>0</v>
      </c>
      <c r="V74" s="49">
        <f>V52*SUM($J27:V27)</f>
        <v>0</v>
      </c>
      <c r="W74" s="49">
        <f>W52*SUM($J27:W27)</f>
        <v>0</v>
      </c>
      <c r="X74" s="49">
        <f>X52*SUM($J27:X27)</f>
        <v>0</v>
      </c>
      <c r="Y74" s="49">
        <f>Y52*SUM($J27:Y27)</f>
        <v>0</v>
      </c>
      <c r="Z74" s="49">
        <f>Z52*SUM($J27:Z27)</f>
        <v>0</v>
      </c>
      <c r="AA74" s="49">
        <f>AA52*SUM($J27:AA27)</f>
        <v>0</v>
      </c>
      <c r="AB74" s="49">
        <f>AB52*SUM($J27:AB27)</f>
        <v>0</v>
      </c>
      <c r="AC74" s="49">
        <f>AC52*SUM($J27:AC27)</f>
        <v>0</v>
      </c>
      <c r="AD74" s="49">
        <f>AD52*SUM($J27:AD27)</f>
        <v>0</v>
      </c>
      <c r="AE74" s="49">
        <f>AE52*SUM($J27:AE27)</f>
        <v>0</v>
      </c>
      <c r="AF74" s="49">
        <f>AF52*SUM($J27:AF27)</f>
        <v>0</v>
      </c>
      <c r="AG74" s="49">
        <f>AG52*SUM($J27:AG27)</f>
        <v>0</v>
      </c>
      <c r="AH74" s="49">
        <f>AH52*SUM($J27:AH27)</f>
        <v>0</v>
      </c>
      <c r="AI74" s="49">
        <f>AI52*SUM($J27:AI27)</f>
        <v>0</v>
      </c>
      <c r="AJ74" s="49">
        <f>AJ52*SUM($J27:AJ27)</f>
        <v>0</v>
      </c>
      <c r="AK74" s="49">
        <f>AK52*SUM($J27:AK27)</f>
        <v>0</v>
      </c>
      <c r="AL74" s="49">
        <f>AL52*SUM($J27:AL27)</f>
        <v>0</v>
      </c>
      <c r="AM74" s="49">
        <f>AM52*SUM($J27:AM27)</f>
        <v>0</v>
      </c>
      <c r="AN74" s="49">
        <f>AN52*SUM($J27:AN27)</f>
        <v>0</v>
      </c>
      <c r="AO74" s="49">
        <f>AO52*SUM($J27:AO27)</f>
        <v>0</v>
      </c>
      <c r="AP74" s="49">
        <f>AP52*SUM($J27:AP27)</f>
        <v>0</v>
      </c>
      <c r="AQ74" s="49">
        <f>AQ52*SUM($J27:AQ27)</f>
        <v>0</v>
      </c>
      <c r="AR74" s="49">
        <f>AR52*SUM($J27:AR27)</f>
        <v>0</v>
      </c>
      <c r="AS74" s="49">
        <f>AS52*SUM($J27:AS27)</f>
        <v>0</v>
      </c>
      <c r="AT74" s="49">
        <f>AT52*SUM($J27:AT27)</f>
        <v>0</v>
      </c>
      <c r="AU74" s="49">
        <f>AU52*SUM($J27:AU27)</f>
        <v>0</v>
      </c>
      <c r="AV74" s="49">
        <f>AV52*SUM($J27:AV27)</f>
        <v>0</v>
      </c>
      <c r="AW74" s="49">
        <f>AW52*SUM($J27:AW27)</f>
        <v>0</v>
      </c>
      <c r="AX74" s="49">
        <f>AX52*SUM($J27:AX27)</f>
        <v>0</v>
      </c>
      <c r="AY74" s="49">
        <f>AY52*SUM($J27:AY27)</f>
        <v>0</v>
      </c>
      <c r="AZ74" s="49">
        <f>AZ52*SUM($J27:AZ27)</f>
        <v>0</v>
      </c>
      <c r="BA74" s="49">
        <f>BA52*SUM($J27:BA27)</f>
        <v>0</v>
      </c>
      <c r="BB74" s="49">
        <f>BB52*SUM($J27:BB27)</f>
        <v>0</v>
      </c>
      <c r="BC74" s="49">
        <f>BC52*SUM($J27:BC27)</f>
        <v>0</v>
      </c>
      <c r="BD74" s="49">
        <f>BD52*SUM($J27:BD27)</f>
        <v>0</v>
      </c>
      <c r="BE74" s="49">
        <f>BE52*SUM($J27:BE27)</f>
        <v>0</v>
      </c>
      <c r="BF74" s="49">
        <f>BF52*SUM($J27:BF27)</f>
        <v>0</v>
      </c>
      <c r="BG74" s="49">
        <f>BG52*SUM($J27:BG27)</f>
        <v>0</v>
      </c>
      <c r="BH74" s="49">
        <f>BH52*SUM($J27:BH27)</f>
        <v>0</v>
      </c>
      <c r="BI74" s="49">
        <f>BI52*SUM($J27:BI27)</f>
        <v>0</v>
      </c>
      <c r="BJ74" s="49">
        <f>BJ52*SUM($J27:BJ27)</f>
        <v>0</v>
      </c>
      <c r="BK74" s="49">
        <f>BK52*SUM($J27:BK27)</f>
        <v>0</v>
      </c>
      <c r="BL74" s="49">
        <f>BL52*SUM($J27:BL27)</f>
        <v>0</v>
      </c>
      <c r="BM74" s="49">
        <f>BM52*SUM($J27:BM27)</f>
        <v>0</v>
      </c>
      <c r="BN74" s="49">
        <f>BN52*SUM($J27:BN27)</f>
        <v>0</v>
      </c>
      <c r="BO74" s="49">
        <f>BO52*SUM($J27:BO27)</f>
        <v>0</v>
      </c>
      <c r="BP74" s="49">
        <f>BP52*SUM($J27:BP27)</f>
        <v>0</v>
      </c>
      <c r="BQ74" s="49">
        <f>BQ52*SUM($J27:BQ27)</f>
        <v>0</v>
      </c>
      <c r="BR74" s="49">
        <f>BR52*SUM($J27:BR27)</f>
        <v>0</v>
      </c>
      <c r="BS74" s="49">
        <f>BS52*SUM($J27:BS27)</f>
        <v>0</v>
      </c>
      <c r="BT74" s="49">
        <f>BT52*SUM($J27:BT27)</f>
        <v>0</v>
      </c>
      <c r="BU74" s="49">
        <f>BU52*SUM($J27:BU27)</f>
        <v>0</v>
      </c>
      <c r="BV74" s="49">
        <f>BV52*SUM($J27:BV27)</f>
        <v>0</v>
      </c>
      <c r="BW74" s="49">
        <f>BW52*SUM($J27:BW27)</f>
        <v>0</v>
      </c>
      <c r="BX74" s="49">
        <f>BX52*SUM($J27:BX27)</f>
        <v>0</v>
      </c>
      <c r="BY74" s="49">
        <f>BY52*SUM($J27:BY27)</f>
        <v>0</v>
      </c>
      <c r="BZ74" s="49">
        <f>BZ52*SUM($J27:BZ27)</f>
        <v>0</v>
      </c>
      <c r="CA74" s="49">
        <f>CA52*SUM($J27:CA27)</f>
        <v>0</v>
      </c>
      <c r="CB74" s="49">
        <f>CB52*SUM($J27:CB27)</f>
        <v>0</v>
      </c>
      <c r="CC74" s="49">
        <f>CC52*SUM($J27:CC27)</f>
        <v>0</v>
      </c>
      <c r="CD74" s="49">
        <f>CD52*SUM($J27:CD27)</f>
        <v>0</v>
      </c>
      <c r="CE74" s="49">
        <f>CE52*SUM($J27:CE27)</f>
        <v>0</v>
      </c>
      <c r="CF74" s="49">
        <f>CF52*SUM($J27:CF27)</f>
        <v>0</v>
      </c>
      <c r="CG74" s="49">
        <f>CG52*SUM($J27:CG27)</f>
        <v>0</v>
      </c>
      <c r="CH74" s="49">
        <f>CH52*SUM($J27:CH27)</f>
        <v>0</v>
      </c>
      <c r="CI74" s="49">
        <f>CI52*SUM($J27:CI27)</f>
        <v>0</v>
      </c>
      <c r="CJ74" s="49">
        <f>CJ52*SUM($J27:CJ27)</f>
        <v>0</v>
      </c>
      <c r="CK74" s="49">
        <f>CK52*SUM($J27:CK27)</f>
        <v>0</v>
      </c>
      <c r="CL74" s="49">
        <f>CL52*SUM($J27:CL27)</f>
        <v>0</v>
      </c>
      <c r="CM74" s="49">
        <f>CM52*SUM($J27:CM27)</f>
        <v>0</v>
      </c>
      <c r="CN74" s="49">
        <f>CN52*SUM($J27:CN27)</f>
        <v>0</v>
      </c>
      <c r="CO74" s="49">
        <f>CO52*SUM($J27:CO27)</f>
        <v>0</v>
      </c>
      <c r="CP74" s="49">
        <f>CP52*SUM($J27:CP27)</f>
        <v>0</v>
      </c>
      <c r="CQ74" s="49">
        <f>CQ52*SUM($J27:CQ27)</f>
        <v>0</v>
      </c>
      <c r="CR74" s="49">
        <f>CR52*SUM($J27:CR27)</f>
        <v>0</v>
      </c>
      <c r="CS74" s="49">
        <f>CS52*SUM($J27:CS27)</f>
        <v>0</v>
      </c>
      <c r="CT74" s="49">
        <f>CT52*SUM($J27:CT27)</f>
        <v>0</v>
      </c>
      <c r="CU74" s="49">
        <f>CU52*SUM($J27:CU27)</f>
        <v>0</v>
      </c>
      <c r="CV74" s="49">
        <f>CV52*SUM($J27:CV27)</f>
        <v>0</v>
      </c>
      <c r="CW74" s="49">
        <f>CW52*SUM($J27:CW27)</f>
        <v>0</v>
      </c>
      <c r="CX74" s="49">
        <f>CX52*SUM($J27:CX27)</f>
        <v>0</v>
      </c>
      <c r="CY74" s="49">
        <f>CY52*SUM($J27:CY27)</f>
        <v>0</v>
      </c>
      <c r="CZ74" s="49">
        <f>CZ52*SUM($J27:CZ27)</f>
        <v>0</v>
      </c>
      <c r="DA74" s="49">
        <f>DA52*SUM($J27:DA27)</f>
        <v>0</v>
      </c>
      <c r="DB74" s="49">
        <f>DB52*SUM($J27:DB27)</f>
        <v>0</v>
      </c>
      <c r="DC74" s="49">
        <f>DC52*SUM($J27:DC27)</f>
        <v>0</v>
      </c>
      <c r="DD74" s="49">
        <f>DD52*SUM($J27:DD27)</f>
        <v>0</v>
      </c>
      <c r="DE74" s="49">
        <f>DE52*SUM($J27:DE27)</f>
        <v>0</v>
      </c>
      <c r="DF74" s="49">
        <f>DF52*SUM($J27:DF27)</f>
        <v>0</v>
      </c>
      <c r="DG74" s="49">
        <f>DG52*SUM($J27:DG27)</f>
        <v>0</v>
      </c>
      <c r="DH74" s="49">
        <f>DH52*SUM($J27:DH27)</f>
        <v>0</v>
      </c>
      <c r="DI74" s="49">
        <f>DI52*SUM($J27:DI27)</f>
        <v>0</v>
      </c>
      <c r="DJ74" s="49">
        <f>DJ52*SUM($J27:DJ27)</f>
        <v>0</v>
      </c>
    </row>
    <row r="75" spans="1:114" x14ac:dyDescent="0.25">
      <c r="B75" t="str">
        <f t="shared" si="4"/>
        <v>Создание / реконструкция объект №7</v>
      </c>
      <c r="G75" s="45" t="s">
        <v>138</v>
      </c>
      <c r="J75" s="49">
        <f>J53*SUM($J28:J28)</f>
        <v>0</v>
      </c>
      <c r="K75" s="49">
        <f>K53*SUM($J28:K28)</f>
        <v>0</v>
      </c>
      <c r="L75" s="49">
        <f>L53*SUM($J28:L28)</f>
        <v>0</v>
      </c>
      <c r="M75" s="49">
        <f>M53*SUM($J28:M28)</f>
        <v>0</v>
      </c>
      <c r="N75" s="49">
        <f>N53*SUM($J28:N28)</f>
        <v>0</v>
      </c>
      <c r="O75" s="49">
        <f>O53*SUM($J28:O28)</f>
        <v>0</v>
      </c>
      <c r="P75" s="49">
        <f>P53*SUM($J28:P28)</f>
        <v>0</v>
      </c>
      <c r="Q75" s="49">
        <f>Q53*SUM($J28:Q28)</f>
        <v>0</v>
      </c>
      <c r="R75" s="49">
        <f>R53*SUM($J28:R28)</f>
        <v>0</v>
      </c>
      <c r="S75" s="49">
        <f>S53*SUM($J28:S28)</f>
        <v>0</v>
      </c>
      <c r="T75" s="49">
        <f>T53*SUM($J28:T28)</f>
        <v>0</v>
      </c>
      <c r="U75" s="49">
        <f>U53*SUM($J28:U28)</f>
        <v>0</v>
      </c>
      <c r="V75" s="49">
        <f>V53*SUM($J28:V28)</f>
        <v>0</v>
      </c>
      <c r="W75" s="49">
        <f>W53*SUM($J28:W28)</f>
        <v>0</v>
      </c>
      <c r="X75" s="49">
        <f>X53*SUM($J28:X28)</f>
        <v>0</v>
      </c>
      <c r="Y75" s="49">
        <f>Y53*SUM($J28:Y28)</f>
        <v>0</v>
      </c>
      <c r="Z75" s="49">
        <f>Z53*SUM($J28:Z28)</f>
        <v>0</v>
      </c>
      <c r="AA75" s="49">
        <f>AA53*SUM($J28:AA28)</f>
        <v>0</v>
      </c>
      <c r="AB75" s="49">
        <f>AB53*SUM($J28:AB28)</f>
        <v>0</v>
      </c>
      <c r="AC75" s="49">
        <f>AC53*SUM($J28:AC28)</f>
        <v>0</v>
      </c>
      <c r="AD75" s="49">
        <f>AD53*SUM($J28:AD28)</f>
        <v>0</v>
      </c>
      <c r="AE75" s="49">
        <f>AE53*SUM($J28:AE28)</f>
        <v>0</v>
      </c>
      <c r="AF75" s="49">
        <f>AF53*SUM($J28:AF28)</f>
        <v>0</v>
      </c>
      <c r="AG75" s="49">
        <f>AG53*SUM($J28:AG28)</f>
        <v>0</v>
      </c>
      <c r="AH75" s="49">
        <f>AH53*SUM($J28:AH28)</f>
        <v>0</v>
      </c>
      <c r="AI75" s="49">
        <f>AI53*SUM($J28:AI28)</f>
        <v>0</v>
      </c>
      <c r="AJ75" s="49">
        <f>AJ53*SUM($J28:AJ28)</f>
        <v>0</v>
      </c>
      <c r="AK75" s="49">
        <f>AK53*SUM($J28:AK28)</f>
        <v>0</v>
      </c>
      <c r="AL75" s="49">
        <f>AL53*SUM($J28:AL28)</f>
        <v>0</v>
      </c>
      <c r="AM75" s="49">
        <f>AM53*SUM($J28:AM28)</f>
        <v>0</v>
      </c>
      <c r="AN75" s="49">
        <f>AN53*SUM($J28:AN28)</f>
        <v>0</v>
      </c>
      <c r="AO75" s="49">
        <f>AO53*SUM($J28:AO28)</f>
        <v>0</v>
      </c>
      <c r="AP75" s="49">
        <f>AP53*SUM($J28:AP28)</f>
        <v>0</v>
      </c>
      <c r="AQ75" s="49">
        <f>AQ53*SUM($J28:AQ28)</f>
        <v>0</v>
      </c>
      <c r="AR75" s="49">
        <f>AR53*SUM($J28:AR28)</f>
        <v>0</v>
      </c>
      <c r="AS75" s="49">
        <f>AS53*SUM($J28:AS28)</f>
        <v>0</v>
      </c>
      <c r="AT75" s="49">
        <f>AT53*SUM($J28:AT28)</f>
        <v>0</v>
      </c>
      <c r="AU75" s="49">
        <f>AU53*SUM($J28:AU28)</f>
        <v>0</v>
      </c>
      <c r="AV75" s="49">
        <f>AV53*SUM($J28:AV28)</f>
        <v>0</v>
      </c>
      <c r="AW75" s="49">
        <f>AW53*SUM($J28:AW28)</f>
        <v>0</v>
      </c>
      <c r="AX75" s="49">
        <f>AX53*SUM($J28:AX28)</f>
        <v>0</v>
      </c>
      <c r="AY75" s="49">
        <f>AY53*SUM($J28:AY28)</f>
        <v>0</v>
      </c>
      <c r="AZ75" s="49">
        <f>AZ53*SUM($J28:AZ28)</f>
        <v>0</v>
      </c>
      <c r="BA75" s="49">
        <f>BA53*SUM($J28:BA28)</f>
        <v>0</v>
      </c>
      <c r="BB75" s="49">
        <f>BB53*SUM($J28:BB28)</f>
        <v>0</v>
      </c>
      <c r="BC75" s="49">
        <f>BC53*SUM($J28:BC28)</f>
        <v>0</v>
      </c>
      <c r="BD75" s="49">
        <f>BD53*SUM($J28:BD28)</f>
        <v>0</v>
      </c>
      <c r="BE75" s="49">
        <f>BE53*SUM($J28:BE28)</f>
        <v>0</v>
      </c>
      <c r="BF75" s="49">
        <f>BF53*SUM($J28:BF28)</f>
        <v>0</v>
      </c>
      <c r="BG75" s="49">
        <f>BG53*SUM($J28:BG28)</f>
        <v>0</v>
      </c>
      <c r="BH75" s="49">
        <f>BH53*SUM($J28:BH28)</f>
        <v>0</v>
      </c>
      <c r="BI75" s="49">
        <f>BI53*SUM($J28:BI28)</f>
        <v>0</v>
      </c>
      <c r="BJ75" s="49">
        <f>BJ53*SUM($J28:BJ28)</f>
        <v>0</v>
      </c>
      <c r="BK75" s="49">
        <f>BK53*SUM($J28:BK28)</f>
        <v>0</v>
      </c>
      <c r="BL75" s="49">
        <f>BL53*SUM($J28:BL28)</f>
        <v>0</v>
      </c>
      <c r="BM75" s="49">
        <f>BM53*SUM($J28:BM28)</f>
        <v>0</v>
      </c>
      <c r="BN75" s="49">
        <f>BN53*SUM($J28:BN28)</f>
        <v>0</v>
      </c>
      <c r="BO75" s="49">
        <f>BO53*SUM($J28:BO28)</f>
        <v>0</v>
      </c>
      <c r="BP75" s="49">
        <f>BP53*SUM($J28:BP28)</f>
        <v>0</v>
      </c>
      <c r="BQ75" s="49">
        <f>BQ53*SUM($J28:BQ28)</f>
        <v>0</v>
      </c>
      <c r="BR75" s="49">
        <f>BR53*SUM($J28:BR28)</f>
        <v>0</v>
      </c>
      <c r="BS75" s="49">
        <f>BS53*SUM($J28:BS28)</f>
        <v>0</v>
      </c>
      <c r="BT75" s="49">
        <f>BT53*SUM($J28:BT28)</f>
        <v>0</v>
      </c>
      <c r="BU75" s="49">
        <f>BU53*SUM($J28:BU28)</f>
        <v>0</v>
      </c>
      <c r="BV75" s="49">
        <f>BV53*SUM($J28:BV28)</f>
        <v>0</v>
      </c>
      <c r="BW75" s="49">
        <f>BW53*SUM($J28:BW28)</f>
        <v>0</v>
      </c>
      <c r="BX75" s="49">
        <f>BX53*SUM($J28:BX28)</f>
        <v>0</v>
      </c>
      <c r="BY75" s="49">
        <f>BY53*SUM($J28:BY28)</f>
        <v>0</v>
      </c>
      <c r="BZ75" s="49">
        <f>BZ53*SUM($J28:BZ28)</f>
        <v>0</v>
      </c>
      <c r="CA75" s="49">
        <f>CA53*SUM($J28:CA28)</f>
        <v>0</v>
      </c>
      <c r="CB75" s="49">
        <f>CB53*SUM($J28:CB28)</f>
        <v>0</v>
      </c>
      <c r="CC75" s="49">
        <f>CC53*SUM($J28:CC28)</f>
        <v>0</v>
      </c>
      <c r="CD75" s="49">
        <f>CD53*SUM($J28:CD28)</f>
        <v>0</v>
      </c>
      <c r="CE75" s="49">
        <f>CE53*SUM($J28:CE28)</f>
        <v>0</v>
      </c>
      <c r="CF75" s="49">
        <f>CF53*SUM($J28:CF28)</f>
        <v>0</v>
      </c>
      <c r="CG75" s="49">
        <f>CG53*SUM($J28:CG28)</f>
        <v>0</v>
      </c>
      <c r="CH75" s="49">
        <f>CH53*SUM($J28:CH28)</f>
        <v>0</v>
      </c>
      <c r="CI75" s="49">
        <f>CI53*SUM($J28:CI28)</f>
        <v>0</v>
      </c>
      <c r="CJ75" s="49">
        <f>CJ53*SUM($J28:CJ28)</f>
        <v>0</v>
      </c>
      <c r="CK75" s="49">
        <f>CK53*SUM($J28:CK28)</f>
        <v>0</v>
      </c>
      <c r="CL75" s="49">
        <f>CL53*SUM($J28:CL28)</f>
        <v>0</v>
      </c>
      <c r="CM75" s="49">
        <f>CM53*SUM($J28:CM28)</f>
        <v>0</v>
      </c>
      <c r="CN75" s="49">
        <f>CN53*SUM($J28:CN28)</f>
        <v>0</v>
      </c>
      <c r="CO75" s="49">
        <f>CO53*SUM($J28:CO28)</f>
        <v>0</v>
      </c>
      <c r="CP75" s="49">
        <f>CP53*SUM($J28:CP28)</f>
        <v>0</v>
      </c>
      <c r="CQ75" s="49">
        <f>CQ53*SUM($J28:CQ28)</f>
        <v>0</v>
      </c>
      <c r="CR75" s="49">
        <f>CR53*SUM($J28:CR28)</f>
        <v>0</v>
      </c>
      <c r="CS75" s="49">
        <f>CS53*SUM($J28:CS28)</f>
        <v>0</v>
      </c>
      <c r="CT75" s="49">
        <f>CT53*SUM($J28:CT28)</f>
        <v>0</v>
      </c>
      <c r="CU75" s="49">
        <f>CU53*SUM($J28:CU28)</f>
        <v>0</v>
      </c>
      <c r="CV75" s="49">
        <f>CV53*SUM($J28:CV28)</f>
        <v>0</v>
      </c>
      <c r="CW75" s="49">
        <f>CW53*SUM($J28:CW28)</f>
        <v>0</v>
      </c>
      <c r="CX75" s="49">
        <f>CX53*SUM($J28:CX28)</f>
        <v>0</v>
      </c>
      <c r="CY75" s="49">
        <f>CY53*SUM($J28:CY28)</f>
        <v>0</v>
      </c>
      <c r="CZ75" s="49">
        <f>CZ53*SUM($J28:CZ28)</f>
        <v>0</v>
      </c>
      <c r="DA75" s="49">
        <f>DA53*SUM($J28:DA28)</f>
        <v>0</v>
      </c>
      <c r="DB75" s="49">
        <f>DB53*SUM($J28:DB28)</f>
        <v>0</v>
      </c>
      <c r="DC75" s="49">
        <f>DC53*SUM($J28:DC28)</f>
        <v>0</v>
      </c>
      <c r="DD75" s="49">
        <f>DD53*SUM($J28:DD28)</f>
        <v>0</v>
      </c>
      <c r="DE75" s="49">
        <f>DE53*SUM($J28:DE28)</f>
        <v>0</v>
      </c>
      <c r="DF75" s="49">
        <f>DF53*SUM($J28:DF28)</f>
        <v>0</v>
      </c>
      <c r="DG75" s="49">
        <f>DG53*SUM($J28:DG28)</f>
        <v>0</v>
      </c>
      <c r="DH75" s="49">
        <f>DH53*SUM($J28:DH28)</f>
        <v>0</v>
      </c>
      <c r="DI75" s="49">
        <f>DI53*SUM($J28:DI28)</f>
        <v>0</v>
      </c>
      <c r="DJ75" s="49">
        <f>DJ53*SUM($J28:DJ28)</f>
        <v>0</v>
      </c>
    </row>
    <row r="76" spans="1:114" x14ac:dyDescent="0.25">
      <c r="B76" t="str">
        <f t="shared" si="4"/>
        <v>Создание / реконструкция объект №8</v>
      </c>
      <c r="G76" s="45" t="s">
        <v>138</v>
      </c>
      <c r="J76" s="49">
        <f>J54*SUM($J29:J29)</f>
        <v>0</v>
      </c>
      <c r="K76" s="49">
        <f>K54*SUM($J29:K29)</f>
        <v>0</v>
      </c>
      <c r="L76" s="49">
        <f>L54*SUM($J29:L29)</f>
        <v>0</v>
      </c>
      <c r="M76" s="49">
        <f>M54*SUM($J29:M29)</f>
        <v>0</v>
      </c>
      <c r="N76" s="49">
        <f>N54*SUM($J29:N29)</f>
        <v>0</v>
      </c>
      <c r="O76" s="49">
        <f>O54*SUM($J29:O29)</f>
        <v>0</v>
      </c>
      <c r="P76" s="49">
        <f>P54*SUM($J29:P29)</f>
        <v>0</v>
      </c>
      <c r="Q76" s="49">
        <f>Q54*SUM($J29:Q29)</f>
        <v>0</v>
      </c>
      <c r="R76" s="49">
        <f>R54*SUM($J29:R29)</f>
        <v>0</v>
      </c>
      <c r="S76" s="49">
        <f>S54*SUM($J29:S29)</f>
        <v>0</v>
      </c>
      <c r="T76" s="49">
        <f>T54*SUM($J29:T29)</f>
        <v>0</v>
      </c>
      <c r="U76" s="49">
        <f>U54*SUM($J29:U29)</f>
        <v>0</v>
      </c>
      <c r="V76" s="49">
        <f>V54*SUM($J29:V29)</f>
        <v>0</v>
      </c>
      <c r="W76" s="49">
        <f>W54*SUM($J29:W29)</f>
        <v>0</v>
      </c>
      <c r="X76" s="49">
        <f>X54*SUM($J29:X29)</f>
        <v>0</v>
      </c>
      <c r="Y76" s="49">
        <f>Y54*SUM($J29:Y29)</f>
        <v>0</v>
      </c>
      <c r="Z76" s="49">
        <f>Z54*SUM($J29:Z29)</f>
        <v>0</v>
      </c>
      <c r="AA76" s="49">
        <f>AA54*SUM($J29:AA29)</f>
        <v>0</v>
      </c>
      <c r="AB76" s="49">
        <f>AB54*SUM($J29:AB29)</f>
        <v>0</v>
      </c>
      <c r="AC76" s="49">
        <f>AC54*SUM($J29:AC29)</f>
        <v>0</v>
      </c>
      <c r="AD76" s="49">
        <f>AD54*SUM($J29:AD29)</f>
        <v>0</v>
      </c>
      <c r="AE76" s="49">
        <f>AE54*SUM($J29:AE29)</f>
        <v>0</v>
      </c>
      <c r="AF76" s="49">
        <f>AF54*SUM($J29:AF29)</f>
        <v>0</v>
      </c>
      <c r="AG76" s="49">
        <f>AG54*SUM($J29:AG29)</f>
        <v>0</v>
      </c>
      <c r="AH76" s="49">
        <f>AH54*SUM($J29:AH29)</f>
        <v>0</v>
      </c>
      <c r="AI76" s="49">
        <f>AI54*SUM($J29:AI29)</f>
        <v>0</v>
      </c>
      <c r="AJ76" s="49">
        <f>AJ54*SUM($J29:AJ29)</f>
        <v>0</v>
      </c>
      <c r="AK76" s="49">
        <f>AK54*SUM($J29:AK29)</f>
        <v>0</v>
      </c>
      <c r="AL76" s="49">
        <f>AL54*SUM($J29:AL29)</f>
        <v>0</v>
      </c>
      <c r="AM76" s="49">
        <f>AM54*SUM($J29:AM29)</f>
        <v>0</v>
      </c>
      <c r="AN76" s="49">
        <f>AN54*SUM($J29:AN29)</f>
        <v>0</v>
      </c>
      <c r="AO76" s="49">
        <f>AO54*SUM($J29:AO29)</f>
        <v>0</v>
      </c>
      <c r="AP76" s="49">
        <f>AP54*SUM($J29:AP29)</f>
        <v>0</v>
      </c>
      <c r="AQ76" s="49">
        <f>AQ54*SUM($J29:AQ29)</f>
        <v>0</v>
      </c>
      <c r="AR76" s="49">
        <f>AR54*SUM($J29:AR29)</f>
        <v>0</v>
      </c>
      <c r="AS76" s="49">
        <f>AS54*SUM($J29:AS29)</f>
        <v>0</v>
      </c>
      <c r="AT76" s="49">
        <f>AT54*SUM($J29:AT29)</f>
        <v>0</v>
      </c>
      <c r="AU76" s="49">
        <f>AU54*SUM($J29:AU29)</f>
        <v>0</v>
      </c>
      <c r="AV76" s="49">
        <f>AV54*SUM($J29:AV29)</f>
        <v>0</v>
      </c>
      <c r="AW76" s="49">
        <f>AW54*SUM($J29:AW29)</f>
        <v>0</v>
      </c>
      <c r="AX76" s="49">
        <f>AX54*SUM($J29:AX29)</f>
        <v>0</v>
      </c>
      <c r="AY76" s="49">
        <f>AY54*SUM($J29:AY29)</f>
        <v>0</v>
      </c>
      <c r="AZ76" s="49">
        <f>AZ54*SUM($J29:AZ29)</f>
        <v>0</v>
      </c>
      <c r="BA76" s="49">
        <f>BA54*SUM($J29:BA29)</f>
        <v>0</v>
      </c>
      <c r="BB76" s="49">
        <f>BB54*SUM($J29:BB29)</f>
        <v>0</v>
      </c>
      <c r="BC76" s="49">
        <f>BC54*SUM($J29:BC29)</f>
        <v>0</v>
      </c>
      <c r="BD76" s="49">
        <f>BD54*SUM($J29:BD29)</f>
        <v>0</v>
      </c>
      <c r="BE76" s="49">
        <f>BE54*SUM($J29:BE29)</f>
        <v>0</v>
      </c>
      <c r="BF76" s="49">
        <f>BF54*SUM($J29:BF29)</f>
        <v>0</v>
      </c>
      <c r="BG76" s="49">
        <f>BG54*SUM($J29:BG29)</f>
        <v>0</v>
      </c>
      <c r="BH76" s="49">
        <f>BH54*SUM($J29:BH29)</f>
        <v>0</v>
      </c>
      <c r="BI76" s="49">
        <f>BI54*SUM($J29:BI29)</f>
        <v>0</v>
      </c>
      <c r="BJ76" s="49">
        <f>BJ54*SUM($J29:BJ29)</f>
        <v>0</v>
      </c>
      <c r="BK76" s="49">
        <f>BK54*SUM($J29:BK29)</f>
        <v>0</v>
      </c>
      <c r="BL76" s="49">
        <f>BL54*SUM($J29:BL29)</f>
        <v>0</v>
      </c>
      <c r="BM76" s="49">
        <f>BM54*SUM($J29:BM29)</f>
        <v>0</v>
      </c>
      <c r="BN76" s="49">
        <f>BN54*SUM($J29:BN29)</f>
        <v>0</v>
      </c>
      <c r="BO76" s="49">
        <f>BO54*SUM($J29:BO29)</f>
        <v>0</v>
      </c>
      <c r="BP76" s="49">
        <f>BP54*SUM($J29:BP29)</f>
        <v>0</v>
      </c>
      <c r="BQ76" s="49">
        <f>BQ54*SUM($J29:BQ29)</f>
        <v>0</v>
      </c>
      <c r="BR76" s="49">
        <f>BR54*SUM($J29:BR29)</f>
        <v>0</v>
      </c>
      <c r="BS76" s="49">
        <f>BS54*SUM($J29:BS29)</f>
        <v>0</v>
      </c>
      <c r="BT76" s="49">
        <f>BT54*SUM($J29:BT29)</f>
        <v>0</v>
      </c>
      <c r="BU76" s="49">
        <f>BU54*SUM($J29:BU29)</f>
        <v>0</v>
      </c>
      <c r="BV76" s="49">
        <f>BV54*SUM($J29:BV29)</f>
        <v>0</v>
      </c>
      <c r="BW76" s="49">
        <f>BW54*SUM($J29:BW29)</f>
        <v>0</v>
      </c>
      <c r="BX76" s="49">
        <f>BX54*SUM($J29:BX29)</f>
        <v>0</v>
      </c>
      <c r="BY76" s="49">
        <f>BY54*SUM($J29:BY29)</f>
        <v>0</v>
      </c>
      <c r="BZ76" s="49">
        <f>BZ54*SUM($J29:BZ29)</f>
        <v>0</v>
      </c>
      <c r="CA76" s="49">
        <f>CA54*SUM($J29:CA29)</f>
        <v>0</v>
      </c>
      <c r="CB76" s="49">
        <f>CB54*SUM($J29:CB29)</f>
        <v>0</v>
      </c>
      <c r="CC76" s="49">
        <f>CC54*SUM($J29:CC29)</f>
        <v>0</v>
      </c>
      <c r="CD76" s="49">
        <f>CD54*SUM($J29:CD29)</f>
        <v>0</v>
      </c>
      <c r="CE76" s="49">
        <f>CE54*SUM($J29:CE29)</f>
        <v>0</v>
      </c>
      <c r="CF76" s="49">
        <f>CF54*SUM($J29:CF29)</f>
        <v>0</v>
      </c>
      <c r="CG76" s="49">
        <f>CG54*SUM($J29:CG29)</f>
        <v>0</v>
      </c>
      <c r="CH76" s="49">
        <f>CH54*SUM($J29:CH29)</f>
        <v>0</v>
      </c>
      <c r="CI76" s="49">
        <f>CI54*SUM($J29:CI29)</f>
        <v>0</v>
      </c>
      <c r="CJ76" s="49">
        <f>CJ54*SUM($J29:CJ29)</f>
        <v>0</v>
      </c>
      <c r="CK76" s="49">
        <f>CK54*SUM($J29:CK29)</f>
        <v>0</v>
      </c>
      <c r="CL76" s="49">
        <f>CL54*SUM($J29:CL29)</f>
        <v>0</v>
      </c>
      <c r="CM76" s="49">
        <f>CM54*SUM($J29:CM29)</f>
        <v>0</v>
      </c>
      <c r="CN76" s="49">
        <f>CN54*SUM($J29:CN29)</f>
        <v>0</v>
      </c>
      <c r="CO76" s="49">
        <f>CO54*SUM($J29:CO29)</f>
        <v>0</v>
      </c>
      <c r="CP76" s="49">
        <f>CP54*SUM($J29:CP29)</f>
        <v>0</v>
      </c>
      <c r="CQ76" s="49">
        <f>CQ54*SUM($J29:CQ29)</f>
        <v>0</v>
      </c>
      <c r="CR76" s="49">
        <f>CR54*SUM($J29:CR29)</f>
        <v>0</v>
      </c>
      <c r="CS76" s="49">
        <f>CS54*SUM($J29:CS29)</f>
        <v>0</v>
      </c>
      <c r="CT76" s="49">
        <f>CT54*SUM($J29:CT29)</f>
        <v>0</v>
      </c>
      <c r="CU76" s="49">
        <f>CU54*SUM($J29:CU29)</f>
        <v>0</v>
      </c>
      <c r="CV76" s="49">
        <f>CV54*SUM($J29:CV29)</f>
        <v>0</v>
      </c>
      <c r="CW76" s="49">
        <f>CW54*SUM($J29:CW29)</f>
        <v>0</v>
      </c>
      <c r="CX76" s="49">
        <f>CX54*SUM($J29:CX29)</f>
        <v>0</v>
      </c>
      <c r="CY76" s="49">
        <f>CY54*SUM($J29:CY29)</f>
        <v>0</v>
      </c>
      <c r="CZ76" s="49">
        <f>CZ54*SUM($J29:CZ29)</f>
        <v>0</v>
      </c>
      <c r="DA76" s="49">
        <f>DA54*SUM($J29:DA29)</f>
        <v>0</v>
      </c>
      <c r="DB76" s="49">
        <f>DB54*SUM($J29:DB29)</f>
        <v>0</v>
      </c>
      <c r="DC76" s="49">
        <f>DC54*SUM($J29:DC29)</f>
        <v>0</v>
      </c>
      <c r="DD76" s="49">
        <f>DD54*SUM($J29:DD29)</f>
        <v>0</v>
      </c>
      <c r="DE76" s="49">
        <f>DE54*SUM($J29:DE29)</f>
        <v>0</v>
      </c>
      <c r="DF76" s="49">
        <f>DF54*SUM($J29:DF29)</f>
        <v>0</v>
      </c>
      <c r="DG76" s="49">
        <f>DG54*SUM($J29:DG29)</f>
        <v>0</v>
      </c>
      <c r="DH76" s="49">
        <f>DH54*SUM($J29:DH29)</f>
        <v>0</v>
      </c>
      <c r="DI76" s="49">
        <f>DI54*SUM($J29:DI29)</f>
        <v>0</v>
      </c>
      <c r="DJ76" s="49">
        <f>DJ54*SUM($J29:DJ29)</f>
        <v>0</v>
      </c>
    </row>
    <row r="77" spans="1:114" x14ac:dyDescent="0.25">
      <c r="B77" t="str">
        <f t="shared" si="4"/>
        <v>Создание / реконструкция объект №9</v>
      </c>
      <c r="G77" s="45" t="s">
        <v>138</v>
      </c>
      <c r="J77" s="49">
        <f>J55*SUM($J30:J30)</f>
        <v>0</v>
      </c>
      <c r="K77" s="49">
        <f>K55*SUM($J30:K30)</f>
        <v>0</v>
      </c>
      <c r="L77" s="49">
        <f>L55*SUM($J30:L30)</f>
        <v>0</v>
      </c>
      <c r="M77" s="49">
        <f>M55*SUM($J30:M30)</f>
        <v>0</v>
      </c>
      <c r="N77" s="49">
        <f>N55*SUM($J30:N30)</f>
        <v>0</v>
      </c>
      <c r="O77" s="49">
        <f>O55*SUM($J30:O30)</f>
        <v>0</v>
      </c>
      <c r="P77" s="49">
        <f>P55*SUM($J30:P30)</f>
        <v>0</v>
      </c>
      <c r="Q77" s="49">
        <f>Q55*SUM($J30:Q30)</f>
        <v>0</v>
      </c>
      <c r="R77" s="49">
        <f>R55*SUM($J30:R30)</f>
        <v>0</v>
      </c>
      <c r="S77" s="49">
        <f>S55*SUM($J30:S30)</f>
        <v>0</v>
      </c>
      <c r="T77" s="49">
        <f>T55*SUM($J30:T30)</f>
        <v>0</v>
      </c>
      <c r="U77" s="49">
        <f>U55*SUM($J30:U30)</f>
        <v>0</v>
      </c>
      <c r="V77" s="49">
        <f>V55*SUM($J30:V30)</f>
        <v>0</v>
      </c>
      <c r="W77" s="49">
        <f>W55*SUM($J30:W30)</f>
        <v>0</v>
      </c>
      <c r="X77" s="49">
        <f>X55*SUM($J30:X30)</f>
        <v>0</v>
      </c>
      <c r="Y77" s="49">
        <f>Y55*SUM($J30:Y30)</f>
        <v>0</v>
      </c>
      <c r="Z77" s="49">
        <f>Z55*SUM($J30:Z30)</f>
        <v>0</v>
      </c>
      <c r="AA77" s="49">
        <f>AA55*SUM($J30:AA30)</f>
        <v>0</v>
      </c>
      <c r="AB77" s="49">
        <f>AB55*SUM($J30:AB30)</f>
        <v>0</v>
      </c>
      <c r="AC77" s="49">
        <f>AC55*SUM($J30:AC30)</f>
        <v>0</v>
      </c>
      <c r="AD77" s="49">
        <f>AD55*SUM($J30:AD30)</f>
        <v>0</v>
      </c>
      <c r="AE77" s="49">
        <f>AE55*SUM($J30:AE30)</f>
        <v>0</v>
      </c>
      <c r="AF77" s="49">
        <f>AF55*SUM($J30:AF30)</f>
        <v>0</v>
      </c>
      <c r="AG77" s="49">
        <f>AG55*SUM($J30:AG30)</f>
        <v>0</v>
      </c>
      <c r="AH77" s="49">
        <f>AH55*SUM($J30:AH30)</f>
        <v>0</v>
      </c>
      <c r="AI77" s="49">
        <f>AI55*SUM($J30:AI30)</f>
        <v>0</v>
      </c>
      <c r="AJ77" s="49">
        <f>AJ55*SUM($J30:AJ30)</f>
        <v>0</v>
      </c>
      <c r="AK77" s="49">
        <f>AK55*SUM($J30:AK30)</f>
        <v>0</v>
      </c>
      <c r="AL77" s="49">
        <f>AL55*SUM($J30:AL30)</f>
        <v>0</v>
      </c>
      <c r="AM77" s="49">
        <f>AM55*SUM($J30:AM30)</f>
        <v>0</v>
      </c>
      <c r="AN77" s="49">
        <f>AN55*SUM($J30:AN30)</f>
        <v>0</v>
      </c>
      <c r="AO77" s="49">
        <f>AO55*SUM($J30:AO30)</f>
        <v>0</v>
      </c>
      <c r="AP77" s="49">
        <f>AP55*SUM($J30:AP30)</f>
        <v>0</v>
      </c>
      <c r="AQ77" s="49">
        <f>AQ55*SUM($J30:AQ30)</f>
        <v>0</v>
      </c>
      <c r="AR77" s="49">
        <f>AR55*SUM($J30:AR30)</f>
        <v>0</v>
      </c>
      <c r="AS77" s="49">
        <f>AS55*SUM($J30:AS30)</f>
        <v>0</v>
      </c>
      <c r="AT77" s="49">
        <f>AT55*SUM($J30:AT30)</f>
        <v>0</v>
      </c>
      <c r="AU77" s="49">
        <f>AU55*SUM($J30:AU30)</f>
        <v>0</v>
      </c>
      <c r="AV77" s="49">
        <f>AV55*SUM($J30:AV30)</f>
        <v>0</v>
      </c>
      <c r="AW77" s="49">
        <f>AW55*SUM($J30:AW30)</f>
        <v>0</v>
      </c>
      <c r="AX77" s="49">
        <f>AX55*SUM($J30:AX30)</f>
        <v>0</v>
      </c>
      <c r="AY77" s="49">
        <f>AY55*SUM($J30:AY30)</f>
        <v>0</v>
      </c>
      <c r="AZ77" s="49">
        <f>AZ55*SUM($J30:AZ30)</f>
        <v>0</v>
      </c>
      <c r="BA77" s="49">
        <f>BA55*SUM($J30:BA30)</f>
        <v>0</v>
      </c>
      <c r="BB77" s="49">
        <f>BB55*SUM($J30:BB30)</f>
        <v>0</v>
      </c>
      <c r="BC77" s="49">
        <f>BC55*SUM($J30:BC30)</f>
        <v>0</v>
      </c>
      <c r="BD77" s="49">
        <f>BD55*SUM($J30:BD30)</f>
        <v>0</v>
      </c>
      <c r="BE77" s="49">
        <f>BE55*SUM($J30:BE30)</f>
        <v>0</v>
      </c>
      <c r="BF77" s="49">
        <f>BF55*SUM($J30:BF30)</f>
        <v>0</v>
      </c>
      <c r="BG77" s="49">
        <f>BG55*SUM($J30:BG30)</f>
        <v>0</v>
      </c>
      <c r="BH77" s="49">
        <f>BH55*SUM($J30:BH30)</f>
        <v>0</v>
      </c>
      <c r="BI77" s="49">
        <f>BI55*SUM($J30:BI30)</f>
        <v>0</v>
      </c>
      <c r="BJ77" s="49">
        <f>BJ55*SUM($J30:BJ30)</f>
        <v>0</v>
      </c>
      <c r="BK77" s="49">
        <f>BK55*SUM($J30:BK30)</f>
        <v>0</v>
      </c>
      <c r="BL77" s="49">
        <f>BL55*SUM($J30:BL30)</f>
        <v>0</v>
      </c>
      <c r="BM77" s="49">
        <f>BM55*SUM($J30:BM30)</f>
        <v>0</v>
      </c>
      <c r="BN77" s="49">
        <f>BN55*SUM($J30:BN30)</f>
        <v>0</v>
      </c>
      <c r="BO77" s="49">
        <f>BO55*SUM($J30:BO30)</f>
        <v>0</v>
      </c>
      <c r="BP77" s="49">
        <f>BP55*SUM($J30:BP30)</f>
        <v>0</v>
      </c>
      <c r="BQ77" s="49">
        <f>BQ55*SUM($J30:BQ30)</f>
        <v>0</v>
      </c>
      <c r="BR77" s="49">
        <f>BR55*SUM($J30:BR30)</f>
        <v>0</v>
      </c>
      <c r="BS77" s="49">
        <f>BS55*SUM($J30:BS30)</f>
        <v>0</v>
      </c>
      <c r="BT77" s="49">
        <f>BT55*SUM($J30:BT30)</f>
        <v>0</v>
      </c>
      <c r="BU77" s="49">
        <f>BU55*SUM($J30:BU30)</f>
        <v>0</v>
      </c>
      <c r="BV77" s="49">
        <f>BV55*SUM($J30:BV30)</f>
        <v>0</v>
      </c>
      <c r="BW77" s="49">
        <f>BW55*SUM($J30:BW30)</f>
        <v>0</v>
      </c>
      <c r="BX77" s="49">
        <f>BX55*SUM($J30:BX30)</f>
        <v>0</v>
      </c>
      <c r="BY77" s="49">
        <f>BY55*SUM($J30:BY30)</f>
        <v>0</v>
      </c>
      <c r="BZ77" s="49">
        <f>BZ55*SUM($J30:BZ30)</f>
        <v>0</v>
      </c>
      <c r="CA77" s="49">
        <f>CA55*SUM($J30:CA30)</f>
        <v>0</v>
      </c>
      <c r="CB77" s="49">
        <f>CB55*SUM($J30:CB30)</f>
        <v>0</v>
      </c>
      <c r="CC77" s="49">
        <f>CC55*SUM($J30:CC30)</f>
        <v>0</v>
      </c>
      <c r="CD77" s="49">
        <f>CD55*SUM($J30:CD30)</f>
        <v>0</v>
      </c>
      <c r="CE77" s="49">
        <f>CE55*SUM($J30:CE30)</f>
        <v>0</v>
      </c>
      <c r="CF77" s="49">
        <f>CF55*SUM($J30:CF30)</f>
        <v>0</v>
      </c>
      <c r="CG77" s="49">
        <f>CG55*SUM($J30:CG30)</f>
        <v>0</v>
      </c>
      <c r="CH77" s="49">
        <f>CH55*SUM($J30:CH30)</f>
        <v>0</v>
      </c>
      <c r="CI77" s="49">
        <f>CI55*SUM($J30:CI30)</f>
        <v>0</v>
      </c>
      <c r="CJ77" s="49">
        <f>CJ55*SUM($J30:CJ30)</f>
        <v>0</v>
      </c>
      <c r="CK77" s="49">
        <f>CK55*SUM($J30:CK30)</f>
        <v>0</v>
      </c>
      <c r="CL77" s="49">
        <f>CL55*SUM($J30:CL30)</f>
        <v>0</v>
      </c>
      <c r="CM77" s="49">
        <f>CM55*SUM($J30:CM30)</f>
        <v>0</v>
      </c>
      <c r="CN77" s="49">
        <f>CN55*SUM($J30:CN30)</f>
        <v>0</v>
      </c>
      <c r="CO77" s="49">
        <f>CO55*SUM($J30:CO30)</f>
        <v>0</v>
      </c>
      <c r="CP77" s="49">
        <f>CP55*SUM($J30:CP30)</f>
        <v>0</v>
      </c>
      <c r="CQ77" s="49">
        <f>CQ55*SUM($J30:CQ30)</f>
        <v>0</v>
      </c>
      <c r="CR77" s="49">
        <f>CR55*SUM($J30:CR30)</f>
        <v>0</v>
      </c>
      <c r="CS77" s="49">
        <f>CS55*SUM($J30:CS30)</f>
        <v>0</v>
      </c>
      <c r="CT77" s="49">
        <f>CT55*SUM($J30:CT30)</f>
        <v>0</v>
      </c>
      <c r="CU77" s="49">
        <f>CU55*SUM($J30:CU30)</f>
        <v>0</v>
      </c>
      <c r="CV77" s="49">
        <f>CV55*SUM($J30:CV30)</f>
        <v>0</v>
      </c>
      <c r="CW77" s="49">
        <f>CW55*SUM($J30:CW30)</f>
        <v>0</v>
      </c>
      <c r="CX77" s="49">
        <f>CX55*SUM($J30:CX30)</f>
        <v>0</v>
      </c>
      <c r="CY77" s="49">
        <f>CY55*SUM($J30:CY30)</f>
        <v>0</v>
      </c>
      <c r="CZ77" s="49">
        <f>CZ55*SUM($J30:CZ30)</f>
        <v>0</v>
      </c>
      <c r="DA77" s="49">
        <f>DA55*SUM($J30:DA30)</f>
        <v>0</v>
      </c>
      <c r="DB77" s="49">
        <f>DB55*SUM($J30:DB30)</f>
        <v>0</v>
      </c>
      <c r="DC77" s="49">
        <f>DC55*SUM($J30:DC30)</f>
        <v>0</v>
      </c>
      <c r="DD77" s="49">
        <f>DD55*SUM($J30:DD30)</f>
        <v>0</v>
      </c>
      <c r="DE77" s="49">
        <f>DE55*SUM($J30:DE30)</f>
        <v>0</v>
      </c>
      <c r="DF77" s="49">
        <f>DF55*SUM($J30:DF30)</f>
        <v>0</v>
      </c>
      <c r="DG77" s="49">
        <f>DG55*SUM($J30:DG30)</f>
        <v>0</v>
      </c>
      <c r="DH77" s="49">
        <f>DH55*SUM($J30:DH30)</f>
        <v>0</v>
      </c>
      <c r="DI77" s="49">
        <f>DI55*SUM($J30:DI30)</f>
        <v>0</v>
      </c>
      <c r="DJ77" s="49">
        <f>DJ55*SUM($J30:DJ30)</f>
        <v>0</v>
      </c>
    </row>
    <row r="78" spans="1:114" x14ac:dyDescent="0.25">
      <c r="B78" t="str">
        <f t="shared" si="4"/>
        <v>Создание / реконструкция объект №10</v>
      </c>
      <c r="G78" s="45" t="s">
        <v>138</v>
      </c>
      <c r="J78" s="49">
        <f>J56*SUM($J31:J31)</f>
        <v>0</v>
      </c>
      <c r="K78" s="49">
        <f>K56*SUM($J31:K31)</f>
        <v>0</v>
      </c>
      <c r="L78" s="49">
        <f>L56*SUM($J31:L31)</f>
        <v>0</v>
      </c>
      <c r="M78" s="49">
        <f>M56*SUM($J31:M31)</f>
        <v>0</v>
      </c>
      <c r="N78" s="49">
        <f>N56*SUM($J31:N31)</f>
        <v>0</v>
      </c>
      <c r="O78" s="49">
        <f>O56*SUM($J31:O31)</f>
        <v>0</v>
      </c>
      <c r="P78" s="49">
        <f>P56*SUM($J31:P31)</f>
        <v>0</v>
      </c>
      <c r="Q78" s="49">
        <f>Q56*SUM($J31:Q31)</f>
        <v>0</v>
      </c>
      <c r="R78" s="49">
        <f>R56*SUM($J31:R31)</f>
        <v>0</v>
      </c>
      <c r="S78" s="49">
        <f>S56*SUM($J31:S31)</f>
        <v>0</v>
      </c>
      <c r="T78" s="49">
        <f>T56*SUM($J31:T31)</f>
        <v>0</v>
      </c>
      <c r="U78" s="49">
        <f>U56*SUM($J31:U31)</f>
        <v>0</v>
      </c>
      <c r="V78" s="49">
        <f>V56*SUM($J31:V31)</f>
        <v>0</v>
      </c>
      <c r="W78" s="49">
        <f>W56*SUM($J31:W31)</f>
        <v>0</v>
      </c>
      <c r="X78" s="49">
        <f>X56*SUM($J31:X31)</f>
        <v>0</v>
      </c>
      <c r="Y78" s="49">
        <f>Y56*SUM($J31:Y31)</f>
        <v>0</v>
      </c>
      <c r="Z78" s="49">
        <f>Z56*SUM($J31:Z31)</f>
        <v>0</v>
      </c>
      <c r="AA78" s="49">
        <f>AA56*SUM($J31:AA31)</f>
        <v>0</v>
      </c>
      <c r="AB78" s="49">
        <f>AB56*SUM($J31:AB31)</f>
        <v>0</v>
      </c>
      <c r="AC78" s="49">
        <f>AC56*SUM($J31:AC31)</f>
        <v>0</v>
      </c>
      <c r="AD78" s="49">
        <f>AD56*SUM($J31:AD31)</f>
        <v>0</v>
      </c>
      <c r="AE78" s="49">
        <f>AE56*SUM($J31:AE31)</f>
        <v>0</v>
      </c>
      <c r="AF78" s="49">
        <f>AF56*SUM($J31:AF31)</f>
        <v>0</v>
      </c>
      <c r="AG78" s="49">
        <f>AG56*SUM($J31:AG31)</f>
        <v>0</v>
      </c>
      <c r="AH78" s="49">
        <f>AH56*SUM($J31:AH31)</f>
        <v>0</v>
      </c>
      <c r="AI78" s="49">
        <f>AI56*SUM($J31:AI31)</f>
        <v>0</v>
      </c>
      <c r="AJ78" s="49">
        <f>AJ56*SUM($J31:AJ31)</f>
        <v>0</v>
      </c>
      <c r="AK78" s="49">
        <f>AK56*SUM($J31:AK31)</f>
        <v>0</v>
      </c>
      <c r="AL78" s="49">
        <f>AL56*SUM($J31:AL31)</f>
        <v>0</v>
      </c>
      <c r="AM78" s="49">
        <f>AM56*SUM($J31:AM31)</f>
        <v>0</v>
      </c>
      <c r="AN78" s="49">
        <f>AN56*SUM($J31:AN31)</f>
        <v>0</v>
      </c>
      <c r="AO78" s="49">
        <f>AO56*SUM($J31:AO31)</f>
        <v>0</v>
      </c>
      <c r="AP78" s="49">
        <f>AP56*SUM($J31:AP31)</f>
        <v>0</v>
      </c>
      <c r="AQ78" s="49">
        <f>AQ56*SUM($J31:AQ31)</f>
        <v>0</v>
      </c>
      <c r="AR78" s="49">
        <f>AR56*SUM($J31:AR31)</f>
        <v>0</v>
      </c>
      <c r="AS78" s="49">
        <f>AS56*SUM($J31:AS31)</f>
        <v>0</v>
      </c>
      <c r="AT78" s="49">
        <f>AT56*SUM($J31:AT31)</f>
        <v>0</v>
      </c>
      <c r="AU78" s="49">
        <f>AU56*SUM($J31:AU31)</f>
        <v>0</v>
      </c>
      <c r="AV78" s="49">
        <f>AV56*SUM($J31:AV31)</f>
        <v>0</v>
      </c>
      <c r="AW78" s="49">
        <f>AW56*SUM($J31:AW31)</f>
        <v>0</v>
      </c>
      <c r="AX78" s="49">
        <f>AX56*SUM($J31:AX31)</f>
        <v>0</v>
      </c>
      <c r="AY78" s="49">
        <f>AY56*SUM($J31:AY31)</f>
        <v>0</v>
      </c>
      <c r="AZ78" s="49">
        <f>AZ56*SUM($J31:AZ31)</f>
        <v>0</v>
      </c>
      <c r="BA78" s="49">
        <f>BA56*SUM($J31:BA31)</f>
        <v>0</v>
      </c>
      <c r="BB78" s="49">
        <f>BB56*SUM($J31:BB31)</f>
        <v>0</v>
      </c>
      <c r="BC78" s="49">
        <f>BC56*SUM($J31:BC31)</f>
        <v>0</v>
      </c>
      <c r="BD78" s="49">
        <f>BD56*SUM($J31:BD31)</f>
        <v>0</v>
      </c>
      <c r="BE78" s="49">
        <f>BE56*SUM($J31:BE31)</f>
        <v>0</v>
      </c>
      <c r="BF78" s="49">
        <f>BF56*SUM($J31:BF31)</f>
        <v>0</v>
      </c>
      <c r="BG78" s="49">
        <f>BG56*SUM($J31:BG31)</f>
        <v>0</v>
      </c>
      <c r="BH78" s="49">
        <f>BH56*SUM($J31:BH31)</f>
        <v>0</v>
      </c>
      <c r="BI78" s="49">
        <f>BI56*SUM($J31:BI31)</f>
        <v>0</v>
      </c>
      <c r="BJ78" s="49">
        <f>BJ56*SUM($J31:BJ31)</f>
        <v>0</v>
      </c>
      <c r="BK78" s="49">
        <f>BK56*SUM($J31:BK31)</f>
        <v>0</v>
      </c>
      <c r="BL78" s="49">
        <f>BL56*SUM($J31:BL31)</f>
        <v>0</v>
      </c>
      <c r="BM78" s="49">
        <f>BM56*SUM($J31:BM31)</f>
        <v>0</v>
      </c>
      <c r="BN78" s="49">
        <f>BN56*SUM($J31:BN31)</f>
        <v>0</v>
      </c>
      <c r="BO78" s="49">
        <f>BO56*SUM($J31:BO31)</f>
        <v>0</v>
      </c>
      <c r="BP78" s="49">
        <f>BP56*SUM($J31:BP31)</f>
        <v>0</v>
      </c>
      <c r="BQ78" s="49">
        <f>BQ56*SUM($J31:BQ31)</f>
        <v>0</v>
      </c>
      <c r="BR78" s="49">
        <f>BR56*SUM($J31:BR31)</f>
        <v>0</v>
      </c>
      <c r="BS78" s="49">
        <f>BS56*SUM($J31:BS31)</f>
        <v>0</v>
      </c>
      <c r="BT78" s="49">
        <f>BT56*SUM($J31:BT31)</f>
        <v>0</v>
      </c>
      <c r="BU78" s="49">
        <f>BU56*SUM($J31:BU31)</f>
        <v>0</v>
      </c>
      <c r="BV78" s="49">
        <f>BV56*SUM($J31:BV31)</f>
        <v>0</v>
      </c>
      <c r="BW78" s="49">
        <f>BW56*SUM($J31:BW31)</f>
        <v>0</v>
      </c>
      <c r="BX78" s="49">
        <f>BX56*SUM($J31:BX31)</f>
        <v>0</v>
      </c>
      <c r="BY78" s="49">
        <f>BY56*SUM($J31:BY31)</f>
        <v>0</v>
      </c>
      <c r="BZ78" s="49">
        <f>BZ56*SUM($J31:BZ31)</f>
        <v>0</v>
      </c>
      <c r="CA78" s="49">
        <f>CA56*SUM($J31:CA31)</f>
        <v>0</v>
      </c>
      <c r="CB78" s="49">
        <f>CB56*SUM($J31:CB31)</f>
        <v>0</v>
      </c>
      <c r="CC78" s="49">
        <f>CC56*SUM($J31:CC31)</f>
        <v>0</v>
      </c>
      <c r="CD78" s="49">
        <f>CD56*SUM($J31:CD31)</f>
        <v>0</v>
      </c>
      <c r="CE78" s="49">
        <f>CE56*SUM($J31:CE31)</f>
        <v>0</v>
      </c>
      <c r="CF78" s="49">
        <f>CF56*SUM($J31:CF31)</f>
        <v>0</v>
      </c>
      <c r="CG78" s="49">
        <f>CG56*SUM($J31:CG31)</f>
        <v>0</v>
      </c>
      <c r="CH78" s="49">
        <f>CH56*SUM($J31:CH31)</f>
        <v>0</v>
      </c>
      <c r="CI78" s="49">
        <f>CI56*SUM($J31:CI31)</f>
        <v>0</v>
      </c>
      <c r="CJ78" s="49">
        <f>CJ56*SUM($J31:CJ31)</f>
        <v>0</v>
      </c>
      <c r="CK78" s="49">
        <f>CK56*SUM($J31:CK31)</f>
        <v>0</v>
      </c>
      <c r="CL78" s="49">
        <f>CL56*SUM($J31:CL31)</f>
        <v>0</v>
      </c>
      <c r="CM78" s="49">
        <f>CM56*SUM($J31:CM31)</f>
        <v>0</v>
      </c>
      <c r="CN78" s="49">
        <f>CN56*SUM($J31:CN31)</f>
        <v>0</v>
      </c>
      <c r="CO78" s="49">
        <f>CO56*SUM($J31:CO31)</f>
        <v>0</v>
      </c>
      <c r="CP78" s="49">
        <f>CP56*SUM($J31:CP31)</f>
        <v>0</v>
      </c>
      <c r="CQ78" s="49">
        <f>CQ56*SUM($J31:CQ31)</f>
        <v>0</v>
      </c>
      <c r="CR78" s="49">
        <f>CR56*SUM($J31:CR31)</f>
        <v>0</v>
      </c>
      <c r="CS78" s="49">
        <f>CS56*SUM($J31:CS31)</f>
        <v>0</v>
      </c>
      <c r="CT78" s="49">
        <f>CT56*SUM($J31:CT31)</f>
        <v>0</v>
      </c>
      <c r="CU78" s="49">
        <f>CU56*SUM($J31:CU31)</f>
        <v>0</v>
      </c>
      <c r="CV78" s="49">
        <f>CV56*SUM($J31:CV31)</f>
        <v>0</v>
      </c>
      <c r="CW78" s="49">
        <f>CW56*SUM($J31:CW31)</f>
        <v>0</v>
      </c>
      <c r="CX78" s="49">
        <f>CX56*SUM($J31:CX31)</f>
        <v>0</v>
      </c>
      <c r="CY78" s="49">
        <f>CY56*SUM($J31:CY31)</f>
        <v>0</v>
      </c>
      <c r="CZ78" s="49">
        <f>CZ56*SUM($J31:CZ31)</f>
        <v>0</v>
      </c>
      <c r="DA78" s="49">
        <f>DA56*SUM($J31:DA31)</f>
        <v>0</v>
      </c>
      <c r="DB78" s="49">
        <f>DB56*SUM($J31:DB31)</f>
        <v>0</v>
      </c>
      <c r="DC78" s="49">
        <f>DC56*SUM($J31:DC31)</f>
        <v>0</v>
      </c>
      <c r="DD78" s="49">
        <f>DD56*SUM($J31:DD31)</f>
        <v>0</v>
      </c>
      <c r="DE78" s="49">
        <f>DE56*SUM($J31:DE31)</f>
        <v>0</v>
      </c>
      <c r="DF78" s="49">
        <f>DF56*SUM($J31:DF31)</f>
        <v>0</v>
      </c>
      <c r="DG78" s="49">
        <f>DG56*SUM($J31:DG31)</f>
        <v>0</v>
      </c>
      <c r="DH78" s="49">
        <f>DH56*SUM($J31:DH31)</f>
        <v>0</v>
      </c>
      <c r="DI78" s="49">
        <f>DI56*SUM($J31:DI31)</f>
        <v>0</v>
      </c>
      <c r="DJ78" s="49">
        <f>DJ56*SUM($J31:DJ31)</f>
        <v>0</v>
      </c>
    </row>
    <row r="79" spans="1:114" x14ac:dyDescent="0.25">
      <c r="B79" t="str">
        <f t="shared" si="4"/>
        <v>Создание / реконструкция объект №11</v>
      </c>
      <c r="G79" s="45" t="s">
        <v>138</v>
      </c>
      <c r="J79" s="49">
        <f>J57*SUM($J32:J32)</f>
        <v>0</v>
      </c>
      <c r="K79" s="49">
        <f>K57*SUM($J32:K32)</f>
        <v>0</v>
      </c>
      <c r="L79" s="49">
        <f>L57*SUM($J32:L32)</f>
        <v>0</v>
      </c>
      <c r="M79" s="49">
        <f>M57*SUM($J32:M32)</f>
        <v>0</v>
      </c>
      <c r="N79" s="49">
        <f>N57*SUM($J32:N32)</f>
        <v>0</v>
      </c>
      <c r="O79" s="49">
        <f>O57*SUM($J32:O32)</f>
        <v>0</v>
      </c>
      <c r="P79" s="49">
        <f>P57*SUM($J32:P32)</f>
        <v>0</v>
      </c>
      <c r="Q79" s="49">
        <f>Q57*SUM($J32:Q32)</f>
        <v>0</v>
      </c>
      <c r="R79" s="49">
        <f>R57*SUM($J32:R32)</f>
        <v>0</v>
      </c>
      <c r="S79" s="49">
        <f>S57*SUM($J32:S32)</f>
        <v>0</v>
      </c>
      <c r="T79" s="49">
        <f>T57*SUM($J32:T32)</f>
        <v>0</v>
      </c>
      <c r="U79" s="49">
        <f>U57*SUM($J32:U32)</f>
        <v>0</v>
      </c>
      <c r="V79" s="49">
        <f>V57*SUM($J32:V32)</f>
        <v>0</v>
      </c>
      <c r="W79" s="49">
        <f>W57*SUM($J32:W32)</f>
        <v>0</v>
      </c>
      <c r="X79" s="49">
        <f>X57*SUM($J32:X32)</f>
        <v>0</v>
      </c>
      <c r="Y79" s="49">
        <f>Y57*SUM($J32:Y32)</f>
        <v>0</v>
      </c>
      <c r="Z79" s="49">
        <f>Z57*SUM($J32:Z32)</f>
        <v>0</v>
      </c>
      <c r="AA79" s="49">
        <f>AA57*SUM($J32:AA32)</f>
        <v>0</v>
      </c>
      <c r="AB79" s="49">
        <f>AB57*SUM($J32:AB32)</f>
        <v>0</v>
      </c>
      <c r="AC79" s="49">
        <f>AC57*SUM($J32:AC32)</f>
        <v>0</v>
      </c>
      <c r="AD79" s="49">
        <f>AD57*SUM($J32:AD32)</f>
        <v>0</v>
      </c>
      <c r="AE79" s="49">
        <f>AE57*SUM($J32:AE32)</f>
        <v>0</v>
      </c>
      <c r="AF79" s="49">
        <f>AF57*SUM($J32:AF32)</f>
        <v>0</v>
      </c>
      <c r="AG79" s="49">
        <f>AG57*SUM($J32:AG32)</f>
        <v>0</v>
      </c>
      <c r="AH79" s="49">
        <f>AH57*SUM($J32:AH32)</f>
        <v>0</v>
      </c>
      <c r="AI79" s="49">
        <f>AI57*SUM($J32:AI32)</f>
        <v>0</v>
      </c>
      <c r="AJ79" s="49">
        <f>AJ57*SUM($J32:AJ32)</f>
        <v>0</v>
      </c>
      <c r="AK79" s="49">
        <f>AK57*SUM($J32:AK32)</f>
        <v>0</v>
      </c>
      <c r="AL79" s="49">
        <f>AL57*SUM($J32:AL32)</f>
        <v>0</v>
      </c>
      <c r="AM79" s="49">
        <f>AM57*SUM($J32:AM32)</f>
        <v>0</v>
      </c>
      <c r="AN79" s="49">
        <f>AN57*SUM($J32:AN32)</f>
        <v>0</v>
      </c>
      <c r="AO79" s="49">
        <f>AO57*SUM($J32:AO32)</f>
        <v>0</v>
      </c>
      <c r="AP79" s="49">
        <f>AP57*SUM($J32:AP32)</f>
        <v>0</v>
      </c>
      <c r="AQ79" s="49">
        <f>AQ57*SUM($J32:AQ32)</f>
        <v>0</v>
      </c>
      <c r="AR79" s="49">
        <f>AR57*SUM($J32:AR32)</f>
        <v>0</v>
      </c>
      <c r="AS79" s="49">
        <f>AS57*SUM($J32:AS32)</f>
        <v>0</v>
      </c>
      <c r="AT79" s="49">
        <f>AT57*SUM($J32:AT32)</f>
        <v>0</v>
      </c>
      <c r="AU79" s="49">
        <f>AU57*SUM($J32:AU32)</f>
        <v>0</v>
      </c>
      <c r="AV79" s="49">
        <f>AV57*SUM($J32:AV32)</f>
        <v>0</v>
      </c>
      <c r="AW79" s="49">
        <f>AW57*SUM($J32:AW32)</f>
        <v>0</v>
      </c>
      <c r="AX79" s="49">
        <f>AX57*SUM($J32:AX32)</f>
        <v>0</v>
      </c>
      <c r="AY79" s="49">
        <f>AY57*SUM($J32:AY32)</f>
        <v>0</v>
      </c>
      <c r="AZ79" s="49">
        <f>AZ57*SUM($J32:AZ32)</f>
        <v>0</v>
      </c>
      <c r="BA79" s="49">
        <f>BA57*SUM($J32:BA32)</f>
        <v>0</v>
      </c>
      <c r="BB79" s="49">
        <f>BB57*SUM($J32:BB32)</f>
        <v>0</v>
      </c>
      <c r="BC79" s="49">
        <f>BC57*SUM($J32:BC32)</f>
        <v>0</v>
      </c>
      <c r="BD79" s="49">
        <f>BD57*SUM($J32:BD32)</f>
        <v>0</v>
      </c>
      <c r="BE79" s="49">
        <f>BE57*SUM($J32:BE32)</f>
        <v>0</v>
      </c>
      <c r="BF79" s="49">
        <f>BF57*SUM($J32:BF32)</f>
        <v>0</v>
      </c>
      <c r="BG79" s="49">
        <f>BG57*SUM($J32:BG32)</f>
        <v>0</v>
      </c>
      <c r="BH79" s="49">
        <f>BH57*SUM($J32:BH32)</f>
        <v>0</v>
      </c>
      <c r="BI79" s="49">
        <f>BI57*SUM($J32:BI32)</f>
        <v>0</v>
      </c>
      <c r="BJ79" s="49">
        <f>BJ57*SUM($J32:BJ32)</f>
        <v>0</v>
      </c>
      <c r="BK79" s="49">
        <f>BK57*SUM($J32:BK32)</f>
        <v>0</v>
      </c>
      <c r="BL79" s="49">
        <f>BL57*SUM($J32:BL32)</f>
        <v>0</v>
      </c>
      <c r="BM79" s="49">
        <f>BM57*SUM($J32:BM32)</f>
        <v>0</v>
      </c>
      <c r="BN79" s="49">
        <f>BN57*SUM($J32:BN32)</f>
        <v>0</v>
      </c>
      <c r="BO79" s="49">
        <f>BO57*SUM($J32:BO32)</f>
        <v>0</v>
      </c>
      <c r="BP79" s="49">
        <f>BP57*SUM($J32:BP32)</f>
        <v>0</v>
      </c>
      <c r="BQ79" s="49">
        <f>BQ57*SUM($J32:BQ32)</f>
        <v>0</v>
      </c>
      <c r="BR79" s="49">
        <f>BR57*SUM($J32:BR32)</f>
        <v>0</v>
      </c>
      <c r="BS79" s="49">
        <f>BS57*SUM($J32:BS32)</f>
        <v>0</v>
      </c>
      <c r="BT79" s="49">
        <f>BT57*SUM($J32:BT32)</f>
        <v>0</v>
      </c>
      <c r="BU79" s="49">
        <f>BU57*SUM($J32:BU32)</f>
        <v>0</v>
      </c>
      <c r="BV79" s="49">
        <f>BV57*SUM($J32:BV32)</f>
        <v>0</v>
      </c>
      <c r="BW79" s="49">
        <f>BW57*SUM($J32:BW32)</f>
        <v>0</v>
      </c>
      <c r="BX79" s="49">
        <f>BX57*SUM($J32:BX32)</f>
        <v>0</v>
      </c>
      <c r="BY79" s="49">
        <f>BY57*SUM($J32:BY32)</f>
        <v>0</v>
      </c>
      <c r="BZ79" s="49">
        <f>BZ57*SUM($J32:BZ32)</f>
        <v>0</v>
      </c>
      <c r="CA79" s="49">
        <f>CA57*SUM($J32:CA32)</f>
        <v>0</v>
      </c>
      <c r="CB79" s="49">
        <f>CB57*SUM($J32:CB32)</f>
        <v>0</v>
      </c>
      <c r="CC79" s="49">
        <f>CC57*SUM($J32:CC32)</f>
        <v>0</v>
      </c>
      <c r="CD79" s="49">
        <f>CD57*SUM($J32:CD32)</f>
        <v>0</v>
      </c>
      <c r="CE79" s="49">
        <f>CE57*SUM($J32:CE32)</f>
        <v>0</v>
      </c>
      <c r="CF79" s="49">
        <f>CF57*SUM($J32:CF32)</f>
        <v>0</v>
      </c>
      <c r="CG79" s="49">
        <f>CG57*SUM($J32:CG32)</f>
        <v>0</v>
      </c>
      <c r="CH79" s="49">
        <f>CH57*SUM($J32:CH32)</f>
        <v>0</v>
      </c>
      <c r="CI79" s="49">
        <f>CI57*SUM($J32:CI32)</f>
        <v>0</v>
      </c>
      <c r="CJ79" s="49">
        <f>CJ57*SUM($J32:CJ32)</f>
        <v>0</v>
      </c>
      <c r="CK79" s="49">
        <f>CK57*SUM($J32:CK32)</f>
        <v>0</v>
      </c>
      <c r="CL79" s="49">
        <f>CL57*SUM($J32:CL32)</f>
        <v>0</v>
      </c>
      <c r="CM79" s="49">
        <f>CM57*SUM($J32:CM32)</f>
        <v>0</v>
      </c>
      <c r="CN79" s="49">
        <f>CN57*SUM($J32:CN32)</f>
        <v>0</v>
      </c>
      <c r="CO79" s="49">
        <f>CO57*SUM($J32:CO32)</f>
        <v>0</v>
      </c>
      <c r="CP79" s="49">
        <f>CP57*SUM($J32:CP32)</f>
        <v>0</v>
      </c>
      <c r="CQ79" s="49">
        <f>CQ57*SUM($J32:CQ32)</f>
        <v>0</v>
      </c>
      <c r="CR79" s="49">
        <f>CR57*SUM($J32:CR32)</f>
        <v>0</v>
      </c>
      <c r="CS79" s="49">
        <f>CS57*SUM($J32:CS32)</f>
        <v>0</v>
      </c>
      <c r="CT79" s="49">
        <f>CT57*SUM($J32:CT32)</f>
        <v>0</v>
      </c>
      <c r="CU79" s="49">
        <f>CU57*SUM($J32:CU32)</f>
        <v>0</v>
      </c>
      <c r="CV79" s="49">
        <f>CV57*SUM($J32:CV32)</f>
        <v>0</v>
      </c>
      <c r="CW79" s="49">
        <f>CW57*SUM($J32:CW32)</f>
        <v>0</v>
      </c>
      <c r="CX79" s="49">
        <f>CX57*SUM($J32:CX32)</f>
        <v>0</v>
      </c>
      <c r="CY79" s="49">
        <f>CY57*SUM($J32:CY32)</f>
        <v>0</v>
      </c>
      <c r="CZ79" s="49">
        <f>CZ57*SUM($J32:CZ32)</f>
        <v>0</v>
      </c>
      <c r="DA79" s="49">
        <f>DA57*SUM($J32:DA32)</f>
        <v>0</v>
      </c>
      <c r="DB79" s="49">
        <f>DB57*SUM($J32:DB32)</f>
        <v>0</v>
      </c>
      <c r="DC79" s="49">
        <f>DC57*SUM($J32:DC32)</f>
        <v>0</v>
      </c>
      <c r="DD79" s="49">
        <f>DD57*SUM($J32:DD32)</f>
        <v>0</v>
      </c>
      <c r="DE79" s="49">
        <f>DE57*SUM($J32:DE32)</f>
        <v>0</v>
      </c>
      <c r="DF79" s="49">
        <f>DF57*SUM($J32:DF32)</f>
        <v>0</v>
      </c>
      <c r="DG79" s="49">
        <f>DG57*SUM($J32:DG32)</f>
        <v>0</v>
      </c>
      <c r="DH79" s="49">
        <f>DH57*SUM($J32:DH32)</f>
        <v>0</v>
      </c>
      <c r="DI79" s="49">
        <f>DI57*SUM($J32:DI32)</f>
        <v>0</v>
      </c>
      <c r="DJ79" s="49">
        <f>DJ57*SUM($J32:DJ32)</f>
        <v>0</v>
      </c>
    </row>
    <row r="80" spans="1:114" x14ac:dyDescent="0.25">
      <c r="B80" t="str">
        <f t="shared" si="4"/>
        <v>Создание / реконструкция объект №12</v>
      </c>
      <c r="G80" s="45" t="s">
        <v>138</v>
      </c>
      <c r="J80" s="49">
        <f>J58*SUM($J33:J33)</f>
        <v>0</v>
      </c>
      <c r="K80" s="49">
        <f>K58*SUM($J33:K33)</f>
        <v>0</v>
      </c>
      <c r="L80" s="49">
        <f>L58*SUM($J33:L33)</f>
        <v>0</v>
      </c>
      <c r="M80" s="49">
        <f>M58*SUM($J33:M33)</f>
        <v>0</v>
      </c>
      <c r="N80" s="49">
        <f>N58*SUM($J33:N33)</f>
        <v>0</v>
      </c>
      <c r="O80" s="49">
        <f>O58*SUM($J33:O33)</f>
        <v>0</v>
      </c>
      <c r="P80" s="49">
        <f>P58*SUM($J33:P33)</f>
        <v>0</v>
      </c>
      <c r="Q80" s="49">
        <f>Q58*SUM($J33:Q33)</f>
        <v>0</v>
      </c>
      <c r="R80" s="49">
        <f>R58*SUM($J33:R33)</f>
        <v>0</v>
      </c>
      <c r="S80" s="49">
        <f>S58*SUM($J33:S33)</f>
        <v>0</v>
      </c>
      <c r="T80" s="49">
        <f>T58*SUM($J33:T33)</f>
        <v>0</v>
      </c>
      <c r="U80" s="49">
        <f>U58*SUM($J33:U33)</f>
        <v>0</v>
      </c>
      <c r="V80" s="49">
        <f>V58*SUM($J33:V33)</f>
        <v>0</v>
      </c>
      <c r="W80" s="49">
        <f>W58*SUM($J33:W33)</f>
        <v>0</v>
      </c>
      <c r="X80" s="49">
        <f>X58*SUM($J33:X33)</f>
        <v>0</v>
      </c>
      <c r="Y80" s="49">
        <f>Y58*SUM($J33:Y33)</f>
        <v>0</v>
      </c>
      <c r="Z80" s="49">
        <f>Z58*SUM($J33:Z33)</f>
        <v>0</v>
      </c>
      <c r="AA80" s="49">
        <f>AA58*SUM($J33:AA33)</f>
        <v>0</v>
      </c>
      <c r="AB80" s="49">
        <f>AB58*SUM($J33:AB33)</f>
        <v>0</v>
      </c>
      <c r="AC80" s="49">
        <f>AC58*SUM($J33:AC33)</f>
        <v>0</v>
      </c>
      <c r="AD80" s="49">
        <f>AD58*SUM($J33:AD33)</f>
        <v>0</v>
      </c>
      <c r="AE80" s="49">
        <f>AE58*SUM($J33:AE33)</f>
        <v>0</v>
      </c>
      <c r="AF80" s="49">
        <f>AF58*SUM($J33:AF33)</f>
        <v>0</v>
      </c>
      <c r="AG80" s="49">
        <f>AG58*SUM($J33:AG33)</f>
        <v>0</v>
      </c>
      <c r="AH80" s="49">
        <f>AH58*SUM($J33:AH33)</f>
        <v>0</v>
      </c>
      <c r="AI80" s="49">
        <f>AI58*SUM($J33:AI33)</f>
        <v>0</v>
      </c>
      <c r="AJ80" s="49">
        <f>AJ58*SUM($J33:AJ33)</f>
        <v>0</v>
      </c>
      <c r="AK80" s="49">
        <f>AK58*SUM($J33:AK33)</f>
        <v>0</v>
      </c>
      <c r="AL80" s="49">
        <f>AL58*SUM($J33:AL33)</f>
        <v>0</v>
      </c>
      <c r="AM80" s="49">
        <f>AM58*SUM($J33:AM33)</f>
        <v>0</v>
      </c>
      <c r="AN80" s="49">
        <f>AN58*SUM($J33:AN33)</f>
        <v>0</v>
      </c>
      <c r="AO80" s="49">
        <f>AO58*SUM($J33:AO33)</f>
        <v>0</v>
      </c>
      <c r="AP80" s="49">
        <f>AP58*SUM($J33:AP33)</f>
        <v>0</v>
      </c>
      <c r="AQ80" s="49">
        <f>AQ58*SUM($J33:AQ33)</f>
        <v>0</v>
      </c>
      <c r="AR80" s="49">
        <f>AR58*SUM($J33:AR33)</f>
        <v>0</v>
      </c>
      <c r="AS80" s="49">
        <f>AS58*SUM($J33:AS33)</f>
        <v>0</v>
      </c>
      <c r="AT80" s="49">
        <f>AT58*SUM($J33:AT33)</f>
        <v>0</v>
      </c>
      <c r="AU80" s="49">
        <f>AU58*SUM($J33:AU33)</f>
        <v>0</v>
      </c>
      <c r="AV80" s="49">
        <f>AV58*SUM($J33:AV33)</f>
        <v>0</v>
      </c>
      <c r="AW80" s="49">
        <f>AW58*SUM($J33:AW33)</f>
        <v>0</v>
      </c>
      <c r="AX80" s="49">
        <f>AX58*SUM($J33:AX33)</f>
        <v>0</v>
      </c>
      <c r="AY80" s="49">
        <f>AY58*SUM($J33:AY33)</f>
        <v>0</v>
      </c>
      <c r="AZ80" s="49">
        <f>AZ58*SUM($J33:AZ33)</f>
        <v>0</v>
      </c>
      <c r="BA80" s="49">
        <f>BA58*SUM($J33:BA33)</f>
        <v>0</v>
      </c>
      <c r="BB80" s="49">
        <f>BB58*SUM($J33:BB33)</f>
        <v>0</v>
      </c>
      <c r="BC80" s="49">
        <f>BC58*SUM($J33:BC33)</f>
        <v>0</v>
      </c>
      <c r="BD80" s="49">
        <f>BD58*SUM($J33:BD33)</f>
        <v>0</v>
      </c>
      <c r="BE80" s="49">
        <f>BE58*SUM($J33:BE33)</f>
        <v>0</v>
      </c>
      <c r="BF80" s="49">
        <f>BF58*SUM($J33:BF33)</f>
        <v>0</v>
      </c>
      <c r="BG80" s="49">
        <f>BG58*SUM($J33:BG33)</f>
        <v>0</v>
      </c>
      <c r="BH80" s="49">
        <f>BH58*SUM($J33:BH33)</f>
        <v>0</v>
      </c>
      <c r="BI80" s="49">
        <f>BI58*SUM($J33:BI33)</f>
        <v>0</v>
      </c>
      <c r="BJ80" s="49">
        <f>BJ58*SUM($J33:BJ33)</f>
        <v>0</v>
      </c>
      <c r="BK80" s="49">
        <f>BK58*SUM($J33:BK33)</f>
        <v>0</v>
      </c>
      <c r="BL80" s="49">
        <f>BL58*SUM($J33:BL33)</f>
        <v>0</v>
      </c>
      <c r="BM80" s="49">
        <f>BM58*SUM($J33:BM33)</f>
        <v>0</v>
      </c>
      <c r="BN80" s="49">
        <f>BN58*SUM($J33:BN33)</f>
        <v>0</v>
      </c>
      <c r="BO80" s="49">
        <f>BO58*SUM($J33:BO33)</f>
        <v>0</v>
      </c>
      <c r="BP80" s="49">
        <f>BP58*SUM($J33:BP33)</f>
        <v>0</v>
      </c>
      <c r="BQ80" s="49">
        <f>BQ58*SUM($J33:BQ33)</f>
        <v>0</v>
      </c>
      <c r="BR80" s="49">
        <f>BR58*SUM($J33:BR33)</f>
        <v>0</v>
      </c>
      <c r="BS80" s="49">
        <f>BS58*SUM($J33:BS33)</f>
        <v>0</v>
      </c>
      <c r="BT80" s="49">
        <f>BT58*SUM($J33:BT33)</f>
        <v>0</v>
      </c>
      <c r="BU80" s="49">
        <f>BU58*SUM($J33:BU33)</f>
        <v>0</v>
      </c>
      <c r="BV80" s="49">
        <f>BV58*SUM($J33:BV33)</f>
        <v>0</v>
      </c>
      <c r="BW80" s="49">
        <f>BW58*SUM($J33:BW33)</f>
        <v>0</v>
      </c>
      <c r="BX80" s="49">
        <f>BX58*SUM($J33:BX33)</f>
        <v>0</v>
      </c>
      <c r="BY80" s="49">
        <f>BY58*SUM($J33:BY33)</f>
        <v>0</v>
      </c>
      <c r="BZ80" s="49">
        <f>BZ58*SUM($J33:BZ33)</f>
        <v>0</v>
      </c>
      <c r="CA80" s="49">
        <f>CA58*SUM($J33:CA33)</f>
        <v>0</v>
      </c>
      <c r="CB80" s="49">
        <f>CB58*SUM($J33:CB33)</f>
        <v>0</v>
      </c>
      <c r="CC80" s="49">
        <f>CC58*SUM($J33:CC33)</f>
        <v>0</v>
      </c>
      <c r="CD80" s="49">
        <f>CD58*SUM($J33:CD33)</f>
        <v>0</v>
      </c>
      <c r="CE80" s="49">
        <f>CE58*SUM($J33:CE33)</f>
        <v>0</v>
      </c>
      <c r="CF80" s="49">
        <f>CF58*SUM($J33:CF33)</f>
        <v>0</v>
      </c>
      <c r="CG80" s="49">
        <f>CG58*SUM($J33:CG33)</f>
        <v>0</v>
      </c>
      <c r="CH80" s="49">
        <f>CH58*SUM($J33:CH33)</f>
        <v>0</v>
      </c>
      <c r="CI80" s="49">
        <f>CI58*SUM($J33:CI33)</f>
        <v>0</v>
      </c>
      <c r="CJ80" s="49">
        <f>CJ58*SUM($J33:CJ33)</f>
        <v>0</v>
      </c>
      <c r="CK80" s="49">
        <f>CK58*SUM($J33:CK33)</f>
        <v>0</v>
      </c>
      <c r="CL80" s="49">
        <f>CL58*SUM($J33:CL33)</f>
        <v>0</v>
      </c>
      <c r="CM80" s="49">
        <f>CM58*SUM($J33:CM33)</f>
        <v>0</v>
      </c>
      <c r="CN80" s="49">
        <f>CN58*SUM($J33:CN33)</f>
        <v>0</v>
      </c>
      <c r="CO80" s="49">
        <f>CO58*SUM($J33:CO33)</f>
        <v>0</v>
      </c>
      <c r="CP80" s="49">
        <f>CP58*SUM($J33:CP33)</f>
        <v>0</v>
      </c>
      <c r="CQ80" s="49">
        <f>CQ58*SUM($J33:CQ33)</f>
        <v>0</v>
      </c>
      <c r="CR80" s="49">
        <f>CR58*SUM($J33:CR33)</f>
        <v>0</v>
      </c>
      <c r="CS80" s="49">
        <f>CS58*SUM($J33:CS33)</f>
        <v>0</v>
      </c>
      <c r="CT80" s="49">
        <f>CT58*SUM($J33:CT33)</f>
        <v>0</v>
      </c>
      <c r="CU80" s="49">
        <f>CU58*SUM($J33:CU33)</f>
        <v>0</v>
      </c>
      <c r="CV80" s="49">
        <f>CV58*SUM($J33:CV33)</f>
        <v>0</v>
      </c>
      <c r="CW80" s="49">
        <f>CW58*SUM($J33:CW33)</f>
        <v>0</v>
      </c>
      <c r="CX80" s="49">
        <f>CX58*SUM($J33:CX33)</f>
        <v>0</v>
      </c>
      <c r="CY80" s="49">
        <f>CY58*SUM($J33:CY33)</f>
        <v>0</v>
      </c>
      <c r="CZ80" s="49">
        <f>CZ58*SUM($J33:CZ33)</f>
        <v>0</v>
      </c>
      <c r="DA80" s="49">
        <f>DA58*SUM($J33:DA33)</f>
        <v>0</v>
      </c>
      <c r="DB80" s="49">
        <f>DB58*SUM($J33:DB33)</f>
        <v>0</v>
      </c>
      <c r="DC80" s="49">
        <f>DC58*SUM($J33:DC33)</f>
        <v>0</v>
      </c>
      <c r="DD80" s="49">
        <f>DD58*SUM($J33:DD33)</f>
        <v>0</v>
      </c>
      <c r="DE80" s="49">
        <f>DE58*SUM($J33:DE33)</f>
        <v>0</v>
      </c>
      <c r="DF80" s="49">
        <f>DF58*SUM($J33:DF33)</f>
        <v>0</v>
      </c>
      <c r="DG80" s="49">
        <f>DG58*SUM($J33:DG33)</f>
        <v>0</v>
      </c>
      <c r="DH80" s="49">
        <f>DH58*SUM($J33:DH33)</f>
        <v>0</v>
      </c>
      <c r="DI80" s="49">
        <f>DI58*SUM($J33:DI33)</f>
        <v>0</v>
      </c>
      <c r="DJ80" s="49">
        <f>DJ58*SUM($J33:DJ33)</f>
        <v>0</v>
      </c>
    </row>
    <row r="81" spans="1:114" x14ac:dyDescent="0.25">
      <c r="B81" t="str">
        <f t="shared" si="4"/>
        <v>Создание / реконструкция объект №13</v>
      </c>
      <c r="G81" s="45" t="s">
        <v>138</v>
      </c>
      <c r="J81" s="49">
        <f>J59*SUM($J34:J34)</f>
        <v>0</v>
      </c>
      <c r="K81" s="49">
        <f>K59*SUM($J34:K34)</f>
        <v>0</v>
      </c>
      <c r="L81" s="49">
        <f>L59*SUM($J34:L34)</f>
        <v>0</v>
      </c>
      <c r="M81" s="49">
        <f>M59*SUM($J34:M34)</f>
        <v>0</v>
      </c>
      <c r="N81" s="49">
        <f>N59*SUM($J34:N34)</f>
        <v>0</v>
      </c>
      <c r="O81" s="49">
        <f>O59*SUM($J34:O34)</f>
        <v>0</v>
      </c>
      <c r="P81" s="49">
        <f>P59*SUM($J34:P34)</f>
        <v>0</v>
      </c>
      <c r="Q81" s="49">
        <f>Q59*SUM($J34:Q34)</f>
        <v>0</v>
      </c>
      <c r="R81" s="49">
        <f>R59*SUM($J34:R34)</f>
        <v>0</v>
      </c>
      <c r="S81" s="49">
        <f>S59*SUM($J34:S34)</f>
        <v>0</v>
      </c>
      <c r="T81" s="49">
        <f>T59*SUM($J34:T34)</f>
        <v>0</v>
      </c>
      <c r="U81" s="49">
        <f>U59*SUM($J34:U34)</f>
        <v>0</v>
      </c>
      <c r="V81" s="49">
        <f>V59*SUM($J34:V34)</f>
        <v>0</v>
      </c>
      <c r="W81" s="49">
        <f>W59*SUM($J34:W34)</f>
        <v>0</v>
      </c>
      <c r="X81" s="49">
        <f>X59*SUM($J34:X34)</f>
        <v>0</v>
      </c>
      <c r="Y81" s="49">
        <f>Y59*SUM($J34:Y34)</f>
        <v>0</v>
      </c>
      <c r="Z81" s="49">
        <f>Z59*SUM($J34:Z34)</f>
        <v>0</v>
      </c>
      <c r="AA81" s="49">
        <f>AA59*SUM($J34:AA34)</f>
        <v>0</v>
      </c>
      <c r="AB81" s="49">
        <f>AB59*SUM($J34:AB34)</f>
        <v>0</v>
      </c>
      <c r="AC81" s="49">
        <f>AC59*SUM($J34:AC34)</f>
        <v>0</v>
      </c>
      <c r="AD81" s="49">
        <f>AD59*SUM($J34:AD34)</f>
        <v>0</v>
      </c>
      <c r="AE81" s="49">
        <f>AE59*SUM($J34:AE34)</f>
        <v>0</v>
      </c>
      <c r="AF81" s="49">
        <f>AF59*SUM($J34:AF34)</f>
        <v>0</v>
      </c>
      <c r="AG81" s="49">
        <f>AG59*SUM($J34:AG34)</f>
        <v>0</v>
      </c>
      <c r="AH81" s="49">
        <f>AH59*SUM($J34:AH34)</f>
        <v>0</v>
      </c>
      <c r="AI81" s="49">
        <f>AI59*SUM($J34:AI34)</f>
        <v>0</v>
      </c>
      <c r="AJ81" s="49">
        <f>AJ59*SUM($J34:AJ34)</f>
        <v>0</v>
      </c>
      <c r="AK81" s="49">
        <f>AK59*SUM($J34:AK34)</f>
        <v>0</v>
      </c>
      <c r="AL81" s="49">
        <f>AL59*SUM($J34:AL34)</f>
        <v>0</v>
      </c>
      <c r="AM81" s="49">
        <f>AM59*SUM($J34:AM34)</f>
        <v>0</v>
      </c>
      <c r="AN81" s="49">
        <f>AN59*SUM($J34:AN34)</f>
        <v>0</v>
      </c>
      <c r="AO81" s="49">
        <f>AO59*SUM($J34:AO34)</f>
        <v>0</v>
      </c>
      <c r="AP81" s="49">
        <f>AP59*SUM($J34:AP34)</f>
        <v>0</v>
      </c>
      <c r="AQ81" s="49">
        <f>AQ59*SUM($J34:AQ34)</f>
        <v>0</v>
      </c>
      <c r="AR81" s="49">
        <f>AR59*SUM($J34:AR34)</f>
        <v>0</v>
      </c>
      <c r="AS81" s="49">
        <f>AS59*SUM($J34:AS34)</f>
        <v>0</v>
      </c>
      <c r="AT81" s="49">
        <f>AT59*SUM($J34:AT34)</f>
        <v>0</v>
      </c>
      <c r="AU81" s="49">
        <f>AU59*SUM($J34:AU34)</f>
        <v>0</v>
      </c>
      <c r="AV81" s="49">
        <f>AV59*SUM($J34:AV34)</f>
        <v>0</v>
      </c>
      <c r="AW81" s="49">
        <f>AW59*SUM($J34:AW34)</f>
        <v>0</v>
      </c>
      <c r="AX81" s="49">
        <f>AX59*SUM($J34:AX34)</f>
        <v>0</v>
      </c>
      <c r="AY81" s="49">
        <f>AY59*SUM($J34:AY34)</f>
        <v>0</v>
      </c>
      <c r="AZ81" s="49">
        <f>AZ59*SUM($J34:AZ34)</f>
        <v>0</v>
      </c>
      <c r="BA81" s="49">
        <f>BA59*SUM($J34:BA34)</f>
        <v>0</v>
      </c>
      <c r="BB81" s="49">
        <f>BB59*SUM($J34:BB34)</f>
        <v>0</v>
      </c>
      <c r="BC81" s="49">
        <f>BC59*SUM($J34:BC34)</f>
        <v>0</v>
      </c>
      <c r="BD81" s="49">
        <f>BD59*SUM($J34:BD34)</f>
        <v>0</v>
      </c>
      <c r="BE81" s="49">
        <f>BE59*SUM($J34:BE34)</f>
        <v>0</v>
      </c>
      <c r="BF81" s="49">
        <f>BF59*SUM($J34:BF34)</f>
        <v>0</v>
      </c>
      <c r="BG81" s="49">
        <f>BG59*SUM($J34:BG34)</f>
        <v>0</v>
      </c>
      <c r="BH81" s="49">
        <f>BH59*SUM($J34:BH34)</f>
        <v>0</v>
      </c>
      <c r="BI81" s="49">
        <f>BI59*SUM($J34:BI34)</f>
        <v>0</v>
      </c>
      <c r="BJ81" s="49">
        <f>BJ59*SUM($J34:BJ34)</f>
        <v>0</v>
      </c>
      <c r="BK81" s="49">
        <f>BK59*SUM($J34:BK34)</f>
        <v>0</v>
      </c>
      <c r="BL81" s="49">
        <f>BL59*SUM($J34:BL34)</f>
        <v>0</v>
      </c>
      <c r="BM81" s="49">
        <f>BM59*SUM($J34:BM34)</f>
        <v>0</v>
      </c>
      <c r="BN81" s="49">
        <f>BN59*SUM($J34:BN34)</f>
        <v>0</v>
      </c>
      <c r="BO81" s="49">
        <f>BO59*SUM($J34:BO34)</f>
        <v>0</v>
      </c>
      <c r="BP81" s="49">
        <f>BP59*SUM($J34:BP34)</f>
        <v>0</v>
      </c>
      <c r="BQ81" s="49">
        <f>BQ59*SUM($J34:BQ34)</f>
        <v>0</v>
      </c>
      <c r="BR81" s="49">
        <f>BR59*SUM($J34:BR34)</f>
        <v>0</v>
      </c>
      <c r="BS81" s="49">
        <f>BS59*SUM($J34:BS34)</f>
        <v>0</v>
      </c>
      <c r="BT81" s="49">
        <f>BT59*SUM($J34:BT34)</f>
        <v>0</v>
      </c>
      <c r="BU81" s="49">
        <f>BU59*SUM($J34:BU34)</f>
        <v>0</v>
      </c>
      <c r="BV81" s="49">
        <f>BV59*SUM($J34:BV34)</f>
        <v>0</v>
      </c>
      <c r="BW81" s="49">
        <f>BW59*SUM($J34:BW34)</f>
        <v>0</v>
      </c>
      <c r="BX81" s="49">
        <f>BX59*SUM($J34:BX34)</f>
        <v>0</v>
      </c>
      <c r="BY81" s="49">
        <f>BY59*SUM($J34:BY34)</f>
        <v>0</v>
      </c>
      <c r="BZ81" s="49">
        <f>BZ59*SUM($J34:BZ34)</f>
        <v>0</v>
      </c>
      <c r="CA81" s="49">
        <f>CA59*SUM($J34:CA34)</f>
        <v>0</v>
      </c>
      <c r="CB81" s="49">
        <f>CB59*SUM($J34:CB34)</f>
        <v>0</v>
      </c>
      <c r="CC81" s="49">
        <f>CC59*SUM($J34:CC34)</f>
        <v>0</v>
      </c>
      <c r="CD81" s="49">
        <f>CD59*SUM($J34:CD34)</f>
        <v>0</v>
      </c>
      <c r="CE81" s="49">
        <f>CE59*SUM($J34:CE34)</f>
        <v>0</v>
      </c>
      <c r="CF81" s="49">
        <f>CF59*SUM($J34:CF34)</f>
        <v>0</v>
      </c>
      <c r="CG81" s="49">
        <f>CG59*SUM($J34:CG34)</f>
        <v>0</v>
      </c>
      <c r="CH81" s="49">
        <f>CH59*SUM($J34:CH34)</f>
        <v>0</v>
      </c>
      <c r="CI81" s="49">
        <f>CI59*SUM($J34:CI34)</f>
        <v>0</v>
      </c>
      <c r="CJ81" s="49">
        <f>CJ59*SUM($J34:CJ34)</f>
        <v>0</v>
      </c>
      <c r="CK81" s="49">
        <f>CK59*SUM($J34:CK34)</f>
        <v>0</v>
      </c>
      <c r="CL81" s="49">
        <f>CL59*SUM($J34:CL34)</f>
        <v>0</v>
      </c>
      <c r="CM81" s="49">
        <f>CM59*SUM($J34:CM34)</f>
        <v>0</v>
      </c>
      <c r="CN81" s="49">
        <f>CN59*SUM($J34:CN34)</f>
        <v>0</v>
      </c>
      <c r="CO81" s="49">
        <f>CO59*SUM($J34:CO34)</f>
        <v>0</v>
      </c>
      <c r="CP81" s="49">
        <f>CP59*SUM($J34:CP34)</f>
        <v>0</v>
      </c>
      <c r="CQ81" s="49">
        <f>CQ59*SUM($J34:CQ34)</f>
        <v>0</v>
      </c>
      <c r="CR81" s="49">
        <f>CR59*SUM($J34:CR34)</f>
        <v>0</v>
      </c>
      <c r="CS81" s="49">
        <f>CS59*SUM($J34:CS34)</f>
        <v>0</v>
      </c>
      <c r="CT81" s="49">
        <f>CT59*SUM($J34:CT34)</f>
        <v>0</v>
      </c>
      <c r="CU81" s="49">
        <f>CU59*SUM($J34:CU34)</f>
        <v>0</v>
      </c>
      <c r="CV81" s="49">
        <f>CV59*SUM($J34:CV34)</f>
        <v>0</v>
      </c>
      <c r="CW81" s="49">
        <f>CW59*SUM($J34:CW34)</f>
        <v>0</v>
      </c>
      <c r="CX81" s="49">
        <f>CX59*SUM($J34:CX34)</f>
        <v>0</v>
      </c>
      <c r="CY81" s="49">
        <f>CY59*SUM($J34:CY34)</f>
        <v>0</v>
      </c>
      <c r="CZ81" s="49">
        <f>CZ59*SUM($J34:CZ34)</f>
        <v>0</v>
      </c>
      <c r="DA81" s="49">
        <f>DA59*SUM($J34:DA34)</f>
        <v>0</v>
      </c>
      <c r="DB81" s="49">
        <f>DB59*SUM($J34:DB34)</f>
        <v>0</v>
      </c>
      <c r="DC81" s="49">
        <f>DC59*SUM($J34:DC34)</f>
        <v>0</v>
      </c>
      <c r="DD81" s="49">
        <f>DD59*SUM($J34:DD34)</f>
        <v>0</v>
      </c>
      <c r="DE81" s="49">
        <f>DE59*SUM($J34:DE34)</f>
        <v>0</v>
      </c>
      <c r="DF81" s="49">
        <f>DF59*SUM($J34:DF34)</f>
        <v>0</v>
      </c>
      <c r="DG81" s="49">
        <f>DG59*SUM($J34:DG34)</f>
        <v>0</v>
      </c>
      <c r="DH81" s="49">
        <f>DH59*SUM($J34:DH34)</f>
        <v>0</v>
      </c>
      <c r="DI81" s="49">
        <f>DI59*SUM($J34:DI34)</f>
        <v>0</v>
      </c>
      <c r="DJ81" s="49">
        <f>DJ59*SUM($J34:DJ34)</f>
        <v>0</v>
      </c>
    </row>
    <row r="82" spans="1:114" x14ac:dyDescent="0.25">
      <c r="B82" t="str">
        <f t="shared" si="4"/>
        <v>Создание / реконструкция объект №14</v>
      </c>
      <c r="G82" s="45" t="s">
        <v>138</v>
      </c>
      <c r="J82" s="49">
        <f>J60*SUM($J35:J35)</f>
        <v>0</v>
      </c>
      <c r="K82" s="49">
        <f>K60*SUM($J35:K35)</f>
        <v>0</v>
      </c>
      <c r="L82" s="49">
        <f>L60*SUM($J35:L35)</f>
        <v>0</v>
      </c>
      <c r="M82" s="49">
        <f>M60*SUM($J35:M35)</f>
        <v>0</v>
      </c>
      <c r="N82" s="49">
        <f>N60*SUM($J35:N35)</f>
        <v>0</v>
      </c>
      <c r="O82" s="49">
        <f>O60*SUM($J35:O35)</f>
        <v>0</v>
      </c>
      <c r="P82" s="49">
        <f>P60*SUM($J35:P35)</f>
        <v>0</v>
      </c>
      <c r="Q82" s="49">
        <f>Q60*SUM($J35:Q35)</f>
        <v>0</v>
      </c>
      <c r="R82" s="49">
        <f>R60*SUM($J35:R35)</f>
        <v>0</v>
      </c>
      <c r="S82" s="49">
        <f>S60*SUM($J35:S35)</f>
        <v>0</v>
      </c>
      <c r="T82" s="49">
        <f>T60*SUM($J35:T35)</f>
        <v>0</v>
      </c>
      <c r="U82" s="49">
        <f>U60*SUM($J35:U35)</f>
        <v>0</v>
      </c>
      <c r="V82" s="49">
        <f>V60*SUM($J35:V35)</f>
        <v>0</v>
      </c>
      <c r="W82" s="49">
        <f>W60*SUM($J35:W35)</f>
        <v>0</v>
      </c>
      <c r="X82" s="49">
        <f>X60*SUM($J35:X35)</f>
        <v>0</v>
      </c>
      <c r="Y82" s="49">
        <f>Y60*SUM($J35:Y35)</f>
        <v>0</v>
      </c>
      <c r="Z82" s="49">
        <f>Z60*SUM($J35:Z35)</f>
        <v>0</v>
      </c>
      <c r="AA82" s="49">
        <f>AA60*SUM($J35:AA35)</f>
        <v>0</v>
      </c>
      <c r="AB82" s="49">
        <f>AB60*SUM($J35:AB35)</f>
        <v>0</v>
      </c>
      <c r="AC82" s="49">
        <f>AC60*SUM($J35:AC35)</f>
        <v>0</v>
      </c>
      <c r="AD82" s="49">
        <f>AD60*SUM($J35:AD35)</f>
        <v>0</v>
      </c>
      <c r="AE82" s="49">
        <f>AE60*SUM($J35:AE35)</f>
        <v>0</v>
      </c>
      <c r="AF82" s="49">
        <f>AF60*SUM($J35:AF35)</f>
        <v>0</v>
      </c>
      <c r="AG82" s="49">
        <f>AG60*SUM($J35:AG35)</f>
        <v>0</v>
      </c>
      <c r="AH82" s="49">
        <f>AH60*SUM($J35:AH35)</f>
        <v>0</v>
      </c>
      <c r="AI82" s="49">
        <f>AI60*SUM($J35:AI35)</f>
        <v>0</v>
      </c>
      <c r="AJ82" s="49">
        <f>AJ60*SUM($J35:AJ35)</f>
        <v>0</v>
      </c>
      <c r="AK82" s="49">
        <f>AK60*SUM($J35:AK35)</f>
        <v>0</v>
      </c>
      <c r="AL82" s="49">
        <f>AL60*SUM($J35:AL35)</f>
        <v>0</v>
      </c>
      <c r="AM82" s="49">
        <f>AM60*SUM($J35:AM35)</f>
        <v>0</v>
      </c>
      <c r="AN82" s="49">
        <f>AN60*SUM($J35:AN35)</f>
        <v>0</v>
      </c>
      <c r="AO82" s="49">
        <f>AO60*SUM($J35:AO35)</f>
        <v>0</v>
      </c>
      <c r="AP82" s="49">
        <f>AP60*SUM($J35:AP35)</f>
        <v>0</v>
      </c>
      <c r="AQ82" s="49">
        <f>AQ60*SUM($J35:AQ35)</f>
        <v>0</v>
      </c>
      <c r="AR82" s="49">
        <f>AR60*SUM($J35:AR35)</f>
        <v>0</v>
      </c>
      <c r="AS82" s="49">
        <f>AS60*SUM($J35:AS35)</f>
        <v>0</v>
      </c>
      <c r="AT82" s="49">
        <f>AT60*SUM($J35:AT35)</f>
        <v>0</v>
      </c>
      <c r="AU82" s="49">
        <f>AU60*SUM($J35:AU35)</f>
        <v>0</v>
      </c>
      <c r="AV82" s="49">
        <f>AV60*SUM($J35:AV35)</f>
        <v>0</v>
      </c>
      <c r="AW82" s="49">
        <f>AW60*SUM($J35:AW35)</f>
        <v>0</v>
      </c>
      <c r="AX82" s="49">
        <f>AX60*SUM($J35:AX35)</f>
        <v>0</v>
      </c>
      <c r="AY82" s="49">
        <f>AY60*SUM($J35:AY35)</f>
        <v>0</v>
      </c>
      <c r="AZ82" s="49">
        <f>AZ60*SUM($J35:AZ35)</f>
        <v>0</v>
      </c>
      <c r="BA82" s="49">
        <f>BA60*SUM($J35:BA35)</f>
        <v>0</v>
      </c>
      <c r="BB82" s="49">
        <f>BB60*SUM($J35:BB35)</f>
        <v>0</v>
      </c>
      <c r="BC82" s="49">
        <f>BC60*SUM($J35:BC35)</f>
        <v>0</v>
      </c>
      <c r="BD82" s="49">
        <f>BD60*SUM($J35:BD35)</f>
        <v>0</v>
      </c>
      <c r="BE82" s="49">
        <f>BE60*SUM($J35:BE35)</f>
        <v>0</v>
      </c>
      <c r="BF82" s="49">
        <f>BF60*SUM($J35:BF35)</f>
        <v>0</v>
      </c>
      <c r="BG82" s="49">
        <f>BG60*SUM($J35:BG35)</f>
        <v>0</v>
      </c>
      <c r="BH82" s="49">
        <f>BH60*SUM($J35:BH35)</f>
        <v>0</v>
      </c>
      <c r="BI82" s="49">
        <f>BI60*SUM($J35:BI35)</f>
        <v>0</v>
      </c>
      <c r="BJ82" s="49">
        <f>BJ60*SUM($J35:BJ35)</f>
        <v>0</v>
      </c>
      <c r="BK82" s="49">
        <f>BK60*SUM($J35:BK35)</f>
        <v>0</v>
      </c>
      <c r="BL82" s="49">
        <f>BL60*SUM($J35:BL35)</f>
        <v>0</v>
      </c>
      <c r="BM82" s="49">
        <f>BM60*SUM($J35:BM35)</f>
        <v>0</v>
      </c>
      <c r="BN82" s="49">
        <f>BN60*SUM($J35:BN35)</f>
        <v>0</v>
      </c>
      <c r="BO82" s="49">
        <f>BO60*SUM($J35:BO35)</f>
        <v>0</v>
      </c>
      <c r="BP82" s="49">
        <f>BP60*SUM($J35:BP35)</f>
        <v>0</v>
      </c>
      <c r="BQ82" s="49">
        <f>BQ60*SUM($J35:BQ35)</f>
        <v>0</v>
      </c>
      <c r="BR82" s="49">
        <f>BR60*SUM($J35:BR35)</f>
        <v>0</v>
      </c>
      <c r="BS82" s="49">
        <f>BS60*SUM($J35:BS35)</f>
        <v>0</v>
      </c>
      <c r="BT82" s="49">
        <f>BT60*SUM($J35:BT35)</f>
        <v>0</v>
      </c>
      <c r="BU82" s="49">
        <f>BU60*SUM($J35:BU35)</f>
        <v>0</v>
      </c>
      <c r="BV82" s="49">
        <f>BV60*SUM($J35:BV35)</f>
        <v>0</v>
      </c>
      <c r="BW82" s="49">
        <f>BW60*SUM($J35:BW35)</f>
        <v>0</v>
      </c>
      <c r="BX82" s="49">
        <f>BX60*SUM($J35:BX35)</f>
        <v>0</v>
      </c>
      <c r="BY82" s="49">
        <f>BY60*SUM($J35:BY35)</f>
        <v>0</v>
      </c>
      <c r="BZ82" s="49">
        <f>BZ60*SUM($J35:BZ35)</f>
        <v>0</v>
      </c>
      <c r="CA82" s="49">
        <f>CA60*SUM($J35:CA35)</f>
        <v>0</v>
      </c>
      <c r="CB82" s="49">
        <f>CB60*SUM($J35:CB35)</f>
        <v>0</v>
      </c>
      <c r="CC82" s="49">
        <f>CC60*SUM($J35:CC35)</f>
        <v>0</v>
      </c>
      <c r="CD82" s="49">
        <f>CD60*SUM($J35:CD35)</f>
        <v>0</v>
      </c>
      <c r="CE82" s="49">
        <f>CE60*SUM($J35:CE35)</f>
        <v>0</v>
      </c>
      <c r="CF82" s="49">
        <f>CF60*SUM($J35:CF35)</f>
        <v>0</v>
      </c>
      <c r="CG82" s="49">
        <f>CG60*SUM($J35:CG35)</f>
        <v>0</v>
      </c>
      <c r="CH82" s="49">
        <f>CH60*SUM($J35:CH35)</f>
        <v>0</v>
      </c>
      <c r="CI82" s="49">
        <f>CI60*SUM($J35:CI35)</f>
        <v>0</v>
      </c>
      <c r="CJ82" s="49">
        <f>CJ60*SUM($J35:CJ35)</f>
        <v>0</v>
      </c>
      <c r="CK82" s="49">
        <f>CK60*SUM($J35:CK35)</f>
        <v>0</v>
      </c>
      <c r="CL82" s="49">
        <f>CL60*SUM($J35:CL35)</f>
        <v>0</v>
      </c>
      <c r="CM82" s="49">
        <f>CM60*SUM($J35:CM35)</f>
        <v>0</v>
      </c>
      <c r="CN82" s="49">
        <f>CN60*SUM($J35:CN35)</f>
        <v>0</v>
      </c>
      <c r="CO82" s="49">
        <f>CO60*SUM($J35:CO35)</f>
        <v>0</v>
      </c>
      <c r="CP82" s="49">
        <f>CP60*SUM($J35:CP35)</f>
        <v>0</v>
      </c>
      <c r="CQ82" s="49">
        <f>CQ60*SUM($J35:CQ35)</f>
        <v>0</v>
      </c>
      <c r="CR82" s="49">
        <f>CR60*SUM($J35:CR35)</f>
        <v>0</v>
      </c>
      <c r="CS82" s="49">
        <f>CS60*SUM($J35:CS35)</f>
        <v>0</v>
      </c>
      <c r="CT82" s="49">
        <f>CT60*SUM($J35:CT35)</f>
        <v>0</v>
      </c>
      <c r="CU82" s="49">
        <f>CU60*SUM($J35:CU35)</f>
        <v>0</v>
      </c>
      <c r="CV82" s="49">
        <f>CV60*SUM($J35:CV35)</f>
        <v>0</v>
      </c>
      <c r="CW82" s="49">
        <f>CW60*SUM($J35:CW35)</f>
        <v>0</v>
      </c>
      <c r="CX82" s="49">
        <f>CX60*SUM($J35:CX35)</f>
        <v>0</v>
      </c>
      <c r="CY82" s="49">
        <f>CY60*SUM($J35:CY35)</f>
        <v>0</v>
      </c>
      <c r="CZ82" s="49">
        <f>CZ60*SUM($J35:CZ35)</f>
        <v>0</v>
      </c>
      <c r="DA82" s="49">
        <f>DA60*SUM($J35:DA35)</f>
        <v>0</v>
      </c>
      <c r="DB82" s="49">
        <f>DB60*SUM($J35:DB35)</f>
        <v>0</v>
      </c>
      <c r="DC82" s="49">
        <f>DC60*SUM($J35:DC35)</f>
        <v>0</v>
      </c>
      <c r="DD82" s="49">
        <f>DD60*SUM($J35:DD35)</f>
        <v>0</v>
      </c>
      <c r="DE82" s="49">
        <f>DE60*SUM($J35:DE35)</f>
        <v>0</v>
      </c>
      <c r="DF82" s="49">
        <f>DF60*SUM($J35:DF35)</f>
        <v>0</v>
      </c>
      <c r="DG82" s="49">
        <f>DG60*SUM($J35:DG35)</f>
        <v>0</v>
      </c>
      <c r="DH82" s="49">
        <f>DH60*SUM($J35:DH35)</f>
        <v>0</v>
      </c>
      <c r="DI82" s="49">
        <f>DI60*SUM($J35:DI35)</f>
        <v>0</v>
      </c>
      <c r="DJ82" s="49">
        <f>DJ60*SUM($J35:DJ35)</f>
        <v>0</v>
      </c>
    </row>
    <row r="83" spans="1:114" x14ac:dyDescent="0.25">
      <c r="B83" t="str">
        <f t="shared" si="4"/>
        <v>Создание / реконструкция объект №15</v>
      </c>
      <c r="G83" s="45" t="s">
        <v>138</v>
      </c>
      <c r="J83" s="49">
        <f>J61*SUM($J36:J36)</f>
        <v>0</v>
      </c>
      <c r="K83" s="49">
        <f>K61*SUM($J36:K36)</f>
        <v>0</v>
      </c>
      <c r="L83" s="49">
        <f>L61*SUM($J36:L36)</f>
        <v>0</v>
      </c>
      <c r="M83" s="49">
        <f>M61*SUM($J36:M36)</f>
        <v>0</v>
      </c>
      <c r="N83" s="49">
        <f>N61*SUM($J36:N36)</f>
        <v>0</v>
      </c>
      <c r="O83" s="49">
        <f>O61*SUM($J36:O36)</f>
        <v>0</v>
      </c>
      <c r="P83" s="49">
        <f>P61*SUM($J36:P36)</f>
        <v>0</v>
      </c>
      <c r="Q83" s="49">
        <f>Q61*SUM($J36:Q36)</f>
        <v>0</v>
      </c>
      <c r="R83" s="49">
        <f>R61*SUM($J36:R36)</f>
        <v>0</v>
      </c>
      <c r="S83" s="49">
        <f>S61*SUM($J36:S36)</f>
        <v>0</v>
      </c>
      <c r="T83" s="49">
        <f>T61*SUM($J36:T36)</f>
        <v>0</v>
      </c>
      <c r="U83" s="49">
        <f>U61*SUM($J36:U36)</f>
        <v>0</v>
      </c>
      <c r="V83" s="49">
        <f>V61*SUM($J36:V36)</f>
        <v>0</v>
      </c>
      <c r="W83" s="49">
        <f>W61*SUM($J36:W36)</f>
        <v>0</v>
      </c>
      <c r="X83" s="49">
        <f>X61*SUM($J36:X36)</f>
        <v>0</v>
      </c>
      <c r="Y83" s="49">
        <f>Y61*SUM($J36:Y36)</f>
        <v>0</v>
      </c>
      <c r="Z83" s="49">
        <f>Z61*SUM($J36:Z36)</f>
        <v>0</v>
      </c>
      <c r="AA83" s="49">
        <f>AA61*SUM($J36:AA36)</f>
        <v>0</v>
      </c>
      <c r="AB83" s="49">
        <f>AB61*SUM($J36:AB36)</f>
        <v>0</v>
      </c>
      <c r="AC83" s="49">
        <f>AC61*SUM($J36:AC36)</f>
        <v>0</v>
      </c>
      <c r="AD83" s="49">
        <f>AD61*SUM($J36:AD36)</f>
        <v>0</v>
      </c>
      <c r="AE83" s="49">
        <f>AE61*SUM($J36:AE36)</f>
        <v>0</v>
      </c>
      <c r="AF83" s="49">
        <f>AF61*SUM($J36:AF36)</f>
        <v>0</v>
      </c>
      <c r="AG83" s="49">
        <f>AG61*SUM($J36:AG36)</f>
        <v>0</v>
      </c>
      <c r="AH83" s="49">
        <f>AH61*SUM($J36:AH36)</f>
        <v>0</v>
      </c>
      <c r="AI83" s="49">
        <f>AI61*SUM($J36:AI36)</f>
        <v>0</v>
      </c>
      <c r="AJ83" s="49">
        <f>AJ61*SUM($J36:AJ36)</f>
        <v>0</v>
      </c>
      <c r="AK83" s="49">
        <f>AK61*SUM($J36:AK36)</f>
        <v>0</v>
      </c>
      <c r="AL83" s="49">
        <f>AL61*SUM($J36:AL36)</f>
        <v>0</v>
      </c>
      <c r="AM83" s="49">
        <f>AM61*SUM($J36:AM36)</f>
        <v>0</v>
      </c>
      <c r="AN83" s="49">
        <f>AN61*SUM($J36:AN36)</f>
        <v>0</v>
      </c>
      <c r="AO83" s="49">
        <f>AO61*SUM($J36:AO36)</f>
        <v>0</v>
      </c>
      <c r="AP83" s="49">
        <f>AP61*SUM($J36:AP36)</f>
        <v>0</v>
      </c>
      <c r="AQ83" s="49">
        <f>AQ61*SUM($J36:AQ36)</f>
        <v>0</v>
      </c>
      <c r="AR83" s="49">
        <f>AR61*SUM($J36:AR36)</f>
        <v>0</v>
      </c>
      <c r="AS83" s="49">
        <f>AS61*SUM($J36:AS36)</f>
        <v>0</v>
      </c>
      <c r="AT83" s="49">
        <f>AT61*SUM($J36:AT36)</f>
        <v>0</v>
      </c>
      <c r="AU83" s="49">
        <f>AU61*SUM($J36:AU36)</f>
        <v>0</v>
      </c>
      <c r="AV83" s="49">
        <f>AV61*SUM($J36:AV36)</f>
        <v>0</v>
      </c>
      <c r="AW83" s="49">
        <f>AW61*SUM($J36:AW36)</f>
        <v>0</v>
      </c>
      <c r="AX83" s="49">
        <f>AX61*SUM($J36:AX36)</f>
        <v>0</v>
      </c>
      <c r="AY83" s="49">
        <f>AY61*SUM($J36:AY36)</f>
        <v>0</v>
      </c>
      <c r="AZ83" s="49">
        <f>AZ61*SUM($J36:AZ36)</f>
        <v>0</v>
      </c>
      <c r="BA83" s="49">
        <f>BA61*SUM($J36:BA36)</f>
        <v>0</v>
      </c>
      <c r="BB83" s="49">
        <f>BB61*SUM($J36:BB36)</f>
        <v>0</v>
      </c>
      <c r="BC83" s="49">
        <f>BC61*SUM($J36:BC36)</f>
        <v>0</v>
      </c>
      <c r="BD83" s="49">
        <f>BD61*SUM($J36:BD36)</f>
        <v>0</v>
      </c>
      <c r="BE83" s="49">
        <f>BE61*SUM($J36:BE36)</f>
        <v>0</v>
      </c>
      <c r="BF83" s="49">
        <f>BF61*SUM($J36:BF36)</f>
        <v>0</v>
      </c>
      <c r="BG83" s="49">
        <f>BG61*SUM($J36:BG36)</f>
        <v>0</v>
      </c>
      <c r="BH83" s="49">
        <f>BH61*SUM($J36:BH36)</f>
        <v>0</v>
      </c>
      <c r="BI83" s="49">
        <f>BI61*SUM($J36:BI36)</f>
        <v>0</v>
      </c>
      <c r="BJ83" s="49">
        <f>BJ61*SUM($J36:BJ36)</f>
        <v>0</v>
      </c>
      <c r="BK83" s="49">
        <f>BK61*SUM($J36:BK36)</f>
        <v>0</v>
      </c>
      <c r="BL83" s="49">
        <f>BL61*SUM($J36:BL36)</f>
        <v>0</v>
      </c>
      <c r="BM83" s="49">
        <f>BM61*SUM($J36:BM36)</f>
        <v>0</v>
      </c>
      <c r="BN83" s="49">
        <f>BN61*SUM($J36:BN36)</f>
        <v>0</v>
      </c>
      <c r="BO83" s="49">
        <f>BO61*SUM($J36:BO36)</f>
        <v>0</v>
      </c>
      <c r="BP83" s="49">
        <f>BP61*SUM($J36:BP36)</f>
        <v>0</v>
      </c>
      <c r="BQ83" s="49">
        <f>BQ61*SUM($J36:BQ36)</f>
        <v>0</v>
      </c>
      <c r="BR83" s="49">
        <f>BR61*SUM($J36:BR36)</f>
        <v>0</v>
      </c>
      <c r="BS83" s="49">
        <f>BS61*SUM($J36:BS36)</f>
        <v>0</v>
      </c>
      <c r="BT83" s="49">
        <f>BT61*SUM($J36:BT36)</f>
        <v>0</v>
      </c>
      <c r="BU83" s="49">
        <f>BU61*SUM($J36:BU36)</f>
        <v>0</v>
      </c>
      <c r="BV83" s="49">
        <f>BV61*SUM($J36:BV36)</f>
        <v>0</v>
      </c>
      <c r="BW83" s="49">
        <f>BW61*SUM($J36:BW36)</f>
        <v>0</v>
      </c>
      <c r="BX83" s="49">
        <f>BX61*SUM($J36:BX36)</f>
        <v>0</v>
      </c>
      <c r="BY83" s="49">
        <f>BY61*SUM($J36:BY36)</f>
        <v>0</v>
      </c>
      <c r="BZ83" s="49">
        <f>BZ61*SUM($J36:BZ36)</f>
        <v>0</v>
      </c>
      <c r="CA83" s="49">
        <f>CA61*SUM($J36:CA36)</f>
        <v>0</v>
      </c>
      <c r="CB83" s="49">
        <f>CB61*SUM($J36:CB36)</f>
        <v>0</v>
      </c>
      <c r="CC83" s="49">
        <f>CC61*SUM($J36:CC36)</f>
        <v>0</v>
      </c>
      <c r="CD83" s="49">
        <f>CD61*SUM($J36:CD36)</f>
        <v>0</v>
      </c>
      <c r="CE83" s="49">
        <f>CE61*SUM($J36:CE36)</f>
        <v>0</v>
      </c>
      <c r="CF83" s="49">
        <f>CF61*SUM($J36:CF36)</f>
        <v>0</v>
      </c>
      <c r="CG83" s="49">
        <f>CG61*SUM($J36:CG36)</f>
        <v>0</v>
      </c>
      <c r="CH83" s="49">
        <f>CH61*SUM($J36:CH36)</f>
        <v>0</v>
      </c>
      <c r="CI83" s="49">
        <f>CI61*SUM($J36:CI36)</f>
        <v>0</v>
      </c>
      <c r="CJ83" s="49">
        <f>CJ61*SUM($J36:CJ36)</f>
        <v>0</v>
      </c>
      <c r="CK83" s="49">
        <f>CK61*SUM($J36:CK36)</f>
        <v>0</v>
      </c>
      <c r="CL83" s="49">
        <f>CL61*SUM($J36:CL36)</f>
        <v>0</v>
      </c>
      <c r="CM83" s="49">
        <f>CM61*SUM($J36:CM36)</f>
        <v>0</v>
      </c>
      <c r="CN83" s="49">
        <f>CN61*SUM($J36:CN36)</f>
        <v>0</v>
      </c>
      <c r="CO83" s="49">
        <f>CO61*SUM($J36:CO36)</f>
        <v>0</v>
      </c>
      <c r="CP83" s="49">
        <f>CP61*SUM($J36:CP36)</f>
        <v>0</v>
      </c>
      <c r="CQ83" s="49">
        <f>CQ61*SUM($J36:CQ36)</f>
        <v>0</v>
      </c>
      <c r="CR83" s="49">
        <f>CR61*SUM($J36:CR36)</f>
        <v>0</v>
      </c>
      <c r="CS83" s="49">
        <f>CS61*SUM($J36:CS36)</f>
        <v>0</v>
      </c>
      <c r="CT83" s="49">
        <f>CT61*SUM($J36:CT36)</f>
        <v>0</v>
      </c>
      <c r="CU83" s="49">
        <f>CU61*SUM($J36:CU36)</f>
        <v>0</v>
      </c>
      <c r="CV83" s="49">
        <f>CV61*SUM($J36:CV36)</f>
        <v>0</v>
      </c>
      <c r="CW83" s="49">
        <f>CW61*SUM($J36:CW36)</f>
        <v>0</v>
      </c>
      <c r="CX83" s="49">
        <f>CX61*SUM($J36:CX36)</f>
        <v>0</v>
      </c>
      <c r="CY83" s="49">
        <f>CY61*SUM($J36:CY36)</f>
        <v>0</v>
      </c>
      <c r="CZ83" s="49">
        <f>CZ61*SUM($J36:CZ36)</f>
        <v>0</v>
      </c>
      <c r="DA83" s="49">
        <f>DA61*SUM($J36:DA36)</f>
        <v>0</v>
      </c>
      <c r="DB83" s="49">
        <f>DB61*SUM($J36:DB36)</f>
        <v>0</v>
      </c>
      <c r="DC83" s="49">
        <f>DC61*SUM($J36:DC36)</f>
        <v>0</v>
      </c>
      <c r="DD83" s="49">
        <f>DD61*SUM($J36:DD36)</f>
        <v>0</v>
      </c>
      <c r="DE83" s="49">
        <f>DE61*SUM($J36:DE36)</f>
        <v>0</v>
      </c>
      <c r="DF83" s="49">
        <f>DF61*SUM($J36:DF36)</f>
        <v>0</v>
      </c>
      <c r="DG83" s="49">
        <f>DG61*SUM($J36:DG36)</f>
        <v>0</v>
      </c>
      <c r="DH83" s="49">
        <f>DH61*SUM($J36:DH36)</f>
        <v>0</v>
      </c>
      <c r="DI83" s="49">
        <f>DI61*SUM($J36:DI36)</f>
        <v>0</v>
      </c>
      <c r="DJ83" s="49">
        <f>DJ61*SUM($J36:DJ36)</f>
        <v>0</v>
      </c>
    </row>
    <row r="84" spans="1:114" x14ac:dyDescent="0.25">
      <c r="B84" t="str">
        <f t="shared" si="4"/>
        <v>Создание / реконструкция объект №16</v>
      </c>
      <c r="G84" s="45" t="s">
        <v>138</v>
      </c>
      <c r="J84" s="49">
        <f>J62*SUM($J37:J37)</f>
        <v>0</v>
      </c>
      <c r="K84" s="49">
        <f>K62*SUM($J37:K37)</f>
        <v>0</v>
      </c>
      <c r="L84" s="49">
        <f>L62*SUM($J37:L37)</f>
        <v>0</v>
      </c>
      <c r="M84" s="49">
        <f>M62*SUM($J37:M37)</f>
        <v>0</v>
      </c>
      <c r="N84" s="49">
        <f>N62*SUM($J37:N37)</f>
        <v>0</v>
      </c>
      <c r="O84" s="49">
        <f>O62*SUM($J37:O37)</f>
        <v>0</v>
      </c>
      <c r="P84" s="49">
        <f>P62*SUM($J37:P37)</f>
        <v>0</v>
      </c>
      <c r="Q84" s="49">
        <f>Q62*SUM($J37:Q37)</f>
        <v>0</v>
      </c>
      <c r="R84" s="49">
        <f>R62*SUM($J37:R37)</f>
        <v>0</v>
      </c>
      <c r="S84" s="49">
        <f>S62*SUM($J37:S37)</f>
        <v>0</v>
      </c>
      <c r="T84" s="49">
        <f>T62*SUM($J37:T37)</f>
        <v>0</v>
      </c>
      <c r="U84" s="49">
        <f>U62*SUM($J37:U37)</f>
        <v>0</v>
      </c>
      <c r="V84" s="49">
        <f>V62*SUM($J37:V37)</f>
        <v>0</v>
      </c>
      <c r="W84" s="49">
        <f>W62*SUM($J37:W37)</f>
        <v>0</v>
      </c>
      <c r="X84" s="49">
        <f>X62*SUM($J37:X37)</f>
        <v>0</v>
      </c>
      <c r="Y84" s="49">
        <f>Y62*SUM($J37:Y37)</f>
        <v>0</v>
      </c>
      <c r="Z84" s="49">
        <f>Z62*SUM($J37:Z37)</f>
        <v>0</v>
      </c>
      <c r="AA84" s="49">
        <f>AA62*SUM($J37:AA37)</f>
        <v>0</v>
      </c>
      <c r="AB84" s="49">
        <f>AB62*SUM($J37:AB37)</f>
        <v>0</v>
      </c>
      <c r="AC84" s="49">
        <f>AC62*SUM($J37:AC37)</f>
        <v>0</v>
      </c>
      <c r="AD84" s="49">
        <f>AD62*SUM($J37:AD37)</f>
        <v>0</v>
      </c>
      <c r="AE84" s="49">
        <f>AE62*SUM($J37:AE37)</f>
        <v>0</v>
      </c>
      <c r="AF84" s="49">
        <f>AF62*SUM($J37:AF37)</f>
        <v>0</v>
      </c>
      <c r="AG84" s="49">
        <f>AG62*SUM($J37:AG37)</f>
        <v>0</v>
      </c>
      <c r="AH84" s="49">
        <f>AH62*SUM($J37:AH37)</f>
        <v>0</v>
      </c>
      <c r="AI84" s="49">
        <f>AI62*SUM($J37:AI37)</f>
        <v>0</v>
      </c>
      <c r="AJ84" s="49">
        <f>AJ62*SUM($J37:AJ37)</f>
        <v>0</v>
      </c>
      <c r="AK84" s="49">
        <f>AK62*SUM($J37:AK37)</f>
        <v>0</v>
      </c>
      <c r="AL84" s="49">
        <f>AL62*SUM($J37:AL37)</f>
        <v>0</v>
      </c>
      <c r="AM84" s="49">
        <f>AM62*SUM($J37:AM37)</f>
        <v>0</v>
      </c>
      <c r="AN84" s="49">
        <f>AN62*SUM($J37:AN37)</f>
        <v>0</v>
      </c>
      <c r="AO84" s="49">
        <f>AO62*SUM($J37:AO37)</f>
        <v>0</v>
      </c>
      <c r="AP84" s="49">
        <f>AP62*SUM($J37:AP37)</f>
        <v>0</v>
      </c>
      <c r="AQ84" s="49">
        <f>AQ62*SUM($J37:AQ37)</f>
        <v>0</v>
      </c>
      <c r="AR84" s="49">
        <f>AR62*SUM($J37:AR37)</f>
        <v>0</v>
      </c>
      <c r="AS84" s="49">
        <f>AS62*SUM($J37:AS37)</f>
        <v>0</v>
      </c>
      <c r="AT84" s="49">
        <f>AT62*SUM($J37:AT37)</f>
        <v>0</v>
      </c>
      <c r="AU84" s="49">
        <f>AU62*SUM($J37:AU37)</f>
        <v>0</v>
      </c>
      <c r="AV84" s="49">
        <f>AV62*SUM($J37:AV37)</f>
        <v>0</v>
      </c>
      <c r="AW84" s="49">
        <f>AW62*SUM($J37:AW37)</f>
        <v>0</v>
      </c>
      <c r="AX84" s="49">
        <f>AX62*SUM($J37:AX37)</f>
        <v>0</v>
      </c>
      <c r="AY84" s="49">
        <f>AY62*SUM($J37:AY37)</f>
        <v>0</v>
      </c>
      <c r="AZ84" s="49">
        <f>AZ62*SUM($J37:AZ37)</f>
        <v>0</v>
      </c>
      <c r="BA84" s="49">
        <f>BA62*SUM($J37:BA37)</f>
        <v>0</v>
      </c>
      <c r="BB84" s="49">
        <f>BB62*SUM($J37:BB37)</f>
        <v>0</v>
      </c>
      <c r="BC84" s="49">
        <f>BC62*SUM($J37:BC37)</f>
        <v>0</v>
      </c>
      <c r="BD84" s="49">
        <f>BD62*SUM($J37:BD37)</f>
        <v>0</v>
      </c>
      <c r="BE84" s="49">
        <f>BE62*SUM($J37:BE37)</f>
        <v>0</v>
      </c>
      <c r="BF84" s="49">
        <f>BF62*SUM($J37:BF37)</f>
        <v>0</v>
      </c>
      <c r="BG84" s="49">
        <f>BG62*SUM($J37:BG37)</f>
        <v>0</v>
      </c>
      <c r="BH84" s="49">
        <f>BH62*SUM($J37:BH37)</f>
        <v>0</v>
      </c>
      <c r="BI84" s="49">
        <f>BI62*SUM($J37:BI37)</f>
        <v>0</v>
      </c>
      <c r="BJ84" s="49">
        <f>BJ62*SUM($J37:BJ37)</f>
        <v>0</v>
      </c>
      <c r="BK84" s="49">
        <f>BK62*SUM($J37:BK37)</f>
        <v>0</v>
      </c>
      <c r="BL84" s="49">
        <f>BL62*SUM($J37:BL37)</f>
        <v>0</v>
      </c>
      <c r="BM84" s="49">
        <f>BM62*SUM($J37:BM37)</f>
        <v>0</v>
      </c>
      <c r="BN84" s="49">
        <f>BN62*SUM($J37:BN37)</f>
        <v>0</v>
      </c>
      <c r="BO84" s="49">
        <f>BO62*SUM($J37:BO37)</f>
        <v>0</v>
      </c>
      <c r="BP84" s="49">
        <f>BP62*SUM($J37:BP37)</f>
        <v>0</v>
      </c>
      <c r="BQ84" s="49">
        <f>BQ62*SUM($J37:BQ37)</f>
        <v>0</v>
      </c>
      <c r="BR84" s="49">
        <f>BR62*SUM($J37:BR37)</f>
        <v>0</v>
      </c>
      <c r="BS84" s="49">
        <f>BS62*SUM($J37:BS37)</f>
        <v>0</v>
      </c>
      <c r="BT84" s="49">
        <f>BT62*SUM($J37:BT37)</f>
        <v>0</v>
      </c>
      <c r="BU84" s="49">
        <f>BU62*SUM($J37:BU37)</f>
        <v>0</v>
      </c>
      <c r="BV84" s="49">
        <f>BV62*SUM($J37:BV37)</f>
        <v>0</v>
      </c>
      <c r="BW84" s="49">
        <f>BW62*SUM($J37:BW37)</f>
        <v>0</v>
      </c>
      <c r="BX84" s="49">
        <f>BX62*SUM($J37:BX37)</f>
        <v>0</v>
      </c>
      <c r="BY84" s="49">
        <f>BY62*SUM($J37:BY37)</f>
        <v>0</v>
      </c>
      <c r="BZ84" s="49">
        <f>BZ62*SUM($J37:BZ37)</f>
        <v>0</v>
      </c>
      <c r="CA84" s="49">
        <f>CA62*SUM($J37:CA37)</f>
        <v>0</v>
      </c>
      <c r="CB84" s="49">
        <f>CB62*SUM($J37:CB37)</f>
        <v>0</v>
      </c>
      <c r="CC84" s="49">
        <f>CC62*SUM($J37:CC37)</f>
        <v>0</v>
      </c>
      <c r="CD84" s="49">
        <f>CD62*SUM($J37:CD37)</f>
        <v>0</v>
      </c>
      <c r="CE84" s="49">
        <f>CE62*SUM($J37:CE37)</f>
        <v>0</v>
      </c>
      <c r="CF84" s="49">
        <f>CF62*SUM($J37:CF37)</f>
        <v>0</v>
      </c>
      <c r="CG84" s="49">
        <f>CG62*SUM($J37:CG37)</f>
        <v>0</v>
      </c>
      <c r="CH84" s="49">
        <f>CH62*SUM($J37:CH37)</f>
        <v>0</v>
      </c>
      <c r="CI84" s="49">
        <f>CI62*SUM($J37:CI37)</f>
        <v>0</v>
      </c>
      <c r="CJ84" s="49">
        <f>CJ62*SUM($J37:CJ37)</f>
        <v>0</v>
      </c>
      <c r="CK84" s="49">
        <f>CK62*SUM($J37:CK37)</f>
        <v>0</v>
      </c>
      <c r="CL84" s="49">
        <f>CL62*SUM($J37:CL37)</f>
        <v>0</v>
      </c>
      <c r="CM84" s="49">
        <f>CM62*SUM($J37:CM37)</f>
        <v>0</v>
      </c>
      <c r="CN84" s="49">
        <f>CN62*SUM($J37:CN37)</f>
        <v>0</v>
      </c>
      <c r="CO84" s="49">
        <f>CO62*SUM($J37:CO37)</f>
        <v>0</v>
      </c>
      <c r="CP84" s="49">
        <f>CP62*SUM($J37:CP37)</f>
        <v>0</v>
      </c>
      <c r="CQ84" s="49">
        <f>CQ62*SUM($J37:CQ37)</f>
        <v>0</v>
      </c>
      <c r="CR84" s="49">
        <f>CR62*SUM($J37:CR37)</f>
        <v>0</v>
      </c>
      <c r="CS84" s="49">
        <f>CS62*SUM($J37:CS37)</f>
        <v>0</v>
      </c>
      <c r="CT84" s="49">
        <f>CT62*SUM($J37:CT37)</f>
        <v>0</v>
      </c>
      <c r="CU84" s="49">
        <f>CU62*SUM($J37:CU37)</f>
        <v>0</v>
      </c>
      <c r="CV84" s="49">
        <f>CV62*SUM($J37:CV37)</f>
        <v>0</v>
      </c>
      <c r="CW84" s="49">
        <f>CW62*SUM($J37:CW37)</f>
        <v>0</v>
      </c>
      <c r="CX84" s="49">
        <f>CX62*SUM($J37:CX37)</f>
        <v>0</v>
      </c>
      <c r="CY84" s="49">
        <f>CY62*SUM($J37:CY37)</f>
        <v>0</v>
      </c>
      <c r="CZ84" s="49">
        <f>CZ62*SUM($J37:CZ37)</f>
        <v>0</v>
      </c>
      <c r="DA84" s="49">
        <f>DA62*SUM($J37:DA37)</f>
        <v>0</v>
      </c>
      <c r="DB84" s="49">
        <f>DB62*SUM($J37:DB37)</f>
        <v>0</v>
      </c>
      <c r="DC84" s="49">
        <f>DC62*SUM($J37:DC37)</f>
        <v>0</v>
      </c>
      <c r="DD84" s="49">
        <f>DD62*SUM($J37:DD37)</f>
        <v>0</v>
      </c>
      <c r="DE84" s="49">
        <f>DE62*SUM($J37:DE37)</f>
        <v>0</v>
      </c>
      <c r="DF84" s="49">
        <f>DF62*SUM($J37:DF37)</f>
        <v>0</v>
      </c>
      <c r="DG84" s="49">
        <f>DG62*SUM($J37:DG37)</f>
        <v>0</v>
      </c>
      <c r="DH84" s="49">
        <f>DH62*SUM($J37:DH37)</f>
        <v>0</v>
      </c>
      <c r="DI84" s="49">
        <f>DI62*SUM($J37:DI37)</f>
        <v>0</v>
      </c>
      <c r="DJ84" s="49">
        <f>DJ62*SUM($J37:DJ37)</f>
        <v>0</v>
      </c>
    </row>
    <row r="85" spans="1:114" x14ac:dyDescent="0.25">
      <c r="B85" t="str">
        <f t="shared" si="4"/>
        <v>Создание / реконструкция объект №17</v>
      </c>
      <c r="G85" s="45" t="s">
        <v>138</v>
      </c>
      <c r="J85" s="49">
        <f>J63*SUM($J38:J38)</f>
        <v>0</v>
      </c>
      <c r="K85" s="49">
        <f>K63*SUM($J38:K38)</f>
        <v>0</v>
      </c>
      <c r="L85" s="49">
        <f>L63*SUM($J38:L38)</f>
        <v>0</v>
      </c>
      <c r="M85" s="49">
        <f>M63*SUM($J38:M38)</f>
        <v>0</v>
      </c>
      <c r="N85" s="49">
        <f>N63*SUM($J38:N38)</f>
        <v>0</v>
      </c>
      <c r="O85" s="49">
        <f>O63*SUM($J38:O38)</f>
        <v>0</v>
      </c>
      <c r="P85" s="49">
        <f>P63*SUM($J38:P38)</f>
        <v>0</v>
      </c>
      <c r="Q85" s="49">
        <f>Q63*SUM($J38:Q38)</f>
        <v>0</v>
      </c>
      <c r="R85" s="49">
        <f>R63*SUM($J38:R38)</f>
        <v>0</v>
      </c>
      <c r="S85" s="49">
        <f>S63*SUM($J38:S38)</f>
        <v>0</v>
      </c>
      <c r="T85" s="49">
        <f>T63*SUM($J38:T38)</f>
        <v>0</v>
      </c>
      <c r="U85" s="49">
        <f>U63*SUM($J38:U38)</f>
        <v>0</v>
      </c>
      <c r="V85" s="49">
        <f>V63*SUM($J38:V38)</f>
        <v>0</v>
      </c>
      <c r="W85" s="49">
        <f>W63*SUM($J38:W38)</f>
        <v>0</v>
      </c>
      <c r="X85" s="49">
        <f>X63*SUM($J38:X38)</f>
        <v>0</v>
      </c>
      <c r="Y85" s="49">
        <f>Y63*SUM($J38:Y38)</f>
        <v>0</v>
      </c>
      <c r="Z85" s="49">
        <f>Z63*SUM($J38:Z38)</f>
        <v>0</v>
      </c>
      <c r="AA85" s="49">
        <f>AA63*SUM($J38:AA38)</f>
        <v>0</v>
      </c>
      <c r="AB85" s="49">
        <f>AB63*SUM($J38:AB38)</f>
        <v>0</v>
      </c>
      <c r="AC85" s="49">
        <f>AC63*SUM($J38:AC38)</f>
        <v>0</v>
      </c>
      <c r="AD85" s="49">
        <f>AD63*SUM($J38:AD38)</f>
        <v>0</v>
      </c>
      <c r="AE85" s="49">
        <f>AE63*SUM($J38:AE38)</f>
        <v>0</v>
      </c>
      <c r="AF85" s="49">
        <f>AF63*SUM($J38:AF38)</f>
        <v>0</v>
      </c>
      <c r="AG85" s="49">
        <f>AG63*SUM($J38:AG38)</f>
        <v>0</v>
      </c>
      <c r="AH85" s="49">
        <f>AH63*SUM($J38:AH38)</f>
        <v>0</v>
      </c>
      <c r="AI85" s="49">
        <f>AI63*SUM($J38:AI38)</f>
        <v>0</v>
      </c>
      <c r="AJ85" s="49">
        <f>AJ63*SUM($J38:AJ38)</f>
        <v>0</v>
      </c>
      <c r="AK85" s="49">
        <f>AK63*SUM($J38:AK38)</f>
        <v>0</v>
      </c>
      <c r="AL85" s="49">
        <f>AL63*SUM($J38:AL38)</f>
        <v>0</v>
      </c>
      <c r="AM85" s="49">
        <f>AM63*SUM($J38:AM38)</f>
        <v>0</v>
      </c>
      <c r="AN85" s="49">
        <f>AN63*SUM($J38:AN38)</f>
        <v>0</v>
      </c>
      <c r="AO85" s="49">
        <f>AO63*SUM($J38:AO38)</f>
        <v>0</v>
      </c>
      <c r="AP85" s="49">
        <f>AP63*SUM($J38:AP38)</f>
        <v>0</v>
      </c>
      <c r="AQ85" s="49">
        <f>AQ63*SUM($J38:AQ38)</f>
        <v>0</v>
      </c>
      <c r="AR85" s="49">
        <f>AR63*SUM($J38:AR38)</f>
        <v>0</v>
      </c>
      <c r="AS85" s="49">
        <f>AS63*SUM($J38:AS38)</f>
        <v>0</v>
      </c>
      <c r="AT85" s="49">
        <f>AT63*SUM($J38:AT38)</f>
        <v>0</v>
      </c>
      <c r="AU85" s="49">
        <f>AU63*SUM($J38:AU38)</f>
        <v>0</v>
      </c>
      <c r="AV85" s="49">
        <f>AV63*SUM($J38:AV38)</f>
        <v>0</v>
      </c>
      <c r="AW85" s="49">
        <f>AW63*SUM($J38:AW38)</f>
        <v>0</v>
      </c>
      <c r="AX85" s="49">
        <f>AX63*SUM($J38:AX38)</f>
        <v>0</v>
      </c>
      <c r="AY85" s="49">
        <f>AY63*SUM($J38:AY38)</f>
        <v>0</v>
      </c>
      <c r="AZ85" s="49">
        <f>AZ63*SUM($J38:AZ38)</f>
        <v>0</v>
      </c>
      <c r="BA85" s="49">
        <f>BA63*SUM($J38:BA38)</f>
        <v>0</v>
      </c>
      <c r="BB85" s="49">
        <f>BB63*SUM($J38:BB38)</f>
        <v>0</v>
      </c>
      <c r="BC85" s="49">
        <f>BC63*SUM($J38:BC38)</f>
        <v>0</v>
      </c>
      <c r="BD85" s="49">
        <f>BD63*SUM($J38:BD38)</f>
        <v>0</v>
      </c>
      <c r="BE85" s="49">
        <f>BE63*SUM($J38:BE38)</f>
        <v>0</v>
      </c>
      <c r="BF85" s="49">
        <f>BF63*SUM($J38:BF38)</f>
        <v>0</v>
      </c>
      <c r="BG85" s="49">
        <f>BG63*SUM($J38:BG38)</f>
        <v>0</v>
      </c>
      <c r="BH85" s="49">
        <f>BH63*SUM($J38:BH38)</f>
        <v>0</v>
      </c>
      <c r="BI85" s="49">
        <f>BI63*SUM($J38:BI38)</f>
        <v>0</v>
      </c>
      <c r="BJ85" s="49">
        <f>BJ63*SUM($J38:BJ38)</f>
        <v>0</v>
      </c>
      <c r="BK85" s="49">
        <f>BK63*SUM($J38:BK38)</f>
        <v>0</v>
      </c>
      <c r="BL85" s="49">
        <f>BL63*SUM($J38:BL38)</f>
        <v>0</v>
      </c>
      <c r="BM85" s="49">
        <f>BM63*SUM($J38:BM38)</f>
        <v>0</v>
      </c>
      <c r="BN85" s="49">
        <f>BN63*SUM($J38:BN38)</f>
        <v>0</v>
      </c>
      <c r="BO85" s="49">
        <f>BO63*SUM($J38:BO38)</f>
        <v>0</v>
      </c>
      <c r="BP85" s="49">
        <f>BP63*SUM($J38:BP38)</f>
        <v>0</v>
      </c>
      <c r="BQ85" s="49">
        <f>BQ63*SUM($J38:BQ38)</f>
        <v>0</v>
      </c>
      <c r="BR85" s="49">
        <f>BR63*SUM($J38:BR38)</f>
        <v>0</v>
      </c>
      <c r="BS85" s="49">
        <f>BS63*SUM($J38:BS38)</f>
        <v>0</v>
      </c>
      <c r="BT85" s="49">
        <f>BT63*SUM($J38:BT38)</f>
        <v>0</v>
      </c>
      <c r="BU85" s="49">
        <f>BU63*SUM($J38:BU38)</f>
        <v>0</v>
      </c>
      <c r="BV85" s="49">
        <f>BV63*SUM($J38:BV38)</f>
        <v>0</v>
      </c>
      <c r="BW85" s="49">
        <f>BW63*SUM($J38:BW38)</f>
        <v>0</v>
      </c>
      <c r="BX85" s="49">
        <f>BX63*SUM($J38:BX38)</f>
        <v>0</v>
      </c>
      <c r="BY85" s="49">
        <f>BY63*SUM($J38:BY38)</f>
        <v>0</v>
      </c>
      <c r="BZ85" s="49">
        <f>BZ63*SUM($J38:BZ38)</f>
        <v>0</v>
      </c>
      <c r="CA85" s="49">
        <f>CA63*SUM($J38:CA38)</f>
        <v>0</v>
      </c>
      <c r="CB85" s="49">
        <f>CB63*SUM($J38:CB38)</f>
        <v>0</v>
      </c>
      <c r="CC85" s="49">
        <f>CC63*SUM($J38:CC38)</f>
        <v>0</v>
      </c>
      <c r="CD85" s="49">
        <f>CD63*SUM($J38:CD38)</f>
        <v>0</v>
      </c>
      <c r="CE85" s="49">
        <f>CE63*SUM($J38:CE38)</f>
        <v>0</v>
      </c>
      <c r="CF85" s="49">
        <f>CF63*SUM($J38:CF38)</f>
        <v>0</v>
      </c>
      <c r="CG85" s="49">
        <f>CG63*SUM($J38:CG38)</f>
        <v>0</v>
      </c>
      <c r="CH85" s="49">
        <f>CH63*SUM($J38:CH38)</f>
        <v>0</v>
      </c>
      <c r="CI85" s="49">
        <f>CI63*SUM($J38:CI38)</f>
        <v>0</v>
      </c>
      <c r="CJ85" s="49">
        <f>CJ63*SUM($J38:CJ38)</f>
        <v>0</v>
      </c>
      <c r="CK85" s="49">
        <f>CK63*SUM($J38:CK38)</f>
        <v>0</v>
      </c>
      <c r="CL85" s="49">
        <f>CL63*SUM($J38:CL38)</f>
        <v>0</v>
      </c>
      <c r="CM85" s="49">
        <f>CM63*SUM($J38:CM38)</f>
        <v>0</v>
      </c>
      <c r="CN85" s="49">
        <f>CN63*SUM($J38:CN38)</f>
        <v>0</v>
      </c>
      <c r="CO85" s="49">
        <f>CO63*SUM($J38:CO38)</f>
        <v>0</v>
      </c>
      <c r="CP85" s="49">
        <f>CP63*SUM($J38:CP38)</f>
        <v>0</v>
      </c>
      <c r="CQ85" s="49">
        <f>CQ63*SUM($J38:CQ38)</f>
        <v>0</v>
      </c>
      <c r="CR85" s="49">
        <f>CR63*SUM($J38:CR38)</f>
        <v>0</v>
      </c>
      <c r="CS85" s="49">
        <f>CS63*SUM($J38:CS38)</f>
        <v>0</v>
      </c>
      <c r="CT85" s="49">
        <f>CT63*SUM($J38:CT38)</f>
        <v>0</v>
      </c>
      <c r="CU85" s="49">
        <f>CU63*SUM($J38:CU38)</f>
        <v>0</v>
      </c>
      <c r="CV85" s="49">
        <f>CV63*SUM($J38:CV38)</f>
        <v>0</v>
      </c>
      <c r="CW85" s="49">
        <f>CW63*SUM($J38:CW38)</f>
        <v>0</v>
      </c>
      <c r="CX85" s="49">
        <f>CX63*SUM($J38:CX38)</f>
        <v>0</v>
      </c>
      <c r="CY85" s="49">
        <f>CY63*SUM($J38:CY38)</f>
        <v>0</v>
      </c>
      <c r="CZ85" s="49">
        <f>CZ63*SUM($J38:CZ38)</f>
        <v>0</v>
      </c>
      <c r="DA85" s="49">
        <f>DA63*SUM($J38:DA38)</f>
        <v>0</v>
      </c>
      <c r="DB85" s="49">
        <f>DB63*SUM($J38:DB38)</f>
        <v>0</v>
      </c>
      <c r="DC85" s="49">
        <f>DC63*SUM($J38:DC38)</f>
        <v>0</v>
      </c>
      <c r="DD85" s="49">
        <f>DD63*SUM($J38:DD38)</f>
        <v>0</v>
      </c>
      <c r="DE85" s="49">
        <f>DE63*SUM($J38:DE38)</f>
        <v>0</v>
      </c>
      <c r="DF85" s="49">
        <f>DF63*SUM($J38:DF38)</f>
        <v>0</v>
      </c>
      <c r="DG85" s="49">
        <f>DG63*SUM($J38:DG38)</f>
        <v>0</v>
      </c>
      <c r="DH85" s="49">
        <f>DH63*SUM($J38:DH38)</f>
        <v>0</v>
      </c>
      <c r="DI85" s="49">
        <f>DI63*SUM($J38:DI38)</f>
        <v>0</v>
      </c>
      <c r="DJ85" s="49">
        <f>DJ63*SUM($J38:DJ38)</f>
        <v>0</v>
      </c>
    </row>
    <row r="86" spans="1:114" x14ac:dyDescent="0.25">
      <c r="B86" t="str">
        <f t="shared" si="4"/>
        <v>Создание / реконструкция объект №18</v>
      </c>
      <c r="G86" s="45" t="s">
        <v>138</v>
      </c>
      <c r="J86" s="49">
        <f>J64*SUM($J39:J39)</f>
        <v>0</v>
      </c>
      <c r="K86" s="49">
        <f>K64*SUM($J39:K39)</f>
        <v>0</v>
      </c>
      <c r="L86" s="49">
        <f>L64*SUM($J39:L39)</f>
        <v>0</v>
      </c>
      <c r="M86" s="49">
        <f>M64*SUM($J39:M39)</f>
        <v>0</v>
      </c>
      <c r="N86" s="49">
        <f>N64*SUM($J39:N39)</f>
        <v>0</v>
      </c>
      <c r="O86" s="49">
        <f>O64*SUM($J39:O39)</f>
        <v>0</v>
      </c>
      <c r="P86" s="49">
        <f>P64*SUM($J39:P39)</f>
        <v>0</v>
      </c>
      <c r="Q86" s="49">
        <f>Q64*SUM($J39:Q39)</f>
        <v>0</v>
      </c>
      <c r="R86" s="49">
        <f>R64*SUM($J39:R39)</f>
        <v>0</v>
      </c>
      <c r="S86" s="49">
        <f>S64*SUM($J39:S39)</f>
        <v>0</v>
      </c>
      <c r="T86" s="49">
        <f>T64*SUM($J39:T39)</f>
        <v>0</v>
      </c>
      <c r="U86" s="49">
        <f>U64*SUM($J39:U39)</f>
        <v>0</v>
      </c>
      <c r="V86" s="49">
        <f>V64*SUM($J39:V39)</f>
        <v>0</v>
      </c>
      <c r="W86" s="49">
        <f>W64*SUM($J39:W39)</f>
        <v>0</v>
      </c>
      <c r="X86" s="49">
        <f>X64*SUM($J39:X39)</f>
        <v>0</v>
      </c>
      <c r="Y86" s="49">
        <f>Y64*SUM($J39:Y39)</f>
        <v>0</v>
      </c>
      <c r="Z86" s="49">
        <f>Z64*SUM($J39:Z39)</f>
        <v>0</v>
      </c>
      <c r="AA86" s="49">
        <f>AA64*SUM($J39:AA39)</f>
        <v>0</v>
      </c>
      <c r="AB86" s="49">
        <f>AB64*SUM($J39:AB39)</f>
        <v>0</v>
      </c>
      <c r="AC86" s="49">
        <f>AC64*SUM($J39:AC39)</f>
        <v>0</v>
      </c>
      <c r="AD86" s="49">
        <f>AD64*SUM($J39:AD39)</f>
        <v>0</v>
      </c>
      <c r="AE86" s="49">
        <f>AE64*SUM($J39:AE39)</f>
        <v>0</v>
      </c>
      <c r="AF86" s="49">
        <f>AF64*SUM($J39:AF39)</f>
        <v>0</v>
      </c>
      <c r="AG86" s="49">
        <f>AG64*SUM($J39:AG39)</f>
        <v>0</v>
      </c>
      <c r="AH86" s="49">
        <f>AH64*SUM($J39:AH39)</f>
        <v>0</v>
      </c>
      <c r="AI86" s="49">
        <f>AI64*SUM($J39:AI39)</f>
        <v>0</v>
      </c>
      <c r="AJ86" s="49">
        <f>AJ64*SUM($J39:AJ39)</f>
        <v>0</v>
      </c>
      <c r="AK86" s="49">
        <f>AK64*SUM($J39:AK39)</f>
        <v>0</v>
      </c>
      <c r="AL86" s="49">
        <f>AL64*SUM($J39:AL39)</f>
        <v>0</v>
      </c>
      <c r="AM86" s="49">
        <f>AM64*SUM($J39:AM39)</f>
        <v>0</v>
      </c>
      <c r="AN86" s="49">
        <f>AN64*SUM($J39:AN39)</f>
        <v>0</v>
      </c>
      <c r="AO86" s="49">
        <f>AO64*SUM($J39:AO39)</f>
        <v>0</v>
      </c>
      <c r="AP86" s="49">
        <f>AP64*SUM($J39:AP39)</f>
        <v>0</v>
      </c>
      <c r="AQ86" s="49">
        <f>AQ64*SUM($J39:AQ39)</f>
        <v>0</v>
      </c>
      <c r="AR86" s="49">
        <f>AR64*SUM($J39:AR39)</f>
        <v>0</v>
      </c>
      <c r="AS86" s="49">
        <f>AS64*SUM($J39:AS39)</f>
        <v>0</v>
      </c>
      <c r="AT86" s="49">
        <f>AT64*SUM($J39:AT39)</f>
        <v>0</v>
      </c>
      <c r="AU86" s="49">
        <f>AU64*SUM($J39:AU39)</f>
        <v>0</v>
      </c>
      <c r="AV86" s="49">
        <f>AV64*SUM($J39:AV39)</f>
        <v>0</v>
      </c>
      <c r="AW86" s="49">
        <f>AW64*SUM($J39:AW39)</f>
        <v>0</v>
      </c>
      <c r="AX86" s="49">
        <f>AX64*SUM($J39:AX39)</f>
        <v>0</v>
      </c>
      <c r="AY86" s="49">
        <f>AY64*SUM($J39:AY39)</f>
        <v>0</v>
      </c>
      <c r="AZ86" s="49">
        <f>AZ64*SUM($J39:AZ39)</f>
        <v>0</v>
      </c>
      <c r="BA86" s="49">
        <f>BA64*SUM($J39:BA39)</f>
        <v>0</v>
      </c>
      <c r="BB86" s="49">
        <f>BB64*SUM($J39:BB39)</f>
        <v>0</v>
      </c>
      <c r="BC86" s="49">
        <f>BC64*SUM($J39:BC39)</f>
        <v>0</v>
      </c>
      <c r="BD86" s="49">
        <f>BD64*SUM($J39:BD39)</f>
        <v>0</v>
      </c>
      <c r="BE86" s="49">
        <f>BE64*SUM($J39:BE39)</f>
        <v>0</v>
      </c>
      <c r="BF86" s="49">
        <f>BF64*SUM($J39:BF39)</f>
        <v>0</v>
      </c>
      <c r="BG86" s="49">
        <f>BG64*SUM($J39:BG39)</f>
        <v>0</v>
      </c>
      <c r="BH86" s="49">
        <f>BH64*SUM($J39:BH39)</f>
        <v>0</v>
      </c>
      <c r="BI86" s="49">
        <f>BI64*SUM($J39:BI39)</f>
        <v>0</v>
      </c>
      <c r="BJ86" s="49">
        <f>BJ64*SUM($J39:BJ39)</f>
        <v>0</v>
      </c>
      <c r="BK86" s="49">
        <f>BK64*SUM($J39:BK39)</f>
        <v>0</v>
      </c>
      <c r="BL86" s="49">
        <f>BL64*SUM($J39:BL39)</f>
        <v>0</v>
      </c>
      <c r="BM86" s="49">
        <f>BM64*SUM($J39:BM39)</f>
        <v>0</v>
      </c>
      <c r="BN86" s="49">
        <f>BN64*SUM($J39:BN39)</f>
        <v>0</v>
      </c>
      <c r="BO86" s="49">
        <f>BO64*SUM($J39:BO39)</f>
        <v>0</v>
      </c>
      <c r="BP86" s="49">
        <f>BP64*SUM($J39:BP39)</f>
        <v>0</v>
      </c>
      <c r="BQ86" s="49">
        <f>BQ64*SUM($J39:BQ39)</f>
        <v>0</v>
      </c>
      <c r="BR86" s="49">
        <f>BR64*SUM($J39:BR39)</f>
        <v>0</v>
      </c>
      <c r="BS86" s="49">
        <f>BS64*SUM($J39:BS39)</f>
        <v>0</v>
      </c>
      <c r="BT86" s="49">
        <f>BT64*SUM($J39:BT39)</f>
        <v>0</v>
      </c>
      <c r="BU86" s="49">
        <f>BU64*SUM($J39:BU39)</f>
        <v>0</v>
      </c>
      <c r="BV86" s="49">
        <f>BV64*SUM($J39:BV39)</f>
        <v>0</v>
      </c>
      <c r="BW86" s="49">
        <f>BW64*SUM($J39:BW39)</f>
        <v>0</v>
      </c>
      <c r="BX86" s="49">
        <f>BX64*SUM($J39:BX39)</f>
        <v>0</v>
      </c>
      <c r="BY86" s="49">
        <f>BY64*SUM($J39:BY39)</f>
        <v>0</v>
      </c>
      <c r="BZ86" s="49">
        <f>BZ64*SUM($J39:BZ39)</f>
        <v>0</v>
      </c>
      <c r="CA86" s="49">
        <f>CA64*SUM($J39:CA39)</f>
        <v>0</v>
      </c>
      <c r="CB86" s="49">
        <f>CB64*SUM($J39:CB39)</f>
        <v>0</v>
      </c>
      <c r="CC86" s="49">
        <f>CC64*SUM($J39:CC39)</f>
        <v>0</v>
      </c>
      <c r="CD86" s="49">
        <f>CD64*SUM($J39:CD39)</f>
        <v>0</v>
      </c>
      <c r="CE86" s="49">
        <f>CE64*SUM($J39:CE39)</f>
        <v>0</v>
      </c>
      <c r="CF86" s="49">
        <f>CF64*SUM($J39:CF39)</f>
        <v>0</v>
      </c>
      <c r="CG86" s="49">
        <f>CG64*SUM($J39:CG39)</f>
        <v>0</v>
      </c>
      <c r="CH86" s="49">
        <f>CH64*SUM($J39:CH39)</f>
        <v>0</v>
      </c>
      <c r="CI86" s="49">
        <f>CI64*SUM($J39:CI39)</f>
        <v>0</v>
      </c>
      <c r="CJ86" s="49">
        <f>CJ64*SUM($J39:CJ39)</f>
        <v>0</v>
      </c>
      <c r="CK86" s="49">
        <f>CK64*SUM($J39:CK39)</f>
        <v>0</v>
      </c>
      <c r="CL86" s="49">
        <f>CL64*SUM($J39:CL39)</f>
        <v>0</v>
      </c>
      <c r="CM86" s="49">
        <f>CM64*SUM($J39:CM39)</f>
        <v>0</v>
      </c>
      <c r="CN86" s="49">
        <f>CN64*SUM($J39:CN39)</f>
        <v>0</v>
      </c>
      <c r="CO86" s="49">
        <f>CO64*SUM($J39:CO39)</f>
        <v>0</v>
      </c>
      <c r="CP86" s="49">
        <f>CP64*SUM($J39:CP39)</f>
        <v>0</v>
      </c>
      <c r="CQ86" s="49">
        <f>CQ64*SUM($J39:CQ39)</f>
        <v>0</v>
      </c>
      <c r="CR86" s="49">
        <f>CR64*SUM($J39:CR39)</f>
        <v>0</v>
      </c>
      <c r="CS86" s="49">
        <f>CS64*SUM($J39:CS39)</f>
        <v>0</v>
      </c>
      <c r="CT86" s="49">
        <f>CT64*SUM($J39:CT39)</f>
        <v>0</v>
      </c>
      <c r="CU86" s="49">
        <f>CU64*SUM($J39:CU39)</f>
        <v>0</v>
      </c>
      <c r="CV86" s="49">
        <f>CV64*SUM($J39:CV39)</f>
        <v>0</v>
      </c>
      <c r="CW86" s="49">
        <f>CW64*SUM($J39:CW39)</f>
        <v>0</v>
      </c>
      <c r="CX86" s="49">
        <f>CX64*SUM($J39:CX39)</f>
        <v>0</v>
      </c>
      <c r="CY86" s="49">
        <f>CY64*SUM($J39:CY39)</f>
        <v>0</v>
      </c>
      <c r="CZ86" s="49">
        <f>CZ64*SUM($J39:CZ39)</f>
        <v>0</v>
      </c>
      <c r="DA86" s="49">
        <f>DA64*SUM($J39:DA39)</f>
        <v>0</v>
      </c>
      <c r="DB86" s="49">
        <f>DB64*SUM($J39:DB39)</f>
        <v>0</v>
      </c>
      <c r="DC86" s="49">
        <f>DC64*SUM($J39:DC39)</f>
        <v>0</v>
      </c>
      <c r="DD86" s="49">
        <f>DD64*SUM($J39:DD39)</f>
        <v>0</v>
      </c>
      <c r="DE86" s="49">
        <f>DE64*SUM($J39:DE39)</f>
        <v>0</v>
      </c>
      <c r="DF86" s="49">
        <f>DF64*SUM($J39:DF39)</f>
        <v>0</v>
      </c>
      <c r="DG86" s="49">
        <f>DG64*SUM($J39:DG39)</f>
        <v>0</v>
      </c>
      <c r="DH86" s="49">
        <f>DH64*SUM($J39:DH39)</f>
        <v>0</v>
      </c>
      <c r="DI86" s="49">
        <f>DI64*SUM($J39:DI39)</f>
        <v>0</v>
      </c>
      <c r="DJ86" s="49">
        <f>DJ64*SUM($J39:DJ39)</f>
        <v>0</v>
      </c>
    </row>
    <row r="87" spans="1:114" x14ac:dyDescent="0.25">
      <c r="B87" t="str">
        <f t="shared" si="4"/>
        <v>Создание / реконструкция объект №19</v>
      </c>
      <c r="G87" s="45" t="s">
        <v>138</v>
      </c>
      <c r="J87" s="49">
        <f>J65*SUM($J40:J40)</f>
        <v>0</v>
      </c>
      <c r="K87" s="49">
        <f>K65*SUM($J40:K40)</f>
        <v>0</v>
      </c>
      <c r="L87" s="49">
        <f>L65*SUM($J40:L40)</f>
        <v>0</v>
      </c>
      <c r="M87" s="49">
        <f>M65*SUM($J40:M40)</f>
        <v>0</v>
      </c>
      <c r="N87" s="49">
        <f>N65*SUM($J40:N40)</f>
        <v>0</v>
      </c>
      <c r="O87" s="49">
        <f>O65*SUM($J40:O40)</f>
        <v>0</v>
      </c>
      <c r="P87" s="49">
        <f>P65*SUM($J40:P40)</f>
        <v>0</v>
      </c>
      <c r="Q87" s="49">
        <f>Q65*SUM($J40:Q40)</f>
        <v>0</v>
      </c>
      <c r="R87" s="49">
        <f>R65*SUM($J40:R40)</f>
        <v>0</v>
      </c>
      <c r="S87" s="49">
        <f>S65*SUM($J40:S40)</f>
        <v>0</v>
      </c>
      <c r="T87" s="49">
        <f>T65*SUM($J40:T40)</f>
        <v>0</v>
      </c>
      <c r="U87" s="49">
        <f>U65*SUM($J40:U40)</f>
        <v>0</v>
      </c>
      <c r="V87" s="49">
        <f>V65*SUM($J40:V40)</f>
        <v>0</v>
      </c>
      <c r="W87" s="49">
        <f>W65*SUM($J40:W40)</f>
        <v>0</v>
      </c>
      <c r="X87" s="49">
        <f>X65*SUM($J40:X40)</f>
        <v>0</v>
      </c>
      <c r="Y87" s="49">
        <f>Y65*SUM($J40:Y40)</f>
        <v>0</v>
      </c>
      <c r="Z87" s="49">
        <f>Z65*SUM($J40:Z40)</f>
        <v>0</v>
      </c>
      <c r="AA87" s="49">
        <f>AA65*SUM($J40:AA40)</f>
        <v>0</v>
      </c>
      <c r="AB87" s="49">
        <f>AB65*SUM($J40:AB40)</f>
        <v>0</v>
      </c>
      <c r="AC87" s="49">
        <f>AC65*SUM($J40:AC40)</f>
        <v>0</v>
      </c>
      <c r="AD87" s="49">
        <f>AD65*SUM($J40:AD40)</f>
        <v>0</v>
      </c>
      <c r="AE87" s="49">
        <f>AE65*SUM($J40:AE40)</f>
        <v>0</v>
      </c>
      <c r="AF87" s="49">
        <f>AF65*SUM($J40:AF40)</f>
        <v>0</v>
      </c>
      <c r="AG87" s="49">
        <f>AG65*SUM($J40:AG40)</f>
        <v>0</v>
      </c>
      <c r="AH87" s="49">
        <f>AH65*SUM($J40:AH40)</f>
        <v>0</v>
      </c>
      <c r="AI87" s="49">
        <f>AI65*SUM($J40:AI40)</f>
        <v>0</v>
      </c>
      <c r="AJ87" s="49">
        <f>AJ65*SUM($J40:AJ40)</f>
        <v>0</v>
      </c>
      <c r="AK87" s="49">
        <f>AK65*SUM($J40:AK40)</f>
        <v>0</v>
      </c>
      <c r="AL87" s="49">
        <f>AL65*SUM($J40:AL40)</f>
        <v>0</v>
      </c>
      <c r="AM87" s="49">
        <f>AM65*SUM($J40:AM40)</f>
        <v>0</v>
      </c>
      <c r="AN87" s="49">
        <f>AN65*SUM($J40:AN40)</f>
        <v>0</v>
      </c>
      <c r="AO87" s="49">
        <f>AO65*SUM($J40:AO40)</f>
        <v>0</v>
      </c>
      <c r="AP87" s="49">
        <f>AP65*SUM($J40:AP40)</f>
        <v>0</v>
      </c>
      <c r="AQ87" s="49">
        <f>AQ65*SUM($J40:AQ40)</f>
        <v>0</v>
      </c>
      <c r="AR87" s="49">
        <f>AR65*SUM($J40:AR40)</f>
        <v>0</v>
      </c>
      <c r="AS87" s="49">
        <f>AS65*SUM($J40:AS40)</f>
        <v>0</v>
      </c>
      <c r="AT87" s="49">
        <f>AT65*SUM($J40:AT40)</f>
        <v>0</v>
      </c>
      <c r="AU87" s="49">
        <f>AU65*SUM($J40:AU40)</f>
        <v>0</v>
      </c>
      <c r="AV87" s="49">
        <f>AV65*SUM($J40:AV40)</f>
        <v>0</v>
      </c>
      <c r="AW87" s="49">
        <f>AW65*SUM($J40:AW40)</f>
        <v>0</v>
      </c>
      <c r="AX87" s="49">
        <f>AX65*SUM($J40:AX40)</f>
        <v>0</v>
      </c>
      <c r="AY87" s="49">
        <f>AY65*SUM($J40:AY40)</f>
        <v>0</v>
      </c>
      <c r="AZ87" s="49">
        <f>AZ65*SUM($J40:AZ40)</f>
        <v>0</v>
      </c>
      <c r="BA87" s="49">
        <f>BA65*SUM($J40:BA40)</f>
        <v>0</v>
      </c>
      <c r="BB87" s="49">
        <f>BB65*SUM($J40:BB40)</f>
        <v>0</v>
      </c>
      <c r="BC87" s="49">
        <f>BC65*SUM($J40:BC40)</f>
        <v>0</v>
      </c>
      <c r="BD87" s="49">
        <f>BD65*SUM($J40:BD40)</f>
        <v>0</v>
      </c>
      <c r="BE87" s="49">
        <f>BE65*SUM($J40:BE40)</f>
        <v>0</v>
      </c>
      <c r="BF87" s="49">
        <f>BF65*SUM($J40:BF40)</f>
        <v>0</v>
      </c>
      <c r="BG87" s="49">
        <f>BG65*SUM($J40:BG40)</f>
        <v>0</v>
      </c>
      <c r="BH87" s="49">
        <f>BH65*SUM($J40:BH40)</f>
        <v>0</v>
      </c>
      <c r="BI87" s="49">
        <f>BI65*SUM($J40:BI40)</f>
        <v>0</v>
      </c>
      <c r="BJ87" s="49">
        <f>BJ65*SUM($J40:BJ40)</f>
        <v>0</v>
      </c>
      <c r="BK87" s="49">
        <f>BK65*SUM($J40:BK40)</f>
        <v>0</v>
      </c>
      <c r="BL87" s="49">
        <f>BL65*SUM($J40:BL40)</f>
        <v>0</v>
      </c>
      <c r="BM87" s="49">
        <f>BM65*SUM($J40:BM40)</f>
        <v>0</v>
      </c>
      <c r="BN87" s="49">
        <f>BN65*SUM($J40:BN40)</f>
        <v>0</v>
      </c>
      <c r="BO87" s="49">
        <f>BO65*SUM($J40:BO40)</f>
        <v>0</v>
      </c>
      <c r="BP87" s="49">
        <f>BP65*SUM($J40:BP40)</f>
        <v>0</v>
      </c>
      <c r="BQ87" s="49">
        <f>BQ65*SUM($J40:BQ40)</f>
        <v>0</v>
      </c>
      <c r="BR87" s="49">
        <f>BR65*SUM($J40:BR40)</f>
        <v>0</v>
      </c>
      <c r="BS87" s="49">
        <f>BS65*SUM($J40:BS40)</f>
        <v>0</v>
      </c>
      <c r="BT87" s="49">
        <f>BT65*SUM($J40:BT40)</f>
        <v>0</v>
      </c>
      <c r="BU87" s="49">
        <f>BU65*SUM($J40:BU40)</f>
        <v>0</v>
      </c>
      <c r="BV87" s="49">
        <f>BV65*SUM($J40:BV40)</f>
        <v>0</v>
      </c>
      <c r="BW87" s="49">
        <f>BW65*SUM($J40:BW40)</f>
        <v>0</v>
      </c>
      <c r="BX87" s="49">
        <f>BX65*SUM($J40:BX40)</f>
        <v>0</v>
      </c>
      <c r="BY87" s="49">
        <f>BY65*SUM($J40:BY40)</f>
        <v>0</v>
      </c>
      <c r="BZ87" s="49">
        <f>BZ65*SUM($J40:BZ40)</f>
        <v>0</v>
      </c>
      <c r="CA87" s="49">
        <f>CA65*SUM($J40:CA40)</f>
        <v>0</v>
      </c>
      <c r="CB87" s="49">
        <f>CB65*SUM($J40:CB40)</f>
        <v>0</v>
      </c>
      <c r="CC87" s="49">
        <f>CC65*SUM($J40:CC40)</f>
        <v>0</v>
      </c>
      <c r="CD87" s="49">
        <f>CD65*SUM($J40:CD40)</f>
        <v>0</v>
      </c>
      <c r="CE87" s="49">
        <f>CE65*SUM($J40:CE40)</f>
        <v>0</v>
      </c>
      <c r="CF87" s="49">
        <f>CF65*SUM($J40:CF40)</f>
        <v>0</v>
      </c>
      <c r="CG87" s="49">
        <f>CG65*SUM($J40:CG40)</f>
        <v>0</v>
      </c>
      <c r="CH87" s="49">
        <f>CH65*SUM($J40:CH40)</f>
        <v>0</v>
      </c>
      <c r="CI87" s="49">
        <f>CI65*SUM($J40:CI40)</f>
        <v>0</v>
      </c>
      <c r="CJ87" s="49">
        <f>CJ65*SUM($J40:CJ40)</f>
        <v>0</v>
      </c>
      <c r="CK87" s="49">
        <f>CK65*SUM($J40:CK40)</f>
        <v>0</v>
      </c>
      <c r="CL87" s="49">
        <f>CL65*SUM($J40:CL40)</f>
        <v>0</v>
      </c>
      <c r="CM87" s="49">
        <f>CM65*SUM($J40:CM40)</f>
        <v>0</v>
      </c>
      <c r="CN87" s="49">
        <f>CN65*SUM($J40:CN40)</f>
        <v>0</v>
      </c>
      <c r="CO87" s="49">
        <f>CO65*SUM($J40:CO40)</f>
        <v>0</v>
      </c>
      <c r="CP87" s="49">
        <f>CP65*SUM($J40:CP40)</f>
        <v>0</v>
      </c>
      <c r="CQ87" s="49">
        <f>CQ65*SUM($J40:CQ40)</f>
        <v>0</v>
      </c>
      <c r="CR87" s="49">
        <f>CR65*SUM($J40:CR40)</f>
        <v>0</v>
      </c>
      <c r="CS87" s="49">
        <f>CS65*SUM($J40:CS40)</f>
        <v>0</v>
      </c>
      <c r="CT87" s="49">
        <f>CT65*SUM($J40:CT40)</f>
        <v>0</v>
      </c>
      <c r="CU87" s="49">
        <f>CU65*SUM($J40:CU40)</f>
        <v>0</v>
      </c>
      <c r="CV87" s="49">
        <f>CV65*SUM($J40:CV40)</f>
        <v>0</v>
      </c>
      <c r="CW87" s="49">
        <f>CW65*SUM($J40:CW40)</f>
        <v>0</v>
      </c>
      <c r="CX87" s="49">
        <f>CX65*SUM($J40:CX40)</f>
        <v>0</v>
      </c>
      <c r="CY87" s="49">
        <f>CY65*SUM($J40:CY40)</f>
        <v>0</v>
      </c>
      <c r="CZ87" s="49">
        <f>CZ65*SUM($J40:CZ40)</f>
        <v>0</v>
      </c>
      <c r="DA87" s="49">
        <f>DA65*SUM($J40:DA40)</f>
        <v>0</v>
      </c>
      <c r="DB87" s="49">
        <f>DB65*SUM($J40:DB40)</f>
        <v>0</v>
      </c>
      <c r="DC87" s="49">
        <f>DC65*SUM($J40:DC40)</f>
        <v>0</v>
      </c>
      <c r="DD87" s="49">
        <f>DD65*SUM($J40:DD40)</f>
        <v>0</v>
      </c>
      <c r="DE87" s="49">
        <f>DE65*SUM($J40:DE40)</f>
        <v>0</v>
      </c>
      <c r="DF87" s="49">
        <f>DF65*SUM($J40:DF40)</f>
        <v>0</v>
      </c>
      <c r="DG87" s="49">
        <f>DG65*SUM($J40:DG40)</f>
        <v>0</v>
      </c>
      <c r="DH87" s="49">
        <f>DH65*SUM($J40:DH40)</f>
        <v>0</v>
      </c>
      <c r="DI87" s="49">
        <f>DI65*SUM($J40:DI40)</f>
        <v>0</v>
      </c>
      <c r="DJ87" s="49">
        <f>DJ65*SUM($J40:DJ40)</f>
        <v>0</v>
      </c>
    </row>
    <row r="88" spans="1:114" x14ac:dyDescent="0.25">
      <c r="B88" t="str">
        <f t="shared" si="4"/>
        <v>Создание / реконструкция объект №20</v>
      </c>
      <c r="G88" s="45" t="s">
        <v>138</v>
      </c>
      <c r="J88" s="49">
        <f>J66*SUM($J41:J41)</f>
        <v>0</v>
      </c>
      <c r="K88" s="49">
        <f>K66*SUM($J41:K41)</f>
        <v>0</v>
      </c>
      <c r="L88" s="49">
        <f>L66*SUM($J41:L41)</f>
        <v>0</v>
      </c>
      <c r="M88" s="49">
        <f>M66*SUM($J41:M41)</f>
        <v>0</v>
      </c>
      <c r="N88" s="49">
        <f>N66*SUM($J41:N41)</f>
        <v>0</v>
      </c>
      <c r="O88" s="49">
        <f>O66*SUM($J41:O41)</f>
        <v>0</v>
      </c>
      <c r="P88" s="49">
        <f>P66*SUM($J41:P41)</f>
        <v>0</v>
      </c>
      <c r="Q88" s="49">
        <f>Q66*SUM($J41:Q41)</f>
        <v>0</v>
      </c>
      <c r="R88" s="49">
        <f>R66*SUM($J41:R41)</f>
        <v>0</v>
      </c>
      <c r="S88" s="49">
        <f>S66*SUM($J41:S41)</f>
        <v>0</v>
      </c>
      <c r="T88" s="49">
        <f>T66*SUM($J41:T41)</f>
        <v>0</v>
      </c>
      <c r="U88" s="49">
        <f>U66*SUM($J41:U41)</f>
        <v>0</v>
      </c>
      <c r="V88" s="49">
        <f>V66*SUM($J41:V41)</f>
        <v>0</v>
      </c>
      <c r="W88" s="49">
        <f>W66*SUM($J41:W41)</f>
        <v>0</v>
      </c>
      <c r="X88" s="49">
        <f>X66*SUM($J41:X41)</f>
        <v>0</v>
      </c>
      <c r="Y88" s="49">
        <f>Y66*SUM($J41:Y41)</f>
        <v>0</v>
      </c>
      <c r="Z88" s="49">
        <f>Z66*SUM($J41:Z41)</f>
        <v>0</v>
      </c>
      <c r="AA88" s="49">
        <f>AA66*SUM($J41:AA41)</f>
        <v>0</v>
      </c>
      <c r="AB88" s="49">
        <f>AB66*SUM($J41:AB41)</f>
        <v>0</v>
      </c>
      <c r="AC88" s="49">
        <f>AC66*SUM($J41:AC41)</f>
        <v>0</v>
      </c>
      <c r="AD88" s="49">
        <f>AD66*SUM($J41:AD41)</f>
        <v>0</v>
      </c>
      <c r="AE88" s="49">
        <f>AE66*SUM($J41:AE41)</f>
        <v>0</v>
      </c>
      <c r="AF88" s="49">
        <f>AF66*SUM($J41:AF41)</f>
        <v>0</v>
      </c>
      <c r="AG88" s="49">
        <f>AG66*SUM($J41:AG41)</f>
        <v>0</v>
      </c>
      <c r="AH88" s="49">
        <f>AH66*SUM($J41:AH41)</f>
        <v>0</v>
      </c>
      <c r="AI88" s="49">
        <f>AI66*SUM($J41:AI41)</f>
        <v>0</v>
      </c>
      <c r="AJ88" s="49">
        <f>AJ66*SUM($J41:AJ41)</f>
        <v>0</v>
      </c>
      <c r="AK88" s="49">
        <f>AK66*SUM($J41:AK41)</f>
        <v>0</v>
      </c>
      <c r="AL88" s="49">
        <f>AL66*SUM($J41:AL41)</f>
        <v>0</v>
      </c>
      <c r="AM88" s="49">
        <f>AM66*SUM($J41:AM41)</f>
        <v>0</v>
      </c>
      <c r="AN88" s="49">
        <f>AN66*SUM($J41:AN41)</f>
        <v>0</v>
      </c>
      <c r="AO88" s="49">
        <f>AO66*SUM($J41:AO41)</f>
        <v>0</v>
      </c>
      <c r="AP88" s="49">
        <f>AP66*SUM($J41:AP41)</f>
        <v>0</v>
      </c>
      <c r="AQ88" s="49">
        <f>AQ66*SUM($J41:AQ41)</f>
        <v>0</v>
      </c>
      <c r="AR88" s="49">
        <f>AR66*SUM($J41:AR41)</f>
        <v>0</v>
      </c>
      <c r="AS88" s="49">
        <f>AS66*SUM($J41:AS41)</f>
        <v>0</v>
      </c>
      <c r="AT88" s="49">
        <f>AT66*SUM($J41:AT41)</f>
        <v>0</v>
      </c>
      <c r="AU88" s="49">
        <f>AU66*SUM($J41:AU41)</f>
        <v>0</v>
      </c>
      <c r="AV88" s="49">
        <f>AV66*SUM($J41:AV41)</f>
        <v>0</v>
      </c>
      <c r="AW88" s="49">
        <f>AW66*SUM($J41:AW41)</f>
        <v>0</v>
      </c>
      <c r="AX88" s="49">
        <f>AX66*SUM($J41:AX41)</f>
        <v>0</v>
      </c>
      <c r="AY88" s="49">
        <f>AY66*SUM($J41:AY41)</f>
        <v>0</v>
      </c>
      <c r="AZ88" s="49">
        <f>AZ66*SUM($J41:AZ41)</f>
        <v>0</v>
      </c>
      <c r="BA88" s="49">
        <f>BA66*SUM($J41:BA41)</f>
        <v>0</v>
      </c>
      <c r="BB88" s="49">
        <f>BB66*SUM($J41:BB41)</f>
        <v>0</v>
      </c>
      <c r="BC88" s="49">
        <f>BC66*SUM($J41:BC41)</f>
        <v>0</v>
      </c>
      <c r="BD88" s="49">
        <f>BD66*SUM($J41:BD41)</f>
        <v>0</v>
      </c>
      <c r="BE88" s="49">
        <f>BE66*SUM($J41:BE41)</f>
        <v>0</v>
      </c>
      <c r="BF88" s="49">
        <f>BF66*SUM($J41:BF41)</f>
        <v>0</v>
      </c>
      <c r="BG88" s="49">
        <f>BG66*SUM($J41:BG41)</f>
        <v>0</v>
      </c>
      <c r="BH88" s="49">
        <f>BH66*SUM($J41:BH41)</f>
        <v>0</v>
      </c>
      <c r="BI88" s="49">
        <f>BI66*SUM($J41:BI41)</f>
        <v>0</v>
      </c>
      <c r="BJ88" s="49">
        <f>BJ66*SUM($J41:BJ41)</f>
        <v>0</v>
      </c>
      <c r="BK88" s="49">
        <f>BK66*SUM($J41:BK41)</f>
        <v>0</v>
      </c>
      <c r="BL88" s="49">
        <f>BL66*SUM($J41:BL41)</f>
        <v>0</v>
      </c>
      <c r="BM88" s="49">
        <f>BM66*SUM($J41:BM41)</f>
        <v>0</v>
      </c>
      <c r="BN88" s="49">
        <f>BN66*SUM($J41:BN41)</f>
        <v>0</v>
      </c>
      <c r="BO88" s="49">
        <f>BO66*SUM($J41:BO41)</f>
        <v>0</v>
      </c>
      <c r="BP88" s="49">
        <f>BP66*SUM($J41:BP41)</f>
        <v>0</v>
      </c>
      <c r="BQ88" s="49">
        <f>BQ66*SUM($J41:BQ41)</f>
        <v>0</v>
      </c>
      <c r="BR88" s="49">
        <f>BR66*SUM($J41:BR41)</f>
        <v>0</v>
      </c>
      <c r="BS88" s="49">
        <f>BS66*SUM($J41:BS41)</f>
        <v>0</v>
      </c>
      <c r="BT88" s="49">
        <f>BT66*SUM($J41:BT41)</f>
        <v>0</v>
      </c>
      <c r="BU88" s="49">
        <f>BU66*SUM($J41:BU41)</f>
        <v>0</v>
      </c>
      <c r="BV88" s="49">
        <f>BV66*SUM($J41:BV41)</f>
        <v>0</v>
      </c>
      <c r="BW88" s="49">
        <f>BW66*SUM($J41:BW41)</f>
        <v>0</v>
      </c>
      <c r="BX88" s="49">
        <f>BX66*SUM($J41:BX41)</f>
        <v>0</v>
      </c>
      <c r="BY88" s="49">
        <f>BY66*SUM($J41:BY41)</f>
        <v>0</v>
      </c>
      <c r="BZ88" s="49">
        <f>BZ66*SUM($J41:BZ41)</f>
        <v>0</v>
      </c>
      <c r="CA88" s="49">
        <f>CA66*SUM($J41:CA41)</f>
        <v>0</v>
      </c>
      <c r="CB88" s="49">
        <f>CB66*SUM($J41:CB41)</f>
        <v>0</v>
      </c>
      <c r="CC88" s="49">
        <f>CC66*SUM($J41:CC41)</f>
        <v>0</v>
      </c>
      <c r="CD88" s="49">
        <f>CD66*SUM($J41:CD41)</f>
        <v>0</v>
      </c>
      <c r="CE88" s="49">
        <f>CE66*SUM($J41:CE41)</f>
        <v>0</v>
      </c>
      <c r="CF88" s="49">
        <f>CF66*SUM($J41:CF41)</f>
        <v>0</v>
      </c>
      <c r="CG88" s="49">
        <f>CG66*SUM($J41:CG41)</f>
        <v>0</v>
      </c>
      <c r="CH88" s="49">
        <f>CH66*SUM($J41:CH41)</f>
        <v>0</v>
      </c>
      <c r="CI88" s="49">
        <f>CI66*SUM($J41:CI41)</f>
        <v>0</v>
      </c>
      <c r="CJ88" s="49">
        <f>CJ66*SUM($J41:CJ41)</f>
        <v>0</v>
      </c>
      <c r="CK88" s="49">
        <f>CK66*SUM($J41:CK41)</f>
        <v>0</v>
      </c>
      <c r="CL88" s="49">
        <f>CL66*SUM($J41:CL41)</f>
        <v>0</v>
      </c>
      <c r="CM88" s="49">
        <f>CM66*SUM($J41:CM41)</f>
        <v>0</v>
      </c>
      <c r="CN88" s="49">
        <f>CN66*SUM($J41:CN41)</f>
        <v>0</v>
      </c>
      <c r="CO88" s="49">
        <f>CO66*SUM($J41:CO41)</f>
        <v>0</v>
      </c>
      <c r="CP88" s="49">
        <f>CP66*SUM($J41:CP41)</f>
        <v>0</v>
      </c>
      <c r="CQ88" s="49">
        <f>CQ66*SUM($J41:CQ41)</f>
        <v>0</v>
      </c>
      <c r="CR88" s="49">
        <f>CR66*SUM($J41:CR41)</f>
        <v>0</v>
      </c>
      <c r="CS88" s="49">
        <f>CS66*SUM($J41:CS41)</f>
        <v>0</v>
      </c>
      <c r="CT88" s="49">
        <f>CT66*SUM($J41:CT41)</f>
        <v>0</v>
      </c>
      <c r="CU88" s="49">
        <f>CU66*SUM($J41:CU41)</f>
        <v>0</v>
      </c>
      <c r="CV88" s="49">
        <f>CV66*SUM($J41:CV41)</f>
        <v>0</v>
      </c>
      <c r="CW88" s="49">
        <f>CW66*SUM($J41:CW41)</f>
        <v>0</v>
      </c>
      <c r="CX88" s="49">
        <f>CX66*SUM($J41:CX41)</f>
        <v>0</v>
      </c>
      <c r="CY88" s="49">
        <f>CY66*SUM($J41:CY41)</f>
        <v>0</v>
      </c>
      <c r="CZ88" s="49">
        <f>CZ66*SUM($J41:CZ41)</f>
        <v>0</v>
      </c>
      <c r="DA88" s="49">
        <f>DA66*SUM($J41:DA41)</f>
        <v>0</v>
      </c>
      <c r="DB88" s="49">
        <f>DB66*SUM($J41:DB41)</f>
        <v>0</v>
      </c>
      <c r="DC88" s="49">
        <f>DC66*SUM($J41:DC41)</f>
        <v>0</v>
      </c>
      <c r="DD88" s="49">
        <f>DD66*SUM($J41:DD41)</f>
        <v>0</v>
      </c>
      <c r="DE88" s="49">
        <f>DE66*SUM($J41:DE41)</f>
        <v>0</v>
      </c>
      <c r="DF88" s="49">
        <f>DF66*SUM($J41:DF41)</f>
        <v>0</v>
      </c>
      <c r="DG88" s="49">
        <f>DG66*SUM($J41:DG41)</f>
        <v>0</v>
      </c>
      <c r="DH88" s="49">
        <f>DH66*SUM($J41:DH41)</f>
        <v>0</v>
      </c>
      <c r="DI88" s="49">
        <f>DI66*SUM($J41:DI41)</f>
        <v>0</v>
      </c>
      <c r="DJ88" s="49">
        <f>DJ66*SUM($J41:DJ41)</f>
        <v>0</v>
      </c>
    </row>
    <row r="89" spans="1:114" x14ac:dyDescent="0.25">
      <c r="CQ89" s="144"/>
      <c r="CR89" s="144"/>
      <c r="CS89" s="144"/>
      <c r="CT89" s="144"/>
      <c r="CU89" s="144"/>
      <c r="CV89" s="144"/>
      <c r="CW89" s="144"/>
      <c r="CX89" s="144"/>
      <c r="CY89" s="144"/>
      <c r="CZ89" s="144"/>
      <c r="DA89" s="144"/>
      <c r="DB89" s="144"/>
      <c r="DC89" s="144"/>
      <c r="DD89" s="144"/>
      <c r="DE89" s="144"/>
      <c r="DF89" s="144"/>
      <c r="DG89" s="144"/>
      <c r="DH89" s="144"/>
      <c r="DI89" s="144"/>
      <c r="DJ89" s="144"/>
    </row>
    <row r="90" spans="1:114" s="26" customFormat="1" x14ac:dyDescent="0.25">
      <c r="A90" s="111"/>
      <c r="B90" s="26" t="s">
        <v>424</v>
      </c>
      <c r="G90" s="47"/>
      <c r="I90" s="146"/>
      <c r="CQ90" s="146"/>
      <c r="CR90" s="146"/>
      <c r="CS90" s="146"/>
      <c r="CT90" s="146"/>
      <c r="CU90" s="146"/>
      <c r="CV90" s="146"/>
      <c r="CW90" s="146"/>
      <c r="CX90" s="146"/>
      <c r="CY90" s="146"/>
      <c r="CZ90" s="146"/>
      <c r="DA90" s="146"/>
      <c r="DB90" s="146"/>
      <c r="DC90" s="146"/>
      <c r="DD90" s="146"/>
      <c r="DE90" s="146"/>
      <c r="DF90" s="146"/>
      <c r="DG90" s="146"/>
      <c r="DH90" s="146"/>
      <c r="DI90" s="146"/>
      <c r="DJ90" s="146"/>
    </row>
    <row r="91" spans="1:114" x14ac:dyDescent="0.25">
      <c r="B91" t="str">
        <f t="shared" ref="B91:B110" si="5">B22</f>
        <v>Создание / реконструкция объект №1</v>
      </c>
      <c r="G91" s="45" t="s">
        <v>138</v>
      </c>
      <c r="J91" s="49">
        <f t="shared" ref="J91:AO91" si="6">-N((J69-I69)&lt;0)*(J69-I69)+I91</f>
        <v>0</v>
      </c>
      <c r="K91" s="49">
        <f t="shared" si="6"/>
        <v>0</v>
      </c>
      <c r="L91" s="49">
        <f t="shared" si="6"/>
        <v>0</v>
      </c>
      <c r="M91" s="49">
        <f t="shared" si="6"/>
        <v>0</v>
      </c>
      <c r="N91" s="49">
        <f t="shared" si="6"/>
        <v>0</v>
      </c>
      <c r="O91" s="49">
        <f t="shared" si="6"/>
        <v>50000</v>
      </c>
      <c r="P91" s="49">
        <f t="shared" si="6"/>
        <v>50000</v>
      </c>
      <c r="Q91" s="49">
        <f t="shared" si="6"/>
        <v>50000</v>
      </c>
      <c r="R91" s="49">
        <f t="shared" si="6"/>
        <v>50000</v>
      </c>
      <c r="S91" s="49">
        <f t="shared" si="6"/>
        <v>50000</v>
      </c>
      <c r="T91" s="49">
        <f t="shared" si="6"/>
        <v>50000</v>
      </c>
      <c r="U91" s="49">
        <f t="shared" si="6"/>
        <v>50000</v>
      </c>
      <c r="V91" s="49">
        <f t="shared" si="6"/>
        <v>50000</v>
      </c>
      <c r="W91" s="49">
        <f t="shared" si="6"/>
        <v>50000</v>
      </c>
      <c r="X91" s="49">
        <f t="shared" si="6"/>
        <v>50000</v>
      </c>
      <c r="Y91" s="49">
        <f t="shared" si="6"/>
        <v>50000</v>
      </c>
      <c r="Z91" s="49">
        <f t="shared" si="6"/>
        <v>50000</v>
      </c>
      <c r="AA91" s="49">
        <f t="shared" si="6"/>
        <v>50000</v>
      </c>
      <c r="AB91" s="49">
        <f t="shared" si="6"/>
        <v>50000</v>
      </c>
      <c r="AC91" s="49">
        <f t="shared" si="6"/>
        <v>50000</v>
      </c>
      <c r="AD91" s="49">
        <f t="shared" si="6"/>
        <v>50000</v>
      </c>
      <c r="AE91" s="49">
        <f t="shared" si="6"/>
        <v>50000</v>
      </c>
      <c r="AF91" s="49">
        <f t="shared" si="6"/>
        <v>50000</v>
      </c>
      <c r="AG91" s="49">
        <f t="shared" si="6"/>
        <v>50000</v>
      </c>
      <c r="AH91" s="49">
        <f t="shared" si="6"/>
        <v>50000</v>
      </c>
      <c r="AI91" s="49">
        <f t="shared" si="6"/>
        <v>50000</v>
      </c>
      <c r="AJ91" s="49">
        <f t="shared" si="6"/>
        <v>50000</v>
      </c>
      <c r="AK91" s="49">
        <f t="shared" si="6"/>
        <v>50000</v>
      </c>
      <c r="AL91" s="49">
        <f t="shared" si="6"/>
        <v>50000</v>
      </c>
      <c r="AM91" s="49">
        <f t="shared" si="6"/>
        <v>50000</v>
      </c>
      <c r="AN91" s="49">
        <f t="shared" si="6"/>
        <v>50000</v>
      </c>
      <c r="AO91" s="49">
        <f t="shared" si="6"/>
        <v>50000</v>
      </c>
      <c r="AP91" s="49">
        <f t="shared" ref="AP91:BU91" si="7">-N((AP69-AO69)&lt;0)*(AP69-AO69)+AO91</f>
        <v>50000</v>
      </c>
      <c r="AQ91" s="49">
        <f t="shared" si="7"/>
        <v>50000</v>
      </c>
      <c r="AR91" s="49">
        <f t="shared" si="7"/>
        <v>50000</v>
      </c>
      <c r="AS91" s="49">
        <f t="shared" si="7"/>
        <v>50000</v>
      </c>
      <c r="AT91" s="49">
        <f t="shared" si="7"/>
        <v>50000</v>
      </c>
      <c r="AU91" s="49">
        <f t="shared" si="7"/>
        <v>50000</v>
      </c>
      <c r="AV91" s="49">
        <f t="shared" si="7"/>
        <v>50000</v>
      </c>
      <c r="AW91" s="49">
        <f t="shared" si="7"/>
        <v>50000</v>
      </c>
      <c r="AX91" s="49">
        <f t="shared" si="7"/>
        <v>50000</v>
      </c>
      <c r="AY91" s="49">
        <f t="shared" si="7"/>
        <v>50000</v>
      </c>
      <c r="AZ91" s="49">
        <f t="shared" si="7"/>
        <v>50000</v>
      </c>
      <c r="BA91" s="49">
        <f t="shared" si="7"/>
        <v>50000</v>
      </c>
      <c r="BB91" s="49">
        <f t="shared" si="7"/>
        <v>50000</v>
      </c>
      <c r="BC91" s="49">
        <f t="shared" si="7"/>
        <v>50000</v>
      </c>
      <c r="BD91" s="49">
        <f t="shared" si="7"/>
        <v>50000</v>
      </c>
      <c r="BE91" s="49">
        <f t="shared" si="7"/>
        <v>50000</v>
      </c>
      <c r="BF91" s="49">
        <f t="shared" si="7"/>
        <v>50000</v>
      </c>
      <c r="BG91" s="49">
        <f t="shared" si="7"/>
        <v>50000</v>
      </c>
      <c r="BH91" s="49">
        <f t="shared" si="7"/>
        <v>50000</v>
      </c>
      <c r="BI91" s="49">
        <f t="shared" si="7"/>
        <v>50000</v>
      </c>
      <c r="BJ91" s="49">
        <f t="shared" si="7"/>
        <v>50000</v>
      </c>
      <c r="BK91" s="49">
        <f t="shared" si="7"/>
        <v>50000</v>
      </c>
      <c r="BL91" s="49">
        <f t="shared" si="7"/>
        <v>50000</v>
      </c>
      <c r="BM91" s="49">
        <f t="shared" si="7"/>
        <v>50000</v>
      </c>
      <c r="BN91" s="49">
        <f t="shared" si="7"/>
        <v>50000</v>
      </c>
      <c r="BO91" s="49">
        <f t="shared" si="7"/>
        <v>50000</v>
      </c>
      <c r="BP91" s="49">
        <f t="shared" si="7"/>
        <v>50000</v>
      </c>
      <c r="BQ91" s="49">
        <f t="shared" si="7"/>
        <v>50000</v>
      </c>
      <c r="BR91" s="49">
        <f t="shared" si="7"/>
        <v>50000</v>
      </c>
      <c r="BS91" s="49">
        <f t="shared" si="7"/>
        <v>50000</v>
      </c>
      <c r="BT91" s="49">
        <f t="shared" si="7"/>
        <v>50000</v>
      </c>
      <c r="BU91" s="49">
        <f t="shared" si="7"/>
        <v>50000</v>
      </c>
      <c r="BV91" s="49">
        <f t="shared" ref="BV91:DA91" si="8">-N((BV69-BU69)&lt;0)*(BV69-BU69)+BU91</f>
        <v>50000</v>
      </c>
      <c r="BW91" s="49">
        <f t="shared" si="8"/>
        <v>50000</v>
      </c>
      <c r="BX91" s="49">
        <f t="shared" si="8"/>
        <v>50000</v>
      </c>
      <c r="BY91" s="49">
        <f t="shared" si="8"/>
        <v>50000</v>
      </c>
      <c r="BZ91" s="49">
        <f t="shared" si="8"/>
        <v>50000</v>
      </c>
      <c r="CA91" s="49">
        <f t="shared" si="8"/>
        <v>50000</v>
      </c>
      <c r="CB91" s="49">
        <f t="shared" si="8"/>
        <v>50000</v>
      </c>
      <c r="CC91" s="49">
        <f t="shared" si="8"/>
        <v>50000</v>
      </c>
      <c r="CD91" s="49">
        <f t="shared" si="8"/>
        <v>50000</v>
      </c>
      <c r="CE91" s="49">
        <f t="shared" si="8"/>
        <v>50000</v>
      </c>
      <c r="CF91" s="49">
        <f t="shared" si="8"/>
        <v>50000</v>
      </c>
      <c r="CG91" s="49">
        <f t="shared" si="8"/>
        <v>50000</v>
      </c>
      <c r="CH91" s="49">
        <f t="shared" si="8"/>
        <v>50000</v>
      </c>
      <c r="CI91" s="49">
        <f t="shared" si="8"/>
        <v>50000</v>
      </c>
      <c r="CJ91" s="49">
        <f t="shared" si="8"/>
        <v>50000</v>
      </c>
      <c r="CK91" s="49">
        <f t="shared" si="8"/>
        <v>50000</v>
      </c>
      <c r="CL91" s="49">
        <f t="shared" si="8"/>
        <v>50000</v>
      </c>
      <c r="CM91" s="49">
        <f t="shared" si="8"/>
        <v>50000</v>
      </c>
      <c r="CN91" s="49">
        <f t="shared" si="8"/>
        <v>50000</v>
      </c>
      <c r="CO91" s="49">
        <f t="shared" si="8"/>
        <v>50000</v>
      </c>
      <c r="CP91" s="49">
        <f t="shared" si="8"/>
        <v>50000</v>
      </c>
      <c r="CQ91" s="49">
        <f t="shared" si="8"/>
        <v>50000</v>
      </c>
      <c r="CR91" s="49">
        <f t="shared" si="8"/>
        <v>50000</v>
      </c>
      <c r="CS91" s="49">
        <f t="shared" si="8"/>
        <v>50000</v>
      </c>
      <c r="CT91" s="49">
        <f t="shared" si="8"/>
        <v>50000</v>
      </c>
      <c r="CU91" s="49">
        <f t="shared" si="8"/>
        <v>50000</v>
      </c>
      <c r="CV91" s="49">
        <f t="shared" si="8"/>
        <v>50000</v>
      </c>
      <c r="CW91" s="49">
        <f t="shared" si="8"/>
        <v>50000</v>
      </c>
      <c r="CX91" s="49">
        <f t="shared" si="8"/>
        <v>50000</v>
      </c>
      <c r="CY91" s="49">
        <f t="shared" si="8"/>
        <v>50000</v>
      </c>
      <c r="CZ91" s="49">
        <f t="shared" si="8"/>
        <v>50000</v>
      </c>
      <c r="DA91" s="49">
        <f t="shared" si="8"/>
        <v>50000</v>
      </c>
      <c r="DB91" s="49">
        <f t="shared" ref="DB91:DJ91" si="9">-N((DB69-DA69)&lt;0)*(DB69-DA69)+DA91</f>
        <v>50000</v>
      </c>
      <c r="DC91" s="49">
        <f t="shared" si="9"/>
        <v>50000</v>
      </c>
      <c r="DD91" s="49">
        <f t="shared" si="9"/>
        <v>50000</v>
      </c>
      <c r="DE91" s="49">
        <f t="shared" si="9"/>
        <v>50000</v>
      </c>
      <c r="DF91" s="49">
        <f t="shared" si="9"/>
        <v>50000</v>
      </c>
      <c r="DG91" s="49">
        <f t="shared" si="9"/>
        <v>50000</v>
      </c>
      <c r="DH91" s="49">
        <f t="shared" si="9"/>
        <v>50000</v>
      </c>
      <c r="DI91" s="49">
        <f t="shared" si="9"/>
        <v>50000</v>
      </c>
      <c r="DJ91" s="49">
        <f t="shared" si="9"/>
        <v>50000</v>
      </c>
    </row>
    <row r="92" spans="1:114" x14ac:dyDescent="0.25">
      <c r="B92" t="str">
        <f t="shared" si="5"/>
        <v>Создание / реконструкция объект №2</v>
      </c>
      <c r="G92" s="45" t="s">
        <v>138</v>
      </c>
      <c r="J92" s="49">
        <f t="shared" ref="J92:AO92" si="10">-N((J70-I70)&lt;0)*(J70-I70)+I92</f>
        <v>0</v>
      </c>
      <c r="K92" s="49">
        <f t="shared" si="10"/>
        <v>0</v>
      </c>
      <c r="L92" s="49">
        <f t="shared" si="10"/>
        <v>0</v>
      </c>
      <c r="M92" s="49">
        <f t="shared" si="10"/>
        <v>0</v>
      </c>
      <c r="N92" s="49">
        <f t="shared" si="10"/>
        <v>0</v>
      </c>
      <c r="O92" s="49">
        <f t="shared" si="10"/>
        <v>0</v>
      </c>
      <c r="P92" s="49">
        <f t="shared" si="10"/>
        <v>0</v>
      </c>
      <c r="Q92" s="49">
        <f t="shared" si="10"/>
        <v>0</v>
      </c>
      <c r="R92" s="49">
        <f t="shared" si="10"/>
        <v>0</v>
      </c>
      <c r="S92" s="49">
        <f t="shared" si="10"/>
        <v>0</v>
      </c>
      <c r="T92" s="49">
        <f t="shared" si="10"/>
        <v>0</v>
      </c>
      <c r="U92" s="49">
        <f t="shared" si="10"/>
        <v>0</v>
      </c>
      <c r="V92" s="49">
        <f t="shared" si="10"/>
        <v>0</v>
      </c>
      <c r="W92" s="49">
        <f t="shared" si="10"/>
        <v>0</v>
      </c>
      <c r="X92" s="49">
        <f t="shared" si="10"/>
        <v>0</v>
      </c>
      <c r="Y92" s="49">
        <f t="shared" si="10"/>
        <v>0</v>
      </c>
      <c r="Z92" s="49">
        <f t="shared" si="10"/>
        <v>0</v>
      </c>
      <c r="AA92" s="49">
        <f t="shared" si="10"/>
        <v>0</v>
      </c>
      <c r="AB92" s="49">
        <f t="shared" si="10"/>
        <v>0</v>
      </c>
      <c r="AC92" s="49">
        <f t="shared" si="10"/>
        <v>0</v>
      </c>
      <c r="AD92" s="49">
        <f t="shared" si="10"/>
        <v>0</v>
      </c>
      <c r="AE92" s="49">
        <f t="shared" si="10"/>
        <v>0</v>
      </c>
      <c r="AF92" s="49">
        <f t="shared" si="10"/>
        <v>0</v>
      </c>
      <c r="AG92" s="49">
        <f t="shared" si="10"/>
        <v>0</v>
      </c>
      <c r="AH92" s="49">
        <f t="shared" si="10"/>
        <v>0</v>
      </c>
      <c r="AI92" s="49">
        <f t="shared" si="10"/>
        <v>0</v>
      </c>
      <c r="AJ92" s="49">
        <f t="shared" si="10"/>
        <v>0</v>
      </c>
      <c r="AK92" s="49">
        <f t="shared" si="10"/>
        <v>0</v>
      </c>
      <c r="AL92" s="49">
        <f t="shared" si="10"/>
        <v>0</v>
      </c>
      <c r="AM92" s="49">
        <f t="shared" si="10"/>
        <v>0</v>
      </c>
      <c r="AN92" s="49">
        <f t="shared" si="10"/>
        <v>0</v>
      </c>
      <c r="AO92" s="49">
        <f t="shared" si="10"/>
        <v>0</v>
      </c>
      <c r="AP92" s="49">
        <f t="shared" ref="AP92:BU92" si="11">-N((AP70-AO70)&lt;0)*(AP70-AO70)+AO92</f>
        <v>0</v>
      </c>
      <c r="AQ92" s="49">
        <f t="shared" si="11"/>
        <v>0</v>
      </c>
      <c r="AR92" s="49">
        <f t="shared" si="11"/>
        <v>0</v>
      </c>
      <c r="AS92" s="49">
        <f t="shared" si="11"/>
        <v>0</v>
      </c>
      <c r="AT92" s="49">
        <f t="shared" si="11"/>
        <v>0</v>
      </c>
      <c r="AU92" s="49">
        <f t="shared" si="11"/>
        <v>0</v>
      </c>
      <c r="AV92" s="49">
        <f t="shared" si="11"/>
        <v>0</v>
      </c>
      <c r="AW92" s="49">
        <f t="shared" si="11"/>
        <v>0</v>
      </c>
      <c r="AX92" s="49">
        <f t="shared" si="11"/>
        <v>0</v>
      </c>
      <c r="AY92" s="49">
        <f t="shared" si="11"/>
        <v>0</v>
      </c>
      <c r="AZ92" s="49">
        <f t="shared" si="11"/>
        <v>0</v>
      </c>
      <c r="BA92" s="49">
        <f t="shared" si="11"/>
        <v>0</v>
      </c>
      <c r="BB92" s="49">
        <f t="shared" si="11"/>
        <v>0</v>
      </c>
      <c r="BC92" s="49">
        <f t="shared" si="11"/>
        <v>0</v>
      </c>
      <c r="BD92" s="49">
        <f t="shared" si="11"/>
        <v>0</v>
      </c>
      <c r="BE92" s="49">
        <f t="shared" si="11"/>
        <v>0</v>
      </c>
      <c r="BF92" s="49">
        <f t="shared" si="11"/>
        <v>0</v>
      </c>
      <c r="BG92" s="49">
        <f t="shared" si="11"/>
        <v>0</v>
      </c>
      <c r="BH92" s="49">
        <f t="shared" si="11"/>
        <v>0</v>
      </c>
      <c r="BI92" s="49">
        <f t="shared" si="11"/>
        <v>0</v>
      </c>
      <c r="BJ92" s="49">
        <f t="shared" si="11"/>
        <v>0</v>
      </c>
      <c r="BK92" s="49">
        <f t="shared" si="11"/>
        <v>0</v>
      </c>
      <c r="BL92" s="49">
        <f t="shared" si="11"/>
        <v>0</v>
      </c>
      <c r="BM92" s="49">
        <f t="shared" si="11"/>
        <v>0</v>
      </c>
      <c r="BN92" s="49">
        <f t="shared" si="11"/>
        <v>0</v>
      </c>
      <c r="BO92" s="49">
        <f t="shared" si="11"/>
        <v>0</v>
      </c>
      <c r="BP92" s="49">
        <f t="shared" si="11"/>
        <v>0</v>
      </c>
      <c r="BQ92" s="49">
        <f t="shared" si="11"/>
        <v>0</v>
      </c>
      <c r="BR92" s="49">
        <f t="shared" si="11"/>
        <v>0</v>
      </c>
      <c r="BS92" s="49">
        <f t="shared" si="11"/>
        <v>0</v>
      </c>
      <c r="BT92" s="49">
        <f t="shared" si="11"/>
        <v>0</v>
      </c>
      <c r="BU92" s="49">
        <f t="shared" si="11"/>
        <v>0</v>
      </c>
      <c r="BV92" s="49">
        <f t="shared" ref="BV92:DA92" si="12">-N((BV70-BU70)&lt;0)*(BV70-BU70)+BU92</f>
        <v>0</v>
      </c>
      <c r="BW92" s="49">
        <f t="shared" si="12"/>
        <v>0</v>
      </c>
      <c r="BX92" s="49">
        <f t="shared" si="12"/>
        <v>0</v>
      </c>
      <c r="BY92" s="49">
        <f t="shared" si="12"/>
        <v>0</v>
      </c>
      <c r="BZ92" s="49">
        <f t="shared" si="12"/>
        <v>0</v>
      </c>
      <c r="CA92" s="49">
        <f t="shared" si="12"/>
        <v>0</v>
      </c>
      <c r="CB92" s="49">
        <f t="shared" si="12"/>
        <v>0</v>
      </c>
      <c r="CC92" s="49">
        <f t="shared" si="12"/>
        <v>0</v>
      </c>
      <c r="CD92" s="49">
        <f t="shared" si="12"/>
        <v>0</v>
      </c>
      <c r="CE92" s="49">
        <f t="shared" si="12"/>
        <v>0</v>
      </c>
      <c r="CF92" s="49">
        <f t="shared" si="12"/>
        <v>0</v>
      </c>
      <c r="CG92" s="49">
        <f t="shared" si="12"/>
        <v>0</v>
      </c>
      <c r="CH92" s="49">
        <f t="shared" si="12"/>
        <v>0</v>
      </c>
      <c r="CI92" s="49">
        <f t="shared" si="12"/>
        <v>0</v>
      </c>
      <c r="CJ92" s="49">
        <f t="shared" si="12"/>
        <v>0</v>
      </c>
      <c r="CK92" s="49">
        <f t="shared" si="12"/>
        <v>0</v>
      </c>
      <c r="CL92" s="49">
        <f t="shared" si="12"/>
        <v>0</v>
      </c>
      <c r="CM92" s="49">
        <f t="shared" si="12"/>
        <v>0</v>
      </c>
      <c r="CN92" s="49">
        <f t="shared" si="12"/>
        <v>0</v>
      </c>
      <c r="CO92" s="49">
        <f t="shared" si="12"/>
        <v>0</v>
      </c>
      <c r="CP92" s="49">
        <f t="shared" si="12"/>
        <v>0</v>
      </c>
      <c r="CQ92" s="49">
        <f t="shared" si="12"/>
        <v>0</v>
      </c>
      <c r="CR92" s="49">
        <f t="shared" si="12"/>
        <v>0</v>
      </c>
      <c r="CS92" s="49">
        <f t="shared" si="12"/>
        <v>0</v>
      </c>
      <c r="CT92" s="49">
        <f t="shared" si="12"/>
        <v>0</v>
      </c>
      <c r="CU92" s="49">
        <f t="shared" si="12"/>
        <v>0</v>
      </c>
      <c r="CV92" s="49">
        <f t="shared" si="12"/>
        <v>0</v>
      </c>
      <c r="CW92" s="49">
        <f t="shared" si="12"/>
        <v>0</v>
      </c>
      <c r="CX92" s="49">
        <f t="shared" si="12"/>
        <v>0</v>
      </c>
      <c r="CY92" s="49">
        <f t="shared" si="12"/>
        <v>0</v>
      </c>
      <c r="CZ92" s="49">
        <f t="shared" si="12"/>
        <v>0</v>
      </c>
      <c r="DA92" s="49">
        <f t="shared" si="12"/>
        <v>0</v>
      </c>
      <c r="DB92" s="49">
        <f t="shared" ref="DB92:DJ92" si="13">-N((DB70-DA70)&lt;0)*(DB70-DA70)+DA92</f>
        <v>0</v>
      </c>
      <c r="DC92" s="49">
        <f t="shared" si="13"/>
        <v>0</v>
      </c>
      <c r="DD92" s="49">
        <f t="shared" si="13"/>
        <v>0</v>
      </c>
      <c r="DE92" s="49">
        <f t="shared" si="13"/>
        <v>0</v>
      </c>
      <c r="DF92" s="49">
        <f t="shared" si="13"/>
        <v>0</v>
      </c>
      <c r="DG92" s="49">
        <f t="shared" si="13"/>
        <v>0</v>
      </c>
      <c r="DH92" s="49">
        <f t="shared" si="13"/>
        <v>0</v>
      </c>
      <c r="DI92" s="49">
        <f t="shared" si="13"/>
        <v>0</v>
      </c>
      <c r="DJ92" s="49">
        <f t="shared" si="13"/>
        <v>0</v>
      </c>
    </row>
    <row r="93" spans="1:114" x14ac:dyDescent="0.25">
      <c r="B93" t="str">
        <f t="shared" si="5"/>
        <v>Создание / реконструкция объект №3</v>
      </c>
      <c r="G93" s="45" t="s">
        <v>138</v>
      </c>
      <c r="J93" s="49">
        <f t="shared" ref="J93:AO93" si="14">-N((J71-I71)&lt;0)*(J71-I71)+I93</f>
        <v>0</v>
      </c>
      <c r="K93" s="49">
        <f t="shared" si="14"/>
        <v>0</v>
      </c>
      <c r="L93" s="49">
        <f t="shared" si="14"/>
        <v>0</v>
      </c>
      <c r="M93" s="49">
        <f t="shared" si="14"/>
        <v>0</v>
      </c>
      <c r="N93" s="49">
        <f t="shared" si="14"/>
        <v>0</v>
      </c>
      <c r="O93" s="49">
        <f t="shared" si="14"/>
        <v>0</v>
      </c>
      <c r="P93" s="49">
        <f t="shared" si="14"/>
        <v>0</v>
      </c>
      <c r="Q93" s="49">
        <f t="shared" si="14"/>
        <v>0</v>
      </c>
      <c r="R93" s="49">
        <f t="shared" si="14"/>
        <v>0</v>
      </c>
      <c r="S93" s="49">
        <f t="shared" si="14"/>
        <v>0</v>
      </c>
      <c r="T93" s="49">
        <f t="shared" si="14"/>
        <v>0</v>
      </c>
      <c r="U93" s="49">
        <f t="shared" si="14"/>
        <v>0</v>
      </c>
      <c r="V93" s="49">
        <f t="shared" si="14"/>
        <v>0</v>
      </c>
      <c r="W93" s="49">
        <f t="shared" si="14"/>
        <v>0</v>
      </c>
      <c r="X93" s="49">
        <f t="shared" si="14"/>
        <v>0</v>
      </c>
      <c r="Y93" s="49">
        <f t="shared" si="14"/>
        <v>0</v>
      </c>
      <c r="Z93" s="49">
        <f t="shared" si="14"/>
        <v>0</v>
      </c>
      <c r="AA93" s="49">
        <f t="shared" si="14"/>
        <v>0</v>
      </c>
      <c r="AB93" s="49">
        <f t="shared" si="14"/>
        <v>0</v>
      </c>
      <c r="AC93" s="49">
        <f t="shared" si="14"/>
        <v>0</v>
      </c>
      <c r="AD93" s="49">
        <f t="shared" si="14"/>
        <v>0</v>
      </c>
      <c r="AE93" s="49">
        <f t="shared" si="14"/>
        <v>0</v>
      </c>
      <c r="AF93" s="49">
        <f t="shared" si="14"/>
        <v>0</v>
      </c>
      <c r="AG93" s="49">
        <f t="shared" si="14"/>
        <v>0</v>
      </c>
      <c r="AH93" s="49">
        <f t="shared" si="14"/>
        <v>0</v>
      </c>
      <c r="AI93" s="49">
        <f t="shared" si="14"/>
        <v>0</v>
      </c>
      <c r="AJ93" s="49">
        <f t="shared" si="14"/>
        <v>0</v>
      </c>
      <c r="AK93" s="49">
        <f t="shared" si="14"/>
        <v>0</v>
      </c>
      <c r="AL93" s="49">
        <f t="shared" si="14"/>
        <v>0</v>
      </c>
      <c r="AM93" s="49">
        <f t="shared" si="14"/>
        <v>0</v>
      </c>
      <c r="AN93" s="49">
        <f t="shared" si="14"/>
        <v>0</v>
      </c>
      <c r="AO93" s="49">
        <f t="shared" si="14"/>
        <v>0</v>
      </c>
      <c r="AP93" s="49">
        <f t="shared" ref="AP93:BU93" si="15">-N((AP71-AO71)&lt;0)*(AP71-AO71)+AO93</f>
        <v>0</v>
      </c>
      <c r="AQ93" s="49">
        <f t="shared" si="15"/>
        <v>0</v>
      </c>
      <c r="AR93" s="49">
        <f t="shared" si="15"/>
        <v>0</v>
      </c>
      <c r="AS93" s="49">
        <f t="shared" si="15"/>
        <v>0</v>
      </c>
      <c r="AT93" s="49">
        <f t="shared" si="15"/>
        <v>0</v>
      </c>
      <c r="AU93" s="49">
        <f t="shared" si="15"/>
        <v>0</v>
      </c>
      <c r="AV93" s="49">
        <f t="shared" si="15"/>
        <v>0</v>
      </c>
      <c r="AW93" s="49">
        <f t="shared" si="15"/>
        <v>0</v>
      </c>
      <c r="AX93" s="49">
        <f t="shared" si="15"/>
        <v>0</v>
      </c>
      <c r="AY93" s="49">
        <f t="shared" si="15"/>
        <v>0</v>
      </c>
      <c r="AZ93" s="49">
        <f t="shared" si="15"/>
        <v>0</v>
      </c>
      <c r="BA93" s="49">
        <f t="shared" si="15"/>
        <v>0</v>
      </c>
      <c r="BB93" s="49">
        <f t="shared" si="15"/>
        <v>0</v>
      </c>
      <c r="BC93" s="49">
        <f t="shared" si="15"/>
        <v>0</v>
      </c>
      <c r="BD93" s="49">
        <f t="shared" si="15"/>
        <v>0</v>
      </c>
      <c r="BE93" s="49">
        <f t="shared" si="15"/>
        <v>0</v>
      </c>
      <c r="BF93" s="49">
        <f t="shared" si="15"/>
        <v>0</v>
      </c>
      <c r="BG93" s="49">
        <f t="shared" si="15"/>
        <v>0</v>
      </c>
      <c r="BH93" s="49">
        <f t="shared" si="15"/>
        <v>0</v>
      </c>
      <c r="BI93" s="49">
        <f t="shared" si="15"/>
        <v>0</v>
      </c>
      <c r="BJ93" s="49">
        <f t="shared" si="15"/>
        <v>0</v>
      </c>
      <c r="BK93" s="49">
        <f t="shared" si="15"/>
        <v>0</v>
      </c>
      <c r="BL93" s="49">
        <f t="shared" si="15"/>
        <v>0</v>
      </c>
      <c r="BM93" s="49">
        <f t="shared" si="15"/>
        <v>0</v>
      </c>
      <c r="BN93" s="49">
        <f t="shared" si="15"/>
        <v>0</v>
      </c>
      <c r="BO93" s="49">
        <f t="shared" si="15"/>
        <v>0</v>
      </c>
      <c r="BP93" s="49">
        <f t="shared" si="15"/>
        <v>0</v>
      </c>
      <c r="BQ93" s="49">
        <f t="shared" si="15"/>
        <v>0</v>
      </c>
      <c r="BR93" s="49">
        <f t="shared" si="15"/>
        <v>0</v>
      </c>
      <c r="BS93" s="49">
        <f t="shared" si="15"/>
        <v>0</v>
      </c>
      <c r="BT93" s="49">
        <f t="shared" si="15"/>
        <v>0</v>
      </c>
      <c r="BU93" s="49">
        <f t="shared" si="15"/>
        <v>0</v>
      </c>
      <c r="BV93" s="49">
        <f t="shared" ref="BV93:DA93" si="16">-N((BV71-BU71)&lt;0)*(BV71-BU71)+BU93</f>
        <v>0</v>
      </c>
      <c r="BW93" s="49">
        <f t="shared" si="16"/>
        <v>0</v>
      </c>
      <c r="BX93" s="49">
        <f t="shared" si="16"/>
        <v>0</v>
      </c>
      <c r="BY93" s="49">
        <f t="shared" si="16"/>
        <v>0</v>
      </c>
      <c r="BZ93" s="49">
        <f t="shared" si="16"/>
        <v>0</v>
      </c>
      <c r="CA93" s="49">
        <f t="shared" si="16"/>
        <v>0</v>
      </c>
      <c r="CB93" s="49">
        <f t="shared" si="16"/>
        <v>0</v>
      </c>
      <c r="CC93" s="49">
        <f t="shared" si="16"/>
        <v>0</v>
      </c>
      <c r="CD93" s="49">
        <f t="shared" si="16"/>
        <v>0</v>
      </c>
      <c r="CE93" s="49">
        <f t="shared" si="16"/>
        <v>0</v>
      </c>
      <c r="CF93" s="49">
        <f t="shared" si="16"/>
        <v>0</v>
      </c>
      <c r="CG93" s="49">
        <f t="shared" si="16"/>
        <v>0</v>
      </c>
      <c r="CH93" s="49">
        <f t="shared" si="16"/>
        <v>0</v>
      </c>
      <c r="CI93" s="49">
        <f t="shared" si="16"/>
        <v>0</v>
      </c>
      <c r="CJ93" s="49">
        <f t="shared" si="16"/>
        <v>0</v>
      </c>
      <c r="CK93" s="49">
        <f t="shared" si="16"/>
        <v>0</v>
      </c>
      <c r="CL93" s="49">
        <f t="shared" si="16"/>
        <v>0</v>
      </c>
      <c r="CM93" s="49">
        <f t="shared" si="16"/>
        <v>0</v>
      </c>
      <c r="CN93" s="49">
        <f t="shared" si="16"/>
        <v>0</v>
      </c>
      <c r="CO93" s="49">
        <f t="shared" si="16"/>
        <v>0</v>
      </c>
      <c r="CP93" s="49">
        <f t="shared" si="16"/>
        <v>0</v>
      </c>
      <c r="CQ93" s="49">
        <f t="shared" si="16"/>
        <v>0</v>
      </c>
      <c r="CR93" s="49">
        <f t="shared" si="16"/>
        <v>0</v>
      </c>
      <c r="CS93" s="49">
        <f t="shared" si="16"/>
        <v>0</v>
      </c>
      <c r="CT93" s="49">
        <f t="shared" si="16"/>
        <v>0</v>
      </c>
      <c r="CU93" s="49">
        <f t="shared" si="16"/>
        <v>0</v>
      </c>
      <c r="CV93" s="49">
        <f t="shared" si="16"/>
        <v>0</v>
      </c>
      <c r="CW93" s="49">
        <f t="shared" si="16"/>
        <v>0</v>
      </c>
      <c r="CX93" s="49">
        <f t="shared" si="16"/>
        <v>0</v>
      </c>
      <c r="CY93" s="49">
        <f t="shared" si="16"/>
        <v>0</v>
      </c>
      <c r="CZ93" s="49">
        <f t="shared" si="16"/>
        <v>0</v>
      </c>
      <c r="DA93" s="49">
        <f t="shared" si="16"/>
        <v>0</v>
      </c>
      <c r="DB93" s="49">
        <f t="shared" ref="DB93:DJ93" si="17">-N((DB71-DA71)&lt;0)*(DB71-DA71)+DA93</f>
        <v>0</v>
      </c>
      <c r="DC93" s="49">
        <f t="shared" si="17"/>
        <v>0</v>
      </c>
      <c r="DD93" s="49">
        <f t="shared" si="17"/>
        <v>0</v>
      </c>
      <c r="DE93" s="49">
        <f t="shared" si="17"/>
        <v>0</v>
      </c>
      <c r="DF93" s="49">
        <f t="shared" si="17"/>
        <v>0</v>
      </c>
      <c r="DG93" s="49">
        <f t="shared" si="17"/>
        <v>0</v>
      </c>
      <c r="DH93" s="49">
        <f t="shared" si="17"/>
        <v>0</v>
      </c>
      <c r="DI93" s="49">
        <f t="shared" si="17"/>
        <v>0</v>
      </c>
      <c r="DJ93" s="49">
        <f t="shared" si="17"/>
        <v>0</v>
      </c>
    </row>
    <row r="94" spans="1:114" x14ac:dyDescent="0.25">
      <c r="B94" t="str">
        <f t="shared" si="5"/>
        <v>Создание / реконструкция объект №4</v>
      </c>
      <c r="G94" s="45" t="s">
        <v>138</v>
      </c>
      <c r="J94" s="49">
        <f t="shared" ref="J94:AO94" si="18">-N((J72-I72)&lt;0)*(J72-I72)+I94</f>
        <v>0</v>
      </c>
      <c r="K94" s="49">
        <f t="shared" si="18"/>
        <v>0</v>
      </c>
      <c r="L94" s="49">
        <f t="shared" si="18"/>
        <v>0</v>
      </c>
      <c r="M94" s="49">
        <f t="shared" si="18"/>
        <v>0</v>
      </c>
      <c r="N94" s="49">
        <f t="shared" si="18"/>
        <v>0</v>
      </c>
      <c r="O94" s="49">
        <f t="shared" si="18"/>
        <v>0</v>
      </c>
      <c r="P94" s="49">
        <f t="shared" si="18"/>
        <v>0</v>
      </c>
      <c r="Q94" s="49">
        <f t="shared" si="18"/>
        <v>0</v>
      </c>
      <c r="R94" s="49">
        <f t="shared" si="18"/>
        <v>0</v>
      </c>
      <c r="S94" s="49">
        <f t="shared" si="18"/>
        <v>0</v>
      </c>
      <c r="T94" s="49">
        <f t="shared" si="18"/>
        <v>0</v>
      </c>
      <c r="U94" s="49">
        <f t="shared" si="18"/>
        <v>0</v>
      </c>
      <c r="V94" s="49">
        <f t="shared" si="18"/>
        <v>0</v>
      </c>
      <c r="W94" s="49">
        <f t="shared" si="18"/>
        <v>0</v>
      </c>
      <c r="X94" s="49">
        <f t="shared" si="18"/>
        <v>0</v>
      </c>
      <c r="Y94" s="49">
        <f t="shared" si="18"/>
        <v>0</v>
      </c>
      <c r="Z94" s="49">
        <f t="shared" si="18"/>
        <v>0</v>
      </c>
      <c r="AA94" s="49">
        <f t="shared" si="18"/>
        <v>0</v>
      </c>
      <c r="AB94" s="49">
        <f t="shared" si="18"/>
        <v>0</v>
      </c>
      <c r="AC94" s="49">
        <f t="shared" si="18"/>
        <v>0</v>
      </c>
      <c r="AD94" s="49">
        <f t="shared" si="18"/>
        <v>0</v>
      </c>
      <c r="AE94" s="49">
        <f t="shared" si="18"/>
        <v>0</v>
      </c>
      <c r="AF94" s="49">
        <f t="shared" si="18"/>
        <v>0</v>
      </c>
      <c r="AG94" s="49">
        <f t="shared" si="18"/>
        <v>0</v>
      </c>
      <c r="AH94" s="49">
        <f t="shared" si="18"/>
        <v>0</v>
      </c>
      <c r="AI94" s="49">
        <f t="shared" si="18"/>
        <v>0</v>
      </c>
      <c r="AJ94" s="49">
        <f t="shared" si="18"/>
        <v>0</v>
      </c>
      <c r="AK94" s="49">
        <f t="shared" si="18"/>
        <v>0</v>
      </c>
      <c r="AL94" s="49">
        <f t="shared" si="18"/>
        <v>0</v>
      </c>
      <c r="AM94" s="49">
        <f t="shared" si="18"/>
        <v>0</v>
      </c>
      <c r="AN94" s="49">
        <f t="shared" si="18"/>
        <v>0</v>
      </c>
      <c r="AO94" s="49">
        <f t="shared" si="18"/>
        <v>0</v>
      </c>
      <c r="AP94" s="49">
        <f t="shared" ref="AP94:BU94" si="19">-N((AP72-AO72)&lt;0)*(AP72-AO72)+AO94</f>
        <v>0</v>
      </c>
      <c r="AQ94" s="49">
        <f t="shared" si="19"/>
        <v>0</v>
      </c>
      <c r="AR94" s="49">
        <f t="shared" si="19"/>
        <v>0</v>
      </c>
      <c r="AS94" s="49">
        <f t="shared" si="19"/>
        <v>0</v>
      </c>
      <c r="AT94" s="49">
        <f t="shared" si="19"/>
        <v>0</v>
      </c>
      <c r="AU94" s="49">
        <f t="shared" si="19"/>
        <v>0</v>
      </c>
      <c r="AV94" s="49">
        <f t="shared" si="19"/>
        <v>0</v>
      </c>
      <c r="AW94" s="49">
        <f t="shared" si="19"/>
        <v>0</v>
      </c>
      <c r="AX94" s="49">
        <f t="shared" si="19"/>
        <v>0</v>
      </c>
      <c r="AY94" s="49">
        <f t="shared" si="19"/>
        <v>0</v>
      </c>
      <c r="AZ94" s="49">
        <f t="shared" si="19"/>
        <v>0</v>
      </c>
      <c r="BA94" s="49">
        <f t="shared" si="19"/>
        <v>0</v>
      </c>
      <c r="BB94" s="49">
        <f t="shared" si="19"/>
        <v>0</v>
      </c>
      <c r="BC94" s="49">
        <f t="shared" si="19"/>
        <v>0</v>
      </c>
      <c r="BD94" s="49">
        <f t="shared" si="19"/>
        <v>0</v>
      </c>
      <c r="BE94" s="49">
        <f t="shared" si="19"/>
        <v>0</v>
      </c>
      <c r="BF94" s="49">
        <f t="shared" si="19"/>
        <v>0</v>
      </c>
      <c r="BG94" s="49">
        <f t="shared" si="19"/>
        <v>0</v>
      </c>
      <c r="BH94" s="49">
        <f t="shared" si="19"/>
        <v>0</v>
      </c>
      <c r="BI94" s="49">
        <f t="shared" si="19"/>
        <v>0</v>
      </c>
      <c r="BJ94" s="49">
        <f t="shared" si="19"/>
        <v>0</v>
      </c>
      <c r="BK94" s="49">
        <f t="shared" si="19"/>
        <v>0</v>
      </c>
      <c r="BL94" s="49">
        <f t="shared" si="19"/>
        <v>0</v>
      </c>
      <c r="BM94" s="49">
        <f t="shared" si="19"/>
        <v>0</v>
      </c>
      <c r="BN94" s="49">
        <f t="shared" si="19"/>
        <v>0</v>
      </c>
      <c r="BO94" s="49">
        <f t="shared" si="19"/>
        <v>0</v>
      </c>
      <c r="BP94" s="49">
        <f t="shared" si="19"/>
        <v>0</v>
      </c>
      <c r="BQ94" s="49">
        <f t="shared" si="19"/>
        <v>0</v>
      </c>
      <c r="BR94" s="49">
        <f t="shared" si="19"/>
        <v>0</v>
      </c>
      <c r="BS94" s="49">
        <f t="shared" si="19"/>
        <v>0</v>
      </c>
      <c r="BT94" s="49">
        <f t="shared" si="19"/>
        <v>0</v>
      </c>
      <c r="BU94" s="49">
        <f t="shared" si="19"/>
        <v>0</v>
      </c>
      <c r="BV94" s="49">
        <f t="shared" ref="BV94:DA94" si="20">-N((BV72-BU72)&lt;0)*(BV72-BU72)+BU94</f>
        <v>0</v>
      </c>
      <c r="BW94" s="49">
        <f t="shared" si="20"/>
        <v>0</v>
      </c>
      <c r="BX94" s="49">
        <f t="shared" si="20"/>
        <v>0</v>
      </c>
      <c r="BY94" s="49">
        <f t="shared" si="20"/>
        <v>0</v>
      </c>
      <c r="BZ94" s="49">
        <f t="shared" si="20"/>
        <v>0</v>
      </c>
      <c r="CA94" s="49">
        <f t="shared" si="20"/>
        <v>0</v>
      </c>
      <c r="CB94" s="49">
        <f t="shared" si="20"/>
        <v>0</v>
      </c>
      <c r="CC94" s="49">
        <f t="shared" si="20"/>
        <v>0</v>
      </c>
      <c r="CD94" s="49">
        <f t="shared" si="20"/>
        <v>0</v>
      </c>
      <c r="CE94" s="49">
        <f t="shared" si="20"/>
        <v>0</v>
      </c>
      <c r="CF94" s="49">
        <f t="shared" si="20"/>
        <v>0</v>
      </c>
      <c r="CG94" s="49">
        <f t="shared" si="20"/>
        <v>0</v>
      </c>
      <c r="CH94" s="49">
        <f t="shared" si="20"/>
        <v>0</v>
      </c>
      <c r="CI94" s="49">
        <f t="shared" si="20"/>
        <v>0</v>
      </c>
      <c r="CJ94" s="49">
        <f t="shared" si="20"/>
        <v>0</v>
      </c>
      <c r="CK94" s="49">
        <f t="shared" si="20"/>
        <v>0</v>
      </c>
      <c r="CL94" s="49">
        <f t="shared" si="20"/>
        <v>0</v>
      </c>
      <c r="CM94" s="49">
        <f t="shared" si="20"/>
        <v>0</v>
      </c>
      <c r="CN94" s="49">
        <f t="shared" si="20"/>
        <v>0</v>
      </c>
      <c r="CO94" s="49">
        <f t="shared" si="20"/>
        <v>0</v>
      </c>
      <c r="CP94" s="49">
        <f t="shared" si="20"/>
        <v>0</v>
      </c>
      <c r="CQ94" s="49">
        <f t="shared" si="20"/>
        <v>0</v>
      </c>
      <c r="CR94" s="49">
        <f t="shared" si="20"/>
        <v>0</v>
      </c>
      <c r="CS94" s="49">
        <f t="shared" si="20"/>
        <v>0</v>
      </c>
      <c r="CT94" s="49">
        <f t="shared" si="20"/>
        <v>0</v>
      </c>
      <c r="CU94" s="49">
        <f t="shared" si="20"/>
        <v>0</v>
      </c>
      <c r="CV94" s="49">
        <f t="shared" si="20"/>
        <v>0</v>
      </c>
      <c r="CW94" s="49">
        <f t="shared" si="20"/>
        <v>0</v>
      </c>
      <c r="CX94" s="49">
        <f t="shared" si="20"/>
        <v>0</v>
      </c>
      <c r="CY94" s="49">
        <f t="shared" si="20"/>
        <v>0</v>
      </c>
      <c r="CZ94" s="49">
        <f t="shared" si="20"/>
        <v>0</v>
      </c>
      <c r="DA94" s="49">
        <f t="shared" si="20"/>
        <v>0</v>
      </c>
      <c r="DB94" s="49">
        <f t="shared" ref="DB94:DJ94" si="21">-N((DB72-DA72)&lt;0)*(DB72-DA72)+DA94</f>
        <v>0</v>
      </c>
      <c r="DC94" s="49">
        <f t="shared" si="21"/>
        <v>0</v>
      </c>
      <c r="DD94" s="49">
        <f t="shared" si="21"/>
        <v>0</v>
      </c>
      <c r="DE94" s="49">
        <f t="shared" si="21"/>
        <v>0</v>
      </c>
      <c r="DF94" s="49">
        <f t="shared" si="21"/>
        <v>0</v>
      </c>
      <c r="DG94" s="49">
        <f t="shared" si="21"/>
        <v>0</v>
      </c>
      <c r="DH94" s="49">
        <f t="shared" si="21"/>
        <v>0</v>
      </c>
      <c r="DI94" s="49">
        <f t="shared" si="21"/>
        <v>0</v>
      </c>
      <c r="DJ94" s="49">
        <f t="shared" si="21"/>
        <v>0</v>
      </c>
    </row>
    <row r="95" spans="1:114" x14ac:dyDescent="0.25">
      <c r="B95" t="str">
        <f t="shared" si="5"/>
        <v>Создание / реконструкция объект №5</v>
      </c>
      <c r="G95" s="45" t="s">
        <v>138</v>
      </c>
      <c r="J95" s="49">
        <f t="shared" ref="J95:AO95" si="22">-N((J73-I73)&lt;0)*(J73-I73)+I95</f>
        <v>0</v>
      </c>
      <c r="K95" s="49">
        <f t="shared" si="22"/>
        <v>0</v>
      </c>
      <c r="L95" s="49">
        <f t="shared" si="22"/>
        <v>0</v>
      </c>
      <c r="M95" s="49">
        <f t="shared" si="22"/>
        <v>0</v>
      </c>
      <c r="N95" s="49">
        <f t="shared" si="22"/>
        <v>0</v>
      </c>
      <c r="O95" s="49">
        <f t="shared" si="22"/>
        <v>0</v>
      </c>
      <c r="P95" s="49">
        <f t="shared" si="22"/>
        <v>0</v>
      </c>
      <c r="Q95" s="49">
        <f t="shared" si="22"/>
        <v>0</v>
      </c>
      <c r="R95" s="49">
        <f t="shared" si="22"/>
        <v>0</v>
      </c>
      <c r="S95" s="49">
        <f t="shared" si="22"/>
        <v>0</v>
      </c>
      <c r="T95" s="49">
        <f t="shared" si="22"/>
        <v>0</v>
      </c>
      <c r="U95" s="49">
        <f t="shared" si="22"/>
        <v>0</v>
      </c>
      <c r="V95" s="49">
        <f t="shared" si="22"/>
        <v>0</v>
      </c>
      <c r="W95" s="49">
        <f t="shared" si="22"/>
        <v>0</v>
      </c>
      <c r="X95" s="49">
        <f t="shared" si="22"/>
        <v>0</v>
      </c>
      <c r="Y95" s="49">
        <f t="shared" si="22"/>
        <v>0</v>
      </c>
      <c r="Z95" s="49">
        <f t="shared" si="22"/>
        <v>0</v>
      </c>
      <c r="AA95" s="49">
        <f t="shared" si="22"/>
        <v>0</v>
      </c>
      <c r="AB95" s="49">
        <f t="shared" si="22"/>
        <v>0</v>
      </c>
      <c r="AC95" s="49">
        <f t="shared" si="22"/>
        <v>0</v>
      </c>
      <c r="AD95" s="49">
        <f t="shared" si="22"/>
        <v>0</v>
      </c>
      <c r="AE95" s="49">
        <f t="shared" si="22"/>
        <v>0</v>
      </c>
      <c r="AF95" s="49">
        <f t="shared" si="22"/>
        <v>0</v>
      </c>
      <c r="AG95" s="49">
        <f t="shared" si="22"/>
        <v>0</v>
      </c>
      <c r="AH95" s="49">
        <f t="shared" si="22"/>
        <v>0</v>
      </c>
      <c r="AI95" s="49">
        <f t="shared" si="22"/>
        <v>0</v>
      </c>
      <c r="AJ95" s="49">
        <f t="shared" si="22"/>
        <v>0</v>
      </c>
      <c r="AK95" s="49">
        <f t="shared" si="22"/>
        <v>0</v>
      </c>
      <c r="AL95" s="49">
        <f t="shared" si="22"/>
        <v>0</v>
      </c>
      <c r="AM95" s="49">
        <f t="shared" si="22"/>
        <v>0</v>
      </c>
      <c r="AN95" s="49">
        <f t="shared" si="22"/>
        <v>0</v>
      </c>
      <c r="AO95" s="49">
        <f t="shared" si="22"/>
        <v>0</v>
      </c>
      <c r="AP95" s="49">
        <f t="shared" ref="AP95:BU95" si="23">-N((AP73-AO73)&lt;0)*(AP73-AO73)+AO95</f>
        <v>0</v>
      </c>
      <c r="AQ95" s="49">
        <f t="shared" si="23"/>
        <v>0</v>
      </c>
      <c r="AR95" s="49">
        <f t="shared" si="23"/>
        <v>0</v>
      </c>
      <c r="AS95" s="49">
        <f t="shared" si="23"/>
        <v>0</v>
      </c>
      <c r="AT95" s="49">
        <f t="shared" si="23"/>
        <v>0</v>
      </c>
      <c r="AU95" s="49">
        <f t="shared" si="23"/>
        <v>0</v>
      </c>
      <c r="AV95" s="49">
        <f t="shared" si="23"/>
        <v>0</v>
      </c>
      <c r="AW95" s="49">
        <f t="shared" si="23"/>
        <v>0</v>
      </c>
      <c r="AX95" s="49">
        <f t="shared" si="23"/>
        <v>0</v>
      </c>
      <c r="AY95" s="49">
        <f t="shared" si="23"/>
        <v>0</v>
      </c>
      <c r="AZ95" s="49">
        <f t="shared" si="23"/>
        <v>0</v>
      </c>
      <c r="BA95" s="49">
        <f t="shared" si="23"/>
        <v>0</v>
      </c>
      <c r="BB95" s="49">
        <f t="shared" si="23"/>
        <v>0</v>
      </c>
      <c r="BC95" s="49">
        <f t="shared" si="23"/>
        <v>0</v>
      </c>
      <c r="BD95" s="49">
        <f t="shared" si="23"/>
        <v>0</v>
      </c>
      <c r="BE95" s="49">
        <f t="shared" si="23"/>
        <v>0</v>
      </c>
      <c r="BF95" s="49">
        <f t="shared" si="23"/>
        <v>0</v>
      </c>
      <c r="BG95" s="49">
        <f t="shared" si="23"/>
        <v>0</v>
      </c>
      <c r="BH95" s="49">
        <f t="shared" si="23"/>
        <v>0</v>
      </c>
      <c r="BI95" s="49">
        <f t="shared" si="23"/>
        <v>0</v>
      </c>
      <c r="BJ95" s="49">
        <f t="shared" si="23"/>
        <v>0</v>
      </c>
      <c r="BK95" s="49">
        <f t="shared" si="23"/>
        <v>0</v>
      </c>
      <c r="BL95" s="49">
        <f t="shared" si="23"/>
        <v>0</v>
      </c>
      <c r="BM95" s="49">
        <f t="shared" si="23"/>
        <v>0</v>
      </c>
      <c r="BN95" s="49">
        <f t="shared" si="23"/>
        <v>0</v>
      </c>
      <c r="BO95" s="49">
        <f t="shared" si="23"/>
        <v>0</v>
      </c>
      <c r="BP95" s="49">
        <f t="shared" si="23"/>
        <v>0</v>
      </c>
      <c r="BQ95" s="49">
        <f t="shared" si="23"/>
        <v>0</v>
      </c>
      <c r="BR95" s="49">
        <f t="shared" si="23"/>
        <v>0</v>
      </c>
      <c r="BS95" s="49">
        <f t="shared" si="23"/>
        <v>0</v>
      </c>
      <c r="BT95" s="49">
        <f t="shared" si="23"/>
        <v>0</v>
      </c>
      <c r="BU95" s="49">
        <f t="shared" si="23"/>
        <v>0</v>
      </c>
      <c r="BV95" s="49">
        <f t="shared" ref="BV95:DA95" si="24">-N((BV73-BU73)&lt;0)*(BV73-BU73)+BU95</f>
        <v>0</v>
      </c>
      <c r="BW95" s="49">
        <f t="shared" si="24"/>
        <v>0</v>
      </c>
      <c r="BX95" s="49">
        <f t="shared" si="24"/>
        <v>0</v>
      </c>
      <c r="BY95" s="49">
        <f t="shared" si="24"/>
        <v>0</v>
      </c>
      <c r="BZ95" s="49">
        <f t="shared" si="24"/>
        <v>0</v>
      </c>
      <c r="CA95" s="49">
        <f t="shared" si="24"/>
        <v>0</v>
      </c>
      <c r="CB95" s="49">
        <f t="shared" si="24"/>
        <v>0</v>
      </c>
      <c r="CC95" s="49">
        <f t="shared" si="24"/>
        <v>0</v>
      </c>
      <c r="CD95" s="49">
        <f t="shared" si="24"/>
        <v>0</v>
      </c>
      <c r="CE95" s="49">
        <f t="shared" si="24"/>
        <v>0</v>
      </c>
      <c r="CF95" s="49">
        <f t="shared" si="24"/>
        <v>0</v>
      </c>
      <c r="CG95" s="49">
        <f t="shared" si="24"/>
        <v>0</v>
      </c>
      <c r="CH95" s="49">
        <f t="shared" si="24"/>
        <v>0</v>
      </c>
      <c r="CI95" s="49">
        <f t="shared" si="24"/>
        <v>0</v>
      </c>
      <c r="CJ95" s="49">
        <f t="shared" si="24"/>
        <v>0</v>
      </c>
      <c r="CK95" s="49">
        <f t="shared" si="24"/>
        <v>0</v>
      </c>
      <c r="CL95" s="49">
        <f t="shared" si="24"/>
        <v>0</v>
      </c>
      <c r="CM95" s="49">
        <f t="shared" si="24"/>
        <v>0</v>
      </c>
      <c r="CN95" s="49">
        <f t="shared" si="24"/>
        <v>0</v>
      </c>
      <c r="CO95" s="49">
        <f t="shared" si="24"/>
        <v>0</v>
      </c>
      <c r="CP95" s="49">
        <f t="shared" si="24"/>
        <v>0</v>
      </c>
      <c r="CQ95" s="49">
        <f t="shared" si="24"/>
        <v>0</v>
      </c>
      <c r="CR95" s="49">
        <f t="shared" si="24"/>
        <v>0</v>
      </c>
      <c r="CS95" s="49">
        <f t="shared" si="24"/>
        <v>0</v>
      </c>
      <c r="CT95" s="49">
        <f t="shared" si="24"/>
        <v>0</v>
      </c>
      <c r="CU95" s="49">
        <f t="shared" si="24"/>
        <v>0</v>
      </c>
      <c r="CV95" s="49">
        <f t="shared" si="24"/>
        <v>0</v>
      </c>
      <c r="CW95" s="49">
        <f t="shared" si="24"/>
        <v>0</v>
      </c>
      <c r="CX95" s="49">
        <f t="shared" si="24"/>
        <v>0</v>
      </c>
      <c r="CY95" s="49">
        <f t="shared" si="24"/>
        <v>0</v>
      </c>
      <c r="CZ95" s="49">
        <f t="shared" si="24"/>
        <v>0</v>
      </c>
      <c r="DA95" s="49">
        <f t="shared" si="24"/>
        <v>0</v>
      </c>
      <c r="DB95" s="49">
        <f t="shared" ref="DB95:DJ95" si="25">-N((DB73-DA73)&lt;0)*(DB73-DA73)+DA95</f>
        <v>0</v>
      </c>
      <c r="DC95" s="49">
        <f t="shared" si="25"/>
        <v>0</v>
      </c>
      <c r="DD95" s="49">
        <f t="shared" si="25"/>
        <v>0</v>
      </c>
      <c r="DE95" s="49">
        <f t="shared" si="25"/>
        <v>0</v>
      </c>
      <c r="DF95" s="49">
        <f t="shared" si="25"/>
        <v>0</v>
      </c>
      <c r="DG95" s="49">
        <f t="shared" si="25"/>
        <v>0</v>
      </c>
      <c r="DH95" s="49">
        <f t="shared" si="25"/>
        <v>0</v>
      </c>
      <c r="DI95" s="49">
        <f t="shared" si="25"/>
        <v>0</v>
      </c>
      <c r="DJ95" s="49">
        <f t="shared" si="25"/>
        <v>0</v>
      </c>
    </row>
    <row r="96" spans="1:114" x14ac:dyDescent="0.25">
      <c r="B96" t="str">
        <f t="shared" si="5"/>
        <v>Создание / реконструкция объект №6</v>
      </c>
      <c r="G96" s="45" t="s">
        <v>138</v>
      </c>
      <c r="J96" s="49">
        <f t="shared" ref="J96:AO96" si="26">-N((J74-I74)&lt;0)*(J74-I74)+I96</f>
        <v>0</v>
      </c>
      <c r="K96" s="49">
        <f t="shared" si="26"/>
        <v>0</v>
      </c>
      <c r="L96" s="49">
        <f t="shared" si="26"/>
        <v>0</v>
      </c>
      <c r="M96" s="49">
        <f t="shared" si="26"/>
        <v>0</v>
      </c>
      <c r="N96" s="49">
        <f t="shared" si="26"/>
        <v>0</v>
      </c>
      <c r="O96" s="49">
        <f t="shared" si="26"/>
        <v>0</v>
      </c>
      <c r="P96" s="49">
        <f t="shared" si="26"/>
        <v>0</v>
      </c>
      <c r="Q96" s="49">
        <f t="shared" si="26"/>
        <v>0</v>
      </c>
      <c r="R96" s="49">
        <f t="shared" si="26"/>
        <v>0</v>
      </c>
      <c r="S96" s="49">
        <f t="shared" si="26"/>
        <v>0</v>
      </c>
      <c r="T96" s="49">
        <f t="shared" si="26"/>
        <v>0</v>
      </c>
      <c r="U96" s="49">
        <f t="shared" si="26"/>
        <v>0</v>
      </c>
      <c r="V96" s="49">
        <f t="shared" si="26"/>
        <v>0</v>
      </c>
      <c r="W96" s="49">
        <f t="shared" si="26"/>
        <v>0</v>
      </c>
      <c r="X96" s="49">
        <f t="shared" si="26"/>
        <v>0</v>
      </c>
      <c r="Y96" s="49">
        <f t="shared" si="26"/>
        <v>0</v>
      </c>
      <c r="Z96" s="49">
        <f t="shared" si="26"/>
        <v>0</v>
      </c>
      <c r="AA96" s="49">
        <f t="shared" si="26"/>
        <v>0</v>
      </c>
      <c r="AB96" s="49">
        <f t="shared" si="26"/>
        <v>0</v>
      </c>
      <c r="AC96" s="49">
        <f t="shared" si="26"/>
        <v>0</v>
      </c>
      <c r="AD96" s="49">
        <f t="shared" si="26"/>
        <v>0</v>
      </c>
      <c r="AE96" s="49">
        <f t="shared" si="26"/>
        <v>0</v>
      </c>
      <c r="AF96" s="49">
        <f t="shared" si="26"/>
        <v>0</v>
      </c>
      <c r="AG96" s="49">
        <f t="shared" si="26"/>
        <v>0</v>
      </c>
      <c r="AH96" s="49">
        <f t="shared" si="26"/>
        <v>0</v>
      </c>
      <c r="AI96" s="49">
        <f t="shared" si="26"/>
        <v>0</v>
      </c>
      <c r="AJ96" s="49">
        <f t="shared" si="26"/>
        <v>0</v>
      </c>
      <c r="AK96" s="49">
        <f t="shared" si="26"/>
        <v>0</v>
      </c>
      <c r="AL96" s="49">
        <f t="shared" si="26"/>
        <v>0</v>
      </c>
      <c r="AM96" s="49">
        <f t="shared" si="26"/>
        <v>0</v>
      </c>
      <c r="AN96" s="49">
        <f t="shared" si="26"/>
        <v>0</v>
      </c>
      <c r="AO96" s="49">
        <f t="shared" si="26"/>
        <v>0</v>
      </c>
      <c r="AP96" s="49">
        <f t="shared" ref="AP96:BU96" si="27">-N((AP74-AO74)&lt;0)*(AP74-AO74)+AO96</f>
        <v>0</v>
      </c>
      <c r="AQ96" s="49">
        <f t="shared" si="27"/>
        <v>0</v>
      </c>
      <c r="AR96" s="49">
        <f t="shared" si="27"/>
        <v>0</v>
      </c>
      <c r="AS96" s="49">
        <f t="shared" si="27"/>
        <v>0</v>
      </c>
      <c r="AT96" s="49">
        <f t="shared" si="27"/>
        <v>0</v>
      </c>
      <c r="AU96" s="49">
        <f t="shared" si="27"/>
        <v>0</v>
      </c>
      <c r="AV96" s="49">
        <f t="shared" si="27"/>
        <v>0</v>
      </c>
      <c r="AW96" s="49">
        <f t="shared" si="27"/>
        <v>0</v>
      </c>
      <c r="AX96" s="49">
        <f t="shared" si="27"/>
        <v>0</v>
      </c>
      <c r="AY96" s="49">
        <f t="shared" si="27"/>
        <v>0</v>
      </c>
      <c r="AZ96" s="49">
        <f t="shared" si="27"/>
        <v>0</v>
      </c>
      <c r="BA96" s="49">
        <f t="shared" si="27"/>
        <v>0</v>
      </c>
      <c r="BB96" s="49">
        <f t="shared" si="27"/>
        <v>0</v>
      </c>
      <c r="BC96" s="49">
        <f t="shared" si="27"/>
        <v>0</v>
      </c>
      <c r="BD96" s="49">
        <f t="shared" si="27"/>
        <v>0</v>
      </c>
      <c r="BE96" s="49">
        <f t="shared" si="27"/>
        <v>0</v>
      </c>
      <c r="BF96" s="49">
        <f t="shared" si="27"/>
        <v>0</v>
      </c>
      <c r="BG96" s="49">
        <f t="shared" si="27"/>
        <v>0</v>
      </c>
      <c r="BH96" s="49">
        <f t="shared" si="27"/>
        <v>0</v>
      </c>
      <c r="BI96" s="49">
        <f t="shared" si="27"/>
        <v>0</v>
      </c>
      <c r="BJ96" s="49">
        <f t="shared" si="27"/>
        <v>0</v>
      </c>
      <c r="BK96" s="49">
        <f t="shared" si="27"/>
        <v>0</v>
      </c>
      <c r="BL96" s="49">
        <f t="shared" si="27"/>
        <v>0</v>
      </c>
      <c r="BM96" s="49">
        <f t="shared" si="27"/>
        <v>0</v>
      </c>
      <c r="BN96" s="49">
        <f t="shared" si="27"/>
        <v>0</v>
      </c>
      <c r="BO96" s="49">
        <f t="shared" si="27"/>
        <v>0</v>
      </c>
      <c r="BP96" s="49">
        <f t="shared" si="27"/>
        <v>0</v>
      </c>
      <c r="BQ96" s="49">
        <f t="shared" si="27"/>
        <v>0</v>
      </c>
      <c r="BR96" s="49">
        <f t="shared" si="27"/>
        <v>0</v>
      </c>
      <c r="BS96" s="49">
        <f t="shared" si="27"/>
        <v>0</v>
      </c>
      <c r="BT96" s="49">
        <f t="shared" si="27"/>
        <v>0</v>
      </c>
      <c r="BU96" s="49">
        <f t="shared" si="27"/>
        <v>0</v>
      </c>
      <c r="BV96" s="49">
        <f t="shared" ref="BV96:DA96" si="28">-N((BV74-BU74)&lt;0)*(BV74-BU74)+BU96</f>
        <v>0</v>
      </c>
      <c r="BW96" s="49">
        <f t="shared" si="28"/>
        <v>0</v>
      </c>
      <c r="BX96" s="49">
        <f t="shared" si="28"/>
        <v>0</v>
      </c>
      <c r="BY96" s="49">
        <f t="shared" si="28"/>
        <v>0</v>
      </c>
      <c r="BZ96" s="49">
        <f t="shared" si="28"/>
        <v>0</v>
      </c>
      <c r="CA96" s="49">
        <f t="shared" si="28"/>
        <v>0</v>
      </c>
      <c r="CB96" s="49">
        <f t="shared" si="28"/>
        <v>0</v>
      </c>
      <c r="CC96" s="49">
        <f t="shared" si="28"/>
        <v>0</v>
      </c>
      <c r="CD96" s="49">
        <f t="shared" si="28"/>
        <v>0</v>
      </c>
      <c r="CE96" s="49">
        <f t="shared" si="28"/>
        <v>0</v>
      </c>
      <c r="CF96" s="49">
        <f t="shared" si="28"/>
        <v>0</v>
      </c>
      <c r="CG96" s="49">
        <f t="shared" si="28"/>
        <v>0</v>
      </c>
      <c r="CH96" s="49">
        <f t="shared" si="28"/>
        <v>0</v>
      </c>
      <c r="CI96" s="49">
        <f t="shared" si="28"/>
        <v>0</v>
      </c>
      <c r="CJ96" s="49">
        <f t="shared" si="28"/>
        <v>0</v>
      </c>
      <c r="CK96" s="49">
        <f t="shared" si="28"/>
        <v>0</v>
      </c>
      <c r="CL96" s="49">
        <f t="shared" si="28"/>
        <v>0</v>
      </c>
      <c r="CM96" s="49">
        <f t="shared" si="28"/>
        <v>0</v>
      </c>
      <c r="CN96" s="49">
        <f t="shared" si="28"/>
        <v>0</v>
      </c>
      <c r="CO96" s="49">
        <f t="shared" si="28"/>
        <v>0</v>
      </c>
      <c r="CP96" s="49">
        <f t="shared" si="28"/>
        <v>0</v>
      </c>
      <c r="CQ96" s="49">
        <f t="shared" si="28"/>
        <v>0</v>
      </c>
      <c r="CR96" s="49">
        <f t="shared" si="28"/>
        <v>0</v>
      </c>
      <c r="CS96" s="49">
        <f t="shared" si="28"/>
        <v>0</v>
      </c>
      <c r="CT96" s="49">
        <f t="shared" si="28"/>
        <v>0</v>
      </c>
      <c r="CU96" s="49">
        <f t="shared" si="28"/>
        <v>0</v>
      </c>
      <c r="CV96" s="49">
        <f t="shared" si="28"/>
        <v>0</v>
      </c>
      <c r="CW96" s="49">
        <f t="shared" si="28"/>
        <v>0</v>
      </c>
      <c r="CX96" s="49">
        <f t="shared" si="28"/>
        <v>0</v>
      </c>
      <c r="CY96" s="49">
        <f t="shared" si="28"/>
        <v>0</v>
      </c>
      <c r="CZ96" s="49">
        <f t="shared" si="28"/>
        <v>0</v>
      </c>
      <c r="DA96" s="49">
        <f t="shared" si="28"/>
        <v>0</v>
      </c>
      <c r="DB96" s="49">
        <f t="shared" ref="DB96:DJ96" si="29">-N((DB74-DA74)&lt;0)*(DB74-DA74)+DA96</f>
        <v>0</v>
      </c>
      <c r="DC96" s="49">
        <f t="shared" si="29"/>
        <v>0</v>
      </c>
      <c r="DD96" s="49">
        <f t="shared" si="29"/>
        <v>0</v>
      </c>
      <c r="DE96" s="49">
        <f t="shared" si="29"/>
        <v>0</v>
      </c>
      <c r="DF96" s="49">
        <f t="shared" si="29"/>
        <v>0</v>
      </c>
      <c r="DG96" s="49">
        <f t="shared" si="29"/>
        <v>0</v>
      </c>
      <c r="DH96" s="49">
        <f t="shared" si="29"/>
        <v>0</v>
      </c>
      <c r="DI96" s="49">
        <f t="shared" si="29"/>
        <v>0</v>
      </c>
      <c r="DJ96" s="49">
        <f t="shared" si="29"/>
        <v>0</v>
      </c>
    </row>
    <row r="97" spans="1:114" x14ac:dyDescent="0.25">
      <c r="B97" t="str">
        <f t="shared" si="5"/>
        <v>Создание / реконструкция объект №7</v>
      </c>
      <c r="G97" s="45" t="s">
        <v>138</v>
      </c>
      <c r="J97" s="49">
        <f t="shared" ref="J97:AO97" si="30">-N((J75-I75)&lt;0)*(J75-I75)+I97</f>
        <v>0</v>
      </c>
      <c r="K97" s="49">
        <f t="shared" si="30"/>
        <v>0</v>
      </c>
      <c r="L97" s="49">
        <f t="shared" si="30"/>
        <v>0</v>
      </c>
      <c r="M97" s="49">
        <f t="shared" si="30"/>
        <v>0</v>
      </c>
      <c r="N97" s="49">
        <f t="shared" si="30"/>
        <v>0</v>
      </c>
      <c r="O97" s="49">
        <f t="shared" si="30"/>
        <v>0</v>
      </c>
      <c r="P97" s="49">
        <f t="shared" si="30"/>
        <v>0</v>
      </c>
      <c r="Q97" s="49">
        <f t="shared" si="30"/>
        <v>0</v>
      </c>
      <c r="R97" s="49">
        <f t="shared" si="30"/>
        <v>0</v>
      </c>
      <c r="S97" s="49">
        <f t="shared" si="30"/>
        <v>0</v>
      </c>
      <c r="T97" s="49">
        <f t="shared" si="30"/>
        <v>0</v>
      </c>
      <c r="U97" s="49">
        <f t="shared" si="30"/>
        <v>0</v>
      </c>
      <c r="V97" s="49">
        <f t="shared" si="30"/>
        <v>0</v>
      </c>
      <c r="W97" s="49">
        <f t="shared" si="30"/>
        <v>0</v>
      </c>
      <c r="X97" s="49">
        <f t="shared" si="30"/>
        <v>0</v>
      </c>
      <c r="Y97" s="49">
        <f t="shared" si="30"/>
        <v>0</v>
      </c>
      <c r="Z97" s="49">
        <f t="shared" si="30"/>
        <v>0</v>
      </c>
      <c r="AA97" s="49">
        <f t="shared" si="30"/>
        <v>0</v>
      </c>
      <c r="AB97" s="49">
        <f t="shared" si="30"/>
        <v>0</v>
      </c>
      <c r="AC97" s="49">
        <f t="shared" si="30"/>
        <v>0</v>
      </c>
      <c r="AD97" s="49">
        <f t="shared" si="30"/>
        <v>0</v>
      </c>
      <c r="AE97" s="49">
        <f t="shared" si="30"/>
        <v>0</v>
      </c>
      <c r="AF97" s="49">
        <f t="shared" si="30"/>
        <v>0</v>
      </c>
      <c r="AG97" s="49">
        <f t="shared" si="30"/>
        <v>0</v>
      </c>
      <c r="AH97" s="49">
        <f t="shared" si="30"/>
        <v>0</v>
      </c>
      <c r="AI97" s="49">
        <f t="shared" si="30"/>
        <v>0</v>
      </c>
      <c r="AJ97" s="49">
        <f t="shared" si="30"/>
        <v>0</v>
      </c>
      <c r="AK97" s="49">
        <f t="shared" si="30"/>
        <v>0</v>
      </c>
      <c r="AL97" s="49">
        <f t="shared" si="30"/>
        <v>0</v>
      </c>
      <c r="AM97" s="49">
        <f t="shared" si="30"/>
        <v>0</v>
      </c>
      <c r="AN97" s="49">
        <f t="shared" si="30"/>
        <v>0</v>
      </c>
      <c r="AO97" s="49">
        <f t="shared" si="30"/>
        <v>0</v>
      </c>
      <c r="AP97" s="49">
        <f t="shared" ref="AP97:BU97" si="31">-N((AP75-AO75)&lt;0)*(AP75-AO75)+AO97</f>
        <v>0</v>
      </c>
      <c r="AQ97" s="49">
        <f t="shared" si="31"/>
        <v>0</v>
      </c>
      <c r="AR97" s="49">
        <f t="shared" si="31"/>
        <v>0</v>
      </c>
      <c r="AS97" s="49">
        <f t="shared" si="31"/>
        <v>0</v>
      </c>
      <c r="AT97" s="49">
        <f t="shared" si="31"/>
        <v>0</v>
      </c>
      <c r="AU97" s="49">
        <f t="shared" si="31"/>
        <v>0</v>
      </c>
      <c r="AV97" s="49">
        <f t="shared" si="31"/>
        <v>0</v>
      </c>
      <c r="AW97" s="49">
        <f t="shared" si="31"/>
        <v>0</v>
      </c>
      <c r="AX97" s="49">
        <f t="shared" si="31"/>
        <v>0</v>
      </c>
      <c r="AY97" s="49">
        <f t="shared" si="31"/>
        <v>0</v>
      </c>
      <c r="AZ97" s="49">
        <f t="shared" si="31"/>
        <v>0</v>
      </c>
      <c r="BA97" s="49">
        <f t="shared" si="31"/>
        <v>0</v>
      </c>
      <c r="BB97" s="49">
        <f t="shared" si="31"/>
        <v>0</v>
      </c>
      <c r="BC97" s="49">
        <f t="shared" si="31"/>
        <v>0</v>
      </c>
      <c r="BD97" s="49">
        <f t="shared" si="31"/>
        <v>0</v>
      </c>
      <c r="BE97" s="49">
        <f t="shared" si="31"/>
        <v>0</v>
      </c>
      <c r="BF97" s="49">
        <f t="shared" si="31"/>
        <v>0</v>
      </c>
      <c r="BG97" s="49">
        <f t="shared" si="31"/>
        <v>0</v>
      </c>
      <c r="BH97" s="49">
        <f t="shared" si="31"/>
        <v>0</v>
      </c>
      <c r="BI97" s="49">
        <f t="shared" si="31"/>
        <v>0</v>
      </c>
      <c r="BJ97" s="49">
        <f t="shared" si="31"/>
        <v>0</v>
      </c>
      <c r="BK97" s="49">
        <f t="shared" si="31"/>
        <v>0</v>
      </c>
      <c r="BL97" s="49">
        <f t="shared" si="31"/>
        <v>0</v>
      </c>
      <c r="BM97" s="49">
        <f t="shared" si="31"/>
        <v>0</v>
      </c>
      <c r="BN97" s="49">
        <f t="shared" si="31"/>
        <v>0</v>
      </c>
      <c r="BO97" s="49">
        <f t="shared" si="31"/>
        <v>0</v>
      </c>
      <c r="BP97" s="49">
        <f t="shared" si="31"/>
        <v>0</v>
      </c>
      <c r="BQ97" s="49">
        <f t="shared" si="31"/>
        <v>0</v>
      </c>
      <c r="BR97" s="49">
        <f t="shared" si="31"/>
        <v>0</v>
      </c>
      <c r="BS97" s="49">
        <f t="shared" si="31"/>
        <v>0</v>
      </c>
      <c r="BT97" s="49">
        <f t="shared" si="31"/>
        <v>0</v>
      </c>
      <c r="BU97" s="49">
        <f t="shared" si="31"/>
        <v>0</v>
      </c>
      <c r="BV97" s="49">
        <f t="shared" ref="BV97:DA97" si="32">-N((BV75-BU75)&lt;0)*(BV75-BU75)+BU97</f>
        <v>0</v>
      </c>
      <c r="BW97" s="49">
        <f t="shared" si="32"/>
        <v>0</v>
      </c>
      <c r="BX97" s="49">
        <f t="shared" si="32"/>
        <v>0</v>
      </c>
      <c r="BY97" s="49">
        <f t="shared" si="32"/>
        <v>0</v>
      </c>
      <c r="BZ97" s="49">
        <f t="shared" si="32"/>
        <v>0</v>
      </c>
      <c r="CA97" s="49">
        <f t="shared" si="32"/>
        <v>0</v>
      </c>
      <c r="CB97" s="49">
        <f t="shared" si="32"/>
        <v>0</v>
      </c>
      <c r="CC97" s="49">
        <f t="shared" si="32"/>
        <v>0</v>
      </c>
      <c r="CD97" s="49">
        <f t="shared" si="32"/>
        <v>0</v>
      </c>
      <c r="CE97" s="49">
        <f t="shared" si="32"/>
        <v>0</v>
      </c>
      <c r="CF97" s="49">
        <f t="shared" si="32"/>
        <v>0</v>
      </c>
      <c r="CG97" s="49">
        <f t="shared" si="32"/>
        <v>0</v>
      </c>
      <c r="CH97" s="49">
        <f t="shared" si="32"/>
        <v>0</v>
      </c>
      <c r="CI97" s="49">
        <f t="shared" si="32"/>
        <v>0</v>
      </c>
      <c r="CJ97" s="49">
        <f t="shared" si="32"/>
        <v>0</v>
      </c>
      <c r="CK97" s="49">
        <f t="shared" si="32"/>
        <v>0</v>
      </c>
      <c r="CL97" s="49">
        <f t="shared" si="32"/>
        <v>0</v>
      </c>
      <c r="CM97" s="49">
        <f t="shared" si="32"/>
        <v>0</v>
      </c>
      <c r="CN97" s="49">
        <f t="shared" si="32"/>
        <v>0</v>
      </c>
      <c r="CO97" s="49">
        <f t="shared" si="32"/>
        <v>0</v>
      </c>
      <c r="CP97" s="49">
        <f t="shared" si="32"/>
        <v>0</v>
      </c>
      <c r="CQ97" s="49">
        <f t="shared" si="32"/>
        <v>0</v>
      </c>
      <c r="CR97" s="49">
        <f t="shared" si="32"/>
        <v>0</v>
      </c>
      <c r="CS97" s="49">
        <f t="shared" si="32"/>
        <v>0</v>
      </c>
      <c r="CT97" s="49">
        <f t="shared" si="32"/>
        <v>0</v>
      </c>
      <c r="CU97" s="49">
        <f t="shared" si="32"/>
        <v>0</v>
      </c>
      <c r="CV97" s="49">
        <f t="shared" si="32"/>
        <v>0</v>
      </c>
      <c r="CW97" s="49">
        <f t="shared" si="32"/>
        <v>0</v>
      </c>
      <c r="CX97" s="49">
        <f t="shared" si="32"/>
        <v>0</v>
      </c>
      <c r="CY97" s="49">
        <f t="shared" si="32"/>
        <v>0</v>
      </c>
      <c r="CZ97" s="49">
        <f t="shared" si="32"/>
        <v>0</v>
      </c>
      <c r="DA97" s="49">
        <f t="shared" si="32"/>
        <v>0</v>
      </c>
      <c r="DB97" s="49">
        <f t="shared" ref="DB97:DJ97" si="33">-N((DB75-DA75)&lt;0)*(DB75-DA75)+DA97</f>
        <v>0</v>
      </c>
      <c r="DC97" s="49">
        <f t="shared" si="33"/>
        <v>0</v>
      </c>
      <c r="DD97" s="49">
        <f t="shared" si="33"/>
        <v>0</v>
      </c>
      <c r="DE97" s="49">
        <f t="shared" si="33"/>
        <v>0</v>
      </c>
      <c r="DF97" s="49">
        <f t="shared" si="33"/>
        <v>0</v>
      </c>
      <c r="DG97" s="49">
        <f t="shared" si="33"/>
        <v>0</v>
      </c>
      <c r="DH97" s="49">
        <f t="shared" si="33"/>
        <v>0</v>
      </c>
      <c r="DI97" s="49">
        <f t="shared" si="33"/>
        <v>0</v>
      </c>
      <c r="DJ97" s="49">
        <f t="shared" si="33"/>
        <v>0</v>
      </c>
    </row>
    <row r="98" spans="1:114" x14ac:dyDescent="0.25">
      <c r="B98" t="str">
        <f t="shared" si="5"/>
        <v>Создание / реконструкция объект №8</v>
      </c>
      <c r="G98" s="45" t="s">
        <v>138</v>
      </c>
      <c r="J98" s="49">
        <f t="shared" ref="J98:AO98" si="34">-N((J76-I76)&lt;0)*(J76-I76)+I98</f>
        <v>0</v>
      </c>
      <c r="K98" s="49">
        <f t="shared" si="34"/>
        <v>0</v>
      </c>
      <c r="L98" s="49">
        <f t="shared" si="34"/>
        <v>0</v>
      </c>
      <c r="M98" s="49">
        <f t="shared" si="34"/>
        <v>0</v>
      </c>
      <c r="N98" s="49">
        <f t="shared" si="34"/>
        <v>0</v>
      </c>
      <c r="O98" s="49">
        <f t="shared" si="34"/>
        <v>0</v>
      </c>
      <c r="P98" s="49">
        <f t="shared" si="34"/>
        <v>0</v>
      </c>
      <c r="Q98" s="49">
        <f t="shared" si="34"/>
        <v>0</v>
      </c>
      <c r="R98" s="49">
        <f t="shared" si="34"/>
        <v>0</v>
      </c>
      <c r="S98" s="49">
        <f t="shared" si="34"/>
        <v>0</v>
      </c>
      <c r="T98" s="49">
        <f t="shared" si="34"/>
        <v>0</v>
      </c>
      <c r="U98" s="49">
        <f t="shared" si="34"/>
        <v>0</v>
      </c>
      <c r="V98" s="49">
        <f t="shared" si="34"/>
        <v>0</v>
      </c>
      <c r="W98" s="49">
        <f t="shared" si="34"/>
        <v>0</v>
      </c>
      <c r="X98" s="49">
        <f t="shared" si="34"/>
        <v>0</v>
      </c>
      <c r="Y98" s="49">
        <f t="shared" si="34"/>
        <v>0</v>
      </c>
      <c r="Z98" s="49">
        <f t="shared" si="34"/>
        <v>0</v>
      </c>
      <c r="AA98" s="49">
        <f t="shared" si="34"/>
        <v>0</v>
      </c>
      <c r="AB98" s="49">
        <f t="shared" si="34"/>
        <v>0</v>
      </c>
      <c r="AC98" s="49">
        <f t="shared" si="34"/>
        <v>0</v>
      </c>
      <c r="AD98" s="49">
        <f t="shared" si="34"/>
        <v>0</v>
      </c>
      <c r="AE98" s="49">
        <f t="shared" si="34"/>
        <v>0</v>
      </c>
      <c r="AF98" s="49">
        <f t="shared" si="34"/>
        <v>0</v>
      </c>
      <c r="AG98" s="49">
        <f t="shared" si="34"/>
        <v>0</v>
      </c>
      <c r="AH98" s="49">
        <f t="shared" si="34"/>
        <v>0</v>
      </c>
      <c r="AI98" s="49">
        <f t="shared" si="34"/>
        <v>0</v>
      </c>
      <c r="AJ98" s="49">
        <f t="shared" si="34"/>
        <v>0</v>
      </c>
      <c r="AK98" s="49">
        <f t="shared" si="34"/>
        <v>0</v>
      </c>
      <c r="AL98" s="49">
        <f t="shared" si="34"/>
        <v>0</v>
      </c>
      <c r="AM98" s="49">
        <f t="shared" si="34"/>
        <v>0</v>
      </c>
      <c r="AN98" s="49">
        <f t="shared" si="34"/>
        <v>0</v>
      </c>
      <c r="AO98" s="49">
        <f t="shared" si="34"/>
        <v>0</v>
      </c>
      <c r="AP98" s="49">
        <f t="shared" ref="AP98:BU98" si="35">-N((AP76-AO76)&lt;0)*(AP76-AO76)+AO98</f>
        <v>0</v>
      </c>
      <c r="AQ98" s="49">
        <f t="shared" si="35"/>
        <v>0</v>
      </c>
      <c r="AR98" s="49">
        <f t="shared" si="35"/>
        <v>0</v>
      </c>
      <c r="AS98" s="49">
        <f t="shared" si="35"/>
        <v>0</v>
      </c>
      <c r="AT98" s="49">
        <f t="shared" si="35"/>
        <v>0</v>
      </c>
      <c r="AU98" s="49">
        <f t="shared" si="35"/>
        <v>0</v>
      </c>
      <c r="AV98" s="49">
        <f t="shared" si="35"/>
        <v>0</v>
      </c>
      <c r="AW98" s="49">
        <f t="shared" si="35"/>
        <v>0</v>
      </c>
      <c r="AX98" s="49">
        <f t="shared" si="35"/>
        <v>0</v>
      </c>
      <c r="AY98" s="49">
        <f t="shared" si="35"/>
        <v>0</v>
      </c>
      <c r="AZ98" s="49">
        <f t="shared" si="35"/>
        <v>0</v>
      </c>
      <c r="BA98" s="49">
        <f t="shared" si="35"/>
        <v>0</v>
      </c>
      <c r="BB98" s="49">
        <f t="shared" si="35"/>
        <v>0</v>
      </c>
      <c r="BC98" s="49">
        <f t="shared" si="35"/>
        <v>0</v>
      </c>
      <c r="BD98" s="49">
        <f t="shared" si="35"/>
        <v>0</v>
      </c>
      <c r="BE98" s="49">
        <f t="shared" si="35"/>
        <v>0</v>
      </c>
      <c r="BF98" s="49">
        <f t="shared" si="35"/>
        <v>0</v>
      </c>
      <c r="BG98" s="49">
        <f t="shared" si="35"/>
        <v>0</v>
      </c>
      <c r="BH98" s="49">
        <f t="shared" si="35"/>
        <v>0</v>
      </c>
      <c r="BI98" s="49">
        <f t="shared" si="35"/>
        <v>0</v>
      </c>
      <c r="BJ98" s="49">
        <f t="shared" si="35"/>
        <v>0</v>
      </c>
      <c r="BK98" s="49">
        <f t="shared" si="35"/>
        <v>0</v>
      </c>
      <c r="BL98" s="49">
        <f t="shared" si="35"/>
        <v>0</v>
      </c>
      <c r="BM98" s="49">
        <f t="shared" si="35"/>
        <v>0</v>
      </c>
      <c r="BN98" s="49">
        <f t="shared" si="35"/>
        <v>0</v>
      </c>
      <c r="BO98" s="49">
        <f t="shared" si="35"/>
        <v>0</v>
      </c>
      <c r="BP98" s="49">
        <f t="shared" si="35"/>
        <v>0</v>
      </c>
      <c r="BQ98" s="49">
        <f t="shared" si="35"/>
        <v>0</v>
      </c>
      <c r="BR98" s="49">
        <f t="shared" si="35"/>
        <v>0</v>
      </c>
      <c r="BS98" s="49">
        <f t="shared" si="35"/>
        <v>0</v>
      </c>
      <c r="BT98" s="49">
        <f t="shared" si="35"/>
        <v>0</v>
      </c>
      <c r="BU98" s="49">
        <f t="shared" si="35"/>
        <v>0</v>
      </c>
      <c r="BV98" s="49">
        <f t="shared" ref="BV98:DA98" si="36">-N((BV76-BU76)&lt;0)*(BV76-BU76)+BU98</f>
        <v>0</v>
      </c>
      <c r="BW98" s="49">
        <f t="shared" si="36"/>
        <v>0</v>
      </c>
      <c r="BX98" s="49">
        <f t="shared" si="36"/>
        <v>0</v>
      </c>
      <c r="BY98" s="49">
        <f t="shared" si="36"/>
        <v>0</v>
      </c>
      <c r="BZ98" s="49">
        <f t="shared" si="36"/>
        <v>0</v>
      </c>
      <c r="CA98" s="49">
        <f t="shared" si="36"/>
        <v>0</v>
      </c>
      <c r="CB98" s="49">
        <f t="shared" si="36"/>
        <v>0</v>
      </c>
      <c r="CC98" s="49">
        <f t="shared" si="36"/>
        <v>0</v>
      </c>
      <c r="CD98" s="49">
        <f t="shared" si="36"/>
        <v>0</v>
      </c>
      <c r="CE98" s="49">
        <f t="shared" si="36"/>
        <v>0</v>
      </c>
      <c r="CF98" s="49">
        <f t="shared" si="36"/>
        <v>0</v>
      </c>
      <c r="CG98" s="49">
        <f t="shared" si="36"/>
        <v>0</v>
      </c>
      <c r="CH98" s="49">
        <f t="shared" si="36"/>
        <v>0</v>
      </c>
      <c r="CI98" s="49">
        <f t="shared" si="36"/>
        <v>0</v>
      </c>
      <c r="CJ98" s="49">
        <f t="shared" si="36"/>
        <v>0</v>
      </c>
      <c r="CK98" s="49">
        <f t="shared" si="36"/>
        <v>0</v>
      </c>
      <c r="CL98" s="49">
        <f t="shared" si="36"/>
        <v>0</v>
      </c>
      <c r="CM98" s="49">
        <f t="shared" si="36"/>
        <v>0</v>
      </c>
      <c r="CN98" s="49">
        <f t="shared" si="36"/>
        <v>0</v>
      </c>
      <c r="CO98" s="49">
        <f t="shared" si="36"/>
        <v>0</v>
      </c>
      <c r="CP98" s="49">
        <f t="shared" si="36"/>
        <v>0</v>
      </c>
      <c r="CQ98" s="49">
        <f t="shared" si="36"/>
        <v>0</v>
      </c>
      <c r="CR98" s="49">
        <f t="shared" si="36"/>
        <v>0</v>
      </c>
      <c r="CS98" s="49">
        <f t="shared" si="36"/>
        <v>0</v>
      </c>
      <c r="CT98" s="49">
        <f t="shared" si="36"/>
        <v>0</v>
      </c>
      <c r="CU98" s="49">
        <f t="shared" si="36"/>
        <v>0</v>
      </c>
      <c r="CV98" s="49">
        <f t="shared" si="36"/>
        <v>0</v>
      </c>
      <c r="CW98" s="49">
        <f t="shared" si="36"/>
        <v>0</v>
      </c>
      <c r="CX98" s="49">
        <f t="shared" si="36"/>
        <v>0</v>
      </c>
      <c r="CY98" s="49">
        <f t="shared" si="36"/>
        <v>0</v>
      </c>
      <c r="CZ98" s="49">
        <f t="shared" si="36"/>
        <v>0</v>
      </c>
      <c r="DA98" s="49">
        <f t="shared" si="36"/>
        <v>0</v>
      </c>
      <c r="DB98" s="49">
        <f t="shared" ref="DB98:DJ98" si="37">-N((DB76-DA76)&lt;0)*(DB76-DA76)+DA98</f>
        <v>0</v>
      </c>
      <c r="DC98" s="49">
        <f t="shared" si="37"/>
        <v>0</v>
      </c>
      <c r="DD98" s="49">
        <f t="shared" si="37"/>
        <v>0</v>
      </c>
      <c r="DE98" s="49">
        <f t="shared" si="37"/>
        <v>0</v>
      </c>
      <c r="DF98" s="49">
        <f t="shared" si="37"/>
        <v>0</v>
      </c>
      <c r="DG98" s="49">
        <f t="shared" si="37"/>
        <v>0</v>
      </c>
      <c r="DH98" s="49">
        <f t="shared" si="37"/>
        <v>0</v>
      </c>
      <c r="DI98" s="49">
        <f t="shared" si="37"/>
        <v>0</v>
      </c>
      <c r="DJ98" s="49">
        <f t="shared" si="37"/>
        <v>0</v>
      </c>
    </row>
    <row r="99" spans="1:114" x14ac:dyDescent="0.25">
      <c r="B99" t="str">
        <f t="shared" si="5"/>
        <v>Создание / реконструкция объект №9</v>
      </c>
      <c r="G99" s="45" t="s">
        <v>138</v>
      </c>
      <c r="J99" s="49">
        <f t="shared" ref="J99:AO99" si="38">-N((J77-I77)&lt;0)*(J77-I77)+I99</f>
        <v>0</v>
      </c>
      <c r="K99" s="49">
        <f t="shared" si="38"/>
        <v>0</v>
      </c>
      <c r="L99" s="49">
        <f t="shared" si="38"/>
        <v>0</v>
      </c>
      <c r="M99" s="49">
        <f t="shared" si="38"/>
        <v>0</v>
      </c>
      <c r="N99" s="49">
        <f t="shared" si="38"/>
        <v>0</v>
      </c>
      <c r="O99" s="49">
        <f t="shared" si="38"/>
        <v>0</v>
      </c>
      <c r="P99" s="49">
        <f t="shared" si="38"/>
        <v>0</v>
      </c>
      <c r="Q99" s="49">
        <f t="shared" si="38"/>
        <v>0</v>
      </c>
      <c r="R99" s="49">
        <f t="shared" si="38"/>
        <v>0</v>
      </c>
      <c r="S99" s="49">
        <f t="shared" si="38"/>
        <v>0</v>
      </c>
      <c r="T99" s="49">
        <f t="shared" si="38"/>
        <v>0</v>
      </c>
      <c r="U99" s="49">
        <f t="shared" si="38"/>
        <v>0</v>
      </c>
      <c r="V99" s="49">
        <f t="shared" si="38"/>
        <v>0</v>
      </c>
      <c r="W99" s="49">
        <f t="shared" si="38"/>
        <v>0</v>
      </c>
      <c r="X99" s="49">
        <f t="shared" si="38"/>
        <v>0</v>
      </c>
      <c r="Y99" s="49">
        <f t="shared" si="38"/>
        <v>0</v>
      </c>
      <c r="Z99" s="49">
        <f t="shared" si="38"/>
        <v>0</v>
      </c>
      <c r="AA99" s="49">
        <f t="shared" si="38"/>
        <v>0</v>
      </c>
      <c r="AB99" s="49">
        <f t="shared" si="38"/>
        <v>0</v>
      </c>
      <c r="AC99" s="49">
        <f t="shared" si="38"/>
        <v>0</v>
      </c>
      <c r="AD99" s="49">
        <f t="shared" si="38"/>
        <v>0</v>
      </c>
      <c r="AE99" s="49">
        <f t="shared" si="38"/>
        <v>0</v>
      </c>
      <c r="AF99" s="49">
        <f t="shared" si="38"/>
        <v>0</v>
      </c>
      <c r="AG99" s="49">
        <f t="shared" si="38"/>
        <v>0</v>
      </c>
      <c r="AH99" s="49">
        <f t="shared" si="38"/>
        <v>0</v>
      </c>
      <c r="AI99" s="49">
        <f t="shared" si="38"/>
        <v>0</v>
      </c>
      <c r="AJ99" s="49">
        <f t="shared" si="38"/>
        <v>0</v>
      </c>
      <c r="AK99" s="49">
        <f t="shared" si="38"/>
        <v>0</v>
      </c>
      <c r="AL99" s="49">
        <f t="shared" si="38"/>
        <v>0</v>
      </c>
      <c r="AM99" s="49">
        <f t="shared" si="38"/>
        <v>0</v>
      </c>
      <c r="AN99" s="49">
        <f t="shared" si="38"/>
        <v>0</v>
      </c>
      <c r="AO99" s="49">
        <f t="shared" si="38"/>
        <v>0</v>
      </c>
      <c r="AP99" s="49">
        <f t="shared" ref="AP99:BU99" si="39">-N((AP77-AO77)&lt;0)*(AP77-AO77)+AO99</f>
        <v>0</v>
      </c>
      <c r="AQ99" s="49">
        <f t="shared" si="39"/>
        <v>0</v>
      </c>
      <c r="AR99" s="49">
        <f t="shared" si="39"/>
        <v>0</v>
      </c>
      <c r="AS99" s="49">
        <f t="shared" si="39"/>
        <v>0</v>
      </c>
      <c r="AT99" s="49">
        <f t="shared" si="39"/>
        <v>0</v>
      </c>
      <c r="AU99" s="49">
        <f t="shared" si="39"/>
        <v>0</v>
      </c>
      <c r="AV99" s="49">
        <f t="shared" si="39"/>
        <v>0</v>
      </c>
      <c r="AW99" s="49">
        <f t="shared" si="39"/>
        <v>0</v>
      </c>
      <c r="AX99" s="49">
        <f t="shared" si="39"/>
        <v>0</v>
      </c>
      <c r="AY99" s="49">
        <f t="shared" si="39"/>
        <v>0</v>
      </c>
      <c r="AZ99" s="49">
        <f t="shared" si="39"/>
        <v>0</v>
      </c>
      <c r="BA99" s="49">
        <f t="shared" si="39"/>
        <v>0</v>
      </c>
      <c r="BB99" s="49">
        <f t="shared" si="39"/>
        <v>0</v>
      </c>
      <c r="BC99" s="49">
        <f t="shared" si="39"/>
        <v>0</v>
      </c>
      <c r="BD99" s="49">
        <f t="shared" si="39"/>
        <v>0</v>
      </c>
      <c r="BE99" s="49">
        <f t="shared" si="39"/>
        <v>0</v>
      </c>
      <c r="BF99" s="49">
        <f t="shared" si="39"/>
        <v>0</v>
      </c>
      <c r="BG99" s="49">
        <f t="shared" si="39"/>
        <v>0</v>
      </c>
      <c r="BH99" s="49">
        <f t="shared" si="39"/>
        <v>0</v>
      </c>
      <c r="BI99" s="49">
        <f t="shared" si="39"/>
        <v>0</v>
      </c>
      <c r="BJ99" s="49">
        <f t="shared" si="39"/>
        <v>0</v>
      </c>
      <c r="BK99" s="49">
        <f t="shared" si="39"/>
        <v>0</v>
      </c>
      <c r="BL99" s="49">
        <f t="shared" si="39"/>
        <v>0</v>
      </c>
      <c r="BM99" s="49">
        <f t="shared" si="39"/>
        <v>0</v>
      </c>
      <c r="BN99" s="49">
        <f t="shared" si="39"/>
        <v>0</v>
      </c>
      <c r="BO99" s="49">
        <f t="shared" si="39"/>
        <v>0</v>
      </c>
      <c r="BP99" s="49">
        <f t="shared" si="39"/>
        <v>0</v>
      </c>
      <c r="BQ99" s="49">
        <f t="shared" si="39"/>
        <v>0</v>
      </c>
      <c r="BR99" s="49">
        <f t="shared" si="39"/>
        <v>0</v>
      </c>
      <c r="BS99" s="49">
        <f t="shared" si="39"/>
        <v>0</v>
      </c>
      <c r="BT99" s="49">
        <f t="shared" si="39"/>
        <v>0</v>
      </c>
      <c r="BU99" s="49">
        <f t="shared" si="39"/>
        <v>0</v>
      </c>
      <c r="BV99" s="49">
        <f t="shared" ref="BV99:DA99" si="40">-N((BV77-BU77)&lt;0)*(BV77-BU77)+BU99</f>
        <v>0</v>
      </c>
      <c r="BW99" s="49">
        <f t="shared" si="40"/>
        <v>0</v>
      </c>
      <c r="BX99" s="49">
        <f t="shared" si="40"/>
        <v>0</v>
      </c>
      <c r="BY99" s="49">
        <f t="shared" si="40"/>
        <v>0</v>
      </c>
      <c r="BZ99" s="49">
        <f t="shared" si="40"/>
        <v>0</v>
      </c>
      <c r="CA99" s="49">
        <f t="shared" si="40"/>
        <v>0</v>
      </c>
      <c r="CB99" s="49">
        <f t="shared" si="40"/>
        <v>0</v>
      </c>
      <c r="CC99" s="49">
        <f t="shared" si="40"/>
        <v>0</v>
      </c>
      <c r="CD99" s="49">
        <f t="shared" si="40"/>
        <v>0</v>
      </c>
      <c r="CE99" s="49">
        <f t="shared" si="40"/>
        <v>0</v>
      </c>
      <c r="CF99" s="49">
        <f t="shared" si="40"/>
        <v>0</v>
      </c>
      <c r="CG99" s="49">
        <f t="shared" si="40"/>
        <v>0</v>
      </c>
      <c r="CH99" s="49">
        <f t="shared" si="40"/>
        <v>0</v>
      </c>
      <c r="CI99" s="49">
        <f t="shared" si="40"/>
        <v>0</v>
      </c>
      <c r="CJ99" s="49">
        <f t="shared" si="40"/>
        <v>0</v>
      </c>
      <c r="CK99" s="49">
        <f t="shared" si="40"/>
        <v>0</v>
      </c>
      <c r="CL99" s="49">
        <f t="shared" si="40"/>
        <v>0</v>
      </c>
      <c r="CM99" s="49">
        <f t="shared" si="40"/>
        <v>0</v>
      </c>
      <c r="CN99" s="49">
        <f t="shared" si="40"/>
        <v>0</v>
      </c>
      <c r="CO99" s="49">
        <f t="shared" si="40"/>
        <v>0</v>
      </c>
      <c r="CP99" s="49">
        <f t="shared" si="40"/>
        <v>0</v>
      </c>
      <c r="CQ99" s="49">
        <f t="shared" si="40"/>
        <v>0</v>
      </c>
      <c r="CR99" s="49">
        <f t="shared" si="40"/>
        <v>0</v>
      </c>
      <c r="CS99" s="49">
        <f t="shared" si="40"/>
        <v>0</v>
      </c>
      <c r="CT99" s="49">
        <f t="shared" si="40"/>
        <v>0</v>
      </c>
      <c r="CU99" s="49">
        <f t="shared" si="40"/>
        <v>0</v>
      </c>
      <c r="CV99" s="49">
        <f t="shared" si="40"/>
        <v>0</v>
      </c>
      <c r="CW99" s="49">
        <f t="shared" si="40"/>
        <v>0</v>
      </c>
      <c r="CX99" s="49">
        <f t="shared" si="40"/>
        <v>0</v>
      </c>
      <c r="CY99" s="49">
        <f t="shared" si="40"/>
        <v>0</v>
      </c>
      <c r="CZ99" s="49">
        <f t="shared" si="40"/>
        <v>0</v>
      </c>
      <c r="DA99" s="49">
        <f t="shared" si="40"/>
        <v>0</v>
      </c>
      <c r="DB99" s="49">
        <f t="shared" ref="DB99:DJ99" si="41">-N((DB77-DA77)&lt;0)*(DB77-DA77)+DA99</f>
        <v>0</v>
      </c>
      <c r="DC99" s="49">
        <f t="shared" si="41"/>
        <v>0</v>
      </c>
      <c r="DD99" s="49">
        <f t="shared" si="41"/>
        <v>0</v>
      </c>
      <c r="DE99" s="49">
        <f t="shared" si="41"/>
        <v>0</v>
      </c>
      <c r="DF99" s="49">
        <f t="shared" si="41"/>
        <v>0</v>
      </c>
      <c r="DG99" s="49">
        <f t="shared" si="41"/>
        <v>0</v>
      </c>
      <c r="DH99" s="49">
        <f t="shared" si="41"/>
        <v>0</v>
      </c>
      <c r="DI99" s="49">
        <f t="shared" si="41"/>
        <v>0</v>
      </c>
      <c r="DJ99" s="49">
        <f t="shared" si="41"/>
        <v>0</v>
      </c>
    </row>
    <row r="100" spans="1:114" x14ac:dyDescent="0.25">
      <c r="B100" t="str">
        <f t="shared" si="5"/>
        <v>Создание / реконструкция объект №10</v>
      </c>
      <c r="G100" s="45" t="s">
        <v>138</v>
      </c>
      <c r="J100" s="49">
        <f t="shared" ref="J100:AO100" si="42">-N((J78-I78)&lt;0)*(J78-I78)+I100</f>
        <v>0</v>
      </c>
      <c r="K100" s="49">
        <f t="shared" si="42"/>
        <v>0</v>
      </c>
      <c r="L100" s="49">
        <f t="shared" si="42"/>
        <v>0</v>
      </c>
      <c r="M100" s="49">
        <f t="shared" si="42"/>
        <v>0</v>
      </c>
      <c r="N100" s="49">
        <f t="shared" si="42"/>
        <v>0</v>
      </c>
      <c r="O100" s="49">
        <f t="shared" si="42"/>
        <v>0</v>
      </c>
      <c r="P100" s="49">
        <f t="shared" si="42"/>
        <v>0</v>
      </c>
      <c r="Q100" s="49">
        <f t="shared" si="42"/>
        <v>0</v>
      </c>
      <c r="R100" s="49">
        <f t="shared" si="42"/>
        <v>0</v>
      </c>
      <c r="S100" s="49">
        <f t="shared" si="42"/>
        <v>0</v>
      </c>
      <c r="T100" s="49">
        <f t="shared" si="42"/>
        <v>0</v>
      </c>
      <c r="U100" s="49">
        <f t="shared" si="42"/>
        <v>0</v>
      </c>
      <c r="V100" s="49">
        <f t="shared" si="42"/>
        <v>0</v>
      </c>
      <c r="W100" s="49">
        <f t="shared" si="42"/>
        <v>0</v>
      </c>
      <c r="X100" s="49">
        <f t="shared" si="42"/>
        <v>0</v>
      </c>
      <c r="Y100" s="49">
        <f t="shared" si="42"/>
        <v>0</v>
      </c>
      <c r="Z100" s="49">
        <f t="shared" si="42"/>
        <v>0</v>
      </c>
      <c r="AA100" s="49">
        <f t="shared" si="42"/>
        <v>0</v>
      </c>
      <c r="AB100" s="49">
        <f t="shared" si="42"/>
        <v>0</v>
      </c>
      <c r="AC100" s="49">
        <f t="shared" si="42"/>
        <v>0</v>
      </c>
      <c r="AD100" s="49">
        <f t="shared" si="42"/>
        <v>0</v>
      </c>
      <c r="AE100" s="49">
        <f t="shared" si="42"/>
        <v>0</v>
      </c>
      <c r="AF100" s="49">
        <f t="shared" si="42"/>
        <v>0</v>
      </c>
      <c r="AG100" s="49">
        <f t="shared" si="42"/>
        <v>0</v>
      </c>
      <c r="AH100" s="49">
        <f t="shared" si="42"/>
        <v>0</v>
      </c>
      <c r="AI100" s="49">
        <f t="shared" si="42"/>
        <v>0</v>
      </c>
      <c r="AJ100" s="49">
        <f t="shared" si="42"/>
        <v>0</v>
      </c>
      <c r="AK100" s="49">
        <f t="shared" si="42"/>
        <v>0</v>
      </c>
      <c r="AL100" s="49">
        <f t="shared" si="42"/>
        <v>0</v>
      </c>
      <c r="AM100" s="49">
        <f t="shared" si="42"/>
        <v>0</v>
      </c>
      <c r="AN100" s="49">
        <f t="shared" si="42"/>
        <v>0</v>
      </c>
      <c r="AO100" s="49">
        <f t="shared" si="42"/>
        <v>0</v>
      </c>
      <c r="AP100" s="49">
        <f t="shared" ref="AP100:BU100" si="43">-N((AP78-AO78)&lt;0)*(AP78-AO78)+AO100</f>
        <v>0</v>
      </c>
      <c r="AQ100" s="49">
        <f t="shared" si="43"/>
        <v>0</v>
      </c>
      <c r="AR100" s="49">
        <f t="shared" si="43"/>
        <v>0</v>
      </c>
      <c r="AS100" s="49">
        <f t="shared" si="43"/>
        <v>0</v>
      </c>
      <c r="AT100" s="49">
        <f t="shared" si="43"/>
        <v>0</v>
      </c>
      <c r="AU100" s="49">
        <f t="shared" si="43"/>
        <v>0</v>
      </c>
      <c r="AV100" s="49">
        <f t="shared" si="43"/>
        <v>0</v>
      </c>
      <c r="AW100" s="49">
        <f t="shared" si="43"/>
        <v>0</v>
      </c>
      <c r="AX100" s="49">
        <f t="shared" si="43"/>
        <v>0</v>
      </c>
      <c r="AY100" s="49">
        <f t="shared" si="43"/>
        <v>0</v>
      </c>
      <c r="AZ100" s="49">
        <f t="shared" si="43"/>
        <v>0</v>
      </c>
      <c r="BA100" s="49">
        <f t="shared" si="43"/>
        <v>0</v>
      </c>
      <c r="BB100" s="49">
        <f t="shared" si="43"/>
        <v>0</v>
      </c>
      <c r="BC100" s="49">
        <f t="shared" si="43"/>
        <v>0</v>
      </c>
      <c r="BD100" s="49">
        <f t="shared" si="43"/>
        <v>0</v>
      </c>
      <c r="BE100" s="49">
        <f t="shared" si="43"/>
        <v>0</v>
      </c>
      <c r="BF100" s="49">
        <f t="shared" si="43"/>
        <v>0</v>
      </c>
      <c r="BG100" s="49">
        <f t="shared" si="43"/>
        <v>0</v>
      </c>
      <c r="BH100" s="49">
        <f t="shared" si="43"/>
        <v>0</v>
      </c>
      <c r="BI100" s="49">
        <f t="shared" si="43"/>
        <v>0</v>
      </c>
      <c r="BJ100" s="49">
        <f t="shared" si="43"/>
        <v>0</v>
      </c>
      <c r="BK100" s="49">
        <f t="shared" si="43"/>
        <v>0</v>
      </c>
      <c r="BL100" s="49">
        <f t="shared" si="43"/>
        <v>0</v>
      </c>
      <c r="BM100" s="49">
        <f t="shared" si="43"/>
        <v>0</v>
      </c>
      <c r="BN100" s="49">
        <f t="shared" si="43"/>
        <v>0</v>
      </c>
      <c r="BO100" s="49">
        <f t="shared" si="43"/>
        <v>0</v>
      </c>
      <c r="BP100" s="49">
        <f t="shared" si="43"/>
        <v>0</v>
      </c>
      <c r="BQ100" s="49">
        <f t="shared" si="43"/>
        <v>0</v>
      </c>
      <c r="BR100" s="49">
        <f t="shared" si="43"/>
        <v>0</v>
      </c>
      <c r="BS100" s="49">
        <f t="shared" si="43"/>
        <v>0</v>
      </c>
      <c r="BT100" s="49">
        <f t="shared" si="43"/>
        <v>0</v>
      </c>
      <c r="BU100" s="49">
        <f t="shared" si="43"/>
        <v>0</v>
      </c>
      <c r="BV100" s="49">
        <f t="shared" ref="BV100:DA100" si="44">-N((BV78-BU78)&lt;0)*(BV78-BU78)+BU100</f>
        <v>0</v>
      </c>
      <c r="BW100" s="49">
        <f t="shared" si="44"/>
        <v>0</v>
      </c>
      <c r="BX100" s="49">
        <f t="shared" si="44"/>
        <v>0</v>
      </c>
      <c r="BY100" s="49">
        <f t="shared" si="44"/>
        <v>0</v>
      </c>
      <c r="BZ100" s="49">
        <f t="shared" si="44"/>
        <v>0</v>
      </c>
      <c r="CA100" s="49">
        <f t="shared" si="44"/>
        <v>0</v>
      </c>
      <c r="CB100" s="49">
        <f t="shared" si="44"/>
        <v>0</v>
      </c>
      <c r="CC100" s="49">
        <f t="shared" si="44"/>
        <v>0</v>
      </c>
      <c r="CD100" s="49">
        <f t="shared" si="44"/>
        <v>0</v>
      </c>
      <c r="CE100" s="49">
        <f t="shared" si="44"/>
        <v>0</v>
      </c>
      <c r="CF100" s="49">
        <f t="shared" si="44"/>
        <v>0</v>
      </c>
      <c r="CG100" s="49">
        <f t="shared" si="44"/>
        <v>0</v>
      </c>
      <c r="CH100" s="49">
        <f t="shared" si="44"/>
        <v>0</v>
      </c>
      <c r="CI100" s="49">
        <f t="shared" si="44"/>
        <v>0</v>
      </c>
      <c r="CJ100" s="49">
        <f t="shared" si="44"/>
        <v>0</v>
      </c>
      <c r="CK100" s="49">
        <f t="shared" si="44"/>
        <v>0</v>
      </c>
      <c r="CL100" s="49">
        <f t="shared" si="44"/>
        <v>0</v>
      </c>
      <c r="CM100" s="49">
        <f t="shared" si="44"/>
        <v>0</v>
      </c>
      <c r="CN100" s="49">
        <f t="shared" si="44"/>
        <v>0</v>
      </c>
      <c r="CO100" s="49">
        <f t="shared" si="44"/>
        <v>0</v>
      </c>
      <c r="CP100" s="49">
        <f t="shared" si="44"/>
        <v>0</v>
      </c>
      <c r="CQ100" s="49">
        <f t="shared" si="44"/>
        <v>0</v>
      </c>
      <c r="CR100" s="49">
        <f t="shared" si="44"/>
        <v>0</v>
      </c>
      <c r="CS100" s="49">
        <f t="shared" si="44"/>
        <v>0</v>
      </c>
      <c r="CT100" s="49">
        <f t="shared" si="44"/>
        <v>0</v>
      </c>
      <c r="CU100" s="49">
        <f t="shared" si="44"/>
        <v>0</v>
      </c>
      <c r="CV100" s="49">
        <f t="shared" si="44"/>
        <v>0</v>
      </c>
      <c r="CW100" s="49">
        <f t="shared" si="44"/>
        <v>0</v>
      </c>
      <c r="CX100" s="49">
        <f t="shared" si="44"/>
        <v>0</v>
      </c>
      <c r="CY100" s="49">
        <f t="shared" si="44"/>
        <v>0</v>
      </c>
      <c r="CZ100" s="49">
        <f t="shared" si="44"/>
        <v>0</v>
      </c>
      <c r="DA100" s="49">
        <f t="shared" si="44"/>
        <v>0</v>
      </c>
      <c r="DB100" s="49">
        <f t="shared" ref="DB100:DJ100" si="45">-N((DB78-DA78)&lt;0)*(DB78-DA78)+DA100</f>
        <v>0</v>
      </c>
      <c r="DC100" s="49">
        <f t="shared" si="45"/>
        <v>0</v>
      </c>
      <c r="DD100" s="49">
        <f t="shared" si="45"/>
        <v>0</v>
      </c>
      <c r="DE100" s="49">
        <f t="shared" si="45"/>
        <v>0</v>
      </c>
      <c r="DF100" s="49">
        <f t="shared" si="45"/>
        <v>0</v>
      </c>
      <c r="DG100" s="49">
        <f t="shared" si="45"/>
        <v>0</v>
      </c>
      <c r="DH100" s="49">
        <f t="shared" si="45"/>
        <v>0</v>
      </c>
      <c r="DI100" s="49">
        <f t="shared" si="45"/>
        <v>0</v>
      </c>
      <c r="DJ100" s="49">
        <f t="shared" si="45"/>
        <v>0</v>
      </c>
    </row>
    <row r="101" spans="1:114" x14ac:dyDescent="0.25">
      <c r="B101" t="str">
        <f t="shared" si="5"/>
        <v>Создание / реконструкция объект №11</v>
      </c>
      <c r="G101" s="45" t="s">
        <v>138</v>
      </c>
      <c r="J101" s="49">
        <f t="shared" ref="J101:AO101" si="46">-N((J79-I79)&lt;0)*(J79-I79)+I101</f>
        <v>0</v>
      </c>
      <c r="K101" s="49">
        <f t="shared" si="46"/>
        <v>0</v>
      </c>
      <c r="L101" s="49">
        <f t="shared" si="46"/>
        <v>0</v>
      </c>
      <c r="M101" s="49">
        <f t="shared" si="46"/>
        <v>0</v>
      </c>
      <c r="N101" s="49">
        <f t="shared" si="46"/>
        <v>0</v>
      </c>
      <c r="O101" s="49">
        <f t="shared" si="46"/>
        <v>0</v>
      </c>
      <c r="P101" s="49">
        <f t="shared" si="46"/>
        <v>0</v>
      </c>
      <c r="Q101" s="49">
        <f t="shared" si="46"/>
        <v>0</v>
      </c>
      <c r="R101" s="49">
        <f t="shared" si="46"/>
        <v>0</v>
      </c>
      <c r="S101" s="49">
        <f t="shared" si="46"/>
        <v>0</v>
      </c>
      <c r="T101" s="49">
        <f t="shared" si="46"/>
        <v>0</v>
      </c>
      <c r="U101" s="49">
        <f t="shared" si="46"/>
        <v>0</v>
      </c>
      <c r="V101" s="49">
        <f t="shared" si="46"/>
        <v>0</v>
      </c>
      <c r="W101" s="49">
        <f t="shared" si="46"/>
        <v>0</v>
      </c>
      <c r="X101" s="49">
        <f t="shared" si="46"/>
        <v>0</v>
      </c>
      <c r="Y101" s="49">
        <f t="shared" si="46"/>
        <v>0</v>
      </c>
      <c r="Z101" s="49">
        <f t="shared" si="46"/>
        <v>0</v>
      </c>
      <c r="AA101" s="49">
        <f t="shared" si="46"/>
        <v>0</v>
      </c>
      <c r="AB101" s="49">
        <f t="shared" si="46"/>
        <v>0</v>
      </c>
      <c r="AC101" s="49">
        <f t="shared" si="46"/>
        <v>0</v>
      </c>
      <c r="AD101" s="49">
        <f t="shared" si="46"/>
        <v>0</v>
      </c>
      <c r="AE101" s="49">
        <f t="shared" si="46"/>
        <v>0</v>
      </c>
      <c r="AF101" s="49">
        <f t="shared" si="46"/>
        <v>0</v>
      </c>
      <c r="AG101" s="49">
        <f t="shared" si="46"/>
        <v>0</v>
      </c>
      <c r="AH101" s="49">
        <f t="shared" si="46"/>
        <v>0</v>
      </c>
      <c r="AI101" s="49">
        <f t="shared" si="46"/>
        <v>0</v>
      </c>
      <c r="AJ101" s="49">
        <f t="shared" si="46"/>
        <v>0</v>
      </c>
      <c r="AK101" s="49">
        <f t="shared" si="46"/>
        <v>0</v>
      </c>
      <c r="AL101" s="49">
        <f t="shared" si="46"/>
        <v>0</v>
      </c>
      <c r="AM101" s="49">
        <f t="shared" si="46"/>
        <v>0</v>
      </c>
      <c r="AN101" s="49">
        <f t="shared" si="46"/>
        <v>0</v>
      </c>
      <c r="AO101" s="49">
        <f t="shared" si="46"/>
        <v>0</v>
      </c>
      <c r="AP101" s="49">
        <f t="shared" ref="AP101:BU101" si="47">-N((AP79-AO79)&lt;0)*(AP79-AO79)+AO101</f>
        <v>0</v>
      </c>
      <c r="AQ101" s="49">
        <f t="shared" si="47"/>
        <v>0</v>
      </c>
      <c r="AR101" s="49">
        <f t="shared" si="47"/>
        <v>0</v>
      </c>
      <c r="AS101" s="49">
        <f t="shared" si="47"/>
        <v>0</v>
      </c>
      <c r="AT101" s="49">
        <f t="shared" si="47"/>
        <v>0</v>
      </c>
      <c r="AU101" s="49">
        <f t="shared" si="47"/>
        <v>0</v>
      </c>
      <c r="AV101" s="49">
        <f t="shared" si="47"/>
        <v>0</v>
      </c>
      <c r="AW101" s="49">
        <f t="shared" si="47"/>
        <v>0</v>
      </c>
      <c r="AX101" s="49">
        <f t="shared" si="47"/>
        <v>0</v>
      </c>
      <c r="AY101" s="49">
        <f t="shared" si="47"/>
        <v>0</v>
      </c>
      <c r="AZ101" s="49">
        <f t="shared" si="47"/>
        <v>0</v>
      </c>
      <c r="BA101" s="49">
        <f t="shared" si="47"/>
        <v>0</v>
      </c>
      <c r="BB101" s="49">
        <f t="shared" si="47"/>
        <v>0</v>
      </c>
      <c r="BC101" s="49">
        <f t="shared" si="47"/>
        <v>0</v>
      </c>
      <c r="BD101" s="49">
        <f t="shared" si="47"/>
        <v>0</v>
      </c>
      <c r="BE101" s="49">
        <f t="shared" si="47"/>
        <v>0</v>
      </c>
      <c r="BF101" s="49">
        <f t="shared" si="47"/>
        <v>0</v>
      </c>
      <c r="BG101" s="49">
        <f t="shared" si="47"/>
        <v>0</v>
      </c>
      <c r="BH101" s="49">
        <f t="shared" si="47"/>
        <v>0</v>
      </c>
      <c r="BI101" s="49">
        <f t="shared" si="47"/>
        <v>0</v>
      </c>
      <c r="BJ101" s="49">
        <f t="shared" si="47"/>
        <v>0</v>
      </c>
      <c r="BK101" s="49">
        <f t="shared" si="47"/>
        <v>0</v>
      </c>
      <c r="BL101" s="49">
        <f t="shared" si="47"/>
        <v>0</v>
      </c>
      <c r="BM101" s="49">
        <f t="shared" si="47"/>
        <v>0</v>
      </c>
      <c r="BN101" s="49">
        <f t="shared" si="47"/>
        <v>0</v>
      </c>
      <c r="BO101" s="49">
        <f t="shared" si="47"/>
        <v>0</v>
      </c>
      <c r="BP101" s="49">
        <f t="shared" si="47"/>
        <v>0</v>
      </c>
      <c r="BQ101" s="49">
        <f t="shared" si="47"/>
        <v>0</v>
      </c>
      <c r="BR101" s="49">
        <f t="shared" si="47"/>
        <v>0</v>
      </c>
      <c r="BS101" s="49">
        <f t="shared" si="47"/>
        <v>0</v>
      </c>
      <c r="BT101" s="49">
        <f t="shared" si="47"/>
        <v>0</v>
      </c>
      <c r="BU101" s="49">
        <f t="shared" si="47"/>
        <v>0</v>
      </c>
      <c r="BV101" s="49">
        <f t="shared" ref="BV101:DA101" si="48">-N((BV79-BU79)&lt;0)*(BV79-BU79)+BU101</f>
        <v>0</v>
      </c>
      <c r="BW101" s="49">
        <f t="shared" si="48"/>
        <v>0</v>
      </c>
      <c r="BX101" s="49">
        <f t="shared" si="48"/>
        <v>0</v>
      </c>
      <c r="BY101" s="49">
        <f t="shared" si="48"/>
        <v>0</v>
      </c>
      <c r="BZ101" s="49">
        <f t="shared" si="48"/>
        <v>0</v>
      </c>
      <c r="CA101" s="49">
        <f t="shared" si="48"/>
        <v>0</v>
      </c>
      <c r="CB101" s="49">
        <f t="shared" si="48"/>
        <v>0</v>
      </c>
      <c r="CC101" s="49">
        <f t="shared" si="48"/>
        <v>0</v>
      </c>
      <c r="CD101" s="49">
        <f t="shared" si="48"/>
        <v>0</v>
      </c>
      <c r="CE101" s="49">
        <f t="shared" si="48"/>
        <v>0</v>
      </c>
      <c r="CF101" s="49">
        <f t="shared" si="48"/>
        <v>0</v>
      </c>
      <c r="CG101" s="49">
        <f t="shared" si="48"/>
        <v>0</v>
      </c>
      <c r="CH101" s="49">
        <f t="shared" si="48"/>
        <v>0</v>
      </c>
      <c r="CI101" s="49">
        <f t="shared" si="48"/>
        <v>0</v>
      </c>
      <c r="CJ101" s="49">
        <f t="shared" si="48"/>
        <v>0</v>
      </c>
      <c r="CK101" s="49">
        <f t="shared" si="48"/>
        <v>0</v>
      </c>
      <c r="CL101" s="49">
        <f t="shared" si="48"/>
        <v>0</v>
      </c>
      <c r="CM101" s="49">
        <f t="shared" si="48"/>
        <v>0</v>
      </c>
      <c r="CN101" s="49">
        <f t="shared" si="48"/>
        <v>0</v>
      </c>
      <c r="CO101" s="49">
        <f t="shared" si="48"/>
        <v>0</v>
      </c>
      <c r="CP101" s="49">
        <f t="shared" si="48"/>
        <v>0</v>
      </c>
      <c r="CQ101" s="49">
        <f t="shared" si="48"/>
        <v>0</v>
      </c>
      <c r="CR101" s="49">
        <f t="shared" si="48"/>
        <v>0</v>
      </c>
      <c r="CS101" s="49">
        <f t="shared" si="48"/>
        <v>0</v>
      </c>
      <c r="CT101" s="49">
        <f t="shared" si="48"/>
        <v>0</v>
      </c>
      <c r="CU101" s="49">
        <f t="shared" si="48"/>
        <v>0</v>
      </c>
      <c r="CV101" s="49">
        <f t="shared" si="48"/>
        <v>0</v>
      </c>
      <c r="CW101" s="49">
        <f t="shared" si="48"/>
        <v>0</v>
      </c>
      <c r="CX101" s="49">
        <f t="shared" si="48"/>
        <v>0</v>
      </c>
      <c r="CY101" s="49">
        <f t="shared" si="48"/>
        <v>0</v>
      </c>
      <c r="CZ101" s="49">
        <f t="shared" si="48"/>
        <v>0</v>
      </c>
      <c r="DA101" s="49">
        <f t="shared" si="48"/>
        <v>0</v>
      </c>
      <c r="DB101" s="49">
        <f t="shared" ref="DB101:DJ101" si="49">-N((DB79-DA79)&lt;0)*(DB79-DA79)+DA101</f>
        <v>0</v>
      </c>
      <c r="DC101" s="49">
        <f t="shared" si="49"/>
        <v>0</v>
      </c>
      <c r="DD101" s="49">
        <f t="shared" si="49"/>
        <v>0</v>
      </c>
      <c r="DE101" s="49">
        <f t="shared" si="49"/>
        <v>0</v>
      </c>
      <c r="DF101" s="49">
        <f t="shared" si="49"/>
        <v>0</v>
      </c>
      <c r="DG101" s="49">
        <f t="shared" si="49"/>
        <v>0</v>
      </c>
      <c r="DH101" s="49">
        <f t="shared" si="49"/>
        <v>0</v>
      </c>
      <c r="DI101" s="49">
        <f t="shared" si="49"/>
        <v>0</v>
      </c>
      <c r="DJ101" s="49">
        <f t="shared" si="49"/>
        <v>0</v>
      </c>
    </row>
    <row r="102" spans="1:114" x14ac:dyDescent="0.25">
      <c r="B102" t="str">
        <f t="shared" si="5"/>
        <v>Создание / реконструкция объект №12</v>
      </c>
      <c r="G102" s="45" t="s">
        <v>138</v>
      </c>
      <c r="J102" s="49">
        <f t="shared" ref="J102:AO102" si="50">-N((J80-I80)&lt;0)*(J80-I80)+I102</f>
        <v>0</v>
      </c>
      <c r="K102" s="49">
        <f t="shared" si="50"/>
        <v>0</v>
      </c>
      <c r="L102" s="49">
        <f t="shared" si="50"/>
        <v>0</v>
      </c>
      <c r="M102" s="49">
        <f t="shared" si="50"/>
        <v>0</v>
      </c>
      <c r="N102" s="49">
        <f t="shared" si="50"/>
        <v>0</v>
      </c>
      <c r="O102" s="49">
        <f t="shared" si="50"/>
        <v>0</v>
      </c>
      <c r="P102" s="49">
        <f t="shared" si="50"/>
        <v>0</v>
      </c>
      <c r="Q102" s="49">
        <f t="shared" si="50"/>
        <v>0</v>
      </c>
      <c r="R102" s="49">
        <f t="shared" si="50"/>
        <v>0</v>
      </c>
      <c r="S102" s="49">
        <f t="shared" si="50"/>
        <v>0</v>
      </c>
      <c r="T102" s="49">
        <f t="shared" si="50"/>
        <v>0</v>
      </c>
      <c r="U102" s="49">
        <f t="shared" si="50"/>
        <v>0</v>
      </c>
      <c r="V102" s="49">
        <f t="shared" si="50"/>
        <v>0</v>
      </c>
      <c r="W102" s="49">
        <f t="shared" si="50"/>
        <v>0</v>
      </c>
      <c r="X102" s="49">
        <f t="shared" si="50"/>
        <v>0</v>
      </c>
      <c r="Y102" s="49">
        <f t="shared" si="50"/>
        <v>0</v>
      </c>
      <c r="Z102" s="49">
        <f t="shared" si="50"/>
        <v>0</v>
      </c>
      <c r="AA102" s="49">
        <f t="shared" si="50"/>
        <v>0</v>
      </c>
      <c r="AB102" s="49">
        <f t="shared" si="50"/>
        <v>0</v>
      </c>
      <c r="AC102" s="49">
        <f t="shared" si="50"/>
        <v>0</v>
      </c>
      <c r="AD102" s="49">
        <f t="shared" si="50"/>
        <v>0</v>
      </c>
      <c r="AE102" s="49">
        <f t="shared" si="50"/>
        <v>0</v>
      </c>
      <c r="AF102" s="49">
        <f t="shared" si="50"/>
        <v>0</v>
      </c>
      <c r="AG102" s="49">
        <f t="shared" si="50"/>
        <v>0</v>
      </c>
      <c r="AH102" s="49">
        <f t="shared" si="50"/>
        <v>0</v>
      </c>
      <c r="AI102" s="49">
        <f t="shared" si="50"/>
        <v>0</v>
      </c>
      <c r="AJ102" s="49">
        <f t="shared" si="50"/>
        <v>0</v>
      </c>
      <c r="AK102" s="49">
        <f t="shared" si="50"/>
        <v>0</v>
      </c>
      <c r="AL102" s="49">
        <f t="shared" si="50"/>
        <v>0</v>
      </c>
      <c r="AM102" s="49">
        <f t="shared" si="50"/>
        <v>0</v>
      </c>
      <c r="AN102" s="49">
        <f t="shared" si="50"/>
        <v>0</v>
      </c>
      <c r="AO102" s="49">
        <f t="shared" si="50"/>
        <v>0</v>
      </c>
      <c r="AP102" s="49">
        <f t="shared" ref="AP102:BU102" si="51">-N((AP80-AO80)&lt;0)*(AP80-AO80)+AO102</f>
        <v>0</v>
      </c>
      <c r="AQ102" s="49">
        <f t="shared" si="51"/>
        <v>0</v>
      </c>
      <c r="AR102" s="49">
        <f t="shared" si="51"/>
        <v>0</v>
      </c>
      <c r="AS102" s="49">
        <f t="shared" si="51"/>
        <v>0</v>
      </c>
      <c r="AT102" s="49">
        <f t="shared" si="51"/>
        <v>0</v>
      </c>
      <c r="AU102" s="49">
        <f t="shared" si="51"/>
        <v>0</v>
      </c>
      <c r="AV102" s="49">
        <f t="shared" si="51"/>
        <v>0</v>
      </c>
      <c r="AW102" s="49">
        <f t="shared" si="51"/>
        <v>0</v>
      </c>
      <c r="AX102" s="49">
        <f t="shared" si="51"/>
        <v>0</v>
      </c>
      <c r="AY102" s="49">
        <f t="shared" si="51"/>
        <v>0</v>
      </c>
      <c r="AZ102" s="49">
        <f t="shared" si="51"/>
        <v>0</v>
      </c>
      <c r="BA102" s="49">
        <f t="shared" si="51"/>
        <v>0</v>
      </c>
      <c r="BB102" s="49">
        <f t="shared" si="51"/>
        <v>0</v>
      </c>
      <c r="BC102" s="49">
        <f t="shared" si="51"/>
        <v>0</v>
      </c>
      <c r="BD102" s="49">
        <f t="shared" si="51"/>
        <v>0</v>
      </c>
      <c r="BE102" s="49">
        <f t="shared" si="51"/>
        <v>0</v>
      </c>
      <c r="BF102" s="49">
        <f t="shared" si="51"/>
        <v>0</v>
      </c>
      <c r="BG102" s="49">
        <f t="shared" si="51"/>
        <v>0</v>
      </c>
      <c r="BH102" s="49">
        <f t="shared" si="51"/>
        <v>0</v>
      </c>
      <c r="BI102" s="49">
        <f t="shared" si="51"/>
        <v>0</v>
      </c>
      <c r="BJ102" s="49">
        <f t="shared" si="51"/>
        <v>0</v>
      </c>
      <c r="BK102" s="49">
        <f t="shared" si="51"/>
        <v>0</v>
      </c>
      <c r="BL102" s="49">
        <f t="shared" si="51"/>
        <v>0</v>
      </c>
      <c r="BM102" s="49">
        <f t="shared" si="51"/>
        <v>0</v>
      </c>
      <c r="BN102" s="49">
        <f t="shared" si="51"/>
        <v>0</v>
      </c>
      <c r="BO102" s="49">
        <f t="shared" si="51"/>
        <v>0</v>
      </c>
      <c r="BP102" s="49">
        <f t="shared" si="51"/>
        <v>0</v>
      </c>
      <c r="BQ102" s="49">
        <f t="shared" si="51"/>
        <v>0</v>
      </c>
      <c r="BR102" s="49">
        <f t="shared" si="51"/>
        <v>0</v>
      </c>
      <c r="BS102" s="49">
        <f t="shared" si="51"/>
        <v>0</v>
      </c>
      <c r="BT102" s="49">
        <f t="shared" si="51"/>
        <v>0</v>
      </c>
      <c r="BU102" s="49">
        <f t="shared" si="51"/>
        <v>0</v>
      </c>
      <c r="BV102" s="49">
        <f t="shared" ref="BV102:DA102" si="52">-N((BV80-BU80)&lt;0)*(BV80-BU80)+BU102</f>
        <v>0</v>
      </c>
      <c r="BW102" s="49">
        <f t="shared" si="52"/>
        <v>0</v>
      </c>
      <c r="BX102" s="49">
        <f t="shared" si="52"/>
        <v>0</v>
      </c>
      <c r="BY102" s="49">
        <f t="shared" si="52"/>
        <v>0</v>
      </c>
      <c r="BZ102" s="49">
        <f t="shared" si="52"/>
        <v>0</v>
      </c>
      <c r="CA102" s="49">
        <f t="shared" si="52"/>
        <v>0</v>
      </c>
      <c r="CB102" s="49">
        <f t="shared" si="52"/>
        <v>0</v>
      </c>
      <c r="CC102" s="49">
        <f t="shared" si="52"/>
        <v>0</v>
      </c>
      <c r="CD102" s="49">
        <f t="shared" si="52"/>
        <v>0</v>
      </c>
      <c r="CE102" s="49">
        <f t="shared" si="52"/>
        <v>0</v>
      </c>
      <c r="CF102" s="49">
        <f t="shared" si="52"/>
        <v>0</v>
      </c>
      <c r="CG102" s="49">
        <f t="shared" si="52"/>
        <v>0</v>
      </c>
      <c r="CH102" s="49">
        <f t="shared" si="52"/>
        <v>0</v>
      </c>
      <c r="CI102" s="49">
        <f t="shared" si="52"/>
        <v>0</v>
      </c>
      <c r="CJ102" s="49">
        <f t="shared" si="52"/>
        <v>0</v>
      </c>
      <c r="CK102" s="49">
        <f t="shared" si="52"/>
        <v>0</v>
      </c>
      <c r="CL102" s="49">
        <f t="shared" si="52"/>
        <v>0</v>
      </c>
      <c r="CM102" s="49">
        <f t="shared" si="52"/>
        <v>0</v>
      </c>
      <c r="CN102" s="49">
        <f t="shared" si="52"/>
        <v>0</v>
      </c>
      <c r="CO102" s="49">
        <f t="shared" si="52"/>
        <v>0</v>
      </c>
      <c r="CP102" s="49">
        <f t="shared" si="52"/>
        <v>0</v>
      </c>
      <c r="CQ102" s="49">
        <f t="shared" si="52"/>
        <v>0</v>
      </c>
      <c r="CR102" s="49">
        <f t="shared" si="52"/>
        <v>0</v>
      </c>
      <c r="CS102" s="49">
        <f t="shared" si="52"/>
        <v>0</v>
      </c>
      <c r="CT102" s="49">
        <f t="shared" si="52"/>
        <v>0</v>
      </c>
      <c r="CU102" s="49">
        <f t="shared" si="52"/>
        <v>0</v>
      </c>
      <c r="CV102" s="49">
        <f t="shared" si="52"/>
        <v>0</v>
      </c>
      <c r="CW102" s="49">
        <f t="shared" si="52"/>
        <v>0</v>
      </c>
      <c r="CX102" s="49">
        <f t="shared" si="52"/>
        <v>0</v>
      </c>
      <c r="CY102" s="49">
        <f t="shared" si="52"/>
        <v>0</v>
      </c>
      <c r="CZ102" s="49">
        <f t="shared" si="52"/>
        <v>0</v>
      </c>
      <c r="DA102" s="49">
        <f t="shared" si="52"/>
        <v>0</v>
      </c>
      <c r="DB102" s="49">
        <f t="shared" ref="DB102:DJ102" si="53">-N((DB80-DA80)&lt;0)*(DB80-DA80)+DA102</f>
        <v>0</v>
      </c>
      <c r="DC102" s="49">
        <f t="shared" si="53"/>
        <v>0</v>
      </c>
      <c r="DD102" s="49">
        <f t="shared" si="53"/>
        <v>0</v>
      </c>
      <c r="DE102" s="49">
        <f t="shared" si="53"/>
        <v>0</v>
      </c>
      <c r="DF102" s="49">
        <f t="shared" si="53"/>
        <v>0</v>
      </c>
      <c r="DG102" s="49">
        <f t="shared" si="53"/>
        <v>0</v>
      </c>
      <c r="DH102" s="49">
        <f t="shared" si="53"/>
        <v>0</v>
      </c>
      <c r="DI102" s="49">
        <f t="shared" si="53"/>
        <v>0</v>
      </c>
      <c r="DJ102" s="49">
        <f t="shared" si="53"/>
        <v>0</v>
      </c>
    </row>
    <row r="103" spans="1:114" x14ac:dyDescent="0.25">
      <c r="B103" t="str">
        <f t="shared" si="5"/>
        <v>Создание / реконструкция объект №13</v>
      </c>
      <c r="G103" s="45" t="s">
        <v>138</v>
      </c>
      <c r="J103" s="49">
        <f t="shared" ref="J103:AO103" si="54">-N((J81-I81)&lt;0)*(J81-I81)+I103</f>
        <v>0</v>
      </c>
      <c r="K103" s="49">
        <f t="shared" si="54"/>
        <v>0</v>
      </c>
      <c r="L103" s="49">
        <f t="shared" si="54"/>
        <v>0</v>
      </c>
      <c r="M103" s="49">
        <f t="shared" si="54"/>
        <v>0</v>
      </c>
      <c r="N103" s="49">
        <f t="shared" si="54"/>
        <v>0</v>
      </c>
      <c r="O103" s="49">
        <f t="shared" si="54"/>
        <v>0</v>
      </c>
      <c r="P103" s="49">
        <f t="shared" si="54"/>
        <v>0</v>
      </c>
      <c r="Q103" s="49">
        <f t="shared" si="54"/>
        <v>0</v>
      </c>
      <c r="R103" s="49">
        <f t="shared" si="54"/>
        <v>0</v>
      </c>
      <c r="S103" s="49">
        <f t="shared" si="54"/>
        <v>0</v>
      </c>
      <c r="T103" s="49">
        <f t="shared" si="54"/>
        <v>0</v>
      </c>
      <c r="U103" s="49">
        <f t="shared" si="54"/>
        <v>0</v>
      </c>
      <c r="V103" s="49">
        <f t="shared" si="54"/>
        <v>0</v>
      </c>
      <c r="W103" s="49">
        <f t="shared" si="54"/>
        <v>0</v>
      </c>
      <c r="X103" s="49">
        <f t="shared" si="54"/>
        <v>0</v>
      </c>
      <c r="Y103" s="49">
        <f t="shared" si="54"/>
        <v>0</v>
      </c>
      <c r="Z103" s="49">
        <f t="shared" si="54"/>
        <v>0</v>
      </c>
      <c r="AA103" s="49">
        <f t="shared" si="54"/>
        <v>0</v>
      </c>
      <c r="AB103" s="49">
        <f t="shared" si="54"/>
        <v>0</v>
      </c>
      <c r="AC103" s="49">
        <f t="shared" si="54"/>
        <v>0</v>
      </c>
      <c r="AD103" s="49">
        <f t="shared" si="54"/>
        <v>0</v>
      </c>
      <c r="AE103" s="49">
        <f t="shared" si="54"/>
        <v>0</v>
      </c>
      <c r="AF103" s="49">
        <f t="shared" si="54"/>
        <v>0</v>
      </c>
      <c r="AG103" s="49">
        <f t="shared" si="54"/>
        <v>0</v>
      </c>
      <c r="AH103" s="49">
        <f t="shared" si="54"/>
        <v>0</v>
      </c>
      <c r="AI103" s="49">
        <f t="shared" si="54"/>
        <v>0</v>
      </c>
      <c r="AJ103" s="49">
        <f t="shared" si="54"/>
        <v>0</v>
      </c>
      <c r="AK103" s="49">
        <f t="shared" si="54"/>
        <v>0</v>
      </c>
      <c r="AL103" s="49">
        <f t="shared" si="54"/>
        <v>0</v>
      </c>
      <c r="AM103" s="49">
        <f t="shared" si="54"/>
        <v>0</v>
      </c>
      <c r="AN103" s="49">
        <f t="shared" si="54"/>
        <v>0</v>
      </c>
      <c r="AO103" s="49">
        <f t="shared" si="54"/>
        <v>0</v>
      </c>
      <c r="AP103" s="49">
        <f t="shared" ref="AP103:BU103" si="55">-N((AP81-AO81)&lt;0)*(AP81-AO81)+AO103</f>
        <v>0</v>
      </c>
      <c r="AQ103" s="49">
        <f t="shared" si="55"/>
        <v>0</v>
      </c>
      <c r="AR103" s="49">
        <f t="shared" si="55"/>
        <v>0</v>
      </c>
      <c r="AS103" s="49">
        <f t="shared" si="55"/>
        <v>0</v>
      </c>
      <c r="AT103" s="49">
        <f t="shared" si="55"/>
        <v>0</v>
      </c>
      <c r="AU103" s="49">
        <f t="shared" si="55"/>
        <v>0</v>
      </c>
      <c r="AV103" s="49">
        <f t="shared" si="55"/>
        <v>0</v>
      </c>
      <c r="AW103" s="49">
        <f t="shared" si="55"/>
        <v>0</v>
      </c>
      <c r="AX103" s="49">
        <f t="shared" si="55"/>
        <v>0</v>
      </c>
      <c r="AY103" s="49">
        <f t="shared" si="55"/>
        <v>0</v>
      </c>
      <c r="AZ103" s="49">
        <f t="shared" si="55"/>
        <v>0</v>
      </c>
      <c r="BA103" s="49">
        <f t="shared" si="55"/>
        <v>0</v>
      </c>
      <c r="BB103" s="49">
        <f t="shared" si="55"/>
        <v>0</v>
      </c>
      <c r="BC103" s="49">
        <f t="shared" si="55"/>
        <v>0</v>
      </c>
      <c r="BD103" s="49">
        <f t="shared" si="55"/>
        <v>0</v>
      </c>
      <c r="BE103" s="49">
        <f t="shared" si="55"/>
        <v>0</v>
      </c>
      <c r="BF103" s="49">
        <f t="shared" si="55"/>
        <v>0</v>
      </c>
      <c r="BG103" s="49">
        <f t="shared" si="55"/>
        <v>0</v>
      </c>
      <c r="BH103" s="49">
        <f t="shared" si="55"/>
        <v>0</v>
      </c>
      <c r="BI103" s="49">
        <f t="shared" si="55"/>
        <v>0</v>
      </c>
      <c r="BJ103" s="49">
        <f t="shared" si="55"/>
        <v>0</v>
      </c>
      <c r="BK103" s="49">
        <f t="shared" si="55"/>
        <v>0</v>
      </c>
      <c r="BL103" s="49">
        <f t="shared" si="55"/>
        <v>0</v>
      </c>
      <c r="BM103" s="49">
        <f t="shared" si="55"/>
        <v>0</v>
      </c>
      <c r="BN103" s="49">
        <f t="shared" si="55"/>
        <v>0</v>
      </c>
      <c r="BO103" s="49">
        <f t="shared" si="55"/>
        <v>0</v>
      </c>
      <c r="BP103" s="49">
        <f t="shared" si="55"/>
        <v>0</v>
      </c>
      <c r="BQ103" s="49">
        <f t="shared" si="55"/>
        <v>0</v>
      </c>
      <c r="BR103" s="49">
        <f t="shared" si="55"/>
        <v>0</v>
      </c>
      <c r="BS103" s="49">
        <f t="shared" si="55"/>
        <v>0</v>
      </c>
      <c r="BT103" s="49">
        <f t="shared" si="55"/>
        <v>0</v>
      </c>
      <c r="BU103" s="49">
        <f t="shared" si="55"/>
        <v>0</v>
      </c>
      <c r="BV103" s="49">
        <f t="shared" ref="BV103:DA103" si="56">-N((BV81-BU81)&lt;0)*(BV81-BU81)+BU103</f>
        <v>0</v>
      </c>
      <c r="BW103" s="49">
        <f t="shared" si="56"/>
        <v>0</v>
      </c>
      <c r="BX103" s="49">
        <f t="shared" si="56"/>
        <v>0</v>
      </c>
      <c r="BY103" s="49">
        <f t="shared" si="56"/>
        <v>0</v>
      </c>
      <c r="BZ103" s="49">
        <f t="shared" si="56"/>
        <v>0</v>
      </c>
      <c r="CA103" s="49">
        <f t="shared" si="56"/>
        <v>0</v>
      </c>
      <c r="CB103" s="49">
        <f t="shared" si="56"/>
        <v>0</v>
      </c>
      <c r="CC103" s="49">
        <f t="shared" si="56"/>
        <v>0</v>
      </c>
      <c r="CD103" s="49">
        <f t="shared" si="56"/>
        <v>0</v>
      </c>
      <c r="CE103" s="49">
        <f t="shared" si="56"/>
        <v>0</v>
      </c>
      <c r="CF103" s="49">
        <f t="shared" si="56"/>
        <v>0</v>
      </c>
      <c r="CG103" s="49">
        <f t="shared" si="56"/>
        <v>0</v>
      </c>
      <c r="CH103" s="49">
        <f t="shared" si="56"/>
        <v>0</v>
      </c>
      <c r="CI103" s="49">
        <f t="shared" si="56"/>
        <v>0</v>
      </c>
      <c r="CJ103" s="49">
        <f t="shared" si="56"/>
        <v>0</v>
      </c>
      <c r="CK103" s="49">
        <f t="shared" si="56"/>
        <v>0</v>
      </c>
      <c r="CL103" s="49">
        <f t="shared" si="56"/>
        <v>0</v>
      </c>
      <c r="CM103" s="49">
        <f t="shared" si="56"/>
        <v>0</v>
      </c>
      <c r="CN103" s="49">
        <f t="shared" si="56"/>
        <v>0</v>
      </c>
      <c r="CO103" s="49">
        <f t="shared" si="56"/>
        <v>0</v>
      </c>
      <c r="CP103" s="49">
        <f t="shared" si="56"/>
        <v>0</v>
      </c>
      <c r="CQ103" s="49">
        <f t="shared" si="56"/>
        <v>0</v>
      </c>
      <c r="CR103" s="49">
        <f t="shared" si="56"/>
        <v>0</v>
      </c>
      <c r="CS103" s="49">
        <f t="shared" si="56"/>
        <v>0</v>
      </c>
      <c r="CT103" s="49">
        <f t="shared" si="56"/>
        <v>0</v>
      </c>
      <c r="CU103" s="49">
        <f t="shared" si="56"/>
        <v>0</v>
      </c>
      <c r="CV103" s="49">
        <f t="shared" si="56"/>
        <v>0</v>
      </c>
      <c r="CW103" s="49">
        <f t="shared" si="56"/>
        <v>0</v>
      </c>
      <c r="CX103" s="49">
        <f t="shared" si="56"/>
        <v>0</v>
      </c>
      <c r="CY103" s="49">
        <f t="shared" si="56"/>
        <v>0</v>
      </c>
      <c r="CZ103" s="49">
        <f t="shared" si="56"/>
        <v>0</v>
      </c>
      <c r="DA103" s="49">
        <f t="shared" si="56"/>
        <v>0</v>
      </c>
      <c r="DB103" s="49">
        <f t="shared" ref="DB103:DJ103" si="57">-N((DB81-DA81)&lt;0)*(DB81-DA81)+DA103</f>
        <v>0</v>
      </c>
      <c r="DC103" s="49">
        <f t="shared" si="57"/>
        <v>0</v>
      </c>
      <c r="DD103" s="49">
        <f t="shared" si="57"/>
        <v>0</v>
      </c>
      <c r="DE103" s="49">
        <f t="shared" si="57"/>
        <v>0</v>
      </c>
      <c r="DF103" s="49">
        <f t="shared" si="57"/>
        <v>0</v>
      </c>
      <c r="DG103" s="49">
        <f t="shared" si="57"/>
        <v>0</v>
      </c>
      <c r="DH103" s="49">
        <f t="shared" si="57"/>
        <v>0</v>
      </c>
      <c r="DI103" s="49">
        <f t="shared" si="57"/>
        <v>0</v>
      </c>
      <c r="DJ103" s="49">
        <f t="shared" si="57"/>
        <v>0</v>
      </c>
    </row>
    <row r="104" spans="1:114" x14ac:dyDescent="0.25">
      <c r="B104" t="str">
        <f t="shared" si="5"/>
        <v>Создание / реконструкция объект №14</v>
      </c>
      <c r="G104" s="45" t="s">
        <v>138</v>
      </c>
      <c r="J104" s="49">
        <f t="shared" ref="J104:AO104" si="58">-N((J82-I82)&lt;0)*(J82-I82)+I104</f>
        <v>0</v>
      </c>
      <c r="K104" s="49">
        <f t="shared" si="58"/>
        <v>0</v>
      </c>
      <c r="L104" s="49">
        <f t="shared" si="58"/>
        <v>0</v>
      </c>
      <c r="M104" s="49">
        <f t="shared" si="58"/>
        <v>0</v>
      </c>
      <c r="N104" s="49">
        <f t="shared" si="58"/>
        <v>0</v>
      </c>
      <c r="O104" s="49">
        <f t="shared" si="58"/>
        <v>0</v>
      </c>
      <c r="P104" s="49">
        <f t="shared" si="58"/>
        <v>0</v>
      </c>
      <c r="Q104" s="49">
        <f t="shared" si="58"/>
        <v>0</v>
      </c>
      <c r="R104" s="49">
        <f t="shared" si="58"/>
        <v>0</v>
      </c>
      <c r="S104" s="49">
        <f t="shared" si="58"/>
        <v>0</v>
      </c>
      <c r="T104" s="49">
        <f t="shared" si="58"/>
        <v>0</v>
      </c>
      <c r="U104" s="49">
        <f t="shared" si="58"/>
        <v>0</v>
      </c>
      <c r="V104" s="49">
        <f t="shared" si="58"/>
        <v>0</v>
      </c>
      <c r="W104" s="49">
        <f t="shared" si="58"/>
        <v>0</v>
      </c>
      <c r="X104" s="49">
        <f t="shared" si="58"/>
        <v>0</v>
      </c>
      <c r="Y104" s="49">
        <f t="shared" si="58"/>
        <v>0</v>
      </c>
      <c r="Z104" s="49">
        <f t="shared" si="58"/>
        <v>0</v>
      </c>
      <c r="AA104" s="49">
        <f t="shared" si="58"/>
        <v>0</v>
      </c>
      <c r="AB104" s="49">
        <f t="shared" si="58"/>
        <v>0</v>
      </c>
      <c r="AC104" s="49">
        <f t="shared" si="58"/>
        <v>0</v>
      </c>
      <c r="AD104" s="49">
        <f t="shared" si="58"/>
        <v>0</v>
      </c>
      <c r="AE104" s="49">
        <f t="shared" si="58"/>
        <v>0</v>
      </c>
      <c r="AF104" s="49">
        <f t="shared" si="58"/>
        <v>0</v>
      </c>
      <c r="AG104" s="49">
        <f t="shared" si="58"/>
        <v>0</v>
      </c>
      <c r="AH104" s="49">
        <f t="shared" si="58"/>
        <v>0</v>
      </c>
      <c r="AI104" s="49">
        <f t="shared" si="58"/>
        <v>0</v>
      </c>
      <c r="AJ104" s="49">
        <f t="shared" si="58"/>
        <v>0</v>
      </c>
      <c r="AK104" s="49">
        <f t="shared" si="58"/>
        <v>0</v>
      </c>
      <c r="AL104" s="49">
        <f t="shared" si="58"/>
        <v>0</v>
      </c>
      <c r="AM104" s="49">
        <f t="shared" si="58"/>
        <v>0</v>
      </c>
      <c r="AN104" s="49">
        <f t="shared" si="58"/>
        <v>0</v>
      </c>
      <c r="AO104" s="49">
        <f t="shared" si="58"/>
        <v>0</v>
      </c>
      <c r="AP104" s="49">
        <f t="shared" ref="AP104:BU104" si="59">-N((AP82-AO82)&lt;0)*(AP82-AO82)+AO104</f>
        <v>0</v>
      </c>
      <c r="AQ104" s="49">
        <f t="shared" si="59"/>
        <v>0</v>
      </c>
      <c r="AR104" s="49">
        <f t="shared" si="59"/>
        <v>0</v>
      </c>
      <c r="AS104" s="49">
        <f t="shared" si="59"/>
        <v>0</v>
      </c>
      <c r="AT104" s="49">
        <f t="shared" si="59"/>
        <v>0</v>
      </c>
      <c r="AU104" s="49">
        <f t="shared" si="59"/>
        <v>0</v>
      </c>
      <c r="AV104" s="49">
        <f t="shared" si="59"/>
        <v>0</v>
      </c>
      <c r="AW104" s="49">
        <f t="shared" si="59"/>
        <v>0</v>
      </c>
      <c r="AX104" s="49">
        <f t="shared" si="59"/>
        <v>0</v>
      </c>
      <c r="AY104" s="49">
        <f t="shared" si="59"/>
        <v>0</v>
      </c>
      <c r="AZ104" s="49">
        <f t="shared" si="59"/>
        <v>0</v>
      </c>
      <c r="BA104" s="49">
        <f t="shared" si="59"/>
        <v>0</v>
      </c>
      <c r="BB104" s="49">
        <f t="shared" si="59"/>
        <v>0</v>
      </c>
      <c r="BC104" s="49">
        <f t="shared" si="59"/>
        <v>0</v>
      </c>
      <c r="BD104" s="49">
        <f t="shared" si="59"/>
        <v>0</v>
      </c>
      <c r="BE104" s="49">
        <f t="shared" si="59"/>
        <v>0</v>
      </c>
      <c r="BF104" s="49">
        <f t="shared" si="59"/>
        <v>0</v>
      </c>
      <c r="BG104" s="49">
        <f t="shared" si="59"/>
        <v>0</v>
      </c>
      <c r="BH104" s="49">
        <f t="shared" si="59"/>
        <v>0</v>
      </c>
      <c r="BI104" s="49">
        <f t="shared" si="59"/>
        <v>0</v>
      </c>
      <c r="BJ104" s="49">
        <f t="shared" si="59"/>
        <v>0</v>
      </c>
      <c r="BK104" s="49">
        <f t="shared" si="59"/>
        <v>0</v>
      </c>
      <c r="BL104" s="49">
        <f t="shared" si="59"/>
        <v>0</v>
      </c>
      <c r="BM104" s="49">
        <f t="shared" si="59"/>
        <v>0</v>
      </c>
      <c r="BN104" s="49">
        <f t="shared" si="59"/>
        <v>0</v>
      </c>
      <c r="BO104" s="49">
        <f t="shared" si="59"/>
        <v>0</v>
      </c>
      <c r="BP104" s="49">
        <f t="shared" si="59"/>
        <v>0</v>
      </c>
      <c r="BQ104" s="49">
        <f t="shared" si="59"/>
        <v>0</v>
      </c>
      <c r="BR104" s="49">
        <f t="shared" si="59"/>
        <v>0</v>
      </c>
      <c r="BS104" s="49">
        <f t="shared" si="59"/>
        <v>0</v>
      </c>
      <c r="BT104" s="49">
        <f t="shared" si="59"/>
        <v>0</v>
      </c>
      <c r="BU104" s="49">
        <f t="shared" si="59"/>
        <v>0</v>
      </c>
      <c r="BV104" s="49">
        <f t="shared" ref="BV104:DA104" si="60">-N((BV82-BU82)&lt;0)*(BV82-BU82)+BU104</f>
        <v>0</v>
      </c>
      <c r="BW104" s="49">
        <f t="shared" si="60"/>
        <v>0</v>
      </c>
      <c r="BX104" s="49">
        <f t="shared" si="60"/>
        <v>0</v>
      </c>
      <c r="BY104" s="49">
        <f t="shared" si="60"/>
        <v>0</v>
      </c>
      <c r="BZ104" s="49">
        <f t="shared" si="60"/>
        <v>0</v>
      </c>
      <c r="CA104" s="49">
        <f t="shared" si="60"/>
        <v>0</v>
      </c>
      <c r="CB104" s="49">
        <f t="shared" si="60"/>
        <v>0</v>
      </c>
      <c r="CC104" s="49">
        <f t="shared" si="60"/>
        <v>0</v>
      </c>
      <c r="CD104" s="49">
        <f t="shared" si="60"/>
        <v>0</v>
      </c>
      <c r="CE104" s="49">
        <f t="shared" si="60"/>
        <v>0</v>
      </c>
      <c r="CF104" s="49">
        <f t="shared" si="60"/>
        <v>0</v>
      </c>
      <c r="CG104" s="49">
        <f t="shared" si="60"/>
        <v>0</v>
      </c>
      <c r="CH104" s="49">
        <f t="shared" si="60"/>
        <v>0</v>
      </c>
      <c r="CI104" s="49">
        <f t="shared" si="60"/>
        <v>0</v>
      </c>
      <c r="CJ104" s="49">
        <f t="shared" si="60"/>
        <v>0</v>
      </c>
      <c r="CK104" s="49">
        <f t="shared" si="60"/>
        <v>0</v>
      </c>
      <c r="CL104" s="49">
        <f t="shared" si="60"/>
        <v>0</v>
      </c>
      <c r="CM104" s="49">
        <f t="shared" si="60"/>
        <v>0</v>
      </c>
      <c r="CN104" s="49">
        <f t="shared" si="60"/>
        <v>0</v>
      </c>
      <c r="CO104" s="49">
        <f t="shared" si="60"/>
        <v>0</v>
      </c>
      <c r="CP104" s="49">
        <f t="shared" si="60"/>
        <v>0</v>
      </c>
      <c r="CQ104" s="49">
        <f t="shared" si="60"/>
        <v>0</v>
      </c>
      <c r="CR104" s="49">
        <f t="shared" si="60"/>
        <v>0</v>
      </c>
      <c r="CS104" s="49">
        <f t="shared" si="60"/>
        <v>0</v>
      </c>
      <c r="CT104" s="49">
        <f t="shared" si="60"/>
        <v>0</v>
      </c>
      <c r="CU104" s="49">
        <f t="shared" si="60"/>
        <v>0</v>
      </c>
      <c r="CV104" s="49">
        <f t="shared" si="60"/>
        <v>0</v>
      </c>
      <c r="CW104" s="49">
        <f t="shared" si="60"/>
        <v>0</v>
      </c>
      <c r="CX104" s="49">
        <f t="shared" si="60"/>
        <v>0</v>
      </c>
      <c r="CY104" s="49">
        <f t="shared" si="60"/>
        <v>0</v>
      </c>
      <c r="CZ104" s="49">
        <f t="shared" si="60"/>
        <v>0</v>
      </c>
      <c r="DA104" s="49">
        <f t="shared" si="60"/>
        <v>0</v>
      </c>
      <c r="DB104" s="49">
        <f t="shared" ref="DB104:DJ104" si="61">-N((DB82-DA82)&lt;0)*(DB82-DA82)+DA104</f>
        <v>0</v>
      </c>
      <c r="DC104" s="49">
        <f t="shared" si="61"/>
        <v>0</v>
      </c>
      <c r="DD104" s="49">
        <f t="shared" si="61"/>
        <v>0</v>
      </c>
      <c r="DE104" s="49">
        <f t="shared" si="61"/>
        <v>0</v>
      </c>
      <c r="DF104" s="49">
        <f t="shared" si="61"/>
        <v>0</v>
      </c>
      <c r="DG104" s="49">
        <f t="shared" si="61"/>
        <v>0</v>
      </c>
      <c r="DH104" s="49">
        <f t="shared" si="61"/>
        <v>0</v>
      </c>
      <c r="DI104" s="49">
        <f t="shared" si="61"/>
        <v>0</v>
      </c>
      <c r="DJ104" s="49">
        <f t="shared" si="61"/>
        <v>0</v>
      </c>
    </row>
    <row r="105" spans="1:114" x14ac:dyDescent="0.25">
      <c r="B105" t="str">
        <f t="shared" si="5"/>
        <v>Создание / реконструкция объект №15</v>
      </c>
      <c r="G105" s="45" t="s">
        <v>138</v>
      </c>
      <c r="J105" s="49">
        <f t="shared" ref="J105:AO105" si="62">-N((J83-I83)&lt;0)*(J83-I83)+I105</f>
        <v>0</v>
      </c>
      <c r="K105" s="49">
        <f t="shared" si="62"/>
        <v>0</v>
      </c>
      <c r="L105" s="49">
        <f t="shared" si="62"/>
        <v>0</v>
      </c>
      <c r="M105" s="49">
        <f t="shared" si="62"/>
        <v>0</v>
      </c>
      <c r="N105" s="49">
        <f t="shared" si="62"/>
        <v>0</v>
      </c>
      <c r="O105" s="49">
        <f t="shared" si="62"/>
        <v>0</v>
      </c>
      <c r="P105" s="49">
        <f t="shared" si="62"/>
        <v>0</v>
      </c>
      <c r="Q105" s="49">
        <f t="shared" si="62"/>
        <v>0</v>
      </c>
      <c r="R105" s="49">
        <f t="shared" si="62"/>
        <v>0</v>
      </c>
      <c r="S105" s="49">
        <f t="shared" si="62"/>
        <v>0</v>
      </c>
      <c r="T105" s="49">
        <f t="shared" si="62"/>
        <v>0</v>
      </c>
      <c r="U105" s="49">
        <f t="shared" si="62"/>
        <v>0</v>
      </c>
      <c r="V105" s="49">
        <f t="shared" si="62"/>
        <v>0</v>
      </c>
      <c r="W105" s="49">
        <f t="shared" si="62"/>
        <v>0</v>
      </c>
      <c r="X105" s="49">
        <f t="shared" si="62"/>
        <v>0</v>
      </c>
      <c r="Y105" s="49">
        <f t="shared" si="62"/>
        <v>0</v>
      </c>
      <c r="Z105" s="49">
        <f t="shared" si="62"/>
        <v>0</v>
      </c>
      <c r="AA105" s="49">
        <f t="shared" si="62"/>
        <v>0</v>
      </c>
      <c r="AB105" s="49">
        <f t="shared" si="62"/>
        <v>0</v>
      </c>
      <c r="AC105" s="49">
        <f t="shared" si="62"/>
        <v>0</v>
      </c>
      <c r="AD105" s="49">
        <f t="shared" si="62"/>
        <v>0</v>
      </c>
      <c r="AE105" s="49">
        <f t="shared" si="62"/>
        <v>0</v>
      </c>
      <c r="AF105" s="49">
        <f t="shared" si="62"/>
        <v>0</v>
      </c>
      <c r="AG105" s="49">
        <f t="shared" si="62"/>
        <v>0</v>
      </c>
      <c r="AH105" s="49">
        <f t="shared" si="62"/>
        <v>0</v>
      </c>
      <c r="AI105" s="49">
        <f t="shared" si="62"/>
        <v>0</v>
      </c>
      <c r="AJ105" s="49">
        <f t="shared" si="62"/>
        <v>0</v>
      </c>
      <c r="AK105" s="49">
        <f t="shared" si="62"/>
        <v>0</v>
      </c>
      <c r="AL105" s="49">
        <f t="shared" si="62"/>
        <v>0</v>
      </c>
      <c r="AM105" s="49">
        <f t="shared" si="62"/>
        <v>0</v>
      </c>
      <c r="AN105" s="49">
        <f t="shared" si="62"/>
        <v>0</v>
      </c>
      <c r="AO105" s="49">
        <f t="shared" si="62"/>
        <v>0</v>
      </c>
      <c r="AP105" s="49">
        <f t="shared" ref="AP105:BU105" si="63">-N((AP83-AO83)&lt;0)*(AP83-AO83)+AO105</f>
        <v>0</v>
      </c>
      <c r="AQ105" s="49">
        <f t="shared" si="63"/>
        <v>0</v>
      </c>
      <c r="AR105" s="49">
        <f t="shared" si="63"/>
        <v>0</v>
      </c>
      <c r="AS105" s="49">
        <f t="shared" si="63"/>
        <v>0</v>
      </c>
      <c r="AT105" s="49">
        <f t="shared" si="63"/>
        <v>0</v>
      </c>
      <c r="AU105" s="49">
        <f t="shared" si="63"/>
        <v>0</v>
      </c>
      <c r="AV105" s="49">
        <f t="shared" si="63"/>
        <v>0</v>
      </c>
      <c r="AW105" s="49">
        <f t="shared" si="63"/>
        <v>0</v>
      </c>
      <c r="AX105" s="49">
        <f t="shared" si="63"/>
        <v>0</v>
      </c>
      <c r="AY105" s="49">
        <f t="shared" si="63"/>
        <v>0</v>
      </c>
      <c r="AZ105" s="49">
        <f t="shared" si="63"/>
        <v>0</v>
      </c>
      <c r="BA105" s="49">
        <f t="shared" si="63"/>
        <v>0</v>
      </c>
      <c r="BB105" s="49">
        <f t="shared" si="63"/>
        <v>0</v>
      </c>
      <c r="BC105" s="49">
        <f t="shared" si="63"/>
        <v>0</v>
      </c>
      <c r="BD105" s="49">
        <f t="shared" si="63"/>
        <v>0</v>
      </c>
      <c r="BE105" s="49">
        <f t="shared" si="63"/>
        <v>0</v>
      </c>
      <c r="BF105" s="49">
        <f t="shared" si="63"/>
        <v>0</v>
      </c>
      <c r="BG105" s="49">
        <f t="shared" si="63"/>
        <v>0</v>
      </c>
      <c r="BH105" s="49">
        <f t="shared" si="63"/>
        <v>0</v>
      </c>
      <c r="BI105" s="49">
        <f t="shared" si="63"/>
        <v>0</v>
      </c>
      <c r="BJ105" s="49">
        <f t="shared" si="63"/>
        <v>0</v>
      </c>
      <c r="BK105" s="49">
        <f t="shared" si="63"/>
        <v>0</v>
      </c>
      <c r="BL105" s="49">
        <f t="shared" si="63"/>
        <v>0</v>
      </c>
      <c r="BM105" s="49">
        <f t="shared" si="63"/>
        <v>0</v>
      </c>
      <c r="BN105" s="49">
        <f t="shared" si="63"/>
        <v>0</v>
      </c>
      <c r="BO105" s="49">
        <f t="shared" si="63"/>
        <v>0</v>
      </c>
      <c r="BP105" s="49">
        <f t="shared" si="63"/>
        <v>0</v>
      </c>
      <c r="BQ105" s="49">
        <f t="shared" si="63"/>
        <v>0</v>
      </c>
      <c r="BR105" s="49">
        <f t="shared" si="63"/>
        <v>0</v>
      </c>
      <c r="BS105" s="49">
        <f t="shared" si="63"/>
        <v>0</v>
      </c>
      <c r="BT105" s="49">
        <f t="shared" si="63"/>
        <v>0</v>
      </c>
      <c r="BU105" s="49">
        <f t="shared" si="63"/>
        <v>0</v>
      </c>
      <c r="BV105" s="49">
        <f t="shared" ref="BV105:DA105" si="64">-N((BV83-BU83)&lt;0)*(BV83-BU83)+BU105</f>
        <v>0</v>
      </c>
      <c r="BW105" s="49">
        <f t="shared" si="64"/>
        <v>0</v>
      </c>
      <c r="BX105" s="49">
        <f t="shared" si="64"/>
        <v>0</v>
      </c>
      <c r="BY105" s="49">
        <f t="shared" si="64"/>
        <v>0</v>
      </c>
      <c r="BZ105" s="49">
        <f t="shared" si="64"/>
        <v>0</v>
      </c>
      <c r="CA105" s="49">
        <f t="shared" si="64"/>
        <v>0</v>
      </c>
      <c r="CB105" s="49">
        <f t="shared" si="64"/>
        <v>0</v>
      </c>
      <c r="CC105" s="49">
        <f t="shared" si="64"/>
        <v>0</v>
      </c>
      <c r="CD105" s="49">
        <f t="shared" si="64"/>
        <v>0</v>
      </c>
      <c r="CE105" s="49">
        <f t="shared" si="64"/>
        <v>0</v>
      </c>
      <c r="CF105" s="49">
        <f t="shared" si="64"/>
        <v>0</v>
      </c>
      <c r="CG105" s="49">
        <f t="shared" si="64"/>
        <v>0</v>
      </c>
      <c r="CH105" s="49">
        <f t="shared" si="64"/>
        <v>0</v>
      </c>
      <c r="CI105" s="49">
        <f t="shared" si="64"/>
        <v>0</v>
      </c>
      <c r="CJ105" s="49">
        <f t="shared" si="64"/>
        <v>0</v>
      </c>
      <c r="CK105" s="49">
        <f t="shared" si="64"/>
        <v>0</v>
      </c>
      <c r="CL105" s="49">
        <f t="shared" si="64"/>
        <v>0</v>
      </c>
      <c r="CM105" s="49">
        <f t="shared" si="64"/>
        <v>0</v>
      </c>
      <c r="CN105" s="49">
        <f t="shared" si="64"/>
        <v>0</v>
      </c>
      <c r="CO105" s="49">
        <f t="shared" si="64"/>
        <v>0</v>
      </c>
      <c r="CP105" s="49">
        <f t="shared" si="64"/>
        <v>0</v>
      </c>
      <c r="CQ105" s="49">
        <f t="shared" si="64"/>
        <v>0</v>
      </c>
      <c r="CR105" s="49">
        <f t="shared" si="64"/>
        <v>0</v>
      </c>
      <c r="CS105" s="49">
        <f t="shared" si="64"/>
        <v>0</v>
      </c>
      <c r="CT105" s="49">
        <f t="shared" si="64"/>
        <v>0</v>
      </c>
      <c r="CU105" s="49">
        <f t="shared" si="64"/>
        <v>0</v>
      </c>
      <c r="CV105" s="49">
        <f t="shared" si="64"/>
        <v>0</v>
      </c>
      <c r="CW105" s="49">
        <f t="shared" si="64"/>
        <v>0</v>
      </c>
      <c r="CX105" s="49">
        <f t="shared" si="64"/>
        <v>0</v>
      </c>
      <c r="CY105" s="49">
        <f t="shared" si="64"/>
        <v>0</v>
      </c>
      <c r="CZ105" s="49">
        <f t="shared" si="64"/>
        <v>0</v>
      </c>
      <c r="DA105" s="49">
        <f t="shared" si="64"/>
        <v>0</v>
      </c>
      <c r="DB105" s="49">
        <f t="shared" ref="DB105:DJ105" si="65">-N((DB83-DA83)&lt;0)*(DB83-DA83)+DA105</f>
        <v>0</v>
      </c>
      <c r="DC105" s="49">
        <f t="shared" si="65"/>
        <v>0</v>
      </c>
      <c r="DD105" s="49">
        <f t="shared" si="65"/>
        <v>0</v>
      </c>
      <c r="DE105" s="49">
        <f t="shared" si="65"/>
        <v>0</v>
      </c>
      <c r="DF105" s="49">
        <f t="shared" si="65"/>
        <v>0</v>
      </c>
      <c r="DG105" s="49">
        <f t="shared" si="65"/>
        <v>0</v>
      </c>
      <c r="DH105" s="49">
        <f t="shared" si="65"/>
        <v>0</v>
      </c>
      <c r="DI105" s="49">
        <f t="shared" si="65"/>
        <v>0</v>
      </c>
      <c r="DJ105" s="49">
        <f t="shared" si="65"/>
        <v>0</v>
      </c>
    </row>
    <row r="106" spans="1:114" x14ac:dyDescent="0.25">
      <c r="B106" t="str">
        <f t="shared" si="5"/>
        <v>Создание / реконструкция объект №16</v>
      </c>
      <c r="G106" s="45" t="s">
        <v>138</v>
      </c>
      <c r="J106" s="49">
        <f t="shared" ref="J106:AO106" si="66">-N((J84-I84)&lt;0)*(J84-I84)+I106</f>
        <v>0</v>
      </c>
      <c r="K106" s="49">
        <f t="shared" si="66"/>
        <v>0</v>
      </c>
      <c r="L106" s="49">
        <f t="shared" si="66"/>
        <v>0</v>
      </c>
      <c r="M106" s="49">
        <f t="shared" si="66"/>
        <v>0</v>
      </c>
      <c r="N106" s="49">
        <f t="shared" si="66"/>
        <v>0</v>
      </c>
      <c r="O106" s="49">
        <f t="shared" si="66"/>
        <v>0</v>
      </c>
      <c r="P106" s="49">
        <f t="shared" si="66"/>
        <v>0</v>
      </c>
      <c r="Q106" s="49">
        <f t="shared" si="66"/>
        <v>0</v>
      </c>
      <c r="R106" s="49">
        <f t="shared" si="66"/>
        <v>0</v>
      </c>
      <c r="S106" s="49">
        <f t="shared" si="66"/>
        <v>0</v>
      </c>
      <c r="T106" s="49">
        <f t="shared" si="66"/>
        <v>0</v>
      </c>
      <c r="U106" s="49">
        <f t="shared" si="66"/>
        <v>0</v>
      </c>
      <c r="V106" s="49">
        <f t="shared" si="66"/>
        <v>0</v>
      </c>
      <c r="W106" s="49">
        <f t="shared" si="66"/>
        <v>0</v>
      </c>
      <c r="X106" s="49">
        <f t="shared" si="66"/>
        <v>0</v>
      </c>
      <c r="Y106" s="49">
        <f t="shared" si="66"/>
        <v>0</v>
      </c>
      <c r="Z106" s="49">
        <f t="shared" si="66"/>
        <v>0</v>
      </c>
      <c r="AA106" s="49">
        <f t="shared" si="66"/>
        <v>0</v>
      </c>
      <c r="AB106" s="49">
        <f t="shared" si="66"/>
        <v>0</v>
      </c>
      <c r="AC106" s="49">
        <f t="shared" si="66"/>
        <v>0</v>
      </c>
      <c r="AD106" s="49">
        <f t="shared" si="66"/>
        <v>0</v>
      </c>
      <c r="AE106" s="49">
        <f t="shared" si="66"/>
        <v>0</v>
      </c>
      <c r="AF106" s="49">
        <f t="shared" si="66"/>
        <v>0</v>
      </c>
      <c r="AG106" s="49">
        <f t="shared" si="66"/>
        <v>0</v>
      </c>
      <c r="AH106" s="49">
        <f t="shared" si="66"/>
        <v>0</v>
      </c>
      <c r="AI106" s="49">
        <f t="shared" si="66"/>
        <v>0</v>
      </c>
      <c r="AJ106" s="49">
        <f t="shared" si="66"/>
        <v>0</v>
      </c>
      <c r="AK106" s="49">
        <f t="shared" si="66"/>
        <v>0</v>
      </c>
      <c r="AL106" s="49">
        <f t="shared" si="66"/>
        <v>0</v>
      </c>
      <c r="AM106" s="49">
        <f t="shared" si="66"/>
        <v>0</v>
      </c>
      <c r="AN106" s="49">
        <f t="shared" si="66"/>
        <v>0</v>
      </c>
      <c r="AO106" s="49">
        <f t="shared" si="66"/>
        <v>0</v>
      </c>
      <c r="AP106" s="49">
        <f t="shared" ref="AP106:BU106" si="67">-N((AP84-AO84)&lt;0)*(AP84-AO84)+AO106</f>
        <v>0</v>
      </c>
      <c r="AQ106" s="49">
        <f t="shared" si="67"/>
        <v>0</v>
      </c>
      <c r="AR106" s="49">
        <f t="shared" si="67"/>
        <v>0</v>
      </c>
      <c r="AS106" s="49">
        <f t="shared" si="67"/>
        <v>0</v>
      </c>
      <c r="AT106" s="49">
        <f t="shared" si="67"/>
        <v>0</v>
      </c>
      <c r="AU106" s="49">
        <f t="shared" si="67"/>
        <v>0</v>
      </c>
      <c r="AV106" s="49">
        <f t="shared" si="67"/>
        <v>0</v>
      </c>
      <c r="AW106" s="49">
        <f t="shared" si="67"/>
        <v>0</v>
      </c>
      <c r="AX106" s="49">
        <f t="shared" si="67"/>
        <v>0</v>
      </c>
      <c r="AY106" s="49">
        <f t="shared" si="67"/>
        <v>0</v>
      </c>
      <c r="AZ106" s="49">
        <f t="shared" si="67"/>
        <v>0</v>
      </c>
      <c r="BA106" s="49">
        <f t="shared" si="67"/>
        <v>0</v>
      </c>
      <c r="BB106" s="49">
        <f t="shared" si="67"/>
        <v>0</v>
      </c>
      <c r="BC106" s="49">
        <f t="shared" si="67"/>
        <v>0</v>
      </c>
      <c r="BD106" s="49">
        <f t="shared" si="67"/>
        <v>0</v>
      </c>
      <c r="BE106" s="49">
        <f t="shared" si="67"/>
        <v>0</v>
      </c>
      <c r="BF106" s="49">
        <f t="shared" si="67"/>
        <v>0</v>
      </c>
      <c r="BG106" s="49">
        <f t="shared" si="67"/>
        <v>0</v>
      </c>
      <c r="BH106" s="49">
        <f t="shared" si="67"/>
        <v>0</v>
      </c>
      <c r="BI106" s="49">
        <f t="shared" si="67"/>
        <v>0</v>
      </c>
      <c r="BJ106" s="49">
        <f t="shared" si="67"/>
        <v>0</v>
      </c>
      <c r="BK106" s="49">
        <f t="shared" si="67"/>
        <v>0</v>
      </c>
      <c r="BL106" s="49">
        <f t="shared" si="67"/>
        <v>0</v>
      </c>
      <c r="BM106" s="49">
        <f t="shared" si="67"/>
        <v>0</v>
      </c>
      <c r="BN106" s="49">
        <f t="shared" si="67"/>
        <v>0</v>
      </c>
      <c r="BO106" s="49">
        <f t="shared" si="67"/>
        <v>0</v>
      </c>
      <c r="BP106" s="49">
        <f t="shared" si="67"/>
        <v>0</v>
      </c>
      <c r="BQ106" s="49">
        <f t="shared" si="67"/>
        <v>0</v>
      </c>
      <c r="BR106" s="49">
        <f t="shared" si="67"/>
        <v>0</v>
      </c>
      <c r="BS106" s="49">
        <f t="shared" si="67"/>
        <v>0</v>
      </c>
      <c r="BT106" s="49">
        <f t="shared" si="67"/>
        <v>0</v>
      </c>
      <c r="BU106" s="49">
        <f t="shared" si="67"/>
        <v>0</v>
      </c>
      <c r="BV106" s="49">
        <f t="shared" ref="BV106:DA106" si="68">-N((BV84-BU84)&lt;0)*(BV84-BU84)+BU106</f>
        <v>0</v>
      </c>
      <c r="BW106" s="49">
        <f t="shared" si="68"/>
        <v>0</v>
      </c>
      <c r="BX106" s="49">
        <f t="shared" si="68"/>
        <v>0</v>
      </c>
      <c r="BY106" s="49">
        <f t="shared" si="68"/>
        <v>0</v>
      </c>
      <c r="BZ106" s="49">
        <f t="shared" si="68"/>
        <v>0</v>
      </c>
      <c r="CA106" s="49">
        <f t="shared" si="68"/>
        <v>0</v>
      </c>
      <c r="CB106" s="49">
        <f t="shared" si="68"/>
        <v>0</v>
      </c>
      <c r="CC106" s="49">
        <f t="shared" si="68"/>
        <v>0</v>
      </c>
      <c r="CD106" s="49">
        <f t="shared" si="68"/>
        <v>0</v>
      </c>
      <c r="CE106" s="49">
        <f t="shared" si="68"/>
        <v>0</v>
      </c>
      <c r="CF106" s="49">
        <f t="shared" si="68"/>
        <v>0</v>
      </c>
      <c r="CG106" s="49">
        <f t="shared" si="68"/>
        <v>0</v>
      </c>
      <c r="CH106" s="49">
        <f t="shared" si="68"/>
        <v>0</v>
      </c>
      <c r="CI106" s="49">
        <f t="shared" si="68"/>
        <v>0</v>
      </c>
      <c r="CJ106" s="49">
        <f t="shared" si="68"/>
        <v>0</v>
      </c>
      <c r="CK106" s="49">
        <f t="shared" si="68"/>
        <v>0</v>
      </c>
      <c r="CL106" s="49">
        <f t="shared" si="68"/>
        <v>0</v>
      </c>
      <c r="CM106" s="49">
        <f t="shared" si="68"/>
        <v>0</v>
      </c>
      <c r="CN106" s="49">
        <f t="shared" si="68"/>
        <v>0</v>
      </c>
      <c r="CO106" s="49">
        <f t="shared" si="68"/>
        <v>0</v>
      </c>
      <c r="CP106" s="49">
        <f t="shared" si="68"/>
        <v>0</v>
      </c>
      <c r="CQ106" s="49">
        <f t="shared" si="68"/>
        <v>0</v>
      </c>
      <c r="CR106" s="49">
        <f t="shared" si="68"/>
        <v>0</v>
      </c>
      <c r="CS106" s="49">
        <f t="shared" si="68"/>
        <v>0</v>
      </c>
      <c r="CT106" s="49">
        <f t="shared" si="68"/>
        <v>0</v>
      </c>
      <c r="CU106" s="49">
        <f t="shared" si="68"/>
        <v>0</v>
      </c>
      <c r="CV106" s="49">
        <f t="shared" si="68"/>
        <v>0</v>
      </c>
      <c r="CW106" s="49">
        <f t="shared" si="68"/>
        <v>0</v>
      </c>
      <c r="CX106" s="49">
        <f t="shared" si="68"/>
        <v>0</v>
      </c>
      <c r="CY106" s="49">
        <f t="shared" si="68"/>
        <v>0</v>
      </c>
      <c r="CZ106" s="49">
        <f t="shared" si="68"/>
        <v>0</v>
      </c>
      <c r="DA106" s="49">
        <f t="shared" si="68"/>
        <v>0</v>
      </c>
      <c r="DB106" s="49">
        <f t="shared" ref="DB106:DJ106" si="69">-N((DB84-DA84)&lt;0)*(DB84-DA84)+DA106</f>
        <v>0</v>
      </c>
      <c r="DC106" s="49">
        <f t="shared" si="69"/>
        <v>0</v>
      </c>
      <c r="DD106" s="49">
        <f t="shared" si="69"/>
        <v>0</v>
      </c>
      <c r="DE106" s="49">
        <f t="shared" si="69"/>
        <v>0</v>
      </c>
      <c r="DF106" s="49">
        <f t="shared" si="69"/>
        <v>0</v>
      </c>
      <c r="DG106" s="49">
        <f t="shared" si="69"/>
        <v>0</v>
      </c>
      <c r="DH106" s="49">
        <f t="shared" si="69"/>
        <v>0</v>
      </c>
      <c r="DI106" s="49">
        <f t="shared" si="69"/>
        <v>0</v>
      </c>
      <c r="DJ106" s="49">
        <f t="shared" si="69"/>
        <v>0</v>
      </c>
    </row>
    <row r="107" spans="1:114" x14ac:dyDescent="0.25">
      <c r="B107" t="str">
        <f t="shared" si="5"/>
        <v>Создание / реконструкция объект №17</v>
      </c>
      <c r="G107" s="45" t="s">
        <v>138</v>
      </c>
      <c r="J107" s="49">
        <f t="shared" ref="J107:AO107" si="70">-N((J85-I85)&lt;0)*(J85-I85)+I107</f>
        <v>0</v>
      </c>
      <c r="K107" s="49">
        <f t="shared" si="70"/>
        <v>0</v>
      </c>
      <c r="L107" s="49">
        <f t="shared" si="70"/>
        <v>0</v>
      </c>
      <c r="M107" s="49">
        <f t="shared" si="70"/>
        <v>0</v>
      </c>
      <c r="N107" s="49">
        <f t="shared" si="70"/>
        <v>0</v>
      </c>
      <c r="O107" s="49">
        <f t="shared" si="70"/>
        <v>0</v>
      </c>
      <c r="P107" s="49">
        <f t="shared" si="70"/>
        <v>0</v>
      </c>
      <c r="Q107" s="49">
        <f t="shared" si="70"/>
        <v>0</v>
      </c>
      <c r="R107" s="49">
        <f t="shared" si="70"/>
        <v>0</v>
      </c>
      <c r="S107" s="49">
        <f t="shared" si="70"/>
        <v>0</v>
      </c>
      <c r="T107" s="49">
        <f t="shared" si="70"/>
        <v>0</v>
      </c>
      <c r="U107" s="49">
        <f t="shared" si="70"/>
        <v>0</v>
      </c>
      <c r="V107" s="49">
        <f t="shared" si="70"/>
        <v>0</v>
      </c>
      <c r="W107" s="49">
        <f t="shared" si="70"/>
        <v>0</v>
      </c>
      <c r="X107" s="49">
        <f t="shared" si="70"/>
        <v>0</v>
      </c>
      <c r="Y107" s="49">
        <f t="shared" si="70"/>
        <v>0</v>
      </c>
      <c r="Z107" s="49">
        <f t="shared" si="70"/>
        <v>0</v>
      </c>
      <c r="AA107" s="49">
        <f t="shared" si="70"/>
        <v>0</v>
      </c>
      <c r="AB107" s="49">
        <f t="shared" si="70"/>
        <v>0</v>
      </c>
      <c r="AC107" s="49">
        <f t="shared" si="70"/>
        <v>0</v>
      </c>
      <c r="AD107" s="49">
        <f t="shared" si="70"/>
        <v>0</v>
      </c>
      <c r="AE107" s="49">
        <f t="shared" si="70"/>
        <v>0</v>
      </c>
      <c r="AF107" s="49">
        <f t="shared" si="70"/>
        <v>0</v>
      </c>
      <c r="AG107" s="49">
        <f t="shared" si="70"/>
        <v>0</v>
      </c>
      <c r="AH107" s="49">
        <f t="shared" si="70"/>
        <v>0</v>
      </c>
      <c r="AI107" s="49">
        <f t="shared" si="70"/>
        <v>0</v>
      </c>
      <c r="AJ107" s="49">
        <f t="shared" si="70"/>
        <v>0</v>
      </c>
      <c r="AK107" s="49">
        <f t="shared" si="70"/>
        <v>0</v>
      </c>
      <c r="AL107" s="49">
        <f t="shared" si="70"/>
        <v>0</v>
      </c>
      <c r="AM107" s="49">
        <f t="shared" si="70"/>
        <v>0</v>
      </c>
      <c r="AN107" s="49">
        <f t="shared" si="70"/>
        <v>0</v>
      </c>
      <c r="AO107" s="49">
        <f t="shared" si="70"/>
        <v>0</v>
      </c>
      <c r="AP107" s="49">
        <f t="shared" ref="AP107:BU107" si="71">-N((AP85-AO85)&lt;0)*(AP85-AO85)+AO107</f>
        <v>0</v>
      </c>
      <c r="AQ107" s="49">
        <f t="shared" si="71"/>
        <v>0</v>
      </c>
      <c r="AR107" s="49">
        <f t="shared" si="71"/>
        <v>0</v>
      </c>
      <c r="AS107" s="49">
        <f t="shared" si="71"/>
        <v>0</v>
      </c>
      <c r="AT107" s="49">
        <f t="shared" si="71"/>
        <v>0</v>
      </c>
      <c r="AU107" s="49">
        <f t="shared" si="71"/>
        <v>0</v>
      </c>
      <c r="AV107" s="49">
        <f t="shared" si="71"/>
        <v>0</v>
      </c>
      <c r="AW107" s="49">
        <f t="shared" si="71"/>
        <v>0</v>
      </c>
      <c r="AX107" s="49">
        <f t="shared" si="71"/>
        <v>0</v>
      </c>
      <c r="AY107" s="49">
        <f t="shared" si="71"/>
        <v>0</v>
      </c>
      <c r="AZ107" s="49">
        <f t="shared" si="71"/>
        <v>0</v>
      </c>
      <c r="BA107" s="49">
        <f t="shared" si="71"/>
        <v>0</v>
      </c>
      <c r="BB107" s="49">
        <f t="shared" si="71"/>
        <v>0</v>
      </c>
      <c r="BC107" s="49">
        <f t="shared" si="71"/>
        <v>0</v>
      </c>
      <c r="BD107" s="49">
        <f t="shared" si="71"/>
        <v>0</v>
      </c>
      <c r="BE107" s="49">
        <f t="shared" si="71"/>
        <v>0</v>
      </c>
      <c r="BF107" s="49">
        <f t="shared" si="71"/>
        <v>0</v>
      </c>
      <c r="BG107" s="49">
        <f t="shared" si="71"/>
        <v>0</v>
      </c>
      <c r="BH107" s="49">
        <f t="shared" si="71"/>
        <v>0</v>
      </c>
      <c r="BI107" s="49">
        <f t="shared" si="71"/>
        <v>0</v>
      </c>
      <c r="BJ107" s="49">
        <f t="shared" si="71"/>
        <v>0</v>
      </c>
      <c r="BK107" s="49">
        <f t="shared" si="71"/>
        <v>0</v>
      </c>
      <c r="BL107" s="49">
        <f t="shared" si="71"/>
        <v>0</v>
      </c>
      <c r="BM107" s="49">
        <f t="shared" si="71"/>
        <v>0</v>
      </c>
      <c r="BN107" s="49">
        <f t="shared" si="71"/>
        <v>0</v>
      </c>
      <c r="BO107" s="49">
        <f t="shared" si="71"/>
        <v>0</v>
      </c>
      <c r="BP107" s="49">
        <f t="shared" si="71"/>
        <v>0</v>
      </c>
      <c r="BQ107" s="49">
        <f t="shared" si="71"/>
        <v>0</v>
      </c>
      <c r="BR107" s="49">
        <f t="shared" si="71"/>
        <v>0</v>
      </c>
      <c r="BS107" s="49">
        <f t="shared" si="71"/>
        <v>0</v>
      </c>
      <c r="BT107" s="49">
        <f t="shared" si="71"/>
        <v>0</v>
      </c>
      <c r="BU107" s="49">
        <f t="shared" si="71"/>
        <v>0</v>
      </c>
      <c r="BV107" s="49">
        <f t="shared" ref="BV107:DA107" si="72">-N((BV85-BU85)&lt;0)*(BV85-BU85)+BU107</f>
        <v>0</v>
      </c>
      <c r="BW107" s="49">
        <f t="shared" si="72"/>
        <v>0</v>
      </c>
      <c r="BX107" s="49">
        <f t="shared" si="72"/>
        <v>0</v>
      </c>
      <c r="BY107" s="49">
        <f t="shared" si="72"/>
        <v>0</v>
      </c>
      <c r="BZ107" s="49">
        <f t="shared" si="72"/>
        <v>0</v>
      </c>
      <c r="CA107" s="49">
        <f t="shared" si="72"/>
        <v>0</v>
      </c>
      <c r="CB107" s="49">
        <f t="shared" si="72"/>
        <v>0</v>
      </c>
      <c r="CC107" s="49">
        <f t="shared" si="72"/>
        <v>0</v>
      </c>
      <c r="CD107" s="49">
        <f t="shared" si="72"/>
        <v>0</v>
      </c>
      <c r="CE107" s="49">
        <f t="shared" si="72"/>
        <v>0</v>
      </c>
      <c r="CF107" s="49">
        <f t="shared" si="72"/>
        <v>0</v>
      </c>
      <c r="CG107" s="49">
        <f t="shared" si="72"/>
        <v>0</v>
      </c>
      <c r="CH107" s="49">
        <f t="shared" si="72"/>
        <v>0</v>
      </c>
      <c r="CI107" s="49">
        <f t="shared" si="72"/>
        <v>0</v>
      </c>
      <c r="CJ107" s="49">
        <f t="shared" si="72"/>
        <v>0</v>
      </c>
      <c r="CK107" s="49">
        <f t="shared" si="72"/>
        <v>0</v>
      </c>
      <c r="CL107" s="49">
        <f t="shared" si="72"/>
        <v>0</v>
      </c>
      <c r="CM107" s="49">
        <f t="shared" si="72"/>
        <v>0</v>
      </c>
      <c r="CN107" s="49">
        <f t="shared" si="72"/>
        <v>0</v>
      </c>
      <c r="CO107" s="49">
        <f t="shared" si="72"/>
        <v>0</v>
      </c>
      <c r="CP107" s="49">
        <f t="shared" si="72"/>
        <v>0</v>
      </c>
      <c r="CQ107" s="49">
        <f t="shared" si="72"/>
        <v>0</v>
      </c>
      <c r="CR107" s="49">
        <f t="shared" si="72"/>
        <v>0</v>
      </c>
      <c r="CS107" s="49">
        <f t="shared" si="72"/>
        <v>0</v>
      </c>
      <c r="CT107" s="49">
        <f t="shared" si="72"/>
        <v>0</v>
      </c>
      <c r="CU107" s="49">
        <f t="shared" si="72"/>
        <v>0</v>
      </c>
      <c r="CV107" s="49">
        <f t="shared" si="72"/>
        <v>0</v>
      </c>
      <c r="CW107" s="49">
        <f t="shared" si="72"/>
        <v>0</v>
      </c>
      <c r="CX107" s="49">
        <f t="shared" si="72"/>
        <v>0</v>
      </c>
      <c r="CY107" s="49">
        <f t="shared" si="72"/>
        <v>0</v>
      </c>
      <c r="CZ107" s="49">
        <f t="shared" si="72"/>
        <v>0</v>
      </c>
      <c r="DA107" s="49">
        <f t="shared" si="72"/>
        <v>0</v>
      </c>
      <c r="DB107" s="49">
        <f t="shared" ref="DB107:DJ107" si="73">-N((DB85-DA85)&lt;0)*(DB85-DA85)+DA107</f>
        <v>0</v>
      </c>
      <c r="DC107" s="49">
        <f t="shared" si="73"/>
        <v>0</v>
      </c>
      <c r="DD107" s="49">
        <f t="shared" si="73"/>
        <v>0</v>
      </c>
      <c r="DE107" s="49">
        <f t="shared" si="73"/>
        <v>0</v>
      </c>
      <c r="DF107" s="49">
        <f t="shared" si="73"/>
        <v>0</v>
      </c>
      <c r="DG107" s="49">
        <f t="shared" si="73"/>
        <v>0</v>
      </c>
      <c r="DH107" s="49">
        <f t="shared" si="73"/>
        <v>0</v>
      </c>
      <c r="DI107" s="49">
        <f t="shared" si="73"/>
        <v>0</v>
      </c>
      <c r="DJ107" s="49">
        <f t="shared" si="73"/>
        <v>0</v>
      </c>
    </row>
    <row r="108" spans="1:114" x14ac:dyDescent="0.25">
      <c r="B108" t="str">
        <f t="shared" si="5"/>
        <v>Создание / реконструкция объект №18</v>
      </c>
      <c r="G108" s="45" t="s">
        <v>138</v>
      </c>
      <c r="J108" s="49">
        <f t="shared" ref="J108:AO108" si="74">-N((J86-I86)&lt;0)*(J86-I86)+I108</f>
        <v>0</v>
      </c>
      <c r="K108" s="49">
        <f t="shared" si="74"/>
        <v>0</v>
      </c>
      <c r="L108" s="49">
        <f t="shared" si="74"/>
        <v>0</v>
      </c>
      <c r="M108" s="49">
        <f t="shared" si="74"/>
        <v>0</v>
      </c>
      <c r="N108" s="49">
        <f t="shared" si="74"/>
        <v>0</v>
      </c>
      <c r="O108" s="49">
        <f t="shared" si="74"/>
        <v>0</v>
      </c>
      <c r="P108" s="49">
        <f t="shared" si="74"/>
        <v>0</v>
      </c>
      <c r="Q108" s="49">
        <f t="shared" si="74"/>
        <v>0</v>
      </c>
      <c r="R108" s="49">
        <f t="shared" si="74"/>
        <v>0</v>
      </c>
      <c r="S108" s="49">
        <f t="shared" si="74"/>
        <v>0</v>
      </c>
      <c r="T108" s="49">
        <f t="shared" si="74"/>
        <v>0</v>
      </c>
      <c r="U108" s="49">
        <f t="shared" si="74"/>
        <v>0</v>
      </c>
      <c r="V108" s="49">
        <f t="shared" si="74"/>
        <v>0</v>
      </c>
      <c r="W108" s="49">
        <f t="shared" si="74"/>
        <v>0</v>
      </c>
      <c r="X108" s="49">
        <f t="shared" si="74"/>
        <v>0</v>
      </c>
      <c r="Y108" s="49">
        <f t="shared" si="74"/>
        <v>0</v>
      </c>
      <c r="Z108" s="49">
        <f t="shared" si="74"/>
        <v>0</v>
      </c>
      <c r="AA108" s="49">
        <f t="shared" si="74"/>
        <v>0</v>
      </c>
      <c r="AB108" s="49">
        <f t="shared" si="74"/>
        <v>0</v>
      </c>
      <c r="AC108" s="49">
        <f t="shared" si="74"/>
        <v>0</v>
      </c>
      <c r="AD108" s="49">
        <f t="shared" si="74"/>
        <v>0</v>
      </c>
      <c r="AE108" s="49">
        <f t="shared" si="74"/>
        <v>0</v>
      </c>
      <c r="AF108" s="49">
        <f t="shared" si="74"/>
        <v>0</v>
      </c>
      <c r="AG108" s="49">
        <f t="shared" si="74"/>
        <v>0</v>
      </c>
      <c r="AH108" s="49">
        <f t="shared" si="74"/>
        <v>0</v>
      </c>
      <c r="AI108" s="49">
        <f t="shared" si="74"/>
        <v>0</v>
      </c>
      <c r="AJ108" s="49">
        <f t="shared" si="74"/>
        <v>0</v>
      </c>
      <c r="AK108" s="49">
        <f t="shared" si="74"/>
        <v>0</v>
      </c>
      <c r="AL108" s="49">
        <f t="shared" si="74"/>
        <v>0</v>
      </c>
      <c r="AM108" s="49">
        <f t="shared" si="74"/>
        <v>0</v>
      </c>
      <c r="AN108" s="49">
        <f t="shared" si="74"/>
        <v>0</v>
      </c>
      <c r="AO108" s="49">
        <f t="shared" si="74"/>
        <v>0</v>
      </c>
      <c r="AP108" s="49">
        <f t="shared" ref="AP108:BU108" si="75">-N((AP86-AO86)&lt;0)*(AP86-AO86)+AO108</f>
        <v>0</v>
      </c>
      <c r="AQ108" s="49">
        <f t="shared" si="75"/>
        <v>0</v>
      </c>
      <c r="AR108" s="49">
        <f t="shared" si="75"/>
        <v>0</v>
      </c>
      <c r="AS108" s="49">
        <f t="shared" si="75"/>
        <v>0</v>
      </c>
      <c r="AT108" s="49">
        <f t="shared" si="75"/>
        <v>0</v>
      </c>
      <c r="AU108" s="49">
        <f t="shared" si="75"/>
        <v>0</v>
      </c>
      <c r="AV108" s="49">
        <f t="shared" si="75"/>
        <v>0</v>
      </c>
      <c r="AW108" s="49">
        <f t="shared" si="75"/>
        <v>0</v>
      </c>
      <c r="AX108" s="49">
        <f t="shared" si="75"/>
        <v>0</v>
      </c>
      <c r="AY108" s="49">
        <f t="shared" si="75"/>
        <v>0</v>
      </c>
      <c r="AZ108" s="49">
        <f t="shared" si="75"/>
        <v>0</v>
      </c>
      <c r="BA108" s="49">
        <f t="shared" si="75"/>
        <v>0</v>
      </c>
      <c r="BB108" s="49">
        <f t="shared" si="75"/>
        <v>0</v>
      </c>
      <c r="BC108" s="49">
        <f t="shared" si="75"/>
        <v>0</v>
      </c>
      <c r="BD108" s="49">
        <f t="shared" si="75"/>
        <v>0</v>
      </c>
      <c r="BE108" s="49">
        <f t="shared" si="75"/>
        <v>0</v>
      </c>
      <c r="BF108" s="49">
        <f t="shared" si="75"/>
        <v>0</v>
      </c>
      <c r="BG108" s="49">
        <f t="shared" si="75"/>
        <v>0</v>
      </c>
      <c r="BH108" s="49">
        <f t="shared" si="75"/>
        <v>0</v>
      </c>
      <c r="BI108" s="49">
        <f t="shared" si="75"/>
        <v>0</v>
      </c>
      <c r="BJ108" s="49">
        <f t="shared" si="75"/>
        <v>0</v>
      </c>
      <c r="BK108" s="49">
        <f t="shared" si="75"/>
        <v>0</v>
      </c>
      <c r="BL108" s="49">
        <f t="shared" si="75"/>
        <v>0</v>
      </c>
      <c r="BM108" s="49">
        <f t="shared" si="75"/>
        <v>0</v>
      </c>
      <c r="BN108" s="49">
        <f t="shared" si="75"/>
        <v>0</v>
      </c>
      <c r="BO108" s="49">
        <f t="shared" si="75"/>
        <v>0</v>
      </c>
      <c r="BP108" s="49">
        <f t="shared" si="75"/>
        <v>0</v>
      </c>
      <c r="BQ108" s="49">
        <f t="shared" si="75"/>
        <v>0</v>
      </c>
      <c r="BR108" s="49">
        <f t="shared" si="75"/>
        <v>0</v>
      </c>
      <c r="BS108" s="49">
        <f t="shared" si="75"/>
        <v>0</v>
      </c>
      <c r="BT108" s="49">
        <f t="shared" si="75"/>
        <v>0</v>
      </c>
      <c r="BU108" s="49">
        <f t="shared" si="75"/>
        <v>0</v>
      </c>
      <c r="BV108" s="49">
        <f t="shared" ref="BV108:DA108" si="76">-N((BV86-BU86)&lt;0)*(BV86-BU86)+BU108</f>
        <v>0</v>
      </c>
      <c r="BW108" s="49">
        <f t="shared" si="76"/>
        <v>0</v>
      </c>
      <c r="BX108" s="49">
        <f t="shared" si="76"/>
        <v>0</v>
      </c>
      <c r="BY108" s="49">
        <f t="shared" si="76"/>
        <v>0</v>
      </c>
      <c r="BZ108" s="49">
        <f t="shared" si="76"/>
        <v>0</v>
      </c>
      <c r="CA108" s="49">
        <f t="shared" si="76"/>
        <v>0</v>
      </c>
      <c r="CB108" s="49">
        <f t="shared" si="76"/>
        <v>0</v>
      </c>
      <c r="CC108" s="49">
        <f t="shared" si="76"/>
        <v>0</v>
      </c>
      <c r="CD108" s="49">
        <f t="shared" si="76"/>
        <v>0</v>
      </c>
      <c r="CE108" s="49">
        <f t="shared" si="76"/>
        <v>0</v>
      </c>
      <c r="CF108" s="49">
        <f t="shared" si="76"/>
        <v>0</v>
      </c>
      <c r="CG108" s="49">
        <f t="shared" si="76"/>
        <v>0</v>
      </c>
      <c r="CH108" s="49">
        <f t="shared" si="76"/>
        <v>0</v>
      </c>
      <c r="CI108" s="49">
        <f t="shared" si="76"/>
        <v>0</v>
      </c>
      <c r="CJ108" s="49">
        <f t="shared" si="76"/>
        <v>0</v>
      </c>
      <c r="CK108" s="49">
        <f t="shared" si="76"/>
        <v>0</v>
      </c>
      <c r="CL108" s="49">
        <f t="shared" si="76"/>
        <v>0</v>
      </c>
      <c r="CM108" s="49">
        <f t="shared" si="76"/>
        <v>0</v>
      </c>
      <c r="CN108" s="49">
        <f t="shared" si="76"/>
        <v>0</v>
      </c>
      <c r="CO108" s="49">
        <f t="shared" si="76"/>
        <v>0</v>
      </c>
      <c r="CP108" s="49">
        <f t="shared" si="76"/>
        <v>0</v>
      </c>
      <c r="CQ108" s="49">
        <f t="shared" si="76"/>
        <v>0</v>
      </c>
      <c r="CR108" s="49">
        <f t="shared" si="76"/>
        <v>0</v>
      </c>
      <c r="CS108" s="49">
        <f t="shared" si="76"/>
        <v>0</v>
      </c>
      <c r="CT108" s="49">
        <f t="shared" si="76"/>
        <v>0</v>
      </c>
      <c r="CU108" s="49">
        <f t="shared" si="76"/>
        <v>0</v>
      </c>
      <c r="CV108" s="49">
        <f t="shared" si="76"/>
        <v>0</v>
      </c>
      <c r="CW108" s="49">
        <f t="shared" si="76"/>
        <v>0</v>
      </c>
      <c r="CX108" s="49">
        <f t="shared" si="76"/>
        <v>0</v>
      </c>
      <c r="CY108" s="49">
        <f t="shared" si="76"/>
        <v>0</v>
      </c>
      <c r="CZ108" s="49">
        <f t="shared" si="76"/>
        <v>0</v>
      </c>
      <c r="DA108" s="49">
        <f t="shared" si="76"/>
        <v>0</v>
      </c>
      <c r="DB108" s="49">
        <f t="shared" ref="DB108:DJ108" si="77">-N((DB86-DA86)&lt;0)*(DB86-DA86)+DA108</f>
        <v>0</v>
      </c>
      <c r="DC108" s="49">
        <f t="shared" si="77"/>
        <v>0</v>
      </c>
      <c r="DD108" s="49">
        <f t="shared" si="77"/>
        <v>0</v>
      </c>
      <c r="DE108" s="49">
        <f t="shared" si="77"/>
        <v>0</v>
      </c>
      <c r="DF108" s="49">
        <f t="shared" si="77"/>
        <v>0</v>
      </c>
      <c r="DG108" s="49">
        <f t="shared" si="77"/>
        <v>0</v>
      </c>
      <c r="DH108" s="49">
        <f t="shared" si="77"/>
        <v>0</v>
      </c>
      <c r="DI108" s="49">
        <f t="shared" si="77"/>
        <v>0</v>
      </c>
      <c r="DJ108" s="49">
        <f t="shared" si="77"/>
        <v>0</v>
      </c>
    </row>
    <row r="109" spans="1:114" x14ac:dyDescent="0.25">
      <c r="B109" t="str">
        <f t="shared" si="5"/>
        <v>Создание / реконструкция объект №19</v>
      </c>
      <c r="G109" s="45" t="s">
        <v>138</v>
      </c>
      <c r="J109" s="49">
        <f t="shared" ref="J109:AO109" si="78">-N((J87-I87)&lt;0)*(J87-I87)+I109</f>
        <v>0</v>
      </c>
      <c r="K109" s="49">
        <f t="shared" si="78"/>
        <v>0</v>
      </c>
      <c r="L109" s="49">
        <f t="shared" si="78"/>
        <v>0</v>
      </c>
      <c r="M109" s="49">
        <f t="shared" si="78"/>
        <v>0</v>
      </c>
      <c r="N109" s="49">
        <f t="shared" si="78"/>
        <v>0</v>
      </c>
      <c r="O109" s="49">
        <f t="shared" si="78"/>
        <v>0</v>
      </c>
      <c r="P109" s="49">
        <f t="shared" si="78"/>
        <v>0</v>
      </c>
      <c r="Q109" s="49">
        <f t="shared" si="78"/>
        <v>0</v>
      </c>
      <c r="R109" s="49">
        <f t="shared" si="78"/>
        <v>0</v>
      </c>
      <c r="S109" s="49">
        <f t="shared" si="78"/>
        <v>0</v>
      </c>
      <c r="T109" s="49">
        <f t="shared" si="78"/>
        <v>0</v>
      </c>
      <c r="U109" s="49">
        <f t="shared" si="78"/>
        <v>0</v>
      </c>
      <c r="V109" s="49">
        <f t="shared" si="78"/>
        <v>0</v>
      </c>
      <c r="W109" s="49">
        <f t="shared" si="78"/>
        <v>0</v>
      </c>
      <c r="X109" s="49">
        <f t="shared" si="78"/>
        <v>0</v>
      </c>
      <c r="Y109" s="49">
        <f t="shared" si="78"/>
        <v>0</v>
      </c>
      <c r="Z109" s="49">
        <f t="shared" si="78"/>
        <v>0</v>
      </c>
      <c r="AA109" s="49">
        <f t="shared" si="78"/>
        <v>0</v>
      </c>
      <c r="AB109" s="49">
        <f t="shared" si="78"/>
        <v>0</v>
      </c>
      <c r="AC109" s="49">
        <f t="shared" si="78"/>
        <v>0</v>
      </c>
      <c r="AD109" s="49">
        <f t="shared" si="78"/>
        <v>0</v>
      </c>
      <c r="AE109" s="49">
        <f t="shared" si="78"/>
        <v>0</v>
      </c>
      <c r="AF109" s="49">
        <f t="shared" si="78"/>
        <v>0</v>
      </c>
      <c r="AG109" s="49">
        <f t="shared" si="78"/>
        <v>0</v>
      </c>
      <c r="AH109" s="49">
        <f t="shared" si="78"/>
        <v>0</v>
      </c>
      <c r="AI109" s="49">
        <f t="shared" si="78"/>
        <v>0</v>
      </c>
      <c r="AJ109" s="49">
        <f t="shared" si="78"/>
        <v>0</v>
      </c>
      <c r="AK109" s="49">
        <f t="shared" si="78"/>
        <v>0</v>
      </c>
      <c r="AL109" s="49">
        <f t="shared" si="78"/>
        <v>0</v>
      </c>
      <c r="AM109" s="49">
        <f t="shared" si="78"/>
        <v>0</v>
      </c>
      <c r="AN109" s="49">
        <f t="shared" si="78"/>
        <v>0</v>
      </c>
      <c r="AO109" s="49">
        <f t="shared" si="78"/>
        <v>0</v>
      </c>
      <c r="AP109" s="49">
        <f t="shared" ref="AP109:BU109" si="79">-N((AP87-AO87)&lt;0)*(AP87-AO87)+AO109</f>
        <v>0</v>
      </c>
      <c r="AQ109" s="49">
        <f t="shared" si="79"/>
        <v>0</v>
      </c>
      <c r="AR109" s="49">
        <f t="shared" si="79"/>
        <v>0</v>
      </c>
      <c r="AS109" s="49">
        <f t="shared" si="79"/>
        <v>0</v>
      </c>
      <c r="AT109" s="49">
        <f t="shared" si="79"/>
        <v>0</v>
      </c>
      <c r="AU109" s="49">
        <f t="shared" si="79"/>
        <v>0</v>
      </c>
      <c r="AV109" s="49">
        <f t="shared" si="79"/>
        <v>0</v>
      </c>
      <c r="AW109" s="49">
        <f t="shared" si="79"/>
        <v>0</v>
      </c>
      <c r="AX109" s="49">
        <f t="shared" si="79"/>
        <v>0</v>
      </c>
      <c r="AY109" s="49">
        <f t="shared" si="79"/>
        <v>0</v>
      </c>
      <c r="AZ109" s="49">
        <f t="shared" si="79"/>
        <v>0</v>
      </c>
      <c r="BA109" s="49">
        <f t="shared" si="79"/>
        <v>0</v>
      </c>
      <c r="BB109" s="49">
        <f t="shared" si="79"/>
        <v>0</v>
      </c>
      <c r="BC109" s="49">
        <f t="shared" si="79"/>
        <v>0</v>
      </c>
      <c r="BD109" s="49">
        <f t="shared" si="79"/>
        <v>0</v>
      </c>
      <c r="BE109" s="49">
        <f t="shared" si="79"/>
        <v>0</v>
      </c>
      <c r="BF109" s="49">
        <f t="shared" si="79"/>
        <v>0</v>
      </c>
      <c r="BG109" s="49">
        <f t="shared" si="79"/>
        <v>0</v>
      </c>
      <c r="BH109" s="49">
        <f t="shared" si="79"/>
        <v>0</v>
      </c>
      <c r="BI109" s="49">
        <f t="shared" si="79"/>
        <v>0</v>
      </c>
      <c r="BJ109" s="49">
        <f t="shared" si="79"/>
        <v>0</v>
      </c>
      <c r="BK109" s="49">
        <f t="shared" si="79"/>
        <v>0</v>
      </c>
      <c r="BL109" s="49">
        <f t="shared" si="79"/>
        <v>0</v>
      </c>
      <c r="BM109" s="49">
        <f t="shared" si="79"/>
        <v>0</v>
      </c>
      <c r="BN109" s="49">
        <f t="shared" si="79"/>
        <v>0</v>
      </c>
      <c r="BO109" s="49">
        <f t="shared" si="79"/>
        <v>0</v>
      </c>
      <c r="BP109" s="49">
        <f t="shared" si="79"/>
        <v>0</v>
      </c>
      <c r="BQ109" s="49">
        <f t="shared" si="79"/>
        <v>0</v>
      </c>
      <c r="BR109" s="49">
        <f t="shared" si="79"/>
        <v>0</v>
      </c>
      <c r="BS109" s="49">
        <f t="shared" si="79"/>
        <v>0</v>
      </c>
      <c r="BT109" s="49">
        <f t="shared" si="79"/>
        <v>0</v>
      </c>
      <c r="BU109" s="49">
        <f t="shared" si="79"/>
        <v>0</v>
      </c>
      <c r="BV109" s="49">
        <f t="shared" ref="BV109:DA109" si="80">-N((BV87-BU87)&lt;0)*(BV87-BU87)+BU109</f>
        <v>0</v>
      </c>
      <c r="BW109" s="49">
        <f t="shared" si="80"/>
        <v>0</v>
      </c>
      <c r="BX109" s="49">
        <f t="shared" si="80"/>
        <v>0</v>
      </c>
      <c r="BY109" s="49">
        <f t="shared" si="80"/>
        <v>0</v>
      </c>
      <c r="BZ109" s="49">
        <f t="shared" si="80"/>
        <v>0</v>
      </c>
      <c r="CA109" s="49">
        <f t="shared" si="80"/>
        <v>0</v>
      </c>
      <c r="CB109" s="49">
        <f t="shared" si="80"/>
        <v>0</v>
      </c>
      <c r="CC109" s="49">
        <f t="shared" si="80"/>
        <v>0</v>
      </c>
      <c r="CD109" s="49">
        <f t="shared" si="80"/>
        <v>0</v>
      </c>
      <c r="CE109" s="49">
        <f t="shared" si="80"/>
        <v>0</v>
      </c>
      <c r="CF109" s="49">
        <f t="shared" si="80"/>
        <v>0</v>
      </c>
      <c r="CG109" s="49">
        <f t="shared" si="80"/>
        <v>0</v>
      </c>
      <c r="CH109" s="49">
        <f t="shared" si="80"/>
        <v>0</v>
      </c>
      <c r="CI109" s="49">
        <f t="shared" si="80"/>
        <v>0</v>
      </c>
      <c r="CJ109" s="49">
        <f t="shared" si="80"/>
        <v>0</v>
      </c>
      <c r="CK109" s="49">
        <f t="shared" si="80"/>
        <v>0</v>
      </c>
      <c r="CL109" s="49">
        <f t="shared" si="80"/>
        <v>0</v>
      </c>
      <c r="CM109" s="49">
        <f t="shared" si="80"/>
        <v>0</v>
      </c>
      <c r="CN109" s="49">
        <f t="shared" si="80"/>
        <v>0</v>
      </c>
      <c r="CO109" s="49">
        <f t="shared" si="80"/>
        <v>0</v>
      </c>
      <c r="CP109" s="49">
        <f t="shared" si="80"/>
        <v>0</v>
      </c>
      <c r="CQ109" s="49">
        <f t="shared" si="80"/>
        <v>0</v>
      </c>
      <c r="CR109" s="49">
        <f t="shared" si="80"/>
        <v>0</v>
      </c>
      <c r="CS109" s="49">
        <f t="shared" si="80"/>
        <v>0</v>
      </c>
      <c r="CT109" s="49">
        <f t="shared" si="80"/>
        <v>0</v>
      </c>
      <c r="CU109" s="49">
        <f t="shared" si="80"/>
        <v>0</v>
      </c>
      <c r="CV109" s="49">
        <f t="shared" si="80"/>
        <v>0</v>
      </c>
      <c r="CW109" s="49">
        <f t="shared" si="80"/>
        <v>0</v>
      </c>
      <c r="CX109" s="49">
        <f t="shared" si="80"/>
        <v>0</v>
      </c>
      <c r="CY109" s="49">
        <f t="shared" si="80"/>
        <v>0</v>
      </c>
      <c r="CZ109" s="49">
        <f t="shared" si="80"/>
        <v>0</v>
      </c>
      <c r="DA109" s="49">
        <f t="shared" si="80"/>
        <v>0</v>
      </c>
      <c r="DB109" s="49">
        <f t="shared" ref="DB109:DJ109" si="81">-N((DB87-DA87)&lt;0)*(DB87-DA87)+DA109</f>
        <v>0</v>
      </c>
      <c r="DC109" s="49">
        <f t="shared" si="81"/>
        <v>0</v>
      </c>
      <c r="DD109" s="49">
        <f t="shared" si="81"/>
        <v>0</v>
      </c>
      <c r="DE109" s="49">
        <f t="shared" si="81"/>
        <v>0</v>
      </c>
      <c r="DF109" s="49">
        <f t="shared" si="81"/>
        <v>0</v>
      </c>
      <c r="DG109" s="49">
        <f t="shared" si="81"/>
        <v>0</v>
      </c>
      <c r="DH109" s="49">
        <f t="shared" si="81"/>
        <v>0</v>
      </c>
      <c r="DI109" s="49">
        <f t="shared" si="81"/>
        <v>0</v>
      </c>
      <c r="DJ109" s="49">
        <f t="shared" si="81"/>
        <v>0</v>
      </c>
    </row>
    <row r="110" spans="1:114" x14ac:dyDescent="0.25">
      <c r="B110" t="str">
        <f t="shared" si="5"/>
        <v>Создание / реконструкция объект №20</v>
      </c>
      <c r="G110" s="45" t="s">
        <v>138</v>
      </c>
      <c r="J110" s="49">
        <f t="shared" ref="J110:AO110" si="82">-N((J88-I88)&lt;0)*(J88-I88)+I110</f>
        <v>0</v>
      </c>
      <c r="K110" s="49">
        <f t="shared" si="82"/>
        <v>0</v>
      </c>
      <c r="L110" s="49">
        <f t="shared" si="82"/>
        <v>0</v>
      </c>
      <c r="M110" s="49">
        <f t="shared" si="82"/>
        <v>0</v>
      </c>
      <c r="N110" s="49">
        <f t="shared" si="82"/>
        <v>0</v>
      </c>
      <c r="O110" s="49">
        <f t="shared" si="82"/>
        <v>0</v>
      </c>
      <c r="P110" s="49">
        <f t="shared" si="82"/>
        <v>0</v>
      </c>
      <c r="Q110" s="49">
        <f t="shared" si="82"/>
        <v>0</v>
      </c>
      <c r="R110" s="49">
        <f t="shared" si="82"/>
        <v>0</v>
      </c>
      <c r="S110" s="49">
        <f t="shared" si="82"/>
        <v>0</v>
      </c>
      <c r="T110" s="49">
        <f t="shared" si="82"/>
        <v>0</v>
      </c>
      <c r="U110" s="49">
        <f t="shared" si="82"/>
        <v>0</v>
      </c>
      <c r="V110" s="49">
        <f t="shared" si="82"/>
        <v>0</v>
      </c>
      <c r="W110" s="49">
        <f t="shared" si="82"/>
        <v>0</v>
      </c>
      <c r="X110" s="49">
        <f t="shared" si="82"/>
        <v>0</v>
      </c>
      <c r="Y110" s="49">
        <f t="shared" si="82"/>
        <v>0</v>
      </c>
      <c r="Z110" s="49">
        <f t="shared" si="82"/>
        <v>0</v>
      </c>
      <c r="AA110" s="49">
        <f t="shared" si="82"/>
        <v>0</v>
      </c>
      <c r="AB110" s="49">
        <f t="shared" si="82"/>
        <v>0</v>
      </c>
      <c r="AC110" s="49">
        <f t="shared" si="82"/>
        <v>0</v>
      </c>
      <c r="AD110" s="49">
        <f t="shared" si="82"/>
        <v>0</v>
      </c>
      <c r="AE110" s="49">
        <f t="shared" si="82"/>
        <v>0</v>
      </c>
      <c r="AF110" s="49">
        <f t="shared" si="82"/>
        <v>0</v>
      </c>
      <c r="AG110" s="49">
        <f t="shared" si="82"/>
        <v>0</v>
      </c>
      <c r="AH110" s="49">
        <f t="shared" si="82"/>
        <v>0</v>
      </c>
      <c r="AI110" s="49">
        <f t="shared" si="82"/>
        <v>0</v>
      </c>
      <c r="AJ110" s="49">
        <f t="shared" si="82"/>
        <v>0</v>
      </c>
      <c r="AK110" s="49">
        <f t="shared" si="82"/>
        <v>0</v>
      </c>
      <c r="AL110" s="49">
        <f t="shared" si="82"/>
        <v>0</v>
      </c>
      <c r="AM110" s="49">
        <f t="shared" si="82"/>
        <v>0</v>
      </c>
      <c r="AN110" s="49">
        <f t="shared" si="82"/>
        <v>0</v>
      </c>
      <c r="AO110" s="49">
        <f t="shared" si="82"/>
        <v>0</v>
      </c>
      <c r="AP110" s="49">
        <f t="shared" ref="AP110:BU110" si="83">-N((AP88-AO88)&lt;0)*(AP88-AO88)+AO110</f>
        <v>0</v>
      </c>
      <c r="AQ110" s="49">
        <f t="shared" si="83"/>
        <v>0</v>
      </c>
      <c r="AR110" s="49">
        <f t="shared" si="83"/>
        <v>0</v>
      </c>
      <c r="AS110" s="49">
        <f t="shared" si="83"/>
        <v>0</v>
      </c>
      <c r="AT110" s="49">
        <f t="shared" si="83"/>
        <v>0</v>
      </c>
      <c r="AU110" s="49">
        <f t="shared" si="83"/>
        <v>0</v>
      </c>
      <c r="AV110" s="49">
        <f t="shared" si="83"/>
        <v>0</v>
      </c>
      <c r="AW110" s="49">
        <f t="shared" si="83"/>
        <v>0</v>
      </c>
      <c r="AX110" s="49">
        <f t="shared" si="83"/>
        <v>0</v>
      </c>
      <c r="AY110" s="49">
        <f t="shared" si="83"/>
        <v>0</v>
      </c>
      <c r="AZ110" s="49">
        <f t="shared" si="83"/>
        <v>0</v>
      </c>
      <c r="BA110" s="49">
        <f t="shared" si="83"/>
        <v>0</v>
      </c>
      <c r="BB110" s="49">
        <f t="shared" si="83"/>
        <v>0</v>
      </c>
      <c r="BC110" s="49">
        <f t="shared" si="83"/>
        <v>0</v>
      </c>
      <c r="BD110" s="49">
        <f t="shared" si="83"/>
        <v>0</v>
      </c>
      <c r="BE110" s="49">
        <f t="shared" si="83"/>
        <v>0</v>
      </c>
      <c r="BF110" s="49">
        <f t="shared" si="83"/>
        <v>0</v>
      </c>
      <c r="BG110" s="49">
        <f t="shared" si="83"/>
        <v>0</v>
      </c>
      <c r="BH110" s="49">
        <f t="shared" si="83"/>
        <v>0</v>
      </c>
      <c r="BI110" s="49">
        <f t="shared" si="83"/>
        <v>0</v>
      </c>
      <c r="BJ110" s="49">
        <f t="shared" si="83"/>
        <v>0</v>
      </c>
      <c r="BK110" s="49">
        <f t="shared" si="83"/>
        <v>0</v>
      </c>
      <c r="BL110" s="49">
        <f t="shared" si="83"/>
        <v>0</v>
      </c>
      <c r="BM110" s="49">
        <f t="shared" si="83"/>
        <v>0</v>
      </c>
      <c r="BN110" s="49">
        <f t="shared" si="83"/>
        <v>0</v>
      </c>
      <c r="BO110" s="49">
        <f t="shared" si="83"/>
        <v>0</v>
      </c>
      <c r="BP110" s="49">
        <f t="shared" si="83"/>
        <v>0</v>
      </c>
      <c r="BQ110" s="49">
        <f t="shared" si="83"/>
        <v>0</v>
      </c>
      <c r="BR110" s="49">
        <f t="shared" si="83"/>
        <v>0</v>
      </c>
      <c r="BS110" s="49">
        <f t="shared" si="83"/>
        <v>0</v>
      </c>
      <c r="BT110" s="49">
        <f t="shared" si="83"/>
        <v>0</v>
      </c>
      <c r="BU110" s="49">
        <f t="shared" si="83"/>
        <v>0</v>
      </c>
      <c r="BV110" s="49">
        <f t="shared" ref="BV110:DA110" si="84">-N((BV88-BU88)&lt;0)*(BV88-BU88)+BU110</f>
        <v>0</v>
      </c>
      <c r="BW110" s="49">
        <f t="shared" si="84"/>
        <v>0</v>
      </c>
      <c r="BX110" s="49">
        <f t="shared" si="84"/>
        <v>0</v>
      </c>
      <c r="BY110" s="49">
        <f t="shared" si="84"/>
        <v>0</v>
      </c>
      <c r="BZ110" s="49">
        <f t="shared" si="84"/>
        <v>0</v>
      </c>
      <c r="CA110" s="49">
        <f t="shared" si="84"/>
        <v>0</v>
      </c>
      <c r="CB110" s="49">
        <f t="shared" si="84"/>
        <v>0</v>
      </c>
      <c r="CC110" s="49">
        <f t="shared" si="84"/>
        <v>0</v>
      </c>
      <c r="CD110" s="49">
        <f t="shared" si="84"/>
        <v>0</v>
      </c>
      <c r="CE110" s="49">
        <f t="shared" si="84"/>
        <v>0</v>
      </c>
      <c r="CF110" s="49">
        <f t="shared" si="84"/>
        <v>0</v>
      </c>
      <c r="CG110" s="49">
        <f t="shared" si="84"/>
        <v>0</v>
      </c>
      <c r="CH110" s="49">
        <f t="shared" si="84"/>
        <v>0</v>
      </c>
      <c r="CI110" s="49">
        <f t="shared" si="84"/>
        <v>0</v>
      </c>
      <c r="CJ110" s="49">
        <f t="shared" si="84"/>
        <v>0</v>
      </c>
      <c r="CK110" s="49">
        <f t="shared" si="84"/>
        <v>0</v>
      </c>
      <c r="CL110" s="49">
        <f t="shared" si="84"/>
        <v>0</v>
      </c>
      <c r="CM110" s="49">
        <f t="shared" si="84"/>
        <v>0</v>
      </c>
      <c r="CN110" s="49">
        <f t="shared" si="84"/>
        <v>0</v>
      </c>
      <c r="CO110" s="49">
        <f t="shared" si="84"/>
        <v>0</v>
      </c>
      <c r="CP110" s="49">
        <f t="shared" si="84"/>
        <v>0</v>
      </c>
      <c r="CQ110" s="49">
        <f t="shared" si="84"/>
        <v>0</v>
      </c>
      <c r="CR110" s="49">
        <f t="shared" si="84"/>
        <v>0</v>
      </c>
      <c r="CS110" s="49">
        <f t="shared" si="84"/>
        <v>0</v>
      </c>
      <c r="CT110" s="49">
        <f t="shared" si="84"/>
        <v>0</v>
      </c>
      <c r="CU110" s="49">
        <f t="shared" si="84"/>
        <v>0</v>
      </c>
      <c r="CV110" s="49">
        <f t="shared" si="84"/>
        <v>0</v>
      </c>
      <c r="CW110" s="49">
        <f t="shared" si="84"/>
        <v>0</v>
      </c>
      <c r="CX110" s="49">
        <f t="shared" si="84"/>
        <v>0</v>
      </c>
      <c r="CY110" s="49">
        <f t="shared" si="84"/>
        <v>0</v>
      </c>
      <c r="CZ110" s="49">
        <f t="shared" si="84"/>
        <v>0</v>
      </c>
      <c r="DA110" s="49">
        <f t="shared" si="84"/>
        <v>0</v>
      </c>
      <c r="DB110" s="49">
        <f t="shared" ref="DB110:DJ110" si="85">-N((DB88-DA88)&lt;0)*(DB88-DA88)+DA110</f>
        <v>0</v>
      </c>
      <c r="DC110" s="49">
        <f t="shared" si="85"/>
        <v>0</v>
      </c>
      <c r="DD110" s="49">
        <f t="shared" si="85"/>
        <v>0</v>
      </c>
      <c r="DE110" s="49">
        <f t="shared" si="85"/>
        <v>0</v>
      </c>
      <c r="DF110" s="49">
        <f t="shared" si="85"/>
        <v>0</v>
      </c>
      <c r="DG110" s="49">
        <f t="shared" si="85"/>
        <v>0</v>
      </c>
      <c r="DH110" s="49">
        <f t="shared" si="85"/>
        <v>0</v>
      </c>
      <c r="DI110" s="49">
        <f t="shared" si="85"/>
        <v>0</v>
      </c>
      <c r="DJ110" s="49">
        <f t="shared" si="85"/>
        <v>0</v>
      </c>
    </row>
    <row r="111" spans="1:114" x14ac:dyDescent="0.25">
      <c r="CQ111" s="144"/>
      <c r="CR111" s="144"/>
      <c r="CS111" s="144"/>
      <c r="CT111" s="144"/>
      <c r="CU111" s="144"/>
      <c r="CV111" s="144"/>
      <c r="CW111" s="144"/>
      <c r="CX111" s="144"/>
      <c r="CY111" s="144"/>
      <c r="CZ111" s="144"/>
      <c r="DA111" s="144"/>
      <c r="DB111" s="144"/>
      <c r="DC111" s="144"/>
      <c r="DD111" s="144"/>
      <c r="DE111" s="144"/>
      <c r="DF111" s="144"/>
      <c r="DG111" s="144"/>
      <c r="DH111" s="144"/>
      <c r="DI111" s="144"/>
      <c r="DJ111" s="144"/>
    </row>
    <row r="112" spans="1:114" s="26" customFormat="1" x14ac:dyDescent="0.25">
      <c r="A112" s="111"/>
      <c r="B112" s="26" t="s">
        <v>423</v>
      </c>
      <c r="G112" s="47"/>
      <c r="I112" s="146"/>
      <c r="CQ112" s="146"/>
      <c r="CR112" s="146"/>
      <c r="CS112" s="146"/>
      <c r="CT112" s="146"/>
      <c r="CU112" s="146"/>
      <c r="CV112" s="146"/>
      <c r="CW112" s="146"/>
      <c r="CX112" s="146"/>
      <c r="CY112" s="146"/>
      <c r="CZ112" s="146"/>
      <c r="DA112" s="146"/>
      <c r="DB112" s="146"/>
      <c r="DC112" s="146"/>
      <c r="DD112" s="146"/>
      <c r="DE112" s="146"/>
      <c r="DF112" s="146"/>
      <c r="DG112" s="146"/>
      <c r="DH112" s="146"/>
      <c r="DI112" s="146"/>
      <c r="DJ112" s="146"/>
    </row>
    <row r="113" spans="2:114" x14ac:dyDescent="0.25">
      <c r="B113" t="str">
        <f t="shared" ref="B113:B132" si="86">B91</f>
        <v>Создание / реконструкция объект №1</v>
      </c>
      <c r="G113" s="45" t="s">
        <v>138</v>
      </c>
      <c r="J113" s="49">
        <f>Ввод!$H26*J91/4</f>
        <v>0</v>
      </c>
      <c r="K113" s="49">
        <f>Ввод!$H26*K91/4</f>
        <v>0</v>
      </c>
      <c r="L113" s="49">
        <f>Ввод!$H26*L91/4</f>
        <v>0</v>
      </c>
      <c r="M113" s="49">
        <f>Ввод!$H26*M91/4</f>
        <v>0</v>
      </c>
      <c r="N113" s="49">
        <f>Ввод!$H26*N91/4</f>
        <v>0</v>
      </c>
      <c r="O113" s="49">
        <f>Ввод!$H26*O91/4</f>
        <v>500</v>
      </c>
      <c r="P113" s="49">
        <f>Ввод!$H26*P91/4</f>
        <v>500</v>
      </c>
      <c r="Q113" s="49">
        <f>Ввод!$H26*Q91/4</f>
        <v>500</v>
      </c>
      <c r="R113" s="49">
        <f>Ввод!$H26*R91/4</f>
        <v>500</v>
      </c>
      <c r="S113" s="49">
        <f>Ввод!$H26*S91/4</f>
        <v>500</v>
      </c>
      <c r="T113" s="49">
        <f>Ввод!$H26*T91/4</f>
        <v>500</v>
      </c>
      <c r="U113" s="49">
        <f>Ввод!$H26*U91/4</f>
        <v>500</v>
      </c>
      <c r="V113" s="49">
        <f>Ввод!$H26*V91/4</f>
        <v>500</v>
      </c>
      <c r="W113" s="49">
        <f>Ввод!$H26*W91/4</f>
        <v>500</v>
      </c>
      <c r="X113" s="49">
        <f>Ввод!$H26*X91/4</f>
        <v>500</v>
      </c>
      <c r="Y113" s="49">
        <f>Ввод!$H26*Y91/4</f>
        <v>500</v>
      </c>
      <c r="Z113" s="49">
        <f>Ввод!$H26*Z91/4</f>
        <v>500</v>
      </c>
      <c r="AA113" s="49">
        <f>Ввод!$H26*AA91/4</f>
        <v>500</v>
      </c>
      <c r="AB113" s="49">
        <f>Ввод!$H26*AB91/4</f>
        <v>500</v>
      </c>
      <c r="AC113" s="49">
        <f>Ввод!$H26*AC91/4</f>
        <v>500</v>
      </c>
      <c r="AD113" s="49">
        <f>Ввод!$H26*AD91/4</f>
        <v>500</v>
      </c>
      <c r="AE113" s="49">
        <f>Ввод!$H26*AE91/4</f>
        <v>500</v>
      </c>
      <c r="AF113" s="49">
        <f>Ввод!$H26*AF91/4</f>
        <v>500</v>
      </c>
      <c r="AG113" s="49">
        <f>Ввод!$H26*AG91/4</f>
        <v>500</v>
      </c>
      <c r="AH113" s="49">
        <f>Ввод!$H26*AH91/4</f>
        <v>500</v>
      </c>
      <c r="AI113" s="49">
        <f>Ввод!$H26*AI91/4</f>
        <v>500</v>
      </c>
      <c r="AJ113" s="49">
        <f>Ввод!$H26*AJ91/4</f>
        <v>500</v>
      </c>
      <c r="AK113" s="49">
        <f>Ввод!$H26*AK91/4</f>
        <v>500</v>
      </c>
      <c r="AL113" s="49">
        <f>Ввод!$H26*AL91/4</f>
        <v>500</v>
      </c>
      <c r="AM113" s="49">
        <f>Ввод!$H26*AM91/4</f>
        <v>500</v>
      </c>
      <c r="AN113" s="49">
        <f>Ввод!$H26*AN91/4</f>
        <v>500</v>
      </c>
      <c r="AO113" s="49">
        <f>Ввод!$H26*AO91/4</f>
        <v>500</v>
      </c>
      <c r="AP113" s="49">
        <f>Ввод!$H26*AP91/4</f>
        <v>500</v>
      </c>
      <c r="AQ113" s="49">
        <f>Ввод!$H26*AQ91/4</f>
        <v>500</v>
      </c>
      <c r="AR113" s="49">
        <f>Ввод!$H26*AR91/4</f>
        <v>500</v>
      </c>
      <c r="AS113" s="49">
        <f>Ввод!$H26*AS91/4</f>
        <v>500</v>
      </c>
      <c r="AT113" s="49">
        <f>Ввод!$H26*AT91/4</f>
        <v>500</v>
      </c>
      <c r="AU113" s="49">
        <f>Ввод!$H26*AU91/4</f>
        <v>500</v>
      </c>
      <c r="AV113" s="49">
        <f>Ввод!$H26*AV91/4</f>
        <v>500</v>
      </c>
      <c r="AW113" s="49">
        <f>Ввод!$H26*AW91/4</f>
        <v>500</v>
      </c>
      <c r="AX113" s="49">
        <f>Ввод!$H26*AX91/4</f>
        <v>500</v>
      </c>
      <c r="AY113" s="49">
        <f>Ввод!$H26*AY91/4</f>
        <v>500</v>
      </c>
      <c r="AZ113" s="49">
        <f>Ввод!$H26*AZ91/4</f>
        <v>500</v>
      </c>
      <c r="BA113" s="49">
        <f>Ввод!$H26*BA91/4</f>
        <v>500</v>
      </c>
      <c r="BB113" s="49">
        <f>Ввод!$H26*BB91/4</f>
        <v>500</v>
      </c>
      <c r="BC113" s="49">
        <f>Ввод!$H26*BC91/4</f>
        <v>500</v>
      </c>
      <c r="BD113" s="49">
        <f>Ввод!$H26*BD91/4</f>
        <v>500</v>
      </c>
      <c r="BE113" s="49">
        <f>Ввод!$H26*BE91/4</f>
        <v>500</v>
      </c>
      <c r="BF113" s="49">
        <f>Ввод!$H26*BF91/4</f>
        <v>500</v>
      </c>
      <c r="BG113" s="49">
        <f>Ввод!$H26*BG91/4</f>
        <v>500</v>
      </c>
      <c r="BH113" s="49">
        <f>Ввод!$H26*BH91/4</f>
        <v>500</v>
      </c>
      <c r="BI113" s="49">
        <f>Ввод!$H26*BI91/4</f>
        <v>500</v>
      </c>
      <c r="BJ113" s="49">
        <f>Ввод!$H26*BJ91/4</f>
        <v>500</v>
      </c>
      <c r="BK113" s="49">
        <f>Ввод!$H26*BK91/4</f>
        <v>500</v>
      </c>
      <c r="BL113" s="49">
        <f>Ввод!$H26*BL91/4</f>
        <v>500</v>
      </c>
      <c r="BM113" s="49">
        <f>Ввод!$H26*BM91/4</f>
        <v>500</v>
      </c>
      <c r="BN113" s="49">
        <f>Ввод!$H26*BN91/4</f>
        <v>500</v>
      </c>
      <c r="BO113" s="49">
        <f>Ввод!$H26*BO91/4</f>
        <v>500</v>
      </c>
      <c r="BP113" s="49">
        <f>Ввод!$H26*BP91/4</f>
        <v>500</v>
      </c>
      <c r="BQ113" s="49">
        <f>Ввод!$H26*BQ91/4</f>
        <v>500</v>
      </c>
      <c r="BR113" s="49">
        <f>Ввод!$H26*BR91/4</f>
        <v>500</v>
      </c>
      <c r="BS113" s="49">
        <f>Ввод!$H26*BS91/4</f>
        <v>500</v>
      </c>
      <c r="BT113" s="49">
        <f>Ввод!$H26*BT91/4</f>
        <v>500</v>
      </c>
      <c r="BU113" s="49">
        <f>Ввод!$H26*BU91/4</f>
        <v>500</v>
      </c>
      <c r="BV113" s="49">
        <f>Ввод!$H26*BV91/4</f>
        <v>500</v>
      </c>
      <c r="BW113" s="49">
        <f>Ввод!$H26*BW91/4</f>
        <v>500</v>
      </c>
      <c r="BX113" s="49">
        <f>Ввод!$H26*BX91/4</f>
        <v>500</v>
      </c>
      <c r="BY113" s="49">
        <f>Ввод!$H26*BY91/4</f>
        <v>500</v>
      </c>
      <c r="BZ113" s="49">
        <f>Ввод!$H26*BZ91/4</f>
        <v>500</v>
      </c>
      <c r="CA113" s="49">
        <f>Ввод!$H26*CA91/4</f>
        <v>500</v>
      </c>
      <c r="CB113" s="49">
        <f>Ввод!$H26*CB91/4</f>
        <v>500</v>
      </c>
      <c r="CC113" s="49">
        <f>Ввод!$H26*CC91/4</f>
        <v>500</v>
      </c>
      <c r="CD113" s="49">
        <f>Ввод!$H26*CD91/4</f>
        <v>500</v>
      </c>
      <c r="CE113" s="49">
        <f>Ввод!$H26*CE91/4</f>
        <v>500</v>
      </c>
      <c r="CF113" s="49">
        <f>Ввод!$H26*CF91/4</f>
        <v>500</v>
      </c>
      <c r="CG113" s="49">
        <f>Ввод!$H26*CG91/4</f>
        <v>500</v>
      </c>
      <c r="CH113" s="49">
        <f>Ввод!$H26*CH91/4</f>
        <v>500</v>
      </c>
      <c r="CI113" s="49">
        <f>Ввод!$H26*CI91/4</f>
        <v>500</v>
      </c>
      <c r="CJ113" s="49">
        <f>Ввод!$H26*CJ91/4</f>
        <v>500</v>
      </c>
      <c r="CK113" s="49">
        <f>Ввод!$H26*CK91/4</f>
        <v>500</v>
      </c>
      <c r="CL113" s="49">
        <f>Ввод!$H26*CL91/4</f>
        <v>500</v>
      </c>
      <c r="CM113" s="49">
        <f>Ввод!$H26*CM91/4</f>
        <v>500</v>
      </c>
      <c r="CN113" s="49">
        <f>Ввод!$H26*CN91/4</f>
        <v>500</v>
      </c>
      <c r="CO113" s="49">
        <f>Ввод!$H26*CO91/4</f>
        <v>500</v>
      </c>
      <c r="CP113" s="49">
        <f>Ввод!$H26*CP91/4</f>
        <v>500</v>
      </c>
      <c r="CQ113" s="49">
        <f>Ввод!$H26*CQ91/4</f>
        <v>500</v>
      </c>
      <c r="CR113" s="49">
        <f>Ввод!$H26*CR91/4</f>
        <v>500</v>
      </c>
      <c r="CS113" s="49">
        <f>Ввод!$H26*CS91/4</f>
        <v>500</v>
      </c>
      <c r="CT113" s="49">
        <f>Ввод!$H26*CT91/4</f>
        <v>500</v>
      </c>
      <c r="CU113" s="49">
        <f>Ввод!$H26*CU91/4</f>
        <v>500</v>
      </c>
      <c r="CV113" s="49">
        <f>Ввод!$H26*CV91/4</f>
        <v>500</v>
      </c>
      <c r="CW113" s="49">
        <f>Ввод!$H26*CW91/4</f>
        <v>500</v>
      </c>
      <c r="CX113" s="49">
        <f>Ввод!$H26*CX91/4</f>
        <v>500</v>
      </c>
      <c r="CY113" s="49">
        <f>Ввод!$H26*CY91/4</f>
        <v>500</v>
      </c>
      <c r="CZ113" s="49">
        <f>Ввод!$H26*CZ91/4</f>
        <v>500</v>
      </c>
      <c r="DA113" s="49">
        <f>Ввод!$H26*DA91/4</f>
        <v>500</v>
      </c>
      <c r="DB113" s="49">
        <f>Ввод!$H26*DB91/4</f>
        <v>500</v>
      </c>
      <c r="DC113" s="49">
        <f>Ввод!$H26*DC91/4</f>
        <v>500</v>
      </c>
      <c r="DD113" s="49">
        <f>Ввод!$H26*DD91/4</f>
        <v>500</v>
      </c>
      <c r="DE113" s="49">
        <f>Ввод!$H26*DE91/4</f>
        <v>500</v>
      </c>
      <c r="DF113" s="49">
        <f>Ввод!$H26*DF91/4</f>
        <v>500</v>
      </c>
      <c r="DG113" s="49">
        <f>Ввод!$H26*DG91/4</f>
        <v>500</v>
      </c>
      <c r="DH113" s="49">
        <f>Ввод!$H26*DH91/4</f>
        <v>500</v>
      </c>
      <c r="DI113" s="49">
        <f>Ввод!$H26*DI91/4</f>
        <v>500</v>
      </c>
      <c r="DJ113" s="49">
        <f>Ввод!$H26*DJ91/4</f>
        <v>500</v>
      </c>
    </row>
    <row r="114" spans="2:114" x14ac:dyDescent="0.25">
      <c r="B114" t="str">
        <f t="shared" si="86"/>
        <v>Создание / реконструкция объект №2</v>
      </c>
      <c r="G114" s="45" t="s">
        <v>138</v>
      </c>
      <c r="J114" s="49">
        <f>Ввод!$H27*J92/4</f>
        <v>0</v>
      </c>
      <c r="K114" s="49">
        <f>Ввод!$H27*K92/4</f>
        <v>0</v>
      </c>
      <c r="L114" s="49">
        <f>Ввод!$H27*L92/4</f>
        <v>0</v>
      </c>
      <c r="M114" s="49">
        <f>Ввод!$H27*M92/4</f>
        <v>0</v>
      </c>
      <c r="N114" s="49">
        <f>Ввод!$H27*N92/4</f>
        <v>0</v>
      </c>
      <c r="O114" s="49">
        <f>Ввод!$H27*O92/4</f>
        <v>0</v>
      </c>
      <c r="P114" s="49">
        <f>Ввод!$H27*P92/4</f>
        <v>0</v>
      </c>
      <c r="Q114" s="49">
        <f>Ввод!$H27*Q92/4</f>
        <v>0</v>
      </c>
      <c r="R114" s="49">
        <f>Ввод!$H27*R92/4</f>
        <v>0</v>
      </c>
      <c r="S114" s="49">
        <f>Ввод!$H27*S92/4</f>
        <v>0</v>
      </c>
      <c r="T114" s="49">
        <f>Ввод!$H27*T92/4</f>
        <v>0</v>
      </c>
      <c r="U114" s="49">
        <f>Ввод!$H27*U92/4</f>
        <v>0</v>
      </c>
      <c r="V114" s="49">
        <f>Ввод!$H27*V92/4</f>
        <v>0</v>
      </c>
      <c r="W114" s="49">
        <f>Ввод!$H27*W92/4</f>
        <v>0</v>
      </c>
      <c r="X114" s="49">
        <f>Ввод!$H27*X92/4</f>
        <v>0</v>
      </c>
      <c r="Y114" s="49">
        <f>Ввод!$H27*Y92/4</f>
        <v>0</v>
      </c>
      <c r="Z114" s="49">
        <f>Ввод!$H27*Z92/4</f>
        <v>0</v>
      </c>
      <c r="AA114" s="49">
        <f>Ввод!$H27*AA92/4</f>
        <v>0</v>
      </c>
      <c r="AB114" s="49">
        <f>Ввод!$H27*AB92/4</f>
        <v>0</v>
      </c>
      <c r="AC114" s="49">
        <f>Ввод!$H27*AC92/4</f>
        <v>0</v>
      </c>
      <c r="AD114" s="49">
        <f>Ввод!$H27*AD92/4</f>
        <v>0</v>
      </c>
      <c r="AE114" s="49">
        <f>Ввод!$H27*AE92/4</f>
        <v>0</v>
      </c>
      <c r="AF114" s="49">
        <f>Ввод!$H27*AF92/4</f>
        <v>0</v>
      </c>
      <c r="AG114" s="49">
        <f>Ввод!$H27*AG92/4</f>
        <v>0</v>
      </c>
      <c r="AH114" s="49">
        <f>Ввод!$H27*AH92/4</f>
        <v>0</v>
      </c>
      <c r="AI114" s="49">
        <f>Ввод!$H27*AI92/4</f>
        <v>0</v>
      </c>
      <c r="AJ114" s="49">
        <f>Ввод!$H27*AJ92/4</f>
        <v>0</v>
      </c>
      <c r="AK114" s="49">
        <f>Ввод!$H27*AK92/4</f>
        <v>0</v>
      </c>
      <c r="AL114" s="49">
        <f>Ввод!$H27*AL92/4</f>
        <v>0</v>
      </c>
      <c r="AM114" s="49">
        <f>Ввод!$H27*AM92/4</f>
        <v>0</v>
      </c>
      <c r="AN114" s="49">
        <f>Ввод!$H27*AN92/4</f>
        <v>0</v>
      </c>
      <c r="AO114" s="49">
        <f>Ввод!$H27*AO92/4</f>
        <v>0</v>
      </c>
      <c r="AP114" s="49">
        <f>Ввод!$H27*AP92/4</f>
        <v>0</v>
      </c>
      <c r="AQ114" s="49">
        <f>Ввод!$H27*AQ92/4</f>
        <v>0</v>
      </c>
      <c r="AR114" s="49">
        <f>Ввод!$H27*AR92/4</f>
        <v>0</v>
      </c>
      <c r="AS114" s="49">
        <f>Ввод!$H27*AS92/4</f>
        <v>0</v>
      </c>
      <c r="AT114" s="49">
        <f>Ввод!$H27*AT92/4</f>
        <v>0</v>
      </c>
      <c r="AU114" s="49">
        <f>Ввод!$H27*AU92/4</f>
        <v>0</v>
      </c>
      <c r="AV114" s="49">
        <f>Ввод!$H27*AV92/4</f>
        <v>0</v>
      </c>
      <c r="AW114" s="49">
        <f>Ввод!$H27*AW92/4</f>
        <v>0</v>
      </c>
      <c r="AX114" s="49">
        <f>Ввод!$H27*AX92/4</f>
        <v>0</v>
      </c>
      <c r="AY114" s="49">
        <f>Ввод!$H27*AY92/4</f>
        <v>0</v>
      </c>
      <c r="AZ114" s="49">
        <f>Ввод!$H27*AZ92/4</f>
        <v>0</v>
      </c>
      <c r="BA114" s="49">
        <f>Ввод!$H27*BA92/4</f>
        <v>0</v>
      </c>
      <c r="BB114" s="49">
        <f>Ввод!$H27*BB92/4</f>
        <v>0</v>
      </c>
      <c r="BC114" s="49">
        <f>Ввод!$H27*BC92/4</f>
        <v>0</v>
      </c>
      <c r="BD114" s="49">
        <f>Ввод!$H27*BD92/4</f>
        <v>0</v>
      </c>
      <c r="BE114" s="49">
        <f>Ввод!$H27*BE92/4</f>
        <v>0</v>
      </c>
      <c r="BF114" s="49">
        <f>Ввод!$H27*BF92/4</f>
        <v>0</v>
      </c>
      <c r="BG114" s="49">
        <f>Ввод!$H27*BG92/4</f>
        <v>0</v>
      </c>
      <c r="BH114" s="49">
        <f>Ввод!$H27*BH92/4</f>
        <v>0</v>
      </c>
      <c r="BI114" s="49">
        <f>Ввод!$H27*BI92/4</f>
        <v>0</v>
      </c>
      <c r="BJ114" s="49">
        <f>Ввод!$H27*BJ92/4</f>
        <v>0</v>
      </c>
      <c r="BK114" s="49">
        <f>Ввод!$H27*BK92/4</f>
        <v>0</v>
      </c>
      <c r="BL114" s="49">
        <f>Ввод!$H27*BL92/4</f>
        <v>0</v>
      </c>
      <c r="BM114" s="49">
        <f>Ввод!$H27*BM92/4</f>
        <v>0</v>
      </c>
      <c r="BN114" s="49">
        <f>Ввод!$H27*BN92/4</f>
        <v>0</v>
      </c>
      <c r="BO114" s="49">
        <f>Ввод!$H27*BO92/4</f>
        <v>0</v>
      </c>
      <c r="BP114" s="49">
        <f>Ввод!$H27*BP92/4</f>
        <v>0</v>
      </c>
      <c r="BQ114" s="49">
        <f>Ввод!$H27*BQ92/4</f>
        <v>0</v>
      </c>
      <c r="BR114" s="49">
        <f>Ввод!$H27*BR92/4</f>
        <v>0</v>
      </c>
      <c r="BS114" s="49">
        <f>Ввод!$H27*BS92/4</f>
        <v>0</v>
      </c>
      <c r="BT114" s="49">
        <f>Ввод!$H27*BT92/4</f>
        <v>0</v>
      </c>
      <c r="BU114" s="49">
        <f>Ввод!$H27*BU92/4</f>
        <v>0</v>
      </c>
      <c r="BV114" s="49">
        <f>Ввод!$H27*BV92/4</f>
        <v>0</v>
      </c>
      <c r="BW114" s="49">
        <f>Ввод!$H27*BW92/4</f>
        <v>0</v>
      </c>
      <c r="BX114" s="49">
        <f>Ввод!$H27*BX92/4</f>
        <v>0</v>
      </c>
      <c r="BY114" s="49">
        <f>Ввод!$H27*BY92/4</f>
        <v>0</v>
      </c>
      <c r="BZ114" s="49">
        <f>Ввод!$H27*BZ92/4</f>
        <v>0</v>
      </c>
      <c r="CA114" s="49">
        <f>Ввод!$H27*CA92/4</f>
        <v>0</v>
      </c>
      <c r="CB114" s="49">
        <f>Ввод!$H27*CB92/4</f>
        <v>0</v>
      </c>
      <c r="CC114" s="49">
        <f>Ввод!$H27*CC92/4</f>
        <v>0</v>
      </c>
      <c r="CD114" s="49">
        <f>Ввод!$H27*CD92/4</f>
        <v>0</v>
      </c>
      <c r="CE114" s="49">
        <f>Ввод!$H27*CE92/4</f>
        <v>0</v>
      </c>
      <c r="CF114" s="49">
        <f>Ввод!$H27*CF92/4</f>
        <v>0</v>
      </c>
      <c r="CG114" s="49">
        <f>Ввод!$H27*CG92/4</f>
        <v>0</v>
      </c>
      <c r="CH114" s="49">
        <f>Ввод!$H27*CH92/4</f>
        <v>0</v>
      </c>
      <c r="CI114" s="49">
        <f>Ввод!$H27*CI92/4</f>
        <v>0</v>
      </c>
      <c r="CJ114" s="49">
        <f>Ввод!$H27*CJ92/4</f>
        <v>0</v>
      </c>
      <c r="CK114" s="49">
        <f>Ввод!$H27*CK92/4</f>
        <v>0</v>
      </c>
      <c r="CL114" s="49">
        <f>Ввод!$H27*CL92/4</f>
        <v>0</v>
      </c>
      <c r="CM114" s="49">
        <f>Ввод!$H27*CM92/4</f>
        <v>0</v>
      </c>
      <c r="CN114" s="49">
        <f>Ввод!$H27*CN92/4</f>
        <v>0</v>
      </c>
      <c r="CO114" s="49">
        <f>Ввод!$H27*CO92/4</f>
        <v>0</v>
      </c>
      <c r="CP114" s="49">
        <f>Ввод!$H27*CP92/4</f>
        <v>0</v>
      </c>
      <c r="CQ114" s="49">
        <f>Ввод!$H27*CQ92/4</f>
        <v>0</v>
      </c>
      <c r="CR114" s="49">
        <f>Ввод!$H27*CR92/4</f>
        <v>0</v>
      </c>
      <c r="CS114" s="49">
        <f>Ввод!$H27*CS92/4</f>
        <v>0</v>
      </c>
      <c r="CT114" s="49">
        <f>Ввод!$H27*CT92/4</f>
        <v>0</v>
      </c>
      <c r="CU114" s="49">
        <f>Ввод!$H27*CU92/4</f>
        <v>0</v>
      </c>
      <c r="CV114" s="49">
        <f>Ввод!$H27*CV92/4</f>
        <v>0</v>
      </c>
      <c r="CW114" s="49">
        <f>Ввод!$H27*CW92/4</f>
        <v>0</v>
      </c>
      <c r="CX114" s="49">
        <f>Ввод!$H27*CX92/4</f>
        <v>0</v>
      </c>
      <c r="CY114" s="49">
        <f>Ввод!$H27*CY92/4</f>
        <v>0</v>
      </c>
      <c r="CZ114" s="49">
        <f>Ввод!$H27*CZ92/4</f>
        <v>0</v>
      </c>
      <c r="DA114" s="49">
        <f>Ввод!$H27*DA92/4</f>
        <v>0</v>
      </c>
      <c r="DB114" s="49">
        <f>Ввод!$H27*DB92/4</f>
        <v>0</v>
      </c>
      <c r="DC114" s="49">
        <f>Ввод!$H27*DC92/4</f>
        <v>0</v>
      </c>
      <c r="DD114" s="49">
        <f>Ввод!$H27*DD92/4</f>
        <v>0</v>
      </c>
      <c r="DE114" s="49">
        <f>Ввод!$H27*DE92/4</f>
        <v>0</v>
      </c>
      <c r="DF114" s="49">
        <f>Ввод!$H27*DF92/4</f>
        <v>0</v>
      </c>
      <c r="DG114" s="49">
        <f>Ввод!$H27*DG92/4</f>
        <v>0</v>
      </c>
      <c r="DH114" s="49">
        <f>Ввод!$H27*DH92/4</f>
        <v>0</v>
      </c>
      <c r="DI114" s="49">
        <f>Ввод!$H27*DI92/4</f>
        <v>0</v>
      </c>
      <c r="DJ114" s="49">
        <f>Ввод!$H27*DJ92/4</f>
        <v>0</v>
      </c>
    </row>
    <row r="115" spans="2:114" x14ac:dyDescent="0.25">
      <c r="B115" t="str">
        <f t="shared" si="86"/>
        <v>Создание / реконструкция объект №3</v>
      </c>
      <c r="G115" s="45" t="s">
        <v>138</v>
      </c>
      <c r="J115" s="49">
        <f>Ввод!$H28*J93/4</f>
        <v>0</v>
      </c>
      <c r="K115" s="49">
        <f>Ввод!$H28*K93/4</f>
        <v>0</v>
      </c>
      <c r="L115" s="49">
        <f>Ввод!$H28*L93/4</f>
        <v>0</v>
      </c>
      <c r="M115" s="49">
        <f>Ввод!$H28*M93/4</f>
        <v>0</v>
      </c>
      <c r="N115" s="49">
        <f>Ввод!$H28*N93/4</f>
        <v>0</v>
      </c>
      <c r="O115" s="49">
        <f>Ввод!$H28*O93/4</f>
        <v>0</v>
      </c>
      <c r="P115" s="49">
        <f>Ввод!$H28*P93/4</f>
        <v>0</v>
      </c>
      <c r="Q115" s="49">
        <f>Ввод!$H28*Q93/4</f>
        <v>0</v>
      </c>
      <c r="R115" s="49">
        <f>Ввод!$H28*R93/4</f>
        <v>0</v>
      </c>
      <c r="S115" s="49">
        <f>Ввод!$H28*S93/4</f>
        <v>0</v>
      </c>
      <c r="T115" s="49">
        <f>Ввод!$H28*T93/4</f>
        <v>0</v>
      </c>
      <c r="U115" s="49">
        <f>Ввод!$H28*U93/4</f>
        <v>0</v>
      </c>
      <c r="V115" s="49">
        <f>Ввод!$H28*V93/4</f>
        <v>0</v>
      </c>
      <c r="W115" s="49">
        <f>Ввод!$H28*W93/4</f>
        <v>0</v>
      </c>
      <c r="X115" s="49">
        <f>Ввод!$H28*X93/4</f>
        <v>0</v>
      </c>
      <c r="Y115" s="49">
        <f>Ввод!$H28*Y93/4</f>
        <v>0</v>
      </c>
      <c r="Z115" s="49">
        <f>Ввод!$H28*Z93/4</f>
        <v>0</v>
      </c>
      <c r="AA115" s="49">
        <f>Ввод!$H28*AA93/4</f>
        <v>0</v>
      </c>
      <c r="AB115" s="49">
        <f>Ввод!$H28*AB93/4</f>
        <v>0</v>
      </c>
      <c r="AC115" s="49">
        <f>Ввод!$H28*AC93/4</f>
        <v>0</v>
      </c>
      <c r="AD115" s="49">
        <f>Ввод!$H28*AD93/4</f>
        <v>0</v>
      </c>
      <c r="AE115" s="49">
        <f>Ввод!$H28*AE93/4</f>
        <v>0</v>
      </c>
      <c r="AF115" s="49">
        <f>Ввод!$H28*AF93/4</f>
        <v>0</v>
      </c>
      <c r="AG115" s="49">
        <f>Ввод!$H28*AG93/4</f>
        <v>0</v>
      </c>
      <c r="AH115" s="49">
        <f>Ввод!$H28*AH93/4</f>
        <v>0</v>
      </c>
      <c r="AI115" s="49">
        <f>Ввод!$H28*AI93/4</f>
        <v>0</v>
      </c>
      <c r="AJ115" s="49">
        <f>Ввод!$H28*AJ93/4</f>
        <v>0</v>
      </c>
      <c r="AK115" s="49">
        <f>Ввод!$H28*AK93/4</f>
        <v>0</v>
      </c>
      <c r="AL115" s="49">
        <f>Ввод!$H28*AL93/4</f>
        <v>0</v>
      </c>
      <c r="AM115" s="49">
        <f>Ввод!$H28*AM93/4</f>
        <v>0</v>
      </c>
      <c r="AN115" s="49">
        <f>Ввод!$H28*AN93/4</f>
        <v>0</v>
      </c>
      <c r="AO115" s="49">
        <f>Ввод!$H28*AO93/4</f>
        <v>0</v>
      </c>
      <c r="AP115" s="49">
        <f>Ввод!$H28*AP93/4</f>
        <v>0</v>
      </c>
      <c r="AQ115" s="49">
        <f>Ввод!$H28*AQ93/4</f>
        <v>0</v>
      </c>
      <c r="AR115" s="49">
        <f>Ввод!$H28*AR93/4</f>
        <v>0</v>
      </c>
      <c r="AS115" s="49">
        <f>Ввод!$H28*AS93/4</f>
        <v>0</v>
      </c>
      <c r="AT115" s="49">
        <f>Ввод!$H28*AT93/4</f>
        <v>0</v>
      </c>
      <c r="AU115" s="49">
        <f>Ввод!$H28*AU93/4</f>
        <v>0</v>
      </c>
      <c r="AV115" s="49">
        <f>Ввод!$H28*AV93/4</f>
        <v>0</v>
      </c>
      <c r="AW115" s="49">
        <f>Ввод!$H28*AW93/4</f>
        <v>0</v>
      </c>
      <c r="AX115" s="49">
        <f>Ввод!$H28*AX93/4</f>
        <v>0</v>
      </c>
      <c r="AY115" s="49">
        <f>Ввод!$H28*AY93/4</f>
        <v>0</v>
      </c>
      <c r="AZ115" s="49">
        <f>Ввод!$H28*AZ93/4</f>
        <v>0</v>
      </c>
      <c r="BA115" s="49">
        <f>Ввод!$H28*BA93/4</f>
        <v>0</v>
      </c>
      <c r="BB115" s="49">
        <f>Ввод!$H28*BB93/4</f>
        <v>0</v>
      </c>
      <c r="BC115" s="49">
        <f>Ввод!$H28*BC93/4</f>
        <v>0</v>
      </c>
      <c r="BD115" s="49">
        <f>Ввод!$H28*BD93/4</f>
        <v>0</v>
      </c>
      <c r="BE115" s="49">
        <f>Ввод!$H28*BE93/4</f>
        <v>0</v>
      </c>
      <c r="BF115" s="49">
        <f>Ввод!$H28*BF93/4</f>
        <v>0</v>
      </c>
      <c r="BG115" s="49">
        <f>Ввод!$H28*BG93/4</f>
        <v>0</v>
      </c>
      <c r="BH115" s="49">
        <f>Ввод!$H28*BH93/4</f>
        <v>0</v>
      </c>
      <c r="BI115" s="49">
        <f>Ввод!$H28*BI93/4</f>
        <v>0</v>
      </c>
      <c r="BJ115" s="49">
        <f>Ввод!$H28*BJ93/4</f>
        <v>0</v>
      </c>
      <c r="BK115" s="49">
        <f>Ввод!$H28*BK93/4</f>
        <v>0</v>
      </c>
      <c r="BL115" s="49">
        <f>Ввод!$H28*BL93/4</f>
        <v>0</v>
      </c>
      <c r="BM115" s="49">
        <f>Ввод!$H28*BM93/4</f>
        <v>0</v>
      </c>
      <c r="BN115" s="49">
        <f>Ввод!$H28*BN93/4</f>
        <v>0</v>
      </c>
      <c r="BO115" s="49">
        <f>Ввод!$H28*BO93/4</f>
        <v>0</v>
      </c>
      <c r="BP115" s="49">
        <f>Ввод!$H28*BP93/4</f>
        <v>0</v>
      </c>
      <c r="BQ115" s="49">
        <f>Ввод!$H28*BQ93/4</f>
        <v>0</v>
      </c>
      <c r="BR115" s="49">
        <f>Ввод!$H28*BR93/4</f>
        <v>0</v>
      </c>
      <c r="BS115" s="49">
        <f>Ввод!$H28*BS93/4</f>
        <v>0</v>
      </c>
      <c r="BT115" s="49">
        <f>Ввод!$H28*BT93/4</f>
        <v>0</v>
      </c>
      <c r="BU115" s="49">
        <f>Ввод!$H28*BU93/4</f>
        <v>0</v>
      </c>
      <c r="BV115" s="49">
        <f>Ввод!$H28*BV93/4</f>
        <v>0</v>
      </c>
      <c r="BW115" s="49">
        <f>Ввод!$H28*BW93/4</f>
        <v>0</v>
      </c>
      <c r="BX115" s="49">
        <f>Ввод!$H28*BX93/4</f>
        <v>0</v>
      </c>
      <c r="BY115" s="49">
        <f>Ввод!$H28*BY93/4</f>
        <v>0</v>
      </c>
      <c r="BZ115" s="49">
        <f>Ввод!$H28*BZ93/4</f>
        <v>0</v>
      </c>
      <c r="CA115" s="49">
        <f>Ввод!$H28*CA93/4</f>
        <v>0</v>
      </c>
      <c r="CB115" s="49">
        <f>Ввод!$H28*CB93/4</f>
        <v>0</v>
      </c>
      <c r="CC115" s="49">
        <f>Ввод!$H28*CC93/4</f>
        <v>0</v>
      </c>
      <c r="CD115" s="49">
        <f>Ввод!$H28*CD93/4</f>
        <v>0</v>
      </c>
      <c r="CE115" s="49">
        <f>Ввод!$H28*CE93/4</f>
        <v>0</v>
      </c>
      <c r="CF115" s="49">
        <f>Ввод!$H28*CF93/4</f>
        <v>0</v>
      </c>
      <c r="CG115" s="49">
        <f>Ввод!$H28*CG93/4</f>
        <v>0</v>
      </c>
      <c r="CH115" s="49">
        <f>Ввод!$H28*CH93/4</f>
        <v>0</v>
      </c>
      <c r="CI115" s="49">
        <f>Ввод!$H28*CI93/4</f>
        <v>0</v>
      </c>
      <c r="CJ115" s="49">
        <f>Ввод!$H28*CJ93/4</f>
        <v>0</v>
      </c>
      <c r="CK115" s="49">
        <f>Ввод!$H28*CK93/4</f>
        <v>0</v>
      </c>
      <c r="CL115" s="49">
        <f>Ввод!$H28*CL93/4</f>
        <v>0</v>
      </c>
      <c r="CM115" s="49">
        <f>Ввод!$H28*CM93/4</f>
        <v>0</v>
      </c>
      <c r="CN115" s="49">
        <f>Ввод!$H28*CN93/4</f>
        <v>0</v>
      </c>
      <c r="CO115" s="49">
        <f>Ввод!$H28*CO93/4</f>
        <v>0</v>
      </c>
      <c r="CP115" s="49">
        <f>Ввод!$H28*CP93/4</f>
        <v>0</v>
      </c>
      <c r="CQ115" s="49">
        <f>Ввод!$H28*CQ93/4</f>
        <v>0</v>
      </c>
      <c r="CR115" s="49">
        <f>Ввод!$H28*CR93/4</f>
        <v>0</v>
      </c>
      <c r="CS115" s="49">
        <f>Ввод!$H28*CS93/4</f>
        <v>0</v>
      </c>
      <c r="CT115" s="49">
        <f>Ввод!$H28*CT93/4</f>
        <v>0</v>
      </c>
      <c r="CU115" s="49">
        <f>Ввод!$H28*CU93/4</f>
        <v>0</v>
      </c>
      <c r="CV115" s="49">
        <f>Ввод!$H28*CV93/4</f>
        <v>0</v>
      </c>
      <c r="CW115" s="49">
        <f>Ввод!$H28*CW93/4</f>
        <v>0</v>
      </c>
      <c r="CX115" s="49">
        <f>Ввод!$H28*CX93/4</f>
        <v>0</v>
      </c>
      <c r="CY115" s="49">
        <f>Ввод!$H28*CY93/4</f>
        <v>0</v>
      </c>
      <c r="CZ115" s="49">
        <f>Ввод!$H28*CZ93/4</f>
        <v>0</v>
      </c>
      <c r="DA115" s="49">
        <f>Ввод!$H28*DA93/4</f>
        <v>0</v>
      </c>
      <c r="DB115" s="49">
        <f>Ввод!$H28*DB93/4</f>
        <v>0</v>
      </c>
      <c r="DC115" s="49">
        <f>Ввод!$H28*DC93/4</f>
        <v>0</v>
      </c>
      <c r="DD115" s="49">
        <f>Ввод!$H28*DD93/4</f>
        <v>0</v>
      </c>
      <c r="DE115" s="49">
        <f>Ввод!$H28*DE93/4</f>
        <v>0</v>
      </c>
      <c r="DF115" s="49">
        <f>Ввод!$H28*DF93/4</f>
        <v>0</v>
      </c>
      <c r="DG115" s="49">
        <f>Ввод!$H28*DG93/4</f>
        <v>0</v>
      </c>
      <c r="DH115" s="49">
        <f>Ввод!$H28*DH93/4</f>
        <v>0</v>
      </c>
      <c r="DI115" s="49">
        <f>Ввод!$H28*DI93/4</f>
        <v>0</v>
      </c>
      <c r="DJ115" s="49">
        <f>Ввод!$H28*DJ93/4</f>
        <v>0</v>
      </c>
    </row>
    <row r="116" spans="2:114" x14ac:dyDescent="0.25">
      <c r="B116" t="str">
        <f t="shared" si="86"/>
        <v>Создание / реконструкция объект №4</v>
      </c>
      <c r="G116" s="45" t="s">
        <v>138</v>
      </c>
      <c r="J116" s="49">
        <f>Ввод!$H29*J94/4</f>
        <v>0</v>
      </c>
      <c r="K116" s="49">
        <f>Ввод!$H29*K94/4</f>
        <v>0</v>
      </c>
      <c r="L116" s="49">
        <f>Ввод!$H29*L94/4</f>
        <v>0</v>
      </c>
      <c r="M116" s="49">
        <f>Ввод!$H29*M94/4</f>
        <v>0</v>
      </c>
      <c r="N116" s="49">
        <f>Ввод!$H29*N94/4</f>
        <v>0</v>
      </c>
      <c r="O116" s="49">
        <f>Ввод!$H29*O94/4</f>
        <v>0</v>
      </c>
      <c r="P116" s="49">
        <f>Ввод!$H29*P94/4</f>
        <v>0</v>
      </c>
      <c r="Q116" s="49">
        <f>Ввод!$H29*Q94/4</f>
        <v>0</v>
      </c>
      <c r="R116" s="49">
        <f>Ввод!$H29*R94/4</f>
        <v>0</v>
      </c>
      <c r="S116" s="49">
        <f>Ввод!$H29*S94/4</f>
        <v>0</v>
      </c>
      <c r="T116" s="49">
        <f>Ввод!$H29*T94/4</f>
        <v>0</v>
      </c>
      <c r="U116" s="49">
        <f>Ввод!$H29*U94/4</f>
        <v>0</v>
      </c>
      <c r="V116" s="49">
        <f>Ввод!$H29*V94/4</f>
        <v>0</v>
      </c>
      <c r="W116" s="49">
        <f>Ввод!$H29*W94/4</f>
        <v>0</v>
      </c>
      <c r="X116" s="49">
        <f>Ввод!$H29*X94/4</f>
        <v>0</v>
      </c>
      <c r="Y116" s="49">
        <f>Ввод!$H29*Y94/4</f>
        <v>0</v>
      </c>
      <c r="Z116" s="49">
        <f>Ввод!$H29*Z94/4</f>
        <v>0</v>
      </c>
      <c r="AA116" s="49">
        <f>Ввод!$H29*AA94/4</f>
        <v>0</v>
      </c>
      <c r="AB116" s="49">
        <f>Ввод!$H29*AB94/4</f>
        <v>0</v>
      </c>
      <c r="AC116" s="49">
        <f>Ввод!$H29*AC94/4</f>
        <v>0</v>
      </c>
      <c r="AD116" s="49">
        <f>Ввод!$H29*AD94/4</f>
        <v>0</v>
      </c>
      <c r="AE116" s="49">
        <f>Ввод!$H29*AE94/4</f>
        <v>0</v>
      </c>
      <c r="AF116" s="49">
        <f>Ввод!$H29*AF94/4</f>
        <v>0</v>
      </c>
      <c r="AG116" s="49">
        <f>Ввод!$H29*AG94/4</f>
        <v>0</v>
      </c>
      <c r="AH116" s="49">
        <f>Ввод!$H29*AH94/4</f>
        <v>0</v>
      </c>
      <c r="AI116" s="49">
        <f>Ввод!$H29*AI94/4</f>
        <v>0</v>
      </c>
      <c r="AJ116" s="49">
        <f>Ввод!$H29*AJ94/4</f>
        <v>0</v>
      </c>
      <c r="AK116" s="49">
        <f>Ввод!$H29*AK94/4</f>
        <v>0</v>
      </c>
      <c r="AL116" s="49">
        <f>Ввод!$H29*AL94/4</f>
        <v>0</v>
      </c>
      <c r="AM116" s="49">
        <f>Ввод!$H29*AM94/4</f>
        <v>0</v>
      </c>
      <c r="AN116" s="49">
        <f>Ввод!$H29*AN94/4</f>
        <v>0</v>
      </c>
      <c r="AO116" s="49">
        <f>Ввод!$H29*AO94/4</f>
        <v>0</v>
      </c>
      <c r="AP116" s="49">
        <f>Ввод!$H29*AP94/4</f>
        <v>0</v>
      </c>
      <c r="AQ116" s="49">
        <f>Ввод!$H29*AQ94/4</f>
        <v>0</v>
      </c>
      <c r="AR116" s="49">
        <f>Ввод!$H29*AR94/4</f>
        <v>0</v>
      </c>
      <c r="AS116" s="49">
        <f>Ввод!$H29*AS94/4</f>
        <v>0</v>
      </c>
      <c r="AT116" s="49">
        <f>Ввод!$H29*AT94/4</f>
        <v>0</v>
      </c>
      <c r="AU116" s="49">
        <f>Ввод!$H29*AU94/4</f>
        <v>0</v>
      </c>
      <c r="AV116" s="49">
        <f>Ввод!$H29*AV94/4</f>
        <v>0</v>
      </c>
      <c r="AW116" s="49">
        <f>Ввод!$H29*AW94/4</f>
        <v>0</v>
      </c>
      <c r="AX116" s="49">
        <f>Ввод!$H29*AX94/4</f>
        <v>0</v>
      </c>
      <c r="AY116" s="49">
        <f>Ввод!$H29*AY94/4</f>
        <v>0</v>
      </c>
      <c r="AZ116" s="49">
        <f>Ввод!$H29*AZ94/4</f>
        <v>0</v>
      </c>
      <c r="BA116" s="49">
        <f>Ввод!$H29*BA94/4</f>
        <v>0</v>
      </c>
      <c r="BB116" s="49">
        <f>Ввод!$H29*BB94/4</f>
        <v>0</v>
      </c>
      <c r="BC116" s="49">
        <f>Ввод!$H29*BC94/4</f>
        <v>0</v>
      </c>
      <c r="BD116" s="49">
        <f>Ввод!$H29*BD94/4</f>
        <v>0</v>
      </c>
      <c r="BE116" s="49">
        <f>Ввод!$H29*BE94/4</f>
        <v>0</v>
      </c>
      <c r="BF116" s="49">
        <f>Ввод!$H29*BF94/4</f>
        <v>0</v>
      </c>
      <c r="BG116" s="49">
        <f>Ввод!$H29*BG94/4</f>
        <v>0</v>
      </c>
      <c r="BH116" s="49">
        <f>Ввод!$H29*BH94/4</f>
        <v>0</v>
      </c>
      <c r="BI116" s="49">
        <f>Ввод!$H29*BI94/4</f>
        <v>0</v>
      </c>
      <c r="BJ116" s="49">
        <f>Ввод!$H29*BJ94/4</f>
        <v>0</v>
      </c>
      <c r="BK116" s="49">
        <f>Ввод!$H29*BK94/4</f>
        <v>0</v>
      </c>
      <c r="BL116" s="49">
        <f>Ввод!$H29*BL94/4</f>
        <v>0</v>
      </c>
      <c r="BM116" s="49">
        <f>Ввод!$H29*BM94/4</f>
        <v>0</v>
      </c>
      <c r="BN116" s="49">
        <f>Ввод!$H29*BN94/4</f>
        <v>0</v>
      </c>
      <c r="BO116" s="49">
        <f>Ввод!$H29*BO94/4</f>
        <v>0</v>
      </c>
      <c r="BP116" s="49">
        <f>Ввод!$H29*BP94/4</f>
        <v>0</v>
      </c>
      <c r="BQ116" s="49">
        <f>Ввод!$H29*BQ94/4</f>
        <v>0</v>
      </c>
      <c r="BR116" s="49">
        <f>Ввод!$H29*BR94/4</f>
        <v>0</v>
      </c>
      <c r="BS116" s="49">
        <f>Ввод!$H29*BS94/4</f>
        <v>0</v>
      </c>
      <c r="BT116" s="49">
        <f>Ввод!$H29*BT94/4</f>
        <v>0</v>
      </c>
      <c r="BU116" s="49">
        <f>Ввод!$H29*BU94/4</f>
        <v>0</v>
      </c>
      <c r="BV116" s="49">
        <f>Ввод!$H29*BV94/4</f>
        <v>0</v>
      </c>
      <c r="BW116" s="49">
        <f>Ввод!$H29*BW94/4</f>
        <v>0</v>
      </c>
      <c r="BX116" s="49">
        <f>Ввод!$H29*BX94/4</f>
        <v>0</v>
      </c>
      <c r="BY116" s="49">
        <f>Ввод!$H29*BY94/4</f>
        <v>0</v>
      </c>
      <c r="BZ116" s="49">
        <f>Ввод!$H29*BZ94/4</f>
        <v>0</v>
      </c>
      <c r="CA116" s="49">
        <f>Ввод!$H29*CA94/4</f>
        <v>0</v>
      </c>
      <c r="CB116" s="49">
        <f>Ввод!$H29*CB94/4</f>
        <v>0</v>
      </c>
      <c r="CC116" s="49">
        <f>Ввод!$H29*CC94/4</f>
        <v>0</v>
      </c>
      <c r="CD116" s="49">
        <f>Ввод!$H29*CD94/4</f>
        <v>0</v>
      </c>
      <c r="CE116" s="49">
        <f>Ввод!$H29*CE94/4</f>
        <v>0</v>
      </c>
      <c r="CF116" s="49">
        <f>Ввод!$H29*CF94/4</f>
        <v>0</v>
      </c>
      <c r="CG116" s="49">
        <f>Ввод!$H29*CG94/4</f>
        <v>0</v>
      </c>
      <c r="CH116" s="49">
        <f>Ввод!$H29*CH94/4</f>
        <v>0</v>
      </c>
      <c r="CI116" s="49">
        <f>Ввод!$H29*CI94/4</f>
        <v>0</v>
      </c>
      <c r="CJ116" s="49">
        <f>Ввод!$H29*CJ94/4</f>
        <v>0</v>
      </c>
      <c r="CK116" s="49">
        <f>Ввод!$H29*CK94/4</f>
        <v>0</v>
      </c>
      <c r="CL116" s="49">
        <f>Ввод!$H29*CL94/4</f>
        <v>0</v>
      </c>
      <c r="CM116" s="49">
        <f>Ввод!$H29*CM94/4</f>
        <v>0</v>
      </c>
      <c r="CN116" s="49">
        <f>Ввод!$H29*CN94/4</f>
        <v>0</v>
      </c>
      <c r="CO116" s="49">
        <f>Ввод!$H29*CO94/4</f>
        <v>0</v>
      </c>
      <c r="CP116" s="49">
        <f>Ввод!$H29*CP94/4</f>
        <v>0</v>
      </c>
      <c r="CQ116" s="49">
        <f>Ввод!$H29*CQ94/4</f>
        <v>0</v>
      </c>
      <c r="CR116" s="49">
        <f>Ввод!$H29*CR94/4</f>
        <v>0</v>
      </c>
      <c r="CS116" s="49">
        <f>Ввод!$H29*CS94/4</f>
        <v>0</v>
      </c>
      <c r="CT116" s="49">
        <f>Ввод!$H29*CT94/4</f>
        <v>0</v>
      </c>
      <c r="CU116" s="49">
        <f>Ввод!$H29*CU94/4</f>
        <v>0</v>
      </c>
      <c r="CV116" s="49">
        <f>Ввод!$H29*CV94/4</f>
        <v>0</v>
      </c>
      <c r="CW116" s="49">
        <f>Ввод!$H29*CW94/4</f>
        <v>0</v>
      </c>
      <c r="CX116" s="49">
        <f>Ввод!$H29*CX94/4</f>
        <v>0</v>
      </c>
      <c r="CY116" s="49">
        <f>Ввод!$H29*CY94/4</f>
        <v>0</v>
      </c>
      <c r="CZ116" s="49">
        <f>Ввод!$H29*CZ94/4</f>
        <v>0</v>
      </c>
      <c r="DA116" s="49">
        <f>Ввод!$H29*DA94/4</f>
        <v>0</v>
      </c>
      <c r="DB116" s="49">
        <f>Ввод!$H29*DB94/4</f>
        <v>0</v>
      </c>
      <c r="DC116" s="49">
        <f>Ввод!$H29*DC94/4</f>
        <v>0</v>
      </c>
      <c r="DD116" s="49">
        <f>Ввод!$H29*DD94/4</f>
        <v>0</v>
      </c>
      <c r="DE116" s="49">
        <f>Ввод!$H29*DE94/4</f>
        <v>0</v>
      </c>
      <c r="DF116" s="49">
        <f>Ввод!$H29*DF94/4</f>
        <v>0</v>
      </c>
      <c r="DG116" s="49">
        <f>Ввод!$H29*DG94/4</f>
        <v>0</v>
      </c>
      <c r="DH116" s="49">
        <f>Ввод!$H29*DH94/4</f>
        <v>0</v>
      </c>
      <c r="DI116" s="49">
        <f>Ввод!$H29*DI94/4</f>
        <v>0</v>
      </c>
      <c r="DJ116" s="49">
        <f>Ввод!$H29*DJ94/4</f>
        <v>0</v>
      </c>
    </row>
    <row r="117" spans="2:114" x14ac:dyDescent="0.25">
      <c r="B117" t="str">
        <f t="shared" si="86"/>
        <v>Создание / реконструкция объект №5</v>
      </c>
      <c r="G117" s="45" t="s">
        <v>138</v>
      </c>
      <c r="J117" s="49">
        <f>Ввод!$H30*J95/4</f>
        <v>0</v>
      </c>
      <c r="K117" s="49">
        <f>Ввод!$H30*K95/4</f>
        <v>0</v>
      </c>
      <c r="L117" s="49">
        <f>Ввод!$H30*L95/4</f>
        <v>0</v>
      </c>
      <c r="M117" s="49">
        <f>Ввод!$H30*M95/4</f>
        <v>0</v>
      </c>
      <c r="N117" s="49">
        <f>Ввод!$H30*N95/4</f>
        <v>0</v>
      </c>
      <c r="O117" s="49">
        <f>Ввод!$H30*O95/4</f>
        <v>0</v>
      </c>
      <c r="P117" s="49">
        <f>Ввод!$H30*P95/4</f>
        <v>0</v>
      </c>
      <c r="Q117" s="49">
        <f>Ввод!$H30*Q95/4</f>
        <v>0</v>
      </c>
      <c r="R117" s="49">
        <f>Ввод!$H30*R95/4</f>
        <v>0</v>
      </c>
      <c r="S117" s="49">
        <f>Ввод!$H30*S95/4</f>
        <v>0</v>
      </c>
      <c r="T117" s="49">
        <f>Ввод!$H30*T95/4</f>
        <v>0</v>
      </c>
      <c r="U117" s="49">
        <f>Ввод!$H30*U95/4</f>
        <v>0</v>
      </c>
      <c r="V117" s="49">
        <f>Ввод!$H30*V95/4</f>
        <v>0</v>
      </c>
      <c r="W117" s="49">
        <f>Ввод!$H30*W95/4</f>
        <v>0</v>
      </c>
      <c r="X117" s="49">
        <f>Ввод!$H30*X95/4</f>
        <v>0</v>
      </c>
      <c r="Y117" s="49">
        <f>Ввод!$H30*Y95/4</f>
        <v>0</v>
      </c>
      <c r="Z117" s="49">
        <f>Ввод!$H30*Z95/4</f>
        <v>0</v>
      </c>
      <c r="AA117" s="49">
        <f>Ввод!$H30*AA95/4</f>
        <v>0</v>
      </c>
      <c r="AB117" s="49">
        <f>Ввод!$H30*AB95/4</f>
        <v>0</v>
      </c>
      <c r="AC117" s="49">
        <f>Ввод!$H30*AC95/4</f>
        <v>0</v>
      </c>
      <c r="AD117" s="49">
        <f>Ввод!$H30*AD95/4</f>
        <v>0</v>
      </c>
      <c r="AE117" s="49">
        <f>Ввод!$H30*AE95/4</f>
        <v>0</v>
      </c>
      <c r="AF117" s="49">
        <f>Ввод!$H30*AF95/4</f>
        <v>0</v>
      </c>
      <c r="AG117" s="49">
        <f>Ввод!$H30*AG95/4</f>
        <v>0</v>
      </c>
      <c r="AH117" s="49">
        <f>Ввод!$H30*AH95/4</f>
        <v>0</v>
      </c>
      <c r="AI117" s="49">
        <f>Ввод!$H30*AI95/4</f>
        <v>0</v>
      </c>
      <c r="AJ117" s="49">
        <f>Ввод!$H30*AJ95/4</f>
        <v>0</v>
      </c>
      <c r="AK117" s="49">
        <f>Ввод!$H30*AK95/4</f>
        <v>0</v>
      </c>
      <c r="AL117" s="49">
        <f>Ввод!$H30*AL95/4</f>
        <v>0</v>
      </c>
      <c r="AM117" s="49">
        <f>Ввод!$H30*AM95/4</f>
        <v>0</v>
      </c>
      <c r="AN117" s="49">
        <f>Ввод!$H30*AN95/4</f>
        <v>0</v>
      </c>
      <c r="AO117" s="49">
        <f>Ввод!$H30*AO95/4</f>
        <v>0</v>
      </c>
      <c r="AP117" s="49">
        <f>Ввод!$H30*AP95/4</f>
        <v>0</v>
      </c>
      <c r="AQ117" s="49">
        <f>Ввод!$H30*AQ95/4</f>
        <v>0</v>
      </c>
      <c r="AR117" s="49">
        <f>Ввод!$H30*AR95/4</f>
        <v>0</v>
      </c>
      <c r="AS117" s="49">
        <f>Ввод!$H30*AS95/4</f>
        <v>0</v>
      </c>
      <c r="AT117" s="49">
        <f>Ввод!$H30*AT95/4</f>
        <v>0</v>
      </c>
      <c r="AU117" s="49">
        <f>Ввод!$H30*AU95/4</f>
        <v>0</v>
      </c>
      <c r="AV117" s="49">
        <f>Ввод!$H30*AV95/4</f>
        <v>0</v>
      </c>
      <c r="AW117" s="49">
        <f>Ввод!$H30*AW95/4</f>
        <v>0</v>
      </c>
      <c r="AX117" s="49">
        <f>Ввод!$H30*AX95/4</f>
        <v>0</v>
      </c>
      <c r="AY117" s="49">
        <f>Ввод!$H30*AY95/4</f>
        <v>0</v>
      </c>
      <c r="AZ117" s="49">
        <f>Ввод!$H30*AZ95/4</f>
        <v>0</v>
      </c>
      <c r="BA117" s="49">
        <f>Ввод!$H30*BA95/4</f>
        <v>0</v>
      </c>
      <c r="BB117" s="49">
        <f>Ввод!$H30*BB95/4</f>
        <v>0</v>
      </c>
      <c r="BC117" s="49">
        <f>Ввод!$H30*BC95/4</f>
        <v>0</v>
      </c>
      <c r="BD117" s="49">
        <f>Ввод!$H30*BD95/4</f>
        <v>0</v>
      </c>
      <c r="BE117" s="49">
        <f>Ввод!$H30*BE95/4</f>
        <v>0</v>
      </c>
      <c r="BF117" s="49">
        <f>Ввод!$H30*BF95/4</f>
        <v>0</v>
      </c>
      <c r="BG117" s="49">
        <f>Ввод!$H30*BG95/4</f>
        <v>0</v>
      </c>
      <c r="BH117" s="49">
        <f>Ввод!$H30*BH95/4</f>
        <v>0</v>
      </c>
      <c r="BI117" s="49">
        <f>Ввод!$H30*BI95/4</f>
        <v>0</v>
      </c>
      <c r="BJ117" s="49">
        <f>Ввод!$H30*BJ95/4</f>
        <v>0</v>
      </c>
      <c r="BK117" s="49">
        <f>Ввод!$H30*BK95/4</f>
        <v>0</v>
      </c>
      <c r="BL117" s="49">
        <f>Ввод!$H30*BL95/4</f>
        <v>0</v>
      </c>
      <c r="BM117" s="49">
        <f>Ввод!$H30*BM95/4</f>
        <v>0</v>
      </c>
      <c r="BN117" s="49">
        <f>Ввод!$H30*BN95/4</f>
        <v>0</v>
      </c>
      <c r="BO117" s="49">
        <f>Ввод!$H30*BO95/4</f>
        <v>0</v>
      </c>
      <c r="BP117" s="49">
        <f>Ввод!$H30*BP95/4</f>
        <v>0</v>
      </c>
      <c r="BQ117" s="49">
        <f>Ввод!$H30*BQ95/4</f>
        <v>0</v>
      </c>
      <c r="BR117" s="49">
        <f>Ввод!$H30*BR95/4</f>
        <v>0</v>
      </c>
      <c r="BS117" s="49">
        <f>Ввод!$H30*BS95/4</f>
        <v>0</v>
      </c>
      <c r="BT117" s="49">
        <f>Ввод!$H30*BT95/4</f>
        <v>0</v>
      </c>
      <c r="BU117" s="49">
        <f>Ввод!$H30*BU95/4</f>
        <v>0</v>
      </c>
      <c r="BV117" s="49">
        <f>Ввод!$H30*BV95/4</f>
        <v>0</v>
      </c>
      <c r="BW117" s="49">
        <f>Ввод!$H30*BW95/4</f>
        <v>0</v>
      </c>
      <c r="BX117" s="49">
        <f>Ввод!$H30*BX95/4</f>
        <v>0</v>
      </c>
      <c r="BY117" s="49">
        <f>Ввод!$H30*BY95/4</f>
        <v>0</v>
      </c>
      <c r="BZ117" s="49">
        <f>Ввод!$H30*BZ95/4</f>
        <v>0</v>
      </c>
      <c r="CA117" s="49">
        <f>Ввод!$H30*CA95/4</f>
        <v>0</v>
      </c>
      <c r="CB117" s="49">
        <f>Ввод!$H30*CB95/4</f>
        <v>0</v>
      </c>
      <c r="CC117" s="49">
        <f>Ввод!$H30*CC95/4</f>
        <v>0</v>
      </c>
      <c r="CD117" s="49">
        <f>Ввод!$H30*CD95/4</f>
        <v>0</v>
      </c>
      <c r="CE117" s="49">
        <f>Ввод!$H30*CE95/4</f>
        <v>0</v>
      </c>
      <c r="CF117" s="49">
        <f>Ввод!$H30*CF95/4</f>
        <v>0</v>
      </c>
      <c r="CG117" s="49">
        <f>Ввод!$H30*CG95/4</f>
        <v>0</v>
      </c>
      <c r="CH117" s="49">
        <f>Ввод!$H30*CH95/4</f>
        <v>0</v>
      </c>
      <c r="CI117" s="49">
        <f>Ввод!$H30*CI95/4</f>
        <v>0</v>
      </c>
      <c r="CJ117" s="49">
        <f>Ввод!$H30*CJ95/4</f>
        <v>0</v>
      </c>
      <c r="CK117" s="49">
        <f>Ввод!$H30*CK95/4</f>
        <v>0</v>
      </c>
      <c r="CL117" s="49">
        <f>Ввод!$H30*CL95/4</f>
        <v>0</v>
      </c>
      <c r="CM117" s="49">
        <f>Ввод!$H30*CM95/4</f>
        <v>0</v>
      </c>
      <c r="CN117" s="49">
        <f>Ввод!$H30*CN95/4</f>
        <v>0</v>
      </c>
      <c r="CO117" s="49">
        <f>Ввод!$H30*CO95/4</f>
        <v>0</v>
      </c>
      <c r="CP117" s="49">
        <f>Ввод!$H30*CP95/4</f>
        <v>0</v>
      </c>
      <c r="CQ117" s="49">
        <f>Ввод!$H30*CQ95/4</f>
        <v>0</v>
      </c>
      <c r="CR117" s="49">
        <f>Ввод!$H30*CR95/4</f>
        <v>0</v>
      </c>
      <c r="CS117" s="49">
        <f>Ввод!$H30*CS95/4</f>
        <v>0</v>
      </c>
      <c r="CT117" s="49">
        <f>Ввод!$H30*CT95/4</f>
        <v>0</v>
      </c>
      <c r="CU117" s="49">
        <f>Ввод!$H30*CU95/4</f>
        <v>0</v>
      </c>
      <c r="CV117" s="49">
        <f>Ввод!$H30*CV95/4</f>
        <v>0</v>
      </c>
      <c r="CW117" s="49">
        <f>Ввод!$H30*CW95/4</f>
        <v>0</v>
      </c>
      <c r="CX117" s="49">
        <f>Ввод!$H30*CX95/4</f>
        <v>0</v>
      </c>
      <c r="CY117" s="49">
        <f>Ввод!$H30*CY95/4</f>
        <v>0</v>
      </c>
      <c r="CZ117" s="49">
        <f>Ввод!$H30*CZ95/4</f>
        <v>0</v>
      </c>
      <c r="DA117" s="49">
        <f>Ввод!$H30*DA95/4</f>
        <v>0</v>
      </c>
      <c r="DB117" s="49">
        <f>Ввод!$H30*DB95/4</f>
        <v>0</v>
      </c>
      <c r="DC117" s="49">
        <f>Ввод!$H30*DC95/4</f>
        <v>0</v>
      </c>
      <c r="DD117" s="49">
        <f>Ввод!$H30*DD95/4</f>
        <v>0</v>
      </c>
      <c r="DE117" s="49">
        <f>Ввод!$H30*DE95/4</f>
        <v>0</v>
      </c>
      <c r="DF117" s="49">
        <f>Ввод!$H30*DF95/4</f>
        <v>0</v>
      </c>
      <c r="DG117" s="49">
        <f>Ввод!$H30*DG95/4</f>
        <v>0</v>
      </c>
      <c r="DH117" s="49">
        <f>Ввод!$H30*DH95/4</f>
        <v>0</v>
      </c>
      <c r="DI117" s="49">
        <f>Ввод!$H30*DI95/4</f>
        <v>0</v>
      </c>
      <c r="DJ117" s="49">
        <f>Ввод!$H30*DJ95/4</f>
        <v>0</v>
      </c>
    </row>
    <row r="118" spans="2:114" x14ac:dyDescent="0.25">
      <c r="B118" t="str">
        <f t="shared" si="86"/>
        <v>Создание / реконструкция объект №6</v>
      </c>
      <c r="G118" s="45" t="s">
        <v>138</v>
      </c>
      <c r="J118" s="49">
        <f>Ввод!$H31*J96/4</f>
        <v>0</v>
      </c>
      <c r="K118" s="49">
        <f>Ввод!$H31*K96/4</f>
        <v>0</v>
      </c>
      <c r="L118" s="49">
        <f>Ввод!$H31*L96/4</f>
        <v>0</v>
      </c>
      <c r="M118" s="49">
        <f>Ввод!$H31*M96/4</f>
        <v>0</v>
      </c>
      <c r="N118" s="49">
        <f>Ввод!$H31*N96/4</f>
        <v>0</v>
      </c>
      <c r="O118" s="49">
        <f>Ввод!$H31*O96/4</f>
        <v>0</v>
      </c>
      <c r="P118" s="49">
        <f>Ввод!$H31*P96/4</f>
        <v>0</v>
      </c>
      <c r="Q118" s="49">
        <f>Ввод!$H31*Q96/4</f>
        <v>0</v>
      </c>
      <c r="R118" s="49">
        <f>Ввод!$H31*R96/4</f>
        <v>0</v>
      </c>
      <c r="S118" s="49">
        <f>Ввод!$H31*S96/4</f>
        <v>0</v>
      </c>
      <c r="T118" s="49">
        <f>Ввод!$H31*T96/4</f>
        <v>0</v>
      </c>
      <c r="U118" s="49">
        <f>Ввод!$H31*U96/4</f>
        <v>0</v>
      </c>
      <c r="V118" s="49">
        <f>Ввод!$H31*V96/4</f>
        <v>0</v>
      </c>
      <c r="W118" s="49">
        <f>Ввод!$H31*W96/4</f>
        <v>0</v>
      </c>
      <c r="X118" s="49">
        <f>Ввод!$H31*X96/4</f>
        <v>0</v>
      </c>
      <c r="Y118" s="49">
        <f>Ввод!$H31*Y96/4</f>
        <v>0</v>
      </c>
      <c r="Z118" s="49">
        <f>Ввод!$H31*Z96/4</f>
        <v>0</v>
      </c>
      <c r="AA118" s="49">
        <f>Ввод!$H31*AA96/4</f>
        <v>0</v>
      </c>
      <c r="AB118" s="49">
        <f>Ввод!$H31*AB96/4</f>
        <v>0</v>
      </c>
      <c r="AC118" s="49">
        <f>Ввод!$H31*AC96/4</f>
        <v>0</v>
      </c>
      <c r="AD118" s="49">
        <f>Ввод!$H31*AD96/4</f>
        <v>0</v>
      </c>
      <c r="AE118" s="49">
        <f>Ввод!$H31*AE96/4</f>
        <v>0</v>
      </c>
      <c r="AF118" s="49">
        <f>Ввод!$H31*AF96/4</f>
        <v>0</v>
      </c>
      <c r="AG118" s="49">
        <f>Ввод!$H31*AG96/4</f>
        <v>0</v>
      </c>
      <c r="AH118" s="49">
        <f>Ввод!$H31*AH96/4</f>
        <v>0</v>
      </c>
      <c r="AI118" s="49">
        <f>Ввод!$H31*AI96/4</f>
        <v>0</v>
      </c>
      <c r="AJ118" s="49">
        <f>Ввод!$H31*AJ96/4</f>
        <v>0</v>
      </c>
      <c r="AK118" s="49">
        <f>Ввод!$H31*AK96/4</f>
        <v>0</v>
      </c>
      <c r="AL118" s="49">
        <f>Ввод!$H31*AL96/4</f>
        <v>0</v>
      </c>
      <c r="AM118" s="49">
        <f>Ввод!$H31*AM96/4</f>
        <v>0</v>
      </c>
      <c r="AN118" s="49">
        <f>Ввод!$H31*AN96/4</f>
        <v>0</v>
      </c>
      <c r="AO118" s="49">
        <f>Ввод!$H31*AO96/4</f>
        <v>0</v>
      </c>
      <c r="AP118" s="49">
        <f>Ввод!$H31*AP96/4</f>
        <v>0</v>
      </c>
      <c r="AQ118" s="49">
        <f>Ввод!$H31*AQ96/4</f>
        <v>0</v>
      </c>
      <c r="AR118" s="49">
        <f>Ввод!$H31*AR96/4</f>
        <v>0</v>
      </c>
      <c r="AS118" s="49">
        <f>Ввод!$H31*AS96/4</f>
        <v>0</v>
      </c>
      <c r="AT118" s="49">
        <f>Ввод!$H31*AT96/4</f>
        <v>0</v>
      </c>
      <c r="AU118" s="49">
        <f>Ввод!$H31*AU96/4</f>
        <v>0</v>
      </c>
      <c r="AV118" s="49">
        <f>Ввод!$H31*AV96/4</f>
        <v>0</v>
      </c>
      <c r="AW118" s="49">
        <f>Ввод!$H31*AW96/4</f>
        <v>0</v>
      </c>
      <c r="AX118" s="49">
        <f>Ввод!$H31*AX96/4</f>
        <v>0</v>
      </c>
      <c r="AY118" s="49">
        <f>Ввод!$H31*AY96/4</f>
        <v>0</v>
      </c>
      <c r="AZ118" s="49">
        <f>Ввод!$H31*AZ96/4</f>
        <v>0</v>
      </c>
      <c r="BA118" s="49">
        <f>Ввод!$H31*BA96/4</f>
        <v>0</v>
      </c>
      <c r="BB118" s="49">
        <f>Ввод!$H31*BB96/4</f>
        <v>0</v>
      </c>
      <c r="BC118" s="49">
        <f>Ввод!$H31*BC96/4</f>
        <v>0</v>
      </c>
      <c r="BD118" s="49">
        <f>Ввод!$H31*BD96/4</f>
        <v>0</v>
      </c>
      <c r="BE118" s="49">
        <f>Ввод!$H31*BE96/4</f>
        <v>0</v>
      </c>
      <c r="BF118" s="49">
        <f>Ввод!$H31*BF96/4</f>
        <v>0</v>
      </c>
      <c r="BG118" s="49">
        <f>Ввод!$H31*BG96/4</f>
        <v>0</v>
      </c>
      <c r="BH118" s="49">
        <f>Ввод!$H31*BH96/4</f>
        <v>0</v>
      </c>
      <c r="BI118" s="49">
        <f>Ввод!$H31*BI96/4</f>
        <v>0</v>
      </c>
      <c r="BJ118" s="49">
        <f>Ввод!$H31*BJ96/4</f>
        <v>0</v>
      </c>
      <c r="BK118" s="49">
        <f>Ввод!$H31*BK96/4</f>
        <v>0</v>
      </c>
      <c r="BL118" s="49">
        <f>Ввод!$H31*BL96/4</f>
        <v>0</v>
      </c>
      <c r="BM118" s="49">
        <f>Ввод!$H31*BM96/4</f>
        <v>0</v>
      </c>
      <c r="BN118" s="49">
        <f>Ввод!$H31*BN96/4</f>
        <v>0</v>
      </c>
      <c r="BO118" s="49">
        <f>Ввод!$H31*BO96/4</f>
        <v>0</v>
      </c>
      <c r="BP118" s="49">
        <f>Ввод!$H31*BP96/4</f>
        <v>0</v>
      </c>
      <c r="BQ118" s="49">
        <f>Ввод!$H31*BQ96/4</f>
        <v>0</v>
      </c>
      <c r="BR118" s="49">
        <f>Ввод!$H31*BR96/4</f>
        <v>0</v>
      </c>
      <c r="BS118" s="49">
        <f>Ввод!$H31*BS96/4</f>
        <v>0</v>
      </c>
      <c r="BT118" s="49">
        <f>Ввод!$H31*BT96/4</f>
        <v>0</v>
      </c>
      <c r="BU118" s="49">
        <f>Ввод!$H31*BU96/4</f>
        <v>0</v>
      </c>
      <c r="BV118" s="49">
        <f>Ввод!$H31*BV96/4</f>
        <v>0</v>
      </c>
      <c r="BW118" s="49">
        <f>Ввод!$H31*BW96/4</f>
        <v>0</v>
      </c>
      <c r="BX118" s="49">
        <f>Ввод!$H31*BX96/4</f>
        <v>0</v>
      </c>
      <c r="BY118" s="49">
        <f>Ввод!$H31*BY96/4</f>
        <v>0</v>
      </c>
      <c r="BZ118" s="49">
        <f>Ввод!$H31*BZ96/4</f>
        <v>0</v>
      </c>
      <c r="CA118" s="49">
        <f>Ввод!$H31*CA96/4</f>
        <v>0</v>
      </c>
      <c r="CB118" s="49">
        <f>Ввод!$H31*CB96/4</f>
        <v>0</v>
      </c>
      <c r="CC118" s="49">
        <f>Ввод!$H31*CC96/4</f>
        <v>0</v>
      </c>
      <c r="CD118" s="49">
        <f>Ввод!$H31*CD96/4</f>
        <v>0</v>
      </c>
      <c r="CE118" s="49">
        <f>Ввод!$H31*CE96/4</f>
        <v>0</v>
      </c>
      <c r="CF118" s="49">
        <f>Ввод!$H31*CF96/4</f>
        <v>0</v>
      </c>
      <c r="CG118" s="49">
        <f>Ввод!$H31*CG96/4</f>
        <v>0</v>
      </c>
      <c r="CH118" s="49">
        <f>Ввод!$H31*CH96/4</f>
        <v>0</v>
      </c>
      <c r="CI118" s="49">
        <f>Ввод!$H31*CI96/4</f>
        <v>0</v>
      </c>
      <c r="CJ118" s="49">
        <f>Ввод!$H31*CJ96/4</f>
        <v>0</v>
      </c>
      <c r="CK118" s="49">
        <f>Ввод!$H31*CK96/4</f>
        <v>0</v>
      </c>
      <c r="CL118" s="49">
        <f>Ввод!$H31*CL96/4</f>
        <v>0</v>
      </c>
      <c r="CM118" s="49">
        <f>Ввод!$H31*CM96/4</f>
        <v>0</v>
      </c>
      <c r="CN118" s="49">
        <f>Ввод!$H31*CN96/4</f>
        <v>0</v>
      </c>
      <c r="CO118" s="49">
        <f>Ввод!$H31*CO96/4</f>
        <v>0</v>
      </c>
      <c r="CP118" s="49">
        <f>Ввод!$H31*CP96/4</f>
        <v>0</v>
      </c>
      <c r="CQ118" s="49">
        <f>Ввод!$H31*CQ96/4</f>
        <v>0</v>
      </c>
      <c r="CR118" s="49">
        <f>Ввод!$H31*CR96/4</f>
        <v>0</v>
      </c>
      <c r="CS118" s="49">
        <f>Ввод!$H31*CS96/4</f>
        <v>0</v>
      </c>
      <c r="CT118" s="49">
        <f>Ввод!$H31*CT96/4</f>
        <v>0</v>
      </c>
      <c r="CU118" s="49">
        <f>Ввод!$H31*CU96/4</f>
        <v>0</v>
      </c>
      <c r="CV118" s="49">
        <f>Ввод!$H31*CV96/4</f>
        <v>0</v>
      </c>
      <c r="CW118" s="49">
        <f>Ввод!$H31*CW96/4</f>
        <v>0</v>
      </c>
      <c r="CX118" s="49">
        <f>Ввод!$H31*CX96/4</f>
        <v>0</v>
      </c>
      <c r="CY118" s="49">
        <f>Ввод!$H31*CY96/4</f>
        <v>0</v>
      </c>
      <c r="CZ118" s="49">
        <f>Ввод!$H31*CZ96/4</f>
        <v>0</v>
      </c>
      <c r="DA118" s="49">
        <f>Ввод!$H31*DA96/4</f>
        <v>0</v>
      </c>
      <c r="DB118" s="49">
        <f>Ввод!$H31*DB96/4</f>
        <v>0</v>
      </c>
      <c r="DC118" s="49">
        <f>Ввод!$H31*DC96/4</f>
        <v>0</v>
      </c>
      <c r="DD118" s="49">
        <f>Ввод!$H31*DD96/4</f>
        <v>0</v>
      </c>
      <c r="DE118" s="49">
        <f>Ввод!$H31*DE96/4</f>
        <v>0</v>
      </c>
      <c r="DF118" s="49">
        <f>Ввод!$H31*DF96/4</f>
        <v>0</v>
      </c>
      <c r="DG118" s="49">
        <f>Ввод!$H31*DG96/4</f>
        <v>0</v>
      </c>
      <c r="DH118" s="49">
        <f>Ввод!$H31*DH96/4</f>
        <v>0</v>
      </c>
      <c r="DI118" s="49">
        <f>Ввод!$H31*DI96/4</f>
        <v>0</v>
      </c>
      <c r="DJ118" s="49">
        <f>Ввод!$H31*DJ96/4</f>
        <v>0</v>
      </c>
    </row>
    <row r="119" spans="2:114" x14ac:dyDescent="0.25">
      <c r="B119" t="str">
        <f t="shared" si="86"/>
        <v>Создание / реконструкция объект №7</v>
      </c>
      <c r="G119" s="45" t="s">
        <v>138</v>
      </c>
      <c r="J119" s="49">
        <f>Ввод!$H32*J97/4</f>
        <v>0</v>
      </c>
      <c r="K119" s="49">
        <f>Ввод!$H32*K97/4</f>
        <v>0</v>
      </c>
      <c r="L119" s="49">
        <f>Ввод!$H32*L97/4</f>
        <v>0</v>
      </c>
      <c r="M119" s="49">
        <f>Ввод!$H32*M97/4</f>
        <v>0</v>
      </c>
      <c r="N119" s="49">
        <f>Ввод!$H32*N97/4</f>
        <v>0</v>
      </c>
      <c r="O119" s="49">
        <f>Ввод!$H32*O97/4</f>
        <v>0</v>
      </c>
      <c r="P119" s="49">
        <f>Ввод!$H32*P97/4</f>
        <v>0</v>
      </c>
      <c r="Q119" s="49">
        <f>Ввод!$H32*Q97/4</f>
        <v>0</v>
      </c>
      <c r="R119" s="49">
        <f>Ввод!$H32*R97/4</f>
        <v>0</v>
      </c>
      <c r="S119" s="49">
        <f>Ввод!$H32*S97/4</f>
        <v>0</v>
      </c>
      <c r="T119" s="49">
        <f>Ввод!$H32*T97/4</f>
        <v>0</v>
      </c>
      <c r="U119" s="49">
        <f>Ввод!$H32*U97/4</f>
        <v>0</v>
      </c>
      <c r="V119" s="49">
        <f>Ввод!$H32*V97/4</f>
        <v>0</v>
      </c>
      <c r="W119" s="49">
        <f>Ввод!$H32*W97/4</f>
        <v>0</v>
      </c>
      <c r="X119" s="49">
        <f>Ввод!$H32*X97/4</f>
        <v>0</v>
      </c>
      <c r="Y119" s="49">
        <f>Ввод!$H32*Y97/4</f>
        <v>0</v>
      </c>
      <c r="Z119" s="49">
        <f>Ввод!$H32*Z97/4</f>
        <v>0</v>
      </c>
      <c r="AA119" s="49">
        <f>Ввод!$H32*AA97/4</f>
        <v>0</v>
      </c>
      <c r="AB119" s="49">
        <f>Ввод!$H32*AB97/4</f>
        <v>0</v>
      </c>
      <c r="AC119" s="49">
        <f>Ввод!$H32*AC97/4</f>
        <v>0</v>
      </c>
      <c r="AD119" s="49">
        <f>Ввод!$H32*AD97/4</f>
        <v>0</v>
      </c>
      <c r="AE119" s="49">
        <f>Ввод!$H32*AE97/4</f>
        <v>0</v>
      </c>
      <c r="AF119" s="49">
        <f>Ввод!$H32*AF97/4</f>
        <v>0</v>
      </c>
      <c r="AG119" s="49">
        <f>Ввод!$H32*AG97/4</f>
        <v>0</v>
      </c>
      <c r="AH119" s="49">
        <f>Ввод!$H32*AH97/4</f>
        <v>0</v>
      </c>
      <c r="AI119" s="49">
        <f>Ввод!$H32*AI97/4</f>
        <v>0</v>
      </c>
      <c r="AJ119" s="49">
        <f>Ввод!$H32*AJ97/4</f>
        <v>0</v>
      </c>
      <c r="AK119" s="49">
        <f>Ввод!$H32*AK97/4</f>
        <v>0</v>
      </c>
      <c r="AL119" s="49">
        <f>Ввод!$H32*AL97/4</f>
        <v>0</v>
      </c>
      <c r="AM119" s="49">
        <f>Ввод!$H32*AM97/4</f>
        <v>0</v>
      </c>
      <c r="AN119" s="49">
        <f>Ввод!$H32*AN97/4</f>
        <v>0</v>
      </c>
      <c r="AO119" s="49">
        <f>Ввод!$H32*AO97/4</f>
        <v>0</v>
      </c>
      <c r="AP119" s="49">
        <f>Ввод!$H32*AP97/4</f>
        <v>0</v>
      </c>
      <c r="AQ119" s="49">
        <f>Ввод!$H32*AQ97/4</f>
        <v>0</v>
      </c>
      <c r="AR119" s="49">
        <f>Ввод!$H32*AR97/4</f>
        <v>0</v>
      </c>
      <c r="AS119" s="49">
        <f>Ввод!$H32*AS97/4</f>
        <v>0</v>
      </c>
      <c r="AT119" s="49">
        <f>Ввод!$H32*AT97/4</f>
        <v>0</v>
      </c>
      <c r="AU119" s="49">
        <f>Ввод!$H32*AU97/4</f>
        <v>0</v>
      </c>
      <c r="AV119" s="49">
        <f>Ввод!$H32*AV97/4</f>
        <v>0</v>
      </c>
      <c r="AW119" s="49">
        <f>Ввод!$H32*AW97/4</f>
        <v>0</v>
      </c>
      <c r="AX119" s="49">
        <f>Ввод!$H32*AX97/4</f>
        <v>0</v>
      </c>
      <c r="AY119" s="49">
        <f>Ввод!$H32*AY97/4</f>
        <v>0</v>
      </c>
      <c r="AZ119" s="49">
        <f>Ввод!$H32*AZ97/4</f>
        <v>0</v>
      </c>
      <c r="BA119" s="49">
        <f>Ввод!$H32*BA97/4</f>
        <v>0</v>
      </c>
      <c r="BB119" s="49">
        <f>Ввод!$H32*BB97/4</f>
        <v>0</v>
      </c>
      <c r="BC119" s="49">
        <f>Ввод!$H32*BC97/4</f>
        <v>0</v>
      </c>
      <c r="BD119" s="49">
        <f>Ввод!$H32*BD97/4</f>
        <v>0</v>
      </c>
      <c r="BE119" s="49">
        <f>Ввод!$H32*BE97/4</f>
        <v>0</v>
      </c>
      <c r="BF119" s="49">
        <f>Ввод!$H32*BF97/4</f>
        <v>0</v>
      </c>
      <c r="BG119" s="49">
        <f>Ввод!$H32*BG97/4</f>
        <v>0</v>
      </c>
      <c r="BH119" s="49">
        <f>Ввод!$H32*BH97/4</f>
        <v>0</v>
      </c>
      <c r="BI119" s="49">
        <f>Ввод!$H32*BI97/4</f>
        <v>0</v>
      </c>
      <c r="BJ119" s="49">
        <f>Ввод!$H32*BJ97/4</f>
        <v>0</v>
      </c>
      <c r="BK119" s="49">
        <f>Ввод!$H32*BK97/4</f>
        <v>0</v>
      </c>
      <c r="BL119" s="49">
        <f>Ввод!$H32*BL97/4</f>
        <v>0</v>
      </c>
      <c r="BM119" s="49">
        <f>Ввод!$H32*BM97/4</f>
        <v>0</v>
      </c>
      <c r="BN119" s="49">
        <f>Ввод!$H32*BN97/4</f>
        <v>0</v>
      </c>
      <c r="BO119" s="49">
        <f>Ввод!$H32*BO97/4</f>
        <v>0</v>
      </c>
      <c r="BP119" s="49">
        <f>Ввод!$H32*BP97/4</f>
        <v>0</v>
      </c>
      <c r="BQ119" s="49">
        <f>Ввод!$H32*BQ97/4</f>
        <v>0</v>
      </c>
      <c r="BR119" s="49">
        <f>Ввод!$H32*BR97/4</f>
        <v>0</v>
      </c>
      <c r="BS119" s="49">
        <f>Ввод!$H32*BS97/4</f>
        <v>0</v>
      </c>
      <c r="BT119" s="49">
        <f>Ввод!$H32*BT97/4</f>
        <v>0</v>
      </c>
      <c r="BU119" s="49">
        <f>Ввод!$H32*BU97/4</f>
        <v>0</v>
      </c>
      <c r="BV119" s="49">
        <f>Ввод!$H32*BV97/4</f>
        <v>0</v>
      </c>
      <c r="BW119" s="49">
        <f>Ввод!$H32*BW97/4</f>
        <v>0</v>
      </c>
      <c r="BX119" s="49">
        <f>Ввод!$H32*BX97/4</f>
        <v>0</v>
      </c>
      <c r="BY119" s="49">
        <f>Ввод!$H32*BY97/4</f>
        <v>0</v>
      </c>
      <c r="BZ119" s="49">
        <f>Ввод!$H32*BZ97/4</f>
        <v>0</v>
      </c>
      <c r="CA119" s="49">
        <f>Ввод!$H32*CA97/4</f>
        <v>0</v>
      </c>
      <c r="CB119" s="49">
        <f>Ввод!$H32*CB97/4</f>
        <v>0</v>
      </c>
      <c r="CC119" s="49">
        <f>Ввод!$H32*CC97/4</f>
        <v>0</v>
      </c>
      <c r="CD119" s="49">
        <f>Ввод!$H32*CD97/4</f>
        <v>0</v>
      </c>
      <c r="CE119" s="49">
        <f>Ввод!$H32*CE97/4</f>
        <v>0</v>
      </c>
      <c r="CF119" s="49">
        <f>Ввод!$H32*CF97/4</f>
        <v>0</v>
      </c>
      <c r="CG119" s="49">
        <f>Ввод!$H32*CG97/4</f>
        <v>0</v>
      </c>
      <c r="CH119" s="49">
        <f>Ввод!$H32*CH97/4</f>
        <v>0</v>
      </c>
      <c r="CI119" s="49">
        <f>Ввод!$H32*CI97/4</f>
        <v>0</v>
      </c>
      <c r="CJ119" s="49">
        <f>Ввод!$H32*CJ97/4</f>
        <v>0</v>
      </c>
      <c r="CK119" s="49">
        <f>Ввод!$H32*CK97/4</f>
        <v>0</v>
      </c>
      <c r="CL119" s="49">
        <f>Ввод!$H32*CL97/4</f>
        <v>0</v>
      </c>
      <c r="CM119" s="49">
        <f>Ввод!$H32*CM97/4</f>
        <v>0</v>
      </c>
      <c r="CN119" s="49">
        <f>Ввод!$H32*CN97/4</f>
        <v>0</v>
      </c>
      <c r="CO119" s="49">
        <f>Ввод!$H32*CO97/4</f>
        <v>0</v>
      </c>
      <c r="CP119" s="49">
        <f>Ввод!$H32*CP97/4</f>
        <v>0</v>
      </c>
      <c r="CQ119" s="49">
        <f>Ввод!$H32*CQ97/4</f>
        <v>0</v>
      </c>
      <c r="CR119" s="49">
        <f>Ввод!$H32*CR97/4</f>
        <v>0</v>
      </c>
      <c r="CS119" s="49">
        <f>Ввод!$H32*CS97/4</f>
        <v>0</v>
      </c>
      <c r="CT119" s="49">
        <f>Ввод!$H32*CT97/4</f>
        <v>0</v>
      </c>
      <c r="CU119" s="49">
        <f>Ввод!$H32*CU97/4</f>
        <v>0</v>
      </c>
      <c r="CV119" s="49">
        <f>Ввод!$H32*CV97/4</f>
        <v>0</v>
      </c>
      <c r="CW119" s="49">
        <f>Ввод!$H32*CW97/4</f>
        <v>0</v>
      </c>
      <c r="CX119" s="49">
        <f>Ввод!$H32*CX97/4</f>
        <v>0</v>
      </c>
      <c r="CY119" s="49">
        <f>Ввод!$H32*CY97/4</f>
        <v>0</v>
      </c>
      <c r="CZ119" s="49">
        <f>Ввод!$H32*CZ97/4</f>
        <v>0</v>
      </c>
      <c r="DA119" s="49">
        <f>Ввод!$H32*DA97/4</f>
        <v>0</v>
      </c>
      <c r="DB119" s="49">
        <f>Ввод!$H32*DB97/4</f>
        <v>0</v>
      </c>
      <c r="DC119" s="49">
        <f>Ввод!$H32*DC97/4</f>
        <v>0</v>
      </c>
      <c r="DD119" s="49">
        <f>Ввод!$H32*DD97/4</f>
        <v>0</v>
      </c>
      <c r="DE119" s="49">
        <f>Ввод!$H32*DE97/4</f>
        <v>0</v>
      </c>
      <c r="DF119" s="49">
        <f>Ввод!$H32*DF97/4</f>
        <v>0</v>
      </c>
      <c r="DG119" s="49">
        <f>Ввод!$H32*DG97/4</f>
        <v>0</v>
      </c>
      <c r="DH119" s="49">
        <f>Ввод!$H32*DH97/4</f>
        <v>0</v>
      </c>
      <c r="DI119" s="49">
        <f>Ввод!$H32*DI97/4</f>
        <v>0</v>
      </c>
      <c r="DJ119" s="49">
        <f>Ввод!$H32*DJ97/4</f>
        <v>0</v>
      </c>
    </row>
    <row r="120" spans="2:114" x14ac:dyDescent="0.25">
      <c r="B120" t="str">
        <f t="shared" si="86"/>
        <v>Создание / реконструкция объект №8</v>
      </c>
      <c r="G120" s="45" t="s">
        <v>138</v>
      </c>
      <c r="J120" s="49">
        <f>Ввод!$H33*J98/4</f>
        <v>0</v>
      </c>
      <c r="K120" s="49">
        <f>Ввод!$H33*K98/4</f>
        <v>0</v>
      </c>
      <c r="L120" s="49">
        <f>Ввод!$H33*L98/4</f>
        <v>0</v>
      </c>
      <c r="M120" s="49">
        <f>Ввод!$H33*M98/4</f>
        <v>0</v>
      </c>
      <c r="N120" s="49">
        <f>Ввод!$H33*N98/4</f>
        <v>0</v>
      </c>
      <c r="O120" s="49">
        <f>Ввод!$H33*O98/4</f>
        <v>0</v>
      </c>
      <c r="P120" s="49">
        <f>Ввод!$H33*P98/4</f>
        <v>0</v>
      </c>
      <c r="Q120" s="49">
        <f>Ввод!$H33*Q98/4</f>
        <v>0</v>
      </c>
      <c r="R120" s="49">
        <f>Ввод!$H33*R98/4</f>
        <v>0</v>
      </c>
      <c r="S120" s="49">
        <f>Ввод!$H33*S98/4</f>
        <v>0</v>
      </c>
      <c r="T120" s="49">
        <f>Ввод!$H33*T98/4</f>
        <v>0</v>
      </c>
      <c r="U120" s="49">
        <f>Ввод!$H33*U98/4</f>
        <v>0</v>
      </c>
      <c r="V120" s="49">
        <f>Ввод!$H33*V98/4</f>
        <v>0</v>
      </c>
      <c r="W120" s="49">
        <f>Ввод!$H33*W98/4</f>
        <v>0</v>
      </c>
      <c r="X120" s="49">
        <f>Ввод!$H33*X98/4</f>
        <v>0</v>
      </c>
      <c r="Y120" s="49">
        <f>Ввод!$H33*Y98/4</f>
        <v>0</v>
      </c>
      <c r="Z120" s="49">
        <f>Ввод!$H33*Z98/4</f>
        <v>0</v>
      </c>
      <c r="AA120" s="49">
        <f>Ввод!$H33*AA98/4</f>
        <v>0</v>
      </c>
      <c r="AB120" s="49">
        <f>Ввод!$H33*AB98/4</f>
        <v>0</v>
      </c>
      <c r="AC120" s="49">
        <f>Ввод!$H33*AC98/4</f>
        <v>0</v>
      </c>
      <c r="AD120" s="49">
        <f>Ввод!$H33*AD98/4</f>
        <v>0</v>
      </c>
      <c r="AE120" s="49">
        <f>Ввод!$H33*AE98/4</f>
        <v>0</v>
      </c>
      <c r="AF120" s="49">
        <f>Ввод!$H33*AF98/4</f>
        <v>0</v>
      </c>
      <c r="AG120" s="49">
        <f>Ввод!$H33*AG98/4</f>
        <v>0</v>
      </c>
      <c r="AH120" s="49">
        <f>Ввод!$H33*AH98/4</f>
        <v>0</v>
      </c>
      <c r="AI120" s="49">
        <f>Ввод!$H33*AI98/4</f>
        <v>0</v>
      </c>
      <c r="AJ120" s="49">
        <f>Ввод!$H33*AJ98/4</f>
        <v>0</v>
      </c>
      <c r="AK120" s="49">
        <f>Ввод!$H33*AK98/4</f>
        <v>0</v>
      </c>
      <c r="AL120" s="49">
        <f>Ввод!$H33*AL98/4</f>
        <v>0</v>
      </c>
      <c r="AM120" s="49">
        <f>Ввод!$H33*AM98/4</f>
        <v>0</v>
      </c>
      <c r="AN120" s="49">
        <f>Ввод!$H33*AN98/4</f>
        <v>0</v>
      </c>
      <c r="AO120" s="49">
        <f>Ввод!$H33*AO98/4</f>
        <v>0</v>
      </c>
      <c r="AP120" s="49">
        <f>Ввод!$H33*AP98/4</f>
        <v>0</v>
      </c>
      <c r="AQ120" s="49">
        <f>Ввод!$H33*AQ98/4</f>
        <v>0</v>
      </c>
      <c r="AR120" s="49">
        <f>Ввод!$H33*AR98/4</f>
        <v>0</v>
      </c>
      <c r="AS120" s="49">
        <f>Ввод!$H33*AS98/4</f>
        <v>0</v>
      </c>
      <c r="AT120" s="49">
        <f>Ввод!$H33*AT98/4</f>
        <v>0</v>
      </c>
      <c r="AU120" s="49">
        <f>Ввод!$H33*AU98/4</f>
        <v>0</v>
      </c>
      <c r="AV120" s="49">
        <f>Ввод!$H33*AV98/4</f>
        <v>0</v>
      </c>
      <c r="AW120" s="49">
        <f>Ввод!$H33*AW98/4</f>
        <v>0</v>
      </c>
      <c r="AX120" s="49">
        <f>Ввод!$H33*AX98/4</f>
        <v>0</v>
      </c>
      <c r="AY120" s="49">
        <f>Ввод!$H33*AY98/4</f>
        <v>0</v>
      </c>
      <c r="AZ120" s="49">
        <f>Ввод!$H33*AZ98/4</f>
        <v>0</v>
      </c>
      <c r="BA120" s="49">
        <f>Ввод!$H33*BA98/4</f>
        <v>0</v>
      </c>
      <c r="BB120" s="49">
        <f>Ввод!$H33*BB98/4</f>
        <v>0</v>
      </c>
      <c r="BC120" s="49">
        <f>Ввод!$H33*BC98/4</f>
        <v>0</v>
      </c>
      <c r="BD120" s="49">
        <f>Ввод!$H33*BD98/4</f>
        <v>0</v>
      </c>
      <c r="BE120" s="49">
        <f>Ввод!$H33*BE98/4</f>
        <v>0</v>
      </c>
      <c r="BF120" s="49">
        <f>Ввод!$H33*BF98/4</f>
        <v>0</v>
      </c>
      <c r="BG120" s="49">
        <f>Ввод!$H33*BG98/4</f>
        <v>0</v>
      </c>
      <c r="BH120" s="49">
        <f>Ввод!$H33*BH98/4</f>
        <v>0</v>
      </c>
      <c r="BI120" s="49">
        <f>Ввод!$H33*BI98/4</f>
        <v>0</v>
      </c>
      <c r="BJ120" s="49">
        <f>Ввод!$H33*BJ98/4</f>
        <v>0</v>
      </c>
      <c r="BK120" s="49">
        <f>Ввод!$H33*BK98/4</f>
        <v>0</v>
      </c>
      <c r="BL120" s="49">
        <f>Ввод!$H33*BL98/4</f>
        <v>0</v>
      </c>
      <c r="BM120" s="49">
        <f>Ввод!$H33*BM98/4</f>
        <v>0</v>
      </c>
      <c r="BN120" s="49">
        <f>Ввод!$H33*BN98/4</f>
        <v>0</v>
      </c>
      <c r="BO120" s="49">
        <f>Ввод!$H33*BO98/4</f>
        <v>0</v>
      </c>
      <c r="BP120" s="49">
        <f>Ввод!$H33*BP98/4</f>
        <v>0</v>
      </c>
      <c r="BQ120" s="49">
        <f>Ввод!$H33*BQ98/4</f>
        <v>0</v>
      </c>
      <c r="BR120" s="49">
        <f>Ввод!$H33*BR98/4</f>
        <v>0</v>
      </c>
      <c r="BS120" s="49">
        <f>Ввод!$H33*BS98/4</f>
        <v>0</v>
      </c>
      <c r="BT120" s="49">
        <f>Ввод!$H33*BT98/4</f>
        <v>0</v>
      </c>
      <c r="BU120" s="49">
        <f>Ввод!$H33*BU98/4</f>
        <v>0</v>
      </c>
      <c r="BV120" s="49">
        <f>Ввод!$H33*BV98/4</f>
        <v>0</v>
      </c>
      <c r="BW120" s="49">
        <f>Ввод!$H33*BW98/4</f>
        <v>0</v>
      </c>
      <c r="BX120" s="49">
        <f>Ввод!$H33*BX98/4</f>
        <v>0</v>
      </c>
      <c r="BY120" s="49">
        <f>Ввод!$H33*BY98/4</f>
        <v>0</v>
      </c>
      <c r="BZ120" s="49">
        <f>Ввод!$H33*BZ98/4</f>
        <v>0</v>
      </c>
      <c r="CA120" s="49">
        <f>Ввод!$H33*CA98/4</f>
        <v>0</v>
      </c>
      <c r="CB120" s="49">
        <f>Ввод!$H33*CB98/4</f>
        <v>0</v>
      </c>
      <c r="CC120" s="49">
        <f>Ввод!$H33*CC98/4</f>
        <v>0</v>
      </c>
      <c r="CD120" s="49">
        <f>Ввод!$H33*CD98/4</f>
        <v>0</v>
      </c>
      <c r="CE120" s="49">
        <f>Ввод!$H33*CE98/4</f>
        <v>0</v>
      </c>
      <c r="CF120" s="49">
        <f>Ввод!$H33*CF98/4</f>
        <v>0</v>
      </c>
      <c r="CG120" s="49">
        <f>Ввод!$H33*CG98/4</f>
        <v>0</v>
      </c>
      <c r="CH120" s="49">
        <f>Ввод!$H33*CH98/4</f>
        <v>0</v>
      </c>
      <c r="CI120" s="49">
        <f>Ввод!$H33*CI98/4</f>
        <v>0</v>
      </c>
      <c r="CJ120" s="49">
        <f>Ввод!$H33*CJ98/4</f>
        <v>0</v>
      </c>
      <c r="CK120" s="49">
        <f>Ввод!$H33*CK98/4</f>
        <v>0</v>
      </c>
      <c r="CL120" s="49">
        <f>Ввод!$H33*CL98/4</f>
        <v>0</v>
      </c>
      <c r="CM120" s="49">
        <f>Ввод!$H33*CM98/4</f>
        <v>0</v>
      </c>
      <c r="CN120" s="49">
        <f>Ввод!$H33*CN98/4</f>
        <v>0</v>
      </c>
      <c r="CO120" s="49">
        <f>Ввод!$H33*CO98/4</f>
        <v>0</v>
      </c>
      <c r="CP120" s="49">
        <f>Ввод!$H33*CP98/4</f>
        <v>0</v>
      </c>
      <c r="CQ120" s="49">
        <f>Ввод!$H33*CQ98/4</f>
        <v>0</v>
      </c>
      <c r="CR120" s="49">
        <f>Ввод!$H33*CR98/4</f>
        <v>0</v>
      </c>
      <c r="CS120" s="49">
        <f>Ввод!$H33*CS98/4</f>
        <v>0</v>
      </c>
      <c r="CT120" s="49">
        <f>Ввод!$H33*CT98/4</f>
        <v>0</v>
      </c>
      <c r="CU120" s="49">
        <f>Ввод!$H33*CU98/4</f>
        <v>0</v>
      </c>
      <c r="CV120" s="49">
        <f>Ввод!$H33*CV98/4</f>
        <v>0</v>
      </c>
      <c r="CW120" s="49">
        <f>Ввод!$H33*CW98/4</f>
        <v>0</v>
      </c>
      <c r="CX120" s="49">
        <f>Ввод!$H33*CX98/4</f>
        <v>0</v>
      </c>
      <c r="CY120" s="49">
        <f>Ввод!$H33*CY98/4</f>
        <v>0</v>
      </c>
      <c r="CZ120" s="49">
        <f>Ввод!$H33*CZ98/4</f>
        <v>0</v>
      </c>
      <c r="DA120" s="49">
        <f>Ввод!$H33*DA98/4</f>
        <v>0</v>
      </c>
      <c r="DB120" s="49">
        <f>Ввод!$H33*DB98/4</f>
        <v>0</v>
      </c>
      <c r="DC120" s="49">
        <f>Ввод!$H33*DC98/4</f>
        <v>0</v>
      </c>
      <c r="DD120" s="49">
        <f>Ввод!$H33*DD98/4</f>
        <v>0</v>
      </c>
      <c r="DE120" s="49">
        <f>Ввод!$H33*DE98/4</f>
        <v>0</v>
      </c>
      <c r="DF120" s="49">
        <f>Ввод!$H33*DF98/4</f>
        <v>0</v>
      </c>
      <c r="DG120" s="49">
        <f>Ввод!$H33*DG98/4</f>
        <v>0</v>
      </c>
      <c r="DH120" s="49">
        <f>Ввод!$H33*DH98/4</f>
        <v>0</v>
      </c>
      <c r="DI120" s="49">
        <f>Ввод!$H33*DI98/4</f>
        <v>0</v>
      </c>
      <c r="DJ120" s="49">
        <f>Ввод!$H33*DJ98/4</f>
        <v>0</v>
      </c>
    </row>
    <row r="121" spans="2:114" x14ac:dyDescent="0.25">
      <c r="B121" t="str">
        <f t="shared" si="86"/>
        <v>Создание / реконструкция объект №9</v>
      </c>
      <c r="G121" s="45" t="s">
        <v>138</v>
      </c>
      <c r="J121" s="49">
        <f>Ввод!$H34*J99/4</f>
        <v>0</v>
      </c>
      <c r="K121" s="49">
        <f>Ввод!$H34*K99/4</f>
        <v>0</v>
      </c>
      <c r="L121" s="49">
        <f>Ввод!$H34*L99/4</f>
        <v>0</v>
      </c>
      <c r="M121" s="49">
        <f>Ввод!$H34*M99/4</f>
        <v>0</v>
      </c>
      <c r="N121" s="49">
        <f>Ввод!$H34*N99/4</f>
        <v>0</v>
      </c>
      <c r="O121" s="49">
        <f>Ввод!$H34*O99/4</f>
        <v>0</v>
      </c>
      <c r="P121" s="49">
        <f>Ввод!$H34*P99/4</f>
        <v>0</v>
      </c>
      <c r="Q121" s="49">
        <f>Ввод!$H34*Q99/4</f>
        <v>0</v>
      </c>
      <c r="R121" s="49">
        <f>Ввод!$H34*R99/4</f>
        <v>0</v>
      </c>
      <c r="S121" s="49">
        <f>Ввод!$H34*S99/4</f>
        <v>0</v>
      </c>
      <c r="T121" s="49">
        <f>Ввод!$H34*T99/4</f>
        <v>0</v>
      </c>
      <c r="U121" s="49">
        <f>Ввод!$H34*U99/4</f>
        <v>0</v>
      </c>
      <c r="V121" s="49">
        <f>Ввод!$H34*V99/4</f>
        <v>0</v>
      </c>
      <c r="W121" s="49">
        <f>Ввод!$H34*W99/4</f>
        <v>0</v>
      </c>
      <c r="X121" s="49">
        <f>Ввод!$H34*X99/4</f>
        <v>0</v>
      </c>
      <c r="Y121" s="49">
        <f>Ввод!$H34*Y99/4</f>
        <v>0</v>
      </c>
      <c r="Z121" s="49">
        <f>Ввод!$H34*Z99/4</f>
        <v>0</v>
      </c>
      <c r="AA121" s="49">
        <f>Ввод!$H34*AA99/4</f>
        <v>0</v>
      </c>
      <c r="AB121" s="49">
        <f>Ввод!$H34*AB99/4</f>
        <v>0</v>
      </c>
      <c r="AC121" s="49">
        <f>Ввод!$H34*AC99/4</f>
        <v>0</v>
      </c>
      <c r="AD121" s="49">
        <f>Ввод!$H34*AD99/4</f>
        <v>0</v>
      </c>
      <c r="AE121" s="49">
        <f>Ввод!$H34*AE99/4</f>
        <v>0</v>
      </c>
      <c r="AF121" s="49">
        <f>Ввод!$H34*AF99/4</f>
        <v>0</v>
      </c>
      <c r="AG121" s="49">
        <f>Ввод!$H34*AG99/4</f>
        <v>0</v>
      </c>
      <c r="AH121" s="49">
        <f>Ввод!$H34*AH99/4</f>
        <v>0</v>
      </c>
      <c r="AI121" s="49">
        <f>Ввод!$H34*AI99/4</f>
        <v>0</v>
      </c>
      <c r="AJ121" s="49">
        <f>Ввод!$H34*AJ99/4</f>
        <v>0</v>
      </c>
      <c r="AK121" s="49">
        <f>Ввод!$H34*AK99/4</f>
        <v>0</v>
      </c>
      <c r="AL121" s="49">
        <f>Ввод!$H34*AL99/4</f>
        <v>0</v>
      </c>
      <c r="AM121" s="49">
        <f>Ввод!$H34*AM99/4</f>
        <v>0</v>
      </c>
      <c r="AN121" s="49">
        <f>Ввод!$H34*AN99/4</f>
        <v>0</v>
      </c>
      <c r="AO121" s="49">
        <f>Ввод!$H34*AO99/4</f>
        <v>0</v>
      </c>
      <c r="AP121" s="49">
        <f>Ввод!$H34*AP99/4</f>
        <v>0</v>
      </c>
      <c r="AQ121" s="49">
        <f>Ввод!$H34*AQ99/4</f>
        <v>0</v>
      </c>
      <c r="AR121" s="49">
        <f>Ввод!$H34*AR99/4</f>
        <v>0</v>
      </c>
      <c r="AS121" s="49">
        <f>Ввод!$H34*AS99/4</f>
        <v>0</v>
      </c>
      <c r="AT121" s="49">
        <f>Ввод!$H34*AT99/4</f>
        <v>0</v>
      </c>
      <c r="AU121" s="49">
        <f>Ввод!$H34*AU99/4</f>
        <v>0</v>
      </c>
      <c r="AV121" s="49">
        <f>Ввод!$H34*AV99/4</f>
        <v>0</v>
      </c>
      <c r="AW121" s="49">
        <f>Ввод!$H34*AW99/4</f>
        <v>0</v>
      </c>
      <c r="AX121" s="49">
        <f>Ввод!$H34*AX99/4</f>
        <v>0</v>
      </c>
      <c r="AY121" s="49">
        <f>Ввод!$H34*AY99/4</f>
        <v>0</v>
      </c>
      <c r="AZ121" s="49">
        <f>Ввод!$H34*AZ99/4</f>
        <v>0</v>
      </c>
      <c r="BA121" s="49">
        <f>Ввод!$H34*BA99/4</f>
        <v>0</v>
      </c>
      <c r="BB121" s="49">
        <f>Ввод!$H34*BB99/4</f>
        <v>0</v>
      </c>
      <c r="BC121" s="49">
        <f>Ввод!$H34*BC99/4</f>
        <v>0</v>
      </c>
      <c r="BD121" s="49">
        <f>Ввод!$H34*BD99/4</f>
        <v>0</v>
      </c>
      <c r="BE121" s="49">
        <f>Ввод!$H34*BE99/4</f>
        <v>0</v>
      </c>
      <c r="BF121" s="49">
        <f>Ввод!$H34*BF99/4</f>
        <v>0</v>
      </c>
      <c r="BG121" s="49">
        <f>Ввод!$H34*BG99/4</f>
        <v>0</v>
      </c>
      <c r="BH121" s="49">
        <f>Ввод!$H34*BH99/4</f>
        <v>0</v>
      </c>
      <c r="BI121" s="49">
        <f>Ввод!$H34*BI99/4</f>
        <v>0</v>
      </c>
      <c r="BJ121" s="49">
        <f>Ввод!$H34*BJ99/4</f>
        <v>0</v>
      </c>
      <c r="BK121" s="49">
        <f>Ввод!$H34*BK99/4</f>
        <v>0</v>
      </c>
      <c r="BL121" s="49">
        <f>Ввод!$H34*BL99/4</f>
        <v>0</v>
      </c>
      <c r="BM121" s="49">
        <f>Ввод!$H34*BM99/4</f>
        <v>0</v>
      </c>
      <c r="BN121" s="49">
        <f>Ввод!$H34*BN99/4</f>
        <v>0</v>
      </c>
      <c r="BO121" s="49">
        <f>Ввод!$H34*BO99/4</f>
        <v>0</v>
      </c>
      <c r="BP121" s="49">
        <f>Ввод!$H34*BP99/4</f>
        <v>0</v>
      </c>
      <c r="BQ121" s="49">
        <f>Ввод!$H34*BQ99/4</f>
        <v>0</v>
      </c>
      <c r="BR121" s="49">
        <f>Ввод!$H34*BR99/4</f>
        <v>0</v>
      </c>
      <c r="BS121" s="49">
        <f>Ввод!$H34*BS99/4</f>
        <v>0</v>
      </c>
      <c r="BT121" s="49">
        <f>Ввод!$H34*BT99/4</f>
        <v>0</v>
      </c>
      <c r="BU121" s="49">
        <f>Ввод!$H34*BU99/4</f>
        <v>0</v>
      </c>
      <c r="BV121" s="49">
        <f>Ввод!$H34*BV99/4</f>
        <v>0</v>
      </c>
      <c r="BW121" s="49">
        <f>Ввод!$H34*BW99/4</f>
        <v>0</v>
      </c>
      <c r="BX121" s="49">
        <f>Ввод!$H34*BX99/4</f>
        <v>0</v>
      </c>
      <c r="BY121" s="49">
        <f>Ввод!$H34*BY99/4</f>
        <v>0</v>
      </c>
      <c r="BZ121" s="49">
        <f>Ввод!$H34*BZ99/4</f>
        <v>0</v>
      </c>
      <c r="CA121" s="49">
        <f>Ввод!$H34*CA99/4</f>
        <v>0</v>
      </c>
      <c r="CB121" s="49">
        <f>Ввод!$H34*CB99/4</f>
        <v>0</v>
      </c>
      <c r="CC121" s="49">
        <f>Ввод!$H34*CC99/4</f>
        <v>0</v>
      </c>
      <c r="CD121" s="49">
        <f>Ввод!$H34*CD99/4</f>
        <v>0</v>
      </c>
      <c r="CE121" s="49">
        <f>Ввод!$H34*CE99/4</f>
        <v>0</v>
      </c>
      <c r="CF121" s="49">
        <f>Ввод!$H34*CF99/4</f>
        <v>0</v>
      </c>
      <c r="CG121" s="49">
        <f>Ввод!$H34*CG99/4</f>
        <v>0</v>
      </c>
      <c r="CH121" s="49">
        <f>Ввод!$H34*CH99/4</f>
        <v>0</v>
      </c>
      <c r="CI121" s="49">
        <f>Ввод!$H34*CI99/4</f>
        <v>0</v>
      </c>
      <c r="CJ121" s="49">
        <f>Ввод!$H34*CJ99/4</f>
        <v>0</v>
      </c>
      <c r="CK121" s="49">
        <f>Ввод!$H34*CK99/4</f>
        <v>0</v>
      </c>
      <c r="CL121" s="49">
        <f>Ввод!$H34*CL99/4</f>
        <v>0</v>
      </c>
      <c r="CM121" s="49">
        <f>Ввод!$H34*CM99/4</f>
        <v>0</v>
      </c>
      <c r="CN121" s="49">
        <f>Ввод!$H34*CN99/4</f>
        <v>0</v>
      </c>
      <c r="CO121" s="49">
        <f>Ввод!$H34*CO99/4</f>
        <v>0</v>
      </c>
      <c r="CP121" s="49">
        <f>Ввод!$H34*CP99/4</f>
        <v>0</v>
      </c>
      <c r="CQ121" s="49">
        <f>Ввод!$H34*CQ99/4</f>
        <v>0</v>
      </c>
      <c r="CR121" s="49">
        <f>Ввод!$H34*CR99/4</f>
        <v>0</v>
      </c>
      <c r="CS121" s="49">
        <f>Ввод!$H34*CS99/4</f>
        <v>0</v>
      </c>
      <c r="CT121" s="49">
        <f>Ввод!$H34*CT99/4</f>
        <v>0</v>
      </c>
      <c r="CU121" s="49">
        <f>Ввод!$H34*CU99/4</f>
        <v>0</v>
      </c>
      <c r="CV121" s="49">
        <f>Ввод!$H34*CV99/4</f>
        <v>0</v>
      </c>
      <c r="CW121" s="49">
        <f>Ввод!$H34*CW99/4</f>
        <v>0</v>
      </c>
      <c r="CX121" s="49">
        <f>Ввод!$H34*CX99/4</f>
        <v>0</v>
      </c>
      <c r="CY121" s="49">
        <f>Ввод!$H34*CY99/4</f>
        <v>0</v>
      </c>
      <c r="CZ121" s="49">
        <f>Ввод!$H34*CZ99/4</f>
        <v>0</v>
      </c>
      <c r="DA121" s="49">
        <f>Ввод!$H34*DA99/4</f>
        <v>0</v>
      </c>
      <c r="DB121" s="49">
        <f>Ввод!$H34*DB99/4</f>
        <v>0</v>
      </c>
      <c r="DC121" s="49">
        <f>Ввод!$H34*DC99/4</f>
        <v>0</v>
      </c>
      <c r="DD121" s="49">
        <f>Ввод!$H34*DD99/4</f>
        <v>0</v>
      </c>
      <c r="DE121" s="49">
        <f>Ввод!$H34*DE99/4</f>
        <v>0</v>
      </c>
      <c r="DF121" s="49">
        <f>Ввод!$H34*DF99/4</f>
        <v>0</v>
      </c>
      <c r="DG121" s="49">
        <f>Ввод!$H34*DG99/4</f>
        <v>0</v>
      </c>
      <c r="DH121" s="49">
        <f>Ввод!$H34*DH99/4</f>
        <v>0</v>
      </c>
      <c r="DI121" s="49">
        <f>Ввод!$H34*DI99/4</f>
        <v>0</v>
      </c>
      <c r="DJ121" s="49">
        <f>Ввод!$H34*DJ99/4</f>
        <v>0</v>
      </c>
    </row>
    <row r="122" spans="2:114" x14ac:dyDescent="0.25">
      <c r="B122" t="str">
        <f t="shared" si="86"/>
        <v>Создание / реконструкция объект №10</v>
      </c>
      <c r="G122" s="45" t="s">
        <v>138</v>
      </c>
      <c r="J122" s="49">
        <f>Ввод!$H35*J100/4</f>
        <v>0</v>
      </c>
      <c r="K122" s="49">
        <f>Ввод!$H35*K100/4</f>
        <v>0</v>
      </c>
      <c r="L122" s="49">
        <f>Ввод!$H35*L100/4</f>
        <v>0</v>
      </c>
      <c r="M122" s="49">
        <f>Ввод!$H35*M100/4</f>
        <v>0</v>
      </c>
      <c r="N122" s="49">
        <f>Ввод!$H35*N100/4</f>
        <v>0</v>
      </c>
      <c r="O122" s="49">
        <f>Ввод!$H35*O100/4</f>
        <v>0</v>
      </c>
      <c r="P122" s="49">
        <f>Ввод!$H35*P100/4</f>
        <v>0</v>
      </c>
      <c r="Q122" s="49">
        <f>Ввод!$H35*Q100/4</f>
        <v>0</v>
      </c>
      <c r="R122" s="49">
        <f>Ввод!$H35*R100/4</f>
        <v>0</v>
      </c>
      <c r="S122" s="49">
        <f>Ввод!$H35*S100/4</f>
        <v>0</v>
      </c>
      <c r="T122" s="49">
        <f>Ввод!$H35*T100/4</f>
        <v>0</v>
      </c>
      <c r="U122" s="49">
        <f>Ввод!$H35*U100/4</f>
        <v>0</v>
      </c>
      <c r="V122" s="49">
        <f>Ввод!$H35*V100/4</f>
        <v>0</v>
      </c>
      <c r="W122" s="49">
        <f>Ввод!$H35*W100/4</f>
        <v>0</v>
      </c>
      <c r="X122" s="49">
        <f>Ввод!$H35*X100/4</f>
        <v>0</v>
      </c>
      <c r="Y122" s="49">
        <f>Ввод!$H35*Y100/4</f>
        <v>0</v>
      </c>
      <c r="Z122" s="49">
        <f>Ввод!$H35*Z100/4</f>
        <v>0</v>
      </c>
      <c r="AA122" s="49">
        <f>Ввод!$H35*AA100/4</f>
        <v>0</v>
      </c>
      <c r="AB122" s="49">
        <f>Ввод!$H35*AB100/4</f>
        <v>0</v>
      </c>
      <c r="AC122" s="49">
        <f>Ввод!$H35*AC100/4</f>
        <v>0</v>
      </c>
      <c r="AD122" s="49">
        <f>Ввод!$H35*AD100/4</f>
        <v>0</v>
      </c>
      <c r="AE122" s="49">
        <f>Ввод!$H35*AE100/4</f>
        <v>0</v>
      </c>
      <c r="AF122" s="49">
        <f>Ввод!$H35*AF100/4</f>
        <v>0</v>
      </c>
      <c r="AG122" s="49">
        <f>Ввод!$H35*AG100/4</f>
        <v>0</v>
      </c>
      <c r="AH122" s="49">
        <f>Ввод!$H35*AH100/4</f>
        <v>0</v>
      </c>
      <c r="AI122" s="49">
        <f>Ввод!$H35*AI100/4</f>
        <v>0</v>
      </c>
      <c r="AJ122" s="49">
        <f>Ввод!$H35*AJ100/4</f>
        <v>0</v>
      </c>
      <c r="AK122" s="49">
        <f>Ввод!$H35*AK100/4</f>
        <v>0</v>
      </c>
      <c r="AL122" s="49">
        <f>Ввод!$H35*AL100/4</f>
        <v>0</v>
      </c>
      <c r="AM122" s="49">
        <f>Ввод!$H35*AM100/4</f>
        <v>0</v>
      </c>
      <c r="AN122" s="49">
        <f>Ввод!$H35*AN100/4</f>
        <v>0</v>
      </c>
      <c r="AO122" s="49">
        <f>Ввод!$H35*AO100/4</f>
        <v>0</v>
      </c>
      <c r="AP122" s="49">
        <f>Ввод!$H35*AP100/4</f>
        <v>0</v>
      </c>
      <c r="AQ122" s="49">
        <f>Ввод!$H35*AQ100/4</f>
        <v>0</v>
      </c>
      <c r="AR122" s="49">
        <f>Ввод!$H35*AR100/4</f>
        <v>0</v>
      </c>
      <c r="AS122" s="49">
        <f>Ввод!$H35*AS100/4</f>
        <v>0</v>
      </c>
      <c r="AT122" s="49">
        <f>Ввод!$H35*AT100/4</f>
        <v>0</v>
      </c>
      <c r="AU122" s="49">
        <f>Ввод!$H35*AU100/4</f>
        <v>0</v>
      </c>
      <c r="AV122" s="49">
        <f>Ввод!$H35*AV100/4</f>
        <v>0</v>
      </c>
      <c r="AW122" s="49">
        <f>Ввод!$H35*AW100/4</f>
        <v>0</v>
      </c>
      <c r="AX122" s="49">
        <f>Ввод!$H35*AX100/4</f>
        <v>0</v>
      </c>
      <c r="AY122" s="49">
        <f>Ввод!$H35*AY100/4</f>
        <v>0</v>
      </c>
      <c r="AZ122" s="49">
        <f>Ввод!$H35*AZ100/4</f>
        <v>0</v>
      </c>
      <c r="BA122" s="49">
        <f>Ввод!$H35*BA100/4</f>
        <v>0</v>
      </c>
      <c r="BB122" s="49">
        <f>Ввод!$H35*BB100/4</f>
        <v>0</v>
      </c>
      <c r="BC122" s="49">
        <f>Ввод!$H35*BC100/4</f>
        <v>0</v>
      </c>
      <c r="BD122" s="49">
        <f>Ввод!$H35*BD100/4</f>
        <v>0</v>
      </c>
      <c r="BE122" s="49">
        <f>Ввод!$H35*BE100/4</f>
        <v>0</v>
      </c>
      <c r="BF122" s="49">
        <f>Ввод!$H35*BF100/4</f>
        <v>0</v>
      </c>
      <c r="BG122" s="49">
        <f>Ввод!$H35*BG100/4</f>
        <v>0</v>
      </c>
      <c r="BH122" s="49">
        <f>Ввод!$H35*BH100/4</f>
        <v>0</v>
      </c>
      <c r="BI122" s="49">
        <f>Ввод!$H35*BI100/4</f>
        <v>0</v>
      </c>
      <c r="BJ122" s="49">
        <f>Ввод!$H35*BJ100/4</f>
        <v>0</v>
      </c>
      <c r="BK122" s="49">
        <f>Ввод!$H35*BK100/4</f>
        <v>0</v>
      </c>
      <c r="BL122" s="49">
        <f>Ввод!$H35*BL100/4</f>
        <v>0</v>
      </c>
      <c r="BM122" s="49">
        <f>Ввод!$H35*BM100/4</f>
        <v>0</v>
      </c>
      <c r="BN122" s="49">
        <f>Ввод!$H35*BN100/4</f>
        <v>0</v>
      </c>
      <c r="BO122" s="49">
        <f>Ввод!$H35*BO100/4</f>
        <v>0</v>
      </c>
      <c r="BP122" s="49">
        <f>Ввод!$H35*BP100/4</f>
        <v>0</v>
      </c>
      <c r="BQ122" s="49">
        <f>Ввод!$H35*BQ100/4</f>
        <v>0</v>
      </c>
      <c r="BR122" s="49">
        <f>Ввод!$H35*BR100/4</f>
        <v>0</v>
      </c>
      <c r="BS122" s="49">
        <f>Ввод!$H35*BS100/4</f>
        <v>0</v>
      </c>
      <c r="BT122" s="49">
        <f>Ввод!$H35*BT100/4</f>
        <v>0</v>
      </c>
      <c r="BU122" s="49">
        <f>Ввод!$H35*BU100/4</f>
        <v>0</v>
      </c>
      <c r="BV122" s="49">
        <f>Ввод!$H35*BV100/4</f>
        <v>0</v>
      </c>
      <c r="BW122" s="49">
        <f>Ввод!$H35*BW100/4</f>
        <v>0</v>
      </c>
      <c r="BX122" s="49">
        <f>Ввод!$H35*BX100/4</f>
        <v>0</v>
      </c>
      <c r="BY122" s="49">
        <f>Ввод!$H35*BY100/4</f>
        <v>0</v>
      </c>
      <c r="BZ122" s="49">
        <f>Ввод!$H35*BZ100/4</f>
        <v>0</v>
      </c>
      <c r="CA122" s="49">
        <f>Ввод!$H35*CA100/4</f>
        <v>0</v>
      </c>
      <c r="CB122" s="49">
        <f>Ввод!$H35*CB100/4</f>
        <v>0</v>
      </c>
      <c r="CC122" s="49">
        <f>Ввод!$H35*CC100/4</f>
        <v>0</v>
      </c>
      <c r="CD122" s="49">
        <f>Ввод!$H35*CD100/4</f>
        <v>0</v>
      </c>
      <c r="CE122" s="49">
        <f>Ввод!$H35*CE100/4</f>
        <v>0</v>
      </c>
      <c r="CF122" s="49">
        <f>Ввод!$H35*CF100/4</f>
        <v>0</v>
      </c>
      <c r="CG122" s="49">
        <f>Ввод!$H35*CG100/4</f>
        <v>0</v>
      </c>
      <c r="CH122" s="49">
        <f>Ввод!$H35*CH100/4</f>
        <v>0</v>
      </c>
      <c r="CI122" s="49">
        <f>Ввод!$H35*CI100/4</f>
        <v>0</v>
      </c>
      <c r="CJ122" s="49">
        <f>Ввод!$H35*CJ100/4</f>
        <v>0</v>
      </c>
      <c r="CK122" s="49">
        <f>Ввод!$H35*CK100/4</f>
        <v>0</v>
      </c>
      <c r="CL122" s="49">
        <f>Ввод!$H35*CL100/4</f>
        <v>0</v>
      </c>
      <c r="CM122" s="49">
        <f>Ввод!$H35*CM100/4</f>
        <v>0</v>
      </c>
      <c r="CN122" s="49">
        <f>Ввод!$H35*CN100/4</f>
        <v>0</v>
      </c>
      <c r="CO122" s="49">
        <f>Ввод!$H35*CO100/4</f>
        <v>0</v>
      </c>
      <c r="CP122" s="49">
        <f>Ввод!$H35*CP100/4</f>
        <v>0</v>
      </c>
      <c r="CQ122" s="49">
        <f>Ввод!$H35*CQ100/4</f>
        <v>0</v>
      </c>
      <c r="CR122" s="49">
        <f>Ввод!$H35*CR100/4</f>
        <v>0</v>
      </c>
      <c r="CS122" s="49">
        <f>Ввод!$H35*CS100/4</f>
        <v>0</v>
      </c>
      <c r="CT122" s="49">
        <f>Ввод!$H35*CT100/4</f>
        <v>0</v>
      </c>
      <c r="CU122" s="49">
        <f>Ввод!$H35*CU100/4</f>
        <v>0</v>
      </c>
      <c r="CV122" s="49">
        <f>Ввод!$H35*CV100/4</f>
        <v>0</v>
      </c>
      <c r="CW122" s="49">
        <f>Ввод!$H35*CW100/4</f>
        <v>0</v>
      </c>
      <c r="CX122" s="49">
        <f>Ввод!$H35*CX100/4</f>
        <v>0</v>
      </c>
      <c r="CY122" s="49">
        <f>Ввод!$H35*CY100/4</f>
        <v>0</v>
      </c>
      <c r="CZ122" s="49">
        <f>Ввод!$H35*CZ100/4</f>
        <v>0</v>
      </c>
      <c r="DA122" s="49">
        <f>Ввод!$H35*DA100/4</f>
        <v>0</v>
      </c>
      <c r="DB122" s="49">
        <f>Ввод!$H35*DB100/4</f>
        <v>0</v>
      </c>
      <c r="DC122" s="49">
        <f>Ввод!$H35*DC100/4</f>
        <v>0</v>
      </c>
      <c r="DD122" s="49">
        <f>Ввод!$H35*DD100/4</f>
        <v>0</v>
      </c>
      <c r="DE122" s="49">
        <f>Ввод!$H35*DE100/4</f>
        <v>0</v>
      </c>
      <c r="DF122" s="49">
        <f>Ввод!$H35*DF100/4</f>
        <v>0</v>
      </c>
      <c r="DG122" s="49">
        <f>Ввод!$H35*DG100/4</f>
        <v>0</v>
      </c>
      <c r="DH122" s="49">
        <f>Ввод!$H35*DH100/4</f>
        <v>0</v>
      </c>
      <c r="DI122" s="49">
        <f>Ввод!$H35*DI100/4</f>
        <v>0</v>
      </c>
      <c r="DJ122" s="49">
        <f>Ввод!$H35*DJ100/4</f>
        <v>0</v>
      </c>
    </row>
    <row r="123" spans="2:114" x14ac:dyDescent="0.25">
      <c r="B123" t="str">
        <f t="shared" si="86"/>
        <v>Создание / реконструкция объект №11</v>
      </c>
      <c r="G123" s="45" t="s">
        <v>138</v>
      </c>
      <c r="J123" s="49">
        <f>Ввод!$H36*J101/4</f>
        <v>0</v>
      </c>
      <c r="K123" s="49">
        <f>Ввод!$H36*K101/4</f>
        <v>0</v>
      </c>
      <c r="L123" s="49">
        <f>Ввод!$H36*L101/4</f>
        <v>0</v>
      </c>
      <c r="M123" s="49">
        <f>Ввод!$H36*M101/4</f>
        <v>0</v>
      </c>
      <c r="N123" s="49">
        <f>Ввод!$H36*N101/4</f>
        <v>0</v>
      </c>
      <c r="O123" s="49">
        <f>Ввод!$H36*O101/4</f>
        <v>0</v>
      </c>
      <c r="P123" s="49">
        <f>Ввод!$H36*P101/4</f>
        <v>0</v>
      </c>
      <c r="Q123" s="49">
        <f>Ввод!$H36*Q101/4</f>
        <v>0</v>
      </c>
      <c r="R123" s="49">
        <f>Ввод!$H36*R101/4</f>
        <v>0</v>
      </c>
      <c r="S123" s="49">
        <f>Ввод!$H36*S101/4</f>
        <v>0</v>
      </c>
      <c r="T123" s="49">
        <f>Ввод!$H36*T101/4</f>
        <v>0</v>
      </c>
      <c r="U123" s="49">
        <f>Ввод!$H36*U101/4</f>
        <v>0</v>
      </c>
      <c r="V123" s="49">
        <f>Ввод!$H36*V101/4</f>
        <v>0</v>
      </c>
      <c r="W123" s="49">
        <f>Ввод!$H36*W101/4</f>
        <v>0</v>
      </c>
      <c r="X123" s="49">
        <f>Ввод!$H36*X101/4</f>
        <v>0</v>
      </c>
      <c r="Y123" s="49">
        <f>Ввод!$H36*Y101/4</f>
        <v>0</v>
      </c>
      <c r="Z123" s="49">
        <f>Ввод!$H36*Z101/4</f>
        <v>0</v>
      </c>
      <c r="AA123" s="49">
        <f>Ввод!$H36*AA101/4</f>
        <v>0</v>
      </c>
      <c r="AB123" s="49">
        <f>Ввод!$H36*AB101/4</f>
        <v>0</v>
      </c>
      <c r="AC123" s="49">
        <f>Ввод!$H36*AC101/4</f>
        <v>0</v>
      </c>
      <c r="AD123" s="49">
        <f>Ввод!$H36*AD101/4</f>
        <v>0</v>
      </c>
      <c r="AE123" s="49">
        <f>Ввод!$H36*AE101/4</f>
        <v>0</v>
      </c>
      <c r="AF123" s="49">
        <f>Ввод!$H36*AF101/4</f>
        <v>0</v>
      </c>
      <c r="AG123" s="49">
        <f>Ввод!$H36*AG101/4</f>
        <v>0</v>
      </c>
      <c r="AH123" s="49">
        <f>Ввод!$H36*AH101/4</f>
        <v>0</v>
      </c>
      <c r="AI123" s="49">
        <f>Ввод!$H36*AI101/4</f>
        <v>0</v>
      </c>
      <c r="AJ123" s="49">
        <f>Ввод!$H36*AJ101/4</f>
        <v>0</v>
      </c>
      <c r="AK123" s="49">
        <f>Ввод!$H36*AK101/4</f>
        <v>0</v>
      </c>
      <c r="AL123" s="49">
        <f>Ввод!$H36*AL101/4</f>
        <v>0</v>
      </c>
      <c r="AM123" s="49">
        <f>Ввод!$H36*AM101/4</f>
        <v>0</v>
      </c>
      <c r="AN123" s="49">
        <f>Ввод!$H36*AN101/4</f>
        <v>0</v>
      </c>
      <c r="AO123" s="49">
        <f>Ввод!$H36*AO101/4</f>
        <v>0</v>
      </c>
      <c r="AP123" s="49">
        <f>Ввод!$H36*AP101/4</f>
        <v>0</v>
      </c>
      <c r="AQ123" s="49">
        <f>Ввод!$H36*AQ101/4</f>
        <v>0</v>
      </c>
      <c r="AR123" s="49">
        <f>Ввод!$H36*AR101/4</f>
        <v>0</v>
      </c>
      <c r="AS123" s="49">
        <f>Ввод!$H36*AS101/4</f>
        <v>0</v>
      </c>
      <c r="AT123" s="49">
        <f>Ввод!$H36*AT101/4</f>
        <v>0</v>
      </c>
      <c r="AU123" s="49">
        <f>Ввод!$H36*AU101/4</f>
        <v>0</v>
      </c>
      <c r="AV123" s="49">
        <f>Ввод!$H36*AV101/4</f>
        <v>0</v>
      </c>
      <c r="AW123" s="49">
        <f>Ввод!$H36*AW101/4</f>
        <v>0</v>
      </c>
      <c r="AX123" s="49">
        <f>Ввод!$H36*AX101/4</f>
        <v>0</v>
      </c>
      <c r="AY123" s="49">
        <f>Ввод!$H36*AY101/4</f>
        <v>0</v>
      </c>
      <c r="AZ123" s="49">
        <f>Ввод!$H36*AZ101/4</f>
        <v>0</v>
      </c>
      <c r="BA123" s="49">
        <f>Ввод!$H36*BA101/4</f>
        <v>0</v>
      </c>
      <c r="BB123" s="49">
        <f>Ввод!$H36*BB101/4</f>
        <v>0</v>
      </c>
      <c r="BC123" s="49">
        <f>Ввод!$H36*BC101/4</f>
        <v>0</v>
      </c>
      <c r="BD123" s="49">
        <f>Ввод!$H36*BD101/4</f>
        <v>0</v>
      </c>
      <c r="BE123" s="49">
        <f>Ввод!$H36*BE101/4</f>
        <v>0</v>
      </c>
      <c r="BF123" s="49">
        <f>Ввод!$H36*BF101/4</f>
        <v>0</v>
      </c>
      <c r="BG123" s="49">
        <f>Ввод!$H36*BG101/4</f>
        <v>0</v>
      </c>
      <c r="BH123" s="49">
        <f>Ввод!$H36*BH101/4</f>
        <v>0</v>
      </c>
      <c r="BI123" s="49">
        <f>Ввод!$H36*BI101/4</f>
        <v>0</v>
      </c>
      <c r="BJ123" s="49">
        <f>Ввод!$H36*BJ101/4</f>
        <v>0</v>
      </c>
      <c r="BK123" s="49">
        <f>Ввод!$H36*BK101/4</f>
        <v>0</v>
      </c>
      <c r="BL123" s="49">
        <f>Ввод!$H36*BL101/4</f>
        <v>0</v>
      </c>
      <c r="BM123" s="49">
        <f>Ввод!$H36*BM101/4</f>
        <v>0</v>
      </c>
      <c r="BN123" s="49">
        <f>Ввод!$H36*BN101/4</f>
        <v>0</v>
      </c>
      <c r="BO123" s="49">
        <f>Ввод!$H36*BO101/4</f>
        <v>0</v>
      </c>
      <c r="BP123" s="49">
        <f>Ввод!$H36*BP101/4</f>
        <v>0</v>
      </c>
      <c r="BQ123" s="49">
        <f>Ввод!$H36*BQ101/4</f>
        <v>0</v>
      </c>
      <c r="BR123" s="49">
        <f>Ввод!$H36*BR101/4</f>
        <v>0</v>
      </c>
      <c r="BS123" s="49">
        <f>Ввод!$H36*BS101/4</f>
        <v>0</v>
      </c>
      <c r="BT123" s="49">
        <f>Ввод!$H36*BT101/4</f>
        <v>0</v>
      </c>
      <c r="BU123" s="49">
        <f>Ввод!$H36*BU101/4</f>
        <v>0</v>
      </c>
      <c r="BV123" s="49">
        <f>Ввод!$H36*BV101/4</f>
        <v>0</v>
      </c>
      <c r="BW123" s="49">
        <f>Ввод!$H36*BW101/4</f>
        <v>0</v>
      </c>
      <c r="BX123" s="49">
        <f>Ввод!$H36*BX101/4</f>
        <v>0</v>
      </c>
      <c r="BY123" s="49">
        <f>Ввод!$H36*BY101/4</f>
        <v>0</v>
      </c>
      <c r="BZ123" s="49">
        <f>Ввод!$H36*BZ101/4</f>
        <v>0</v>
      </c>
      <c r="CA123" s="49">
        <f>Ввод!$H36*CA101/4</f>
        <v>0</v>
      </c>
      <c r="CB123" s="49">
        <f>Ввод!$H36*CB101/4</f>
        <v>0</v>
      </c>
      <c r="CC123" s="49">
        <f>Ввод!$H36*CC101/4</f>
        <v>0</v>
      </c>
      <c r="CD123" s="49">
        <f>Ввод!$H36*CD101/4</f>
        <v>0</v>
      </c>
      <c r="CE123" s="49">
        <f>Ввод!$H36*CE101/4</f>
        <v>0</v>
      </c>
      <c r="CF123" s="49">
        <f>Ввод!$H36*CF101/4</f>
        <v>0</v>
      </c>
      <c r="CG123" s="49">
        <f>Ввод!$H36*CG101/4</f>
        <v>0</v>
      </c>
      <c r="CH123" s="49">
        <f>Ввод!$H36*CH101/4</f>
        <v>0</v>
      </c>
      <c r="CI123" s="49">
        <f>Ввод!$H36*CI101/4</f>
        <v>0</v>
      </c>
      <c r="CJ123" s="49">
        <f>Ввод!$H36*CJ101/4</f>
        <v>0</v>
      </c>
      <c r="CK123" s="49">
        <f>Ввод!$H36*CK101/4</f>
        <v>0</v>
      </c>
      <c r="CL123" s="49">
        <f>Ввод!$H36*CL101/4</f>
        <v>0</v>
      </c>
      <c r="CM123" s="49">
        <f>Ввод!$H36*CM101/4</f>
        <v>0</v>
      </c>
      <c r="CN123" s="49">
        <f>Ввод!$H36*CN101/4</f>
        <v>0</v>
      </c>
      <c r="CO123" s="49">
        <f>Ввод!$H36*CO101/4</f>
        <v>0</v>
      </c>
      <c r="CP123" s="49">
        <f>Ввод!$H36*CP101/4</f>
        <v>0</v>
      </c>
      <c r="CQ123" s="49">
        <f>Ввод!$H36*CQ101/4</f>
        <v>0</v>
      </c>
      <c r="CR123" s="49">
        <f>Ввод!$H36*CR101/4</f>
        <v>0</v>
      </c>
      <c r="CS123" s="49">
        <f>Ввод!$H36*CS101/4</f>
        <v>0</v>
      </c>
      <c r="CT123" s="49">
        <f>Ввод!$H36*CT101/4</f>
        <v>0</v>
      </c>
      <c r="CU123" s="49">
        <f>Ввод!$H36*CU101/4</f>
        <v>0</v>
      </c>
      <c r="CV123" s="49">
        <f>Ввод!$H36*CV101/4</f>
        <v>0</v>
      </c>
      <c r="CW123" s="49">
        <f>Ввод!$H36*CW101/4</f>
        <v>0</v>
      </c>
      <c r="CX123" s="49">
        <f>Ввод!$H36*CX101/4</f>
        <v>0</v>
      </c>
      <c r="CY123" s="49">
        <f>Ввод!$H36*CY101/4</f>
        <v>0</v>
      </c>
      <c r="CZ123" s="49">
        <f>Ввод!$H36*CZ101/4</f>
        <v>0</v>
      </c>
      <c r="DA123" s="49">
        <f>Ввод!$H36*DA101/4</f>
        <v>0</v>
      </c>
      <c r="DB123" s="49">
        <f>Ввод!$H36*DB101/4</f>
        <v>0</v>
      </c>
      <c r="DC123" s="49">
        <f>Ввод!$H36*DC101/4</f>
        <v>0</v>
      </c>
      <c r="DD123" s="49">
        <f>Ввод!$H36*DD101/4</f>
        <v>0</v>
      </c>
      <c r="DE123" s="49">
        <f>Ввод!$H36*DE101/4</f>
        <v>0</v>
      </c>
      <c r="DF123" s="49">
        <f>Ввод!$H36*DF101/4</f>
        <v>0</v>
      </c>
      <c r="DG123" s="49">
        <f>Ввод!$H36*DG101/4</f>
        <v>0</v>
      </c>
      <c r="DH123" s="49">
        <f>Ввод!$H36*DH101/4</f>
        <v>0</v>
      </c>
      <c r="DI123" s="49">
        <f>Ввод!$H36*DI101/4</f>
        <v>0</v>
      </c>
      <c r="DJ123" s="49">
        <f>Ввод!$H36*DJ101/4</f>
        <v>0</v>
      </c>
    </row>
    <row r="124" spans="2:114" x14ac:dyDescent="0.25">
      <c r="B124" t="str">
        <f t="shared" si="86"/>
        <v>Создание / реконструкция объект №12</v>
      </c>
      <c r="G124" s="45" t="s">
        <v>138</v>
      </c>
      <c r="J124" s="49">
        <f>Ввод!$H37*J102/4</f>
        <v>0</v>
      </c>
      <c r="K124" s="49">
        <f>Ввод!$H37*K102/4</f>
        <v>0</v>
      </c>
      <c r="L124" s="49">
        <f>Ввод!$H37*L102/4</f>
        <v>0</v>
      </c>
      <c r="M124" s="49">
        <f>Ввод!$H37*M102/4</f>
        <v>0</v>
      </c>
      <c r="N124" s="49">
        <f>Ввод!$H37*N102/4</f>
        <v>0</v>
      </c>
      <c r="O124" s="49">
        <f>Ввод!$H37*O102/4</f>
        <v>0</v>
      </c>
      <c r="P124" s="49">
        <f>Ввод!$H37*P102/4</f>
        <v>0</v>
      </c>
      <c r="Q124" s="49">
        <f>Ввод!$H37*Q102/4</f>
        <v>0</v>
      </c>
      <c r="R124" s="49">
        <f>Ввод!$H37*R102/4</f>
        <v>0</v>
      </c>
      <c r="S124" s="49">
        <f>Ввод!$H37*S102/4</f>
        <v>0</v>
      </c>
      <c r="T124" s="49">
        <f>Ввод!$H37*T102/4</f>
        <v>0</v>
      </c>
      <c r="U124" s="49">
        <f>Ввод!$H37*U102/4</f>
        <v>0</v>
      </c>
      <c r="V124" s="49">
        <f>Ввод!$H37*V102/4</f>
        <v>0</v>
      </c>
      <c r="W124" s="49">
        <f>Ввод!$H37*W102/4</f>
        <v>0</v>
      </c>
      <c r="X124" s="49">
        <f>Ввод!$H37*X102/4</f>
        <v>0</v>
      </c>
      <c r="Y124" s="49">
        <f>Ввод!$H37*Y102/4</f>
        <v>0</v>
      </c>
      <c r="Z124" s="49">
        <f>Ввод!$H37*Z102/4</f>
        <v>0</v>
      </c>
      <c r="AA124" s="49">
        <f>Ввод!$H37*AA102/4</f>
        <v>0</v>
      </c>
      <c r="AB124" s="49">
        <f>Ввод!$H37*AB102/4</f>
        <v>0</v>
      </c>
      <c r="AC124" s="49">
        <f>Ввод!$H37*AC102/4</f>
        <v>0</v>
      </c>
      <c r="AD124" s="49">
        <f>Ввод!$H37*AD102/4</f>
        <v>0</v>
      </c>
      <c r="AE124" s="49">
        <f>Ввод!$H37*AE102/4</f>
        <v>0</v>
      </c>
      <c r="AF124" s="49">
        <f>Ввод!$H37*AF102/4</f>
        <v>0</v>
      </c>
      <c r="AG124" s="49">
        <f>Ввод!$H37*AG102/4</f>
        <v>0</v>
      </c>
      <c r="AH124" s="49">
        <f>Ввод!$H37*AH102/4</f>
        <v>0</v>
      </c>
      <c r="AI124" s="49">
        <f>Ввод!$H37*AI102/4</f>
        <v>0</v>
      </c>
      <c r="AJ124" s="49">
        <f>Ввод!$H37*AJ102/4</f>
        <v>0</v>
      </c>
      <c r="AK124" s="49">
        <f>Ввод!$H37*AK102/4</f>
        <v>0</v>
      </c>
      <c r="AL124" s="49">
        <f>Ввод!$H37*AL102/4</f>
        <v>0</v>
      </c>
      <c r="AM124" s="49">
        <f>Ввод!$H37*AM102/4</f>
        <v>0</v>
      </c>
      <c r="AN124" s="49">
        <f>Ввод!$H37*AN102/4</f>
        <v>0</v>
      </c>
      <c r="AO124" s="49">
        <f>Ввод!$H37*AO102/4</f>
        <v>0</v>
      </c>
      <c r="AP124" s="49">
        <f>Ввод!$H37*AP102/4</f>
        <v>0</v>
      </c>
      <c r="AQ124" s="49">
        <f>Ввод!$H37*AQ102/4</f>
        <v>0</v>
      </c>
      <c r="AR124" s="49">
        <f>Ввод!$H37*AR102/4</f>
        <v>0</v>
      </c>
      <c r="AS124" s="49">
        <f>Ввод!$H37*AS102/4</f>
        <v>0</v>
      </c>
      <c r="AT124" s="49">
        <f>Ввод!$H37*AT102/4</f>
        <v>0</v>
      </c>
      <c r="AU124" s="49">
        <f>Ввод!$H37*AU102/4</f>
        <v>0</v>
      </c>
      <c r="AV124" s="49">
        <f>Ввод!$H37*AV102/4</f>
        <v>0</v>
      </c>
      <c r="AW124" s="49">
        <f>Ввод!$H37*AW102/4</f>
        <v>0</v>
      </c>
      <c r="AX124" s="49">
        <f>Ввод!$H37*AX102/4</f>
        <v>0</v>
      </c>
      <c r="AY124" s="49">
        <f>Ввод!$H37*AY102/4</f>
        <v>0</v>
      </c>
      <c r="AZ124" s="49">
        <f>Ввод!$H37*AZ102/4</f>
        <v>0</v>
      </c>
      <c r="BA124" s="49">
        <f>Ввод!$H37*BA102/4</f>
        <v>0</v>
      </c>
      <c r="BB124" s="49">
        <f>Ввод!$H37*BB102/4</f>
        <v>0</v>
      </c>
      <c r="BC124" s="49">
        <f>Ввод!$H37*BC102/4</f>
        <v>0</v>
      </c>
      <c r="BD124" s="49">
        <f>Ввод!$H37*BD102/4</f>
        <v>0</v>
      </c>
      <c r="BE124" s="49">
        <f>Ввод!$H37*BE102/4</f>
        <v>0</v>
      </c>
      <c r="BF124" s="49">
        <f>Ввод!$H37*BF102/4</f>
        <v>0</v>
      </c>
      <c r="BG124" s="49">
        <f>Ввод!$H37*BG102/4</f>
        <v>0</v>
      </c>
      <c r="BH124" s="49">
        <f>Ввод!$H37*BH102/4</f>
        <v>0</v>
      </c>
      <c r="BI124" s="49">
        <f>Ввод!$H37*BI102/4</f>
        <v>0</v>
      </c>
      <c r="BJ124" s="49">
        <f>Ввод!$H37*BJ102/4</f>
        <v>0</v>
      </c>
      <c r="BK124" s="49">
        <f>Ввод!$H37*BK102/4</f>
        <v>0</v>
      </c>
      <c r="BL124" s="49">
        <f>Ввод!$H37*BL102/4</f>
        <v>0</v>
      </c>
      <c r="BM124" s="49">
        <f>Ввод!$H37*BM102/4</f>
        <v>0</v>
      </c>
      <c r="BN124" s="49">
        <f>Ввод!$H37*BN102/4</f>
        <v>0</v>
      </c>
      <c r="BO124" s="49">
        <f>Ввод!$H37*BO102/4</f>
        <v>0</v>
      </c>
      <c r="BP124" s="49">
        <f>Ввод!$H37*BP102/4</f>
        <v>0</v>
      </c>
      <c r="BQ124" s="49">
        <f>Ввод!$H37*BQ102/4</f>
        <v>0</v>
      </c>
      <c r="BR124" s="49">
        <f>Ввод!$H37*BR102/4</f>
        <v>0</v>
      </c>
      <c r="BS124" s="49">
        <f>Ввод!$H37*BS102/4</f>
        <v>0</v>
      </c>
      <c r="BT124" s="49">
        <f>Ввод!$H37*BT102/4</f>
        <v>0</v>
      </c>
      <c r="BU124" s="49">
        <f>Ввод!$H37*BU102/4</f>
        <v>0</v>
      </c>
      <c r="BV124" s="49">
        <f>Ввод!$H37*BV102/4</f>
        <v>0</v>
      </c>
      <c r="BW124" s="49">
        <f>Ввод!$H37*BW102/4</f>
        <v>0</v>
      </c>
      <c r="BX124" s="49">
        <f>Ввод!$H37*BX102/4</f>
        <v>0</v>
      </c>
      <c r="BY124" s="49">
        <f>Ввод!$H37*BY102/4</f>
        <v>0</v>
      </c>
      <c r="BZ124" s="49">
        <f>Ввод!$H37*BZ102/4</f>
        <v>0</v>
      </c>
      <c r="CA124" s="49">
        <f>Ввод!$H37*CA102/4</f>
        <v>0</v>
      </c>
      <c r="CB124" s="49">
        <f>Ввод!$H37*CB102/4</f>
        <v>0</v>
      </c>
      <c r="CC124" s="49">
        <f>Ввод!$H37*CC102/4</f>
        <v>0</v>
      </c>
      <c r="CD124" s="49">
        <f>Ввод!$H37*CD102/4</f>
        <v>0</v>
      </c>
      <c r="CE124" s="49">
        <f>Ввод!$H37*CE102/4</f>
        <v>0</v>
      </c>
      <c r="CF124" s="49">
        <f>Ввод!$H37*CF102/4</f>
        <v>0</v>
      </c>
      <c r="CG124" s="49">
        <f>Ввод!$H37*CG102/4</f>
        <v>0</v>
      </c>
      <c r="CH124" s="49">
        <f>Ввод!$H37*CH102/4</f>
        <v>0</v>
      </c>
      <c r="CI124" s="49">
        <f>Ввод!$H37*CI102/4</f>
        <v>0</v>
      </c>
      <c r="CJ124" s="49">
        <f>Ввод!$H37*CJ102/4</f>
        <v>0</v>
      </c>
      <c r="CK124" s="49">
        <f>Ввод!$H37*CK102/4</f>
        <v>0</v>
      </c>
      <c r="CL124" s="49">
        <f>Ввод!$H37*CL102/4</f>
        <v>0</v>
      </c>
      <c r="CM124" s="49">
        <f>Ввод!$H37*CM102/4</f>
        <v>0</v>
      </c>
      <c r="CN124" s="49">
        <f>Ввод!$H37*CN102/4</f>
        <v>0</v>
      </c>
      <c r="CO124" s="49">
        <f>Ввод!$H37*CO102/4</f>
        <v>0</v>
      </c>
      <c r="CP124" s="49">
        <f>Ввод!$H37*CP102/4</f>
        <v>0</v>
      </c>
      <c r="CQ124" s="49">
        <f>Ввод!$H37*CQ102/4</f>
        <v>0</v>
      </c>
      <c r="CR124" s="49">
        <f>Ввод!$H37*CR102/4</f>
        <v>0</v>
      </c>
      <c r="CS124" s="49">
        <f>Ввод!$H37*CS102/4</f>
        <v>0</v>
      </c>
      <c r="CT124" s="49">
        <f>Ввод!$H37*CT102/4</f>
        <v>0</v>
      </c>
      <c r="CU124" s="49">
        <f>Ввод!$H37*CU102/4</f>
        <v>0</v>
      </c>
      <c r="CV124" s="49">
        <f>Ввод!$H37*CV102/4</f>
        <v>0</v>
      </c>
      <c r="CW124" s="49">
        <f>Ввод!$H37*CW102/4</f>
        <v>0</v>
      </c>
      <c r="CX124" s="49">
        <f>Ввод!$H37*CX102/4</f>
        <v>0</v>
      </c>
      <c r="CY124" s="49">
        <f>Ввод!$H37*CY102/4</f>
        <v>0</v>
      </c>
      <c r="CZ124" s="49">
        <f>Ввод!$H37*CZ102/4</f>
        <v>0</v>
      </c>
      <c r="DA124" s="49">
        <f>Ввод!$H37*DA102/4</f>
        <v>0</v>
      </c>
      <c r="DB124" s="49">
        <f>Ввод!$H37*DB102/4</f>
        <v>0</v>
      </c>
      <c r="DC124" s="49">
        <f>Ввод!$H37*DC102/4</f>
        <v>0</v>
      </c>
      <c r="DD124" s="49">
        <f>Ввод!$H37*DD102/4</f>
        <v>0</v>
      </c>
      <c r="DE124" s="49">
        <f>Ввод!$H37*DE102/4</f>
        <v>0</v>
      </c>
      <c r="DF124" s="49">
        <f>Ввод!$H37*DF102/4</f>
        <v>0</v>
      </c>
      <c r="DG124" s="49">
        <f>Ввод!$H37*DG102/4</f>
        <v>0</v>
      </c>
      <c r="DH124" s="49">
        <f>Ввод!$H37*DH102/4</f>
        <v>0</v>
      </c>
      <c r="DI124" s="49">
        <f>Ввод!$H37*DI102/4</f>
        <v>0</v>
      </c>
      <c r="DJ124" s="49">
        <f>Ввод!$H37*DJ102/4</f>
        <v>0</v>
      </c>
    </row>
    <row r="125" spans="2:114" x14ac:dyDescent="0.25">
      <c r="B125" t="str">
        <f t="shared" si="86"/>
        <v>Создание / реконструкция объект №13</v>
      </c>
      <c r="G125" s="45" t="s">
        <v>138</v>
      </c>
      <c r="J125" s="49">
        <f>Ввод!$H38*J103/4</f>
        <v>0</v>
      </c>
      <c r="K125" s="49">
        <f>Ввод!$H38*K103/4</f>
        <v>0</v>
      </c>
      <c r="L125" s="49">
        <f>Ввод!$H38*L103/4</f>
        <v>0</v>
      </c>
      <c r="M125" s="49">
        <f>Ввод!$H38*M103/4</f>
        <v>0</v>
      </c>
      <c r="N125" s="49">
        <f>Ввод!$H38*N103/4</f>
        <v>0</v>
      </c>
      <c r="O125" s="49">
        <f>Ввод!$H38*O103/4</f>
        <v>0</v>
      </c>
      <c r="P125" s="49">
        <f>Ввод!$H38*P103/4</f>
        <v>0</v>
      </c>
      <c r="Q125" s="49">
        <f>Ввод!$H38*Q103/4</f>
        <v>0</v>
      </c>
      <c r="R125" s="49">
        <f>Ввод!$H38*R103/4</f>
        <v>0</v>
      </c>
      <c r="S125" s="49">
        <f>Ввод!$H38*S103/4</f>
        <v>0</v>
      </c>
      <c r="T125" s="49">
        <f>Ввод!$H38*T103/4</f>
        <v>0</v>
      </c>
      <c r="U125" s="49">
        <f>Ввод!$H38*U103/4</f>
        <v>0</v>
      </c>
      <c r="V125" s="49">
        <f>Ввод!$H38*V103/4</f>
        <v>0</v>
      </c>
      <c r="W125" s="49">
        <f>Ввод!$H38*W103/4</f>
        <v>0</v>
      </c>
      <c r="X125" s="49">
        <f>Ввод!$H38*X103/4</f>
        <v>0</v>
      </c>
      <c r="Y125" s="49">
        <f>Ввод!$H38*Y103/4</f>
        <v>0</v>
      </c>
      <c r="Z125" s="49">
        <f>Ввод!$H38*Z103/4</f>
        <v>0</v>
      </c>
      <c r="AA125" s="49">
        <f>Ввод!$H38*AA103/4</f>
        <v>0</v>
      </c>
      <c r="AB125" s="49">
        <f>Ввод!$H38*AB103/4</f>
        <v>0</v>
      </c>
      <c r="AC125" s="49">
        <f>Ввод!$H38*AC103/4</f>
        <v>0</v>
      </c>
      <c r="AD125" s="49">
        <f>Ввод!$H38*AD103/4</f>
        <v>0</v>
      </c>
      <c r="AE125" s="49">
        <f>Ввод!$H38*AE103/4</f>
        <v>0</v>
      </c>
      <c r="AF125" s="49">
        <f>Ввод!$H38*AF103/4</f>
        <v>0</v>
      </c>
      <c r="AG125" s="49">
        <f>Ввод!$H38*AG103/4</f>
        <v>0</v>
      </c>
      <c r="AH125" s="49">
        <f>Ввод!$H38*AH103/4</f>
        <v>0</v>
      </c>
      <c r="AI125" s="49">
        <f>Ввод!$H38*AI103/4</f>
        <v>0</v>
      </c>
      <c r="AJ125" s="49">
        <f>Ввод!$H38*AJ103/4</f>
        <v>0</v>
      </c>
      <c r="AK125" s="49">
        <f>Ввод!$H38*AK103/4</f>
        <v>0</v>
      </c>
      <c r="AL125" s="49">
        <f>Ввод!$H38*AL103/4</f>
        <v>0</v>
      </c>
      <c r="AM125" s="49">
        <f>Ввод!$H38*AM103/4</f>
        <v>0</v>
      </c>
      <c r="AN125" s="49">
        <f>Ввод!$H38*AN103/4</f>
        <v>0</v>
      </c>
      <c r="AO125" s="49">
        <f>Ввод!$H38*AO103/4</f>
        <v>0</v>
      </c>
      <c r="AP125" s="49">
        <f>Ввод!$H38*AP103/4</f>
        <v>0</v>
      </c>
      <c r="AQ125" s="49">
        <f>Ввод!$H38*AQ103/4</f>
        <v>0</v>
      </c>
      <c r="AR125" s="49">
        <f>Ввод!$H38*AR103/4</f>
        <v>0</v>
      </c>
      <c r="AS125" s="49">
        <f>Ввод!$H38*AS103/4</f>
        <v>0</v>
      </c>
      <c r="AT125" s="49">
        <f>Ввод!$H38*AT103/4</f>
        <v>0</v>
      </c>
      <c r="AU125" s="49">
        <f>Ввод!$H38*AU103/4</f>
        <v>0</v>
      </c>
      <c r="AV125" s="49">
        <f>Ввод!$H38*AV103/4</f>
        <v>0</v>
      </c>
      <c r="AW125" s="49">
        <f>Ввод!$H38*AW103/4</f>
        <v>0</v>
      </c>
      <c r="AX125" s="49">
        <f>Ввод!$H38*AX103/4</f>
        <v>0</v>
      </c>
      <c r="AY125" s="49">
        <f>Ввод!$H38*AY103/4</f>
        <v>0</v>
      </c>
      <c r="AZ125" s="49">
        <f>Ввод!$H38*AZ103/4</f>
        <v>0</v>
      </c>
      <c r="BA125" s="49">
        <f>Ввод!$H38*BA103/4</f>
        <v>0</v>
      </c>
      <c r="BB125" s="49">
        <f>Ввод!$H38*BB103/4</f>
        <v>0</v>
      </c>
      <c r="BC125" s="49">
        <f>Ввод!$H38*BC103/4</f>
        <v>0</v>
      </c>
      <c r="BD125" s="49">
        <f>Ввод!$H38*BD103/4</f>
        <v>0</v>
      </c>
      <c r="BE125" s="49">
        <f>Ввод!$H38*BE103/4</f>
        <v>0</v>
      </c>
      <c r="BF125" s="49">
        <f>Ввод!$H38*BF103/4</f>
        <v>0</v>
      </c>
      <c r="BG125" s="49">
        <f>Ввод!$H38*BG103/4</f>
        <v>0</v>
      </c>
      <c r="BH125" s="49">
        <f>Ввод!$H38*BH103/4</f>
        <v>0</v>
      </c>
      <c r="BI125" s="49">
        <f>Ввод!$H38*BI103/4</f>
        <v>0</v>
      </c>
      <c r="BJ125" s="49">
        <f>Ввод!$H38*BJ103/4</f>
        <v>0</v>
      </c>
      <c r="BK125" s="49">
        <f>Ввод!$H38*BK103/4</f>
        <v>0</v>
      </c>
      <c r="BL125" s="49">
        <f>Ввод!$H38*BL103/4</f>
        <v>0</v>
      </c>
      <c r="BM125" s="49">
        <f>Ввод!$H38*BM103/4</f>
        <v>0</v>
      </c>
      <c r="BN125" s="49">
        <f>Ввод!$H38*BN103/4</f>
        <v>0</v>
      </c>
      <c r="BO125" s="49">
        <f>Ввод!$H38*BO103/4</f>
        <v>0</v>
      </c>
      <c r="BP125" s="49">
        <f>Ввод!$H38*BP103/4</f>
        <v>0</v>
      </c>
      <c r="BQ125" s="49">
        <f>Ввод!$H38*BQ103/4</f>
        <v>0</v>
      </c>
      <c r="BR125" s="49">
        <f>Ввод!$H38*BR103/4</f>
        <v>0</v>
      </c>
      <c r="BS125" s="49">
        <f>Ввод!$H38*BS103/4</f>
        <v>0</v>
      </c>
      <c r="BT125" s="49">
        <f>Ввод!$H38*BT103/4</f>
        <v>0</v>
      </c>
      <c r="BU125" s="49">
        <f>Ввод!$H38*BU103/4</f>
        <v>0</v>
      </c>
      <c r="BV125" s="49">
        <f>Ввод!$H38*BV103/4</f>
        <v>0</v>
      </c>
      <c r="BW125" s="49">
        <f>Ввод!$H38*BW103/4</f>
        <v>0</v>
      </c>
      <c r="BX125" s="49">
        <f>Ввод!$H38*BX103/4</f>
        <v>0</v>
      </c>
      <c r="BY125" s="49">
        <f>Ввод!$H38*BY103/4</f>
        <v>0</v>
      </c>
      <c r="BZ125" s="49">
        <f>Ввод!$H38*BZ103/4</f>
        <v>0</v>
      </c>
      <c r="CA125" s="49">
        <f>Ввод!$H38*CA103/4</f>
        <v>0</v>
      </c>
      <c r="CB125" s="49">
        <f>Ввод!$H38*CB103/4</f>
        <v>0</v>
      </c>
      <c r="CC125" s="49">
        <f>Ввод!$H38*CC103/4</f>
        <v>0</v>
      </c>
      <c r="CD125" s="49">
        <f>Ввод!$H38*CD103/4</f>
        <v>0</v>
      </c>
      <c r="CE125" s="49">
        <f>Ввод!$H38*CE103/4</f>
        <v>0</v>
      </c>
      <c r="CF125" s="49">
        <f>Ввод!$H38*CF103/4</f>
        <v>0</v>
      </c>
      <c r="CG125" s="49">
        <f>Ввод!$H38*CG103/4</f>
        <v>0</v>
      </c>
      <c r="CH125" s="49">
        <f>Ввод!$H38*CH103/4</f>
        <v>0</v>
      </c>
      <c r="CI125" s="49">
        <f>Ввод!$H38*CI103/4</f>
        <v>0</v>
      </c>
      <c r="CJ125" s="49">
        <f>Ввод!$H38*CJ103/4</f>
        <v>0</v>
      </c>
      <c r="CK125" s="49">
        <f>Ввод!$H38*CK103/4</f>
        <v>0</v>
      </c>
      <c r="CL125" s="49">
        <f>Ввод!$H38*CL103/4</f>
        <v>0</v>
      </c>
      <c r="CM125" s="49">
        <f>Ввод!$H38*CM103/4</f>
        <v>0</v>
      </c>
      <c r="CN125" s="49">
        <f>Ввод!$H38*CN103/4</f>
        <v>0</v>
      </c>
      <c r="CO125" s="49">
        <f>Ввод!$H38*CO103/4</f>
        <v>0</v>
      </c>
      <c r="CP125" s="49">
        <f>Ввод!$H38*CP103/4</f>
        <v>0</v>
      </c>
      <c r="CQ125" s="49">
        <f>Ввод!$H38*CQ103/4</f>
        <v>0</v>
      </c>
      <c r="CR125" s="49">
        <f>Ввод!$H38*CR103/4</f>
        <v>0</v>
      </c>
      <c r="CS125" s="49">
        <f>Ввод!$H38*CS103/4</f>
        <v>0</v>
      </c>
      <c r="CT125" s="49">
        <f>Ввод!$H38*CT103/4</f>
        <v>0</v>
      </c>
      <c r="CU125" s="49">
        <f>Ввод!$H38*CU103/4</f>
        <v>0</v>
      </c>
      <c r="CV125" s="49">
        <f>Ввод!$H38*CV103/4</f>
        <v>0</v>
      </c>
      <c r="CW125" s="49">
        <f>Ввод!$H38*CW103/4</f>
        <v>0</v>
      </c>
      <c r="CX125" s="49">
        <f>Ввод!$H38*CX103/4</f>
        <v>0</v>
      </c>
      <c r="CY125" s="49">
        <f>Ввод!$H38*CY103/4</f>
        <v>0</v>
      </c>
      <c r="CZ125" s="49">
        <f>Ввод!$H38*CZ103/4</f>
        <v>0</v>
      </c>
      <c r="DA125" s="49">
        <f>Ввод!$H38*DA103/4</f>
        <v>0</v>
      </c>
      <c r="DB125" s="49">
        <f>Ввод!$H38*DB103/4</f>
        <v>0</v>
      </c>
      <c r="DC125" s="49">
        <f>Ввод!$H38*DC103/4</f>
        <v>0</v>
      </c>
      <c r="DD125" s="49">
        <f>Ввод!$H38*DD103/4</f>
        <v>0</v>
      </c>
      <c r="DE125" s="49">
        <f>Ввод!$H38*DE103/4</f>
        <v>0</v>
      </c>
      <c r="DF125" s="49">
        <f>Ввод!$H38*DF103/4</f>
        <v>0</v>
      </c>
      <c r="DG125" s="49">
        <f>Ввод!$H38*DG103/4</f>
        <v>0</v>
      </c>
      <c r="DH125" s="49">
        <f>Ввод!$H38*DH103/4</f>
        <v>0</v>
      </c>
      <c r="DI125" s="49">
        <f>Ввод!$H38*DI103/4</f>
        <v>0</v>
      </c>
      <c r="DJ125" s="49">
        <f>Ввод!$H38*DJ103/4</f>
        <v>0</v>
      </c>
    </row>
    <row r="126" spans="2:114" x14ac:dyDescent="0.25">
      <c r="B126" t="str">
        <f t="shared" si="86"/>
        <v>Создание / реконструкция объект №14</v>
      </c>
      <c r="G126" s="45" t="s">
        <v>138</v>
      </c>
      <c r="J126" s="49">
        <f>Ввод!$H39*J104/4</f>
        <v>0</v>
      </c>
      <c r="K126" s="49">
        <f>Ввод!$H39*K104/4</f>
        <v>0</v>
      </c>
      <c r="L126" s="49">
        <f>Ввод!$H39*L104/4</f>
        <v>0</v>
      </c>
      <c r="M126" s="49">
        <f>Ввод!$H39*M104/4</f>
        <v>0</v>
      </c>
      <c r="N126" s="49">
        <f>Ввод!$H39*N104/4</f>
        <v>0</v>
      </c>
      <c r="O126" s="49">
        <f>Ввод!$H39*O104/4</f>
        <v>0</v>
      </c>
      <c r="P126" s="49">
        <f>Ввод!$H39*P104/4</f>
        <v>0</v>
      </c>
      <c r="Q126" s="49">
        <f>Ввод!$H39*Q104/4</f>
        <v>0</v>
      </c>
      <c r="R126" s="49">
        <f>Ввод!$H39*R104/4</f>
        <v>0</v>
      </c>
      <c r="S126" s="49">
        <f>Ввод!$H39*S104/4</f>
        <v>0</v>
      </c>
      <c r="T126" s="49">
        <f>Ввод!$H39*T104/4</f>
        <v>0</v>
      </c>
      <c r="U126" s="49">
        <f>Ввод!$H39*U104/4</f>
        <v>0</v>
      </c>
      <c r="V126" s="49">
        <f>Ввод!$H39*V104/4</f>
        <v>0</v>
      </c>
      <c r="W126" s="49">
        <f>Ввод!$H39*W104/4</f>
        <v>0</v>
      </c>
      <c r="X126" s="49">
        <f>Ввод!$H39*X104/4</f>
        <v>0</v>
      </c>
      <c r="Y126" s="49">
        <f>Ввод!$H39*Y104/4</f>
        <v>0</v>
      </c>
      <c r="Z126" s="49">
        <f>Ввод!$H39*Z104/4</f>
        <v>0</v>
      </c>
      <c r="AA126" s="49">
        <f>Ввод!$H39*AA104/4</f>
        <v>0</v>
      </c>
      <c r="AB126" s="49">
        <f>Ввод!$H39*AB104/4</f>
        <v>0</v>
      </c>
      <c r="AC126" s="49">
        <f>Ввод!$H39*AC104/4</f>
        <v>0</v>
      </c>
      <c r="AD126" s="49">
        <f>Ввод!$H39*AD104/4</f>
        <v>0</v>
      </c>
      <c r="AE126" s="49">
        <f>Ввод!$H39*AE104/4</f>
        <v>0</v>
      </c>
      <c r="AF126" s="49">
        <f>Ввод!$H39*AF104/4</f>
        <v>0</v>
      </c>
      <c r="AG126" s="49">
        <f>Ввод!$H39*AG104/4</f>
        <v>0</v>
      </c>
      <c r="AH126" s="49">
        <f>Ввод!$H39*AH104/4</f>
        <v>0</v>
      </c>
      <c r="AI126" s="49">
        <f>Ввод!$H39*AI104/4</f>
        <v>0</v>
      </c>
      <c r="AJ126" s="49">
        <f>Ввод!$H39*AJ104/4</f>
        <v>0</v>
      </c>
      <c r="AK126" s="49">
        <f>Ввод!$H39*AK104/4</f>
        <v>0</v>
      </c>
      <c r="AL126" s="49">
        <f>Ввод!$H39*AL104/4</f>
        <v>0</v>
      </c>
      <c r="AM126" s="49">
        <f>Ввод!$H39*AM104/4</f>
        <v>0</v>
      </c>
      <c r="AN126" s="49">
        <f>Ввод!$H39*AN104/4</f>
        <v>0</v>
      </c>
      <c r="AO126" s="49">
        <f>Ввод!$H39*AO104/4</f>
        <v>0</v>
      </c>
      <c r="AP126" s="49">
        <f>Ввод!$H39*AP104/4</f>
        <v>0</v>
      </c>
      <c r="AQ126" s="49">
        <f>Ввод!$H39*AQ104/4</f>
        <v>0</v>
      </c>
      <c r="AR126" s="49">
        <f>Ввод!$H39*AR104/4</f>
        <v>0</v>
      </c>
      <c r="AS126" s="49">
        <f>Ввод!$H39*AS104/4</f>
        <v>0</v>
      </c>
      <c r="AT126" s="49">
        <f>Ввод!$H39*AT104/4</f>
        <v>0</v>
      </c>
      <c r="AU126" s="49">
        <f>Ввод!$H39*AU104/4</f>
        <v>0</v>
      </c>
      <c r="AV126" s="49">
        <f>Ввод!$H39*AV104/4</f>
        <v>0</v>
      </c>
      <c r="AW126" s="49">
        <f>Ввод!$H39*AW104/4</f>
        <v>0</v>
      </c>
      <c r="AX126" s="49">
        <f>Ввод!$H39*AX104/4</f>
        <v>0</v>
      </c>
      <c r="AY126" s="49">
        <f>Ввод!$H39*AY104/4</f>
        <v>0</v>
      </c>
      <c r="AZ126" s="49">
        <f>Ввод!$H39*AZ104/4</f>
        <v>0</v>
      </c>
      <c r="BA126" s="49">
        <f>Ввод!$H39*BA104/4</f>
        <v>0</v>
      </c>
      <c r="BB126" s="49">
        <f>Ввод!$H39*BB104/4</f>
        <v>0</v>
      </c>
      <c r="BC126" s="49">
        <f>Ввод!$H39*BC104/4</f>
        <v>0</v>
      </c>
      <c r="BD126" s="49">
        <f>Ввод!$H39*BD104/4</f>
        <v>0</v>
      </c>
      <c r="BE126" s="49">
        <f>Ввод!$H39*BE104/4</f>
        <v>0</v>
      </c>
      <c r="BF126" s="49">
        <f>Ввод!$H39*BF104/4</f>
        <v>0</v>
      </c>
      <c r="BG126" s="49">
        <f>Ввод!$H39*BG104/4</f>
        <v>0</v>
      </c>
      <c r="BH126" s="49">
        <f>Ввод!$H39*BH104/4</f>
        <v>0</v>
      </c>
      <c r="BI126" s="49">
        <f>Ввод!$H39*BI104/4</f>
        <v>0</v>
      </c>
      <c r="BJ126" s="49">
        <f>Ввод!$H39*BJ104/4</f>
        <v>0</v>
      </c>
      <c r="BK126" s="49">
        <f>Ввод!$H39*BK104/4</f>
        <v>0</v>
      </c>
      <c r="BL126" s="49">
        <f>Ввод!$H39*BL104/4</f>
        <v>0</v>
      </c>
      <c r="BM126" s="49">
        <f>Ввод!$H39*BM104/4</f>
        <v>0</v>
      </c>
      <c r="BN126" s="49">
        <f>Ввод!$H39*BN104/4</f>
        <v>0</v>
      </c>
      <c r="BO126" s="49">
        <f>Ввод!$H39*BO104/4</f>
        <v>0</v>
      </c>
      <c r="BP126" s="49">
        <f>Ввод!$H39*BP104/4</f>
        <v>0</v>
      </c>
      <c r="BQ126" s="49">
        <f>Ввод!$H39*BQ104/4</f>
        <v>0</v>
      </c>
      <c r="BR126" s="49">
        <f>Ввод!$H39*BR104/4</f>
        <v>0</v>
      </c>
      <c r="BS126" s="49">
        <f>Ввод!$H39*BS104/4</f>
        <v>0</v>
      </c>
      <c r="BT126" s="49">
        <f>Ввод!$H39*BT104/4</f>
        <v>0</v>
      </c>
      <c r="BU126" s="49">
        <f>Ввод!$H39*BU104/4</f>
        <v>0</v>
      </c>
      <c r="BV126" s="49">
        <f>Ввод!$H39*BV104/4</f>
        <v>0</v>
      </c>
      <c r="BW126" s="49">
        <f>Ввод!$H39*BW104/4</f>
        <v>0</v>
      </c>
      <c r="BX126" s="49">
        <f>Ввод!$H39*BX104/4</f>
        <v>0</v>
      </c>
      <c r="BY126" s="49">
        <f>Ввод!$H39*BY104/4</f>
        <v>0</v>
      </c>
      <c r="BZ126" s="49">
        <f>Ввод!$H39*BZ104/4</f>
        <v>0</v>
      </c>
      <c r="CA126" s="49">
        <f>Ввод!$H39*CA104/4</f>
        <v>0</v>
      </c>
      <c r="CB126" s="49">
        <f>Ввод!$H39*CB104/4</f>
        <v>0</v>
      </c>
      <c r="CC126" s="49">
        <f>Ввод!$H39*CC104/4</f>
        <v>0</v>
      </c>
      <c r="CD126" s="49">
        <f>Ввод!$H39*CD104/4</f>
        <v>0</v>
      </c>
      <c r="CE126" s="49">
        <f>Ввод!$H39*CE104/4</f>
        <v>0</v>
      </c>
      <c r="CF126" s="49">
        <f>Ввод!$H39*CF104/4</f>
        <v>0</v>
      </c>
      <c r="CG126" s="49">
        <f>Ввод!$H39*CG104/4</f>
        <v>0</v>
      </c>
      <c r="CH126" s="49">
        <f>Ввод!$H39*CH104/4</f>
        <v>0</v>
      </c>
      <c r="CI126" s="49">
        <f>Ввод!$H39*CI104/4</f>
        <v>0</v>
      </c>
      <c r="CJ126" s="49">
        <f>Ввод!$H39*CJ104/4</f>
        <v>0</v>
      </c>
      <c r="CK126" s="49">
        <f>Ввод!$H39*CK104/4</f>
        <v>0</v>
      </c>
      <c r="CL126" s="49">
        <f>Ввод!$H39*CL104/4</f>
        <v>0</v>
      </c>
      <c r="CM126" s="49">
        <f>Ввод!$H39*CM104/4</f>
        <v>0</v>
      </c>
      <c r="CN126" s="49">
        <f>Ввод!$H39*CN104/4</f>
        <v>0</v>
      </c>
      <c r="CO126" s="49">
        <f>Ввод!$H39*CO104/4</f>
        <v>0</v>
      </c>
      <c r="CP126" s="49">
        <f>Ввод!$H39*CP104/4</f>
        <v>0</v>
      </c>
      <c r="CQ126" s="49">
        <f>Ввод!$H39*CQ104/4</f>
        <v>0</v>
      </c>
      <c r="CR126" s="49">
        <f>Ввод!$H39*CR104/4</f>
        <v>0</v>
      </c>
      <c r="CS126" s="49">
        <f>Ввод!$H39*CS104/4</f>
        <v>0</v>
      </c>
      <c r="CT126" s="49">
        <f>Ввод!$H39*CT104/4</f>
        <v>0</v>
      </c>
      <c r="CU126" s="49">
        <f>Ввод!$H39*CU104/4</f>
        <v>0</v>
      </c>
      <c r="CV126" s="49">
        <f>Ввод!$H39*CV104/4</f>
        <v>0</v>
      </c>
      <c r="CW126" s="49">
        <f>Ввод!$H39*CW104/4</f>
        <v>0</v>
      </c>
      <c r="CX126" s="49">
        <f>Ввод!$H39*CX104/4</f>
        <v>0</v>
      </c>
      <c r="CY126" s="49">
        <f>Ввод!$H39*CY104/4</f>
        <v>0</v>
      </c>
      <c r="CZ126" s="49">
        <f>Ввод!$H39*CZ104/4</f>
        <v>0</v>
      </c>
      <c r="DA126" s="49">
        <f>Ввод!$H39*DA104/4</f>
        <v>0</v>
      </c>
      <c r="DB126" s="49">
        <f>Ввод!$H39*DB104/4</f>
        <v>0</v>
      </c>
      <c r="DC126" s="49">
        <f>Ввод!$H39*DC104/4</f>
        <v>0</v>
      </c>
      <c r="DD126" s="49">
        <f>Ввод!$H39*DD104/4</f>
        <v>0</v>
      </c>
      <c r="DE126" s="49">
        <f>Ввод!$H39*DE104/4</f>
        <v>0</v>
      </c>
      <c r="DF126" s="49">
        <f>Ввод!$H39*DF104/4</f>
        <v>0</v>
      </c>
      <c r="DG126" s="49">
        <f>Ввод!$H39*DG104/4</f>
        <v>0</v>
      </c>
      <c r="DH126" s="49">
        <f>Ввод!$H39*DH104/4</f>
        <v>0</v>
      </c>
      <c r="DI126" s="49">
        <f>Ввод!$H39*DI104/4</f>
        <v>0</v>
      </c>
      <c r="DJ126" s="49">
        <f>Ввод!$H39*DJ104/4</f>
        <v>0</v>
      </c>
    </row>
    <row r="127" spans="2:114" x14ac:dyDescent="0.25">
      <c r="B127" t="str">
        <f t="shared" si="86"/>
        <v>Создание / реконструкция объект №15</v>
      </c>
      <c r="G127" s="45" t="s">
        <v>138</v>
      </c>
      <c r="J127" s="49">
        <f>Ввод!$H40*J105/4</f>
        <v>0</v>
      </c>
      <c r="K127" s="49">
        <f>Ввод!$H40*K105/4</f>
        <v>0</v>
      </c>
      <c r="L127" s="49">
        <f>Ввод!$H40*L105/4</f>
        <v>0</v>
      </c>
      <c r="M127" s="49">
        <f>Ввод!$H40*M105/4</f>
        <v>0</v>
      </c>
      <c r="N127" s="49">
        <f>Ввод!$H40*N105/4</f>
        <v>0</v>
      </c>
      <c r="O127" s="49">
        <f>Ввод!$H40*O105/4</f>
        <v>0</v>
      </c>
      <c r="P127" s="49">
        <f>Ввод!$H40*P105/4</f>
        <v>0</v>
      </c>
      <c r="Q127" s="49">
        <f>Ввод!$H40*Q105/4</f>
        <v>0</v>
      </c>
      <c r="R127" s="49">
        <f>Ввод!$H40*R105/4</f>
        <v>0</v>
      </c>
      <c r="S127" s="49">
        <f>Ввод!$H40*S105/4</f>
        <v>0</v>
      </c>
      <c r="T127" s="49">
        <f>Ввод!$H40*T105/4</f>
        <v>0</v>
      </c>
      <c r="U127" s="49">
        <f>Ввод!$H40*U105/4</f>
        <v>0</v>
      </c>
      <c r="V127" s="49">
        <f>Ввод!$H40*V105/4</f>
        <v>0</v>
      </c>
      <c r="W127" s="49">
        <f>Ввод!$H40*W105/4</f>
        <v>0</v>
      </c>
      <c r="X127" s="49">
        <f>Ввод!$H40*X105/4</f>
        <v>0</v>
      </c>
      <c r="Y127" s="49">
        <f>Ввод!$H40*Y105/4</f>
        <v>0</v>
      </c>
      <c r="Z127" s="49">
        <f>Ввод!$H40*Z105/4</f>
        <v>0</v>
      </c>
      <c r="AA127" s="49">
        <f>Ввод!$H40*AA105/4</f>
        <v>0</v>
      </c>
      <c r="AB127" s="49">
        <f>Ввод!$H40*AB105/4</f>
        <v>0</v>
      </c>
      <c r="AC127" s="49">
        <f>Ввод!$H40*AC105/4</f>
        <v>0</v>
      </c>
      <c r="AD127" s="49">
        <f>Ввод!$H40*AD105/4</f>
        <v>0</v>
      </c>
      <c r="AE127" s="49">
        <f>Ввод!$H40*AE105/4</f>
        <v>0</v>
      </c>
      <c r="AF127" s="49">
        <f>Ввод!$H40*AF105/4</f>
        <v>0</v>
      </c>
      <c r="AG127" s="49">
        <f>Ввод!$H40*AG105/4</f>
        <v>0</v>
      </c>
      <c r="AH127" s="49">
        <f>Ввод!$H40*AH105/4</f>
        <v>0</v>
      </c>
      <c r="AI127" s="49">
        <f>Ввод!$H40*AI105/4</f>
        <v>0</v>
      </c>
      <c r="AJ127" s="49">
        <f>Ввод!$H40*AJ105/4</f>
        <v>0</v>
      </c>
      <c r="AK127" s="49">
        <f>Ввод!$H40*AK105/4</f>
        <v>0</v>
      </c>
      <c r="AL127" s="49">
        <f>Ввод!$H40*AL105/4</f>
        <v>0</v>
      </c>
      <c r="AM127" s="49">
        <f>Ввод!$H40*AM105/4</f>
        <v>0</v>
      </c>
      <c r="AN127" s="49">
        <f>Ввод!$H40*AN105/4</f>
        <v>0</v>
      </c>
      <c r="AO127" s="49">
        <f>Ввод!$H40*AO105/4</f>
        <v>0</v>
      </c>
      <c r="AP127" s="49">
        <f>Ввод!$H40*AP105/4</f>
        <v>0</v>
      </c>
      <c r="AQ127" s="49">
        <f>Ввод!$H40*AQ105/4</f>
        <v>0</v>
      </c>
      <c r="AR127" s="49">
        <f>Ввод!$H40*AR105/4</f>
        <v>0</v>
      </c>
      <c r="AS127" s="49">
        <f>Ввод!$H40*AS105/4</f>
        <v>0</v>
      </c>
      <c r="AT127" s="49">
        <f>Ввод!$H40*AT105/4</f>
        <v>0</v>
      </c>
      <c r="AU127" s="49">
        <f>Ввод!$H40*AU105/4</f>
        <v>0</v>
      </c>
      <c r="AV127" s="49">
        <f>Ввод!$H40*AV105/4</f>
        <v>0</v>
      </c>
      <c r="AW127" s="49">
        <f>Ввод!$H40*AW105/4</f>
        <v>0</v>
      </c>
      <c r="AX127" s="49">
        <f>Ввод!$H40*AX105/4</f>
        <v>0</v>
      </c>
      <c r="AY127" s="49">
        <f>Ввод!$H40*AY105/4</f>
        <v>0</v>
      </c>
      <c r="AZ127" s="49">
        <f>Ввод!$H40*AZ105/4</f>
        <v>0</v>
      </c>
      <c r="BA127" s="49">
        <f>Ввод!$H40*BA105/4</f>
        <v>0</v>
      </c>
      <c r="BB127" s="49">
        <f>Ввод!$H40*BB105/4</f>
        <v>0</v>
      </c>
      <c r="BC127" s="49">
        <f>Ввод!$H40*BC105/4</f>
        <v>0</v>
      </c>
      <c r="BD127" s="49">
        <f>Ввод!$H40*BD105/4</f>
        <v>0</v>
      </c>
      <c r="BE127" s="49">
        <f>Ввод!$H40*BE105/4</f>
        <v>0</v>
      </c>
      <c r="BF127" s="49">
        <f>Ввод!$H40*BF105/4</f>
        <v>0</v>
      </c>
      <c r="BG127" s="49">
        <f>Ввод!$H40*BG105/4</f>
        <v>0</v>
      </c>
      <c r="BH127" s="49">
        <f>Ввод!$H40*BH105/4</f>
        <v>0</v>
      </c>
      <c r="BI127" s="49">
        <f>Ввод!$H40*BI105/4</f>
        <v>0</v>
      </c>
      <c r="BJ127" s="49">
        <f>Ввод!$H40*BJ105/4</f>
        <v>0</v>
      </c>
      <c r="BK127" s="49">
        <f>Ввод!$H40*BK105/4</f>
        <v>0</v>
      </c>
      <c r="BL127" s="49">
        <f>Ввод!$H40*BL105/4</f>
        <v>0</v>
      </c>
      <c r="BM127" s="49">
        <f>Ввод!$H40*BM105/4</f>
        <v>0</v>
      </c>
      <c r="BN127" s="49">
        <f>Ввод!$H40*BN105/4</f>
        <v>0</v>
      </c>
      <c r="BO127" s="49">
        <f>Ввод!$H40*BO105/4</f>
        <v>0</v>
      </c>
      <c r="BP127" s="49">
        <f>Ввод!$H40*BP105/4</f>
        <v>0</v>
      </c>
      <c r="BQ127" s="49">
        <f>Ввод!$H40*BQ105/4</f>
        <v>0</v>
      </c>
      <c r="BR127" s="49">
        <f>Ввод!$H40*BR105/4</f>
        <v>0</v>
      </c>
      <c r="BS127" s="49">
        <f>Ввод!$H40*BS105/4</f>
        <v>0</v>
      </c>
      <c r="BT127" s="49">
        <f>Ввод!$H40*BT105/4</f>
        <v>0</v>
      </c>
      <c r="BU127" s="49">
        <f>Ввод!$H40*BU105/4</f>
        <v>0</v>
      </c>
      <c r="BV127" s="49">
        <f>Ввод!$H40*BV105/4</f>
        <v>0</v>
      </c>
      <c r="BW127" s="49">
        <f>Ввод!$H40*BW105/4</f>
        <v>0</v>
      </c>
      <c r="BX127" s="49">
        <f>Ввод!$H40*BX105/4</f>
        <v>0</v>
      </c>
      <c r="BY127" s="49">
        <f>Ввод!$H40*BY105/4</f>
        <v>0</v>
      </c>
      <c r="BZ127" s="49">
        <f>Ввод!$H40*BZ105/4</f>
        <v>0</v>
      </c>
      <c r="CA127" s="49">
        <f>Ввод!$H40*CA105/4</f>
        <v>0</v>
      </c>
      <c r="CB127" s="49">
        <f>Ввод!$H40*CB105/4</f>
        <v>0</v>
      </c>
      <c r="CC127" s="49">
        <f>Ввод!$H40*CC105/4</f>
        <v>0</v>
      </c>
      <c r="CD127" s="49">
        <f>Ввод!$H40*CD105/4</f>
        <v>0</v>
      </c>
      <c r="CE127" s="49">
        <f>Ввод!$H40*CE105/4</f>
        <v>0</v>
      </c>
      <c r="CF127" s="49">
        <f>Ввод!$H40*CF105/4</f>
        <v>0</v>
      </c>
      <c r="CG127" s="49">
        <f>Ввод!$H40*CG105/4</f>
        <v>0</v>
      </c>
      <c r="CH127" s="49">
        <f>Ввод!$H40*CH105/4</f>
        <v>0</v>
      </c>
      <c r="CI127" s="49">
        <f>Ввод!$H40*CI105/4</f>
        <v>0</v>
      </c>
      <c r="CJ127" s="49">
        <f>Ввод!$H40*CJ105/4</f>
        <v>0</v>
      </c>
      <c r="CK127" s="49">
        <f>Ввод!$H40*CK105/4</f>
        <v>0</v>
      </c>
      <c r="CL127" s="49">
        <f>Ввод!$H40*CL105/4</f>
        <v>0</v>
      </c>
      <c r="CM127" s="49">
        <f>Ввод!$H40*CM105/4</f>
        <v>0</v>
      </c>
      <c r="CN127" s="49">
        <f>Ввод!$H40*CN105/4</f>
        <v>0</v>
      </c>
      <c r="CO127" s="49">
        <f>Ввод!$H40*CO105/4</f>
        <v>0</v>
      </c>
      <c r="CP127" s="49">
        <f>Ввод!$H40*CP105/4</f>
        <v>0</v>
      </c>
      <c r="CQ127" s="49">
        <f>Ввод!$H40*CQ105/4</f>
        <v>0</v>
      </c>
      <c r="CR127" s="49">
        <f>Ввод!$H40*CR105/4</f>
        <v>0</v>
      </c>
      <c r="CS127" s="49">
        <f>Ввод!$H40*CS105/4</f>
        <v>0</v>
      </c>
      <c r="CT127" s="49">
        <f>Ввод!$H40*CT105/4</f>
        <v>0</v>
      </c>
      <c r="CU127" s="49">
        <f>Ввод!$H40*CU105/4</f>
        <v>0</v>
      </c>
      <c r="CV127" s="49">
        <f>Ввод!$H40*CV105/4</f>
        <v>0</v>
      </c>
      <c r="CW127" s="49">
        <f>Ввод!$H40*CW105/4</f>
        <v>0</v>
      </c>
      <c r="CX127" s="49">
        <f>Ввод!$H40*CX105/4</f>
        <v>0</v>
      </c>
      <c r="CY127" s="49">
        <f>Ввод!$H40*CY105/4</f>
        <v>0</v>
      </c>
      <c r="CZ127" s="49">
        <f>Ввод!$H40*CZ105/4</f>
        <v>0</v>
      </c>
      <c r="DA127" s="49">
        <f>Ввод!$H40*DA105/4</f>
        <v>0</v>
      </c>
      <c r="DB127" s="49">
        <f>Ввод!$H40*DB105/4</f>
        <v>0</v>
      </c>
      <c r="DC127" s="49">
        <f>Ввод!$H40*DC105/4</f>
        <v>0</v>
      </c>
      <c r="DD127" s="49">
        <f>Ввод!$H40*DD105/4</f>
        <v>0</v>
      </c>
      <c r="DE127" s="49">
        <f>Ввод!$H40*DE105/4</f>
        <v>0</v>
      </c>
      <c r="DF127" s="49">
        <f>Ввод!$H40*DF105/4</f>
        <v>0</v>
      </c>
      <c r="DG127" s="49">
        <f>Ввод!$H40*DG105/4</f>
        <v>0</v>
      </c>
      <c r="DH127" s="49">
        <f>Ввод!$H40*DH105/4</f>
        <v>0</v>
      </c>
      <c r="DI127" s="49">
        <f>Ввод!$H40*DI105/4</f>
        <v>0</v>
      </c>
      <c r="DJ127" s="49">
        <f>Ввод!$H40*DJ105/4</f>
        <v>0</v>
      </c>
    </row>
    <row r="128" spans="2:114" x14ac:dyDescent="0.25">
      <c r="B128" t="str">
        <f t="shared" si="86"/>
        <v>Создание / реконструкция объект №16</v>
      </c>
      <c r="G128" s="45" t="s">
        <v>138</v>
      </c>
      <c r="J128" s="49">
        <f>Ввод!$H41*J106/4</f>
        <v>0</v>
      </c>
      <c r="K128" s="49">
        <f>Ввод!$H41*K106/4</f>
        <v>0</v>
      </c>
      <c r="L128" s="49">
        <f>Ввод!$H41*L106/4</f>
        <v>0</v>
      </c>
      <c r="M128" s="49">
        <f>Ввод!$H41*M106/4</f>
        <v>0</v>
      </c>
      <c r="N128" s="49">
        <f>Ввод!$H41*N106/4</f>
        <v>0</v>
      </c>
      <c r="O128" s="49">
        <f>Ввод!$H41*O106/4</f>
        <v>0</v>
      </c>
      <c r="P128" s="49">
        <f>Ввод!$H41*P106/4</f>
        <v>0</v>
      </c>
      <c r="Q128" s="49">
        <f>Ввод!$H41*Q106/4</f>
        <v>0</v>
      </c>
      <c r="R128" s="49">
        <f>Ввод!$H41*R106/4</f>
        <v>0</v>
      </c>
      <c r="S128" s="49">
        <f>Ввод!$H41*S106/4</f>
        <v>0</v>
      </c>
      <c r="T128" s="49">
        <f>Ввод!$H41*T106/4</f>
        <v>0</v>
      </c>
      <c r="U128" s="49">
        <f>Ввод!$H41*U106/4</f>
        <v>0</v>
      </c>
      <c r="V128" s="49">
        <f>Ввод!$H41*V106/4</f>
        <v>0</v>
      </c>
      <c r="W128" s="49">
        <f>Ввод!$H41*W106/4</f>
        <v>0</v>
      </c>
      <c r="X128" s="49">
        <f>Ввод!$H41*X106/4</f>
        <v>0</v>
      </c>
      <c r="Y128" s="49">
        <f>Ввод!$H41*Y106/4</f>
        <v>0</v>
      </c>
      <c r="Z128" s="49">
        <f>Ввод!$H41*Z106/4</f>
        <v>0</v>
      </c>
      <c r="AA128" s="49">
        <f>Ввод!$H41*AA106/4</f>
        <v>0</v>
      </c>
      <c r="AB128" s="49">
        <f>Ввод!$H41*AB106/4</f>
        <v>0</v>
      </c>
      <c r="AC128" s="49">
        <f>Ввод!$H41*AC106/4</f>
        <v>0</v>
      </c>
      <c r="AD128" s="49">
        <f>Ввод!$H41*AD106/4</f>
        <v>0</v>
      </c>
      <c r="AE128" s="49">
        <f>Ввод!$H41*AE106/4</f>
        <v>0</v>
      </c>
      <c r="AF128" s="49">
        <f>Ввод!$H41*AF106/4</f>
        <v>0</v>
      </c>
      <c r="AG128" s="49">
        <f>Ввод!$H41*AG106/4</f>
        <v>0</v>
      </c>
      <c r="AH128" s="49">
        <f>Ввод!$H41*AH106/4</f>
        <v>0</v>
      </c>
      <c r="AI128" s="49">
        <f>Ввод!$H41*AI106/4</f>
        <v>0</v>
      </c>
      <c r="AJ128" s="49">
        <f>Ввод!$H41*AJ106/4</f>
        <v>0</v>
      </c>
      <c r="AK128" s="49">
        <f>Ввод!$H41*AK106/4</f>
        <v>0</v>
      </c>
      <c r="AL128" s="49">
        <f>Ввод!$H41*AL106/4</f>
        <v>0</v>
      </c>
      <c r="AM128" s="49">
        <f>Ввод!$H41*AM106/4</f>
        <v>0</v>
      </c>
      <c r="AN128" s="49">
        <f>Ввод!$H41*AN106/4</f>
        <v>0</v>
      </c>
      <c r="AO128" s="49">
        <f>Ввод!$H41*AO106/4</f>
        <v>0</v>
      </c>
      <c r="AP128" s="49">
        <f>Ввод!$H41*AP106/4</f>
        <v>0</v>
      </c>
      <c r="AQ128" s="49">
        <f>Ввод!$H41*AQ106/4</f>
        <v>0</v>
      </c>
      <c r="AR128" s="49">
        <f>Ввод!$H41*AR106/4</f>
        <v>0</v>
      </c>
      <c r="AS128" s="49">
        <f>Ввод!$H41*AS106/4</f>
        <v>0</v>
      </c>
      <c r="AT128" s="49">
        <f>Ввод!$H41*AT106/4</f>
        <v>0</v>
      </c>
      <c r="AU128" s="49">
        <f>Ввод!$H41*AU106/4</f>
        <v>0</v>
      </c>
      <c r="AV128" s="49">
        <f>Ввод!$H41*AV106/4</f>
        <v>0</v>
      </c>
      <c r="AW128" s="49">
        <f>Ввод!$H41*AW106/4</f>
        <v>0</v>
      </c>
      <c r="AX128" s="49">
        <f>Ввод!$H41*AX106/4</f>
        <v>0</v>
      </c>
      <c r="AY128" s="49">
        <f>Ввод!$H41*AY106/4</f>
        <v>0</v>
      </c>
      <c r="AZ128" s="49">
        <f>Ввод!$H41*AZ106/4</f>
        <v>0</v>
      </c>
      <c r="BA128" s="49">
        <f>Ввод!$H41*BA106/4</f>
        <v>0</v>
      </c>
      <c r="BB128" s="49">
        <f>Ввод!$H41*BB106/4</f>
        <v>0</v>
      </c>
      <c r="BC128" s="49">
        <f>Ввод!$H41*BC106/4</f>
        <v>0</v>
      </c>
      <c r="BD128" s="49">
        <f>Ввод!$H41*BD106/4</f>
        <v>0</v>
      </c>
      <c r="BE128" s="49">
        <f>Ввод!$H41*BE106/4</f>
        <v>0</v>
      </c>
      <c r="BF128" s="49">
        <f>Ввод!$H41*BF106/4</f>
        <v>0</v>
      </c>
      <c r="BG128" s="49">
        <f>Ввод!$H41*BG106/4</f>
        <v>0</v>
      </c>
      <c r="BH128" s="49">
        <f>Ввод!$H41*BH106/4</f>
        <v>0</v>
      </c>
      <c r="BI128" s="49">
        <f>Ввод!$H41*BI106/4</f>
        <v>0</v>
      </c>
      <c r="BJ128" s="49">
        <f>Ввод!$H41*BJ106/4</f>
        <v>0</v>
      </c>
      <c r="BK128" s="49">
        <f>Ввод!$H41*BK106/4</f>
        <v>0</v>
      </c>
      <c r="BL128" s="49">
        <f>Ввод!$H41*BL106/4</f>
        <v>0</v>
      </c>
      <c r="BM128" s="49">
        <f>Ввод!$H41*BM106/4</f>
        <v>0</v>
      </c>
      <c r="BN128" s="49">
        <f>Ввод!$H41*BN106/4</f>
        <v>0</v>
      </c>
      <c r="BO128" s="49">
        <f>Ввод!$H41*BO106/4</f>
        <v>0</v>
      </c>
      <c r="BP128" s="49">
        <f>Ввод!$H41*BP106/4</f>
        <v>0</v>
      </c>
      <c r="BQ128" s="49">
        <f>Ввод!$H41*BQ106/4</f>
        <v>0</v>
      </c>
      <c r="BR128" s="49">
        <f>Ввод!$H41*BR106/4</f>
        <v>0</v>
      </c>
      <c r="BS128" s="49">
        <f>Ввод!$H41*BS106/4</f>
        <v>0</v>
      </c>
      <c r="BT128" s="49">
        <f>Ввод!$H41*BT106/4</f>
        <v>0</v>
      </c>
      <c r="BU128" s="49">
        <f>Ввод!$H41*BU106/4</f>
        <v>0</v>
      </c>
      <c r="BV128" s="49">
        <f>Ввод!$H41*BV106/4</f>
        <v>0</v>
      </c>
      <c r="BW128" s="49">
        <f>Ввод!$H41*BW106/4</f>
        <v>0</v>
      </c>
      <c r="BX128" s="49">
        <f>Ввод!$H41*BX106/4</f>
        <v>0</v>
      </c>
      <c r="BY128" s="49">
        <f>Ввод!$H41*BY106/4</f>
        <v>0</v>
      </c>
      <c r="BZ128" s="49">
        <f>Ввод!$H41*BZ106/4</f>
        <v>0</v>
      </c>
      <c r="CA128" s="49">
        <f>Ввод!$H41*CA106/4</f>
        <v>0</v>
      </c>
      <c r="CB128" s="49">
        <f>Ввод!$H41*CB106/4</f>
        <v>0</v>
      </c>
      <c r="CC128" s="49">
        <f>Ввод!$H41*CC106/4</f>
        <v>0</v>
      </c>
      <c r="CD128" s="49">
        <f>Ввод!$H41*CD106/4</f>
        <v>0</v>
      </c>
      <c r="CE128" s="49">
        <f>Ввод!$H41*CE106/4</f>
        <v>0</v>
      </c>
      <c r="CF128" s="49">
        <f>Ввод!$H41*CF106/4</f>
        <v>0</v>
      </c>
      <c r="CG128" s="49">
        <f>Ввод!$H41*CG106/4</f>
        <v>0</v>
      </c>
      <c r="CH128" s="49">
        <f>Ввод!$H41*CH106/4</f>
        <v>0</v>
      </c>
      <c r="CI128" s="49">
        <f>Ввод!$H41*CI106/4</f>
        <v>0</v>
      </c>
      <c r="CJ128" s="49">
        <f>Ввод!$H41*CJ106/4</f>
        <v>0</v>
      </c>
      <c r="CK128" s="49">
        <f>Ввод!$H41*CK106/4</f>
        <v>0</v>
      </c>
      <c r="CL128" s="49">
        <f>Ввод!$H41*CL106/4</f>
        <v>0</v>
      </c>
      <c r="CM128" s="49">
        <f>Ввод!$H41*CM106/4</f>
        <v>0</v>
      </c>
      <c r="CN128" s="49">
        <f>Ввод!$H41*CN106/4</f>
        <v>0</v>
      </c>
      <c r="CO128" s="49">
        <f>Ввод!$H41*CO106/4</f>
        <v>0</v>
      </c>
      <c r="CP128" s="49">
        <f>Ввод!$H41*CP106/4</f>
        <v>0</v>
      </c>
      <c r="CQ128" s="49">
        <f>Ввод!$H41*CQ106/4</f>
        <v>0</v>
      </c>
      <c r="CR128" s="49">
        <f>Ввод!$H41*CR106/4</f>
        <v>0</v>
      </c>
      <c r="CS128" s="49">
        <f>Ввод!$H41*CS106/4</f>
        <v>0</v>
      </c>
      <c r="CT128" s="49">
        <f>Ввод!$H41*CT106/4</f>
        <v>0</v>
      </c>
      <c r="CU128" s="49">
        <f>Ввод!$H41*CU106/4</f>
        <v>0</v>
      </c>
      <c r="CV128" s="49">
        <f>Ввод!$H41*CV106/4</f>
        <v>0</v>
      </c>
      <c r="CW128" s="49">
        <f>Ввод!$H41*CW106/4</f>
        <v>0</v>
      </c>
      <c r="CX128" s="49">
        <f>Ввод!$H41*CX106/4</f>
        <v>0</v>
      </c>
      <c r="CY128" s="49">
        <f>Ввод!$H41*CY106/4</f>
        <v>0</v>
      </c>
      <c r="CZ128" s="49">
        <f>Ввод!$H41*CZ106/4</f>
        <v>0</v>
      </c>
      <c r="DA128" s="49">
        <f>Ввод!$H41*DA106/4</f>
        <v>0</v>
      </c>
      <c r="DB128" s="49">
        <f>Ввод!$H41*DB106/4</f>
        <v>0</v>
      </c>
      <c r="DC128" s="49">
        <f>Ввод!$H41*DC106/4</f>
        <v>0</v>
      </c>
      <c r="DD128" s="49">
        <f>Ввод!$H41*DD106/4</f>
        <v>0</v>
      </c>
      <c r="DE128" s="49">
        <f>Ввод!$H41*DE106/4</f>
        <v>0</v>
      </c>
      <c r="DF128" s="49">
        <f>Ввод!$H41*DF106/4</f>
        <v>0</v>
      </c>
      <c r="DG128" s="49">
        <f>Ввод!$H41*DG106/4</f>
        <v>0</v>
      </c>
      <c r="DH128" s="49">
        <f>Ввод!$H41*DH106/4</f>
        <v>0</v>
      </c>
      <c r="DI128" s="49">
        <f>Ввод!$H41*DI106/4</f>
        <v>0</v>
      </c>
      <c r="DJ128" s="49">
        <f>Ввод!$H41*DJ106/4</f>
        <v>0</v>
      </c>
    </row>
    <row r="129" spans="1:114" x14ac:dyDescent="0.25">
      <c r="B129" t="str">
        <f t="shared" si="86"/>
        <v>Создание / реконструкция объект №17</v>
      </c>
      <c r="G129" s="45" t="s">
        <v>138</v>
      </c>
      <c r="J129" s="49">
        <f>Ввод!$H42*J107/4</f>
        <v>0</v>
      </c>
      <c r="K129" s="49">
        <f>Ввод!$H42*K107/4</f>
        <v>0</v>
      </c>
      <c r="L129" s="49">
        <f>Ввод!$H42*L107/4</f>
        <v>0</v>
      </c>
      <c r="M129" s="49">
        <f>Ввод!$H42*M107/4</f>
        <v>0</v>
      </c>
      <c r="N129" s="49">
        <f>Ввод!$H42*N107/4</f>
        <v>0</v>
      </c>
      <c r="O129" s="49">
        <f>Ввод!$H42*O107/4</f>
        <v>0</v>
      </c>
      <c r="P129" s="49">
        <f>Ввод!$H42*P107/4</f>
        <v>0</v>
      </c>
      <c r="Q129" s="49">
        <f>Ввод!$H42*Q107/4</f>
        <v>0</v>
      </c>
      <c r="R129" s="49">
        <f>Ввод!$H42*R107/4</f>
        <v>0</v>
      </c>
      <c r="S129" s="49">
        <f>Ввод!$H42*S107/4</f>
        <v>0</v>
      </c>
      <c r="T129" s="49">
        <f>Ввод!$H42*T107/4</f>
        <v>0</v>
      </c>
      <c r="U129" s="49">
        <f>Ввод!$H42*U107/4</f>
        <v>0</v>
      </c>
      <c r="V129" s="49">
        <f>Ввод!$H42*V107/4</f>
        <v>0</v>
      </c>
      <c r="W129" s="49">
        <f>Ввод!$H42*W107/4</f>
        <v>0</v>
      </c>
      <c r="X129" s="49">
        <f>Ввод!$H42*X107/4</f>
        <v>0</v>
      </c>
      <c r="Y129" s="49">
        <f>Ввод!$H42*Y107/4</f>
        <v>0</v>
      </c>
      <c r="Z129" s="49">
        <f>Ввод!$H42*Z107/4</f>
        <v>0</v>
      </c>
      <c r="AA129" s="49">
        <f>Ввод!$H42*AA107/4</f>
        <v>0</v>
      </c>
      <c r="AB129" s="49">
        <f>Ввод!$H42*AB107/4</f>
        <v>0</v>
      </c>
      <c r="AC129" s="49">
        <f>Ввод!$H42*AC107/4</f>
        <v>0</v>
      </c>
      <c r="AD129" s="49">
        <f>Ввод!$H42*AD107/4</f>
        <v>0</v>
      </c>
      <c r="AE129" s="49">
        <f>Ввод!$H42*AE107/4</f>
        <v>0</v>
      </c>
      <c r="AF129" s="49">
        <f>Ввод!$H42*AF107/4</f>
        <v>0</v>
      </c>
      <c r="AG129" s="49">
        <f>Ввод!$H42*AG107/4</f>
        <v>0</v>
      </c>
      <c r="AH129" s="49">
        <f>Ввод!$H42*AH107/4</f>
        <v>0</v>
      </c>
      <c r="AI129" s="49">
        <f>Ввод!$H42*AI107/4</f>
        <v>0</v>
      </c>
      <c r="AJ129" s="49">
        <f>Ввод!$H42*AJ107/4</f>
        <v>0</v>
      </c>
      <c r="AK129" s="49">
        <f>Ввод!$H42*AK107/4</f>
        <v>0</v>
      </c>
      <c r="AL129" s="49">
        <f>Ввод!$H42*AL107/4</f>
        <v>0</v>
      </c>
      <c r="AM129" s="49">
        <f>Ввод!$H42*AM107/4</f>
        <v>0</v>
      </c>
      <c r="AN129" s="49">
        <f>Ввод!$H42*AN107/4</f>
        <v>0</v>
      </c>
      <c r="AO129" s="49">
        <f>Ввод!$H42*AO107/4</f>
        <v>0</v>
      </c>
      <c r="AP129" s="49">
        <f>Ввод!$H42*AP107/4</f>
        <v>0</v>
      </c>
      <c r="AQ129" s="49">
        <f>Ввод!$H42*AQ107/4</f>
        <v>0</v>
      </c>
      <c r="AR129" s="49">
        <f>Ввод!$H42*AR107/4</f>
        <v>0</v>
      </c>
      <c r="AS129" s="49">
        <f>Ввод!$H42*AS107/4</f>
        <v>0</v>
      </c>
      <c r="AT129" s="49">
        <f>Ввод!$H42*AT107/4</f>
        <v>0</v>
      </c>
      <c r="AU129" s="49">
        <f>Ввод!$H42*AU107/4</f>
        <v>0</v>
      </c>
      <c r="AV129" s="49">
        <f>Ввод!$H42*AV107/4</f>
        <v>0</v>
      </c>
      <c r="AW129" s="49">
        <f>Ввод!$H42*AW107/4</f>
        <v>0</v>
      </c>
      <c r="AX129" s="49">
        <f>Ввод!$H42*AX107/4</f>
        <v>0</v>
      </c>
      <c r="AY129" s="49">
        <f>Ввод!$H42*AY107/4</f>
        <v>0</v>
      </c>
      <c r="AZ129" s="49">
        <f>Ввод!$H42*AZ107/4</f>
        <v>0</v>
      </c>
      <c r="BA129" s="49">
        <f>Ввод!$H42*BA107/4</f>
        <v>0</v>
      </c>
      <c r="BB129" s="49">
        <f>Ввод!$H42*BB107/4</f>
        <v>0</v>
      </c>
      <c r="BC129" s="49">
        <f>Ввод!$H42*BC107/4</f>
        <v>0</v>
      </c>
      <c r="BD129" s="49">
        <f>Ввод!$H42*BD107/4</f>
        <v>0</v>
      </c>
      <c r="BE129" s="49">
        <f>Ввод!$H42*BE107/4</f>
        <v>0</v>
      </c>
      <c r="BF129" s="49">
        <f>Ввод!$H42*BF107/4</f>
        <v>0</v>
      </c>
      <c r="BG129" s="49">
        <f>Ввод!$H42*BG107/4</f>
        <v>0</v>
      </c>
      <c r="BH129" s="49">
        <f>Ввод!$H42*BH107/4</f>
        <v>0</v>
      </c>
      <c r="BI129" s="49">
        <f>Ввод!$H42*BI107/4</f>
        <v>0</v>
      </c>
      <c r="BJ129" s="49">
        <f>Ввод!$H42*BJ107/4</f>
        <v>0</v>
      </c>
      <c r="BK129" s="49">
        <f>Ввод!$H42*BK107/4</f>
        <v>0</v>
      </c>
      <c r="BL129" s="49">
        <f>Ввод!$H42*BL107/4</f>
        <v>0</v>
      </c>
      <c r="BM129" s="49">
        <f>Ввод!$H42*BM107/4</f>
        <v>0</v>
      </c>
      <c r="BN129" s="49">
        <f>Ввод!$H42*BN107/4</f>
        <v>0</v>
      </c>
      <c r="BO129" s="49">
        <f>Ввод!$H42*BO107/4</f>
        <v>0</v>
      </c>
      <c r="BP129" s="49">
        <f>Ввод!$H42*BP107/4</f>
        <v>0</v>
      </c>
      <c r="BQ129" s="49">
        <f>Ввод!$H42*BQ107/4</f>
        <v>0</v>
      </c>
      <c r="BR129" s="49">
        <f>Ввод!$H42*BR107/4</f>
        <v>0</v>
      </c>
      <c r="BS129" s="49">
        <f>Ввод!$H42*BS107/4</f>
        <v>0</v>
      </c>
      <c r="BT129" s="49">
        <f>Ввод!$H42*BT107/4</f>
        <v>0</v>
      </c>
      <c r="BU129" s="49">
        <f>Ввод!$H42*BU107/4</f>
        <v>0</v>
      </c>
      <c r="BV129" s="49">
        <f>Ввод!$H42*BV107/4</f>
        <v>0</v>
      </c>
      <c r="BW129" s="49">
        <f>Ввод!$H42*BW107/4</f>
        <v>0</v>
      </c>
      <c r="BX129" s="49">
        <f>Ввод!$H42*BX107/4</f>
        <v>0</v>
      </c>
      <c r="BY129" s="49">
        <f>Ввод!$H42*BY107/4</f>
        <v>0</v>
      </c>
      <c r="BZ129" s="49">
        <f>Ввод!$H42*BZ107/4</f>
        <v>0</v>
      </c>
      <c r="CA129" s="49">
        <f>Ввод!$H42*CA107/4</f>
        <v>0</v>
      </c>
      <c r="CB129" s="49">
        <f>Ввод!$H42*CB107/4</f>
        <v>0</v>
      </c>
      <c r="CC129" s="49">
        <f>Ввод!$H42*CC107/4</f>
        <v>0</v>
      </c>
      <c r="CD129" s="49">
        <f>Ввод!$H42*CD107/4</f>
        <v>0</v>
      </c>
      <c r="CE129" s="49">
        <f>Ввод!$H42*CE107/4</f>
        <v>0</v>
      </c>
      <c r="CF129" s="49">
        <f>Ввод!$H42*CF107/4</f>
        <v>0</v>
      </c>
      <c r="CG129" s="49">
        <f>Ввод!$H42*CG107/4</f>
        <v>0</v>
      </c>
      <c r="CH129" s="49">
        <f>Ввод!$H42*CH107/4</f>
        <v>0</v>
      </c>
      <c r="CI129" s="49">
        <f>Ввод!$H42*CI107/4</f>
        <v>0</v>
      </c>
      <c r="CJ129" s="49">
        <f>Ввод!$H42*CJ107/4</f>
        <v>0</v>
      </c>
      <c r="CK129" s="49">
        <f>Ввод!$H42*CK107/4</f>
        <v>0</v>
      </c>
      <c r="CL129" s="49">
        <f>Ввод!$H42*CL107/4</f>
        <v>0</v>
      </c>
      <c r="CM129" s="49">
        <f>Ввод!$H42*CM107/4</f>
        <v>0</v>
      </c>
      <c r="CN129" s="49">
        <f>Ввод!$H42*CN107/4</f>
        <v>0</v>
      </c>
      <c r="CO129" s="49">
        <f>Ввод!$H42*CO107/4</f>
        <v>0</v>
      </c>
      <c r="CP129" s="49">
        <f>Ввод!$H42*CP107/4</f>
        <v>0</v>
      </c>
      <c r="CQ129" s="49">
        <f>Ввод!$H42*CQ107/4</f>
        <v>0</v>
      </c>
      <c r="CR129" s="49">
        <f>Ввод!$H42*CR107/4</f>
        <v>0</v>
      </c>
      <c r="CS129" s="49">
        <f>Ввод!$H42*CS107/4</f>
        <v>0</v>
      </c>
      <c r="CT129" s="49">
        <f>Ввод!$H42*CT107/4</f>
        <v>0</v>
      </c>
      <c r="CU129" s="49">
        <f>Ввод!$H42*CU107/4</f>
        <v>0</v>
      </c>
      <c r="CV129" s="49">
        <f>Ввод!$H42*CV107/4</f>
        <v>0</v>
      </c>
      <c r="CW129" s="49">
        <f>Ввод!$H42*CW107/4</f>
        <v>0</v>
      </c>
      <c r="CX129" s="49">
        <f>Ввод!$H42*CX107/4</f>
        <v>0</v>
      </c>
      <c r="CY129" s="49">
        <f>Ввод!$H42*CY107/4</f>
        <v>0</v>
      </c>
      <c r="CZ129" s="49">
        <f>Ввод!$H42*CZ107/4</f>
        <v>0</v>
      </c>
      <c r="DA129" s="49">
        <f>Ввод!$H42*DA107/4</f>
        <v>0</v>
      </c>
      <c r="DB129" s="49">
        <f>Ввод!$H42*DB107/4</f>
        <v>0</v>
      </c>
      <c r="DC129" s="49">
        <f>Ввод!$H42*DC107/4</f>
        <v>0</v>
      </c>
      <c r="DD129" s="49">
        <f>Ввод!$H42*DD107/4</f>
        <v>0</v>
      </c>
      <c r="DE129" s="49">
        <f>Ввод!$H42*DE107/4</f>
        <v>0</v>
      </c>
      <c r="DF129" s="49">
        <f>Ввод!$H42*DF107/4</f>
        <v>0</v>
      </c>
      <c r="DG129" s="49">
        <f>Ввод!$H42*DG107/4</f>
        <v>0</v>
      </c>
      <c r="DH129" s="49">
        <f>Ввод!$H42*DH107/4</f>
        <v>0</v>
      </c>
      <c r="DI129" s="49">
        <f>Ввод!$H42*DI107/4</f>
        <v>0</v>
      </c>
      <c r="DJ129" s="49">
        <f>Ввод!$H42*DJ107/4</f>
        <v>0</v>
      </c>
    </row>
    <row r="130" spans="1:114" x14ac:dyDescent="0.25">
      <c r="B130" t="str">
        <f t="shared" si="86"/>
        <v>Создание / реконструкция объект №18</v>
      </c>
      <c r="G130" s="45" t="s">
        <v>138</v>
      </c>
      <c r="J130" s="49">
        <f>Ввод!$H43*J108/4</f>
        <v>0</v>
      </c>
      <c r="K130" s="49">
        <f>Ввод!$H43*K108/4</f>
        <v>0</v>
      </c>
      <c r="L130" s="49">
        <f>Ввод!$H43*L108/4</f>
        <v>0</v>
      </c>
      <c r="M130" s="49">
        <f>Ввод!$H43*M108/4</f>
        <v>0</v>
      </c>
      <c r="N130" s="49">
        <f>Ввод!$H43*N108/4</f>
        <v>0</v>
      </c>
      <c r="O130" s="49">
        <f>Ввод!$H43*O108/4</f>
        <v>0</v>
      </c>
      <c r="P130" s="49">
        <f>Ввод!$H43*P108/4</f>
        <v>0</v>
      </c>
      <c r="Q130" s="49">
        <f>Ввод!$H43*Q108/4</f>
        <v>0</v>
      </c>
      <c r="R130" s="49">
        <f>Ввод!$H43*R108/4</f>
        <v>0</v>
      </c>
      <c r="S130" s="49">
        <f>Ввод!$H43*S108/4</f>
        <v>0</v>
      </c>
      <c r="T130" s="49">
        <f>Ввод!$H43*T108/4</f>
        <v>0</v>
      </c>
      <c r="U130" s="49">
        <f>Ввод!$H43*U108/4</f>
        <v>0</v>
      </c>
      <c r="V130" s="49">
        <f>Ввод!$H43*V108/4</f>
        <v>0</v>
      </c>
      <c r="W130" s="49">
        <f>Ввод!$H43*W108/4</f>
        <v>0</v>
      </c>
      <c r="X130" s="49">
        <f>Ввод!$H43*X108/4</f>
        <v>0</v>
      </c>
      <c r="Y130" s="49">
        <f>Ввод!$H43*Y108/4</f>
        <v>0</v>
      </c>
      <c r="Z130" s="49">
        <f>Ввод!$H43*Z108/4</f>
        <v>0</v>
      </c>
      <c r="AA130" s="49">
        <f>Ввод!$H43*AA108/4</f>
        <v>0</v>
      </c>
      <c r="AB130" s="49">
        <f>Ввод!$H43*AB108/4</f>
        <v>0</v>
      </c>
      <c r="AC130" s="49">
        <f>Ввод!$H43*AC108/4</f>
        <v>0</v>
      </c>
      <c r="AD130" s="49">
        <f>Ввод!$H43*AD108/4</f>
        <v>0</v>
      </c>
      <c r="AE130" s="49">
        <f>Ввод!$H43*AE108/4</f>
        <v>0</v>
      </c>
      <c r="AF130" s="49">
        <f>Ввод!$H43*AF108/4</f>
        <v>0</v>
      </c>
      <c r="AG130" s="49">
        <f>Ввод!$H43*AG108/4</f>
        <v>0</v>
      </c>
      <c r="AH130" s="49">
        <f>Ввод!$H43*AH108/4</f>
        <v>0</v>
      </c>
      <c r="AI130" s="49">
        <f>Ввод!$H43*AI108/4</f>
        <v>0</v>
      </c>
      <c r="AJ130" s="49">
        <f>Ввод!$H43*AJ108/4</f>
        <v>0</v>
      </c>
      <c r="AK130" s="49">
        <f>Ввод!$H43*AK108/4</f>
        <v>0</v>
      </c>
      <c r="AL130" s="49">
        <f>Ввод!$H43*AL108/4</f>
        <v>0</v>
      </c>
      <c r="AM130" s="49">
        <f>Ввод!$H43*AM108/4</f>
        <v>0</v>
      </c>
      <c r="AN130" s="49">
        <f>Ввод!$H43*AN108/4</f>
        <v>0</v>
      </c>
      <c r="AO130" s="49">
        <f>Ввод!$H43*AO108/4</f>
        <v>0</v>
      </c>
      <c r="AP130" s="49">
        <f>Ввод!$H43*AP108/4</f>
        <v>0</v>
      </c>
      <c r="AQ130" s="49">
        <f>Ввод!$H43*AQ108/4</f>
        <v>0</v>
      </c>
      <c r="AR130" s="49">
        <f>Ввод!$H43*AR108/4</f>
        <v>0</v>
      </c>
      <c r="AS130" s="49">
        <f>Ввод!$H43*AS108/4</f>
        <v>0</v>
      </c>
      <c r="AT130" s="49">
        <f>Ввод!$H43*AT108/4</f>
        <v>0</v>
      </c>
      <c r="AU130" s="49">
        <f>Ввод!$H43*AU108/4</f>
        <v>0</v>
      </c>
      <c r="AV130" s="49">
        <f>Ввод!$H43*AV108/4</f>
        <v>0</v>
      </c>
      <c r="AW130" s="49">
        <f>Ввод!$H43*AW108/4</f>
        <v>0</v>
      </c>
      <c r="AX130" s="49">
        <f>Ввод!$H43*AX108/4</f>
        <v>0</v>
      </c>
      <c r="AY130" s="49">
        <f>Ввод!$H43*AY108/4</f>
        <v>0</v>
      </c>
      <c r="AZ130" s="49">
        <f>Ввод!$H43*AZ108/4</f>
        <v>0</v>
      </c>
      <c r="BA130" s="49">
        <f>Ввод!$H43*BA108/4</f>
        <v>0</v>
      </c>
      <c r="BB130" s="49">
        <f>Ввод!$H43*BB108/4</f>
        <v>0</v>
      </c>
      <c r="BC130" s="49">
        <f>Ввод!$H43*BC108/4</f>
        <v>0</v>
      </c>
      <c r="BD130" s="49">
        <f>Ввод!$H43*BD108/4</f>
        <v>0</v>
      </c>
      <c r="BE130" s="49">
        <f>Ввод!$H43*BE108/4</f>
        <v>0</v>
      </c>
      <c r="BF130" s="49">
        <f>Ввод!$H43*BF108/4</f>
        <v>0</v>
      </c>
      <c r="BG130" s="49">
        <f>Ввод!$H43*BG108/4</f>
        <v>0</v>
      </c>
      <c r="BH130" s="49">
        <f>Ввод!$H43*BH108/4</f>
        <v>0</v>
      </c>
      <c r="BI130" s="49">
        <f>Ввод!$H43*BI108/4</f>
        <v>0</v>
      </c>
      <c r="BJ130" s="49">
        <f>Ввод!$H43*BJ108/4</f>
        <v>0</v>
      </c>
      <c r="BK130" s="49">
        <f>Ввод!$H43*BK108/4</f>
        <v>0</v>
      </c>
      <c r="BL130" s="49">
        <f>Ввод!$H43*BL108/4</f>
        <v>0</v>
      </c>
      <c r="BM130" s="49">
        <f>Ввод!$H43*BM108/4</f>
        <v>0</v>
      </c>
      <c r="BN130" s="49">
        <f>Ввод!$H43*BN108/4</f>
        <v>0</v>
      </c>
      <c r="BO130" s="49">
        <f>Ввод!$H43*BO108/4</f>
        <v>0</v>
      </c>
      <c r="BP130" s="49">
        <f>Ввод!$H43*BP108/4</f>
        <v>0</v>
      </c>
      <c r="BQ130" s="49">
        <f>Ввод!$H43*BQ108/4</f>
        <v>0</v>
      </c>
      <c r="BR130" s="49">
        <f>Ввод!$H43*BR108/4</f>
        <v>0</v>
      </c>
      <c r="BS130" s="49">
        <f>Ввод!$H43*BS108/4</f>
        <v>0</v>
      </c>
      <c r="BT130" s="49">
        <f>Ввод!$H43*BT108/4</f>
        <v>0</v>
      </c>
      <c r="BU130" s="49">
        <f>Ввод!$H43*BU108/4</f>
        <v>0</v>
      </c>
      <c r="BV130" s="49">
        <f>Ввод!$H43*BV108/4</f>
        <v>0</v>
      </c>
      <c r="BW130" s="49">
        <f>Ввод!$H43*BW108/4</f>
        <v>0</v>
      </c>
      <c r="BX130" s="49">
        <f>Ввод!$H43*BX108/4</f>
        <v>0</v>
      </c>
      <c r="BY130" s="49">
        <f>Ввод!$H43*BY108/4</f>
        <v>0</v>
      </c>
      <c r="BZ130" s="49">
        <f>Ввод!$H43*BZ108/4</f>
        <v>0</v>
      </c>
      <c r="CA130" s="49">
        <f>Ввод!$H43*CA108/4</f>
        <v>0</v>
      </c>
      <c r="CB130" s="49">
        <f>Ввод!$H43*CB108/4</f>
        <v>0</v>
      </c>
      <c r="CC130" s="49">
        <f>Ввод!$H43*CC108/4</f>
        <v>0</v>
      </c>
      <c r="CD130" s="49">
        <f>Ввод!$H43*CD108/4</f>
        <v>0</v>
      </c>
      <c r="CE130" s="49">
        <f>Ввод!$H43*CE108/4</f>
        <v>0</v>
      </c>
      <c r="CF130" s="49">
        <f>Ввод!$H43*CF108/4</f>
        <v>0</v>
      </c>
      <c r="CG130" s="49">
        <f>Ввод!$H43*CG108/4</f>
        <v>0</v>
      </c>
      <c r="CH130" s="49">
        <f>Ввод!$H43*CH108/4</f>
        <v>0</v>
      </c>
      <c r="CI130" s="49">
        <f>Ввод!$H43*CI108/4</f>
        <v>0</v>
      </c>
      <c r="CJ130" s="49">
        <f>Ввод!$H43*CJ108/4</f>
        <v>0</v>
      </c>
      <c r="CK130" s="49">
        <f>Ввод!$H43*CK108/4</f>
        <v>0</v>
      </c>
      <c r="CL130" s="49">
        <f>Ввод!$H43*CL108/4</f>
        <v>0</v>
      </c>
      <c r="CM130" s="49">
        <f>Ввод!$H43*CM108/4</f>
        <v>0</v>
      </c>
      <c r="CN130" s="49">
        <f>Ввод!$H43*CN108/4</f>
        <v>0</v>
      </c>
      <c r="CO130" s="49">
        <f>Ввод!$H43*CO108/4</f>
        <v>0</v>
      </c>
      <c r="CP130" s="49">
        <f>Ввод!$H43*CP108/4</f>
        <v>0</v>
      </c>
      <c r="CQ130" s="49">
        <f>Ввод!$H43*CQ108/4</f>
        <v>0</v>
      </c>
      <c r="CR130" s="49">
        <f>Ввод!$H43*CR108/4</f>
        <v>0</v>
      </c>
      <c r="CS130" s="49">
        <f>Ввод!$H43*CS108/4</f>
        <v>0</v>
      </c>
      <c r="CT130" s="49">
        <f>Ввод!$H43*CT108/4</f>
        <v>0</v>
      </c>
      <c r="CU130" s="49">
        <f>Ввод!$H43*CU108/4</f>
        <v>0</v>
      </c>
      <c r="CV130" s="49">
        <f>Ввод!$H43*CV108/4</f>
        <v>0</v>
      </c>
      <c r="CW130" s="49">
        <f>Ввод!$H43*CW108/4</f>
        <v>0</v>
      </c>
      <c r="CX130" s="49">
        <f>Ввод!$H43*CX108/4</f>
        <v>0</v>
      </c>
      <c r="CY130" s="49">
        <f>Ввод!$H43*CY108/4</f>
        <v>0</v>
      </c>
      <c r="CZ130" s="49">
        <f>Ввод!$H43*CZ108/4</f>
        <v>0</v>
      </c>
      <c r="DA130" s="49">
        <f>Ввод!$H43*DA108/4</f>
        <v>0</v>
      </c>
      <c r="DB130" s="49">
        <f>Ввод!$H43*DB108/4</f>
        <v>0</v>
      </c>
      <c r="DC130" s="49">
        <f>Ввод!$H43*DC108/4</f>
        <v>0</v>
      </c>
      <c r="DD130" s="49">
        <f>Ввод!$H43*DD108/4</f>
        <v>0</v>
      </c>
      <c r="DE130" s="49">
        <f>Ввод!$H43*DE108/4</f>
        <v>0</v>
      </c>
      <c r="DF130" s="49">
        <f>Ввод!$H43*DF108/4</f>
        <v>0</v>
      </c>
      <c r="DG130" s="49">
        <f>Ввод!$H43*DG108/4</f>
        <v>0</v>
      </c>
      <c r="DH130" s="49">
        <f>Ввод!$H43*DH108/4</f>
        <v>0</v>
      </c>
      <c r="DI130" s="49">
        <f>Ввод!$H43*DI108/4</f>
        <v>0</v>
      </c>
      <c r="DJ130" s="49">
        <f>Ввод!$H43*DJ108/4</f>
        <v>0</v>
      </c>
    </row>
    <row r="131" spans="1:114" x14ac:dyDescent="0.25">
      <c r="B131" t="str">
        <f t="shared" si="86"/>
        <v>Создание / реконструкция объект №19</v>
      </c>
      <c r="G131" s="45" t="s">
        <v>138</v>
      </c>
      <c r="J131" s="49">
        <f>Ввод!$H44*J109/4</f>
        <v>0</v>
      </c>
      <c r="K131" s="49">
        <f>Ввод!$H44*K109/4</f>
        <v>0</v>
      </c>
      <c r="L131" s="49">
        <f>Ввод!$H44*L109/4</f>
        <v>0</v>
      </c>
      <c r="M131" s="49">
        <f>Ввод!$H44*M109/4</f>
        <v>0</v>
      </c>
      <c r="N131" s="49">
        <f>Ввод!$H44*N109/4</f>
        <v>0</v>
      </c>
      <c r="O131" s="49">
        <f>Ввод!$H44*O109/4</f>
        <v>0</v>
      </c>
      <c r="P131" s="49">
        <f>Ввод!$H44*P109/4</f>
        <v>0</v>
      </c>
      <c r="Q131" s="49">
        <f>Ввод!$H44*Q109/4</f>
        <v>0</v>
      </c>
      <c r="R131" s="49">
        <f>Ввод!$H44*R109/4</f>
        <v>0</v>
      </c>
      <c r="S131" s="49">
        <f>Ввод!$H44*S109/4</f>
        <v>0</v>
      </c>
      <c r="T131" s="49">
        <f>Ввод!$H44*T109/4</f>
        <v>0</v>
      </c>
      <c r="U131" s="49">
        <f>Ввод!$H44*U109/4</f>
        <v>0</v>
      </c>
      <c r="V131" s="49">
        <f>Ввод!$H44*V109/4</f>
        <v>0</v>
      </c>
      <c r="W131" s="49">
        <f>Ввод!$H44*W109/4</f>
        <v>0</v>
      </c>
      <c r="X131" s="49">
        <f>Ввод!$H44*X109/4</f>
        <v>0</v>
      </c>
      <c r="Y131" s="49">
        <f>Ввод!$H44*Y109/4</f>
        <v>0</v>
      </c>
      <c r="Z131" s="49">
        <f>Ввод!$H44*Z109/4</f>
        <v>0</v>
      </c>
      <c r="AA131" s="49">
        <f>Ввод!$H44*AA109/4</f>
        <v>0</v>
      </c>
      <c r="AB131" s="49">
        <f>Ввод!$H44*AB109/4</f>
        <v>0</v>
      </c>
      <c r="AC131" s="49">
        <f>Ввод!$H44*AC109/4</f>
        <v>0</v>
      </c>
      <c r="AD131" s="49">
        <f>Ввод!$H44*AD109/4</f>
        <v>0</v>
      </c>
      <c r="AE131" s="49">
        <f>Ввод!$H44*AE109/4</f>
        <v>0</v>
      </c>
      <c r="AF131" s="49">
        <f>Ввод!$H44*AF109/4</f>
        <v>0</v>
      </c>
      <c r="AG131" s="49">
        <f>Ввод!$H44*AG109/4</f>
        <v>0</v>
      </c>
      <c r="AH131" s="49">
        <f>Ввод!$H44*AH109/4</f>
        <v>0</v>
      </c>
      <c r="AI131" s="49">
        <f>Ввод!$H44*AI109/4</f>
        <v>0</v>
      </c>
      <c r="AJ131" s="49">
        <f>Ввод!$H44*AJ109/4</f>
        <v>0</v>
      </c>
      <c r="AK131" s="49">
        <f>Ввод!$H44*AK109/4</f>
        <v>0</v>
      </c>
      <c r="AL131" s="49">
        <f>Ввод!$H44*AL109/4</f>
        <v>0</v>
      </c>
      <c r="AM131" s="49">
        <f>Ввод!$H44*AM109/4</f>
        <v>0</v>
      </c>
      <c r="AN131" s="49">
        <f>Ввод!$H44*AN109/4</f>
        <v>0</v>
      </c>
      <c r="AO131" s="49">
        <f>Ввод!$H44*AO109/4</f>
        <v>0</v>
      </c>
      <c r="AP131" s="49">
        <f>Ввод!$H44*AP109/4</f>
        <v>0</v>
      </c>
      <c r="AQ131" s="49">
        <f>Ввод!$H44*AQ109/4</f>
        <v>0</v>
      </c>
      <c r="AR131" s="49">
        <f>Ввод!$H44*AR109/4</f>
        <v>0</v>
      </c>
      <c r="AS131" s="49">
        <f>Ввод!$H44*AS109/4</f>
        <v>0</v>
      </c>
      <c r="AT131" s="49">
        <f>Ввод!$H44*AT109/4</f>
        <v>0</v>
      </c>
      <c r="AU131" s="49">
        <f>Ввод!$H44*AU109/4</f>
        <v>0</v>
      </c>
      <c r="AV131" s="49">
        <f>Ввод!$H44*AV109/4</f>
        <v>0</v>
      </c>
      <c r="AW131" s="49">
        <f>Ввод!$H44*AW109/4</f>
        <v>0</v>
      </c>
      <c r="AX131" s="49">
        <f>Ввод!$H44*AX109/4</f>
        <v>0</v>
      </c>
      <c r="AY131" s="49">
        <f>Ввод!$H44*AY109/4</f>
        <v>0</v>
      </c>
      <c r="AZ131" s="49">
        <f>Ввод!$H44*AZ109/4</f>
        <v>0</v>
      </c>
      <c r="BA131" s="49">
        <f>Ввод!$H44*BA109/4</f>
        <v>0</v>
      </c>
      <c r="BB131" s="49">
        <f>Ввод!$H44*BB109/4</f>
        <v>0</v>
      </c>
      <c r="BC131" s="49">
        <f>Ввод!$H44*BC109/4</f>
        <v>0</v>
      </c>
      <c r="BD131" s="49">
        <f>Ввод!$H44*BD109/4</f>
        <v>0</v>
      </c>
      <c r="BE131" s="49">
        <f>Ввод!$H44*BE109/4</f>
        <v>0</v>
      </c>
      <c r="BF131" s="49">
        <f>Ввод!$H44*BF109/4</f>
        <v>0</v>
      </c>
      <c r="BG131" s="49">
        <f>Ввод!$H44*BG109/4</f>
        <v>0</v>
      </c>
      <c r="BH131" s="49">
        <f>Ввод!$H44*BH109/4</f>
        <v>0</v>
      </c>
      <c r="BI131" s="49">
        <f>Ввод!$H44*BI109/4</f>
        <v>0</v>
      </c>
      <c r="BJ131" s="49">
        <f>Ввод!$H44*BJ109/4</f>
        <v>0</v>
      </c>
      <c r="BK131" s="49">
        <f>Ввод!$H44*BK109/4</f>
        <v>0</v>
      </c>
      <c r="BL131" s="49">
        <f>Ввод!$H44*BL109/4</f>
        <v>0</v>
      </c>
      <c r="BM131" s="49">
        <f>Ввод!$H44*BM109/4</f>
        <v>0</v>
      </c>
      <c r="BN131" s="49">
        <f>Ввод!$H44*BN109/4</f>
        <v>0</v>
      </c>
      <c r="BO131" s="49">
        <f>Ввод!$H44*BO109/4</f>
        <v>0</v>
      </c>
      <c r="BP131" s="49">
        <f>Ввод!$H44*BP109/4</f>
        <v>0</v>
      </c>
      <c r="BQ131" s="49">
        <f>Ввод!$H44*BQ109/4</f>
        <v>0</v>
      </c>
      <c r="BR131" s="49">
        <f>Ввод!$H44*BR109/4</f>
        <v>0</v>
      </c>
      <c r="BS131" s="49">
        <f>Ввод!$H44*BS109/4</f>
        <v>0</v>
      </c>
      <c r="BT131" s="49">
        <f>Ввод!$H44*BT109/4</f>
        <v>0</v>
      </c>
      <c r="BU131" s="49">
        <f>Ввод!$H44*BU109/4</f>
        <v>0</v>
      </c>
      <c r="BV131" s="49">
        <f>Ввод!$H44*BV109/4</f>
        <v>0</v>
      </c>
      <c r="BW131" s="49">
        <f>Ввод!$H44*BW109/4</f>
        <v>0</v>
      </c>
      <c r="BX131" s="49">
        <f>Ввод!$H44*BX109/4</f>
        <v>0</v>
      </c>
      <c r="BY131" s="49">
        <f>Ввод!$H44*BY109/4</f>
        <v>0</v>
      </c>
      <c r="BZ131" s="49">
        <f>Ввод!$H44*BZ109/4</f>
        <v>0</v>
      </c>
      <c r="CA131" s="49">
        <f>Ввод!$H44*CA109/4</f>
        <v>0</v>
      </c>
      <c r="CB131" s="49">
        <f>Ввод!$H44*CB109/4</f>
        <v>0</v>
      </c>
      <c r="CC131" s="49">
        <f>Ввод!$H44*CC109/4</f>
        <v>0</v>
      </c>
      <c r="CD131" s="49">
        <f>Ввод!$H44*CD109/4</f>
        <v>0</v>
      </c>
      <c r="CE131" s="49">
        <f>Ввод!$H44*CE109/4</f>
        <v>0</v>
      </c>
      <c r="CF131" s="49">
        <f>Ввод!$H44*CF109/4</f>
        <v>0</v>
      </c>
      <c r="CG131" s="49">
        <f>Ввод!$H44*CG109/4</f>
        <v>0</v>
      </c>
      <c r="CH131" s="49">
        <f>Ввод!$H44*CH109/4</f>
        <v>0</v>
      </c>
      <c r="CI131" s="49">
        <f>Ввод!$H44*CI109/4</f>
        <v>0</v>
      </c>
      <c r="CJ131" s="49">
        <f>Ввод!$H44*CJ109/4</f>
        <v>0</v>
      </c>
      <c r="CK131" s="49">
        <f>Ввод!$H44*CK109/4</f>
        <v>0</v>
      </c>
      <c r="CL131" s="49">
        <f>Ввод!$H44*CL109/4</f>
        <v>0</v>
      </c>
      <c r="CM131" s="49">
        <f>Ввод!$H44*CM109/4</f>
        <v>0</v>
      </c>
      <c r="CN131" s="49">
        <f>Ввод!$H44*CN109/4</f>
        <v>0</v>
      </c>
      <c r="CO131" s="49">
        <f>Ввод!$H44*CO109/4</f>
        <v>0</v>
      </c>
      <c r="CP131" s="49">
        <f>Ввод!$H44*CP109/4</f>
        <v>0</v>
      </c>
      <c r="CQ131" s="49">
        <f>Ввод!$H44*CQ109/4</f>
        <v>0</v>
      </c>
      <c r="CR131" s="49">
        <f>Ввод!$H44*CR109/4</f>
        <v>0</v>
      </c>
      <c r="CS131" s="49">
        <f>Ввод!$H44*CS109/4</f>
        <v>0</v>
      </c>
      <c r="CT131" s="49">
        <f>Ввод!$H44*CT109/4</f>
        <v>0</v>
      </c>
      <c r="CU131" s="49">
        <f>Ввод!$H44*CU109/4</f>
        <v>0</v>
      </c>
      <c r="CV131" s="49">
        <f>Ввод!$H44*CV109/4</f>
        <v>0</v>
      </c>
      <c r="CW131" s="49">
        <f>Ввод!$H44*CW109/4</f>
        <v>0</v>
      </c>
      <c r="CX131" s="49">
        <f>Ввод!$H44*CX109/4</f>
        <v>0</v>
      </c>
      <c r="CY131" s="49">
        <f>Ввод!$H44*CY109/4</f>
        <v>0</v>
      </c>
      <c r="CZ131" s="49">
        <f>Ввод!$H44*CZ109/4</f>
        <v>0</v>
      </c>
      <c r="DA131" s="49">
        <f>Ввод!$H44*DA109/4</f>
        <v>0</v>
      </c>
      <c r="DB131" s="49">
        <f>Ввод!$H44*DB109/4</f>
        <v>0</v>
      </c>
      <c r="DC131" s="49">
        <f>Ввод!$H44*DC109/4</f>
        <v>0</v>
      </c>
      <c r="DD131" s="49">
        <f>Ввод!$H44*DD109/4</f>
        <v>0</v>
      </c>
      <c r="DE131" s="49">
        <f>Ввод!$H44*DE109/4</f>
        <v>0</v>
      </c>
      <c r="DF131" s="49">
        <f>Ввод!$H44*DF109/4</f>
        <v>0</v>
      </c>
      <c r="DG131" s="49">
        <f>Ввод!$H44*DG109/4</f>
        <v>0</v>
      </c>
      <c r="DH131" s="49">
        <f>Ввод!$H44*DH109/4</f>
        <v>0</v>
      </c>
      <c r="DI131" s="49">
        <f>Ввод!$H44*DI109/4</f>
        <v>0</v>
      </c>
      <c r="DJ131" s="49">
        <f>Ввод!$H44*DJ109/4</f>
        <v>0</v>
      </c>
    </row>
    <row r="132" spans="1:114" x14ac:dyDescent="0.25">
      <c r="B132" t="str">
        <f t="shared" si="86"/>
        <v>Создание / реконструкция объект №20</v>
      </c>
      <c r="G132" s="45" t="s">
        <v>138</v>
      </c>
      <c r="J132" s="49">
        <f>Ввод!$H45*J110/4</f>
        <v>0</v>
      </c>
      <c r="K132" s="49">
        <f>Ввод!$H45*K110/4</f>
        <v>0</v>
      </c>
      <c r="L132" s="49">
        <f>Ввод!$H45*L110/4</f>
        <v>0</v>
      </c>
      <c r="M132" s="49">
        <f>Ввод!$H45*M110/4</f>
        <v>0</v>
      </c>
      <c r="N132" s="49">
        <f>Ввод!$H45*N110/4</f>
        <v>0</v>
      </c>
      <c r="O132" s="49">
        <f>Ввод!$H45*O110/4</f>
        <v>0</v>
      </c>
      <c r="P132" s="49">
        <f>Ввод!$H45*P110/4</f>
        <v>0</v>
      </c>
      <c r="Q132" s="49">
        <f>Ввод!$H45*Q110/4</f>
        <v>0</v>
      </c>
      <c r="R132" s="49">
        <f>Ввод!$H45*R110/4</f>
        <v>0</v>
      </c>
      <c r="S132" s="49">
        <f>Ввод!$H45*S110/4</f>
        <v>0</v>
      </c>
      <c r="T132" s="49">
        <f>Ввод!$H45*T110/4</f>
        <v>0</v>
      </c>
      <c r="U132" s="49">
        <f>Ввод!$H45*U110/4</f>
        <v>0</v>
      </c>
      <c r="V132" s="49">
        <f>Ввод!$H45*V110/4</f>
        <v>0</v>
      </c>
      <c r="W132" s="49">
        <f>Ввод!$H45*W110/4</f>
        <v>0</v>
      </c>
      <c r="X132" s="49">
        <f>Ввод!$H45*X110/4</f>
        <v>0</v>
      </c>
      <c r="Y132" s="49">
        <f>Ввод!$H45*Y110/4</f>
        <v>0</v>
      </c>
      <c r="Z132" s="49">
        <f>Ввод!$H45*Z110/4</f>
        <v>0</v>
      </c>
      <c r="AA132" s="49">
        <f>Ввод!$H45*AA110/4</f>
        <v>0</v>
      </c>
      <c r="AB132" s="49">
        <f>Ввод!$H45*AB110/4</f>
        <v>0</v>
      </c>
      <c r="AC132" s="49">
        <f>Ввод!$H45*AC110/4</f>
        <v>0</v>
      </c>
      <c r="AD132" s="49">
        <f>Ввод!$H45*AD110/4</f>
        <v>0</v>
      </c>
      <c r="AE132" s="49">
        <f>Ввод!$H45*AE110/4</f>
        <v>0</v>
      </c>
      <c r="AF132" s="49">
        <f>Ввод!$H45*AF110/4</f>
        <v>0</v>
      </c>
      <c r="AG132" s="49">
        <f>Ввод!$H45*AG110/4</f>
        <v>0</v>
      </c>
      <c r="AH132" s="49">
        <f>Ввод!$H45*AH110/4</f>
        <v>0</v>
      </c>
      <c r="AI132" s="49">
        <f>Ввод!$H45*AI110/4</f>
        <v>0</v>
      </c>
      <c r="AJ132" s="49">
        <f>Ввод!$H45*AJ110/4</f>
        <v>0</v>
      </c>
      <c r="AK132" s="49">
        <f>Ввод!$H45*AK110/4</f>
        <v>0</v>
      </c>
      <c r="AL132" s="49">
        <f>Ввод!$H45*AL110/4</f>
        <v>0</v>
      </c>
      <c r="AM132" s="49">
        <f>Ввод!$H45*AM110/4</f>
        <v>0</v>
      </c>
      <c r="AN132" s="49">
        <f>Ввод!$H45*AN110/4</f>
        <v>0</v>
      </c>
      <c r="AO132" s="49">
        <f>Ввод!$H45*AO110/4</f>
        <v>0</v>
      </c>
      <c r="AP132" s="49">
        <f>Ввод!$H45*AP110/4</f>
        <v>0</v>
      </c>
      <c r="AQ132" s="49">
        <f>Ввод!$H45*AQ110/4</f>
        <v>0</v>
      </c>
      <c r="AR132" s="49">
        <f>Ввод!$H45*AR110/4</f>
        <v>0</v>
      </c>
      <c r="AS132" s="49">
        <f>Ввод!$H45*AS110/4</f>
        <v>0</v>
      </c>
      <c r="AT132" s="49">
        <f>Ввод!$H45*AT110/4</f>
        <v>0</v>
      </c>
      <c r="AU132" s="49">
        <f>Ввод!$H45*AU110/4</f>
        <v>0</v>
      </c>
      <c r="AV132" s="49">
        <f>Ввод!$H45*AV110/4</f>
        <v>0</v>
      </c>
      <c r="AW132" s="49">
        <f>Ввод!$H45*AW110/4</f>
        <v>0</v>
      </c>
      <c r="AX132" s="49">
        <f>Ввод!$H45*AX110/4</f>
        <v>0</v>
      </c>
      <c r="AY132" s="49">
        <f>Ввод!$H45*AY110/4</f>
        <v>0</v>
      </c>
      <c r="AZ132" s="49">
        <f>Ввод!$H45*AZ110/4</f>
        <v>0</v>
      </c>
      <c r="BA132" s="49">
        <f>Ввод!$H45*BA110/4</f>
        <v>0</v>
      </c>
      <c r="BB132" s="49">
        <f>Ввод!$H45*BB110/4</f>
        <v>0</v>
      </c>
      <c r="BC132" s="49">
        <f>Ввод!$H45*BC110/4</f>
        <v>0</v>
      </c>
      <c r="BD132" s="49">
        <f>Ввод!$H45*BD110/4</f>
        <v>0</v>
      </c>
      <c r="BE132" s="49">
        <f>Ввод!$H45*BE110/4</f>
        <v>0</v>
      </c>
      <c r="BF132" s="49">
        <f>Ввод!$H45*BF110/4</f>
        <v>0</v>
      </c>
      <c r="BG132" s="49">
        <f>Ввод!$H45*BG110/4</f>
        <v>0</v>
      </c>
      <c r="BH132" s="49">
        <f>Ввод!$H45*BH110/4</f>
        <v>0</v>
      </c>
      <c r="BI132" s="49">
        <f>Ввод!$H45*BI110/4</f>
        <v>0</v>
      </c>
      <c r="BJ132" s="49">
        <f>Ввод!$H45*BJ110/4</f>
        <v>0</v>
      </c>
      <c r="BK132" s="49">
        <f>Ввод!$H45*BK110/4</f>
        <v>0</v>
      </c>
      <c r="BL132" s="49">
        <f>Ввод!$H45*BL110/4</f>
        <v>0</v>
      </c>
      <c r="BM132" s="49">
        <f>Ввод!$H45*BM110/4</f>
        <v>0</v>
      </c>
      <c r="BN132" s="49">
        <f>Ввод!$H45*BN110/4</f>
        <v>0</v>
      </c>
      <c r="BO132" s="49">
        <f>Ввод!$H45*BO110/4</f>
        <v>0</v>
      </c>
      <c r="BP132" s="49">
        <f>Ввод!$H45*BP110/4</f>
        <v>0</v>
      </c>
      <c r="BQ132" s="49">
        <f>Ввод!$H45*BQ110/4</f>
        <v>0</v>
      </c>
      <c r="BR132" s="49">
        <f>Ввод!$H45*BR110/4</f>
        <v>0</v>
      </c>
      <c r="BS132" s="49">
        <f>Ввод!$H45*BS110/4</f>
        <v>0</v>
      </c>
      <c r="BT132" s="49">
        <f>Ввод!$H45*BT110/4</f>
        <v>0</v>
      </c>
      <c r="BU132" s="49">
        <f>Ввод!$H45*BU110/4</f>
        <v>0</v>
      </c>
      <c r="BV132" s="49">
        <f>Ввод!$H45*BV110/4</f>
        <v>0</v>
      </c>
      <c r="BW132" s="49">
        <f>Ввод!$H45*BW110/4</f>
        <v>0</v>
      </c>
      <c r="BX132" s="49">
        <f>Ввод!$H45*BX110/4</f>
        <v>0</v>
      </c>
      <c r="BY132" s="49">
        <f>Ввод!$H45*BY110/4</f>
        <v>0</v>
      </c>
      <c r="BZ132" s="49">
        <f>Ввод!$H45*BZ110/4</f>
        <v>0</v>
      </c>
      <c r="CA132" s="49">
        <f>Ввод!$H45*CA110/4</f>
        <v>0</v>
      </c>
      <c r="CB132" s="49">
        <f>Ввод!$H45*CB110/4</f>
        <v>0</v>
      </c>
      <c r="CC132" s="49">
        <f>Ввод!$H45*CC110/4</f>
        <v>0</v>
      </c>
      <c r="CD132" s="49">
        <f>Ввод!$H45*CD110/4</f>
        <v>0</v>
      </c>
      <c r="CE132" s="49">
        <f>Ввод!$H45*CE110/4</f>
        <v>0</v>
      </c>
      <c r="CF132" s="49">
        <f>Ввод!$H45*CF110/4</f>
        <v>0</v>
      </c>
      <c r="CG132" s="49">
        <f>Ввод!$H45*CG110/4</f>
        <v>0</v>
      </c>
      <c r="CH132" s="49">
        <f>Ввод!$H45*CH110/4</f>
        <v>0</v>
      </c>
      <c r="CI132" s="49">
        <f>Ввод!$H45*CI110/4</f>
        <v>0</v>
      </c>
      <c r="CJ132" s="49">
        <f>Ввод!$H45*CJ110/4</f>
        <v>0</v>
      </c>
      <c r="CK132" s="49">
        <f>Ввод!$H45*CK110/4</f>
        <v>0</v>
      </c>
      <c r="CL132" s="49">
        <f>Ввод!$H45*CL110/4</f>
        <v>0</v>
      </c>
      <c r="CM132" s="49">
        <f>Ввод!$H45*CM110/4</f>
        <v>0</v>
      </c>
      <c r="CN132" s="49">
        <f>Ввод!$H45*CN110/4</f>
        <v>0</v>
      </c>
      <c r="CO132" s="49">
        <f>Ввод!$H45*CO110/4</f>
        <v>0</v>
      </c>
      <c r="CP132" s="49">
        <f>Ввод!$H45*CP110/4</f>
        <v>0</v>
      </c>
      <c r="CQ132" s="49">
        <f>Ввод!$H45*CQ110/4</f>
        <v>0</v>
      </c>
      <c r="CR132" s="49">
        <f>Ввод!$H45*CR110/4</f>
        <v>0</v>
      </c>
      <c r="CS132" s="49">
        <f>Ввод!$H45*CS110/4</f>
        <v>0</v>
      </c>
      <c r="CT132" s="49">
        <f>Ввод!$H45*CT110/4</f>
        <v>0</v>
      </c>
      <c r="CU132" s="49">
        <f>Ввод!$H45*CU110/4</f>
        <v>0</v>
      </c>
      <c r="CV132" s="49">
        <f>Ввод!$H45*CV110/4</f>
        <v>0</v>
      </c>
      <c r="CW132" s="49">
        <f>Ввод!$H45*CW110/4</f>
        <v>0</v>
      </c>
      <c r="CX132" s="49">
        <f>Ввод!$H45*CX110/4</f>
        <v>0</v>
      </c>
      <c r="CY132" s="49">
        <f>Ввод!$H45*CY110/4</f>
        <v>0</v>
      </c>
      <c r="CZ132" s="49">
        <f>Ввод!$H45*CZ110/4</f>
        <v>0</v>
      </c>
      <c r="DA132" s="49">
        <f>Ввод!$H45*DA110/4</f>
        <v>0</v>
      </c>
      <c r="DB132" s="49">
        <f>Ввод!$H45*DB110/4</f>
        <v>0</v>
      </c>
      <c r="DC132" s="49">
        <f>Ввод!$H45*DC110/4</f>
        <v>0</v>
      </c>
      <c r="DD132" s="49">
        <f>Ввод!$H45*DD110/4</f>
        <v>0</v>
      </c>
      <c r="DE132" s="49">
        <f>Ввод!$H45*DE110/4</f>
        <v>0</v>
      </c>
      <c r="DF132" s="49">
        <f>Ввод!$H45*DF110/4</f>
        <v>0</v>
      </c>
      <c r="DG132" s="49">
        <f>Ввод!$H45*DG110/4</f>
        <v>0</v>
      </c>
      <c r="DH132" s="49">
        <f>Ввод!$H45*DH110/4</f>
        <v>0</v>
      </c>
      <c r="DI132" s="49">
        <f>Ввод!$H45*DI110/4</f>
        <v>0</v>
      </c>
      <c r="DJ132" s="49">
        <f>Ввод!$H45*DJ110/4</f>
        <v>0</v>
      </c>
    </row>
    <row r="133" spans="1:114" x14ac:dyDescent="0.25">
      <c r="CQ133" s="144"/>
      <c r="CR133" s="144"/>
      <c r="CS133" s="144"/>
      <c r="CT133" s="144"/>
      <c r="CU133" s="144"/>
      <c r="CV133" s="144"/>
      <c r="CW133" s="144"/>
      <c r="CX133" s="144"/>
      <c r="CY133" s="144"/>
      <c r="CZ133" s="144"/>
      <c r="DA133" s="144"/>
      <c r="DB133" s="144"/>
      <c r="DC133" s="144"/>
      <c r="DD133" s="144"/>
      <c r="DE133" s="144"/>
      <c r="DF133" s="144"/>
      <c r="DG133" s="144"/>
      <c r="DH133" s="144"/>
      <c r="DI133" s="144"/>
      <c r="DJ133" s="144"/>
    </row>
    <row r="134" spans="1:114" s="26" customFormat="1" x14ac:dyDescent="0.25">
      <c r="A134" s="111"/>
      <c r="B134" s="26" t="s">
        <v>422</v>
      </c>
      <c r="G134" s="47"/>
      <c r="I134" s="146"/>
      <c r="CQ134" s="146"/>
      <c r="CR134" s="146"/>
      <c r="CS134" s="146"/>
      <c r="CT134" s="146"/>
      <c r="CU134" s="146"/>
      <c r="CV134" s="146"/>
      <c r="CW134" s="146"/>
      <c r="CX134" s="146"/>
      <c r="CY134" s="146"/>
      <c r="CZ134" s="146"/>
      <c r="DA134" s="146"/>
      <c r="DB134" s="146"/>
      <c r="DC134" s="146"/>
      <c r="DD134" s="146"/>
      <c r="DE134" s="146"/>
      <c r="DF134" s="146"/>
      <c r="DG134" s="146"/>
      <c r="DH134" s="146"/>
      <c r="DI134" s="146"/>
      <c r="DJ134" s="146"/>
    </row>
    <row r="135" spans="1:114" x14ac:dyDescent="0.25">
      <c r="B135" t="str">
        <f t="shared" ref="B135:B154" si="87">B113</f>
        <v>Создание / реконструкция объект №1</v>
      </c>
      <c r="G135" s="45" t="s">
        <v>138</v>
      </c>
      <c r="J135" s="49"/>
      <c r="K135" s="49">
        <f>N((K91-SUM($J113:J113)&gt;=0))*ROUND(K91-SUM($J113:J113),1)</f>
        <v>0</v>
      </c>
      <c r="L135" s="49">
        <f>N((L91-SUM($J113:K113)&gt;=0))*ROUND(L91-SUM($J113:K113),1)</f>
        <v>0</v>
      </c>
      <c r="M135" s="49">
        <f>N((M91-SUM($J113:L113)&gt;=0))*ROUND(M91-SUM($J113:L113),1)</f>
        <v>0</v>
      </c>
      <c r="N135" s="49">
        <f>N((N91-SUM($J113:M113)&gt;=0))*ROUND(N91-SUM($J113:M113),1)</f>
        <v>0</v>
      </c>
      <c r="O135" s="49">
        <f>N((O91-SUM($J113:N113)&gt;=0))*ROUND(O91-SUM($J113:N113),1)</f>
        <v>50000</v>
      </c>
      <c r="P135" s="49">
        <f>N((P91-SUM($J113:O113)&gt;=0))*ROUND(P91-SUM($J113:O113),1)</f>
        <v>49500</v>
      </c>
      <c r="Q135" s="49">
        <f>N((Q91-SUM($J113:P113)&gt;=0))*ROUND(Q91-SUM($J113:P113),1)</f>
        <v>49000</v>
      </c>
      <c r="R135" s="49">
        <f>N((R91-SUM($J113:Q113)&gt;=0))*ROUND(R91-SUM($J113:Q113),1)</f>
        <v>48500</v>
      </c>
      <c r="S135" s="49">
        <f>N((S91-SUM($J113:R113)&gt;=0))*ROUND(S91-SUM($J113:R113),1)</f>
        <v>48000</v>
      </c>
      <c r="T135" s="49">
        <f>N((T91-SUM($J113:S113)&gt;=0))*ROUND(T91-SUM($J113:S113),1)</f>
        <v>47500</v>
      </c>
      <c r="U135" s="49">
        <f>N((U91-SUM($J113:T113)&gt;=0))*ROUND(U91-SUM($J113:T113),1)</f>
        <v>47000</v>
      </c>
      <c r="V135" s="49">
        <f>N((V91-SUM($J113:U113)&gt;=0))*ROUND(V91-SUM($J113:U113),1)</f>
        <v>46500</v>
      </c>
      <c r="W135" s="49">
        <f>N((W91-SUM($J113:V113)&gt;=0))*ROUND(W91-SUM($J113:V113),1)</f>
        <v>46000</v>
      </c>
      <c r="X135" s="49">
        <f>N((X91-SUM($J113:W113)&gt;=0))*ROUND(X91-SUM($J113:W113),1)</f>
        <v>45500</v>
      </c>
      <c r="Y135" s="49">
        <f>N((Y91-SUM($J113:X113)&gt;=0))*ROUND(Y91-SUM($J113:X113),1)</f>
        <v>45000</v>
      </c>
      <c r="Z135" s="49">
        <f>N((Z91-SUM($J113:Y113)&gt;=0))*ROUND(Z91-SUM($J113:Y113),1)</f>
        <v>44500</v>
      </c>
      <c r="AA135" s="49">
        <f>N((AA91-SUM($J113:Z113)&gt;=0))*ROUND(AA91-SUM($J113:Z113),1)</f>
        <v>44000</v>
      </c>
      <c r="AB135" s="49">
        <f>N((AB91-SUM($J113:AA113)&gt;=0))*ROUND(AB91-SUM($J113:AA113),1)</f>
        <v>43500</v>
      </c>
      <c r="AC135" s="49">
        <f>N((AC91-SUM($J113:AB113)&gt;=0))*ROUND(AC91-SUM($J113:AB113),1)</f>
        <v>43000</v>
      </c>
      <c r="AD135" s="49">
        <f>N((AD91-SUM($J113:AC113)&gt;=0))*ROUND(AD91-SUM($J113:AC113),1)</f>
        <v>42500</v>
      </c>
      <c r="AE135" s="49">
        <f>N((AE91-SUM($J113:AD113)&gt;=0))*ROUND(AE91-SUM($J113:AD113),1)</f>
        <v>42000</v>
      </c>
      <c r="AF135" s="49">
        <f>N((AF91-SUM($J113:AE113)&gt;=0))*ROUND(AF91-SUM($J113:AE113),1)</f>
        <v>41500</v>
      </c>
      <c r="AG135" s="49">
        <f>N((AG91-SUM($J113:AF113)&gt;=0))*ROUND(AG91-SUM($J113:AF113),1)</f>
        <v>41000</v>
      </c>
      <c r="AH135" s="49">
        <f>N((AH91-SUM($J113:AG113)&gt;=0))*ROUND(AH91-SUM($J113:AG113),1)</f>
        <v>40500</v>
      </c>
      <c r="AI135" s="49">
        <f>N((AI91-SUM($J113:AH113)&gt;=0))*ROUND(AI91-SUM($J113:AH113),1)</f>
        <v>40000</v>
      </c>
      <c r="AJ135" s="49">
        <f>N((AJ91-SUM($J113:AI113)&gt;=0))*ROUND(AJ91-SUM($J113:AI113),1)</f>
        <v>39500</v>
      </c>
      <c r="AK135" s="49">
        <f>N((AK91-SUM($J113:AJ113)&gt;=0))*ROUND(AK91-SUM($J113:AJ113),1)</f>
        <v>39000</v>
      </c>
      <c r="AL135" s="49">
        <f>N((AL91-SUM($J113:AK113)&gt;=0))*ROUND(AL91-SUM($J113:AK113),1)</f>
        <v>38500</v>
      </c>
      <c r="AM135" s="49">
        <f>N((AM91-SUM($J113:AL113)&gt;=0))*ROUND(AM91-SUM($J113:AL113),1)</f>
        <v>38000</v>
      </c>
      <c r="AN135" s="49">
        <f>N((AN91-SUM($J113:AM113)&gt;=0))*ROUND(AN91-SUM($J113:AM113),1)</f>
        <v>37500</v>
      </c>
      <c r="AO135" s="49">
        <f>N((AO91-SUM($J113:AN113)&gt;=0))*ROUND(AO91-SUM($J113:AN113),1)</f>
        <v>37000</v>
      </c>
      <c r="AP135" s="49">
        <f>N((AP91-SUM($J113:AO113)&gt;=0))*ROUND(AP91-SUM($J113:AO113),1)</f>
        <v>36500</v>
      </c>
      <c r="AQ135" s="49">
        <f>N((AQ91-SUM($J113:AP113)&gt;=0))*ROUND(AQ91-SUM($J113:AP113),1)</f>
        <v>36000</v>
      </c>
      <c r="AR135" s="49">
        <f>N((AR91-SUM($J113:AQ113)&gt;=0))*ROUND(AR91-SUM($J113:AQ113),1)</f>
        <v>35500</v>
      </c>
      <c r="AS135" s="49">
        <f>N((AS91-SUM($J113:AR113)&gt;=0))*ROUND(AS91-SUM($J113:AR113),1)</f>
        <v>35000</v>
      </c>
      <c r="AT135" s="49">
        <f>N((AT91-SUM($J113:AS113)&gt;=0))*ROUND(AT91-SUM($J113:AS113),1)</f>
        <v>34500</v>
      </c>
      <c r="AU135" s="49">
        <f>N((AU91-SUM($J113:AT113)&gt;=0))*ROUND(AU91-SUM($J113:AT113),1)</f>
        <v>34000</v>
      </c>
      <c r="AV135" s="49">
        <f>N((AV91-SUM($J113:AU113)&gt;=0))*ROUND(AV91-SUM($J113:AU113),1)</f>
        <v>33500</v>
      </c>
      <c r="AW135" s="49">
        <f>N((AW91-SUM($J113:AV113)&gt;=0))*ROUND(AW91-SUM($J113:AV113),1)</f>
        <v>33000</v>
      </c>
      <c r="AX135" s="49">
        <f>N((AX91-SUM($J113:AW113)&gt;=0))*ROUND(AX91-SUM($J113:AW113),1)</f>
        <v>32500</v>
      </c>
      <c r="AY135" s="49">
        <f>N((AY91-SUM($J113:AX113)&gt;=0))*ROUND(AY91-SUM($J113:AX113),1)</f>
        <v>32000</v>
      </c>
      <c r="AZ135" s="49">
        <f>N((AZ91-SUM($J113:AY113)&gt;=0))*ROUND(AZ91-SUM($J113:AY113),1)</f>
        <v>31500</v>
      </c>
      <c r="BA135" s="49">
        <f>N((BA91-SUM($J113:AZ113)&gt;=0))*ROUND(BA91-SUM($J113:AZ113),1)</f>
        <v>31000</v>
      </c>
      <c r="BB135" s="49">
        <f>N((BB91-SUM($J113:BA113)&gt;=0))*ROUND(BB91-SUM($J113:BA113),1)</f>
        <v>30500</v>
      </c>
      <c r="BC135" s="49">
        <f>N((BC91-SUM($J113:BB113)&gt;=0))*ROUND(BC91-SUM($J113:BB113),1)</f>
        <v>30000</v>
      </c>
      <c r="BD135" s="49">
        <f>N((BD91-SUM($J113:BC113)&gt;=0))*ROUND(BD91-SUM($J113:BC113),1)</f>
        <v>29500</v>
      </c>
      <c r="BE135" s="49">
        <f>N((BE91-SUM($J113:BD113)&gt;=0))*ROUND(BE91-SUM($J113:BD113),1)</f>
        <v>29000</v>
      </c>
      <c r="BF135" s="49">
        <f>N((BF91-SUM($J113:BE113)&gt;=0))*ROUND(BF91-SUM($J113:BE113),1)</f>
        <v>28500</v>
      </c>
      <c r="BG135" s="49">
        <f>N((BG91-SUM($J113:BF113)&gt;=0))*ROUND(BG91-SUM($J113:BF113),1)</f>
        <v>28000</v>
      </c>
      <c r="BH135" s="49">
        <f>N((BH91-SUM($J113:BG113)&gt;=0))*ROUND(BH91-SUM($J113:BG113),1)</f>
        <v>27500</v>
      </c>
      <c r="BI135" s="49">
        <f>N((BI91-SUM($J113:BH113)&gt;=0))*ROUND(BI91-SUM($J113:BH113),1)</f>
        <v>27000</v>
      </c>
      <c r="BJ135" s="49">
        <f>N((BJ91-SUM($J113:BI113)&gt;=0))*ROUND(BJ91-SUM($J113:BI113),1)</f>
        <v>26500</v>
      </c>
      <c r="BK135" s="49">
        <f>N((BK91-SUM($J113:BJ113)&gt;=0))*ROUND(BK91-SUM($J113:BJ113),1)</f>
        <v>26000</v>
      </c>
      <c r="BL135" s="49">
        <f>N((BL91-SUM($J113:BK113)&gt;=0))*ROUND(BL91-SUM($J113:BK113),1)</f>
        <v>25500</v>
      </c>
      <c r="BM135" s="49">
        <f>N((BM91-SUM($J113:BL113)&gt;=0))*ROUND(BM91-SUM($J113:BL113),1)</f>
        <v>25000</v>
      </c>
      <c r="BN135" s="49">
        <f>N((BN91-SUM($J113:BM113)&gt;=0))*ROUND(BN91-SUM($J113:BM113),1)</f>
        <v>24500</v>
      </c>
      <c r="BO135" s="49">
        <f>N((BO91-SUM($J113:BN113)&gt;=0))*ROUND(BO91-SUM($J113:BN113),1)</f>
        <v>24000</v>
      </c>
      <c r="BP135" s="49">
        <f>N((BP91-SUM($J113:BO113)&gt;=0))*ROUND(BP91-SUM($J113:BO113),1)</f>
        <v>23500</v>
      </c>
      <c r="BQ135" s="49">
        <f>N((BQ91-SUM($J113:BP113)&gt;=0))*ROUND(BQ91-SUM($J113:BP113),1)</f>
        <v>23000</v>
      </c>
      <c r="BR135" s="49">
        <f>N((BR91-SUM($J113:BQ113)&gt;=0))*ROUND(BR91-SUM($J113:BQ113),1)</f>
        <v>22500</v>
      </c>
      <c r="BS135" s="49">
        <f>N((BS91-SUM($J113:BR113)&gt;=0))*ROUND(BS91-SUM($J113:BR113),1)</f>
        <v>22000</v>
      </c>
      <c r="BT135" s="49">
        <f>N((BT91-SUM($J113:BS113)&gt;=0))*ROUND(BT91-SUM($J113:BS113),1)</f>
        <v>21500</v>
      </c>
      <c r="BU135" s="49">
        <f>N((BU91-SUM($J113:BT113)&gt;=0))*ROUND(BU91-SUM($J113:BT113),1)</f>
        <v>21000</v>
      </c>
      <c r="BV135" s="49">
        <f>N((BV91-SUM($J113:BU113)&gt;=0))*ROUND(BV91-SUM($J113:BU113),1)</f>
        <v>20500</v>
      </c>
      <c r="BW135" s="49">
        <f>N((BW91-SUM($J113:BV113)&gt;=0))*ROUND(BW91-SUM($J113:BV113),1)</f>
        <v>20000</v>
      </c>
      <c r="BX135" s="49">
        <f>N((BX91-SUM($J113:BW113)&gt;=0))*ROUND(BX91-SUM($J113:BW113),1)</f>
        <v>19500</v>
      </c>
      <c r="BY135" s="49">
        <f>N((BY91-SUM($J113:BX113)&gt;=0))*ROUND(BY91-SUM($J113:BX113),1)</f>
        <v>19000</v>
      </c>
      <c r="BZ135" s="49">
        <f>N((BZ91-SUM($J113:BY113)&gt;=0))*ROUND(BZ91-SUM($J113:BY113),1)</f>
        <v>18500</v>
      </c>
      <c r="CA135" s="49">
        <f>N((CA91-SUM($J113:BZ113)&gt;=0))*ROUND(CA91-SUM($J113:BZ113),1)</f>
        <v>18000</v>
      </c>
      <c r="CB135" s="49">
        <f>N((CB91-SUM($J113:CA113)&gt;=0))*ROUND(CB91-SUM($J113:CA113),1)</f>
        <v>17500</v>
      </c>
      <c r="CC135" s="49">
        <f>N((CC91-SUM($J113:CB113)&gt;=0))*ROUND(CC91-SUM($J113:CB113),1)</f>
        <v>17000</v>
      </c>
      <c r="CD135" s="49">
        <f>N((CD91-SUM($J113:CC113)&gt;=0))*ROUND(CD91-SUM($J113:CC113),1)</f>
        <v>16500</v>
      </c>
      <c r="CE135" s="49">
        <f>N((CE91-SUM($J113:CD113)&gt;=0))*ROUND(CE91-SUM($J113:CD113),1)</f>
        <v>16000</v>
      </c>
      <c r="CF135" s="49">
        <f>N((CF91-SUM($J113:CE113)&gt;=0))*ROUND(CF91-SUM($J113:CE113),1)</f>
        <v>15500</v>
      </c>
      <c r="CG135" s="49">
        <f>N((CG91-SUM($J113:CF113)&gt;=0))*ROUND(CG91-SUM($J113:CF113),1)</f>
        <v>15000</v>
      </c>
      <c r="CH135" s="49">
        <f>N((CH91-SUM($J113:CG113)&gt;=0))*ROUND(CH91-SUM($J113:CG113),1)</f>
        <v>14500</v>
      </c>
      <c r="CI135" s="49">
        <f>N((CI91-SUM($J113:CH113)&gt;=0))*ROUND(CI91-SUM($J113:CH113),1)</f>
        <v>14000</v>
      </c>
      <c r="CJ135" s="49">
        <f>N((CJ91-SUM($J113:CI113)&gt;=0))*ROUND(CJ91-SUM($J113:CI113),1)</f>
        <v>13500</v>
      </c>
      <c r="CK135" s="49">
        <f>N((CK91-SUM($J113:CJ113)&gt;=0))*ROUND(CK91-SUM($J113:CJ113),1)</f>
        <v>13000</v>
      </c>
      <c r="CL135" s="49">
        <f>N((CL91-SUM($J113:CK113)&gt;=0))*ROUND(CL91-SUM($J113:CK113),1)</f>
        <v>12500</v>
      </c>
      <c r="CM135" s="49">
        <f>N((CM91-SUM($J113:CL113)&gt;=0))*ROUND(CM91-SUM($J113:CL113),1)</f>
        <v>12000</v>
      </c>
      <c r="CN135" s="49">
        <f>N((CN91-SUM($J113:CM113)&gt;=0))*ROUND(CN91-SUM($J113:CM113),1)</f>
        <v>11500</v>
      </c>
      <c r="CO135" s="49">
        <f>N((CO91-SUM($J113:CN113)&gt;=0))*ROUND(CO91-SUM($J113:CN113),1)</f>
        <v>11000</v>
      </c>
      <c r="CP135" s="49">
        <f>N((CP91-SUM($J113:CO113)&gt;=0))*ROUND(CP91-SUM($J113:CO113),1)</f>
        <v>10500</v>
      </c>
      <c r="CQ135" s="49">
        <f>N((CQ91-SUM($J113:CP113)&gt;=0))*ROUND(CQ91-SUM($J113:CP113),1)</f>
        <v>10000</v>
      </c>
      <c r="CR135" s="49">
        <f>N((CR91-SUM($J113:CQ113)&gt;=0))*ROUND(CR91-SUM($J113:CQ113),1)</f>
        <v>9500</v>
      </c>
      <c r="CS135" s="49">
        <f>N((CS91-SUM($J113:CR113)&gt;=0))*ROUND(CS91-SUM($J113:CR113),1)</f>
        <v>9000</v>
      </c>
      <c r="CT135" s="49">
        <f>N((CT91-SUM($J113:CS113)&gt;=0))*ROUND(CT91-SUM($J113:CS113),1)</f>
        <v>8500</v>
      </c>
      <c r="CU135" s="49">
        <f>N((CU91-SUM($J113:CT113)&gt;=0))*ROUND(CU91-SUM($J113:CT113),1)</f>
        <v>8000</v>
      </c>
      <c r="CV135" s="49">
        <f>N((CV91-SUM($J113:CU113)&gt;=0))*ROUND(CV91-SUM($J113:CU113),1)</f>
        <v>7500</v>
      </c>
      <c r="CW135" s="49">
        <f>N((CW91-SUM($J113:CV113)&gt;=0))*ROUND(CW91-SUM($J113:CV113),1)</f>
        <v>7000</v>
      </c>
      <c r="CX135" s="49">
        <f>N((CX91-SUM($J113:CW113)&gt;=0))*ROUND(CX91-SUM($J113:CW113),1)</f>
        <v>6500</v>
      </c>
      <c r="CY135" s="49">
        <f>N((CY91-SUM($J113:CX113)&gt;=0))*ROUND(CY91-SUM($J113:CX113),1)</f>
        <v>6000</v>
      </c>
      <c r="CZ135" s="49">
        <f>N((CZ91-SUM($J113:CY113)&gt;=0))*ROUND(CZ91-SUM($J113:CY113),1)</f>
        <v>5500</v>
      </c>
      <c r="DA135" s="49">
        <f>N((DA91-SUM($J113:CZ113)&gt;=0))*ROUND(DA91-SUM($J113:CZ113),1)</f>
        <v>5000</v>
      </c>
      <c r="DB135" s="49">
        <f>N((DB91-SUM($J113:DA113)&gt;=0))*ROUND(DB91-SUM($J113:DA113),1)</f>
        <v>4500</v>
      </c>
      <c r="DC135" s="49">
        <f>N((DC91-SUM($J113:DB113)&gt;=0))*ROUND(DC91-SUM($J113:DB113),1)</f>
        <v>4000</v>
      </c>
      <c r="DD135" s="49">
        <f>N((DD91-SUM($J113:DC113)&gt;=0))*ROUND(DD91-SUM($J113:DC113),1)</f>
        <v>3500</v>
      </c>
      <c r="DE135" s="49">
        <f>N((DE91-SUM($J113:DD113)&gt;=0))*ROUND(DE91-SUM($J113:DD113),1)</f>
        <v>3000</v>
      </c>
      <c r="DF135" s="49">
        <f>N((DF91-SUM($J113:DE113)&gt;=0))*ROUND(DF91-SUM($J113:DE113),1)</f>
        <v>2500</v>
      </c>
      <c r="DG135" s="49">
        <f>N((DG91-SUM($J113:DF113)&gt;=0))*ROUND(DG91-SUM($J113:DF113),1)</f>
        <v>2000</v>
      </c>
      <c r="DH135" s="49">
        <f>N((DH91-SUM($J113:DG113)&gt;=0))*ROUND(DH91-SUM($J113:DG113),1)</f>
        <v>1500</v>
      </c>
      <c r="DI135" s="49">
        <f>N((DI91-SUM($J113:DH113)&gt;=0))*ROUND(DI91-SUM($J113:DH113),1)</f>
        <v>1000</v>
      </c>
      <c r="DJ135" s="49">
        <f>N((DJ91-SUM($J113:DI113)&gt;=0))*ROUND(DJ91-SUM($J113:DI113),1)</f>
        <v>500</v>
      </c>
    </row>
    <row r="136" spans="1:114" x14ac:dyDescent="0.25">
      <c r="B136" t="str">
        <f t="shared" si="87"/>
        <v>Создание / реконструкция объект №2</v>
      </c>
      <c r="G136" s="45" t="s">
        <v>138</v>
      </c>
      <c r="J136" s="49"/>
      <c r="K136" s="49">
        <f>N((K92-SUM($J114:J114)&gt;=0))*ROUND(K92-SUM($J114:J114),1)</f>
        <v>0</v>
      </c>
      <c r="L136" s="49">
        <f>N((L92-SUM($J114:K114)&gt;=0))*ROUND(L92-SUM($J114:K114),1)</f>
        <v>0</v>
      </c>
      <c r="M136" s="49">
        <f>N((M92-SUM($J114:L114)&gt;=0))*ROUND(M92-SUM($J114:L114),1)</f>
        <v>0</v>
      </c>
      <c r="N136" s="49">
        <f>N((N92-SUM($J114:M114)&gt;=0))*ROUND(N92-SUM($J114:M114),1)</f>
        <v>0</v>
      </c>
      <c r="O136" s="49">
        <f>N((O92-SUM($J114:N114)&gt;=0))*ROUND(O92-SUM($J114:N114),1)</f>
        <v>0</v>
      </c>
      <c r="P136" s="49">
        <f>N((P92-SUM($J114:O114)&gt;=0))*ROUND(P92-SUM($J114:O114),1)</f>
        <v>0</v>
      </c>
      <c r="Q136" s="49">
        <f>N((Q92-SUM($J114:P114)&gt;=0))*ROUND(Q92-SUM($J114:P114),1)</f>
        <v>0</v>
      </c>
      <c r="R136" s="49">
        <f>N((R92-SUM($J114:Q114)&gt;=0))*ROUND(R92-SUM($J114:Q114),1)</f>
        <v>0</v>
      </c>
      <c r="S136" s="49">
        <f>N((S92-SUM($J114:R114)&gt;=0))*ROUND(S92-SUM($J114:R114),1)</f>
        <v>0</v>
      </c>
      <c r="T136" s="49">
        <f>N((T92-SUM($J114:S114)&gt;=0))*ROUND(T92-SUM($J114:S114),1)</f>
        <v>0</v>
      </c>
      <c r="U136" s="49">
        <f>N((U92-SUM($J114:T114)&gt;=0))*ROUND(U92-SUM($J114:T114),1)</f>
        <v>0</v>
      </c>
      <c r="V136" s="49">
        <f>N((V92-SUM($J114:U114)&gt;=0))*ROUND(V92-SUM($J114:U114),1)</f>
        <v>0</v>
      </c>
      <c r="W136" s="49">
        <f>N((W92-SUM($J114:V114)&gt;=0))*ROUND(W92-SUM($J114:V114),1)</f>
        <v>0</v>
      </c>
      <c r="X136" s="49">
        <f>N((X92-SUM($J114:W114)&gt;=0))*ROUND(X92-SUM($J114:W114),1)</f>
        <v>0</v>
      </c>
      <c r="Y136" s="49">
        <f>N((Y92-SUM($J114:X114)&gt;=0))*ROUND(Y92-SUM($J114:X114),1)</f>
        <v>0</v>
      </c>
      <c r="Z136" s="49">
        <f>N((Z92-SUM($J114:Y114)&gt;=0))*ROUND(Z92-SUM($J114:Y114),1)</f>
        <v>0</v>
      </c>
      <c r="AA136" s="49">
        <f>N((AA92-SUM($J114:Z114)&gt;=0))*ROUND(AA92-SUM($J114:Z114),1)</f>
        <v>0</v>
      </c>
      <c r="AB136" s="49">
        <f>N((AB92-SUM($J114:AA114)&gt;=0))*ROUND(AB92-SUM($J114:AA114),1)</f>
        <v>0</v>
      </c>
      <c r="AC136" s="49">
        <f>N((AC92-SUM($J114:AB114)&gt;=0))*ROUND(AC92-SUM($J114:AB114),1)</f>
        <v>0</v>
      </c>
      <c r="AD136" s="49">
        <f>N((AD92-SUM($J114:AC114)&gt;=0))*ROUND(AD92-SUM($J114:AC114),1)</f>
        <v>0</v>
      </c>
      <c r="AE136" s="49">
        <f>N((AE92-SUM($J114:AD114)&gt;=0))*ROUND(AE92-SUM($J114:AD114),1)</f>
        <v>0</v>
      </c>
      <c r="AF136" s="49">
        <f>N((AF92-SUM($J114:AE114)&gt;=0))*ROUND(AF92-SUM($J114:AE114),1)</f>
        <v>0</v>
      </c>
      <c r="AG136" s="49">
        <f>N((AG92-SUM($J114:AF114)&gt;=0))*ROUND(AG92-SUM($J114:AF114),1)</f>
        <v>0</v>
      </c>
      <c r="AH136" s="49">
        <f>N((AH92-SUM($J114:AG114)&gt;=0))*ROUND(AH92-SUM($J114:AG114),1)</f>
        <v>0</v>
      </c>
      <c r="AI136" s="49">
        <f>N((AI92-SUM($J114:AH114)&gt;=0))*ROUND(AI92-SUM($J114:AH114),1)</f>
        <v>0</v>
      </c>
      <c r="AJ136" s="49">
        <f>N((AJ92-SUM($J114:AI114)&gt;=0))*ROUND(AJ92-SUM($J114:AI114),1)</f>
        <v>0</v>
      </c>
      <c r="AK136" s="49">
        <f>N((AK92-SUM($J114:AJ114)&gt;=0))*ROUND(AK92-SUM($J114:AJ114),1)</f>
        <v>0</v>
      </c>
      <c r="AL136" s="49">
        <f>N((AL92-SUM($J114:AK114)&gt;=0))*ROUND(AL92-SUM($J114:AK114),1)</f>
        <v>0</v>
      </c>
      <c r="AM136" s="49">
        <f>N((AM92-SUM($J114:AL114)&gt;=0))*ROUND(AM92-SUM($J114:AL114),1)</f>
        <v>0</v>
      </c>
      <c r="AN136" s="49">
        <f>N((AN92-SUM($J114:AM114)&gt;=0))*ROUND(AN92-SUM($J114:AM114),1)</f>
        <v>0</v>
      </c>
      <c r="AO136" s="49">
        <f>N((AO92-SUM($J114:AN114)&gt;=0))*ROUND(AO92-SUM($J114:AN114),1)</f>
        <v>0</v>
      </c>
      <c r="AP136" s="49">
        <f>N((AP92-SUM($J114:AO114)&gt;=0))*ROUND(AP92-SUM($J114:AO114),1)</f>
        <v>0</v>
      </c>
      <c r="AQ136" s="49">
        <f>N((AQ92-SUM($J114:AP114)&gt;=0))*ROUND(AQ92-SUM($J114:AP114),1)</f>
        <v>0</v>
      </c>
      <c r="AR136" s="49">
        <f>N((AR92-SUM($J114:AQ114)&gt;=0))*ROUND(AR92-SUM($J114:AQ114),1)</f>
        <v>0</v>
      </c>
      <c r="AS136" s="49">
        <f>N((AS92-SUM($J114:AR114)&gt;=0))*ROUND(AS92-SUM($J114:AR114),1)</f>
        <v>0</v>
      </c>
      <c r="AT136" s="49">
        <f>N((AT92-SUM($J114:AS114)&gt;=0))*ROUND(AT92-SUM($J114:AS114),1)</f>
        <v>0</v>
      </c>
      <c r="AU136" s="49">
        <f>N((AU92-SUM($J114:AT114)&gt;=0))*ROUND(AU92-SUM($J114:AT114),1)</f>
        <v>0</v>
      </c>
      <c r="AV136" s="49">
        <f>N((AV92-SUM($J114:AU114)&gt;=0))*ROUND(AV92-SUM($J114:AU114),1)</f>
        <v>0</v>
      </c>
      <c r="AW136" s="49">
        <f>N((AW92-SUM($J114:AV114)&gt;=0))*ROUND(AW92-SUM($J114:AV114),1)</f>
        <v>0</v>
      </c>
      <c r="AX136" s="49">
        <f>N((AX92-SUM($J114:AW114)&gt;=0))*ROUND(AX92-SUM($J114:AW114),1)</f>
        <v>0</v>
      </c>
      <c r="AY136" s="49">
        <f>N((AY92-SUM($J114:AX114)&gt;=0))*ROUND(AY92-SUM($J114:AX114),1)</f>
        <v>0</v>
      </c>
      <c r="AZ136" s="49">
        <f>N((AZ92-SUM($J114:AY114)&gt;=0))*ROUND(AZ92-SUM($J114:AY114),1)</f>
        <v>0</v>
      </c>
      <c r="BA136" s="49">
        <f>N((BA92-SUM($J114:AZ114)&gt;=0))*ROUND(BA92-SUM($J114:AZ114),1)</f>
        <v>0</v>
      </c>
      <c r="BB136" s="49">
        <f>N((BB92-SUM($J114:BA114)&gt;=0))*ROUND(BB92-SUM($J114:BA114),1)</f>
        <v>0</v>
      </c>
      <c r="BC136" s="49">
        <f>N((BC92-SUM($J114:BB114)&gt;=0))*ROUND(BC92-SUM($J114:BB114),1)</f>
        <v>0</v>
      </c>
      <c r="BD136" s="49">
        <f>N((BD92-SUM($J114:BC114)&gt;=0))*ROUND(BD92-SUM($J114:BC114),1)</f>
        <v>0</v>
      </c>
      <c r="BE136" s="49">
        <f>N((BE92-SUM($J114:BD114)&gt;=0))*ROUND(BE92-SUM($J114:BD114),1)</f>
        <v>0</v>
      </c>
      <c r="BF136" s="49">
        <f>N((BF92-SUM($J114:BE114)&gt;=0))*ROUND(BF92-SUM($J114:BE114),1)</f>
        <v>0</v>
      </c>
      <c r="BG136" s="49">
        <f>N((BG92-SUM($J114:BF114)&gt;=0))*ROUND(BG92-SUM($J114:BF114),1)</f>
        <v>0</v>
      </c>
      <c r="BH136" s="49">
        <f>N((BH92-SUM($J114:BG114)&gt;=0))*ROUND(BH92-SUM($J114:BG114),1)</f>
        <v>0</v>
      </c>
      <c r="BI136" s="49">
        <f>N((BI92-SUM($J114:BH114)&gt;=0))*ROUND(BI92-SUM($J114:BH114),1)</f>
        <v>0</v>
      </c>
      <c r="BJ136" s="49">
        <f>N((BJ92-SUM($J114:BI114)&gt;=0))*ROUND(BJ92-SUM($J114:BI114),1)</f>
        <v>0</v>
      </c>
      <c r="BK136" s="49">
        <f>N((BK92-SUM($J114:BJ114)&gt;=0))*ROUND(BK92-SUM($J114:BJ114),1)</f>
        <v>0</v>
      </c>
      <c r="BL136" s="49">
        <f>N((BL92-SUM($J114:BK114)&gt;=0))*ROUND(BL92-SUM($J114:BK114),1)</f>
        <v>0</v>
      </c>
      <c r="BM136" s="49">
        <f>N((BM92-SUM($J114:BL114)&gt;=0))*ROUND(BM92-SUM($J114:BL114),1)</f>
        <v>0</v>
      </c>
      <c r="BN136" s="49">
        <f>N((BN92-SUM($J114:BM114)&gt;=0))*ROUND(BN92-SUM($J114:BM114),1)</f>
        <v>0</v>
      </c>
      <c r="BO136" s="49">
        <f>N((BO92-SUM($J114:BN114)&gt;=0))*ROUND(BO92-SUM($J114:BN114),1)</f>
        <v>0</v>
      </c>
      <c r="BP136" s="49">
        <f>N((BP92-SUM($J114:BO114)&gt;=0))*ROUND(BP92-SUM($J114:BO114),1)</f>
        <v>0</v>
      </c>
      <c r="BQ136" s="49">
        <f>N((BQ92-SUM($J114:BP114)&gt;=0))*ROUND(BQ92-SUM($J114:BP114),1)</f>
        <v>0</v>
      </c>
      <c r="BR136" s="49">
        <f>N((BR92-SUM($J114:BQ114)&gt;=0))*ROUND(BR92-SUM($J114:BQ114),1)</f>
        <v>0</v>
      </c>
      <c r="BS136" s="49">
        <f>N((BS92-SUM($J114:BR114)&gt;=0))*ROUND(BS92-SUM($J114:BR114),1)</f>
        <v>0</v>
      </c>
      <c r="BT136" s="49">
        <f>N((BT92-SUM($J114:BS114)&gt;=0))*ROUND(BT92-SUM($J114:BS114),1)</f>
        <v>0</v>
      </c>
      <c r="BU136" s="49">
        <f>N((BU92-SUM($J114:BT114)&gt;=0))*ROUND(BU92-SUM($J114:BT114),1)</f>
        <v>0</v>
      </c>
      <c r="BV136" s="49">
        <f>N((BV92-SUM($J114:BU114)&gt;=0))*ROUND(BV92-SUM($J114:BU114),1)</f>
        <v>0</v>
      </c>
      <c r="BW136" s="49">
        <f>N((BW92-SUM($J114:BV114)&gt;=0))*ROUND(BW92-SUM($J114:BV114),1)</f>
        <v>0</v>
      </c>
      <c r="BX136" s="49">
        <f>N((BX92-SUM($J114:BW114)&gt;=0))*ROUND(BX92-SUM($J114:BW114),1)</f>
        <v>0</v>
      </c>
      <c r="BY136" s="49">
        <f>N((BY92-SUM($J114:BX114)&gt;=0))*ROUND(BY92-SUM($J114:BX114),1)</f>
        <v>0</v>
      </c>
      <c r="BZ136" s="49">
        <f>N((BZ92-SUM($J114:BY114)&gt;=0))*ROUND(BZ92-SUM($J114:BY114),1)</f>
        <v>0</v>
      </c>
      <c r="CA136" s="49">
        <f>N((CA92-SUM($J114:BZ114)&gt;=0))*ROUND(CA92-SUM($J114:BZ114),1)</f>
        <v>0</v>
      </c>
      <c r="CB136" s="49">
        <f>N((CB92-SUM($J114:CA114)&gt;=0))*ROUND(CB92-SUM($J114:CA114),1)</f>
        <v>0</v>
      </c>
      <c r="CC136" s="49">
        <f>N((CC92-SUM($J114:CB114)&gt;=0))*ROUND(CC92-SUM($J114:CB114),1)</f>
        <v>0</v>
      </c>
      <c r="CD136" s="49">
        <f>N((CD92-SUM($J114:CC114)&gt;=0))*ROUND(CD92-SUM($J114:CC114),1)</f>
        <v>0</v>
      </c>
      <c r="CE136" s="49">
        <f>N((CE92-SUM($J114:CD114)&gt;=0))*ROUND(CE92-SUM($J114:CD114),1)</f>
        <v>0</v>
      </c>
      <c r="CF136" s="49">
        <f>N((CF92-SUM($J114:CE114)&gt;=0))*ROUND(CF92-SUM($J114:CE114),1)</f>
        <v>0</v>
      </c>
      <c r="CG136" s="49">
        <f>N((CG92-SUM($J114:CF114)&gt;=0))*ROUND(CG92-SUM($J114:CF114),1)</f>
        <v>0</v>
      </c>
      <c r="CH136" s="49">
        <f>N((CH92-SUM($J114:CG114)&gt;=0))*ROUND(CH92-SUM($J114:CG114),1)</f>
        <v>0</v>
      </c>
      <c r="CI136" s="49">
        <f>N((CI92-SUM($J114:CH114)&gt;=0))*ROUND(CI92-SUM($J114:CH114),1)</f>
        <v>0</v>
      </c>
      <c r="CJ136" s="49">
        <f>N((CJ92-SUM($J114:CI114)&gt;=0))*ROUND(CJ92-SUM($J114:CI114),1)</f>
        <v>0</v>
      </c>
      <c r="CK136" s="49">
        <f>N((CK92-SUM($J114:CJ114)&gt;=0))*ROUND(CK92-SUM($J114:CJ114),1)</f>
        <v>0</v>
      </c>
      <c r="CL136" s="49">
        <f>N((CL92-SUM($J114:CK114)&gt;=0))*ROUND(CL92-SUM($J114:CK114),1)</f>
        <v>0</v>
      </c>
      <c r="CM136" s="49">
        <f>N((CM92-SUM($J114:CL114)&gt;=0))*ROUND(CM92-SUM($J114:CL114),1)</f>
        <v>0</v>
      </c>
      <c r="CN136" s="49">
        <f>N((CN92-SUM($J114:CM114)&gt;=0))*ROUND(CN92-SUM($J114:CM114),1)</f>
        <v>0</v>
      </c>
      <c r="CO136" s="49">
        <f>N((CO92-SUM($J114:CN114)&gt;=0))*ROUND(CO92-SUM($J114:CN114),1)</f>
        <v>0</v>
      </c>
      <c r="CP136" s="49">
        <f>N((CP92-SUM($J114:CO114)&gt;=0))*ROUND(CP92-SUM($J114:CO114),1)</f>
        <v>0</v>
      </c>
      <c r="CQ136" s="49">
        <f>N((CQ92-SUM($J114:CP114)&gt;=0))*ROUND(CQ92-SUM($J114:CP114),1)</f>
        <v>0</v>
      </c>
      <c r="CR136" s="49">
        <f>N((CR92-SUM($J114:CQ114)&gt;=0))*ROUND(CR92-SUM($J114:CQ114),1)</f>
        <v>0</v>
      </c>
      <c r="CS136" s="49">
        <f>N((CS92-SUM($J114:CR114)&gt;=0))*ROUND(CS92-SUM($J114:CR114),1)</f>
        <v>0</v>
      </c>
      <c r="CT136" s="49">
        <f>N((CT92-SUM($J114:CS114)&gt;=0))*ROUND(CT92-SUM($J114:CS114),1)</f>
        <v>0</v>
      </c>
      <c r="CU136" s="49">
        <f>N((CU92-SUM($J114:CT114)&gt;=0))*ROUND(CU92-SUM($J114:CT114),1)</f>
        <v>0</v>
      </c>
      <c r="CV136" s="49">
        <f>N((CV92-SUM($J114:CU114)&gt;=0))*ROUND(CV92-SUM($J114:CU114),1)</f>
        <v>0</v>
      </c>
      <c r="CW136" s="49">
        <f>N((CW92-SUM($J114:CV114)&gt;=0))*ROUND(CW92-SUM($J114:CV114),1)</f>
        <v>0</v>
      </c>
      <c r="CX136" s="49">
        <f>N((CX92-SUM($J114:CW114)&gt;=0))*ROUND(CX92-SUM($J114:CW114),1)</f>
        <v>0</v>
      </c>
      <c r="CY136" s="49">
        <f>N((CY92-SUM($J114:CX114)&gt;=0))*ROUND(CY92-SUM($J114:CX114),1)</f>
        <v>0</v>
      </c>
      <c r="CZ136" s="49">
        <f>N((CZ92-SUM($J114:CY114)&gt;=0))*ROUND(CZ92-SUM($J114:CY114),1)</f>
        <v>0</v>
      </c>
      <c r="DA136" s="49">
        <f>N((DA92-SUM($J114:CZ114)&gt;=0))*ROUND(DA92-SUM($J114:CZ114),1)</f>
        <v>0</v>
      </c>
      <c r="DB136" s="49">
        <f>N((DB92-SUM($J114:DA114)&gt;=0))*ROUND(DB92-SUM($J114:DA114),1)</f>
        <v>0</v>
      </c>
      <c r="DC136" s="49">
        <f>N((DC92-SUM($J114:DB114)&gt;=0))*ROUND(DC92-SUM($J114:DB114),1)</f>
        <v>0</v>
      </c>
      <c r="DD136" s="49">
        <f>N((DD92-SUM($J114:DC114)&gt;=0))*ROUND(DD92-SUM($J114:DC114),1)</f>
        <v>0</v>
      </c>
      <c r="DE136" s="49">
        <f>N((DE92-SUM($J114:DD114)&gt;=0))*ROUND(DE92-SUM($J114:DD114),1)</f>
        <v>0</v>
      </c>
      <c r="DF136" s="49">
        <f>N((DF92-SUM($J114:DE114)&gt;=0))*ROUND(DF92-SUM($J114:DE114),1)</f>
        <v>0</v>
      </c>
      <c r="DG136" s="49">
        <f>N((DG92-SUM($J114:DF114)&gt;=0))*ROUND(DG92-SUM($J114:DF114),1)</f>
        <v>0</v>
      </c>
      <c r="DH136" s="49">
        <f>N((DH92-SUM($J114:DG114)&gt;=0))*ROUND(DH92-SUM($J114:DG114),1)</f>
        <v>0</v>
      </c>
      <c r="DI136" s="49">
        <f>N((DI92-SUM($J114:DH114)&gt;=0))*ROUND(DI92-SUM($J114:DH114),1)</f>
        <v>0</v>
      </c>
      <c r="DJ136" s="49">
        <f>N((DJ92-SUM($J114:DI114)&gt;=0))*ROUND(DJ92-SUM($J114:DI114),1)</f>
        <v>0</v>
      </c>
    </row>
    <row r="137" spans="1:114" x14ac:dyDescent="0.25">
      <c r="B137" t="str">
        <f t="shared" si="87"/>
        <v>Создание / реконструкция объект №3</v>
      </c>
      <c r="G137" s="45" t="s">
        <v>138</v>
      </c>
      <c r="J137" s="49"/>
      <c r="K137" s="49">
        <f>N((K93-SUM($J115:J115)&gt;=0))*ROUND(K93-SUM($J115:J115),1)</f>
        <v>0</v>
      </c>
      <c r="L137" s="49">
        <f>N((L93-SUM($J115:K115)&gt;=0))*ROUND(L93-SUM($J115:K115),1)</f>
        <v>0</v>
      </c>
      <c r="M137" s="49">
        <f>N((M93-SUM($J115:L115)&gt;=0))*ROUND(M93-SUM($J115:L115),1)</f>
        <v>0</v>
      </c>
      <c r="N137" s="49">
        <f>N((N93-SUM($J115:M115)&gt;=0))*ROUND(N93-SUM($J115:M115),1)</f>
        <v>0</v>
      </c>
      <c r="O137" s="49">
        <f>N((O93-SUM($J115:N115)&gt;=0))*ROUND(O93-SUM($J115:N115),1)</f>
        <v>0</v>
      </c>
      <c r="P137" s="49">
        <f>N((P93-SUM($J115:O115)&gt;=0))*ROUND(P93-SUM($J115:O115),1)</f>
        <v>0</v>
      </c>
      <c r="Q137" s="49">
        <f>N((Q93-SUM($J115:P115)&gt;=0))*ROUND(Q93-SUM($J115:P115),1)</f>
        <v>0</v>
      </c>
      <c r="R137" s="49">
        <f>N((R93-SUM($J115:Q115)&gt;=0))*ROUND(R93-SUM($J115:Q115),1)</f>
        <v>0</v>
      </c>
      <c r="S137" s="49">
        <f>N((S93-SUM($J115:R115)&gt;=0))*ROUND(S93-SUM($J115:R115),1)</f>
        <v>0</v>
      </c>
      <c r="T137" s="49">
        <f>N((T93-SUM($J115:S115)&gt;=0))*ROUND(T93-SUM($J115:S115),1)</f>
        <v>0</v>
      </c>
      <c r="U137" s="49">
        <f>N((U93-SUM($J115:T115)&gt;=0))*ROUND(U93-SUM($J115:T115),1)</f>
        <v>0</v>
      </c>
      <c r="V137" s="49">
        <f>N((V93-SUM($J115:U115)&gt;=0))*ROUND(V93-SUM($J115:U115),1)</f>
        <v>0</v>
      </c>
      <c r="W137" s="49">
        <f>N((W93-SUM($J115:V115)&gt;=0))*ROUND(W93-SUM($J115:V115),1)</f>
        <v>0</v>
      </c>
      <c r="X137" s="49">
        <f>N((X93-SUM($J115:W115)&gt;=0))*ROUND(X93-SUM($J115:W115),1)</f>
        <v>0</v>
      </c>
      <c r="Y137" s="49">
        <f>N((Y93-SUM($J115:X115)&gt;=0))*ROUND(Y93-SUM($J115:X115),1)</f>
        <v>0</v>
      </c>
      <c r="Z137" s="49">
        <f>N((Z93-SUM($J115:Y115)&gt;=0))*ROUND(Z93-SUM($J115:Y115),1)</f>
        <v>0</v>
      </c>
      <c r="AA137" s="49">
        <f>N((AA93-SUM($J115:Z115)&gt;=0))*ROUND(AA93-SUM($J115:Z115),1)</f>
        <v>0</v>
      </c>
      <c r="AB137" s="49">
        <f>N((AB93-SUM($J115:AA115)&gt;=0))*ROUND(AB93-SUM($J115:AA115),1)</f>
        <v>0</v>
      </c>
      <c r="AC137" s="49">
        <f>N((AC93-SUM($J115:AB115)&gt;=0))*ROUND(AC93-SUM($J115:AB115),1)</f>
        <v>0</v>
      </c>
      <c r="AD137" s="49">
        <f>N((AD93-SUM($J115:AC115)&gt;=0))*ROUND(AD93-SUM($J115:AC115),1)</f>
        <v>0</v>
      </c>
      <c r="AE137" s="49">
        <f>N((AE93-SUM($J115:AD115)&gt;=0))*ROUND(AE93-SUM($J115:AD115),1)</f>
        <v>0</v>
      </c>
      <c r="AF137" s="49">
        <f>N((AF93-SUM($J115:AE115)&gt;=0))*ROUND(AF93-SUM($J115:AE115),1)</f>
        <v>0</v>
      </c>
      <c r="AG137" s="49">
        <f>N((AG93-SUM($J115:AF115)&gt;=0))*ROUND(AG93-SUM($J115:AF115),1)</f>
        <v>0</v>
      </c>
      <c r="AH137" s="49">
        <f>N((AH93-SUM($J115:AG115)&gt;=0))*ROUND(AH93-SUM($J115:AG115),1)</f>
        <v>0</v>
      </c>
      <c r="AI137" s="49">
        <f>N((AI93-SUM($J115:AH115)&gt;=0))*ROUND(AI93-SUM($J115:AH115),1)</f>
        <v>0</v>
      </c>
      <c r="AJ137" s="49">
        <f>N((AJ93-SUM($J115:AI115)&gt;=0))*ROUND(AJ93-SUM($J115:AI115),1)</f>
        <v>0</v>
      </c>
      <c r="AK137" s="49">
        <f>N((AK93-SUM($J115:AJ115)&gt;=0))*ROUND(AK93-SUM($J115:AJ115),1)</f>
        <v>0</v>
      </c>
      <c r="AL137" s="49">
        <f>N((AL93-SUM($J115:AK115)&gt;=0))*ROUND(AL93-SUM($J115:AK115),1)</f>
        <v>0</v>
      </c>
      <c r="AM137" s="49">
        <f>N((AM93-SUM($J115:AL115)&gt;=0))*ROUND(AM93-SUM($J115:AL115),1)</f>
        <v>0</v>
      </c>
      <c r="AN137" s="49">
        <f>N((AN93-SUM($J115:AM115)&gt;=0))*ROUND(AN93-SUM($J115:AM115),1)</f>
        <v>0</v>
      </c>
      <c r="AO137" s="49">
        <f>N((AO93-SUM($J115:AN115)&gt;=0))*ROUND(AO93-SUM($J115:AN115),1)</f>
        <v>0</v>
      </c>
      <c r="AP137" s="49">
        <f>N((AP93-SUM($J115:AO115)&gt;=0))*ROUND(AP93-SUM($J115:AO115),1)</f>
        <v>0</v>
      </c>
      <c r="AQ137" s="49">
        <f>N((AQ93-SUM($J115:AP115)&gt;=0))*ROUND(AQ93-SUM($J115:AP115),1)</f>
        <v>0</v>
      </c>
      <c r="AR137" s="49">
        <f>N((AR93-SUM($J115:AQ115)&gt;=0))*ROUND(AR93-SUM($J115:AQ115),1)</f>
        <v>0</v>
      </c>
      <c r="AS137" s="49">
        <f>N((AS93-SUM($J115:AR115)&gt;=0))*ROUND(AS93-SUM($J115:AR115),1)</f>
        <v>0</v>
      </c>
      <c r="AT137" s="49">
        <f>N((AT93-SUM($J115:AS115)&gt;=0))*ROUND(AT93-SUM($J115:AS115),1)</f>
        <v>0</v>
      </c>
      <c r="AU137" s="49">
        <f>N((AU93-SUM($J115:AT115)&gt;=0))*ROUND(AU93-SUM($J115:AT115),1)</f>
        <v>0</v>
      </c>
      <c r="AV137" s="49">
        <f>N((AV93-SUM($J115:AU115)&gt;=0))*ROUND(AV93-SUM($J115:AU115),1)</f>
        <v>0</v>
      </c>
      <c r="AW137" s="49">
        <f>N((AW93-SUM($J115:AV115)&gt;=0))*ROUND(AW93-SUM($J115:AV115),1)</f>
        <v>0</v>
      </c>
      <c r="AX137" s="49">
        <f>N((AX93-SUM($J115:AW115)&gt;=0))*ROUND(AX93-SUM($J115:AW115),1)</f>
        <v>0</v>
      </c>
      <c r="AY137" s="49">
        <f>N((AY93-SUM($J115:AX115)&gt;=0))*ROUND(AY93-SUM($J115:AX115),1)</f>
        <v>0</v>
      </c>
      <c r="AZ137" s="49">
        <f>N((AZ93-SUM($J115:AY115)&gt;=0))*ROUND(AZ93-SUM($J115:AY115),1)</f>
        <v>0</v>
      </c>
      <c r="BA137" s="49">
        <f>N((BA93-SUM($J115:AZ115)&gt;=0))*ROUND(BA93-SUM($J115:AZ115),1)</f>
        <v>0</v>
      </c>
      <c r="BB137" s="49">
        <f>N((BB93-SUM($J115:BA115)&gt;=0))*ROUND(BB93-SUM($J115:BA115),1)</f>
        <v>0</v>
      </c>
      <c r="BC137" s="49">
        <f>N((BC93-SUM($J115:BB115)&gt;=0))*ROUND(BC93-SUM($J115:BB115),1)</f>
        <v>0</v>
      </c>
      <c r="BD137" s="49">
        <f>N((BD93-SUM($J115:BC115)&gt;=0))*ROUND(BD93-SUM($J115:BC115),1)</f>
        <v>0</v>
      </c>
      <c r="BE137" s="49">
        <f>N((BE93-SUM($J115:BD115)&gt;=0))*ROUND(BE93-SUM($J115:BD115),1)</f>
        <v>0</v>
      </c>
      <c r="BF137" s="49">
        <f>N((BF93-SUM($J115:BE115)&gt;=0))*ROUND(BF93-SUM($J115:BE115),1)</f>
        <v>0</v>
      </c>
      <c r="BG137" s="49">
        <f>N((BG93-SUM($J115:BF115)&gt;=0))*ROUND(BG93-SUM($J115:BF115),1)</f>
        <v>0</v>
      </c>
      <c r="BH137" s="49">
        <f>N((BH93-SUM($J115:BG115)&gt;=0))*ROUND(BH93-SUM($J115:BG115),1)</f>
        <v>0</v>
      </c>
      <c r="BI137" s="49">
        <f>N((BI93-SUM($J115:BH115)&gt;=0))*ROUND(BI93-SUM($J115:BH115),1)</f>
        <v>0</v>
      </c>
      <c r="BJ137" s="49">
        <f>N((BJ93-SUM($J115:BI115)&gt;=0))*ROUND(BJ93-SUM($J115:BI115),1)</f>
        <v>0</v>
      </c>
      <c r="BK137" s="49">
        <f>N((BK93-SUM($J115:BJ115)&gt;=0))*ROUND(BK93-SUM($J115:BJ115),1)</f>
        <v>0</v>
      </c>
      <c r="BL137" s="49">
        <f>N((BL93-SUM($J115:BK115)&gt;=0))*ROUND(BL93-SUM($J115:BK115),1)</f>
        <v>0</v>
      </c>
      <c r="BM137" s="49">
        <f>N((BM93-SUM($J115:BL115)&gt;=0))*ROUND(BM93-SUM($J115:BL115),1)</f>
        <v>0</v>
      </c>
      <c r="BN137" s="49">
        <f>N((BN93-SUM($J115:BM115)&gt;=0))*ROUND(BN93-SUM($J115:BM115),1)</f>
        <v>0</v>
      </c>
      <c r="BO137" s="49">
        <f>N((BO93-SUM($J115:BN115)&gt;=0))*ROUND(BO93-SUM($J115:BN115),1)</f>
        <v>0</v>
      </c>
      <c r="BP137" s="49">
        <f>N((BP93-SUM($J115:BO115)&gt;=0))*ROUND(BP93-SUM($J115:BO115),1)</f>
        <v>0</v>
      </c>
      <c r="BQ137" s="49">
        <f>N((BQ93-SUM($J115:BP115)&gt;=0))*ROUND(BQ93-SUM($J115:BP115),1)</f>
        <v>0</v>
      </c>
      <c r="BR137" s="49">
        <f>N((BR93-SUM($J115:BQ115)&gt;=0))*ROUND(BR93-SUM($J115:BQ115),1)</f>
        <v>0</v>
      </c>
      <c r="BS137" s="49">
        <f>N((BS93-SUM($J115:BR115)&gt;=0))*ROUND(BS93-SUM($J115:BR115),1)</f>
        <v>0</v>
      </c>
      <c r="BT137" s="49">
        <f>N((BT93-SUM($J115:BS115)&gt;=0))*ROUND(BT93-SUM($J115:BS115),1)</f>
        <v>0</v>
      </c>
      <c r="BU137" s="49">
        <f>N((BU93-SUM($J115:BT115)&gt;=0))*ROUND(BU93-SUM($J115:BT115),1)</f>
        <v>0</v>
      </c>
      <c r="BV137" s="49">
        <f>N((BV93-SUM($J115:BU115)&gt;=0))*ROUND(BV93-SUM($J115:BU115),1)</f>
        <v>0</v>
      </c>
      <c r="BW137" s="49">
        <f>N((BW93-SUM($J115:BV115)&gt;=0))*ROUND(BW93-SUM($J115:BV115),1)</f>
        <v>0</v>
      </c>
      <c r="BX137" s="49">
        <f>N((BX93-SUM($J115:BW115)&gt;=0))*ROUND(BX93-SUM($J115:BW115),1)</f>
        <v>0</v>
      </c>
      <c r="BY137" s="49">
        <f>N((BY93-SUM($J115:BX115)&gt;=0))*ROUND(BY93-SUM($J115:BX115),1)</f>
        <v>0</v>
      </c>
      <c r="BZ137" s="49">
        <f>N((BZ93-SUM($J115:BY115)&gt;=0))*ROUND(BZ93-SUM($J115:BY115),1)</f>
        <v>0</v>
      </c>
      <c r="CA137" s="49">
        <f>N((CA93-SUM($J115:BZ115)&gt;=0))*ROUND(CA93-SUM($J115:BZ115),1)</f>
        <v>0</v>
      </c>
      <c r="CB137" s="49">
        <f>N((CB93-SUM($J115:CA115)&gt;=0))*ROUND(CB93-SUM($J115:CA115),1)</f>
        <v>0</v>
      </c>
      <c r="CC137" s="49">
        <f>N((CC93-SUM($J115:CB115)&gt;=0))*ROUND(CC93-SUM($J115:CB115),1)</f>
        <v>0</v>
      </c>
      <c r="CD137" s="49">
        <f>N((CD93-SUM($J115:CC115)&gt;=0))*ROUND(CD93-SUM($J115:CC115),1)</f>
        <v>0</v>
      </c>
      <c r="CE137" s="49">
        <f>N((CE93-SUM($J115:CD115)&gt;=0))*ROUND(CE93-SUM($J115:CD115),1)</f>
        <v>0</v>
      </c>
      <c r="CF137" s="49">
        <f>N((CF93-SUM($J115:CE115)&gt;=0))*ROUND(CF93-SUM($J115:CE115),1)</f>
        <v>0</v>
      </c>
      <c r="CG137" s="49">
        <f>N((CG93-SUM($J115:CF115)&gt;=0))*ROUND(CG93-SUM($J115:CF115),1)</f>
        <v>0</v>
      </c>
      <c r="CH137" s="49">
        <f>N((CH93-SUM($J115:CG115)&gt;=0))*ROUND(CH93-SUM($J115:CG115),1)</f>
        <v>0</v>
      </c>
      <c r="CI137" s="49">
        <f>N((CI93-SUM($J115:CH115)&gt;=0))*ROUND(CI93-SUM($J115:CH115),1)</f>
        <v>0</v>
      </c>
      <c r="CJ137" s="49">
        <f>N((CJ93-SUM($J115:CI115)&gt;=0))*ROUND(CJ93-SUM($J115:CI115),1)</f>
        <v>0</v>
      </c>
      <c r="CK137" s="49">
        <f>N((CK93-SUM($J115:CJ115)&gt;=0))*ROUND(CK93-SUM($J115:CJ115),1)</f>
        <v>0</v>
      </c>
      <c r="CL137" s="49">
        <f>N((CL93-SUM($J115:CK115)&gt;=0))*ROUND(CL93-SUM($J115:CK115),1)</f>
        <v>0</v>
      </c>
      <c r="CM137" s="49">
        <f>N((CM93-SUM($J115:CL115)&gt;=0))*ROUND(CM93-SUM($J115:CL115),1)</f>
        <v>0</v>
      </c>
      <c r="CN137" s="49">
        <f>N((CN93-SUM($J115:CM115)&gt;=0))*ROUND(CN93-SUM($J115:CM115),1)</f>
        <v>0</v>
      </c>
      <c r="CO137" s="49">
        <f>N((CO93-SUM($J115:CN115)&gt;=0))*ROUND(CO93-SUM($J115:CN115),1)</f>
        <v>0</v>
      </c>
      <c r="CP137" s="49">
        <f>N((CP93-SUM($J115:CO115)&gt;=0))*ROUND(CP93-SUM($J115:CO115),1)</f>
        <v>0</v>
      </c>
      <c r="CQ137" s="49">
        <f>N((CQ93-SUM($J115:CP115)&gt;=0))*ROUND(CQ93-SUM($J115:CP115),1)</f>
        <v>0</v>
      </c>
      <c r="CR137" s="49">
        <f>N((CR93-SUM($J115:CQ115)&gt;=0))*ROUND(CR93-SUM($J115:CQ115),1)</f>
        <v>0</v>
      </c>
      <c r="CS137" s="49">
        <f>N((CS93-SUM($J115:CR115)&gt;=0))*ROUND(CS93-SUM($J115:CR115),1)</f>
        <v>0</v>
      </c>
      <c r="CT137" s="49">
        <f>N((CT93-SUM($J115:CS115)&gt;=0))*ROUND(CT93-SUM($J115:CS115),1)</f>
        <v>0</v>
      </c>
      <c r="CU137" s="49">
        <f>N((CU93-SUM($J115:CT115)&gt;=0))*ROUND(CU93-SUM($J115:CT115),1)</f>
        <v>0</v>
      </c>
      <c r="CV137" s="49">
        <f>N((CV93-SUM($J115:CU115)&gt;=0))*ROUND(CV93-SUM($J115:CU115),1)</f>
        <v>0</v>
      </c>
      <c r="CW137" s="49">
        <f>N((CW93-SUM($J115:CV115)&gt;=0))*ROUND(CW93-SUM($J115:CV115),1)</f>
        <v>0</v>
      </c>
      <c r="CX137" s="49">
        <f>N((CX93-SUM($J115:CW115)&gt;=0))*ROUND(CX93-SUM($J115:CW115),1)</f>
        <v>0</v>
      </c>
      <c r="CY137" s="49">
        <f>N((CY93-SUM($J115:CX115)&gt;=0))*ROUND(CY93-SUM($J115:CX115),1)</f>
        <v>0</v>
      </c>
      <c r="CZ137" s="49">
        <f>N((CZ93-SUM($J115:CY115)&gt;=0))*ROUND(CZ93-SUM($J115:CY115),1)</f>
        <v>0</v>
      </c>
      <c r="DA137" s="49">
        <f>N((DA93-SUM($J115:CZ115)&gt;=0))*ROUND(DA93-SUM($J115:CZ115),1)</f>
        <v>0</v>
      </c>
      <c r="DB137" s="49">
        <f>N((DB93-SUM($J115:DA115)&gt;=0))*ROUND(DB93-SUM($J115:DA115),1)</f>
        <v>0</v>
      </c>
      <c r="DC137" s="49">
        <f>N((DC93-SUM($J115:DB115)&gt;=0))*ROUND(DC93-SUM($J115:DB115),1)</f>
        <v>0</v>
      </c>
      <c r="DD137" s="49">
        <f>N((DD93-SUM($J115:DC115)&gt;=0))*ROUND(DD93-SUM($J115:DC115),1)</f>
        <v>0</v>
      </c>
      <c r="DE137" s="49">
        <f>N((DE93-SUM($J115:DD115)&gt;=0))*ROUND(DE93-SUM($J115:DD115),1)</f>
        <v>0</v>
      </c>
      <c r="DF137" s="49">
        <f>N((DF93-SUM($J115:DE115)&gt;=0))*ROUND(DF93-SUM($J115:DE115),1)</f>
        <v>0</v>
      </c>
      <c r="DG137" s="49">
        <f>N((DG93-SUM($J115:DF115)&gt;=0))*ROUND(DG93-SUM($J115:DF115),1)</f>
        <v>0</v>
      </c>
      <c r="DH137" s="49">
        <f>N((DH93-SUM($J115:DG115)&gt;=0))*ROUND(DH93-SUM($J115:DG115),1)</f>
        <v>0</v>
      </c>
      <c r="DI137" s="49">
        <f>N((DI93-SUM($J115:DH115)&gt;=0))*ROUND(DI93-SUM($J115:DH115),1)</f>
        <v>0</v>
      </c>
      <c r="DJ137" s="49">
        <f>N((DJ93-SUM($J115:DI115)&gt;=0))*ROUND(DJ93-SUM($J115:DI115),1)</f>
        <v>0</v>
      </c>
    </row>
    <row r="138" spans="1:114" x14ac:dyDescent="0.25">
      <c r="B138" t="str">
        <f t="shared" si="87"/>
        <v>Создание / реконструкция объект №4</v>
      </c>
      <c r="G138" s="45" t="s">
        <v>138</v>
      </c>
      <c r="J138" s="49"/>
      <c r="K138" s="49">
        <f>N((K94-SUM($J116:J116)&gt;=0))*ROUND(K94-SUM($J116:J116),1)</f>
        <v>0</v>
      </c>
      <c r="L138" s="49">
        <f>N((L94-SUM($J116:K116)&gt;=0))*ROUND(L94-SUM($J116:K116),1)</f>
        <v>0</v>
      </c>
      <c r="M138" s="49">
        <f>N((M94-SUM($J116:L116)&gt;=0))*ROUND(M94-SUM($J116:L116),1)</f>
        <v>0</v>
      </c>
      <c r="N138" s="49">
        <f>N((N94-SUM($J116:M116)&gt;=0))*ROUND(N94-SUM($J116:M116),1)</f>
        <v>0</v>
      </c>
      <c r="O138" s="49">
        <f>N((O94-SUM($J116:N116)&gt;=0))*ROUND(O94-SUM($J116:N116),1)</f>
        <v>0</v>
      </c>
      <c r="P138" s="49">
        <f>N((P94-SUM($J116:O116)&gt;=0))*ROUND(P94-SUM($J116:O116),1)</f>
        <v>0</v>
      </c>
      <c r="Q138" s="49">
        <f>N((Q94-SUM($J116:P116)&gt;=0))*ROUND(Q94-SUM($J116:P116),1)</f>
        <v>0</v>
      </c>
      <c r="R138" s="49">
        <f>N((R94-SUM($J116:Q116)&gt;=0))*ROUND(R94-SUM($J116:Q116),1)</f>
        <v>0</v>
      </c>
      <c r="S138" s="49">
        <f>N((S94-SUM($J116:R116)&gt;=0))*ROUND(S94-SUM($J116:R116),1)</f>
        <v>0</v>
      </c>
      <c r="T138" s="49">
        <f>N((T94-SUM($J116:S116)&gt;=0))*ROUND(T94-SUM($J116:S116),1)</f>
        <v>0</v>
      </c>
      <c r="U138" s="49">
        <f>N((U94-SUM($J116:T116)&gt;=0))*ROUND(U94-SUM($J116:T116),1)</f>
        <v>0</v>
      </c>
      <c r="V138" s="49">
        <f>N((V94-SUM($J116:U116)&gt;=0))*ROUND(V94-SUM($J116:U116),1)</f>
        <v>0</v>
      </c>
      <c r="W138" s="49">
        <f>N((W94-SUM($J116:V116)&gt;=0))*ROUND(W94-SUM($J116:V116),1)</f>
        <v>0</v>
      </c>
      <c r="X138" s="49">
        <f>N((X94-SUM($J116:W116)&gt;=0))*ROUND(X94-SUM($J116:W116),1)</f>
        <v>0</v>
      </c>
      <c r="Y138" s="49">
        <f>N((Y94-SUM($J116:X116)&gt;=0))*ROUND(Y94-SUM($J116:X116),1)</f>
        <v>0</v>
      </c>
      <c r="Z138" s="49">
        <f>N((Z94-SUM($J116:Y116)&gt;=0))*ROUND(Z94-SUM($J116:Y116),1)</f>
        <v>0</v>
      </c>
      <c r="AA138" s="49">
        <f>N((AA94-SUM($J116:Z116)&gt;=0))*ROUND(AA94-SUM($J116:Z116),1)</f>
        <v>0</v>
      </c>
      <c r="AB138" s="49">
        <f>N((AB94-SUM($J116:AA116)&gt;=0))*ROUND(AB94-SUM($J116:AA116),1)</f>
        <v>0</v>
      </c>
      <c r="AC138" s="49">
        <f>N((AC94-SUM($J116:AB116)&gt;=0))*ROUND(AC94-SUM($J116:AB116),1)</f>
        <v>0</v>
      </c>
      <c r="AD138" s="49">
        <f>N((AD94-SUM($J116:AC116)&gt;=0))*ROUND(AD94-SUM($J116:AC116),1)</f>
        <v>0</v>
      </c>
      <c r="AE138" s="49">
        <f>N((AE94-SUM($J116:AD116)&gt;=0))*ROUND(AE94-SUM($J116:AD116),1)</f>
        <v>0</v>
      </c>
      <c r="AF138" s="49">
        <f>N((AF94-SUM($J116:AE116)&gt;=0))*ROUND(AF94-SUM($J116:AE116),1)</f>
        <v>0</v>
      </c>
      <c r="AG138" s="49">
        <f>N((AG94-SUM($J116:AF116)&gt;=0))*ROUND(AG94-SUM($J116:AF116),1)</f>
        <v>0</v>
      </c>
      <c r="AH138" s="49">
        <f>N((AH94-SUM($J116:AG116)&gt;=0))*ROUND(AH94-SUM($J116:AG116),1)</f>
        <v>0</v>
      </c>
      <c r="AI138" s="49">
        <f>N((AI94-SUM($J116:AH116)&gt;=0))*ROUND(AI94-SUM($J116:AH116),1)</f>
        <v>0</v>
      </c>
      <c r="AJ138" s="49">
        <f>N((AJ94-SUM($J116:AI116)&gt;=0))*ROUND(AJ94-SUM($J116:AI116),1)</f>
        <v>0</v>
      </c>
      <c r="AK138" s="49">
        <f>N((AK94-SUM($J116:AJ116)&gt;=0))*ROUND(AK94-SUM($J116:AJ116),1)</f>
        <v>0</v>
      </c>
      <c r="AL138" s="49">
        <f>N((AL94-SUM($J116:AK116)&gt;=0))*ROUND(AL94-SUM($J116:AK116),1)</f>
        <v>0</v>
      </c>
      <c r="AM138" s="49">
        <f>N((AM94-SUM($J116:AL116)&gt;=0))*ROUND(AM94-SUM($J116:AL116),1)</f>
        <v>0</v>
      </c>
      <c r="AN138" s="49">
        <f>N((AN94-SUM($J116:AM116)&gt;=0))*ROUND(AN94-SUM($J116:AM116),1)</f>
        <v>0</v>
      </c>
      <c r="AO138" s="49">
        <f>N((AO94-SUM($J116:AN116)&gt;=0))*ROUND(AO94-SUM($J116:AN116),1)</f>
        <v>0</v>
      </c>
      <c r="AP138" s="49">
        <f>N((AP94-SUM($J116:AO116)&gt;=0))*ROUND(AP94-SUM($J116:AO116),1)</f>
        <v>0</v>
      </c>
      <c r="AQ138" s="49">
        <f>N((AQ94-SUM($J116:AP116)&gt;=0))*ROUND(AQ94-SUM($J116:AP116),1)</f>
        <v>0</v>
      </c>
      <c r="AR138" s="49">
        <f>N((AR94-SUM($J116:AQ116)&gt;=0))*ROUND(AR94-SUM($J116:AQ116),1)</f>
        <v>0</v>
      </c>
      <c r="AS138" s="49">
        <f>N((AS94-SUM($J116:AR116)&gt;=0))*ROUND(AS94-SUM($J116:AR116),1)</f>
        <v>0</v>
      </c>
      <c r="AT138" s="49">
        <f>N((AT94-SUM($J116:AS116)&gt;=0))*ROUND(AT94-SUM($J116:AS116),1)</f>
        <v>0</v>
      </c>
      <c r="AU138" s="49">
        <f>N((AU94-SUM($J116:AT116)&gt;=0))*ROUND(AU94-SUM($J116:AT116),1)</f>
        <v>0</v>
      </c>
      <c r="AV138" s="49">
        <f>N((AV94-SUM($J116:AU116)&gt;=0))*ROUND(AV94-SUM($J116:AU116),1)</f>
        <v>0</v>
      </c>
      <c r="AW138" s="49">
        <f>N((AW94-SUM($J116:AV116)&gt;=0))*ROUND(AW94-SUM($J116:AV116),1)</f>
        <v>0</v>
      </c>
      <c r="AX138" s="49">
        <f>N((AX94-SUM($J116:AW116)&gt;=0))*ROUND(AX94-SUM($J116:AW116),1)</f>
        <v>0</v>
      </c>
      <c r="AY138" s="49">
        <f>N((AY94-SUM($J116:AX116)&gt;=0))*ROUND(AY94-SUM($J116:AX116),1)</f>
        <v>0</v>
      </c>
      <c r="AZ138" s="49">
        <f>N((AZ94-SUM($J116:AY116)&gt;=0))*ROUND(AZ94-SUM($J116:AY116),1)</f>
        <v>0</v>
      </c>
      <c r="BA138" s="49">
        <f>N((BA94-SUM($J116:AZ116)&gt;=0))*ROUND(BA94-SUM($J116:AZ116),1)</f>
        <v>0</v>
      </c>
      <c r="BB138" s="49">
        <f>N((BB94-SUM($J116:BA116)&gt;=0))*ROUND(BB94-SUM($J116:BA116),1)</f>
        <v>0</v>
      </c>
      <c r="BC138" s="49">
        <f>N((BC94-SUM($J116:BB116)&gt;=0))*ROUND(BC94-SUM($J116:BB116),1)</f>
        <v>0</v>
      </c>
      <c r="BD138" s="49">
        <f>N((BD94-SUM($J116:BC116)&gt;=0))*ROUND(BD94-SUM($J116:BC116),1)</f>
        <v>0</v>
      </c>
      <c r="BE138" s="49">
        <f>N((BE94-SUM($J116:BD116)&gt;=0))*ROUND(BE94-SUM($J116:BD116),1)</f>
        <v>0</v>
      </c>
      <c r="BF138" s="49">
        <f>N((BF94-SUM($J116:BE116)&gt;=0))*ROUND(BF94-SUM($J116:BE116),1)</f>
        <v>0</v>
      </c>
      <c r="BG138" s="49">
        <f>N((BG94-SUM($J116:BF116)&gt;=0))*ROUND(BG94-SUM($J116:BF116),1)</f>
        <v>0</v>
      </c>
      <c r="BH138" s="49">
        <f>N((BH94-SUM($J116:BG116)&gt;=0))*ROUND(BH94-SUM($J116:BG116),1)</f>
        <v>0</v>
      </c>
      <c r="BI138" s="49">
        <f>N((BI94-SUM($J116:BH116)&gt;=0))*ROUND(BI94-SUM($J116:BH116),1)</f>
        <v>0</v>
      </c>
      <c r="BJ138" s="49">
        <f>N((BJ94-SUM($J116:BI116)&gt;=0))*ROUND(BJ94-SUM($J116:BI116),1)</f>
        <v>0</v>
      </c>
      <c r="BK138" s="49">
        <f>N((BK94-SUM($J116:BJ116)&gt;=0))*ROUND(BK94-SUM($J116:BJ116),1)</f>
        <v>0</v>
      </c>
      <c r="BL138" s="49">
        <f>N((BL94-SUM($J116:BK116)&gt;=0))*ROUND(BL94-SUM($J116:BK116),1)</f>
        <v>0</v>
      </c>
      <c r="BM138" s="49">
        <f>N((BM94-SUM($J116:BL116)&gt;=0))*ROUND(BM94-SUM($J116:BL116),1)</f>
        <v>0</v>
      </c>
      <c r="BN138" s="49">
        <f>N((BN94-SUM($J116:BM116)&gt;=0))*ROUND(BN94-SUM($J116:BM116),1)</f>
        <v>0</v>
      </c>
      <c r="BO138" s="49">
        <f>N((BO94-SUM($J116:BN116)&gt;=0))*ROUND(BO94-SUM($J116:BN116),1)</f>
        <v>0</v>
      </c>
      <c r="BP138" s="49">
        <f>N((BP94-SUM($J116:BO116)&gt;=0))*ROUND(BP94-SUM($J116:BO116),1)</f>
        <v>0</v>
      </c>
      <c r="BQ138" s="49">
        <f>N((BQ94-SUM($J116:BP116)&gt;=0))*ROUND(BQ94-SUM($J116:BP116),1)</f>
        <v>0</v>
      </c>
      <c r="BR138" s="49">
        <f>N((BR94-SUM($J116:BQ116)&gt;=0))*ROUND(BR94-SUM($J116:BQ116),1)</f>
        <v>0</v>
      </c>
      <c r="BS138" s="49">
        <f>N((BS94-SUM($J116:BR116)&gt;=0))*ROUND(BS94-SUM($J116:BR116),1)</f>
        <v>0</v>
      </c>
      <c r="BT138" s="49">
        <f>N((BT94-SUM($J116:BS116)&gt;=0))*ROUND(BT94-SUM($J116:BS116),1)</f>
        <v>0</v>
      </c>
      <c r="BU138" s="49">
        <f>N((BU94-SUM($J116:BT116)&gt;=0))*ROUND(BU94-SUM($J116:BT116),1)</f>
        <v>0</v>
      </c>
      <c r="BV138" s="49">
        <f>N((BV94-SUM($J116:BU116)&gt;=0))*ROUND(BV94-SUM($J116:BU116),1)</f>
        <v>0</v>
      </c>
      <c r="BW138" s="49">
        <f>N((BW94-SUM($J116:BV116)&gt;=0))*ROUND(BW94-SUM($J116:BV116),1)</f>
        <v>0</v>
      </c>
      <c r="BX138" s="49">
        <f>N((BX94-SUM($J116:BW116)&gt;=0))*ROUND(BX94-SUM($J116:BW116),1)</f>
        <v>0</v>
      </c>
      <c r="BY138" s="49">
        <f>N((BY94-SUM($J116:BX116)&gt;=0))*ROUND(BY94-SUM($J116:BX116),1)</f>
        <v>0</v>
      </c>
      <c r="BZ138" s="49">
        <f>N((BZ94-SUM($J116:BY116)&gt;=0))*ROUND(BZ94-SUM($J116:BY116),1)</f>
        <v>0</v>
      </c>
      <c r="CA138" s="49">
        <f>N((CA94-SUM($J116:BZ116)&gt;=0))*ROUND(CA94-SUM($J116:BZ116),1)</f>
        <v>0</v>
      </c>
      <c r="CB138" s="49">
        <f>N((CB94-SUM($J116:CA116)&gt;=0))*ROUND(CB94-SUM($J116:CA116),1)</f>
        <v>0</v>
      </c>
      <c r="CC138" s="49">
        <f>N((CC94-SUM($J116:CB116)&gt;=0))*ROUND(CC94-SUM($J116:CB116),1)</f>
        <v>0</v>
      </c>
      <c r="CD138" s="49">
        <f>N((CD94-SUM($J116:CC116)&gt;=0))*ROUND(CD94-SUM($J116:CC116),1)</f>
        <v>0</v>
      </c>
      <c r="CE138" s="49">
        <f>N((CE94-SUM($J116:CD116)&gt;=0))*ROUND(CE94-SUM($J116:CD116),1)</f>
        <v>0</v>
      </c>
      <c r="CF138" s="49">
        <f>N((CF94-SUM($J116:CE116)&gt;=0))*ROUND(CF94-SUM($J116:CE116),1)</f>
        <v>0</v>
      </c>
      <c r="CG138" s="49">
        <f>N((CG94-SUM($J116:CF116)&gt;=0))*ROUND(CG94-SUM($J116:CF116),1)</f>
        <v>0</v>
      </c>
      <c r="CH138" s="49">
        <f>N((CH94-SUM($J116:CG116)&gt;=0))*ROUND(CH94-SUM($J116:CG116),1)</f>
        <v>0</v>
      </c>
      <c r="CI138" s="49">
        <f>N((CI94-SUM($J116:CH116)&gt;=0))*ROUND(CI94-SUM($J116:CH116),1)</f>
        <v>0</v>
      </c>
      <c r="CJ138" s="49">
        <f>N((CJ94-SUM($J116:CI116)&gt;=0))*ROUND(CJ94-SUM($J116:CI116),1)</f>
        <v>0</v>
      </c>
      <c r="CK138" s="49">
        <f>N((CK94-SUM($J116:CJ116)&gt;=0))*ROUND(CK94-SUM($J116:CJ116),1)</f>
        <v>0</v>
      </c>
      <c r="CL138" s="49">
        <f>N((CL94-SUM($J116:CK116)&gt;=0))*ROUND(CL94-SUM($J116:CK116),1)</f>
        <v>0</v>
      </c>
      <c r="CM138" s="49">
        <f>N((CM94-SUM($J116:CL116)&gt;=0))*ROUND(CM94-SUM($J116:CL116),1)</f>
        <v>0</v>
      </c>
      <c r="CN138" s="49">
        <f>N((CN94-SUM($J116:CM116)&gt;=0))*ROUND(CN94-SUM($J116:CM116),1)</f>
        <v>0</v>
      </c>
      <c r="CO138" s="49">
        <f>N((CO94-SUM($J116:CN116)&gt;=0))*ROUND(CO94-SUM($J116:CN116),1)</f>
        <v>0</v>
      </c>
      <c r="CP138" s="49">
        <f>N((CP94-SUM($J116:CO116)&gt;=0))*ROUND(CP94-SUM($J116:CO116),1)</f>
        <v>0</v>
      </c>
      <c r="CQ138" s="49">
        <f>N((CQ94-SUM($J116:CP116)&gt;=0))*ROUND(CQ94-SUM($J116:CP116),1)</f>
        <v>0</v>
      </c>
      <c r="CR138" s="49">
        <f>N((CR94-SUM($J116:CQ116)&gt;=0))*ROUND(CR94-SUM($J116:CQ116),1)</f>
        <v>0</v>
      </c>
      <c r="CS138" s="49">
        <f>N((CS94-SUM($J116:CR116)&gt;=0))*ROUND(CS94-SUM($J116:CR116),1)</f>
        <v>0</v>
      </c>
      <c r="CT138" s="49">
        <f>N((CT94-SUM($J116:CS116)&gt;=0))*ROUND(CT94-SUM($J116:CS116),1)</f>
        <v>0</v>
      </c>
      <c r="CU138" s="49">
        <f>N((CU94-SUM($J116:CT116)&gt;=0))*ROUND(CU94-SUM($J116:CT116),1)</f>
        <v>0</v>
      </c>
      <c r="CV138" s="49">
        <f>N((CV94-SUM($J116:CU116)&gt;=0))*ROUND(CV94-SUM($J116:CU116),1)</f>
        <v>0</v>
      </c>
      <c r="CW138" s="49">
        <f>N((CW94-SUM($J116:CV116)&gt;=0))*ROUND(CW94-SUM($J116:CV116),1)</f>
        <v>0</v>
      </c>
      <c r="CX138" s="49">
        <f>N((CX94-SUM($J116:CW116)&gt;=0))*ROUND(CX94-SUM($J116:CW116),1)</f>
        <v>0</v>
      </c>
      <c r="CY138" s="49">
        <f>N((CY94-SUM($J116:CX116)&gt;=0))*ROUND(CY94-SUM($J116:CX116),1)</f>
        <v>0</v>
      </c>
      <c r="CZ138" s="49">
        <f>N((CZ94-SUM($J116:CY116)&gt;=0))*ROUND(CZ94-SUM($J116:CY116),1)</f>
        <v>0</v>
      </c>
      <c r="DA138" s="49">
        <f>N((DA94-SUM($J116:CZ116)&gt;=0))*ROUND(DA94-SUM($J116:CZ116),1)</f>
        <v>0</v>
      </c>
      <c r="DB138" s="49">
        <f>N((DB94-SUM($J116:DA116)&gt;=0))*ROUND(DB94-SUM($J116:DA116),1)</f>
        <v>0</v>
      </c>
      <c r="DC138" s="49">
        <f>N((DC94-SUM($J116:DB116)&gt;=0))*ROUND(DC94-SUM($J116:DB116),1)</f>
        <v>0</v>
      </c>
      <c r="DD138" s="49">
        <f>N((DD94-SUM($J116:DC116)&gt;=0))*ROUND(DD94-SUM($J116:DC116),1)</f>
        <v>0</v>
      </c>
      <c r="DE138" s="49">
        <f>N((DE94-SUM($J116:DD116)&gt;=0))*ROUND(DE94-SUM($J116:DD116),1)</f>
        <v>0</v>
      </c>
      <c r="DF138" s="49">
        <f>N((DF94-SUM($J116:DE116)&gt;=0))*ROUND(DF94-SUM($J116:DE116),1)</f>
        <v>0</v>
      </c>
      <c r="DG138" s="49">
        <f>N((DG94-SUM($J116:DF116)&gt;=0))*ROUND(DG94-SUM($J116:DF116),1)</f>
        <v>0</v>
      </c>
      <c r="DH138" s="49">
        <f>N((DH94-SUM($J116:DG116)&gt;=0))*ROUND(DH94-SUM($J116:DG116),1)</f>
        <v>0</v>
      </c>
      <c r="DI138" s="49">
        <f>N((DI94-SUM($J116:DH116)&gt;=0))*ROUND(DI94-SUM($J116:DH116),1)</f>
        <v>0</v>
      </c>
      <c r="DJ138" s="49">
        <f>N((DJ94-SUM($J116:DI116)&gt;=0))*ROUND(DJ94-SUM($J116:DI116),1)</f>
        <v>0</v>
      </c>
    </row>
    <row r="139" spans="1:114" x14ac:dyDescent="0.25">
      <c r="B139" t="str">
        <f t="shared" si="87"/>
        <v>Создание / реконструкция объект №5</v>
      </c>
      <c r="G139" s="45" t="s">
        <v>138</v>
      </c>
      <c r="J139" s="49"/>
      <c r="K139" s="49">
        <f>N((K95-SUM($J117:J117)&gt;=0))*ROUND(K95-SUM($J117:J117),1)</f>
        <v>0</v>
      </c>
      <c r="L139" s="49">
        <f>N((L95-SUM($J117:K117)&gt;=0))*ROUND(L95-SUM($J117:K117),1)</f>
        <v>0</v>
      </c>
      <c r="M139" s="49">
        <f>N((M95-SUM($J117:L117)&gt;=0))*ROUND(M95-SUM($J117:L117),1)</f>
        <v>0</v>
      </c>
      <c r="N139" s="49">
        <f>N((N95-SUM($J117:M117)&gt;=0))*ROUND(N95-SUM($J117:M117),1)</f>
        <v>0</v>
      </c>
      <c r="O139" s="49">
        <f>N((O95-SUM($J117:N117)&gt;=0))*ROUND(O95-SUM($J117:N117),1)</f>
        <v>0</v>
      </c>
      <c r="P139" s="49">
        <f>N((P95-SUM($J117:O117)&gt;=0))*ROUND(P95-SUM($J117:O117),1)</f>
        <v>0</v>
      </c>
      <c r="Q139" s="49">
        <f>N((Q95-SUM($J117:P117)&gt;=0))*ROUND(Q95-SUM($J117:P117),1)</f>
        <v>0</v>
      </c>
      <c r="R139" s="49">
        <f>N((R95-SUM($J117:Q117)&gt;=0))*ROUND(R95-SUM($J117:Q117),1)</f>
        <v>0</v>
      </c>
      <c r="S139" s="49">
        <f>N((S95-SUM($J117:R117)&gt;=0))*ROUND(S95-SUM($J117:R117),1)</f>
        <v>0</v>
      </c>
      <c r="T139" s="49">
        <f>N((T95-SUM($J117:S117)&gt;=0))*ROUND(T95-SUM($J117:S117),1)</f>
        <v>0</v>
      </c>
      <c r="U139" s="49">
        <f>N((U95-SUM($J117:T117)&gt;=0))*ROUND(U95-SUM($J117:T117),1)</f>
        <v>0</v>
      </c>
      <c r="V139" s="49">
        <f>N((V95-SUM($J117:U117)&gt;=0))*ROUND(V95-SUM($J117:U117),1)</f>
        <v>0</v>
      </c>
      <c r="W139" s="49">
        <f>N((W95-SUM($J117:V117)&gt;=0))*ROUND(W95-SUM($J117:V117),1)</f>
        <v>0</v>
      </c>
      <c r="X139" s="49">
        <f>N((X95-SUM($J117:W117)&gt;=0))*ROUND(X95-SUM($J117:W117),1)</f>
        <v>0</v>
      </c>
      <c r="Y139" s="49">
        <f>N((Y95-SUM($J117:X117)&gt;=0))*ROUND(Y95-SUM($J117:X117),1)</f>
        <v>0</v>
      </c>
      <c r="Z139" s="49">
        <f>N((Z95-SUM($J117:Y117)&gt;=0))*ROUND(Z95-SUM($J117:Y117),1)</f>
        <v>0</v>
      </c>
      <c r="AA139" s="49">
        <f>N((AA95-SUM($J117:Z117)&gt;=0))*ROUND(AA95-SUM($J117:Z117),1)</f>
        <v>0</v>
      </c>
      <c r="AB139" s="49">
        <f>N((AB95-SUM($J117:AA117)&gt;=0))*ROUND(AB95-SUM($J117:AA117),1)</f>
        <v>0</v>
      </c>
      <c r="AC139" s="49">
        <f>N((AC95-SUM($J117:AB117)&gt;=0))*ROUND(AC95-SUM($J117:AB117),1)</f>
        <v>0</v>
      </c>
      <c r="AD139" s="49">
        <f>N((AD95-SUM($J117:AC117)&gt;=0))*ROUND(AD95-SUM($J117:AC117),1)</f>
        <v>0</v>
      </c>
      <c r="AE139" s="49">
        <f>N((AE95-SUM($J117:AD117)&gt;=0))*ROUND(AE95-SUM($J117:AD117),1)</f>
        <v>0</v>
      </c>
      <c r="AF139" s="49">
        <f>N((AF95-SUM($J117:AE117)&gt;=0))*ROUND(AF95-SUM($J117:AE117),1)</f>
        <v>0</v>
      </c>
      <c r="AG139" s="49">
        <f>N((AG95-SUM($J117:AF117)&gt;=0))*ROUND(AG95-SUM($J117:AF117),1)</f>
        <v>0</v>
      </c>
      <c r="AH139" s="49">
        <f>N((AH95-SUM($J117:AG117)&gt;=0))*ROUND(AH95-SUM($J117:AG117),1)</f>
        <v>0</v>
      </c>
      <c r="AI139" s="49">
        <f>N((AI95-SUM($J117:AH117)&gt;=0))*ROUND(AI95-SUM($J117:AH117),1)</f>
        <v>0</v>
      </c>
      <c r="AJ139" s="49">
        <f>N((AJ95-SUM($J117:AI117)&gt;=0))*ROUND(AJ95-SUM($J117:AI117),1)</f>
        <v>0</v>
      </c>
      <c r="AK139" s="49">
        <f>N((AK95-SUM($J117:AJ117)&gt;=0))*ROUND(AK95-SUM($J117:AJ117),1)</f>
        <v>0</v>
      </c>
      <c r="AL139" s="49">
        <f>N((AL95-SUM($J117:AK117)&gt;=0))*ROUND(AL95-SUM($J117:AK117),1)</f>
        <v>0</v>
      </c>
      <c r="AM139" s="49">
        <f>N((AM95-SUM($J117:AL117)&gt;=0))*ROUND(AM95-SUM($J117:AL117),1)</f>
        <v>0</v>
      </c>
      <c r="AN139" s="49">
        <f>N((AN95-SUM($J117:AM117)&gt;=0))*ROUND(AN95-SUM($J117:AM117),1)</f>
        <v>0</v>
      </c>
      <c r="AO139" s="49">
        <f>N((AO95-SUM($J117:AN117)&gt;=0))*ROUND(AO95-SUM($J117:AN117),1)</f>
        <v>0</v>
      </c>
      <c r="AP139" s="49">
        <f>N((AP95-SUM($J117:AO117)&gt;=0))*ROUND(AP95-SUM($J117:AO117),1)</f>
        <v>0</v>
      </c>
      <c r="AQ139" s="49">
        <f>N((AQ95-SUM($J117:AP117)&gt;=0))*ROUND(AQ95-SUM($J117:AP117),1)</f>
        <v>0</v>
      </c>
      <c r="AR139" s="49">
        <f>N((AR95-SUM($J117:AQ117)&gt;=0))*ROUND(AR95-SUM($J117:AQ117),1)</f>
        <v>0</v>
      </c>
      <c r="AS139" s="49">
        <f>N((AS95-SUM($J117:AR117)&gt;=0))*ROUND(AS95-SUM($J117:AR117),1)</f>
        <v>0</v>
      </c>
      <c r="AT139" s="49">
        <f>N((AT95-SUM($J117:AS117)&gt;=0))*ROUND(AT95-SUM($J117:AS117),1)</f>
        <v>0</v>
      </c>
      <c r="AU139" s="49">
        <f>N((AU95-SUM($J117:AT117)&gt;=0))*ROUND(AU95-SUM($J117:AT117),1)</f>
        <v>0</v>
      </c>
      <c r="AV139" s="49">
        <f>N((AV95-SUM($J117:AU117)&gt;=0))*ROUND(AV95-SUM($J117:AU117),1)</f>
        <v>0</v>
      </c>
      <c r="AW139" s="49">
        <f>N((AW95-SUM($J117:AV117)&gt;=0))*ROUND(AW95-SUM($J117:AV117),1)</f>
        <v>0</v>
      </c>
      <c r="AX139" s="49">
        <f>N((AX95-SUM($J117:AW117)&gt;=0))*ROUND(AX95-SUM($J117:AW117),1)</f>
        <v>0</v>
      </c>
      <c r="AY139" s="49">
        <f>N((AY95-SUM($J117:AX117)&gt;=0))*ROUND(AY95-SUM($J117:AX117),1)</f>
        <v>0</v>
      </c>
      <c r="AZ139" s="49">
        <f>N((AZ95-SUM($J117:AY117)&gt;=0))*ROUND(AZ95-SUM($J117:AY117),1)</f>
        <v>0</v>
      </c>
      <c r="BA139" s="49">
        <f>N((BA95-SUM($J117:AZ117)&gt;=0))*ROUND(BA95-SUM($J117:AZ117),1)</f>
        <v>0</v>
      </c>
      <c r="BB139" s="49">
        <f>N((BB95-SUM($J117:BA117)&gt;=0))*ROUND(BB95-SUM($J117:BA117),1)</f>
        <v>0</v>
      </c>
      <c r="BC139" s="49">
        <f>N((BC95-SUM($J117:BB117)&gt;=0))*ROUND(BC95-SUM($J117:BB117),1)</f>
        <v>0</v>
      </c>
      <c r="BD139" s="49">
        <f>N((BD95-SUM($J117:BC117)&gt;=0))*ROUND(BD95-SUM($J117:BC117),1)</f>
        <v>0</v>
      </c>
      <c r="BE139" s="49">
        <f>N((BE95-SUM($J117:BD117)&gt;=0))*ROUND(BE95-SUM($J117:BD117),1)</f>
        <v>0</v>
      </c>
      <c r="BF139" s="49">
        <f>N((BF95-SUM($J117:BE117)&gt;=0))*ROUND(BF95-SUM($J117:BE117),1)</f>
        <v>0</v>
      </c>
      <c r="BG139" s="49">
        <f>N((BG95-SUM($J117:BF117)&gt;=0))*ROUND(BG95-SUM($J117:BF117),1)</f>
        <v>0</v>
      </c>
      <c r="BH139" s="49">
        <f>N((BH95-SUM($J117:BG117)&gt;=0))*ROUND(BH95-SUM($J117:BG117),1)</f>
        <v>0</v>
      </c>
      <c r="BI139" s="49">
        <f>N((BI95-SUM($J117:BH117)&gt;=0))*ROUND(BI95-SUM($J117:BH117),1)</f>
        <v>0</v>
      </c>
      <c r="BJ139" s="49">
        <f>N((BJ95-SUM($J117:BI117)&gt;=0))*ROUND(BJ95-SUM($J117:BI117),1)</f>
        <v>0</v>
      </c>
      <c r="BK139" s="49">
        <f>N((BK95-SUM($J117:BJ117)&gt;=0))*ROUND(BK95-SUM($J117:BJ117),1)</f>
        <v>0</v>
      </c>
      <c r="BL139" s="49">
        <f>N((BL95-SUM($J117:BK117)&gt;=0))*ROUND(BL95-SUM($J117:BK117),1)</f>
        <v>0</v>
      </c>
      <c r="BM139" s="49">
        <f>N((BM95-SUM($J117:BL117)&gt;=0))*ROUND(BM95-SUM($J117:BL117),1)</f>
        <v>0</v>
      </c>
      <c r="BN139" s="49">
        <f>N((BN95-SUM($J117:BM117)&gt;=0))*ROUND(BN95-SUM($J117:BM117),1)</f>
        <v>0</v>
      </c>
      <c r="BO139" s="49">
        <f>N((BO95-SUM($J117:BN117)&gt;=0))*ROUND(BO95-SUM($J117:BN117),1)</f>
        <v>0</v>
      </c>
      <c r="BP139" s="49">
        <f>N((BP95-SUM($J117:BO117)&gt;=0))*ROUND(BP95-SUM($J117:BO117),1)</f>
        <v>0</v>
      </c>
      <c r="BQ139" s="49">
        <f>N((BQ95-SUM($J117:BP117)&gt;=0))*ROUND(BQ95-SUM($J117:BP117),1)</f>
        <v>0</v>
      </c>
      <c r="BR139" s="49">
        <f>N((BR95-SUM($J117:BQ117)&gt;=0))*ROUND(BR95-SUM($J117:BQ117),1)</f>
        <v>0</v>
      </c>
      <c r="BS139" s="49">
        <f>N((BS95-SUM($J117:BR117)&gt;=0))*ROUND(BS95-SUM($J117:BR117),1)</f>
        <v>0</v>
      </c>
      <c r="BT139" s="49">
        <f>N((BT95-SUM($J117:BS117)&gt;=0))*ROUND(BT95-SUM($J117:BS117),1)</f>
        <v>0</v>
      </c>
      <c r="BU139" s="49">
        <f>N((BU95-SUM($J117:BT117)&gt;=0))*ROUND(BU95-SUM($J117:BT117),1)</f>
        <v>0</v>
      </c>
      <c r="BV139" s="49">
        <f>N((BV95-SUM($J117:BU117)&gt;=0))*ROUND(BV95-SUM($J117:BU117),1)</f>
        <v>0</v>
      </c>
      <c r="BW139" s="49">
        <f>N((BW95-SUM($J117:BV117)&gt;=0))*ROUND(BW95-SUM($J117:BV117),1)</f>
        <v>0</v>
      </c>
      <c r="BX139" s="49">
        <f>N((BX95-SUM($J117:BW117)&gt;=0))*ROUND(BX95-SUM($J117:BW117),1)</f>
        <v>0</v>
      </c>
      <c r="BY139" s="49">
        <f>N((BY95-SUM($J117:BX117)&gt;=0))*ROUND(BY95-SUM($J117:BX117),1)</f>
        <v>0</v>
      </c>
      <c r="BZ139" s="49">
        <f>N((BZ95-SUM($J117:BY117)&gt;=0))*ROUND(BZ95-SUM($J117:BY117),1)</f>
        <v>0</v>
      </c>
      <c r="CA139" s="49">
        <f>N((CA95-SUM($J117:BZ117)&gt;=0))*ROUND(CA95-SUM($J117:BZ117),1)</f>
        <v>0</v>
      </c>
      <c r="CB139" s="49">
        <f>N((CB95-SUM($J117:CA117)&gt;=0))*ROUND(CB95-SUM($J117:CA117),1)</f>
        <v>0</v>
      </c>
      <c r="CC139" s="49">
        <f>N((CC95-SUM($J117:CB117)&gt;=0))*ROUND(CC95-SUM($J117:CB117),1)</f>
        <v>0</v>
      </c>
      <c r="CD139" s="49">
        <f>N((CD95-SUM($J117:CC117)&gt;=0))*ROUND(CD95-SUM($J117:CC117),1)</f>
        <v>0</v>
      </c>
      <c r="CE139" s="49">
        <f>N((CE95-SUM($J117:CD117)&gt;=0))*ROUND(CE95-SUM($J117:CD117),1)</f>
        <v>0</v>
      </c>
      <c r="CF139" s="49">
        <f>N((CF95-SUM($J117:CE117)&gt;=0))*ROUND(CF95-SUM($J117:CE117),1)</f>
        <v>0</v>
      </c>
      <c r="CG139" s="49">
        <f>N((CG95-SUM($J117:CF117)&gt;=0))*ROUND(CG95-SUM($J117:CF117),1)</f>
        <v>0</v>
      </c>
      <c r="CH139" s="49">
        <f>N((CH95-SUM($J117:CG117)&gt;=0))*ROUND(CH95-SUM($J117:CG117),1)</f>
        <v>0</v>
      </c>
      <c r="CI139" s="49">
        <f>N((CI95-SUM($J117:CH117)&gt;=0))*ROUND(CI95-SUM($J117:CH117),1)</f>
        <v>0</v>
      </c>
      <c r="CJ139" s="49">
        <f>N((CJ95-SUM($J117:CI117)&gt;=0))*ROUND(CJ95-SUM($J117:CI117),1)</f>
        <v>0</v>
      </c>
      <c r="CK139" s="49">
        <f>N((CK95-SUM($J117:CJ117)&gt;=0))*ROUND(CK95-SUM($J117:CJ117),1)</f>
        <v>0</v>
      </c>
      <c r="CL139" s="49">
        <f>N((CL95-SUM($J117:CK117)&gt;=0))*ROUND(CL95-SUM($J117:CK117),1)</f>
        <v>0</v>
      </c>
      <c r="CM139" s="49">
        <f>N((CM95-SUM($J117:CL117)&gt;=0))*ROUND(CM95-SUM($J117:CL117),1)</f>
        <v>0</v>
      </c>
      <c r="CN139" s="49">
        <f>N((CN95-SUM($J117:CM117)&gt;=0))*ROUND(CN95-SUM($J117:CM117),1)</f>
        <v>0</v>
      </c>
      <c r="CO139" s="49">
        <f>N((CO95-SUM($J117:CN117)&gt;=0))*ROUND(CO95-SUM($J117:CN117),1)</f>
        <v>0</v>
      </c>
      <c r="CP139" s="49">
        <f>N((CP95-SUM($J117:CO117)&gt;=0))*ROUND(CP95-SUM($J117:CO117),1)</f>
        <v>0</v>
      </c>
      <c r="CQ139" s="49">
        <f>N((CQ95-SUM($J117:CP117)&gt;=0))*ROUND(CQ95-SUM($J117:CP117),1)</f>
        <v>0</v>
      </c>
      <c r="CR139" s="49">
        <f>N((CR95-SUM($J117:CQ117)&gt;=0))*ROUND(CR95-SUM($J117:CQ117),1)</f>
        <v>0</v>
      </c>
      <c r="CS139" s="49">
        <f>N((CS95-SUM($J117:CR117)&gt;=0))*ROUND(CS95-SUM($J117:CR117),1)</f>
        <v>0</v>
      </c>
      <c r="CT139" s="49">
        <f>N((CT95-SUM($J117:CS117)&gt;=0))*ROUND(CT95-SUM($J117:CS117),1)</f>
        <v>0</v>
      </c>
      <c r="CU139" s="49">
        <f>N((CU95-SUM($J117:CT117)&gt;=0))*ROUND(CU95-SUM($J117:CT117),1)</f>
        <v>0</v>
      </c>
      <c r="CV139" s="49">
        <f>N((CV95-SUM($J117:CU117)&gt;=0))*ROUND(CV95-SUM($J117:CU117),1)</f>
        <v>0</v>
      </c>
      <c r="CW139" s="49">
        <f>N((CW95-SUM($J117:CV117)&gt;=0))*ROUND(CW95-SUM($J117:CV117),1)</f>
        <v>0</v>
      </c>
      <c r="CX139" s="49">
        <f>N((CX95-SUM($J117:CW117)&gt;=0))*ROUND(CX95-SUM($J117:CW117),1)</f>
        <v>0</v>
      </c>
      <c r="CY139" s="49">
        <f>N((CY95-SUM($J117:CX117)&gt;=0))*ROUND(CY95-SUM($J117:CX117),1)</f>
        <v>0</v>
      </c>
      <c r="CZ139" s="49">
        <f>N((CZ95-SUM($J117:CY117)&gt;=0))*ROUND(CZ95-SUM($J117:CY117),1)</f>
        <v>0</v>
      </c>
      <c r="DA139" s="49">
        <f>N((DA95-SUM($J117:CZ117)&gt;=0))*ROUND(DA95-SUM($J117:CZ117),1)</f>
        <v>0</v>
      </c>
      <c r="DB139" s="49">
        <f>N((DB95-SUM($J117:DA117)&gt;=0))*ROUND(DB95-SUM($J117:DA117),1)</f>
        <v>0</v>
      </c>
      <c r="DC139" s="49">
        <f>N((DC95-SUM($J117:DB117)&gt;=0))*ROUND(DC95-SUM($J117:DB117),1)</f>
        <v>0</v>
      </c>
      <c r="DD139" s="49">
        <f>N((DD95-SUM($J117:DC117)&gt;=0))*ROUND(DD95-SUM($J117:DC117),1)</f>
        <v>0</v>
      </c>
      <c r="DE139" s="49">
        <f>N((DE95-SUM($J117:DD117)&gt;=0))*ROUND(DE95-SUM($J117:DD117),1)</f>
        <v>0</v>
      </c>
      <c r="DF139" s="49">
        <f>N((DF95-SUM($J117:DE117)&gt;=0))*ROUND(DF95-SUM($J117:DE117),1)</f>
        <v>0</v>
      </c>
      <c r="DG139" s="49">
        <f>N((DG95-SUM($J117:DF117)&gt;=0))*ROUND(DG95-SUM($J117:DF117),1)</f>
        <v>0</v>
      </c>
      <c r="DH139" s="49">
        <f>N((DH95-SUM($J117:DG117)&gt;=0))*ROUND(DH95-SUM($J117:DG117),1)</f>
        <v>0</v>
      </c>
      <c r="DI139" s="49">
        <f>N((DI95-SUM($J117:DH117)&gt;=0))*ROUND(DI95-SUM($J117:DH117),1)</f>
        <v>0</v>
      </c>
      <c r="DJ139" s="49">
        <f>N((DJ95-SUM($J117:DI117)&gt;=0))*ROUND(DJ95-SUM($J117:DI117),1)</f>
        <v>0</v>
      </c>
    </row>
    <row r="140" spans="1:114" x14ac:dyDescent="0.25">
      <c r="B140" t="str">
        <f t="shared" si="87"/>
        <v>Создание / реконструкция объект №6</v>
      </c>
      <c r="G140" s="45" t="s">
        <v>138</v>
      </c>
      <c r="J140" s="49"/>
      <c r="K140" s="49">
        <f>N((K96-SUM($J118:J118)&gt;=0))*ROUND(K96-SUM($J118:J118),1)</f>
        <v>0</v>
      </c>
      <c r="L140" s="49">
        <f>N((L96-SUM($J118:K118)&gt;=0))*ROUND(L96-SUM($J118:K118),1)</f>
        <v>0</v>
      </c>
      <c r="M140" s="49">
        <f>N((M96-SUM($J118:L118)&gt;=0))*ROUND(M96-SUM($J118:L118),1)</f>
        <v>0</v>
      </c>
      <c r="N140" s="49">
        <f>N((N96-SUM($J118:M118)&gt;=0))*ROUND(N96-SUM($J118:M118),1)</f>
        <v>0</v>
      </c>
      <c r="O140" s="49">
        <f>N((O96-SUM($J118:N118)&gt;=0))*ROUND(O96-SUM($J118:N118),1)</f>
        <v>0</v>
      </c>
      <c r="P140" s="49">
        <f>N((P96-SUM($J118:O118)&gt;=0))*ROUND(P96-SUM($J118:O118),1)</f>
        <v>0</v>
      </c>
      <c r="Q140" s="49">
        <f>N((Q96-SUM($J118:P118)&gt;=0))*ROUND(Q96-SUM($J118:P118),1)</f>
        <v>0</v>
      </c>
      <c r="R140" s="49">
        <f>N((R96-SUM($J118:Q118)&gt;=0))*ROUND(R96-SUM($J118:Q118),1)</f>
        <v>0</v>
      </c>
      <c r="S140" s="49">
        <f>N((S96-SUM($J118:R118)&gt;=0))*ROUND(S96-SUM($J118:R118),1)</f>
        <v>0</v>
      </c>
      <c r="T140" s="49">
        <f>N((T96-SUM($J118:S118)&gt;=0))*ROUND(T96-SUM($J118:S118),1)</f>
        <v>0</v>
      </c>
      <c r="U140" s="49">
        <f>N((U96-SUM($J118:T118)&gt;=0))*ROUND(U96-SUM($J118:T118),1)</f>
        <v>0</v>
      </c>
      <c r="V140" s="49">
        <f>N((V96-SUM($J118:U118)&gt;=0))*ROUND(V96-SUM($J118:U118),1)</f>
        <v>0</v>
      </c>
      <c r="W140" s="49">
        <f>N((W96-SUM($J118:V118)&gt;=0))*ROUND(W96-SUM($J118:V118),1)</f>
        <v>0</v>
      </c>
      <c r="X140" s="49">
        <f>N((X96-SUM($J118:W118)&gt;=0))*ROUND(X96-SUM($J118:W118),1)</f>
        <v>0</v>
      </c>
      <c r="Y140" s="49">
        <f>N((Y96-SUM($J118:X118)&gt;=0))*ROUND(Y96-SUM($J118:X118),1)</f>
        <v>0</v>
      </c>
      <c r="Z140" s="49">
        <f>N((Z96-SUM($J118:Y118)&gt;=0))*ROUND(Z96-SUM($J118:Y118),1)</f>
        <v>0</v>
      </c>
      <c r="AA140" s="49">
        <f>N((AA96-SUM($J118:Z118)&gt;=0))*ROUND(AA96-SUM($J118:Z118),1)</f>
        <v>0</v>
      </c>
      <c r="AB140" s="49">
        <f>N((AB96-SUM($J118:AA118)&gt;=0))*ROUND(AB96-SUM($J118:AA118),1)</f>
        <v>0</v>
      </c>
      <c r="AC140" s="49">
        <f>N((AC96-SUM($J118:AB118)&gt;=0))*ROUND(AC96-SUM($J118:AB118),1)</f>
        <v>0</v>
      </c>
      <c r="AD140" s="49">
        <f>N((AD96-SUM($J118:AC118)&gt;=0))*ROUND(AD96-SUM($J118:AC118),1)</f>
        <v>0</v>
      </c>
      <c r="AE140" s="49">
        <f>N((AE96-SUM($J118:AD118)&gt;=0))*ROUND(AE96-SUM($J118:AD118),1)</f>
        <v>0</v>
      </c>
      <c r="AF140" s="49">
        <f>N((AF96-SUM($J118:AE118)&gt;=0))*ROUND(AF96-SUM($J118:AE118),1)</f>
        <v>0</v>
      </c>
      <c r="AG140" s="49">
        <f>N((AG96-SUM($J118:AF118)&gt;=0))*ROUND(AG96-SUM($J118:AF118),1)</f>
        <v>0</v>
      </c>
      <c r="AH140" s="49">
        <f>N((AH96-SUM($J118:AG118)&gt;=0))*ROUND(AH96-SUM($J118:AG118),1)</f>
        <v>0</v>
      </c>
      <c r="AI140" s="49">
        <f>N((AI96-SUM($J118:AH118)&gt;=0))*ROUND(AI96-SUM($J118:AH118),1)</f>
        <v>0</v>
      </c>
      <c r="AJ140" s="49">
        <f>N((AJ96-SUM($J118:AI118)&gt;=0))*ROUND(AJ96-SUM($J118:AI118),1)</f>
        <v>0</v>
      </c>
      <c r="AK140" s="49">
        <f>N((AK96-SUM($J118:AJ118)&gt;=0))*ROUND(AK96-SUM($J118:AJ118),1)</f>
        <v>0</v>
      </c>
      <c r="AL140" s="49">
        <f>N((AL96-SUM($J118:AK118)&gt;=0))*ROUND(AL96-SUM($J118:AK118),1)</f>
        <v>0</v>
      </c>
      <c r="AM140" s="49">
        <f>N((AM96-SUM($J118:AL118)&gt;=0))*ROUND(AM96-SUM($J118:AL118),1)</f>
        <v>0</v>
      </c>
      <c r="AN140" s="49">
        <f>N((AN96-SUM($J118:AM118)&gt;=0))*ROUND(AN96-SUM($J118:AM118),1)</f>
        <v>0</v>
      </c>
      <c r="AO140" s="49">
        <f>N((AO96-SUM($J118:AN118)&gt;=0))*ROUND(AO96-SUM($J118:AN118),1)</f>
        <v>0</v>
      </c>
      <c r="AP140" s="49">
        <f>N((AP96-SUM($J118:AO118)&gt;=0))*ROUND(AP96-SUM($J118:AO118),1)</f>
        <v>0</v>
      </c>
      <c r="AQ140" s="49">
        <f>N((AQ96-SUM($J118:AP118)&gt;=0))*ROUND(AQ96-SUM($J118:AP118),1)</f>
        <v>0</v>
      </c>
      <c r="AR140" s="49">
        <f>N((AR96-SUM($J118:AQ118)&gt;=0))*ROUND(AR96-SUM($J118:AQ118),1)</f>
        <v>0</v>
      </c>
      <c r="AS140" s="49">
        <f>N((AS96-SUM($J118:AR118)&gt;=0))*ROUND(AS96-SUM($J118:AR118),1)</f>
        <v>0</v>
      </c>
      <c r="AT140" s="49">
        <f>N((AT96-SUM($J118:AS118)&gt;=0))*ROUND(AT96-SUM($J118:AS118),1)</f>
        <v>0</v>
      </c>
      <c r="AU140" s="49">
        <f>N((AU96-SUM($J118:AT118)&gt;=0))*ROUND(AU96-SUM($J118:AT118),1)</f>
        <v>0</v>
      </c>
      <c r="AV140" s="49">
        <f>N((AV96-SUM($J118:AU118)&gt;=0))*ROUND(AV96-SUM($J118:AU118),1)</f>
        <v>0</v>
      </c>
      <c r="AW140" s="49">
        <f>N((AW96-SUM($J118:AV118)&gt;=0))*ROUND(AW96-SUM($J118:AV118),1)</f>
        <v>0</v>
      </c>
      <c r="AX140" s="49">
        <f>N((AX96-SUM($J118:AW118)&gt;=0))*ROUND(AX96-SUM($J118:AW118),1)</f>
        <v>0</v>
      </c>
      <c r="AY140" s="49">
        <f>N((AY96-SUM($J118:AX118)&gt;=0))*ROUND(AY96-SUM($J118:AX118),1)</f>
        <v>0</v>
      </c>
      <c r="AZ140" s="49">
        <f>N((AZ96-SUM($J118:AY118)&gt;=0))*ROUND(AZ96-SUM($J118:AY118),1)</f>
        <v>0</v>
      </c>
      <c r="BA140" s="49">
        <f>N((BA96-SUM($J118:AZ118)&gt;=0))*ROUND(BA96-SUM($J118:AZ118),1)</f>
        <v>0</v>
      </c>
      <c r="BB140" s="49">
        <f>N((BB96-SUM($J118:BA118)&gt;=0))*ROUND(BB96-SUM($J118:BA118),1)</f>
        <v>0</v>
      </c>
      <c r="BC140" s="49">
        <f>N((BC96-SUM($J118:BB118)&gt;=0))*ROUND(BC96-SUM($J118:BB118),1)</f>
        <v>0</v>
      </c>
      <c r="BD140" s="49">
        <f>N((BD96-SUM($J118:BC118)&gt;=0))*ROUND(BD96-SUM($J118:BC118),1)</f>
        <v>0</v>
      </c>
      <c r="BE140" s="49">
        <f>N((BE96-SUM($J118:BD118)&gt;=0))*ROUND(BE96-SUM($J118:BD118),1)</f>
        <v>0</v>
      </c>
      <c r="BF140" s="49">
        <f>N((BF96-SUM($J118:BE118)&gt;=0))*ROUND(BF96-SUM($J118:BE118),1)</f>
        <v>0</v>
      </c>
      <c r="BG140" s="49">
        <f>N((BG96-SUM($J118:BF118)&gt;=0))*ROUND(BG96-SUM($J118:BF118),1)</f>
        <v>0</v>
      </c>
      <c r="BH140" s="49">
        <f>N((BH96-SUM($J118:BG118)&gt;=0))*ROUND(BH96-SUM($J118:BG118),1)</f>
        <v>0</v>
      </c>
      <c r="BI140" s="49">
        <f>N((BI96-SUM($J118:BH118)&gt;=0))*ROUND(BI96-SUM($J118:BH118),1)</f>
        <v>0</v>
      </c>
      <c r="BJ140" s="49">
        <f>N((BJ96-SUM($J118:BI118)&gt;=0))*ROUND(BJ96-SUM($J118:BI118),1)</f>
        <v>0</v>
      </c>
      <c r="BK140" s="49">
        <f>N((BK96-SUM($J118:BJ118)&gt;=0))*ROUND(BK96-SUM($J118:BJ118),1)</f>
        <v>0</v>
      </c>
      <c r="BL140" s="49">
        <f>N((BL96-SUM($J118:BK118)&gt;=0))*ROUND(BL96-SUM($J118:BK118),1)</f>
        <v>0</v>
      </c>
      <c r="BM140" s="49">
        <f>N((BM96-SUM($J118:BL118)&gt;=0))*ROUND(BM96-SUM($J118:BL118),1)</f>
        <v>0</v>
      </c>
      <c r="BN140" s="49">
        <f>N((BN96-SUM($J118:BM118)&gt;=0))*ROUND(BN96-SUM($J118:BM118),1)</f>
        <v>0</v>
      </c>
      <c r="BO140" s="49">
        <f>N((BO96-SUM($J118:BN118)&gt;=0))*ROUND(BO96-SUM($J118:BN118),1)</f>
        <v>0</v>
      </c>
      <c r="BP140" s="49">
        <f>N((BP96-SUM($J118:BO118)&gt;=0))*ROUND(BP96-SUM($J118:BO118),1)</f>
        <v>0</v>
      </c>
      <c r="BQ140" s="49">
        <f>N((BQ96-SUM($J118:BP118)&gt;=0))*ROUND(BQ96-SUM($J118:BP118),1)</f>
        <v>0</v>
      </c>
      <c r="BR140" s="49">
        <f>N((BR96-SUM($J118:BQ118)&gt;=0))*ROUND(BR96-SUM($J118:BQ118),1)</f>
        <v>0</v>
      </c>
      <c r="BS140" s="49">
        <f>N((BS96-SUM($J118:BR118)&gt;=0))*ROUND(BS96-SUM($J118:BR118),1)</f>
        <v>0</v>
      </c>
      <c r="BT140" s="49">
        <f>N((BT96-SUM($J118:BS118)&gt;=0))*ROUND(BT96-SUM($J118:BS118),1)</f>
        <v>0</v>
      </c>
      <c r="BU140" s="49">
        <f>N((BU96-SUM($J118:BT118)&gt;=0))*ROUND(BU96-SUM($J118:BT118),1)</f>
        <v>0</v>
      </c>
      <c r="BV140" s="49">
        <f>N((BV96-SUM($J118:BU118)&gt;=0))*ROUND(BV96-SUM($J118:BU118),1)</f>
        <v>0</v>
      </c>
      <c r="BW140" s="49">
        <f>N((BW96-SUM($J118:BV118)&gt;=0))*ROUND(BW96-SUM($J118:BV118),1)</f>
        <v>0</v>
      </c>
      <c r="BX140" s="49">
        <f>N((BX96-SUM($J118:BW118)&gt;=0))*ROUND(BX96-SUM($J118:BW118),1)</f>
        <v>0</v>
      </c>
      <c r="BY140" s="49">
        <f>N((BY96-SUM($J118:BX118)&gt;=0))*ROUND(BY96-SUM($J118:BX118),1)</f>
        <v>0</v>
      </c>
      <c r="BZ140" s="49">
        <f>N((BZ96-SUM($J118:BY118)&gt;=0))*ROUND(BZ96-SUM($J118:BY118),1)</f>
        <v>0</v>
      </c>
      <c r="CA140" s="49">
        <f>N((CA96-SUM($J118:BZ118)&gt;=0))*ROUND(CA96-SUM($J118:BZ118),1)</f>
        <v>0</v>
      </c>
      <c r="CB140" s="49">
        <f>N((CB96-SUM($J118:CA118)&gt;=0))*ROUND(CB96-SUM($J118:CA118),1)</f>
        <v>0</v>
      </c>
      <c r="CC140" s="49">
        <f>N((CC96-SUM($J118:CB118)&gt;=0))*ROUND(CC96-SUM($J118:CB118),1)</f>
        <v>0</v>
      </c>
      <c r="CD140" s="49">
        <f>N((CD96-SUM($J118:CC118)&gt;=0))*ROUND(CD96-SUM($J118:CC118),1)</f>
        <v>0</v>
      </c>
      <c r="CE140" s="49">
        <f>N((CE96-SUM($J118:CD118)&gt;=0))*ROUND(CE96-SUM($J118:CD118),1)</f>
        <v>0</v>
      </c>
      <c r="CF140" s="49">
        <f>N((CF96-SUM($J118:CE118)&gt;=0))*ROUND(CF96-SUM($J118:CE118),1)</f>
        <v>0</v>
      </c>
      <c r="CG140" s="49">
        <f>N((CG96-SUM($J118:CF118)&gt;=0))*ROUND(CG96-SUM($J118:CF118),1)</f>
        <v>0</v>
      </c>
      <c r="CH140" s="49">
        <f>N((CH96-SUM($J118:CG118)&gt;=0))*ROUND(CH96-SUM($J118:CG118),1)</f>
        <v>0</v>
      </c>
      <c r="CI140" s="49">
        <f>N((CI96-SUM($J118:CH118)&gt;=0))*ROUND(CI96-SUM($J118:CH118),1)</f>
        <v>0</v>
      </c>
      <c r="CJ140" s="49">
        <f>N((CJ96-SUM($J118:CI118)&gt;=0))*ROUND(CJ96-SUM($J118:CI118),1)</f>
        <v>0</v>
      </c>
      <c r="CK140" s="49">
        <f>N((CK96-SUM($J118:CJ118)&gt;=0))*ROUND(CK96-SUM($J118:CJ118),1)</f>
        <v>0</v>
      </c>
      <c r="CL140" s="49">
        <f>N((CL96-SUM($J118:CK118)&gt;=0))*ROUND(CL96-SUM($J118:CK118),1)</f>
        <v>0</v>
      </c>
      <c r="CM140" s="49">
        <f>N((CM96-SUM($J118:CL118)&gt;=0))*ROUND(CM96-SUM($J118:CL118),1)</f>
        <v>0</v>
      </c>
      <c r="CN140" s="49">
        <f>N((CN96-SUM($J118:CM118)&gt;=0))*ROUND(CN96-SUM($J118:CM118),1)</f>
        <v>0</v>
      </c>
      <c r="CO140" s="49">
        <f>N((CO96-SUM($J118:CN118)&gt;=0))*ROUND(CO96-SUM($J118:CN118),1)</f>
        <v>0</v>
      </c>
      <c r="CP140" s="49">
        <f>N((CP96-SUM($J118:CO118)&gt;=0))*ROUND(CP96-SUM($J118:CO118),1)</f>
        <v>0</v>
      </c>
      <c r="CQ140" s="49">
        <f>N((CQ96-SUM($J118:CP118)&gt;=0))*ROUND(CQ96-SUM($J118:CP118),1)</f>
        <v>0</v>
      </c>
      <c r="CR140" s="49">
        <f>N((CR96-SUM($J118:CQ118)&gt;=0))*ROUND(CR96-SUM($J118:CQ118),1)</f>
        <v>0</v>
      </c>
      <c r="CS140" s="49">
        <f>N((CS96-SUM($J118:CR118)&gt;=0))*ROUND(CS96-SUM($J118:CR118),1)</f>
        <v>0</v>
      </c>
      <c r="CT140" s="49">
        <f>N((CT96-SUM($J118:CS118)&gt;=0))*ROUND(CT96-SUM($J118:CS118),1)</f>
        <v>0</v>
      </c>
      <c r="CU140" s="49">
        <f>N((CU96-SUM($J118:CT118)&gt;=0))*ROUND(CU96-SUM($J118:CT118),1)</f>
        <v>0</v>
      </c>
      <c r="CV140" s="49">
        <f>N((CV96-SUM($J118:CU118)&gt;=0))*ROUND(CV96-SUM($J118:CU118),1)</f>
        <v>0</v>
      </c>
      <c r="CW140" s="49">
        <f>N((CW96-SUM($J118:CV118)&gt;=0))*ROUND(CW96-SUM($J118:CV118),1)</f>
        <v>0</v>
      </c>
      <c r="CX140" s="49">
        <f>N((CX96-SUM($J118:CW118)&gt;=0))*ROUND(CX96-SUM($J118:CW118),1)</f>
        <v>0</v>
      </c>
      <c r="CY140" s="49">
        <f>N((CY96-SUM($J118:CX118)&gt;=0))*ROUND(CY96-SUM($J118:CX118),1)</f>
        <v>0</v>
      </c>
      <c r="CZ140" s="49">
        <f>N((CZ96-SUM($J118:CY118)&gt;=0))*ROUND(CZ96-SUM($J118:CY118),1)</f>
        <v>0</v>
      </c>
      <c r="DA140" s="49">
        <f>N((DA96-SUM($J118:CZ118)&gt;=0))*ROUND(DA96-SUM($J118:CZ118),1)</f>
        <v>0</v>
      </c>
      <c r="DB140" s="49">
        <f>N((DB96-SUM($J118:DA118)&gt;=0))*ROUND(DB96-SUM($J118:DA118),1)</f>
        <v>0</v>
      </c>
      <c r="DC140" s="49">
        <f>N((DC96-SUM($J118:DB118)&gt;=0))*ROUND(DC96-SUM($J118:DB118),1)</f>
        <v>0</v>
      </c>
      <c r="DD140" s="49">
        <f>N((DD96-SUM($J118:DC118)&gt;=0))*ROUND(DD96-SUM($J118:DC118),1)</f>
        <v>0</v>
      </c>
      <c r="DE140" s="49">
        <f>N((DE96-SUM($J118:DD118)&gt;=0))*ROUND(DE96-SUM($J118:DD118),1)</f>
        <v>0</v>
      </c>
      <c r="DF140" s="49">
        <f>N((DF96-SUM($J118:DE118)&gt;=0))*ROUND(DF96-SUM($J118:DE118),1)</f>
        <v>0</v>
      </c>
      <c r="DG140" s="49">
        <f>N((DG96-SUM($J118:DF118)&gt;=0))*ROUND(DG96-SUM($J118:DF118),1)</f>
        <v>0</v>
      </c>
      <c r="DH140" s="49">
        <f>N((DH96-SUM($J118:DG118)&gt;=0))*ROUND(DH96-SUM($J118:DG118),1)</f>
        <v>0</v>
      </c>
      <c r="DI140" s="49">
        <f>N((DI96-SUM($J118:DH118)&gt;=0))*ROUND(DI96-SUM($J118:DH118),1)</f>
        <v>0</v>
      </c>
      <c r="DJ140" s="49">
        <f>N((DJ96-SUM($J118:DI118)&gt;=0))*ROUND(DJ96-SUM($J118:DI118),1)</f>
        <v>0</v>
      </c>
    </row>
    <row r="141" spans="1:114" x14ac:dyDescent="0.25">
      <c r="B141" t="str">
        <f t="shared" si="87"/>
        <v>Создание / реконструкция объект №7</v>
      </c>
      <c r="G141" s="45" t="s">
        <v>138</v>
      </c>
      <c r="J141" s="49"/>
      <c r="K141" s="49">
        <f>N((K97-SUM($J119:J119)&gt;=0))*ROUND(K97-SUM($J119:J119),1)</f>
        <v>0</v>
      </c>
      <c r="L141" s="49">
        <f>N((L97-SUM($J119:K119)&gt;=0))*ROUND(L97-SUM($J119:K119),1)</f>
        <v>0</v>
      </c>
      <c r="M141" s="49">
        <f>N((M97-SUM($J119:L119)&gt;=0))*ROUND(M97-SUM($J119:L119),1)</f>
        <v>0</v>
      </c>
      <c r="N141" s="49">
        <f>N((N97-SUM($J119:M119)&gt;=0))*ROUND(N97-SUM($J119:M119),1)</f>
        <v>0</v>
      </c>
      <c r="O141" s="49">
        <f>N((O97-SUM($J119:N119)&gt;=0))*ROUND(O97-SUM($J119:N119),1)</f>
        <v>0</v>
      </c>
      <c r="P141" s="49">
        <f>N((P97-SUM($J119:O119)&gt;=0))*ROUND(P97-SUM($J119:O119),1)</f>
        <v>0</v>
      </c>
      <c r="Q141" s="49">
        <f>N((Q97-SUM($J119:P119)&gt;=0))*ROUND(Q97-SUM($J119:P119),1)</f>
        <v>0</v>
      </c>
      <c r="R141" s="49">
        <f>N((R97-SUM($J119:Q119)&gt;=0))*ROUND(R97-SUM($J119:Q119),1)</f>
        <v>0</v>
      </c>
      <c r="S141" s="49">
        <f>N((S97-SUM($J119:R119)&gt;=0))*ROUND(S97-SUM($J119:R119),1)</f>
        <v>0</v>
      </c>
      <c r="T141" s="49">
        <f>N((T97-SUM($J119:S119)&gt;=0))*ROUND(T97-SUM($J119:S119),1)</f>
        <v>0</v>
      </c>
      <c r="U141" s="49">
        <f>N((U97-SUM($J119:T119)&gt;=0))*ROUND(U97-SUM($J119:T119),1)</f>
        <v>0</v>
      </c>
      <c r="V141" s="49">
        <f>N((V97-SUM($J119:U119)&gt;=0))*ROUND(V97-SUM($J119:U119),1)</f>
        <v>0</v>
      </c>
      <c r="W141" s="49">
        <f>N((W97-SUM($J119:V119)&gt;=0))*ROUND(W97-SUM($J119:V119),1)</f>
        <v>0</v>
      </c>
      <c r="X141" s="49">
        <f>N((X97-SUM($J119:W119)&gt;=0))*ROUND(X97-SUM($J119:W119),1)</f>
        <v>0</v>
      </c>
      <c r="Y141" s="49">
        <f>N((Y97-SUM($J119:X119)&gt;=0))*ROUND(Y97-SUM($J119:X119),1)</f>
        <v>0</v>
      </c>
      <c r="Z141" s="49">
        <f>N((Z97-SUM($J119:Y119)&gt;=0))*ROUND(Z97-SUM($J119:Y119),1)</f>
        <v>0</v>
      </c>
      <c r="AA141" s="49">
        <f>N((AA97-SUM($J119:Z119)&gt;=0))*ROUND(AA97-SUM($J119:Z119),1)</f>
        <v>0</v>
      </c>
      <c r="AB141" s="49">
        <f>N((AB97-SUM($J119:AA119)&gt;=0))*ROUND(AB97-SUM($J119:AA119),1)</f>
        <v>0</v>
      </c>
      <c r="AC141" s="49">
        <f>N((AC97-SUM($J119:AB119)&gt;=0))*ROUND(AC97-SUM($J119:AB119),1)</f>
        <v>0</v>
      </c>
      <c r="AD141" s="49">
        <f>N((AD97-SUM($J119:AC119)&gt;=0))*ROUND(AD97-SUM($J119:AC119),1)</f>
        <v>0</v>
      </c>
      <c r="AE141" s="49">
        <f>N((AE97-SUM($J119:AD119)&gt;=0))*ROUND(AE97-SUM($J119:AD119),1)</f>
        <v>0</v>
      </c>
      <c r="AF141" s="49">
        <f>N((AF97-SUM($J119:AE119)&gt;=0))*ROUND(AF97-SUM($J119:AE119),1)</f>
        <v>0</v>
      </c>
      <c r="AG141" s="49">
        <f>N((AG97-SUM($J119:AF119)&gt;=0))*ROUND(AG97-SUM($J119:AF119),1)</f>
        <v>0</v>
      </c>
      <c r="AH141" s="49">
        <f>N((AH97-SUM($J119:AG119)&gt;=0))*ROUND(AH97-SUM($J119:AG119),1)</f>
        <v>0</v>
      </c>
      <c r="AI141" s="49">
        <f>N((AI97-SUM($J119:AH119)&gt;=0))*ROUND(AI97-SUM($J119:AH119),1)</f>
        <v>0</v>
      </c>
      <c r="AJ141" s="49">
        <f>N((AJ97-SUM($J119:AI119)&gt;=0))*ROUND(AJ97-SUM($J119:AI119),1)</f>
        <v>0</v>
      </c>
      <c r="AK141" s="49">
        <f>N((AK97-SUM($J119:AJ119)&gt;=0))*ROUND(AK97-SUM($J119:AJ119),1)</f>
        <v>0</v>
      </c>
      <c r="AL141" s="49">
        <f>N((AL97-SUM($J119:AK119)&gt;=0))*ROUND(AL97-SUM($J119:AK119),1)</f>
        <v>0</v>
      </c>
      <c r="AM141" s="49">
        <f>N((AM97-SUM($J119:AL119)&gt;=0))*ROUND(AM97-SUM($J119:AL119),1)</f>
        <v>0</v>
      </c>
      <c r="AN141" s="49">
        <f>N((AN97-SUM($J119:AM119)&gt;=0))*ROUND(AN97-SUM($J119:AM119),1)</f>
        <v>0</v>
      </c>
      <c r="AO141" s="49">
        <f>N((AO97-SUM($J119:AN119)&gt;=0))*ROUND(AO97-SUM($J119:AN119),1)</f>
        <v>0</v>
      </c>
      <c r="AP141" s="49">
        <f>N((AP97-SUM($J119:AO119)&gt;=0))*ROUND(AP97-SUM($J119:AO119),1)</f>
        <v>0</v>
      </c>
      <c r="AQ141" s="49">
        <f>N((AQ97-SUM($J119:AP119)&gt;=0))*ROUND(AQ97-SUM($J119:AP119),1)</f>
        <v>0</v>
      </c>
      <c r="AR141" s="49">
        <f>N((AR97-SUM($J119:AQ119)&gt;=0))*ROUND(AR97-SUM($J119:AQ119),1)</f>
        <v>0</v>
      </c>
      <c r="AS141" s="49">
        <f>N((AS97-SUM($J119:AR119)&gt;=0))*ROUND(AS97-SUM($J119:AR119),1)</f>
        <v>0</v>
      </c>
      <c r="AT141" s="49">
        <f>N((AT97-SUM($J119:AS119)&gt;=0))*ROUND(AT97-SUM($J119:AS119),1)</f>
        <v>0</v>
      </c>
      <c r="AU141" s="49">
        <f>N((AU97-SUM($J119:AT119)&gt;=0))*ROUND(AU97-SUM($J119:AT119),1)</f>
        <v>0</v>
      </c>
      <c r="AV141" s="49">
        <f>N((AV97-SUM($J119:AU119)&gt;=0))*ROUND(AV97-SUM($J119:AU119),1)</f>
        <v>0</v>
      </c>
      <c r="AW141" s="49">
        <f>N((AW97-SUM($J119:AV119)&gt;=0))*ROUND(AW97-SUM($J119:AV119),1)</f>
        <v>0</v>
      </c>
      <c r="AX141" s="49">
        <f>N((AX97-SUM($J119:AW119)&gt;=0))*ROUND(AX97-SUM($J119:AW119),1)</f>
        <v>0</v>
      </c>
      <c r="AY141" s="49">
        <f>N((AY97-SUM($J119:AX119)&gt;=0))*ROUND(AY97-SUM($J119:AX119),1)</f>
        <v>0</v>
      </c>
      <c r="AZ141" s="49">
        <f>N((AZ97-SUM($J119:AY119)&gt;=0))*ROUND(AZ97-SUM($J119:AY119),1)</f>
        <v>0</v>
      </c>
      <c r="BA141" s="49">
        <f>N((BA97-SUM($J119:AZ119)&gt;=0))*ROUND(BA97-SUM($J119:AZ119),1)</f>
        <v>0</v>
      </c>
      <c r="BB141" s="49">
        <f>N((BB97-SUM($J119:BA119)&gt;=0))*ROUND(BB97-SUM($J119:BA119),1)</f>
        <v>0</v>
      </c>
      <c r="BC141" s="49">
        <f>N((BC97-SUM($J119:BB119)&gt;=0))*ROUND(BC97-SUM($J119:BB119),1)</f>
        <v>0</v>
      </c>
      <c r="BD141" s="49">
        <f>N((BD97-SUM($J119:BC119)&gt;=0))*ROUND(BD97-SUM($J119:BC119),1)</f>
        <v>0</v>
      </c>
      <c r="BE141" s="49">
        <f>N((BE97-SUM($J119:BD119)&gt;=0))*ROUND(BE97-SUM($J119:BD119),1)</f>
        <v>0</v>
      </c>
      <c r="BF141" s="49">
        <f>N((BF97-SUM($J119:BE119)&gt;=0))*ROUND(BF97-SUM($J119:BE119),1)</f>
        <v>0</v>
      </c>
      <c r="BG141" s="49">
        <f>N((BG97-SUM($J119:BF119)&gt;=0))*ROUND(BG97-SUM($J119:BF119),1)</f>
        <v>0</v>
      </c>
      <c r="BH141" s="49">
        <f>N((BH97-SUM($J119:BG119)&gt;=0))*ROUND(BH97-SUM($J119:BG119),1)</f>
        <v>0</v>
      </c>
      <c r="BI141" s="49">
        <f>N((BI97-SUM($J119:BH119)&gt;=0))*ROUND(BI97-SUM($J119:BH119),1)</f>
        <v>0</v>
      </c>
      <c r="BJ141" s="49">
        <f>N((BJ97-SUM($J119:BI119)&gt;=0))*ROUND(BJ97-SUM($J119:BI119),1)</f>
        <v>0</v>
      </c>
      <c r="BK141" s="49">
        <f>N((BK97-SUM($J119:BJ119)&gt;=0))*ROUND(BK97-SUM($J119:BJ119),1)</f>
        <v>0</v>
      </c>
      <c r="BL141" s="49">
        <f>N((BL97-SUM($J119:BK119)&gt;=0))*ROUND(BL97-SUM($J119:BK119),1)</f>
        <v>0</v>
      </c>
      <c r="BM141" s="49">
        <f>N((BM97-SUM($J119:BL119)&gt;=0))*ROUND(BM97-SUM($J119:BL119),1)</f>
        <v>0</v>
      </c>
      <c r="BN141" s="49">
        <f>N((BN97-SUM($J119:BM119)&gt;=0))*ROUND(BN97-SUM($J119:BM119),1)</f>
        <v>0</v>
      </c>
      <c r="BO141" s="49">
        <f>N((BO97-SUM($J119:BN119)&gt;=0))*ROUND(BO97-SUM($J119:BN119),1)</f>
        <v>0</v>
      </c>
      <c r="BP141" s="49">
        <f>N((BP97-SUM($J119:BO119)&gt;=0))*ROUND(BP97-SUM($J119:BO119),1)</f>
        <v>0</v>
      </c>
      <c r="BQ141" s="49">
        <f>N((BQ97-SUM($J119:BP119)&gt;=0))*ROUND(BQ97-SUM($J119:BP119),1)</f>
        <v>0</v>
      </c>
      <c r="BR141" s="49">
        <f>N((BR97-SUM($J119:BQ119)&gt;=0))*ROUND(BR97-SUM($J119:BQ119),1)</f>
        <v>0</v>
      </c>
      <c r="BS141" s="49">
        <f>N((BS97-SUM($J119:BR119)&gt;=0))*ROUND(BS97-SUM($J119:BR119),1)</f>
        <v>0</v>
      </c>
      <c r="BT141" s="49">
        <f>N((BT97-SUM($J119:BS119)&gt;=0))*ROUND(BT97-SUM($J119:BS119),1)</f>
        <v>0</v>
      </c>
      <c r="BU141" s="49">
        <f>N((BU97-SUM($J119:BT119)&gt;=0))*ROUND(BU97-SUM($J119:BT119),1)</f>
        <v>0</v>
      </c>
      <c r="BV141" s="49">
        <f>N((BV97-SUM($J119:BU119)&gt;=0))*ROUND(BV97-SUM($J119:BU119),1)</f>
        <v>0</v>
      </c>
      <c r="BW141" s="49">
        <f>N((BW97-SUM($J119:BV119)&gt;=0))*ROUND(BW97-SUM($J119:BV119),1)</f>
        <v>0</v>
      </c>
      <c r="BX141" s="49">
        <f>N((BX97-SUM($J119:BW119)&gt;=0))*ROUND(BX97-SUM($J119:BW119),1)</f>
        <v>0</v>
      </c>
      <c r="BY141" s="49">
        <f>N((BY97-SUM($J119:BX119)&gt;=0))*ROUND(BY97-SUM($J119:BX119),1)</f>
        <v>0</v>
      </c>
      <c r="BZ141" s="49">
        <f>N((BZ97-SUM($J119:BY119)&gt;=0))*ROUND(BZ97-SUM($J119:BY119),1)</f>
        <v>0</v>
      </c>
      <c r="CA141" s="49">
        <f>N((CA97-SUM($J119:BZ119)&gt;=0))*ROUND(CA97-SUM($J119:BZ119),1)</f>
        <v>0</v>
      </c>
      <c r="CB141" s="49">
        <f>N((CB97-SUM($J119:CA119)&gt;=0))*ROUND(CB97-SUM($J119:CA119),1)</f>
        <v>0</v>
      </c>
      <c r="CC141" s="49">
        <f>N((CC97-SUM($J119:CB119)&gt;=0))*ROUND(CC97-SUM($J119:CB119),1)</f>
        <v>0</v>
      </c>
      <c r="CD141" s="49">
        <f>N((CD97-SUM($J119:CC119)&gt;=0))*ROUND(CD97-SUM($J119:CC119),1)</f>
        <v>0</v>
      </c>
      <c r="CE141" s="49">
        <f>N((CE97-SUM($J119:CD119)&gt;=0))*ROUND(CE97-SUM($J119:CD119),1)</f>
        <v>0</v>
      </c>
      <c r="CF141" s="49">
        <f>N((CF97-SUM($J119:CE119)&gt;=0))*ROUND(CF97-SUM($J119:CE119),1)</f>
        <v>0</v>
      </c>
      <c r="CG141" s="49">
        <f>N((CG97-SUM($J119:CF119)&gt;=0))*ROUND(CG97-SUM($J119:CF119),1)</f>
        <v>0</v>
      </c>
      <c r="CH141" s="49">
        <f>N((CH97-SUM($J119:CG119)&gt;=0))*ROUND(CH97-SUM($J119:CG119),1)</f>
        <v>0</v>
      </c>
      <c r="CI141" s="49">
        <f>N((CI97-SUM($J119:CH119)&gt;=0))*ROUND(CI97-SUM($J119:CH119),1)</f>
        <v>0</v>
      </c>
      <c r="CJ141" s="49">
        <f>N((CJ97-SUM($J119:CI119)&gt;=0))*ROUND(CJ97-SUM($J119:CI119),1)</f>
        <v>0</v>
      </c>
      <c r="CK141" s="49">
        <f>N((CK97-SUM($J119:CJ119)&gt;=0))*ROUND(CK97-SUM($J119:CJ119),1)</f>
        <v>0</v>
      </c>
      <c r="CL141" s="49">
        <f>N((CL97-SUM($J119:CK119)&gt;=0))*ROUND(CL97-SUM($J119:CK119),1)</f>
        <v>0</v>
      </c>
      <c r="CM141" s="49">
        <f>N((CM97-SUM($J119:CL119)&gt;=0))*ROUND(CM97-SUM($J119:CL119),1)</f>
        <v>0</v>
      </c>
      <c r="CN141" s="49">
        <f>N((CN97-SUM($J119:CM119)&gt;=0))*ROUND(CN97-SUM($J119:CM119),1)</f>
        <v>0</v>
      </c>
      <c r="CO141" s="49">
        <f>N((CO97-SUM($J119:CN119)&gt;=0))*ROUND(CO97-SUM($J119:CN119),1)</f>
        <v>0</v>
      </c>
      <c r="CP141" s="49">
        <f>N((CP97-SUM($J119:CO119)&gt;=0))*ROUND(CP97-SUM($J119:CO119),1)</f>
        <v>0</v>
      </c>
      <c r="CQ141" s="49">
        <f>N((CQ97-SUM($J119:CP119)&gt;=0))*ROUND(CQ97-SUM($J119:CP119),1)</f>
        <v>0</v>
      </c>
      <c r="CR141" s="49">
        <f>N((CR97-SUM($J119:CQ119)&gt;=0))*ROUND(CR97-SUM($J119:CQ119),1)</f>
        <v>0</v>
      </c>
      <c r="CS141" s="49">
        <f>N((CS97-SUM($J119:CR119)&gt;=0))*ROUND(CS97-SUM($J119:CR119),1)</f>
        <v>0</v>
      </c>
      <c r="CT141" s="49">
        <f>N((CT97-SUM($J119:CS119)&gt;=0))*ROUND(CT97-SUM($J119:CS119),1)</f>
        <v>0</v>
      </c>
      <c r="CU141" s="49">
        <f>N((CU97-SUM($J119:CT119)&gt;=0))*ROUND(CU97-SUM($J119:CT119),1)</f>
        <v>0</v>
      </c>
      <c r="CV141" s="49">
        <f>N((CV97-SUM($J119:CU119)&gt;=0))*ROUND(CV97-SUM($J119:CU119),1)</f>
        <v>0</v>
      </c>
      <c r="CW141" s="49">
        <f>N((CW97-SUM($J119:CV119)&gt;=0))*ROUND(CW97-SUM($J119:CV119),1)</f>
        <v>0</v>
      </c>
      <c r="CX141" s="49">
        <f>N((CX97-SUM($J119:CW119)&gt;=0))*ROUND(CX97-SUM($J119:CW119),1)</f>
        <v>0</v>
      </c>
      <c r="CY141" s="49">
        <f>N((CY97-SUM($J119:CX119)&gt;=0))*ROUND(CY97-SUM($J119:CX119),1)</f>
        <v>0</v>
      </c>
      <c r="CZ141" s="49">
        <f>N((CZ97-SUM($J119:CY119)&gt;=0))*ROUND(CZ97-SUM($J119:CY119),1)</f>
        <v>0</v>
      </c>
      <c r="DA141" s="49">
        <f>N((DA97-SUM($J119:CZ119)&gt;=0))*ROUND(DA97-SUM($J119:CZ119),1)</f>
        <v>0</v>
      </c>
      <c r="DB141" s="49">
        <f>N((DB97-SUM($J119:DA119)&gt;=0))*ROUND(DB97-SUM($J119:DA119),1)</f>
        <v>0</v>
      </c>
      <c r="DC141" s="49">
        <f>N((DC97-SUM($J119:DB119)&gt;=0))*ROUND(DC97-SUM($J119:DB119),1)</f>
        <v>0</v>
      </c>
      <c r="DD141" s="49">
        <f>N((DD97-SUM($J119:DC119)&gt;=0))*ROUND(DD97-SUM($J119:DC119),1)</f>
        <v>0</v>
      </c>
      <c r="DE141" s="49">
        <f>N((DE97-SUM($J119:DD119)&gt;=0))*ROUND(DE97-SUM($J119:DD119),1)</f>
        <v>0</v>
      </c>
      <c r="DF141" s="49">
        <f>N((DF97-SUM($J119:DE119)&gt;=0))*ROUND(DF97-SUM($J119:DE119),1)</f>
        <v>0</v>
      </c>
      <c r="DG141" s="49">
        <f>N((DG97-SUM($J119:DF119)&gt;=0))*ROUND(DG97-SUM($J119:DF119),1)</f>
        <v>0</v>
      </c>
      <c r="DH141" s="49">
        <f>N((DH97-SUM($J119:DG119)&gt;=0))*ROUND(DH97-SUM($J119:DG119),1)</f>
        <v>0</v>
      </c>
      <c r="DI141" s="49">
        <f>N((DI97-SUM($J119:DH119)&gt;=0))*ROUND(DI97-SUM($J119:DH119),1)</f>
        <v>0</v>
      </c>
      <c r="DJ141" s="49">
        <f>N((DJ97-SUM($J119:DI119)&gt;=0))*ROUND(DJ97-SUM($J119:DI119),1)</f>
        <v>0</v>
      </c>
    </row>
    <row r="142" spans="1:114" x14ac:dyDescent="0.25">
      <c r="B142" t="str">
        <f t="shared" si="87"/>
        <v>Создание / реконструкция объект №8</v>
      </c>
      <c r="G142" s="45" t="s">
        <v>138</v>
      </c>
      <c r="J142" s="49"/>
      <c r="K142" s="49">
        <f>N((K98-SUM($J120:J120)&gt;=0))*ROUND(K98-SUM($J120:J120),1)</f>
        <v>0</v>
      </c>
      <c r="L142" s="49">
        <f>N((L98-SUM($J120:K120)&gt;=0))*ROUND(L98-SUM($J120:K120),1)</f>
        <v>0</v>
      </c>
      <c r="M142" s="49">
        <f>N((M98-SUM($J120:L120)&gt;=0))*ROUND(M98-SUM($J120:L120),1)</f>
        <v>0</v>
      </c>
      <c r="N142" s="49">
        <f>N((N98-SUM($J120:M120)&gt;=0))*ROUND(N98-SUM($J120:M120),1)</f>
        <v>0</v>
      </c>
      <c r="O142" s="49">
        <f>N((O98-SUM($J120:N120)&gt;=0))*ROUND(O98-SUM($J120:N120),1)</f>
        <v>0</v>
      </c>
      <c r="P142" s="49">
        <f>N((P98-SUM($J120:O120)&gt;=0))*ROUND(P98-SUM($J120:O120),1)</f>
        <v>0</v>
      </c>
      <c r="Q142" s="49">
        <f>N((Q98-SUM($J120:P120)&gt;=0))*ROUND(Q98-SUM($J120:P120),1)</f>
        <v>0</v>
      </c>
      <c r="R142" s="49">
        <f>N((R98-SUM($J120:Q120)&gt;=0))*ROUND(R98-SUM($J120:Q120),1)</f>
        <v>0</v>
      </c>
      <c r="S142" s="49">
        <f>N((S98-SUM($J120:R120)&gt;=0))*ROUND(S98-SUM($J120:R120),1)</f>
        <v>0</v>
      </c>
      <c r="T142" s="49">
        <f>N((T98-SUM($J120:S120)&gt;=0))*ROUND(T98-SUM($J120:S120),1)</f>
        <v>0</v>
      </c>
      <c r="U142" s="49">
        <f>N((U98-SUM($J120:T120)&gt;=0))*ROUND(U98-SUM($J120:T120),1)</f>
        <v>0</v>
      </c>
      <c r="V142" s="49">
        <f>N((V98-SUM($J120:U120)&gt;=0))*ROUND(V98-SUM($J120:U120),1)</f>
        <v>0</v>
      </c>
      <c r="W142" s="49">
        <f>N((W98-SUM($J120:V120)&gt;=0))*ROUND(W98-SUM($J120:V120),1)</f>
        <v>0</v>
      </c>
      <c r="X142" s="49">
        <f>N((X98-SUM($J120:W120)&gt;=0))*ROUND(X98-SUM($J120:W120),1)</f>
        <v>0</v>
      </c>
      <c r="Y142" s="49">
        <f>N((Y98-SUM($J120:X120)&gt;=0))*ROUND(Y98-SUM($J120:X120),1)</f>
        <v>0</v>
      </c>
      <c r="Z142" s="49">
        <f>N((Z98-SUM($J120:Y120)&gt;=0))*ROUND(Z98-SUM($J120:Y120),1)</f>
        <v>0</v>
      </c>
      <c r="AA142" s="49">
        <f>N((AA98-SUM($J120:Z120)&gt;=0))*ROUND(AA98-SUM($J120:Z120),1)</f>
        <v>0</v>
      </c>
      <c r="AB142" s="49">
        <f>N((AB98-SUM($J120:AA120)&gt;=0))*ROUND(AB98-SUM($J120:AA120),1)</f>
        <v>0</v>
      </c>
      <c r="AC142" s="49">
        <f>N((AC98-SUM($J120:AB120)&gt;=0))*ROUND(AC98-SUM($J120:AB120),1)</f>
        <v>0</v>
      </c>
      <c r="AD142" s="49">
        <f>N((AD98-SUM($J120:AC120)&gt;=0))*ROUND(AD98-SUM($J120:AC120),1)</f>
        <v>0</v>
      </c>
      <c r="AE142" s="49">
        <f>N((AE98-SUM($J120:AD120)&gt;=0))*ROUND(AE98-SUM($J120:AD120),1)</f>
        <v>0</v>
      </c>
      <c r="AF142" s="49">
        <f>N((AF98-SUM($J120:AE120)&gt;=0))*ROUND(AF98-SUM($J120:AE120),1)</f>
        <v>0</v>
      </c>
      <c r="AG142" s="49">
        <f>N((AG98-SUM($J120:AF120)&gt;=0))*ROUND(AG98-SUM($J120:AF120),1)</f>
        <v>0</v>
      </c>
      <c r="AH142" s="49">
        <f>N((AH98-SUM($J120:AG120)&gt;=0))*ROUND(AH98-SUM($J120:AG120),1)</f>
        <v>0</v>
      </c>
      <c r="AI142" s="49">
        <f>N((AI98-SUM($J120:AH120)&gt;=0))*ROUND(AI98-SUM($J120:AH120),1)</f>
        <v>0</v>
      </c>
      <c r="AJ142" s="49">
        <f>N((AJ98-SUM($J120:AI120)&gt;=0))*ROUND(AJ98-SUM($J120:AI120),1)</f>
        <v>0</v>
      </c>
      <c r="AK142" s="49">
        <f>N((AK98-SUM($J120:AJ120)&gt;=0))*ROUND(AK98-SUM($J120:AJ120),1)</f>
        <v>0</v>
      </c>
      <c r="AL142" s="49">
        <f>N((AL98-SUM($J120:AK120)&gt;=0))*ROUND(AL98-SUM($J120:AK120),1)</f>
        <v>0</v>
      </c>
      <c r="AM142" s="49">
        <f>N((AM98-SUM($J120:AL120)&gt;=0))*ROUND(AM98-SUM($J120:AL120),1)</f>
        <v>0</v>
      </c>
      <c r="AN142" s="49">
        <f>N((AN98-SUM($J120:AM120)&gt;=0))*ROUND(AN98-SUM($J120:AM120),1)</f>
        <v>0</v>
      </c>
      <c r="AO142" s="49">
        <f>N((AO98-SUM($J120:AN120)&gt;=0))*ROUND(AO98-SUM($J120:AN120),1)</f>
        <v>0</v>
      </c>
      <c r="AP142" s="49">
        <f>N((AP98-SUM($J120:AO120)&gt;=0))*ROUND(AP98-SUM($J120:AO120),1)</f>
        <v>0</v>
      </c>
      <c r="AQ142" s="49">
        <f>N((AQ98-SUM($J120:AP120)&gt;=0))*ROUND(AQ98-SUM($J120:AP120),1)</f>
        <v>0</v>
      </c>
      <c r="AR142" s="49">
        <f>N((AR98-SUM($J120:AQ120)&gt;=0))*ROUND(AR98-SUM($J120:AQ120),1)</f>
        <v>0</v>
      </c>
      <c r="AS142" s="49">
        <f>N((AS98-SUM($J120:AR120)&gt;=0))*ROUND(AS98-SUM($J120:AR120),1)</f>
        <v>0</v>
      </c>
      <c r="AT142" s="49">
        <f>N((AT98-SUM($J120:AS120)&gt;=0))*ROUND(AT98-SUM($J120:AS120),1)</f>
        <v>0</v>
      </c>
      <c r="AU142" s="49">
        <f>N((AU98-SUM($J120:AT120)&gt;=0))*ROUND(AU98-SUM($J120:AT120),1)</f>
        <v>0</v>
      </c>
      <c r="AV142" s="49">
        <f>N((AV98-SUM($J120:AU120)&gt;=0))*ROUND(AV98-SUM($J120:AU120),1)</f>
        <v>0</v>
      </c>
      <c r="AW142" s="49">
        <f>N((AW98-SUM($J120:AV120)&gt;=0))*ROUND(AW98-SUM($J120:AV120),1)</f>
        <v>0</v>
      </c>
      <c r="AX142" s="49">
        <f>N((AX98-SUM($J120:AW120)&gt;=0))*ROUND(AX98-SUM($J120:AW120),1)</f>
        <v>0</v>
      </c>
      <c r="AY142" s="49">
        <f>N((AY98-SUM($J120:AX120)&gt;=0))*ROUND(AY98-SUM($J120:AX120),1)</f>
        <v>0</v>
      </c>
      <c r="AZ142" s="49">
        <f>N((AZ98-SUM($J120:AY120)&gt;=0))*ROUND(AZ98-SUM($J120:AY120),1)</f>
        <v>0</v>
      </c>
      <c r="BA142" s="49">
        <f>N((BA98-SUM($J120:AZ120)&gt;=0))*ROUND(BA98-SUM($J120:AZ120),1)</f>
        <v>0</v>
      </c>
      <c r="BB142" s="49">
        <f>N((BB98-SUM($J120:BA120)&gt;=0))*ROUND(BB98-SUM($J120:BA120),1)</f>
        <v>0</v>
      </c>
      <c r="BC142" s="49">
        <f>N((BC98-SUM($J120:BB120)&gt;=0))*ROUND(BC98-SUM($J120:BB120),1)</f>
        <v>0</v>
      </c>
      <c r="BD142" s="49">
        <f>N((BD98-SUM($J120:BC120)&gt;=0))*ROUND(BD98-SUM($J120:BC120),1)</f>
        <v>0</v>
      </c>
      <c r="BE142" s="49">
        <f>N((BE98-SUM($J120:BD120)&gt;=0))*ROUND(BE98-SUM($J120:BD120),1)</f>
        <v>0</v>
      </c>
      <c r="BF142" s="49">
        <f>N((BF98-SUM($J120:BE120)&gt;=0))*ROUND(BF98-SUM($J120:BE120),1)</f>
        <v>0</v>
      </c>
      <c r="BG142" s="49">
        <f>N((BG98-SUM($J120:BF120)&gt;=0))*ROUND(BG98-SUM($J120:BF120),1)</f>
        <v>0</v>
      </c>
      <c r="BH142" s="49">
        <f>N((BH98-SUM($J120:BG120)&gt;=0))*ROUND(BH98-SUM($J120:BG120),1)</f>
        <v>0</v>
      </c>
      <c r="BI142" s="49">
        <f>N((BI98-SUM($J120:BH120)&gt;=0))*ROUND(BI98-SUM($J120:BH120),1)</f>
        <v>0</v>
      </c>
      <c r="BJ142" s="49">
        <f>N((BJ98-SUM($J120:BI120)&gt;=0))*ROUND(BJ98-SUM($J120:BI120),1)</f>
        <v>0</v>
      </c>
      <c r="BK142" s="49">
        <f>N((BK98-SUM($J120:BJ120)&gt;=0))*ROUND(BK98-SUM($J120:BJ120),1)</f>
        <v>0</v>
      </c>
      <c r="BL142" s="49">
        <f>N((BL98-SUM($J120:BK120)&gt;=0))*ROUND(BL98-SUM($J120:BK120),1)</f>
        <v>0</v>
      </c>
      <c r="BM142" s="49">
        <f>N((BM98-SUM($J120:BL120)&gt;=0))*ROUND(BM98-SUM($J120:BL120),1)</f>
        <v>0</v>
      </c>
      <c r="BN142" s="49">
        <f>N((BN98-SUM($J120:BM120)&gt;=0))*ROUND(BN98-SUM($J120:BM120),1)</f>
        <v>0</v>
      </c>
      <c r="BO142" s="49">
        <f>N((BO98-SUM($J120:BN120)&gt;=0))*ROUND(BO98-SUM($J120:BN120),1)</f>
        <v>0</v>
      </c>
      <c r="BP142" s="49">
        <f>N((BP98-SUM($J120:BO120)&gt;=0))*ROUND(BP98-SUM($J120:BO120),1)</f>
        <v>0</v>
      </c>
      <c r="BQ142" s="49">
        <f>N((BQ98-SUM($J120:BP120)&gt;=0))*ROUND(BQ98-SUM($J120:BP120),1)</f>
        <v>0</v>
      </c>
      <c r="BR142" s="49">
        <f>N((BR98-SUM($J120:BQ120)&gt;=0))*ROUND(BR98-SUM($J120:BQ120),1)</f>
        <v>0</v>
      </c>
      <c r="BS142" s="49">
        <f>N((BS98-SUM($J120:BR120)&gt;=0))*ROUND(BS98-SUM($J120:BR120),1)</f>
        <v>0</v>
      </c>
      <c r="BT142" s="49">
        <f>N((BT98-SUM($J120:BS120)&gt;=0))*ROUND(BT98-SUM($J120:BS120),1)</f>
        <v>0</v>
      </c>
      <c r="BU142" s="49">
        <f>N((BU98-SUM($J120:BT120)&gt;=0))*ROUND(BU98-SUM($J120:BT120),1)</f>
        <v>0</v>
      </c>
      <c r="BV142" s="49">
        <f>N((BV98-SUM($J120:BU120)&gt;=0))*ROUND(BV98-SUM($J120:BU120),1)</f>
        <v>0</v>
      </c>
      <c r="BW142" s="49">
        <f>N((BW98-SUM($J120:BV120)&gt;=0))*ROUND(BW98-SUM($J120:BV120),1)</f>
        <v>0</v>
      </c>
      <c r="BX142" s="49">
        <f>N((BX98-SUM($J120:BW120)&gt;=0))*ROUND(BX98-SUM($J120:BW120),1)</f>
        <v>0</v>
      </c>
      <c r="BY142" s="49">
        <f>N((BY98-SUM($J120:BX120)&gt;=0))*ROUND(BY98-SUM($J120:BX120),1)</f>
        <v>0</v>
      </c>
      <c r="BZ142" s="49">
        <f>N((BZ98-SUM($J120:BY120)&gt;=0))*ROUND(BZ98-SUM($J120:BY120),1)</f>
        <v>0</v>
      </c>
      <c r="CA142" s="49">
        <f>N((CA98-SUM($J120:BZ120)&gt;=0))*ROUND(CA98-SUM($J120:BZ120),1)</f>
        <v>0</v>
      </c>
      <c r="CB142" s="49">
        <f>N((CB98-SUM($J120:CA120)&gt;=0))*ROUND(CB98-SUM($J120:CA120),1)</f>
        <v>0</v>
      </c>
      <c r="CC142" s="49">
        <f>N((CC98-SUM($J120:CB120)&gt;=0))*ROUND(CC98-SUM($J120:CB120),1)</f>
        <v>0</v>
      </c>
      <c r="CD142" s="49">
        <f>N((CD98-SUM($J120:CC120)&gt;=0))*ROUND(CD98-SUM($J120:CC120),1)</f>
        <v>0</v>
      </c>
      <c r="CE142" s="49">
        <f>N((CE98-SUM($J120:CD120)&gt;=0))*ROUND(CE98-SUM($J120:CD120),1)</f>
        <v>0</v>
      </c>
      <c r="CF142" s="49">
        <f>N((CF98-SUM($J120:CE120)&gt;=0))*ROUND(CF98-SUM($J120:CE120),1)</f>
        <v>0</v>
      </c>
      <c r="CG142" s="49">
        <f>N((CG98-SUM($J120:CF120)&gt;=0))*ROUND(CG98-SUM($J120:CF120),1)</f>
        <v>0</v>
      </c>
      <c r="CH142" s="49">
        <f>N((CH98-SUM($J120:CG120)&gt;=0))*ROUND(CH98-SUM($J120:CG120),1)</f>
        <v>0</v>
      </c>
      <c r="CI142" s="49">
        <f>N((CI98-SUM($J120:CH120)&gt;=0))*ROUND(CI98-SUM($J120:CH120),1)</f>
        <v>0</v>
      </c>
      <c r="CJ142" s="49">
        <f>N((CJ98-SUM($J120:CI120)&gt;=0))*ROUND(CJ98-SUM($J120:CI120),1)</f>
        <v>0</v>
      </c>
      <c r="CK142" s="49">
        <f>N((CK98-SUM($J120:CJ120)&gt;=0))*ROUND(CK98-SUM($J120:CJ120),1)</f>
        <v>0</v>
      </c>
      <c r="CL142" s="49">
        <f>N((CL98-SUM($J120:CK120)&gt;=0))*ROUND(CL98-SUM($J120:CK120),1)</f>
        <v>0</v>
      </c>
      <c r="CM142" s="49">
        <f>N((CM98-SUM($J120:CL120)&gt;=0))*ROUND(CM98-SUM($J120:CL120),1)</f>
        <v>0</v>
      </c>
      <c r="CN142" s="49">
        <f>N((CN98-SUM($J120:CM120)&gt;=0))*ROUND(CN98-SUM($J120:CM120),1)</f>
        <v>0</v>
      </c>
      <c r="CO142" s="49">
        <f>N((CO98-SUM($J120:CN120)&gt;=0))*ROUND(CO98-SUM($J120:CN120),1)</f>
        <v>0</v>
      </c>
      <c r="CP142" s="49">
        <f>N((CP98-SUM($J120:CO120)&gt;=0))*ROUND(CP98-SUM($J120:CO120),1)</f>
        <v>0</v>
      </c>
      <c r="CQ142" s="49">
        <f>N((CQ98-SUM($J120:CP120)&gt;=0))*ROUND(CQ98-SUM($J120:CP120),1)</f>
        <v>0</v>
      </c>
      <c r="CR142" s="49">
        <f>N((CR98-SUM($J120:CQ120)&gt;=0))*ROUND(CR98-SUM($J120:CQ120),1)</f>
        <v>0</v>
      </c>
      <c r="CS142" s="49">
        <f>N((CS98-SUM($J120:CR120)&gt;=0))*ROUND(CS98-SUM($J120:CR120),1)</f>
        <v>0</v>
      </c>
      <c r="CT142" s="49">
        <f>N((CT98-SUM($J120:CS120)&gt;=0))*ROUND(CT98-SUM($J120:CS120),1)</f>
        <v>0</v>
      </c>
      <c r="CU142" s="49">
        <f>N((CU98-SUM($J120:CT120)&gt;=0))*ROUND(CU98-SUM($J120:CT120),1)</f>
        <v>0</v>
      </c>
      <c r="CV142" s="49">
        <f>N((CV98-SUM($J120:CU120)&gt;=0))*ROUND(CV98-SUM($J120:CU120),1)</f>
        <v>0</v>
      </c>
      <c r="CW142" s="49">
        <f>N((CW98-SUM($J120:CV120)&gt;=0))*ROUND(CW98-SUM($J120:CV120),1)</f>
        <v>0</v>
      </c>
      <c r="CX142" s="49">
        <f>N((CX98-SUM($J120:CW120)&gt;=0))*ROUND(CX98-SUM($J120:CW120),1)</f>
        <v>0</v>
      </c>
      <c r="CY142" s="49">
        <f>N((CY98-SUM($J120:CX120)&gt;=0))*ROUND(CY98-SUM($J120:CX120),1)</f>
        <v>0</v>
      </c>
      <c r="CZ142" s="49">
        <f>N((CZ98-SUM($J120:CY120)&gt;=0))*ROUND(CZ98-SUM($J120:CY120),1)</f>
        <v>0</v>
      </c>
      <c r="DA142" s="49">
        <f>N((DA98-SUM($J120:CZ120)&gt;=0))*ROUND(DA98-SUM($J120:CZ120),1)</f>
        <v>0</v>
      </c>
      <c r="DB142" s="49">
        <f>N((DB98-SUM($J120:DA120)&gt;=0))*ROUND(DB98-SUM($J120:DA120),1)</f>
        <v>0</v>
      </c>
      <c r="DC142" s="49">
        <f>N((DC98-SUM($J120:DB120)&gt;=0))*ROUND(DC98-SUM($J120:DB120),1)</f>
        <v>0</v>
      </c>
      <c r="DD142" s="49">
        <f>N((DD98-SUM($J120:DC120)&gt;=0))*ROUND(DD98-SUM($J120:DC120),1)</f>
        <v>0</v>
      </c>
      <c r="DE142" s="49">
        <f>N((DE98-SUM($J120:DD120)&gt;=0))*ROUND(DE98-SUM($J120:DD120),1)</f>
        <v>0</v>
      </c>
      <c r="DF142" s="49">
        <f>N((DF98-SUM($J120:DE120)&gt;=0))*ROUND(DF98-SUM($J120:DE120),1)</f>
        <v>0</v>
      </c>
      <c r="DG142" s="49">
        <f>N((DG98-SUM($J120:DF120)&gt;=0))*ROUND(DG98-SUM($J120:DF120),1)</f>
        <v>0</v>
      </c>
      <c r="DH142" s="49">
        <f>N((DH98-SUM($J120:DG120)&gt;=0))*ROUND(DH98-SUM($J120:DG120),1)</f>
        <v>0</v>
      </c>
      <c r="DI142" s="49">
        <f>N((DI98-SUM($J120:DH120)&gt;=0))*ROUND(DI98-SUM($J120:DH120),1)</f>
        <v>0</v>
      </c>
      <c r="DJ142" s="49">
        <f>N((DJ98-SUM($J120:DI120)&gt;=0))*ROUND(DJ98-SUM($J120:DI120),1)</f>
        <v>0</v>
      </c>
    </row>
    <row r="143" spans="1:114" x14ac:dyDescent="0.25">
      <c r="B143" t="str">
        <f t="shared" si="87"/>
        <v>Создание / реконструкция объект №9</v>
      </c>
      <c r="G143" s="45" t="s">
        <v>138</v>
      </c>
      <c r="J143" s="49"/>
      <c r="K143" s="49">
        <f>N((K99-SUM($J121:J121)&gt;=0))*ROUND(K99-SUM($J121:J121),1)</f>
        <v>0</v>
      </c>
      <c r="L143" s="49">
        <f>N((L99-SUM($J121:K121)&gt;=0))*ROUND(L99-SUM($J121:K121),1)</f>
        <v>0</v>
      </c>
      <c r="M143" s="49">
        <f>N((M99-SUM($J121:L121)&gt;=0))*ROUND(M99-SUM($J121:L121),1)</f>
        <v>0</v>
      </c>
      <c r="N143" s="49">
        <f>N((N99-SUM($J121:M121)&gt;=0))*ROUND(N99-SUM($J121:M121),1)</f>
        <v>0</v>
      </c>
      <c r="O143" s="49">
        <f>N((O99-SUM($J121:N121)&gt;=0))*ROUND(O99-SUM($J121:N121),1)</f>
        <v>0</v>
      </c>
      <c r="P143" s="49">
        <f>N((P99-SUM($J121:O121)&gt;=0))*ROUND(P99-SUM($J121:O121),1)</f>
        <v>0</v>
      </c>
      <c r="Q143" s="49">
        <f>N((Q99-SUM($J121:P121)&gt;=0))*ROUND(Q99-SUM($J121:P121),1)</f>
        <v>0</v>
      </c>
      <c r="R143" s="49">
        <f>N((R99-SUM($J121:Q121)&gt;=0))*ROUND(R99-SUM($J121:Q121),1)</f>
        <v>0</v>
      </c>
      <c r="S143" s="49">
        <f>N((S99-SUM($J121:R121)&gt;=0))*ROUND(S99-SUM($J121:R121),1)</f>
        <v>0</v>
      </c>
      <c r="T143" s="49">
        <f>N((T99-SUM($J121:S121)&gt;=0))*ROUND(T99-SUM($J121:S121),1)</f>
        <v>0</v>
      </c>
      <c r="U143" s="49">
        <f>N((U99-SUM($J121:T121)&gt;=0))*ROUND(U99-SUM($J121:T121),1)</f>
        <v>0</v>
      </c>
      <c r="V143" s="49">
        <f>N((V99-SUM($J121:U121)&gt;=0))*ROUND(V99-SUM($J121:U121),1)</f>
        <v>0</v>
      </c>
      <c r="W143" s="49">
        <f>N((W99-SUM($J121:V121)&gt;=0))*ROUND(W99-SUM($J121:V121),1)</f>
        <v>0</v>
      </c>
      <c r="X143" s="49">
        <f>N((X99-SUM($J121:W121)&gt;=0))*ROUND(X99-SUM($J121:W121),1)</f>
        <v>0</v>
      </c>
      <c r="Y143" s="49">
        <f>N((Y99-SUM($J121:X121)&gt;=0))*ROUND(Y99-SUM($J121:X121),1)</f>
        <v>0</v>
      </c>
      <c r="Z143" s="49">
        <f>N((Z99-SUM($J121:Y121)&gt;=0))*ROUND(Z99-SUM($J121:Y121),1)</f>
        <v>0</v>
      </c>
      <c r="AA143" s="49">
        <f>N((AA99-SUM($J121:Z121)&gt;=0))*ROUND(AA99-SUM($J121:Z121),1)</f>
        <v>0</v>
      </c>
      <c r="AB143" s="49">
        <f>N((AB99-SUM($J121:AA121)&gt;=0))*ROUND(AB99-SUM($J121:AA121),1)</f>
        <v>0</v>
      </c>
      <c r="AC143" s="49">
        <f>N((AC99-SUM($J121:AB121)&gt;=0))*ROUND(AC99-SUM($J121:AB121),1)</f>
        <v>0</v>
      </c>
      <c r="AD143" s="49">
        <f>N((AD99-SUM($J121:AC121)&gt;=0))*ROUND(AD99-SUM($J121:AC121),1)</f>
        <v>0</v>
      </c>
      <c r="AE143" s="49">
        <f>N((AE99-SUM($J121:AD121)&gt;=0))*ROUND(AE99-SUM($J121:AD121),1)</f>
        <v>0</v>
      </c>
      <c r="AF143" s="49">
        <f>N((AF99-SUM($J121:AE121)&gt;=0))*ROUND(AF99-SUM($J121:AE121),1)</f>
        <v>0</v>
      </c>
      <c r="AG143" s="49">
        <f>N((AG99-SUM($J121:AF121)&gt;=0))*ROUND(AG99-SUM($J121:AF121),1)</f>
        <v>0</v>
      </c>
      <c r="AH143" s="49">
        <f>N((AH99-SUM($J121:AG121)&gt;=0))*ROUND(AH99-SUM($J121:AG121),1)</f>
        <v>0</v>
      </c>
      <c r="AI143" s="49">
        <f>N((AI99-SUM($J121:AH121)&gt;=0))*ROUND(AI99-SUM($J121:AH121),1)</f>
        <v>0</v>
      </c>
      <c r="AJ143" s="49">
        <f>N((AJ99-SUM($J121:AI121)&gt;=0))*ROUND(AJ99-SUM($J121:AI121),1)</f>
        <v>0</v>
      </c>
      <c r="AK143" s="49">
        <f>N((AK99-SUM($J121:AJ121)&gt;=0))*ROUND(AK99-SUM($J121:AJ121),1)</f>
        <v>0</v>
      </c>
      <c r="AL143" s="49">
        <f>N((AL99-SUM($J121:AK121)&gt;=0))*ROUND(AL99-SUM($J121:AK121),1)</f>
        <v>0</v>
      </c>
      <c r="AM143" s="49">
        <f>N((AM99-SUM($J121:AL121)&gt;=0))*ROUND(AM99-SUM($J121:AL121),1)</f>
        <v>0</v>
      </c>
      <c r="AN143" s="49">
        <f>N((AN99-SUM($J121:AM121)&gt;=0))*ROUND(AN99-SUM($J121:AM121),1)</f>
        <v>0</v>
      </c>
      <c r="AO143" s="49">
        <f>N((AO99-SUM($J121:AN121)&gt;=0))*ROUND(AO99-SUM($J121:AN121),1)</f>
        <v>0</v>
      </c>
      <c r="AP143" s="49">
        <f>N((AP99-SUM($J121:AO121)&gt;=0))*ROUND(AP99-SUM($J121:AO121),1)</f>
        <v>0</v>
      </c>
      <c r="AQ143" s="49">
        <f>N((AQ99-SUM($J121:AP121)&gt;=0))*ROUND(AQ99-SUM($J121:AP121),1)</f>
        <v>0</v>
      </c>
      <c r="AR143" s="49">
        <f>N((AR99-SUM($J121:AQ121)&gt;=0))*ROUND(AR99-SUM($J121:AQ121),1)</f>
        <v>0</v>
      </c>
      <c r="AS143" s="49">
        <f>N((AS99-SUM($J121:AR121)&gt;=0))*ROUND(AS99-SUM($J121:AR121),1)</f>
        <v>0</v>
      </c>
      <c r="AT143" s="49">
        <f>N((AT99-SUM($J121:AS121)&gt;=0))*ROUND(AT99-SUM($J121:AS121),1)</f>
        <v>0</v>
      </c>
      <c r="AU143" s="49">
        <f>N((AU99-SUM($J121:AT121)&gt;=0))*ROUND(AU99-SUM($J121:AT121),1)</f>
        <v>0</v>
      </c>
      <c r="AV143" s="49">
        <f>N((AV99-SUM($J121:AU121)&gt;=0))*ROUND(AV99-SUM($J121:AU121),1)</f>
        <v>0</v>
      </c>
      <c r="AW143" s="49">
        <f>N((AW99-SUM($J121:AV121)&gt;=0))*ROUND(AW99-SUM($J121:AV121),1)</f>
        <v>0</v>
      </c>
      <c r="AX143" s="49">
        <f>N((AX99-SUM($J121:AW121)&gt;=0))*ROUND(AX99-SUM($J121:AW121),1)</f>
        <v>0</v>
      </c>
      <c r="AY143" s="49">
        <f>N((AY99-SUM($J121:AX121)&gt;=0))*ROUND(AY99-SUM($J121:AX121),1)</f>
        <v>0</v>
      </c>
      <c r="AZ143" s="49">
        <f>N((AZ99-SUM($J121:AY121)&gt;=0))*ROUND(AZ99-SUM($J121:AY121),1)</f>
        <v>0</v>
      </c>
      <c r="BA143" s="49">
        <f>N((BA99-SUM($J121:AZ121)&gt;=0))*ROUND(BA99-SUM($J121:AZ121),1)</f>
        <v>0</v>
      </c>
      <c r="BB143" s="49">
        <f>N((BB99-SUM($J121:BA121)&gt;=0))*ROUND(BB99-SUM($J121:BA121),1)</f>
        <v>0</v>
      </c>
      <c r="BC143" s="49">
        <f>N((BC99-SUM($J121:BB121)&gt;=0))*ROUND(BC99-SUM($J121:BB121),1)</f>
        <v>0</v>
      </c>
      <c r="BD143" s="49">
        <f>N((BD99-SUM($J121:BC121)&gt;=0))*ROUND(BD99-SUM($J121:BC121),1)</f>
        <v>0</v>
      </c>
      <c r="BE143" s="49">
        <f>N((BE99-SUM($J121:BD121)&gt;=0))*ROUND(BE99-SUM($J121:BD121),1)</f>
        <v>0</v>
      </c>
      <c r="BF143" s="49">
        <f>N((BF99-SUM($J121:BE121)&gt;=0))*ROUND(BF99-SUM($J121:BE121),1)</f>
        <v>0</v>
      </c>
      <c r="BG143" s="49">
        <f>N((BG99-SUM($J121:BF121)&gt;=0))*ROUND(BG99-SUM($J121:BF121),1)</f>
        <v>0</v>
      </c>
      <c r="BH143" s="49">
        <f>N((BH99-SUM($J121:BG121)&gt;=0))*ROUND(BH99-SUM($J121:BG121),1)</f>
        <v>0</v>
      </c>
      <c r="BI143" s="49">
        <f>N((BI99-SUM($J121:BH121)&gt;=0))*ROUND(BI99-SUM($J121:BH121),1)</f>
        <v>0</v>
      </c>
      <c r="BJ143" s="49">
        <f>N((BJ99-SUM($J121:BI121)&gt;=0))*ROUND(BJ99-SUM($J121:BI121),1)</f>
        <v>0</v>
      </c>
      <c r="BK143" s="49">
        <f>N((BK99-SUM($J121:BJ121)&gt;=0))*ROUND(BK99-SUM($J121:BJ121),1)</f>
        <v>0</v>
      </c>
      <c r="BL143" s="49">
        <f>N((BL99-SUM($J121:BK121)&gt;=0))*ROUND(BL99-SUM($J121:BK121),1)</f>
        <v>0</v>
      </c>
      <c r="BM143" s="49">
        <f>N((BM99-SUM($J121:BL121)&gt;=0))*ROUND(BM99-SUM($J121:BL121),1)</f>
        <v>0</v>
      </c>
      <c r="BN143" s="49">
        <f>N((BN99-SUM($J121:BM121)&gt;=0))*ROUND(BN99-SUM($J121:BM121),1)</f>
        <v>0</v>
      </c>
      <c r="BO143" s="49">
        <f>N((BO99-SUM($J121:BN121)&gt;=0))*ROUND(BO99-SUM($J121:BN121),1)</f>
        <v>0</v>
      </c>
      <c r="BP143" s="49">
        <f>N((BP99-SUM($J121:BO121)&gt;=0))*ROUND(BP99-SUM($J121:BO121),1)</f>
        <v>0</v>
      </c>
      <c r="BQ143" s="49">
        <f>N((BQ99-SUM($J121:BP121)&gt;=0))*ROUND(BQ99-SUM($J121:BP121),1)</f>
        <v>0</v>
      </c>
      <c r="BR143" s="49">
        <f>N((BR99-SUM($J121:BQ121)&gt;=0))*ROUND(BR99-SUM($J121:BQ121),1)</f>
        <v>0</v>
      </c>
      <c r="BS143" s="49">
        <f>N((BS99-SUM($J121:BR121)&gt;=0))*ROUND(BS99-SUM($J121:BR121),1)</f>
        <v>0</v>
      </c>
      <c r="BT143" s="49">
        <f>N((BT99-SUM($J121:BS121)&gt;=0))*ROUND(BT99-SUM($J121:BS121),1)</f>
        <v>0</v>
      </c>
      <c r="BU143" s="49">
        <f>N((BU99-SUM($J121:BT121)&gt;=0))*ROUND(BU99-SUM($J121:BT121),1)</f>
        <v>0</v>
      </c>
      <c r="BV143" s="49">
        <f>N((BV99-SUM($J121:BU121)&gt;=0))*ROUND(BV99-SUM($J121:BU121),1)</f>
        <v>0</v>
      </c>
      <c r="BW143" s="49">
        <f>N((BW99-SUM($J121:BV121)&gt;=0))*ROUND(BW99-SUM($J121:BV121),1)</f>
        <v>0</v>
      </c>
      <c r="BX143" s="49">
        <f>N((BX99-SUM($J121:BW121)&gt;=0))*ROUND(BX99-SUM($J121:BW121),1)</f>
        <v>0</v>
      </c>
      <c r="BY143" s="49">
        <f>N((BY99-SUM($J121:BX121)&gt;=0))*ROUND(BY99-SUM($J121:BX121),1)</f>
        <v>0</v>
      </c>
      <c r="BZ143" s="49">
        <f>N((BZ99-SUM($J121:BY121)&gt;=0))*ROUND(BZ99-SUM($J121:BY121),1)</f>
        <v>0</v>
      </c>
      <c r="CA143" s="49">
        <f>N((CA99-SUM($J121:BZ121)&gt;=0))*ROUND(CA99-SUM($J121:BZ121),1)</f>
        <v>0</v>
      </c>
      <c r="CB143" s="49">
        <f>N((CB99-SUM($J121:CA121)&gt;=0))*ROUND(CB99-SUM($J121:CA121),1)</f>
        <v>0</v>
      </c>
      <c r="CC143" s="49">
        <f>N((CC99-SUM($J121:CB121)&gt;=0))*ROUND(CC99-SUM($J121:CB121),1)</f>
        <v>0</v>
      </c>
      <c r="CD143" s="49">
        <f>N((CD99-SUM($J121:CC121)&gt;=0))*ROUND(CD99-SUM($J121:CC121),1)</f>
        <v>0</v>
      </c>
      <c r="CE143" s="49">
        <f>N((CE99-SUM($J121:CD121)&gt;=0))*ROUND(CE99-SUM($J121:CD121),1)</f>
        <v>0</v>
      </c>
      <c r="CF143" s="49">
        <f>N((CF99-SUM($J121:CE121)&gt;=0))*ROUND(CF99-SUM($J121:CE121),1)</f>
        <v>0</v>
      </c>
      <c r="CG143" s="49">
        <f>N((CG99-SUM($J121:CF121)&gt;=0))*ROUND(CG99-SUM($J121:CF121),1)</f>
        <v>0</v>
      </c>
      <c r="CH143" s="49">
        <f>N((CH99-SUM($J121:CG121)&gt;=0))*ROUND(CH99-SUM($J121:CG121),1)</f>
        <v>0</v>
      </c>
      <c r="CI143" s="49">
        <f>N((CI99-SUM($J121:CH121)&gt;=0))*ROUND(CI99-SUM($J121:CH121),1)</f>
        <v>0</v>
      </c>
      <c r="CJ143" s="49">
        <f>N((CJ99-SUM($J121:CI121)&gt;=0))*ROUND(CJ99-SUM($J121:CI121),1)</f>
        <v>0</v>
      </c>
      <c r="CK143" s="49">
        <f>N((CK99-SUM($J121:CJ121)&gt;=0))*ROUND(CK99-SUM($J121:CJ121),1)</f>
        <v>0</v>
      </c>
      <c r="CL143" s="49">
        <f>N((CL99-SUM($J121:CK121)&gt;=0))*ROUND(CL99-SUM($J121:CK121),1)</f>
        <v>0</v>
      </c>
      <c r="CM143" s="49">
        <f>N((CM99-SUM($J121:CL121)&gt;=0))*ROUND(CM99-SUM($J121:CL121),1)</f>
        <v>0</v>
      </c>
      <c r="CN143" s="49">
        <f>N((CN99-SUM($J121:CM121)&gt;=0))*ROUND(CN99-SUM($J121:CM121),1)</f>
        <v>0</v>
      </c>
      <c r="CO143" s="49">
        <f>N((CO99-SUM($J121:CN121)&gt;=0))*ROUND(CO99-SUM($J121:CN121),1)</f>
        <v>0</v>
      </c>
      <c r="CP143" s="49">
        <f>N((CP99-SUM($J121:CO121)&gt;=0))*ROUND(CP99-SUM($J121:CO121),1)</f>
        <v>0</v>
      </c>
      <c r="CQ143" s="49">
        <f>N((CQ99-SUM($J121:CP121)&gt;=0))*ROUND(CQ99-SUM($J121:CP121),1)</f>
        <v>0</v>
      </c>
      <c r="CR143" s="49">
        <f>N((CR99-SUM($J121:CQ121)&gt;=0))*ROUND(CR99-SUM($J121:CQ121),1)</f>
        <v>0</v>
      </c>
      <c r="CS143" s="49">
        <f>N((CS99-SUM($J121:CR121)&gt;=0))*ROUND(CS99-SUM($J121:CR121),1)</f>
        <v>0</v>
      </c>
      <c r="CT143" s="49">
        <f>N((CT99-SUM($J121:CS121)&gt;=0))*ROUND(CT99-SUM($J121:CS121),1)</f>
        <v>0</v>
      </c>
      <c r="CU143" s="49">
        <f>N((CU99-SUM($J121:CT121)&gt;=0))*ROUND(CU99-SUM($J121:CT121),1)</f>
        <v>0</v>
      </c>
      <c r="CV143" s="49">
        <f>N((CV99-SUM($J121:CU121)&gt;=0))*ROUND(CV99-SUM($J121:CU121),1)</f>
        <v>0</v>
      </c>
      <c r="CW143" s="49">
        <f>N((CW99-SUM($J121:CV121)&gt;=0))*ROUND(CW99-SUM($J121:CV121),1)</f>
        <v>0</v>
      </c>
      <c r="CX143" s="49">
        <f>N((CX99-SUM($J121:CW121)&gt;=0))*ROUND(CX99-SUM($J121:CW121),1)</f>
        <v>0</v>
      </c>
      <c r="CY143" s="49">
        <f>N((CY99-SUM($J121:CX121)&gt;=0))*ROUND(CY99-SUM($J121:CX121),1)</f>
        <v>0</v>
      </c>
      <c r="CZ143" s="49">
        <f>N((CZ99-SUM($J121:CY121)&gt;=0))*ROUND(CZ99-SUM($J121:CY121),1)</f>
        <v>0</v>
      </c>
      <c r="DA143" s="49">
        <f>N((DA99-SUM($J121:CZ121)&gt;=0))*ROUND(DA99-SUM($J121:CZ121),1)</f>
        <v>0</v>
      </c>
      <c r="DB143" s="49">
        <f>N((DB99-SUM($J121:DA121)&gt;=0))*ROUND(DB99-SUM($J121:DA121),1)</f>
        <v>0</v>
      </c>
      <c r="DC143" s="49">
        <f>N((DC99-SUM($J121:DB121)&gt;=0))*ROUND(DC99-SUM($J121:DB121),1)</f>
        <v>0</v>
      </c>
      <c r="DD143" s="49">
        <f>N((DD99-SUM($J121:DC121)&gt;=0))*ROUND(DD99-SUM($J121:DC121),1)</f>
        <v>0</v>
      </c>
      <c r="DE143" s="49">
        <f>N((DE99-SUM($J121:DD121)&gt;=0))*ROUND(DE99-SUM($J121:DD121),1)</f>
        <v>0</v>
      </c>
      <c r="DF143" s="49">
        <f>N((DF99-SUM($J121:DE121)&gt;=0))*ROUND(DF99-SUM($J121:DE121),1)</f>
        <v>0</v>
      </c>
      <c r="DG143" s="49">
        <f>N((DG99-SUM($J121:DF121)&gt;=0))*ROUND(DG99-SUM($J121:DF121),1)</f>
        <v>0</v>
      </c>
      <c r="DH143" s="49">
        <f>N((DH99-SUM($J121:DG121)&gt;=0))*ROUND(DH99-SUM($J121:DG121),1)</f>
        <v>0</v>
      </c>
      <c r="DI143" s="49">
        <f>N((DI99-SUM($J121:DH121)&gt;=0))*ROUND(DI99-SUM($J121:DH121),1)</f>
        <v>0</v>
      </c>
      <c r="DJ143" s="49">
        <f>N((DJ99-SUM($J121:DI121)&gt;=0))*ROUND(DJ99-SUM($J121:DI121),1)</f>
        <v>0</v>
      </c>
    </row>
    <row r="144" spans="1:114" x14ac:dyDescent="0.25">
      <c r="B144" t="str">
        <f t="shared" si="87"/>
        <v>Создание / реконструкция объект №10</v>
      </c>
      <c r="G144" s="45" t="s">
        <v>138</v>
      </c>
      <c r="J144" s="49"/>
      <c r="K144" s="49">
        <f>N((K100-SUM($J122:J122)&gt;=0))*ROUND(K100-SUM($J122:J122),1)</f>
        <v>0</v>
      </c>
      <c r="L144" s="49">
        <f>N((L100-SUM($J122:K122)&gt;=0))*ROUND(L100-SUM($J122:K122),1)</f>
        <v>0</v>
      </c>
      <c r="M144" s="49">
        <f>N((M100-SUM($J122:L122)&gt;=0))*ROUND(M100-SUM($J122:L122),1)</f>
        <v>0</v>
      </c>
      <c r="N144" s="49">
        <f>N((N100-SUM($J122:M122)&gt;=0))*ROUND(N100-SUM($J122:M122),1)</f>
        <v>0</v>
      </c>
      <c r="O144" s="49">
        <f>N((O100-SUM($J122:N122)&gt;=0))*ROUND(O100-SUM($J122:N122),1)</f>
        <v>0</v>
      </c>
      <c r="P144" s="49">
        <f>N((P100-SUM($J122:O122)&gt;=0))*ROUND(P100-SUM($J122:O122),1)</f>
        <v>0</v>
      </c>
      <c r="Q144" s="49">
        <f>N((Q100-SUM($J122:P122)&gt;=0))*ROUND(Q100-SUM($J122:P122),1)</f>
        <v>0</v>
      </c>
      <c r="R144" s="49">
        <f>N((R100-SUM($J122:Q122)&gt;=0))*ROUND(R100-SUM($J122:Q122),1)</f>
        <v>0</v>
      </c>
      <c r="S144" s="49">
        <f>N((S100-SUM($J122:R122)&gt;=0))*ROUND(S100-SUM($J122:R122),1)</f>
        <v>0</v>
      </c>
      <c r="T144" s="49">
        <f>N((T100-SUM($J122:S122)&gt;=0))*ROUND(T100-SUM($J122:S122),1)</f>
        <v>0</v>
      </c>
      <c r="U144" s="49">
        <f>N((U100-SUM($J122:T122)&gt;=0))*ROUND(U100-SUM($J122:T122),1)</f>
        <v>0</v>
      </c>
      <c r="V144" s="49">
        <f>N((V100-SUM($J122:U122)&gt;=0))*ROUND(V100-SUM($J122:U122),1)</f>
        <v>0</v>
      </c>
      <c r="W144" s="49">
        <f>N((W100-SUM($J122:V122)&gt;=0))*ROUND(W100-SUM($J122:V122),1)</f>
        <v>0</v>
      </c>
      <c r="X144" s="49">
        <f>N((X100-SUM($J122:W122)&gt;=0))*ROUND(X100-SUM($J122:W122),1)</f>
        <v>0</v>
      </c>
      <c r="Y144" s="49">
        <f>N((Y100-SUM($J122:X122)&gt;=0))*ROUND(Y100-SUM($J122:X122),1)</f>
        <v>0</v>
      </c>
      <c r="Z144" s="49">
        <f>N((Z100-SUM($J122:Y122)&gt;=0))*ROUND(Z100-SUM($J122:Y122),1)</f>
        <v>0</v>
      </c>
      <c r="AA144" s="49">
        <f>N((AA100-SUM($J122:Z122)&gt;=0))*ROUND(AA100-SUM($J122:Z122),1)</f>
        <v>0</v>
      </c>
      <c r="AB144" s="49">
        <f>N((AB100-SUM($J122:AA122)&gt;=0))*ROUND(AB100-SUM($J122:AA122),1)</f>
        <v>0</v>
      </c>
      <c r="AC144" s="49">
        <f>N((AC100-SUM($J122:AB122)&gt;=0))*ROUND(AC100-SUM($J122:AB122),1)</f>
        <v>0</v>
      </c>
      <c r="AD144" s="49">
        <f>N((AD100-SUM($J122:AC122)&gt;=0))*ROUND(AD100-SUM($J122:AC122),1)</f>
        <v>0</v>
      </c>
      <c r="AE144" s="49">
        <f>N((AE100-SUM($J122:AD122)&gt;=0))*ROUND(AE100-SUM($J122:AD122),1)</f>
        <v>0</v>
      </c>
      <c r="AF144" s="49">
        <f>N((AF100-SUM($J122:AE122)&gt;=0))*ROUND(AF100-SUM($J122:AE122),1)</f>
        <v>0</v>
      </c>
      <c r="AG144" s="49">
        <f>N((AG100-SUM($J122:AF122)&gt;=0))*ROUND(AG100-SUM($J122:AF122),1)</f>
        <v>0</v>
      </c>
      <c r="AH144" s="49">
        <f>N((AH100-SUM($J122:AG122)&gt;=0))*ROUND(AH100-SUM($J122:AG122),1)</f>
        <v>0</v>
      </c>
      <c r="AI144" s="49">
        <f>N((AI100-SUM($J122:AH122)&gt;=0))*ROUND(AI100-SUM($J122:AH122),1)</f>
        <v>0</v>
      </c>
      <c r="AJ144" s="49">
        <f>N((AJ100-SUM($J122:AI122)&gt;=0))*ROUND(AJ100-SUM($J122:AI122),1)</f>
        <v>0</v>
      </c>
      <c r="AK144" s="49">
        <f>N((AK100-SUM($J122:AJ122)&gt;=0))*ROUND(AK100-SUM($J122:AJ122),1)</f>
        <v>0</v>
      </c>
      <c r="AL144" s="49">
        <f>N((AL100-SUM($J122:AK122)&gt;=0))*ROUND(AL100-SUM($J122:AK122),1)</f>
        <v>0</v>
      </c>
      <c r="AM144" s="49">
        <f>N((AM100-SUM($J122:AL122)&gt;=0))*ROUND(AM100-SUM($J122:AL122),1)</f>
        <v>0</v>
      </c>
      <c r="AN144" s="49">
        <f>N((AN100-SUM($J122:AM122)&gt;=0))*ROUND(AN100-SUM($J122:AM122),1)</f>
        <v>0</v>
      </c>
      <c r="AO144" s="49">
        <f>N((AO100-SUM($J122:AN122)&gt;=0))*ROUND(AO100-SUM($J122:AN122),1)</f>
        <v>0</v>
      </c>
      <c r="AP144" s="49">
        <f>N((AP100-SUM($J122:AO122)&gt;=0))*ROUND(AP100-SUM($J122:AO122),1)</f>
        <v>0</v>
      </c>
      <c r="AQ144" s="49">
        <f>N((AQ100-SUM($J122:AP122)&gt;=0))*ROUND(AQ100-SUM($J122:AP122),1)</f>
        <v>0</v>
      </c>
      <c r="AR144" s="49">
        <f>N((AR100-SUM($J122:AQ122)&gt;=0))*ROUND(AR100-SUM($J122:AQ122),1)</f>
        <v>0</v>
      </c>
      <c r="AS144" s="49">
        <f>N((AS100-SUM($J122:AR122)&gt;=0))*ROUND(AS100-SUM($J122:AR122),1)</f>
        <v>0</v>
      </c>
      <c r="AT144" s="49">
        <f>N((AT100-SUM($J122:AS122)&gt;=0))*ROUND(AT100-SUM($J122:AS122),1)</f>
        <v>0</v>
      </c>
      <c r="AU144" s="49">
        <f>N((AU100-SUM($J122:AT122)&gt;=0))*ROUND(AU100-SUM($J122:AT122),1)</f>
        <v>0</v>
      </c>
      <c r="AV144" s="49">
        <f>N((AV100-SUM($J122:AU122)&gt;=0))*ROUND(AV100-SUM($J122:AU122),1)</f>
        <v>0</v>
      </c>
      <c r="AW144" s="49">
        <f>N((AW100-SUM($J122:AV122)&gt;=0))*ROUND(AW100-SUM($J122:AV122),1)</f>
        <v>0</v>
      </c>
      <c r="AX144" s="49">
        <f>N((AX100-SUM($J122:AW122)&gt;=0))*ROUND(AX100-SUM($J122:AW122),1)</f>
        <v>0</v>
      </c>
      <c r="AY144" s="49">
        <f>N((AY100-SUM($J122:AX122)&gt;=0))*ROUND(AY100-SUM($J122:AX122),1)</f>
        <v>0</v>
      </c>
      <c r="AZ144" s="49">
        <f>N((AZ100-SUM($J122:AY122)&gt;=0))*ROUND(AZ100-SUM($J122:AY122),1)</f>
        <v>0</v>
      </c>
      <c r="BA144" s="49">
        <f>N((BA100-SUM($J122:AZ122)&gt;=0))*ROUND(BA100-SUM($J122:AZ122),1)</f>
        <v>0</v>
      </c>
      <c r="BB144" s="49">
        <f>N((BB100-SUM($J122:BA122)&gt;=0))*ROUND(BB100-SUM($J122:BA122),1)</f>
        <v>0</v>
      </c>
      <c r="BC144" s="49">
        <f>N((BC100-SUM($J122:BB122)&gt;=0))*ROUND(BC100-SUM($J122:BB122),1)</f>
        <v>0</v>
      </c>
      <c r="BD144" s="49">
        <f>N((BD100-SUM($J122:BC122)&gt;=0))*ROUND(BD100-SUM($J122:BC122),1)</f>
        <v>0</v>
      </c>
      <c r="BE144" s="49">
        <f>N((BE100-SUM($J122:BD122)&gt;=0))*ROUND(BE100-SUM($J122:BD122),1)</f>
        <v>0</v>
      </c>
      <c r="BF144" s="49">
        <f>N((BF100-SUM($J122:BE122)&gt;=0))*ROUND(BF100-SUM($J122:BE122),1)</f>
        <v>0</v>
      </c>
      <c r="BG144" s="49">
        <f>N((BG100-SUM($J122:BF122)&gt;=0))*ROUND(BG100-SUM($J122:BF122),1)</f>
        <v>0</v>
      </c>
      <c r="BH144" s="49">
        <f>N((BH100-SUM($J122:BG122)&gt;=0))*ROUND(BH100-SUM($J122:BG122),1)</f>
        <v>0</v>
      </c>
      <c r="BI144" s="49">
        <f>N((BI100-SUM($J122:BH122)&gt;=0))*ROUND(BI100-SUM($J122:BH122),1)</f>
        <v>0</v>
      </c>
      <c r="BJ144" s="49">
        <f>N((BJ100-SUM($J122:BI122)&gt;=0))*ROUND(BJ100-SUM($J122:BI122),1)</f>
        <v>0</v>
      </c>
      <c r="BK144" s="49">
        <f>N((BK100-SUM($J122:BJ122)&gt;=0))*ROUND(BK100-SUM($J122:BJ122),1)</f>
        <v>0</v>
      </c>
      <c r="BL144" s="49">
        <f>N((BL100-SUM($J122:BK122)&gt;=0))*ROUND(BL100-SUM($J122:BK122),1)</f>
        <v>0</v>
      </c>
      <c r="BM144" s="49">
        <f>N((BM100-SUM($J122:BL122)&gt;=0))*ROUND(BM100-SUM($J122:BL122),1)</f>
        <v>0</v>
      </c>
      <c r="BN144" s="49">
        <f>N((BN100-SUM($J122:BM122)&gt;=0))*ROUND(BN100-SUM($J122:BM122),1)</f>
        <v>0</v>
      </c>
      <c r="BO144" s="49">
        <f>N((BO100-SUM($J122:BN122)&gt;=0))*ROUND(BO100-SUM($J122:BN122),1)</f>
        <v>0</v>
      </c>
      <c r="BP144" s="49">
        <f>N((BP100-SUM($J122:BO122)&gt;=0))*ROUND(BP100-SUM($J122:BO122),1)</f>
        <v>0</v>
      </c>
      <c r="BQ144" s="49">
        <f>N((BQ100-SUM($J122:BP122)&gt;=0))*ROUND(BQ100-SUM($J122:BP122),1)</f>
        <v>0</v>
      </c>
      <c r="BR144" s="49">
        <f>N((BR100-SUM($J122:BQ122)&gt;=0))*ROUND(BR100-SUM($J122:BQ122),1)</f>
        <v>0</v>
      </c>
      <c r="BS144" s="49">
        <f>N((BS100-SUM($J122:BR122)&gt;=0))*ROUND(BS100-SUM($J122:BR122),1)</f>
        <v>0</v>
      </c>
      <c r="BT144" s="49">
        <f>N((BT100-SUM($J122:BS122)&gt;=0))*ROUND(BT100-SUM($J122:BS122),1)</f>
        <v>0</v>
      </c>
      <c r="BU144" s="49">
        <f>N((BU100-SUM($J122:BT122)&gt;=0))*ROUND(BU100-SUM($J122:BT122),1)</f>
        <v>0</v>
      </c>
      <c r="BV144" s="49">
        <f>N((BV100-SUM($J122:BU122)&gt;=0))*ROUND(BV100-SUM($J122:BU122),1)</f>
        <v>0</v>
      </c>
      <c r="BW144" s="49">
        <f>N((BW100-SUM($J122:BV122)&gt;=0))*ROUND(BW100-SUM($J122:BV122),1)</f>
        <v>0</v>
      </c>
      <c r="BX144" s="49">
        <f>N((BX100-SUM($J122:BW122)&gt;=0))*ROUND(BX100-SUM($J122:BW122),1)</f>
        <v>0</v>
      </c>
      <c r="BY144" s="49">
        <f>N((BY100-SUM($J122:BX122)&gt;=0))*ROUND(BY100-SUM($J122:BX122),1)</f>
        <v>0</v>
      </c>
      <c r="BZ144" s="49">
        <f>N((BZ100-SUM($J122:BY122)&gt;=0))*ROUND(BZ100-SUM($J122:BY122),1)</f>
        <v>0</v>
      </c>
      <c r="CA144" s="49">
        <f>N((CA100-SUM($J122:BZ122)&gt;=0))*ROUND(CA100-SUM($J122:BZ122),1)</f>
        <v>0</v>
      </c>
      <c r="CB144" s="49">
        <f>N((CB100-SUM($J122:CA122)&gt;=0))*ROUND(CB100-SUM($J122:CA122),1)</f>
        <v>0</v>
      </c>
      <c r="CC144" s="49">
        <f>N((CC100-SUM($J122:CB122)&gt;=0))*ROUND(CC100-SUM($J122:CB122),1)</f>
        <v>0</v>
      </c>
      <c r="CD144" s="49">
        <f>N((CD100-SUM($J122:CC122)&gt;=0))*ROUND(CD100-SUM($J122:CC122),1)</f>
        <v>0</v>
      </c>
      <c r="CE144" s="49">
        <f>N((CE100-SUM($J122:CD122)&gt;=0))*ROUND(CE100-SUM($J122:CD122),1)</f>
        <v>0</v>
      </c>
      <c r="CF144" s="49">
        <f>N((CF100-SUM($J122:CE122)&gt;=0))*ROUND(CF100-SUM($J122:CE122),1)</f>
        <v>0</v>
      </c>
      <c r="CG144" s="49">
        <f>N((CG100-SUM($J122:CF122)&gt;=0))*ROUND(CG100-SUM($J122:CF122),1)</f>
        <v>0</v>
      </c>
      <c r="CH144" s="49">
        <f>N((CH100-SUM($J122:CG122)&gt;=0))*ROUND(CH100-SUM($J122:CG122),1)</f>
        <v>0</v>
      </c>
      <c r="CI144" s="49">
        <f>N((CI100-SUM($J122:CH122)&gt;=0))*ROUND(CI100-SUM($J122:CH122),1)</f>
        <v>0</v>
      </c>
      <c r="CJ144" s="49">
        <f>N((CJ100-SUM($J122:CI122)&gt;=0))*ROUND(CJ100-SUM($J122:CI122),1)</f>
        <v>0</v>
      </c>
      <c r="CK144" s="49">
        <f>N((CK100-SUM($J122:CJ122)&gt;=0))*ROUND(CK100-SUM($J122:CJ122),1)</f>
        <v>0</v>
      </c>
      <c r="CL144" s="49">
        <f>N((CL100-SUM($J122:CK122)&gt;=0))*ROUND(CL100-SUM($J122:CK122),1)</f>
        <v>0</v>
      </c>
      <c r="CM144" s="49">
        <f>N((CM100-SUM($J122:CL122)&gt;=0))*ROUND(CM100-SUM($J122:CL122),1)</f>
        <v>0</v>
      </c>
      <c r="CN144" s="49">
        <f>N((CN100-SUM($J122:CM122)&gt;=0))*ROUND(CN100-SUM($J122:CM122),1)</f>
        <v>0</v>
      </c>
      <c r="CO144" s="49">
        <f>N((CO100-SUM($J122:CN122)&gt;=0))*ROUND(CO100-SUM($J122:CN122),1)</f>
        <v>0</v>
      </c>
      <c r="CP144" s="49">
        <f>N((CP100-SUM($J122:CO122)&gt;=0))*ROUND(CP100-SUM($J122:CO122),1)</f>
        <v>0</v>
      </c>
      <c r="CQ144" s="49">
        <f>N((CQ100-SUM($J122:CP122)&gt;=0))*ROUND(CQ100-SUM($J122:CP122),1)</f>
        <v>0</v>
      </c>
      <c r="CR144" s="49">
        <f>N((CR100-SUM($J122:CQ122)&gt;=0))*ROUND(CR100-SUM($J122:CQ122),1)</f>
        <v>0</v>
      </c>
      <c r="CS144" s="49">
        <f>N((CS100-SUM($J122:CR122)&gt;=0))*ROUND(CS100-SUM($J122:CR122),1)</f>
        <v>0</v>
      </c>
      <c r="CT144" s="49">
        <f>N((CT100-SUM($J122:CS122)&gt;=0))*ROUND(CT100-SUM($J122:CS122),1)</f>
        <v>0</v>
      </c>
      <c r="CU144" s="49">
        <f>N((CU100-SUM($J122:CT122)&gt;=0))*ROUND(CU100-SUM($J122:CT122),1)</f>
        <v>0</v>
      </c>
      <c r="CV144" s="49">
        <f>N((CV100-SUM($J122:CU122)&gt;=0))*ROUND(CV100-SUM($J122:CU122),1)</f>
        <v>0</v>
      </c>
      <c r="CW144" s="49">
        <f>N((CW100-SUM($J122:CV122)&gt;=0))*ROUND(CW100-SUM($J122:CV122),1)</f>
        <v>0</v>
      </c>
      <c r="CX144" s="49">
        <f>N((CX100-SUM($J122:CW122)&gt;=0))*ROUND(CX100-SUM($J122:CW122),1)</f>
        <v>0</v>
      </c>
      <c r="CY144" s="49">
        <f>N((CY100-SUM($J122:CX122)&gt;=0))*ROUND(CY100-SUM($J122:CX122),1)</f>
        <v>0</v>
      </c>
      <c r="CZ144" s="49">
        <f>N((CZ100-SUM($J122:CY122)&gt;=0))*ROUND(CZ100-SUM($J122:CY122),1)</f>
        <v>0</v>
      </c>
      <c r="DA144" s="49">
        <f>N((DA100-SUM($J122:CZ122)&gt;=0))*ROUND(DA100-SUM($J122:CZ122),1)</f>
        <v>0</v>
      </c>
      <c r="DB144" s="49">
        <f>N((DB100-SUM($J122:DA122)&gt;=0))*ROUND(DB100-SUM($J122:DA122),1)</f>
        <v>0</v>
      </c>
      <c r="DC144" s="49">
        <f>N((DC100-SUM($J122:DB122)&gt;=0))*ROUND(DC100-SUM($J122:DB122),1)</f>
        <v>0</v>
      </c>
      <c r="DD144" s="49">
        <f>N((DD100-SUM($J122:DC122)&gt;=0))*ROUND(DD100-SUM($J122:DC122),1)</f>
        <v>0</v>
      </c>
      <c r="DE144" s="49">
        <f>N((DE100-SUM($J122:DD122)&gt;=0))*ROUND(DE100-SUM($J122:DD122),1)</f>
        <v>0</v>
      </c>
      <c r="DF144" s="49">
        <f>N((DF100-SUM($J122:DE122)&gt;=0))*ROUND(DF100-SUM($J122:DE122),1)</f>
        <v>0</v>
      </c>
      <c r="DG144" s="49">
        <f>N((DG100-SUM($J122:DF122)&gt;=0))*ROUND(DG100-SUM($J122:DF122),1)</f>
        <v>0</v>
      </c>
      <c r="DH144" s="49">
        <f>N((DH100-SUM($J122:DG122)&gt;=0))*ROUND(DH100-SUM($J122:DG122),1)</f>
        <v>0</v>
      </c>
      <c r="DI144" s="49">
        <f>N((DI100-SUM($J122:DH122)&gt;=0))*ROUND(DI100-SUM($J122:DH122),1)</f>
        <v>0</v>
      </c>
      <c r="DJ144" s="49">
        <f>N((DJ100-SUM($J122:DI122)&gt;=0))*ROUND(DJ100-SUM($J122:DI122),1)</f>
        <v>0</v>
      </c>
    </row>
    <row r="145" spans="1:114" x14ac:dyDescent="0.25">
      <c r="B145" t="str">
        <f t="shared" si="87"/>
        <v>Создание / реконструкция объект №11</v>
      </c>
      <c r="G145" s="45" t="s">
        <v>138</v>
      </c>
      <c r="J145" s="49"/>
      <c r="K145" s="49">
        <f>N((K101-SUM($J123:J123)&gt;=0))*ROUND(K101-SUM($J123:J123),1)</f>
        <v>0</v>
      </c>
      <c r="L145" s="49">
        <f>N((L101-SUM($J123:K123)&gt;=0))*ROUND(L101-SUM($J123:K123),1)</f>
        <v>0</v>
      </c>
      <c r="M145" s="49">
        <f>N((M101-SUM($J123:L123)&gt;=0))*ROUND(M101-SUM($J123:L123),1)</f>
        <v>0</v>
      </c>
      <c r="N145" s="49">
        <f>N((N101-SUM($J123:M123)&gt;=0))*ROUND(N101-SUM($J123:M123),1)</f>
        <v>0</v>
      </c>
      <c r="O145" s="49">
        <f>N((O101-SUM($J123:N123)&gt;=0))*ROUND(O101-SUM($J123:N123),1)</f>
        <v>0</v>
      </c>
      <c r="P145" s="49">
        <f>N((P101-SUM($J123:O123)&gt;=0))*ROUND(P101-SUM($J123:O123),1)</f>
        <v>0</v>
      </c>
      <c r="Q145" s="49">
        <f>N((Q101-SUM($J123:P123)&gt;=0))*ROUND(Q101-SUM($J123:P123),1)</f>
        <v>0</v>
      </c>
      <c r="R145" s="49">
        <f>N((R101-SUM($J123:Q123)&gt;=0))*ROUND(R101-SUM($J123:Q123),1)</f>
        <v>0</v>
      </c>
      <c r="S145" s="49">
        <f>N((S101-SUM($J123:R123)&gt;=0))*ROUND(S101-SUM($J123:R123),1)</f>
        <v>0</v>
      </c>
      <c r="T145" s="49">
        <f>N((T101-SUM($J123:S123)&gt;=0))*ROUND(T101-SUM($J123:S123),1)</f>
        <v>0</v>
      </c>
      <c r="U145" s="49">
        <f>N((U101-SUM($J123:T123)&gt;=0))*ROUND(U101-SUM($J123:T123),1)</f>
        <v>0</v>
      </c>
      <c r="V145" s="49">
        <f>N((V101-SUM($J123:U123)&gt;=0))*ROUND(V101-SUM($J123:U123),1)</f>
        <v>0</v>
      </c>
      <c r="W145" s="49">
        <f>N((W101-SUM($J123:V123)&gt;=0))*ROUND(W101-SUM($J123:V123),1)</f>
        <v>0</v>
      </c>
      <c r="X145" s="49">
        <f>N((X101-SUM($J123:W123)&gt;=0))*ROUND(X101-SUM($J123:W123),1)</f>
        <v>0</v>
      </c>
      <c r="Y145" s="49">
        <f>N((Y101-SUM($J123:X123)&gt;=0))*ROUND(Y101-SUM($J123:X123),1)</f>
        <v>0</v>
      </c>
      <c r="Z145" s="49">
        <f>N((Z101-SUM($J123:Y123)&gt;=0))*ROUND(Z101-SUM($J123:Y123),1)</f>
        <v>0</v>
      </c>
      <c r="AA145" s="49">
        <f>N((AA101-SUM($J123:Z123)&gt;=0))*ROUND(AA101-SUM($J123:Z123),1)</f>
        <v>0</v>
      </c>
      <c r="AB145" s="49">
        <f>N((AB101-SUM($J123:AA123)&gt;=0))*ROUND(AB101-SUM($J123:AA123),1)</f>
        <v>0</v>
      </c>
      <c r="AC145" s="49">
        <f>N((AC101-SUM($J123:AB123)&gt;=0))*ROUND(AC101-SUM($J123:AB123),1)</f>
        <v>0</v>
      </c>
      <c r="AD145" s="49">
        <f>N((AD101-SUM($J123:AC123)&gt;=0))*ROUND(AD101-SUM($J123:AC123),1)</f>
        <v>0</v>
      </c>
      <c r="AE145" s="49">
        <f>N((AE101-SUM($J123:AD123)&gt;=0))*ROUND(AE101-SUM($J123:AD123),1)</f>
        <v>0</v>
      </c>
      <c r="AF145" s="49">
        <f>N((AF101-SUM($J123:AE123)&gt;=0))*ROUND(AF101-SUM($J123:AE123),1)</f>
        <v>0</v>
      </c>
      <c r="AG145" s="49">
        <f>N((AG101-SUM($J123:AF123)&gt;=0))*ROUND(AG101-SUM($J123:AF123),1)</f>
        <v>0</v>
      </c>
      <c r="AH145" s="49">
        <f>N((AH101-SUM($J123:AG123)&gt;=0))*ROUND(AH101-SUM($J123:AG123),1)</f>
        <v>0</v>
      </c>
      <c r="AI145" s="49">
        <f>N((AI101-SUM($J123:AH123)&gt;=0))*ROUND(AI101-SUM($J123:AH123),1)</f>
        <v>0</v>
      </c>
      <c r="AJ145" s="49">
        <f>N((AJ101-SUM($J123:AI123)&gt;=0))*ROUND(AJ101-SUM($J123:AI123),1)</f>
        <v>0</v>
      </c>
      <c r="AK145" s="49">
        <f>N((AK101-SUM($J123:AJ123)&gt;=0))*ROUND(AK101-SUM($J123:AJ123),1)</f>
        <v>0</v>
      </c>
      <c r="AL145" s="49">
        <f>N((AL101-SUM($J123:AK123)&gt;=0))*ROUND(AL101-SUM($J123:AK123),1)</f>
        <v>0</v>
      </c>
      <c r="AM145" s="49">
        <f>N((AM101-SUM($J123:AL123)&gt;=0))*ROUND(AM101-SUM($J123:AL123),1)</f>
        <v>0</v>
      </c>
      <c r="AN145" s="49">
        <f>N((AN101-SUM($J123:AM123)&gt;=0))*ROUND(AN101-SUM($J123:AM123),1)</f>
        <v>0</v>
      </c>
      <c r="AO145" s="49">
        <f>N((AO101-SUM($J123:AN123)&gt;=0))*ROUND(AO101-SUM($J123:AN123),1)</f>
        <v>0</v>
      </c>
      <c r="AP145" s="49">
        <f>N((AP101-SUM($J123:AO123)&gt;=0))*ROUND(AP101-SUM($J123:AO123),1)</f>
        <v>0</v>
      </c>
      <c r="AQ145" s="49">
        <f>N((AQ101-SUM($J123:AP123)&gt;=0))*ROUND(AQ101-SUM($J123:AP123),1)</f>
        <v>0</v>
      </c>
      <c r="AR145" s="49">
        <f>N((AR101-SUM($J123:AQ123)&gt;=0))*ROUND(AR101-SUM($J123:AQ123),1)</f>
        <v>0</v>
      </c>
      <c r="AS145" s="49">
        <f>N((AS101-SUM($J123:AR123)&gt;=0))*ROUND(AS101-SUM($J123:AR123),1)</f>
        <v>0</v>
      </c>
      <c r="AT145" s="49">
        <f>N((AT101-SUM($J123:AS123)&gt;=0))*ROUND(AT101-SUM($J123:AS123),1)</f>
        <v>0</v>
      </c>
      <c r="AU145" s="49">
        <f>N((AU101-SUM($J123:AT123)&gt;=0))*ROUND(AU101-SUM($J123:AT123),1)</f>
        <v>0</v>
      </c>
      <c r="AV145" s="49">
        <f>N((AV101-SUM($J123:AU123)&gt;=0))*ROUND(AV101-SUM($J123:AU123),1)</f>
        <v>0</v>
      </c>
      <c r="AW145" s="49">
        <f>N((AW101-SUM($J123:AV123)&gt;=0))*ROUND(AW101-SUM($J123:AV123),1)</f>
        <v>0</v>
      </c>
      <c r="AX145" s="49">
        <f>N((AX101-SUM($J123:AW123)&gt;=0))*ROUND(AX101-SUM($J123:AW123),1)</f>
        <v>0</v>
      </c>
      <c r="AY145" s="49">
        <f>N((AY101-SUM($J123:AX123)&gt;=0))*ROUND(AY101-SUM($J123:AX123),1)</f>
        <v>0</v>
      </c>
      <c r="AZ145" s="49">
        <f>N((AZ101-SUM($J123:AY123)&gt;=0))*ROUND(AZ101-SUM($J123:AY123),1)</f>
        <v>0</v>
      </c>
      <c r="BA145" s="49">
        <f>N((BA101-SUM($J123:AZ123)&gt;=0))*ROUND(BA101-SUM($J123:AZ123),1)</f>
        <v>0</v>
      </c>
      <c r="BB145" s="49">
        <f>N((BB101-SUM($J123:BA123)&gt;=0))*ROUND(BB101-SUM($J123:BA123),1)</f>
        <v>0</v>
      </c>
      <c r="BC145" s="49">
        <f>N((BC101-SUM($J123:BB123)&gt;=0))*ROUND(BC101-SUM($J123:BB123),1)</f>
        <v>0</v>
      </c>
      <c r="BD145" s="49">
        <f>N((BD101-SUM($J123:BC123)&gt;=0))*ROUND(BD101-SUM($J123:BC123),1)</f>
        <v>0</v>
      </c>
      <c r="BE145" s="49">
        <f>N((BE101-SUM($J123:BD123)&gt;=0))*ROUND(BE101-SUM($J123:BD123),1)</f>
        <v>0</v>
      </c>
      <c r="BF145" s="49">
        <f>N((BF101-SUM($J123:BE123)&gt;=0))*ROUND(BF101-SUM($J123:BE123),1)</f>
        <v>0</v>
      </c>
      <c r="BG145" s="49">
        <f>N((BG101-SUM($J123:BF123)&gt;=0))*ROUND(BG101-SUM($J123:BF123),1)</f>
        <v>0</v>
      </c>
      <c r="BH145" s="49">
        <f>N((BH101-SUM($J123:BG123)&gt;=0))*ROUND(BH101-SUM($J123:BG123),1)</f>
        <v>0</v>
      </c>
      <c r="BI145" s="49">
        <f>N((BI101-SUM($J123:BH123)&gt;=0))*ROUND(BI101-SUM($J123:BH123),1)</f>
        <v>0</v>
      </c>
      <c r="BJ145" s="49">
        <f>N((BJ101-SUM($J123:BI123)&gt;=0))*ROUND(BJ101-SUM($J123:BI123),1)</f>
        <v>0</v>
      </c>
      <c r="BK145" s="49">
        <f>N((BK101-SUM($J123:BJ123)&gt;=0))*ROUND(BK101-SUM($J123:BJ123),1)</f>
        <v>0</v>
      </c>
      <c r="BL145" s="49">
        <f>N((BL101-SUM($J123:BK123)&gt;=0))*ROUND(BL101-SUM($J123:BK123),1)</f>
        <v>0</v>
      </c>
      <c r="BM145" s="49">
        <f>N((BM101-SUM($J123:BL123)&gt;=0))*ROUND(BM101-SUM($J123:BL123),1)</f>
        <v>0</v>
      </c>
      <c r="BN145" s="49">
        <f>N((BN101-SUM($J123:BM123)&gt;=0))*ROUND(BN101-SUM($J123:BM123),1)</f>
        <v>0</v>
      </c>
      <c r="BO145" s="49">
        <f>N((BO101-SUM($J123:BN123)&gt;=0))*ROUND(BO101-SUM($J123:BN123),1)</f>
        <v>0</v>
      </c>
      <c r="BP145" s="49">
        <f>N((BP101-SUM($J123:BO123)&gt;=0))*ROUND(BP101-SUM($J123:BO123),1)</f>
        <v>0</v>
      </c>
      <c r="BQ145" s="49">
        <f>N((BQ101-SUM($J123:BP123)&gt;=0))*ROUND(BQ101-SUM($J123:BP123),1)</f>
        <v>0</v>
      </c>
      <c r="BR145" s="49">
        <f>N((BR101-SUM($J123:BQ123)&gt;=0))*ROUND(BR101-SUM($J123:BQ123),1)</f>
        <v>0</v>
      </c>
      <c r="BS145" s="49">
        <f>N((BS101-SUM($J123:BR123)&gt;=0))*ROUND(BS101-SUM($J123:BR123),1)</f>
        <v>0</v>
      </c>
      <c r="BT145" s="49">
        <f>N((BT101-SUM($J123:BS123)&gt;=0))*ROUND(BT101-SUM($J123:BS123),1)</f>
        <v>0</v>
      </c>
      <c r="BU145" s="49">
        <f>N((BU101-SUM($J123:BT123)&gt;=0))*ROUND(BU101-SUM($J123:BT123),1)</f>
        <v>0</v>
      </c>
      <c r="BV145" s="49">
        <f>N((BV101-SUM($J123:BU123)&gt;=0))*ROUND(BV101-SUM($J123:BU123),1)</f>
        <v>0</v>
      </c>
      <c r="BW145" s="49">
        <f>N((BW101-SUM($J123:BV123)&gt;=0))*ROUND(BW101-SUM($J123:BV123),1)</f>
        <v>0</v>
      </c>
      <c r="BX145" s="49">
        <f>N((BX101-SUM($J123:BW123)&gt;=0))*ROUND(BX101-SUM($J123:BW123),1)</f>
        <v>0</v>
      </c>
      <c r="BY145" s="49">
        <f>N((BY101-SUM($J123:BX123)&gt;=0))*ROUND(BY101-SUM($J123:BX123),1)</f>
        <v>0</v>
      </c>
      <c r="BZ145" s="49">
        <f>N((BZ101-SUM($J123:BY123)&gt;=0))*ROUND(BZ101-SUM($J123:BY123),1)</f>
        <v>0</v>
      </c>
      <c r="CA145" s="49">
        <f>N((CA101-SUM($J123:BZ123)&gt;=0))*ROUND(CA101-SUM($J123:BZ123),1)</f>
        <v>0</v>
      </c>
      <c r="CB145" s="49">
        <f>N((CB101-SUM($J123:CA123)&gt;=0))*ROUND(CB101-SUM($J123:CA123),1)</f>
        <v>0</v>
      </c>
      <c r="CC145" s="49">
        <f>N((CC101-SUM($J123:CB123)&gt;=0))*ROUND(CC101-SUM($J123:CB123),1)</f>
        <v>0</v>
      </c>
      <c r="CD145" s="49">
        <f>N((CD101-SUM($J123:CC123)&gt;=0))*ROUND(CD101-SUM($J123:CC123),1)</f>
        <v>0</v>
      </c>
      <c r="CE145" s="49">
        <f>N((CE101-SUM($J123:CD123)&gt;=0))*ROUND(CE101-SUM($J123:CD123),1)</f>
        <v>0</v>
      </c>
      <c r="CF145" s="49">
        <f>N((CF101-SUM($J123:CE123)&gt;=0))*ROUND(CF101-SUM($J123:CE123),1)</f>
        <v>0</v>
      </c>
      <c r="CG145" s="49">
        <f>N((CG101-SUM($J123:CF123)&gt;=0))*ROUND(CG101-SUM($J123:CF123),1)</f>
        <v>0</v>
      </c>
      <c r="CH145" s="49">
        <f>N((CH101-SUM($J123:CG123)&gt;=0))*ROUND(CH101-SUM($J123:CG123),1)</f>
        <v>0</v>
      </c>
      <c r="CI145" s="49">
        <f>N((CI101-SUM($J123:CH123)&gt;=0))*ROUND(CI101-SUM($J123:CH123),1)</f>
        <v>0</v>
      </c>
      <c r="CJ145" s="49">
        <f>N((CJ101-SUM($J123:CI123)&gt;=0))*ROUND(CJ101-SUM($J123:CI123),1)</f>
        <v>0</v>
      </c>
      <c r="CK145" s="49">
        <f>N((CK101-SUM($J123:CJ123)&gt;=0))*ROUND(CK101-SUM($J123:CJ123),1)</f>
        <v>0</v>
      </c>
      <c r="CL145" s="49">
        <f>N((CL101-SUM($J123:CK123)&gt;=0))*ROUND(CL101-SUM($J123:CK123),1)</f>
        <v>0</v>
      </c>
      <c r="CM145" s="49">
        <f>N((CM101-SUM($J123:CL123)&gt;=0))*ROUND(CM101-SUM($J123:CL123),1)</f>
        <v>0</v>
      </c>
      <c r="CN145" s="49">
        <f>N((CN101-SUM($J123:CM123)&gt;=0))*ROUND(CN101-SUM($J123:CM123),1)</f>
        <v>0</v>
      </c>
      <c r="CO145" s="49">
        <f>N((CO101-SUM($J123:CN123)&gt;=0))*ROUND(CO101-SUM($J123:CN123),1)</f>
        <v>0</v>
      </c>
      <c r="CP145" s="49">
        <f>N((CP101-SUM($J123:CO123)&gt;=0))*ROUND(CP101-SUM($J123:CO123),1)</f>
        <v>0</v>
      </c>
      <c r="CQ145" s="49">
        <f>N((CQ101-SUM($J123:CP123)&gt;=0))*ROUND(CQ101-SUM($J123:CP123),1)</f>
        <v>0</v>
      </c>
      <c r="CR145" s="49">
        <f>N((CR101-SUM($J123:CQ123)&gt;=0))*ROUND(CR101-SUM($J123:CQ123),1)</f>
        <v>0</v>
      </c>
      <c r="CS145" s="49">
        <f>N((CS101-SUM($J123:CR123)&gt;=0))*ROUND(CS101-SUM($J123:CR123),1)</f>
        <v>0</v>
      </c>
      <c r="CT145" s="49">
        <f>N((CT101-SUM($J123:CS123)&gt;=0))*ROUND(CT101-SUM($J123:CS123),1)</f>
        <v>0</v>
      </c>
      <c r="CU145" s="49">
        <f>N((CU101-SUM($J123:CT123)&gt;=0))*ROUND(CU101-SUM($J123:CT123),1)</f>
        <v>0</v>
      </c>
      <c r="CV145" s="49">
        <f>N((CV101-SUM($J123:CU123)&gt;=0))*ROUND(CV101-SUM($J123:CU123),1)</f>
        <v>0</v>
      </c>
      <c r="CW145" s="49">
        <f>N((CW101-SUM($J123:CV123)&gt;=0))*ROUND(CW101-SUM($J123:CV123),1)</f>
        <v>0</v>
      </c>
      <c r="CX145" s="49">
        <f>N((CX101-SUM($J123:CW123)&gt;=0))*ROUND(CX101-SUM($J123:CW123),1)</f>
        <v>0</v>
      </c>
      <c r="CY145" s="49">
        <f>N((CY101-SUM($J123:CX123)&gt;=0))*ROUND(CY101-SUM($J123:CX123),1)</f>
        <v>0</v>
      </c>
      <c r="CZ145" s="49">
        <f>N((CZ101-SUM($J123:CY123)&gt;=0))*ROUND(CZ101-SUM($J123:CY123),1)</f>
        <v>0</v>
      </c>
      <c r="DA145" s="49">
        <f>N((DA101-SUM($J123:CZ123)&gt;=0))*ROUND(DA101-SUM($J123:CZ123),1)</f>
        <v>0</v>
      </c>
      <c r="DB145" s="49">
        <f>N((DB101-SUM($J123:DA123)&gt;=0))*ROUND(DB101-SUM($J123:DA123),1)</f>
        <v>0</v>
      </c>
      <c r="DC145" s="49">
        <f>N((DC101-SUM($J123:DB123)&gt;=0))*ROUND(DC101-SUM($J123:DB123),1)</f>
        <v>0</v>
      </c>
      <c r="DD145" s="49">
        <f>N((DD101-SUM($J123:DC123)&gt;=0))*ROUND(DD101-SUM($J123:DC123),1)</f>
        <v>0</v>
      </c>
      <c r="DE145" s="49">
        <f>N((DE101-SUM($J123:DD123)&gt;=0))*ROUND(DE101-SUM($J123:DD123),1)</f>
        <v>0</v>
      </c>
      <c r="DF145" s="49">
        <f>N((DF101-SUM($J123:DE123)&gt;=0))*ROUND(DF101-SUM($J123:DE123),1)</f>
        <v>0</v>
      </c>
      <c r="DG145" s="49">
        <f>N((DG101-SUM($J123:DF123)&gt;=0))*ROUND(DG101-SUM($J123:DF123),1)</f>
        <v>0</v>
      </c>
      <c r="DH145" s="49">
        <f>N((DH101-SUM($J123:DG123)&gt;=0))*ROUND(DH101-SUM($J123:DG123),1)</f>
        <v>0</v>
      </c>
      <c r="DI145" s="49">
        <f>N((DI101-SUM($J123:DH123)&gt;=0))*ROUND(DI101-SUM($J123:DH123),1)</f>
        <v>0</v>
      </c>
      <c r="DJ145" s="49">
        <f>N((DJ101-SUM($J123:DI123)&gt;=0))*ROUND(DJ101-SUM($J123:DI123),1)</f>
        <v>0</v>
      </c>
    </row>
    <row r="146" spans="1:114" x14ac:dyDescent="0.25">
      <c r="B146" t="str">
        <f t="shared" si="87"/>
        <v>Создание / реконструкция объект №12</v>
      </c>
      <c r="G146" s="45" t="s">
        <v>138</v>
      </c>
      <c r="J146" s="49"/>
      <c r="K146" s="49">
        <f>N((K102-SUM($J124:J124)&gt;=0))*ROUND(K102-SUM($J124:J124),1)</f>
        <v>0</v>
      </c>
      <c r="L146" s="49">
        <f>N((L102-SUM($J124:K124)&gt;=0))*ROUND(L102-SUM($J124:K124),1)</f>
        <v>0</v>
      </c>
      <c r="M146" s="49">
        <f>N((M102-SUM($J124:L124)&gt;=0))*ROUND(M102-SUM($J124:L124),1)</f>
        <v>0</v>
      </c>
      <c r="N146" s="49">
        <f>N((N102-SUM($J124:M124)&gt;=0))*ROUND(N102-SUM($J124:M124),1)</f>
        <v>0</v>
      </c>
      <c r="O146" s="49">
        <f>N((O102-SUM($J124:N124)&gt;=0))*ROUND(O102-SUM($J124:N124),1)</f>
        <v>0</v>
      </c>
      <c r="P146" s="49">
        <f>N((P102-SUM($J124:O124)&gt;=0))*ROUND(P102-SUM($J124:O124),1)</f>
        <v>0</v>
      </c>
      <c r="Q146" s="49">
        <f>N((Q102-SUM($J124:P124)&gt;=0))*ROUND(Q102-SUM($J124:P124),1)</f>
        <v>0</v>
      </c>
      <c r="R146" s="49">
        <f>N((R102-SUM($J124:Q124)&gt;=0))*ROUND(R102-SUM($J124:Q124),1)</f>
        <v>0</v>
      </c>
      <c r="S146" s="49">
        <f>N((S102-SUM($J124:R124)&gt;=0))*ROUND(S102-SUM($J124:R124),1)</f>
        <v>0</v>
      </c>
      <c r="T146" s="49">
        <f>N((T102-SUM($J124:S124)&gt;=0))*ROUND(T102-SUM($J124:S124),1)</f>
        <v>0</v>
      </c>
      <c r="U146" s="49">
        <f>N((U102-SUM($J124:T124)&gt;=0))*ROUND(U102-SUM($J124:T124),1)</f>
        <v>0</v>
      </c>
      <c r="V146" s="49">
        <f>N((V102-SUM($J124:U124)&gt;=0))*ROUND(V102-SUM($J124:U124),1)</f>
        <v>0</v>
      </c>
      <c r="W146" s="49">
        <f>N((W102-SUM($J124:V124)&gt;=0))*ROUND(W102-SUM($J124:V124),1)</f>
        <v>0</v>
      </c>
      <c r="X146" s="49">
        <f>N((X102-SUM($J124:W124)&gt;=0))*ROUND(X102-SUM($J124:W124),1)</f>
        <v>0</v>
      </c>
      <c r="Y146" s="49">
        <f>N((Y102-SUM($J124:X124)&gt;=0))*ROUND(Y102-SUM($J124:X124),1)</f>
        <v>0</v>
      </c>
      <c r="Z146" s="49">
        <f>N((Z102-SUM($J124:Y124)&gt;=0))*ROUND(Z102-SUM($J124:Y124),1)</f>
        <v>0</v>
      </c>
      <c r="AA146" s="49">
        <f>N((AA102-SUM($J124:Z124)&gt;=0))*ROUND(AA102-SUM($J124:Z124),1)</f>
        <v>0</v>
      </c>
      <c r="AB146" s="49">
        <f>N((AB102-SUM($J124:AA124)&gt;=0))*ROUND(AB102-SUM($J124:AA124),1)</f>
        <v>0</v>
      </c>
      <c r="AC146" s="49">
        <f>N((AC102-SUM($J124:AB124)&gt;=0))*ROUND(AC102-SUM($J124:AB124),1)</f>
        <v>0</v>
      </c>
      <c r="AD146" s="49">
        <f>N((AD102-SUM($J124:AC124)&gt;=0))*ROUND(AD102-SUM($J124:AC124),1)</f>
        <v>0</v>
      </c>
      <c r="AE146" s="49">
        <f>N((AE102-SUM($J124:AD124)&gt;=0))*ROUND(AE102-SUM($J124:AD124),1)</f>
        <v>0</v>
      </c>
      <c r="AF146" s="49">
        <f>N((AF102-SUM($J124:AE124)&gt;=0))*ROUND(AF102-SUM($J124:AE124),1)</f>
        <v>0</v>
      </c>
      <c r="AG146" s="49">
        <f>N((AG102-SUM($J124:AF124)&gt;=0))*ROUND(AG102-SUM($J124:AF124),1)</f>
        <v>0</v>
      </c>
      <c r="AH146" s="49">
        <f>N((AH102-SUM($J124:AG124)&gt;=0))*ROUND(AH102-SUM($J124:AG124),1)</f>
        <v>0</v>
      </c>
      <c r="AI146" s="49">
        <f>N((AI102-SUM($J124:AH124)&gt;=0))*ROUND(AI102-SUM($J124:AH124),1)</f>
        <v>0</v>
      </c>
      <c r="AJ146" s="49">
        <f>N((AJ102-SUM($J124:AI124)&gt;=0))*ROUND(AJ102-SUM($J124:AI124),1)</f>
        <v>0</v>
      </c>
      <c r="AK146" s="49">
        <f>N((AK102-SUM($J124:AJ124)&gt;=0))*ROUND(AK102-SUM($J124:AJ124),1)</f>
        <v>0</v>
      </c>
      <c r="AL146" s="49">
        <f>N((AL102-SUM($J124:AK124)&gt;=0))*ROUND(AL102-SUM($J124:AK124),1)</f>
        <v>0</v>
      </c>
      <c r="AM146" s="49">
        <f>N((AM102-SUM($J124:AL124)&gt;=0))*ROUND(AM102-SUM($J124:AL124),1)</f>
        <v>0</v>
      </c>
      <c r="AN146" s="49">
        <f>N((AN102-SUM($J124:AM124)&gt;=0))*ROUND(AN102-SUM($J124:AM124),1)</f>
        <v>0</v>
      </c>
      <c r="AO146" s="49">
        <f>N((AO102-SUM($J124:AN124)&gt;=0))*ROUND(AO102-SUM($J124:AN124),1)</f>
        <v>0</v>
      </c>
      <c r="AP146" s="49">
        <f>N((AP102-SUM($J124:AO124)&gt;=0))*ROUND(AP102-SUM($J124:AO124),1)</f>
        <v>0</v>
      </c>
      <c r="AQ146" s="49">
        <f>N((AQ102-SUM($J124:AP124)&gt;=0))*ROUND(AQ102-SUM($J124:AP124),1)</f>
        <v>0</v>
      </c>
      <c r="AR146" s="49">
        <f>N((AR102-SUM($J124:AQ124)&gt;=0))*ROUND(AR102-SUM($J124:AQ124),1)</f>
        <v>0</v>
      </c>
      <c r="AS146" s="49">
        <f>N((AS102-SUM($J124:AR124)&gt;=0))*ROUND(AS102-SUM($J124:AR124),1)</f>
        <v>0</v>
      </c>
      <c r="AT146" s="49">
        <f>N((AT102-SUM($J124:AS124)&gt;=0))*ROUND(AT102-SUM($J124:AS124),1)</f>
        <v>0</v>
      </c>
      <c r="AU146" s="49">
        <f>N((AU102-SUM($J124:AT124)&gt;=0))*ROUND(AU102-SUM($J124:AT124),1)</f>
        <v>0</v>
      </c>
      <c r="AV146" s="49">
        <f>N((AV102-SUM($J124:AU124)&gt;=0))*ROUND(AV102-SUM($J124:AU124),1)</f>
        <v>0</v>
      </c>
      <c r="AW146" s="49">
        <f>N((AW102-SUM($J124:AV124)&gt;=0))*ROUND(AW102-SUM($J124:AV124),1)</f>
        <v>0</v>
      </c>
      <c r="AX146" s="49">
        <f>N((AX102-SUM($J124:AW124)&gt;=0))*ROUND(AX102-SUM($J124:AW124),1)</f>
        <v>0</v>
      </c>
      <c r="AY146" s="49">
        <f>N((AY102-SUM($J124:AX124)&gt;=0))*ROUND(AY102-SUM($J124:AX124),1)</f>
        <v>0</v>
      </c>
      <c r="AZ146" s="49">
        <f>N((AZ102-SUM($J124:AY124)&gt;=0))*ROUND(AZ102-SUM($J124:AY124),1)</f>
        <v>0</v>
      </c>
      <c r="BA146" s="49">
        <f>N((BA102-SUM($J124:AZ124)&gt;=0))*ROUND(BA102-SUM($J124:AZ124),1)</f>
        <v>0</v>
      </c>
      <c r="BB146" s="49">
        <f>N((BB102-SUM($J124:BA124)&gt;=0))*ROUND(BB102-SUM($J124:BA124),1)</f>
        <v>0</v>
      </c>
      <c r="BC146" s="49">
        <f>N((BC102-SUM($J124:BB124)&gt;=0))*ROUND(BC102-SUM($J124:BB124),1)</f>
        <v>0</v>
      </c>
      <c r="BD146" s="49">
        <f>N((BD102-SUM($J124:BC124)&gt;=0))*ROUND(BD102-SUM($J124:BC124),1)</f>
        <v>0</v>
      </c>
      <c r="BE146" s="49">
        <f>N((BE102-SUM($J124:BD124)&gt;=0))*ROUND(BE102-SUM($J124:BD124),1)</f>
        <v>0</v>
      </c>
      <c r="BF146" s="49">
        <f>N((BF102-SUM($J124:BE124)&gt;=0))*ROUND(BF102-SUM($J124:BE124),1)</f>
        <v>0</v>
      </c>
      <c r="BG146" s="49">
        <f>N((BG102-SUM($J124:BF124)&gt;=0))*ROUND(BG102-SUM($J124:BF124),1)</f>
        <v>0</v>
      </c>
      <c r="BH146" s="49">
        <f>N((BH102-SUM($J124:BG124)&gt;=0))*ROUND(BH102-SUM($J124:BG124),1)</f>
        <v>0</v>
      </c>
      <c r="BI146" s="49">
        <f>N((BI102-SUM($J124:BH124)&gt;=0))*ROUND(BI102-SUM($J124:BH124),1)</f>
        <v>0</v>
      </c>
      <c r="BJ146" s="49">
        <f>N((BJ102-SUM($J124:BI124)&gt;=0))*ROUND(BJ102-SUM($J124:BI124),1)</f>
        <v>0</v>
      </c>
      <c r="BK146" s="49">
        <f>N((BK102-SUM($J124:BJ124)&gt;=0))*ROUND(BK102-SUM($J124:BJ124),1)</f>
        <v>0</v>
      </c>
      <c r="BL146" s="49">
        <f>N((BL102-SUM($J124:BK124)&gt;=0))*ROUND(BL102-SUM($J124:BK124),1)</f>
        <v>0</v>
      </c>
      <c r="BM146" s="49">
        <f>N((BM102-SUM($J124:BL124)&gt;=0))*ROUND(BM102-SUM($J124:BL124),1)</f>
        <v>0</v>
      </c>
      <c r="BN146" s="49">
        <f>N((BN102-SUM($J124:BM124)&gt;=0))*ROUND(BN102-SUM($J124:BM124),1)</f>
        <v>0</v>
      </c>
      <c r="BO146" s="49">
        <f>N((BO102-SUM($J124:BN124)&gt;=0))*ROUND(BO102-SUM($J124:BN124),1)</f>
        <v>0</v>
      </c>
      <c r="BP146" s="49">
        <f>N((BP102-SUM($J124:BO124)&gt;=0))*ROUND(BP102-SUM($J124:BO124),1)</f>
        <v>0</v>
      </c>
      <c r="BQ146" s="49">
        <f>N((BQ102-SUM($J124:BP124)&gt;=0))*ROUND(BQ102-SUM($J124:BP124),1)</f>
        <v>0</v>
      </c>
      <c r="BR146" s="49">
        <f>N((BR102-SUM($J124:BQ124)&gt;=0))*ROUND(BR102-SUM($J124:BQ124),1)</f>
        <v>0</v>
      </c>
      <c r="BS146" s="49">
        <f>N((BS102-SUM($J124:BR124)&gt;=0))*ROUND(BS102-SUM($J124:BR124),1)</f>
        <v>0</v>
      </c>
      <c r="BT146" s="49">
        <f>N((BT102-SUM($J124:BS124)&gt;=0))*ROUND(BT102-SUM($J124:BS124),1)</f>
        <v>0</v>
      </c>
      <c r="BU146" s="49">
        <f>N((BU102-SUM($J124:BT124)&gt;=0))*ROUND(BU102-SUM($J124:BT124),1)</f>
        <v>0</v>
      </c>
      <c r="BV146" s="49">
        <f>N((BV102-SUM($J124:BU124)&gt;=0))*ROUND(BV102-SUM($J124:BU124),1)</f>
        <v>0</v>
      </c>
      <c r="BW146" s="49">
        <f>N((BW102-SUM($J124:BV124)&gt;=0))*ROUND(BW102-SUM($J124:BV124),1)</f>
        <v>0</v>
      </c>
      <c r="BX146" s="49">
        <f>N((BX102-SUM($J124:BW124)&gt;=0))*ROUND(BX102-SUM($J124:BW124),1)</f>
        <v>0</v>
      </c>
      <c r="BY146" s="49">
        <f>N((BY102-SUM($J124:BX124)&gt;=0))*ROUND(BY102-SUM($J124:BX124),1)</f>
        <v>0</v>
      </c>
      <c r="BZ146" s="49">
        <f>N((BZ102-SUM($J124:BY124)&gt;=0))*ROUND(BZ102-SUM($J124:BY124),1)</f>
        <v>0</v>
      </c>
      <c r="CA146" s="49">
        <f>N((CA102-SUM($J124:BZ124)&gt;=0))*ROUND(CA102-SUM($J124:BZ124),1)</f>
        <v>0</v>
      </c>
      <c r="CB146" s="49">
        <f>N((CB102-SUM($J124:CA124)&gt;=0))*ROUND(CB102-SUM($J124:CA124),1)</f>
        <v>0</v>
      </c>
      <c r="CC146" s="49">
        <f>N((CC102-SUM($J124:CB124)&gt;=0))*ROUND(CC102-SUM($J124:CB124),1)</f>
        <v>0</v>
      </c>
      <c r="CD146" s="49">
        <f>N((CD102-SUM($J124:CC124)&gt;=0))*ROUND(CD102-SUM($J124:CC124),1)</f>
        <v>0</v>
      </c>
      <c r="CE146" s="49">
        <f>N((CE102-SUM($J124:CD124)&gt;=0))*ROUND(CE102-SUM($J124:CD124),1)</f>
        <v>0</v>
      </c>
      <c r="CF146" s="49">
        <f>N((CF102-SUM($J124:CE124)&gt;=0))*ROUND(CF102-SUM($J124:CE124),1)</f>
        <v>0</v>
      </c>
      <c r="CG146" s="49">
        <f>N((CG102-SUM($J124:CF124)&gt;=0))*ROUND(CG102-SUM($J124:CF124),1)</f>
        <v>0</v>
      </c>
      <c r="CH146" s="49">
        <f>N((CH102-SUM($J124:CG124)&gt;=0))*ROUND(CH102-SUM($J124:CG124),1)</f>
        <v>0</v>
      </c>
      <c r="CI146" s="49">
        <f>N((CI102-SUM($J124:CH124)&gt;=0))*ROUND(CI102-SUM($J124:CH124),1)</f>
        <v>0</v>
      </c>
      <c r="CJ146" s="49">
        <f>N((CJ102-SUM($J124:CI124)&gt;=0))*ROUND(CJ102-SUM($J124:CI124),1)</f>
        <v>0</v>
      </c>
      <c r="CK146" s="49">
        <f>N((CK102-SUM($J124:CJ124)&gt;=0))*ROUND(CK102-SUM($J124:CJ124),1)</f>
        <v>0</v>
      </c>
      <c r="CL146" s="49">
        <f>N((CL102-SUM($J124:CK124)&gt;=0))*ROUND(CL102-SUM($J124:CK124),1)</f>
        <v>0</v>
      </c>
      <c r="CM146" s="49">
        <f>N((CM102-SUM($J124:CL124)&gt;=0))*ROUND(CM102-SUM($J124:CL124),1)</f>
        <v>0</v>
      </c>
      <c r="CN146" s="49">
        <f>N((CN102-SUM($J124:CM124)&gt;=0))*ROUND(CN102-SUM($J124:CM124),1)</f>
        <v>0</v>
      </c>
      <c r="CO146" s="49">
        <f>N((CO102-SUM($J124:CN124)&gt;=0))*ROUND(CO102-SUM($J124:CN124),1)</f>
        <v>0</v>
      </c>
      <c r="CP146" s="49">
        <f>N((CP102-SUM($J124:CO124)&gt;=0))*ROUND(CP102-SUM($J124:CO124),1)</f>
        <v>0</v>
      </c>
      <c r="CQ146" s="49">
        <f>N((CQ102-SUM($J124:CP124)&gt;=0))*ROUND(CQ102-SUM($J124:CP124),1)</f>
        <v>0</v>
      </c>
      <c r="CR146" s="49">
        <f>N((CR102-SUM($J124:CQ124)&gt;=0))*ROUND(CR102-SUM($J124:CQ124),1)</f>
        <v>0</v>
      </c>
      <c r="CS146" s="49">
        <f>N((CS102-SUM($J124:CR124)&gt;=0))*ROUND(CS102-SUM($J124:CR124),1)</f>
        <v>0</v>
      </c>
      <c r="CT146" s="49">
        <f>N((CT102-SUM($J124:CS124)&gt;=0))*ROUND(CT102-SUM($J124:CS124),1)</f>
        <v>0</v>
      </c>
      <c r="CU146" s="49">
        <f>N((CU102-SUM($J124:CT124)&gt;=0))*ROUND(CU102-SUM($J124:CT124),1)</f>
        <v>0</v>
      </c>
      <c r="CV146" s="49">
        <f>N((CV102-SUM($J124:CU124)&gt;=0))*ROUND(CV102-SUM($J124:CU124),1)</f>
        <v>0</v>
      </c>
      <c r="CW146" s="49">
        <f>N((CW102-SUM($J124:CV124)&gt;=0))*ROUND(CW102-SUM($J124:CV124),1)</f>
        <v>0</v>
      </c>
      <c r="CX146" s="49">
        <f>N((CX102-SUM($J124:CW124)&gt;=0))*ROUND(CX102-SUM($J124:CW124),1)</f>
        <v>0</v>
      </c>
      <c r="CY146" s="49">
        <f>N((CY102-SUM($J124:CX124)&gt;=0))*ROUND(CY102-SUM($J124:CX124),1)</f>
        <v>0</v>
      </c>
      <c r="CZ146" s="49">
        <f>N((CZ102-SUM($J124:CY124)&gt;=0))*ROUND(CZ102-SUM($J124:CY124),1)</f>
        <v>0</v>
      </c>
      <c r="DA146" s="49">
        <f>N((DA102-SUM($J124:CZ124)&gt;=0))*ROUND(DA102-SUM($J124:CZ124),1)</f>
        <v>0</v>
      </c>
      <c r="DB146" s="49">
        <f>N((DB102-SUM($J124:DA124)&gt;=0))*ROUND(DB102-SUM($J124:DA124),1)</f>
        <v>0</v>
      </c>
      <c r="DC146" s="49">
        <f>N((DC102-SUM($J124:DB124)&gt;=0))*ROUND(DC102-SUM($J124:DB124),1)</f>
        <v>0</v>
      </c>
      <c r="DD146" s="49">
        <f>N((DD102-SUM($J124:DC124)&gt;=0))*ROUND(DD102-SUM($J124:DC124),1)</f>
        <v>0</v>
      </c>
      <c r="DE146" s="49">
        <f>N((DE102-SUM($J124:DD124)&gt;=0))*ROUND(DE102-SUM($J124:DD124),1)</f>
        <v>0</v>
      </c>
      <c r="DF146" s="49">
        <f>N((DF102-SUM($J124:DE124)&gt;=0))*ROUND(DF102-SUM($J124:DE124),1)</f>
        <v>0</v>
      </c>
      <c r="DG146" s="49">
        <f>N((DG102-SUM($J124:DF124)&gt;=0))*ROUND(DG102-SUM($J124:DF124),1)</f>
        <v>0</v>
      </c>
      <c r="DH146" s="49">
        <f>N((DH102-SUM($J124:DG124)&gt;=0))*ROUND(DH102-SUM($J124:DG124),1)</f>
        <v>0</v>
      </c>
      <c r="DI146" s="49">
        <f>N((DI102-SUM($J124:DH124)&gt;=0))*ROUND(DI102-SUM($J124:DH124),1)</f>
        <v>0</v>
      </c>
      <c r="DJ146" s="49">
        <f>N((DJ102-SUM($J124:DI124)&gt;=0))*ROUND(DJ102-SUM($J124:DI124),1)</f>
        <v>0</v>
      </c>
    </row>
    <row r="147" spans="1:114" x14ac:dyDescent="0.25">
      <c r="B147" t="str">
        <f t="shared" si="87"/>
        <v>Создание / реконструкция объект №13</v>
      </c>
      <c r="G147" s="45" t="s">
        <v>138</v>
      </c>
      <c r="J147" s="49"/>
      <c r="K147" s="49">
        <f>N((K103-SUM($J125:J125)&gt;=0))*ROUND(K103-SUM($J125:J125),1)</f>
        <v>0</v>
      </c>
      <c r="L147" s="49">
        <f>N((L103-SUM($J125:K125)&gt;=0))*ROUND(L103-SUM($J125:K125),1)</f>
        <v>0</v>
      </c>
      <c r="M147" s="49">
        <f>N((M103-SUM($J125:L125)&gt;=0))*ROUND(M103-SUM($J125:L125),1)</f>
        <v>0</v>
      </c>
      <c r="N147" s="49">
        <f>N((N103-SUM($J125:M125)&gt;=0))*ROUND(N103-SUM($J125:M125),1)</f>
        <v>0</v>
      </c>
      <c r="O147" s="49">
        <f>N((O103-SUM($J125:N125)&gt;=0))*ROUND(O103-SUM($J125:N125),1)</f>
        <v>0</v>
      </c>
      <c r="P147" s="49">
        <f>N((P103-SUM($J125:O125)&gt;=0))*ROUND(P103-SUM($J125:O125),1)</f>
        <v>0</v>
      </c>
      <c r="Q147" s="49">
        <f>N((Q103-SUM($J125:P125)&gt;=0))*ROUND(Q103-SUM($J125:P125),1)</f>
        <v>0</v>
      </c>
      <c r="R147" s="49">
        <f>N((R103-SUM($J125:Q125)&gt;=0))*ROUND(R103-SUM($J125:Q125),1)</f>
        <v>0</v>
      </c>
      <c r="S147" s="49">
        <f>N((S103-SUM($J125:R125)&gt;=0))*ROUND(S103-SUM($J125:R125),1)</f>
        <v>0</v>
      </c>
      <c r="T147" s="49">
        <f>N((T103-SUM($J125:S125)&gt;=0))*ROUND(T103-SUM($J125:S125),1)</f>
        <v>0</v>
      </c>
      <c r="U147" s="49">
        <f>N((U103-SUM($J125:T125)&gt;=0))*ROUND(U103-SUM($J125:T125),1)</f>
        <v>0</v>
      </c>
      <c r="V147" s="49">
        <f>N((V103-SUM($J125:U125)&gt;=0))*ROUND(V103-SUM($J125:U125),1)</f>
        <v>0</v>
      </c>
      <c r="W147" s="49">
        <f>N((W103-SUM($J125:V125)&gt;=0))*ROUND(W103-SUM($J125:V125),1)</f>
        <v>0</v>
      </c>
      <c r="X147" s="49">
        <f>N((X103-SUM($J125:W125)&gt;=0))*ROUND(X103-SUM($J125:W125),1)</f>
        <v>0</v>
      </c>
      <c r="Y147" s="49">
        <f>N((Y103-SUM($J125:X125)&gt;=0))*ROUND(Y103-SUM($J125:X125),1)</f>
        <v>0</v>
      </c>
      <c r="Z147" s="49">
        <f>N((Z103-SUM($J125:Y125)&gt;=0))*ROUND(Z103-SUM($J125:Y125),1)</f>
        <v>0</v>
      </c>
      <c r="AA147" s="49">
        <f>N((AA103-SUM($J125:Z125)&gt;=0))*ROUND(AA103-SUM($J125:Z125),1)</f>
        <v>0</v>
      </c>
      <c r="AB147" s="49">
        <f>N((AB103-SUM($J125:AA125)&gt;=0))*ROUND(AB103-SUM($J125:AA125),1)</f>
        <v>0</v>
      </c>
      <c r="AC147" s="49">
        <f>N((AC103-SUM($J125:AB125)&gt;=0))*ROUND(AC103-SUM($J125:AB125),1)</f>
        <v>0</v>
      </c>
      <c r="AD147" s="49">
        <f>N((AD103-SUM($J125:AC125)&gt;=0))*ROUND(AD103-SUM($J125:AC125),1)</f>
        <v>0</v>
      </c>
      <c r="AE147" s="49">
        <f>N((AE103-SUM($J125:AD125)&gt;=0))*ROUND(AE103-SUM($J125:AD125),1)</f>
        <v>0</v>
      </c>
      <c r="AF147" s="49">
        <f>N((AF103-SUM($J125:AE125)&gt;=0))*ROUND(AF103-SUM($J125:AE125),1)</f>
        <v>0</v>
      </c>
      <c r="AG147" s="49">
        <f>N((AG103-SUM($J125:AF125)&gt;=0))*ROUND(AG103-SUM($J125:AF125),1)</f>
        <v>0</v>
      </c>
      <c r="AH147" s="49">
        <f>N((AH103-SUM($J125:AG125)&gt;=0))*ROUND(AH103-SUM($J125:AG125),1)</f>
        <v>0</v>
      </c>
      <c r="AI147" s="49">
        <f>N((AI103-SUM($J125:AH125)&gt;=0))*ROUND(AI103-SUM($J125:AH125),1)</f>
        <v>0</v>
      </c>
      <c r="AJ147" s="49">
        <f>N((AJ103-SUM($J125:AI125)&gt;=0))*ROUND(AJ103-SUM($J125:AI125),1)</f>
        <v>0</v>
      </c>
      <c r="AK147" s="49">
        <f>N((AK103-SUM($J125:AJ125)&gt;=0))*ROUND(AK103-SUM($J125:AJ125),1)</f>
        <v>0</v>
      </c>
      <c r="AL147" s="49">
        <f>N((AL103-SUM($J125:AK125)&gt;=0))*ROUND(AL103-SUM($J125:AK125),1)</f>
        <v>0</v>
      </c>
      <c r="AM147" s="49">
        <f>N((AM103-SUM($J125:AL125)&gt;=0))*ROUND(AM103-SUM($J125:AL125),1)</f>
        <v>0</v>
      </c>
      <c r="AN147" s="49">
        <f>N((AN103-SUM($J125:AM125)&gt;=0))*ROUND(AN103-SUM($J125:AM125),1)</f>
        <v>0</v>
      </c>
      <c r="AO147" s="49">
        <f>N((AO103-SUM($J125:AN125)&gt;=0))*ROUND(AO103-SUM($J125:AN125),1)</f>
        <v>0</v>
      </c>
      <c r="AP147" s="49">
        <f>N((AP103-SUM($J125:AO125)&gt;=0))*ROUND(AP103-SUM($J125:AO125),1)</f>
        <v>0</v>
      </c>
      <c r="AQ147" s="49">
        <f>N((AQ103-SUM($J125:AP125)&gt;=0))*ROUND(AQ103-SUM($J125:AP125),1)</f>
        <v>0</v>
      </c>
      <c r="AR147" s="49">
        <f>N((AR103-SUM($J125:AQ125)&gt;=0))*ROUND(AR103-SUM($J125:AQ125),1)</f>
        <v>0</v>
      </c>
      <c r="AS147" s="49">
        <f>N((AS103-SUM($J125:AR125)&gt;=0))*ROUND(AS103-SUM($J125:AR125),1)</f>
        <v>0</v>
      </c>
      <c r="AT147" s="49">
        <f>N((AT103-SUM($J125:AS125)&gt;=0))*ROUND(AT103-SUM($J125:AS125),1)</f>
        <v>0</v>
      </c>
      <c r="AU147" s="49">
        <f>N((AU103-SUM($J125:AT125)&gt;=0))*ROUND(AU103-SUM($J125:AT125),1)</f>
        <v>0</v>
      </c>
      <c r="AV147" s="49">
        <f>N((AV103-SUM($J125:AU125)&gt;=0))*ROUND(AV103-SUM($J125:AU125),1)</f>
        <v>0</v>
      </c>
      <c r="AW147" s="49">
        <f>N((AW103-SUM($J125:AV125)&gt;=0))*ROUND(AW103-SUM($J125:AV125),1)</f>
        <v>0</v>
      </c>
      <c r="AX147" s="49">
        <f>N((AX103-SUM($J125:AW125)&gt;=0))*ROUND(AX103-SUM($J125:AW125),1)</f>
        <v>0</v>
      </c>
      <c r="AY147" s="49">
        <f>N((AY103-SUM($J125:AX125)&gt;=0))*ROUND(AY103-SUM($J125:AX125),1)</f>
        <v>0</v>
      </c>
      <c r="AZ147" s="49">
        <f>N((AZ103-SUM($J125:AY125)&gt;=0))*ROUND(AZ103-SUM($J125:AY125),1)</f>
        <v>0</v>
      </c>
      <c r="BA147" s="49">
        <f>N((BA103-SUM($J125:AZ125)&gt;=0))*ROUND(BA103-SUM($J125:AZ125),1)</f>
        <v>0</v>
      </c>
      <c r="BB147" s="49">
        <f>N((BB103-SUM($J125:BA125)&gt;=0))*ROUND(BB103-SUM($J125:BA125),1)</f>
        <v>0</v>
      </c>
      <c r="BC147" s="49">
        <f>N((BC103-SUM($J125:BB125)&gt;=0))*ROUND(BC103-SUM($J125:BB125),1)</f>
        <v>0</v>
      </c>
      <c r="BD147" s="49">
        <f>N((BD103-SUM($J125:BC125)&gt;=0))*ROUND(BD103-SUM($J125:BC125),1)</f>
        <v>0</v>
      </c>
      <c r="BE147" s="49">
        <f>N((BE103-SUM($J125:BD125)&gt;=0))*ROUND(BE103-SUM($J125:BD125),1)</f>
        <v>0</v>
      </c>
      <c r="BF147" s="49">
        <f>N((BF103-SUM($J125:BE125)&gt;=0))*ROUND(BF103-SUM($J125:BE125),1)</f>
        <v>0</v>
      </c>
      <c r="BG147" s="49">
        <f>N((BG103-SUM($J125:BF125)&gt;=0))*ROUND(BG103-SUM($J125:BF125),1)</f>
        <v>0</v>
      </c>
      <c r="BH147" s="49">
        <f>N((BH103-SUM($J125:BG125)&gt;=0))*ROUND(BH103-SUM($J125:BG125),1)</f>
        <v>0</v>
      </c>
      <c r="BI147" s="49">
        <f>N((BI103-SUM($J125:BH125)&gt;=0))*ROUND(BI103-SUM($J125:BH125),1)</f>
        <v>0</v>
      </c>
      <c r="BJ147" s="49">
        <f>N((BJ103-SUM($J125:BI125)&gt;=0))*ROUND(BJ103-SUM($J125:BI125),1)</f>
        <v>0</v>
      </c>
      <c r="BK147" s="49">
        <f>N((BK103-SUM($J125:BJ125)&gt;=0))*ROUND(BK103-SUM($J125:BJ125),1)</f>
        <v>0</v>
      </c>
      <c r="BL147" s="49">
        <f>N((BL103-SUM($J125:BK125)&gt;=0))*ROUND(BL103-SUM($J125:BK125),1)</f>
        <v>0</v>
      </c>
      <c r="BM147" s="49">
        <f>N((BM103-SUM($J125:BL125)&gt;=0))*ROUND(BM103-SUM($J125:BL125),1)</f>
        <v>0</v>
      </c>
      <c r="BN147" s="49">
        <f>N((BN103-SUM($J125:BM125)&gt;=0))*ROUND(BN103-SUM($J125:BM125),1)</f>
        <v>0</v>
      </c>
      <c r="BO147" s="49">
        <f>N((BO103-SUM($J125:BN125)&gt;=0))*ROUND(BO103-SUM($J125:BN125),1)</f>
        <v>0</v>
      </c>
      <c r="BP147" s="49">
        <f>N((BP103-SUM($J125:BO125)&gt;=0))*ROUND(BP103-SUM($J125:BO125),1)</f>
        <v>0</v>
      </c>
      <c r="BQ147" s="49">
        <f>N((BQ103-SUM($J125:BP125)&gt;=0))*ROUND(BQ103-SUM($J125:BP125),1)</f>
        <v>0</v>
      </c>
      <c r="BR147" s="49">
        <f>N((BR103-SUM($J125:BQ125)&gt;=0))*ROUND(BR103-SUM($J125:BQ125),1)</f>
        <v>0</v>
      </c>
      <c r="BS147" s="49">
        <f>N((BS103-SUM($J125:BR125)&gt;=0))*ROUND(BS103-SUM($J125:BR125),1)</f>
        <v>0</v>
      </c>
      <c r="BT147" s="49">
        <f>N((BT103-SUM($J125:BS125)&gt;=0))*ROUND(BT103-SUM($J125:BS125),1)</f>
        <v>0</v>
      </c>
      <c r="BU147" s="49">
        <f>N((BU103-SUM($J125:BT125)&gt;=0))*ROUND(BU103-SUM($J125:BT125),1)</f>
        <v>0</v>
      </c>
      <c r="BV147" s="49">
        <f>N((BV103-SUM($J125:BU125)&gt;=0))*ROUND(BV103-SUM($J125:BU125),1)</f>
        <v>0</v>
      </c>
      <c r="BW147" s="49">
        <f>N((BW103-SUM($J125:BV125)&gt;=0))*ROUND(BW103-SUM($J125:BV125),1)</f>
        <v>0</v>
      </c>
      <c r="BX147" s="49">
        <f>N((BX103-SUM($J125:BW125)&gt;=0))*ROUND(BX103-SUM($J125:BW125),1)</f>
        <v>0</v>
      </c>
      <c r="BY147" s="49">
        <f>N((BY103-SUM($J125:BX125)&gt;=0))*ROUND(BY103-SUM($J125:BX125),1)</f>
        <v>0</v>
      </c>
      <c r="BZ147" s="49">
        <f>N((BZ103-SUM($J125:BY125)&gt;=0))*ROUND(BZ103-SUM($J125:BY125),1)</f>
        <v>0</v>
      </c>
      <c r="CA147" s="49">
        <f>N((CA103-SUM($J125:BZ125)&gt;=0))*ROUND(CA103-SUM($J125:BZ125),1)</f>
        <v>0</v>
      </c>
      <c r="CB147" s="49">
        <f>N((CB103-SUM($J125:CA125)&gt;=0))*ROUND(CB103-SUM($J125:CA125),1)</f>
        <v>0</v>
      </c>
      <c r="CC147" s="49">
        <f>N((CC103-SUM($J125:CB125)&gt;=0))*ROUND(CC103-SUM($J125:CB125),1)</f>
        <v>0</v>
      </c>
      <c r="CD147" s="49">
        <f>N((CD103-SUM($J125:CC125)&gt;=0))*ROUND(CD103-SUM($J125:CC125),1)</f>
        <v>0</v>
      </c>
      <c r="CE147" s="49">
        <f>N((CE103-SUM($J125:CD125)&gt;=0))*ROUND(CE103-SUM($J125:CD125),1)</f>
        <v>0</v>
      </c>
      <c r="CF147" s="49">
        <f>N((CF103-SUM($J125:CE125)&gt;=0))*ROUND(CF103-SUM($J125:CE125),1)</f>
        <v>0</v>
      </c>
      <c r="CG147" s="49">
        <f>N((CG103-SUM($J125:CF125)&gt;=0))*ROUND(CG103-SUM($J125:CF125),1)</f>
        <v>0</v>
      </c>
      <c r="CH147" s="49">
        <f>N((CH103-SUM($J125:CG125)&gt;=0))*ROUND(CH103-SUM($J125:CG125),1)</f>
        <v>0</v>
      </c>
      <c r="CI147" s="49">
        <f>N((CI103-SUM($J125:CH125)&gt;=0))*ROUND(CI103-SUM($J125:CH125),1)</f>
        <v>0</v>
      </c>
      <c r="CJ147" s="49">
        <f>N((CJ103-SUM($J125:CI125)&gt;=0))*ROUND(CJ103-SUM($J125:CI125),1)</f>
        <v>0</v>
      </c>
      <c r="CK147" s="49">
        <f>N((CK103-SUM($J125:CJ125)&gt;=0))*ROUND(CK103-SUM($J125:CJ125),1)</f>
        <v>0</v>
      </c>
      <c r="CL147" s="49">
        <f>N((CL103-SUM($J125:CK125)&gt;=0))*ROUND(CL103-SUM($J125:CK125),1)</f>
        <v>0</v>
      </c>
      <c r="CM147" s="49">
        <f>N((CM103-SUM($J125:CL125)&gt;=0))*ROUND(CM103-SUM($J125:CL125),1)</f>
        <v>0</v>
      </c>
      <c r="CN147" s="49">
        <f>N((CN103-SUM($J125:CM125)&gt;=0))*ROUND(CN103-SUM($J125:CM125),1)</f>
        <v>0</v>
      </c>
      <c r="CO147" s="49">
        <f>N((CO103-SUM($J125:CN125)&gt;=0))*ROUND(CO103-SUM($J125:CN125),1)</f>
        <v>0</v>
      </c>
      <c r="CP147" s="49">
        <f>N((CP103-SUM($J125:CO125)&gt;=0))*ROUND(CP103-SUM($J125:CO125),1)</f>
        <v>0</v>
      </c>
      <c r="CQ147" s="49">
        <f>N((CQ103-SUM($J125:CP125)&gt;=0))*ROUND(CQ103-SUM($J125:CP125),1)</f>
        <v>0</v>
      </c>
      <c r="CR147" s="49">
        <f>N((CR103-SUM($J125:CQ125)&gt;=0))*ROUND(CR103-SUM($J125:CQ125),1)</f>
        <v>0</v>
      </c>
      <c r="CS147" s="49">
        <f>N((CS103-SUM($J125:CR125)&gt;=0))*ROUND(CS103-SUM($J125:CR125),1)</f>
        <v>0</v>
      </c>
      <c r="CT147" s="49">
        <f>N((CT103-SUM($J125:CS125)&gt;=0))*ROUND(CT103-SUM($J125:CS125),1)</f>
        <v>0</v>
      </c>
      <c r="CU147" s="49">
        <f>N((CU103-SUM($J125:CT125)&gt;=0))*ROUND(CU103-SUM($J125:CT125),1)</f>
        <v>0</v>
      </c>
      <c r="CV147" s="49">
        <f>N((CV103-SUM($J125:CU125)&gt;=0))*ROUND(CV103-SUM($J125:CU125),1)</f>
        <v>0</v>
      </c>
      <c r="CW147" s="49">
        <f>N((CW103-SUM($J125:CV125)&gt;=0))*ROUND(CW103-SUM($J125:CV125),1)</f>
        <v>0</v>
      </c>
      <c r="CX147" s="49">
        <f>N((CX103-SUM($J125:CW125)&gt;=0))*ROUND(CX103-SUM($J125:CW125),1)</f>
        <v>0</v>
      </c>
      <c r="CY147" s="49">
        <f>N((CY103-SUM($J125:CX125)&gt;=0))*ROUND(CY103-SUM($J125:CX125),1)</f>
        <v>0</v>
      </c>
      <c r="CZ147" s="49">
        <f>N((CZ103-SUM($J125:CY125)&gt;=0))*ROUND(CZ103-SUM($J125:CY125),1)</f>
        <v>0</v>
      </c>
      <c r="DA147" s="49">
        <f>N((DA103-SUM($J125:CZ125)&gt;=0))*ROUND(DA103-SUM($J125:CZ125),1)</f>
        <v>0</v>
      </c>
      <c r="DB147" s="49">
        <f>N((DB103-SUM($J125:DA125)&gt;=0))*ROUND(DB103-SUM($J125:DA125),1)</f>
        <v>0</v>
      </c>
      <c r="DC147" s="49">
        <f>N((DC103-SUM($J125:DB125)&gt;=0))*ROUND(DC103-SUM($J125:DB125),1)</f>
        <v>0</v>
      </c>
      <c r="DD147" s="49">
        <f>N((DD103-SUM($J125:DC125)&gt;=0))*ROUND(DD103-SUM($J125:DC125),1)</f>
        <v>0</v>
      </c>
      <c r="DE147" s="49">
        <f>N((DE103-SUM($J125:DD125)&gt;=0))*ROUND(DE103-SUM($J125:DD125),1)</f>
        <v>0</v>
      </c>
      <c r="DF147" s="49">
        <f>N((DF103-SUM($J125:DE125)&gt;=0))*ROUND(DF103-SUM($J125:DE125),1)</f>
        <v>0</v>
      </c>
      <c r="DG147" s="49">
        <f>N((DG103-SUM($J125:DF125)&gt;=0))*ROUND(DG103-SUM($J125:DF125),1)</f>
        <v>0</v>
      </c>
      <c r="DH147" s="49">
        <f>N((DH103-SUM($J125:DG125)&gt;=0))*ROUND(DH103-SUM($J125:DG125),1)</f>
        <v>0</v>
      </c>
      <c r="DI147" s="49">
        <f>N((DI103-SUM($J125:DH125)&gt;=0))*ROUND(DI103-SUM($J125:DH125),1)</f>
        <v>0</v>
      </c>
      <c r="DJ147" s="49">
        <f>N((DJ103-SUM($J125:DI125)&gt;=0))*ROUND(DJ103-SUM($J125:DI125),1)</f>
        <v>0</v>
      </c>
    </row>
    <row r="148" spans="1:114" x14ac:dyDescent="0.25">
      <c r="B148" t="str">
        <f t="shared" si="87"/>
        <v>Создание / реконструкция объект №14</v>
      </c>
      <c r="G148" s="45" t="s">
        <v>138</v>
      </c>
      <c r="J148" s="49"/>
      <c r="K148" s="49">
        <f>N((K104-SUM($J126:J126)&gt;=0))*ROUND(K104-SUM($J126:J126),1)</f>
        <v>0</v>
      </c>
      <c r="L148" s="49">
        <f>N((L104-SUM($J126:K126)&gt;=0))*ROUND(L104-SUM($J126:K126),1)</f>
        <v>0</v>
      </c>
      <c r="M148" s="49">
        <f>N((M104-SUM($J126:L126)&gt;=0))*ROUND(M104-SUM($J126:L126),1)</f>
        <v>0</v>
      </c>
      <c r="N148" s="49">
        <f>N((N104-SUM($J126:M126)&gt;=0))*ROUND(N104-SUM($J126:M126),1)</f>
        <v>0</v>
      </c>
      <c r="O148" s="49">
        <f>N((O104-SUM($J126:N126)&gt;=0))*ROUND(O104-SUM($J126:N126),1)</f>
        <v>0</v>
      </c>
      <c r="P148" s="49">
        <f>N((P104-SUM($J126:O126)&gt;=0))*ROUND(P104-SUM($J126:O126),1)</f>
        <v>0</v>
      </c>
      <c r="Q148" s="49">
        <f>N((Q104-SUM($J126:P126)&gt;=0))*ROUND(Q104-SUM($J126:P126),1)</f>
        <v>0</v>
      </c>
      <c r="R148" s="49">
        <f>N((R104-SUM($J126:Q126)&gt;=0))*ROUND(R104-SUM($J126:Q126),1)</f>
        <v>0</v>
      </c>
      <c r="S148" s="49">
        <f>N((S104-SUM($J126:R126)&gt;=0))*ROUND(S104-SUM($J126:R126),1)</f>
        <v>0</v>
      </c>
      <c r="T148" s="49">
        <f>N((T104-SUM($J126:S126)&gt;=0))*ROUND(T104-SUM($J126:S126),1)</f>
        <v>0</v>
      </c>
      <c r="U148" s="49">
        <f>N((U104-SUM($J126:T126)&gt;=0))*ROUND(U104-SUM($J126:T126),1)</f>
        <v>0</v>
      </c>
      <c r="V148" s="49">
        <f>N((V104-SUM($J126:U126)&gt;=0))*ROUND(V104-SUM($J126:U126),1)</f>
        <v>0</v>
      </c>
      <c r="W148" s="49">
        <f>N((W104-SUM($J126:V126)&gt;=0))*ROUND(W104-SUM($J126:V126),1)</f>
        <v>0</v>
      </c>
      <c r="X148" s="49">
        <f>N((X104-SUM($J126:W126)&gt;=0))*ROUND(X104-SUM($J126:W126),1)</f>
        <v>0</v>
      </c>
      <c r="Y148" s="49">
        <f>N((Y104-SUM($J126:X126)&gt;=0))*ROUND(Y104-SUM($J126:X126),1)</f>
        <v>0</v>
      </c>
      <c r="Z148" s="49">
        <f>N((Z104-SUM($J126:Y126)&gt;=0))*ROUND(Z104-SUM($J126:Y126),1)</f>
        <v>0</v>
      </c>
      <c r="AA148" s="49">
        <f>N((AA104-SUM($J126:Z126)&gt;=0))*ROUND(AA104-SUM($J126:Z126),1)</f>
        <v>0</v>
      </c>
      <c r="AB148" s="49">
        <f>N((AB104-SUM($J126:AA126)&gt;=0))*ROUND(AB104-SUM($J126:AA126),1)</f>
        <v>0</v>
      </c>
      <c r="AC148" s="49">
        <f>N((AC104-SUM($J126:AB126)&gt;=0))*ROUND(AC104-SUM($J126:AB126),1)</f>
        <v>0</v>
      </c>
      <c r="AD148" s="49">
        <f>N((AD104-SUM($J126:AC126)&gt;=0))*ROUND(AD104-SUM($J126:AC126),1)</f>
        <v>0</v>
      </c>
      <c r="AE148" s="49">
        <f>N((AE104-SUM($J126:AD126)&gt;=0))*ROUND(AE104-SUM($J126:AD126),1)</f>
        <v>0</v>
      </c>
      <c r="AF148" s="49">
        <f>N((AF104-SUM($J126:AE126)&gt;=0))*ROUND(AF104-SUM($J126:AE126),1)</f>
        <v>0</v>
      </c>
      <c r="AG148" s="49">
        <f>N((AG104-SUM($J126:AF126)&gt;=0))*ROUND(AG104-SUM($J126:AF126),1)</f>
        <v>0</v>
      </c>
      <c r="AH148" s="49">
        <f>N((AH104-SUM($J126:AG126)&gt;=0))*ROUND(AH104-SUM($J126:AG126),1)</f>
        <v>0</v>
      </c>
      <c r="AI148" s="49">
        <f>N((AI104-SUM($J126:AH126)&gt;=0))*ROUND(AI104-SUM($J126:AH126),1)</f>
        <v>0</v>
      </c>
      <c r="AJ148" s="49">
        <f>N((AJ104-SUM($J126:AI126)&gt;=0))*ROUND(AJ104-SUM($J126:AI126),1)</f>
        <v>0</v>
      </c>
      <c r="AK148" s="49">
        <f>N((AK104-SUM($J126:AJ126)&gt;=0))*ROUND(AK104-SUM($J126:AJ126),1)</f>
        <v>0</v>
      </c>
      <c r="AL148" s="49">
        <f>N((AL104-SUM($J126:AK126)&gt;=0))*ROUND(AL104-SUM($J126:AK126),1)</f>
        <v>0</v>
      </c>
      <c r="AM148" s="49">
        <f>N((AM104-SUM($J126:AL126)&gt;=0))*ROUND(AM104-SUM($J126:AL126),1)</f>
        <v>0</v>
      </c>
      <c r="AN148" s="49">
        <f>N((AN104-SUM($J126:AM126)&gt;=0))*ROUND(AN104-SUM($J126:AM126),1)</f>
        <v>0</v>
      </c>
      <c r="AO148" s="49">
        <f>N((AO104-SUM($J126:AN126)&gt;=0))*ROUND(AO104-SUM($J126:AN126),1)</f>
        <v>0</v>
      </c>
      <c r="AP148" s="49">
        <f>N((AP104-SUM($J126:AO126)&gt;=0))*ROUND(AP104-SUM($J126:AO126),1)</f>
        <v>0</v>
      </c>
      <c r="AQ148" s="49">
        <f>N((AQ104-SUM($J126:AP126)&gt;=0))*ROUND(AQ104-SUM($J126:AP126),1)</f>
        <v>0</v>
      </c>
      <c r="AR148" s="49">
        <f>N((AR104-SUM($J126:AQ126)&gt;=0))*ROUND(AR104-SUM($J126:AQ126),1)</f>
        <v>0</v>
      </c>
      <c r="AS148" s="49">
        <f>N((AS104-SUM($J126:AR126)&gt;=0))*ROUND(AS104-SUM($J126:AR126),1)</f>
        <v>0</v>
      </c>
      <c r="AT148" s="49">
        <f>N((AT104-SUM($J126:AS126)&gt;=0))*ROUND(AT104-SUM($J126:AS126),1)</f>
        <v>0</v>
      </c>
      <c r="AU148" s="49">
        <f>N((AU104-SUM($J126:AT126)&gt;=0))*ROUND(AU104-SUM($J126:AT126),1)</f>
        <v>0</v>
      </c>
      <c r="AV148" s="49">
        <f>N((AV104-SUM($J126:AU126)&gt;=0))*ROUND(AV104-SUM($J126:AU126),1)</f>
        <v>0</v>
      </c>
      <c r="AW148" s="49">
        <f>N((AW104-SUM($J126:AV126)&gt;=0))*ROUND(AW104-SUM($J126:AV126),1)</f>
        <v>0</v>
      </c>
      <c r="AX148" s="49">
        <f>N((AX104-SUM($J126:AW126)&gt;=0))*ROUND(AX104-SUM($J126:AW126),1)</f>
        <v>0</v>
      </c>
      <c r="AY148" s="49">
        <f>N((AY104-SUM($J126:AX126)&gt;=0))*ROUND(AY104-SUM($J126:AX126),1)</f>
        <v>0</v>
      </c>
      <c r="AZ148" s="49">
        <f>N((AZ104-SUM($J126:AY126)&gt;=0))*ROUND(AZ104-SUM($J126:AY126),1)</f>
        <v>0</v>
      </c>
      <c r="BA148" s="49">
        <f>N((BA104-SUM($J126:AZ126)&gt;=0))*ROUND(BA104-SUM($J126:AZ126),1)</f>
        <v>0</v>
      </c>
      <c r="BB148" s="49">
        <f>N((BB104-SUM($J126:BA126)&gt;=0))*ROUND(BB104-SUM($J126:BA126),1)</f>
        <v>0</v>
      </c>
      <c r="BC148" s="49">
        <f>N((BC104-SUM($J126:BB126)&gt;=0))*ROUND(BC104-SUM($J126:BB126),1)</f>
        <v>0</v>
      </c>
      <c r="BD148" s="49">
        <f>N((BD104-SUM($J126:BC126)&gt;=0))*ROUND(BD104-SUM($J126:BC126),1)</f>
        <v>0</v>
      </c>
      <c r="BE148" s="49">
        <f>N((BE104-SUM($J126:BD126)&gt;=0))*ROUND(BE104-SUM($J126:BD126),1)</f>
        <v>0</v>
      </c>
      <c r="BF148" s="49">
        <f>N((BF104-SUM($J126:BE126)&gt;=0))*ROUND(BF104-SUM($J126:BE126),1)</f>
        <v>0</v>
      </c>
      <c r="BG148" s="49">
        <f>N((BG104-SUM($J126:BF126)&gt;=0))*ROUND(BG104-SUM($J126:BF126),1)</f>
        <v>0</v>
      </c>
      <c r="BH148" s="49">
        <f>N((BH104-SUM($J126:BG126)&gt;=0))*ROUND(BH104-SUM($J126:BG126),1)</f>
        <v>0</v>
      </c>
      <c r="BI148" s="49">
        <f>N((BI104-SUM($J126:BH126)&gt;=0))*ROUND(BI104-SUM($J126:BH126),1)</f>
        <v>0</v>
      </c>
      <c r="BJ148" s="49">
        <f>N((BJ104-SUM($J126:BI126)&gt;=0))*ROUND(BJ104-SUM($J126:BI126),1)</f>
        <v>0</v>
      </c>
      <c r="BK148" s="49">
        <f>N((BK104-SUM($J126:BJ126)&gt;=0))*ROUND(BK104-SUM($J126:BJ126),1)</f>
        <v>0</v>
      </c>
      <c r="BL148" s="49">
        <f>N((BL104-SUM($J126:BK126)&gt;=0))*ROUND(BL104-SUM($J126:BK126),1)</f>
        <v>0</v>
      </c>
      <c r="BM148" s="49">
        <f>N((BM104-SUM($J126:BL126)&gt;=0))*ROUND(BM104-SUM($J126:BL126),1)</f>
        <v>0</v>
      </c>
      <c r="BN148" s="49">
        <f>N((BN104-SUM($J126:BM126)&gt;=0))*ROUND(BN104-SUM($J126:BM126),1)</f>
        <v>0</v>
      </c>
      <c r="BO148" s="49">
        <f>N((BO104-SUM($J126:BN126)&gt;=0))*ROUND(BO104-SUM($J126:BN126),1)</f>
        <v>0</v>
      </c>
      <c r="BP148" s="49">
        <f>N((BP104-SUM($J126:BO126)&gt;=0))*ROUND(BP104-SUM($J126:BO126),1)</f>
        <v>0</v>
      </c>
      <c r="BQ148" s="49">
        <f>N((BQ104-SUM($J126:BP126)&gt;=0))*ROUND(BQ104-SUM($J126:BP126),1)</f>
        <v>0</v>
      </c>
      <c r="BR148" s="49">
        <f>N((BR104-SUM($J126:BQ126)&gt;=0))*ROUND(BR104-SUM($J126:BQ126),1)</f>
        <v>0</v>
      </c>
      <c r="BS148" s="49">
        <f>N((BS104-SUM($J126:BR126)&gt;=0))*ROUND(BS104-SUM($J126:BR126),1)</f>
        <v>0</v>
      </c>
      <c r="BT148" s="49">
        <f>N((BT104-SUM($J126:BS126)&gt;=0))*ROUND(BT104-SUM($J126:BS126),1)</f>
        <v>0</v>
      </c>
      <c r="BU148" s="49">
        <f>N((BU104-SUM($J126:BT126)&gt;=0))*ROUND(BU104-SUM($J126:BT126),1)</f>
        <v>0</v>
      </c>
      <c r="BV148" s="49">
        <f>N((BV104-SUM($J126:BU126)&gt;=0))*ROUND(BV104-SUM($J126:BU126),1)</f>
        <v>0</v>
      </c>
      <c r="BW148" s="49">
        <f>N((BW104-SUM($J126:BV126)&gt;=0))*ROUND(BW104-SUM($J126:BV126),1)</f>
        <v>0</v>
      </c>
      <c r="BX148" s="49">
        <f>N((BX104-SUM($J126:BW126)&gt;=0))*ROUND(BX104-SUM($J126:BW126),1)</f>
        <v>0</v>
      </c>
      <c r="BY148" s="49">
        <f>N((BY104-SUM($J126:BX126)&gt;=0))*ROUND(BY104-SUM($J126:BX126),1)</f>
        <v>0</v>
      </c>
      <c r="BZ148" s="49">
        <f>N((BZ104-SUM($J126:BY126)&gt;=0))*ROUND(BZ104-SUM($J126:BY126),1)</f>
        <v>0</v>
      </c>
      <c r="CA148" s="49">
        <f>N((CA104-SUM($J126:BZ126)&gt;=0))*ROUND(CA104-SUM($J126:BZ126),1)</f>
        <v>0</v>
      </c>
      <c r="CB148" s="49">
        <f>N((CB104-SUM($J126:CA126)&gt;=0))*ROUND(CB104-SUM($J126:CA126),1)</f>
        <v>0</v>
      </c>
      <c r="CC148" s="49">
        <f>N((CC104-SUM($J126:CB126)&gt;=0))*ROUND(CC104-SUM($J126:CB126),1)</f>
        <v>0</v>
      </c>
      <c r="CD148" s="49">
        <f>N((CD104-SUM($J126:CC126)&gt;=0))*ROUND(CD104-SUM($J126:CC126),1)</f>
        <v>0</v>
      </c>
      <c r="CE148" s="49">
        <f>N((CE104-SUM($J126:CD126)&gt;=0))*ROUND(CE104-SUM($J126:CD126),1)</f>
        <v>0</v>
      </c>
      <c r="CF148" s="49">
        <f>N((CF104-SUM($J126:CE126)&gt;=0))*ROUND(CF104-SUM($J126:CE126),1)</f>
        <v>0</v>
      </c>
      <c r="CG148" s="49">
        <f>N((CG104-SUM($J126:CF126)&gt;=0))*ROUND(CG104-SUM($J126:CF126),1)</f>
        <v>0</v>
      </c>
      <c r="CH148" s="49">
        <f>N((CH104-SUM($J126:CG126)&gt;=0))*ROUND(CH104-SUM($J126:CG126),1)</f>
        <v>0</v>
      </c>
      <c r="CI148" s="49">
        <f>N((CI104-SUM($J126:CH126)&gt;=0))*ROUND(CI104-SUM($J126:CH126),1)</f>
        <v>0</v>
      </c>
      <c r="CJ148" s="49">
        <f>N((CJ104-SUM($J126:CI126)&gt;=0))*ROUND(CJ104-SUM($J126:CI126),1)</f>
        <v>0</v>
      </c>
      <c r="CK148" s="49">
        <f>N((CK104-SUM($J126:CJ126)&gt;=0))*ROUND(CK104-SUM($J126:CJ126),1)</f>
        <v>0</v>
      </c>
      <c r="CL148" s="49">
        <f>N((CL104-SUM($J126:CK126)&gt;=0))*ROUND(CL104-SUM($J126:CK126),1)</f>
        <v>0</v>
      </c>
      <c r="CM148" s="49">
        <f>N((CM104-SUM($J126:CL126)&gt;=0))*ROUND(CM104-SUM($J126:CL126),1)</f>
        <v>0</v>
      </c>
      <c r="CN148" s="49">
        <f>N((CN104-SUM($J126:CM126)&gt;=0))*ROUND(CN104-SUM($J126:CM126),1)</f>
        <v>0</v>
      </c>
      <c r="CO148" s="49">
        <f>N((CO104-SUM($J126:CN126)&gt;=0))*ROUND(CO104-SUM($J126:CN126),1)</f>
        <v>0</v>
      </c>
      <c r="CP148" s="49">
        <f>N((CP104-SUM($J126:CO126)&gt;=0))*ROUND(CP104-SUM($J126:CO126),1)</f>
        <v>0</v>
      </c>
      <c r="CQ148" s="49">
        <f>N((CQ104-SUM($J126:CP126)&gt;=0))*ROUND(CQ104-SUM($J126:CP126),1)</f>
        <v>0</v>
      </c>
      <c r="CR148" s="49">
        <f>N((CR104-SUM($J126:CQ126)&gt;=0))*ROUND(CR104-SUM($J126:CQ126),1)</f>
        <v>0</v>
      </c>
      <c r="CS148" s="49">
        <f>N((CS104-SUM($J126:CR126)&gt;=0))*ROUND(CS104-SUM($J126:CR126),1)</f>
        <v>0</v>
      </c>
      <c r="CT148" s="49">
        <f>N((CT104-SUM($J126:CS126)&gt;=0))*ROUND(CT104-SUM($J126:CS126),1)</f>
        <v>0</v>
      </c>
      <c r="CU148" s="49">
        <f>N((CU104-SUM($J126:CT126)&gt;=0))*ROUND(CU104-SUM($J126:CT126),1)</f>
        <v>0</v>
      </c>
      <c r="CV148" s="49">
        <f>N((CV104-SUM($J126:CU126)&gt;=0))*ROUND(CV104-SUM($J126:CU126),1)</f>
        <v>0</v>
      </c>
      <c r="CW148" s="49">
        <f>N((CW104-SUM($J126:CV126)&gt;=0))*ROUND(CW104-SUM($J126:CV126),1)</f>
        <v>0</v>
      </c>
      <c r="CX148" s="49">
        <f>N((CX104-SUM($J126:CW126)&gt;=0))*ROUND(CX104-SUM($J126:CW126),1)</f>
        <v>0</v>
      </c>
      <c r="CY148" s="49">
        <f>N((CY104-SUM($J126:CX126)&gt;=0))*ROUND(CY104-SUM($J126:CX126),1)</f>
        <v>0</v>
      </c>
      <c r="CZ148" s="49">
        <f>N((CZ104-SUM($J126:CY126)&gt;=0))*ROUND(CZ104-SUM($J126:CY126),1)</f>
        <v>0</v>
      </c>
      <c r="DA148" s="49">
        <f>N((DA104-SUM($J126:CZ126)&gt;=0))*ROUND(DA104-SUM($J126:CZ126),1)</f>
        <v>0</v>
      </c>
      <c r="DB148" s="49">
        <f>N((DB104-SUM($J126:DA126)&gt;=0))*ROUND(DB104-SUM($J126:DA126),1)</f>
        <v>0</v>
      </c>
      <c r="DC148" s="49">
        <f>N((DC104-SUM($J126:DB126)&gt;=0))*ROUND(DC104-SUM($J126:DB126),1)</f>
        <v>0</v>
      </c>
      <c r="DD148" s="49">
        <f>N((DD104-SUM($J126:DC126)&gt;=0))*ROUND(DD104-SUM($J126:DC126),1)</f>
        <v>0</v>
      </c>
      <c r="DE148" s="49">
        <f>N((DE104-SUM($J126:DD126)&gt;=0))*ROUND(DE104-SUM($J126:DD126),1)</f>
        <v>0</v>
      </c>
      <c r="DF148" s="49">
        <f>N((DF104-SUM($J126:DE126)&gt;=0))*ROUND(DF104-SUM($J126:DE126),1)</f>
        <v>0</v>
      </c>
      <c r="DG148" s="49">
        <f>N((DG104-SUM($J126:DF126)&gt;=0))*ROUND(DG104-SUM($J126:DF126),1)</f>
        <v>0</v>
      </c>
      <c r="DH148" s="49">
        <f>N((DH104-SUM($J126:DG126)&gt;=0))*ROUND(DH104-SUM($J126:DG126),1)</f>
        <v>0</v>
      </c>
      <c r="DI148" s="49">
        <f>N((DI104-SUM($J126:DH126)&gt;=0))*ROUND(DI104-SUM($J126:DH126),1)</f>
        <v>0</v>
      </c>
      <c r="DJ148" s="49">
        <f>N((DJ104-SUM($J126:DI126)&gt;=0))*ROUND(DJ104-SUM($J126:DI126),1)</f>
        <v>0</v>
      </c>
    </row>
    <row r="149" spans="1:114" x14ac:dyDescent="0.25">
      <c r="B149" t="str">
        <f t="shared" si="87"/>
        <v>Создание / реконструкция объект №15</v>
      </c>
      <c r="G149" s="45" t="s">
        <v>138</v>
      </c>
      <c r="J149" s="49"/>
      <c r="K149" s="49">
        <f>N((K105-SUM($J127:J127)&gt;=0))*ROUND(K105-SUM($J127:J127),1)</f>
        <v>0</v>
      </c>
      <c r="L149" s="49">
        <f>N((L105-SUM($J127:K127)&gt;=0))*ROUND(L105-SUM($J127:K127),1)</f>
        <v>0</v>
      </c>
      <c r="M149" s="49">
        <f>N((M105-SUM($J127:L127)&gt;=0))*ROUND(M105-SUM($J127:L127),1)</f>
        <v>0</v>
      </c>
      <c r="N149" s="49">
        <f>N((N105-SUM($J127:M127)&gt;=0))*ROUND(N105-SUM($J127:M127),1)</f>
        <v>0</v>
      </c>
      <c r="O149" s="49">
        <f>N((O105-SUM($J127:N127)&gt;=0))*ROUND(O105-SUM($J127:N127),1)</f>
        <v>0</v>
      </c>
      <c r="P149" s="49">
        <f>N((P105-SUM($J127:O127)&gt;=0))*ROUND(P105-SUM($J127:O127),1)</f>
        <v>0</v>
      </c>
      <c r="Q149" s="49">
        <f>N((Q105-SUM($J127:P127)&gt;=0))*ROUND(Q105-SUM($J127:P127),1)</f>
        <v>0</v>
      </c>
      <c r="R149" s="49">
        <f>N((R105-SUM($J127:Q127)&gt;=0))*ROUND(R105-SUM($J127:Q127),1)</f>
        <v>0</v>
      </c>
      <c r="S149" s="49">
        <f>N((S105-SUM($J127:R127)&gt;=0))*ROUND(S105-SUM($J127:R127),1)</f>
        <v>0</v>
      </c>
      <c r="T149" s="49">
        <f>N((T105-SUM($J127:S127)&gt;=0))*ROUND(T105-SUM($J127:S127),1)</f>
        <v>0</v>
      </c>
      <c r="U149" s="49">
        <f>N((U105-SUM($J127:T127)&gt;=0))*ROUND(U105-SUM($J127:T127),1)</f>
        <v>0</v>
      </c>
      <c r="V149" s="49">
        <f>N((V105-SUM($J127:U127)&gt;=0))*ROUND(V105-SUM($J127:U127),1)</f>
        <v>0</v>
      </c>
      <c r="W149" s="49">
        <f>N((W105-SUM($J127:V127)&gt;=0))*ROUND(W105-SUM($J127:V127),1)</f>
        <v>0</v>
      </c>
      <c r="X149" s="49">
        <f>N((X105-SUM($J127:W127)&gt;=0))*ROUND(X105-SUM($J127:W127),1)</f>
        <v>0</v>
      </c>
      <c r="Y149" s="49">
        <f>N((Y105-SUM($J127:X127)&gt;=0))*ROUND(Y105-SUM($J127:X127),1)</f>
        <v>0</v>
      </c>
      <c r="Z149" s="49">
        <f>N((Z105-SUM($J127:Y127)&gt;=0))*ROUND(Z105-SUM($J127:Y127),1)</f>
        <v>0</v>
      </c>
      <c r="AA149" s="49">
        <f>N((AA105-SUM($J127:Z127)&gt;=0))*ROUND(AA105-SUM($J127:Z127),1)</f>
        <v>0</v>
      </c>
      <c r="AB149" s="49">
        <f>N((AB105-SUM($J127:AA127)&gt;=0))*ROUND(AB105-SUM($J127:AA127),1)</f>
        <v>0</v>
      </c>
      <c r="AC149" s="49">
        <f>N((AC105-SUM($J127:AB127)&gt;=0))*ROUND(AC105-SUM($J127:AB127),1)</f>
        <v>0</v>
      </c>
      <c r="AD149" s="49">
        <f>N((AD105-SUM($J127:AC127)&gt;=0))*ROUND(AD105-SUM($J127:AC127),1)</f>
        <v>0</v>
      </c>
      <c r="AE149" s="49">
        <f>N((AE105-SUM($J127:AD127)&gt;=0))*ROUND(AE105-SUM($J127:AD127),1)</f>
        <v>0</v>
      </c>
      <c r="AF149" s="49">
        <f>N((AF105-SUM($J127:AE127)&gt;=0))*ROUND(AF105-SUM($J127:AE127),1)</f>
        <v>0</v>
      </c>
      <c r="AG149" s="49">
        <f>N((AG105-SUM($J127:AF127)&gt;=0))*ROUND(AG105-SUM($J127:AF127),1)</f>
        <v>0</v>
      </c>
      <c r="AH149" s="49">
        <f>N((AH105-SUM($J127:AG127)&gt;=0))*ROUND(AH105-SUM($J127:AG127),1)</f>
        <v>0</v>
      </c>
      <c r="AI149" s="49">
        <f>N((AI105-SUM($J127:AH127)&gt;=0))*ROUND(AI105-SUM($J127:AH127),1)</f>
        <v>0</v>
      </c>
      <c r="AJ149" s="49">
        <f>N((AJ105-SUM($J127:AI127)&gt;=0))*ROUND(AJ105-SUM($J127:AI127),1)</f>
        <v>0</v>
      </c>
      <c r="AK149" s="49">
        <f>N((AK105-SUM($J127:AJ127)&gt;=0))*ROUND(AK105-SUM($J127:AJ127),1)</f>
        <v>0</v>
      </c>
      <c r="AL149" s="49">
        <f>N((AL105-SUM($J127:AK127)&gt;=0))*ROUND(AL105-SUM($J127:AK127),1)</f>
        <v>0</v>
      </c>
      <c r="AM149" s="49">
        <f>N((AM105-SUM($J127:AL127)&gt;=0))*ROUND(AM105-SUM($J127:AL127),1)</f>
        <v>0</v>
      </c>
      <c r="AN149" s="49">
        <f>N((AN105-SUM($J127:AM127)&gt;=0))*ROUND(AN105-SUM($J127:AM127),1)</f>
        <v>0</v>
      </c>
      <c r="AO149" s="49">
        <f>N((AO105-SUM($J127:AN127)&gt;=0))*ROUND(AO105-SUM($J127:AN127),1)</f>
        <v>0</v>
      </c>
      <c r="AP149" s="49">
        <f>N((AP105-SUM($J127:AO127)&gt;=0))*ROUND(AP105-SUM($J127:AO127),1)</f>
        <v>0</v>
      </c>
      <c r="AQ149" s="49">
        <f>N((AQ105-SUM($J127:AP127)&gt;=0))*ROUND(AQ105-SUM($J127:AP127),1)</f>
        <v>0</v>
      </c>
      <c r="AR149" s="49">
        <f>N((AR105-SUM($J127:AQ127)&gt;=0))*ROUND(AR105-SUM($J127:AQ127),1)</f>
        <v>0</v>
      </c>
      <c r="AS149" s="49">
        <f>N((AS105-SUM($J127:AR127)&gt;=0))*ROUND(AS105-SUM($J127:AR127),1)</f>
        <v>0</v>
      </c>
      <c r="AT149" s="49">
        <f>N((AT105-SUM($J127:AS127)&gt;=0))*ROUND(AT105-SUM($J127:AS127),1)</f>
        <v>0</v>
      </c>
      <c r="AU149" s="49">
        <f>N((AU105-SUM($J127:AT127)&gt;=0))*ROUND(AU105-SUM($J127:AT127),1)</f>
        <v>0</v>
      </c>
      <c r="AV149" s="49">
        <f>N((AV105-SUM($J127:AU127)&gt;=0))*ROUND(AV105-SUM($J127:AU127),1)</f>
        <v>0</v>
      </c>
      <c r="AW149" s="49">
        <f>N((AW105-SUM($J127:AV127)&gt;=0))*ROUND(AW105-SUM($J127:AV127),1)</f>
        <v>0</v>
      </c>
      <c r="AX149" s="49">
        <f>N((AX105-SUM($J127:AW127)&gt;=0))*ROUND(AX105-SUM($J127:AW127),1)</f>
        <v>0</v>
      </c>
      <c r="AY149" s="49">
        <f>N((AY105-SUM($J127:AX127)&gt;=0))*ROUND(AY105-SUM($J127:AX127),1)</f>
        <v>0</v>
      </c>
      <c r="AZ149" s="49">
        <f>N((AZ105-SUM($J127:AY127)&gt;=0))*ROUND(AZ105-SUM($J127:AY127),1)</f>
        <v>0</v>
      </c>
      <c r="BA149" s="49">
        <f>N((BA105-SUM($J127:AZ127)&gt;=0))*ROUND(BA105-SUM($J127:AZ127),1)</f>
        <v>0</v>
      </c>
      <c r="BB149" s="49">
        <f>N((BB105-SUM($J127:BA127)&gt;=0))*ROUND(BB105-SUM($J127:BA127),1)</f>
        <v>0</v>
      </c>
      <c r="BC149" s="49">
        <f>N((BC105-SUM($J127:BB127)&gt;=0))*ROUND(BC105-SUM($J127:BB127),1)</f>
        <v>0</v>
      </c>
      <c r="BD149" s="49">
        <f>N((BD105-SUM($J127:BC127)&gt;=0))*ROUND(BD105-SUM($J127:BC127),1)</f>
        <v>0</v>
      </c>
      <c r="BE149" s="49">
        <f>N((BE105-SUM($J127:BD127)&gt;=0))*ROUND(BE105-SUM($J127:BD127),1)</f>
        <v>0</v>
      </c>
      <c r="BF149" s="49">
        <f>N((BF105-SUM($J127:BE127)&gt;=0))*ROUND(BF105-SUM($J127:BE127),1)</f>
        <v>0</v>
      </c>
      <c r="BG149" s="49">
        <f>N((BG105-SUM($J127:BF127)&gt;=0))*ROUND(BG105-SUM($J127:BF127),1)</f>
        <v>0</v>
      </c>
      <c r="BH149" s="49">
        <f>N((BH105-SUM($J127:BG127)&gt;=0))*ROUND(BH105-SUM($J127:BG127),1)</f>
        <v>0</v>
      </c>
      <c r="BI149" s="49">
        <f>N((BI105-SUM($J127:BH127)&gt;=0))*ROUND(BI105-SUM($J127:BH127),1)</f>
        <v>0</v>
      </c>
      <c r="BJ149" s="49">
        <f>N((BJ105-SUM($J127:BI127)&gt;=0))*ROUND(BJ105-SUM($J127:BI127),1)</f>
        <v>0</v>
      </c>
      <c r="BK149" s="49">
        <f>N((BK105-SUM($J127:BJ127)&gt;=0))*ROUND(BK105-SUM($J127:BJ127),1)</f>
        <v>0</v>
      </c>
      <c r="BL149" s="49">
        <f>N((BL105-SUM($J127:BK127)&gt;=0))*ROUND(BL105-SUM($J127:BK127),1)</f>
        <v>0</v>
      </c>
      <c r="BM149" s="49">
        <f>N((BM105-SUM($J127:BL127)&gt;=0))*ROUND(BM105-SUM($J127:BL127),1)</f>
        <v>0</v>
      </c>
      <c r="BN149" s="49">
        <f>N((BN105-SUM($J127:BM127)&gt;=0))*ROUND(BN105-SUM($J127:BM127),1)</f>
        <v>0</v>
      </c>
      <c r="BO149" s="49">
        <f>N((BO105-SUM($J127:BN127)&gt;=0))*ROUND(BO105-SUM($J127:BN127),1)</f>
        <v>0</v>
      </c>
      <c r="BP149" s="49">
        <f>N((BP105-SUM($J127:BO127)&gt;=0))*ROUND(BP105-SUM($J127:BO127),1)</f>
        <v>0</v>
      </c>
      <c r="BQ149" s="49">
        <f>N((BQ105-SUM($J127:BP127)&gt;=0))*ROUND(BQ105-SUM($J127:BP127),1)</f>
        <v>0</v>
      </c>
      <c r="BR149" s="49">
        <f>N((BR105-SUM($J127:BQ127)&gt;=0))*ROUND(BR105-SUM($J127:BQ127),1)</f>
        <v>0</v>
      </c>
      <c r="BS149" s="49">
        <f>N((BS105-SUM($J127:BR127)&gt;=0))*ROUND(BS105-SUM($J127:BR127),1)</f>
        <v>0</v>
      </c>
      <c r="BT149" s="49">
        <f>N((BT105-SUM($J127:BS127)&gt;=0))*ROUND(BT105-SUM($J127:BS127),1)</f>
        <v>0</v>
      </c>
      <c r="BU149" s="49">
        <f>N((BU105-SUM($J127:BT127)&gt;=0))*ROUND(BU105-SUM($J127:BT127),1)</f>
        <v>0</v>
      </c>
      <c r="BV149" s="49">
        <f>N((BV105-SUM($J127:BU127)&gt;=0))*ROUND(BV105-SUM($J127:BU127),1)</f>
        <v>0</v>
      </c>
      <c r="BW149" s="49">
        <f>N((BW105-SUM($J127:BV127)&gt;=0))*ROUND(BW105-SUM($J127:BV127),1)</f>
        <v>0</v>
      </c>
      <c r="BX149" s="49">
        <f>N((BX105-SUM($J127:BW127)&gt;=0))*ROUND(BX105-SUM($J127:BW127),1)</f>
        <v>0</v>
      </c>
      <c r="BY149" s="49">
        <f>N((BY105-SUM($J127:BX127)&gt;=0))*ROUND(BY105-SUM($J127:BX127),1)</f>
        <v>0</v>
      </c>
      <c r="BZ149" s="49">
        <f>N((BZ105-SUM($J127:BY127)&gt;=0))*ROUND(BZ105-SUM($J127:BY127),1)</f>
        <v>0</v>
      </c>
      <c r="CA149" s="49">
        <f>N((CA105-SUM($J127:BZ127)&gt;=0))*ROUND(CA105-SUM($J127:BZ127),1)</f>
        <v>0</v>
      </c>
      <c r="CB149" s="49">
        <f>N((CB105-SUM($J127:CA127)&gt;=0))*ROUND(CB105-SUM($J127:CA127),1)</f>
        <v>0</v>
      </c>
      <c r="CC149" s="49">
        <f>N((CC105-SUM($J127:CB127)&gt;=0))*ROUND(CC105-SUM($J127:CB127),1)</f>
        <v>0</v>
      </c>
      <c r="CD149" s="49">
        <f>N((CD105-SUM($J127:CC127)&gt;=0))*ROUND(CD105-SUM($J127:CC127),1)</f>
        <v>0</v>
      </c>
      <c r="CE149" s="49">
        <f>N((CE105-SUM($J127:CD127)&gt;=0))*ROUND(CE105-SUM($J127:CD127),1)</f>
        <v>0</v>
      </c>
      <c r="CF149" s="49">
        <f>N((CF105-SUM($J127:CE127)&gt;=0))*ROUND(CF105-SUM($J127:CE127),1)</f>
        <v>0</v>
      </c>
      <c r="CG149" s="49">
        <f>N((CG105-SUM($J127:CF127)&gt;=0))*ROUND(CG105-SUM($J127:CF127),1)</f>
        <v>0</v>
      </c>
      <c r="CH149" s="49">
        <f>N((CH105-SUM($J127:CG127)&gt;=0))*ROUND(CH105-SUM($J127:CG127),1)</f>
        <v>0</v>
      </c>
      <c r="CI149" s="49">
        <f>N((CI105-SUM($J127:CH127)&gt;=0))*ROUND(CI105-SUM($J127:CH127),1)</f>
        <v>0</v>
      </c>
      <c r="CJ149" s="49">
        <f>N((CJ105-SUM($J127:CI127)&gt;=0))*ROUND(CJ105-SUM($J127:CI127),1)</f>
        <v>0</v>
      </c>
      <c r="CK149" s="49">
        <f>N((CK105-SUM($J127:CJ127)&gt;=0))*ROUND(CK105-SUM($J127:CJ127),1)</f>
        <v>0</v>
      </c>
      <c r="CL149" s="49">
        <f>N((CL105-SUM($J127:CK127)&gt;=0))*ROUND(CL105-SUM($J127:CK127),1)</f>
        <v>0</v>
      </c>
      <c r="CM149" s="49">
        <f>N((CM105-SUM($J127:CL127)&gt;=0))*ROUND(CM105-SUM($J127:CL127),1)</f>
        <v>0</v>
      </c>
      <c r="CN149" s="49">
        <f>N((CN105-SUM($J127:CM127)&gt;=0))*ROUND(CN105-SUM($J127:CM127),1)</f>
        <v>0</v>
      </c>
      <c r="CO149" s="49">
        <f>N((CO105-SUM($J127:CN127)&gt;=0))*ROUND(CO105-SUM($J127:CN127),1)</f>
        <v>0</v>
      </c>
      <c r="CP149" s="49">
        <f>N((CP105-SUM($J127:CO127)&gt;=0))*ROUND(CP105-SUM($J127:CO127),1)</f>
        <v>0</v>
      </c>
      <c r="CQ149" s="49">
        <f>N((CQ105-SUM($J127:CP127)&gt;=0))*ROUND(CQ105-SUM($J127:CP127),1)</f>
        <v>0</v>
      </c>
      <c r="CR149" s="49">
        <f>N((CR105-SUM($J127:CQ127)&gt;=0))*ROUND(CR105-SUM($J127:CQ127),1)</f>
        <v>0</v>
      </c>
      <c r="CS149" s="49">
        <f>N((CS105-SUM($J127:CR127)&gt;=0))*ROUND(CS105-SUM($J127:CR127),1)</f>
        <v>0</v>
      </c>
      <c r="CT149" s="49">
        <f>N((CT105-SUM($J127:CS127)&gt;=0))*ROUND(CT105-SUM($J127:CS127),1)</f>
        <v>0</v>
      </c>
      <c r="CU149" s="49">
        <f>N((CU105-SUM($J127:CT127)&gt;=0))*ROUND(CU105-SUM($J127:CT127),1)</f>
        <v>0</v>
      </c>
      <c r="CV149" s="49">
        <f>N((CV105-SUM($J127:CU127)&gt;=0))*ROUND(CV105-SUM($J127:CU127),1)</f>
        <v>0</v>
      </c>
      <c r="CW149" s="49">
        <f>N((CW105-SUM($J127:CV127)&gt;=0))*ROUND(CW105-SUM($J127:CV127),1)</f>
        <v>0</v>
      </c>
      <c r="CX149" s="49">
        <f>N((CX105-SUM($J127:CW127)&gt;=0))*ROUND(CX105-SUM($J127:CW127),1)</f>
        <v>0</v>
      </c>
      <c r="CY149" s="49">
        <f>N((CY105-SUM($J127:CX127)&gt;=0))*ROUND(CY105-SUM($J127:CX127),1)</f>
        <v>0</v>
      </c>
      <c r="CZ149" s="49">
        <f>N((CZ105-SUM($J127:CY127)&gt;=0))*ROUND(CZ105-SUM($J127:CY127),1)</f>
        <v>0</v>
      </c>
      <c r="DA149" s="49">
        <f>N((DA105-SUM($J127:CZ127)&gt;=0))*ROUND(DA105-SUM($J127:CZ127),1)</f>
        <v>0</v>
      </c>
      <c r="DB149" s="49">
        <f>N((DB105-SUM($J127:DA127)&gt;=0))*ROUND(DB105-SUM($J127:DA127),1)</f>
        <v>0</v>
      </c>
      <c r="DC149" s="49">
        <f>N((DC105-SUM($J127:DB127)&gt;=0))*ROUND(DC105-SUM($J127:DB127),1)</f>
        <v>0</v>
      </c>
      <c r="DD149" s="49">
        <f>N((DD105-SUM($J127:DC127)&gt;=0))*ROUND(DD105-SUM($J127:DC127),1)</f>
        <v>0</v>
      </c>
      <c r="DE149" s="49">
        <f>N((DE105-SUM($J127:DD127)&gt;=0))*ROUND(DE105-SUM($J127:DD127),1)</f>
        <v>0</v>
      </c>
      <c r="DF149" s="49">
        <f>N((DF105-SUM($J127:DE127)&gt;=0))*ROUND(DF105-SUM($J127:DE127),1)</f>
        <v>0</v>
      </c>
      <c r="DG149" s="49">
        <f>N((DG105-SUM($J127:DF127)&gt;=0))*ROUND(DG105-SUM($J127:DF127),1)</f>
        <v>0</v>
      </c>
      <c r="DH149" s="49">
        <f>N((DH105-SUM($J127:DG127)&gt;=0))*ROUND(DH105-SUM($J127:DG127),1)</f>
        <v>0</v>
      </c>
      <c r="DI149" s="49">
        <f>N((DI105-SUM($J127:DH127)&gt;=0))*ROUND(DI105-SUM($J127:DH127),1)</f>
        <v>0</v>
      </c>
      <c r="DJ149" s="49">
        <f>N((DJ105-SUM($J127:DI127)&gt;=0))*ROUND(DJ105-SUM($J127:DI127),1)</f>
        <v>0</v>
      </c>
    </row>
    <row r="150" spans="1:114" x14ac:dyDescent="0.25">
      <c r="B150" t="str">
        <f t="shared" si="87"/>
        <v>Создание / реконструкция объект №16</v>
      </c>
      <c r="G150" s="45" t="s">
        <v>138</v>
      </c>
      <c r="J150" s="49"/>
      <c r="K150" s="49">
        <f>N((K106-SUM($J128:J128)&gt;=0))*ROUND(K106-SUM($J128:J128),1)</f>
        <v>0</v>
      </c>
      <c r="L150" s="49">
        <f>N((L106-SUM($J128:K128)&gt;=0))*ROUND(L106-SUM($J128:K128),1)</f>
        <v>0</v>
      </c>
      <c r="M150" s="49">
        <f>N((M106-SUM($J128:L128)&gt;=0))*ROUND(M106-SUM($J128:L128),1)</f>
        <v>0</v>
      </c>
      <c r="N150" s="49">
        <f>N((N106-SUM($J128:M128)&gt;=0))*ROUND(N106-SUM($J128:M128),1)</f>
        <v>0</v>
      </c>
      <c r="O150" s="49">
        <f>N((O106-SUM($J128:N128)&gt;=0))*ROUND(O106-SUM($J128:N128),1)</f>
        <v>0</v>
      </c>
      <c r="P150" s="49">
        <f>N((P106-SUM($J128:O128)&gt;=0))*ROUND(P106-SUM($J128:O128),1)</f>
        <v>0</v>
      </c>
      <c r="Q150" s="49">
        <f>N((Q106-SUM($J128:P128)&gt;=0))*ROUND(Q106-SUM($J128:P128),1)</f>
        <v>0</v>
      </c>
      <c r="R150" s="49">
        <f>N((R106-SUM($J128:Q128)&gt;=0))*ROUND(R106-SUM($J128:Q128),1)</f>
        <v>0</v>
      </c>
      <c r="S150" s="49">
        <f>N((S106-SUM($J128:R128)&gt;=0))*ROUND(S106-SUM($J128:R128),1)</f>
        <v>0</v>
      </c>
      <c r="T150" s="49">
        <f>N((T106-SUM($J128:S128)&gt;=0))*ROUND(T106-SUM($J128:S128),1)</f>
        <v>0</v>
      </c>
      <c r="U150" s="49">
        <f>N((U106-SUM($J128:T128)&gt;=0))*ROUND(U106-SUM($J128:T128),1)</f>
        <v>0</v>
      </c>
      <c r="V150" s="49">
        <f>N((V106-SUM($J128:U128)&gt;=0))*ROUND(V106-SUM($J128:U128),1)</f>
        <v>0</v>
      </c>
      <c r="W150" s="49">
        <f>N((W106-SUM($J128:V128)&gt;=0))*ROUND(W106-SUM($J128:V128),1)</f>
        <v>0</v>
      </c>
      <c r="X150" s="49">
        <f>N((X106-SUM($J128:W128)&gt;=0))*ROUND(X106-SUM($J128:W128),1)</f>
        <v>0</v>
      </c>
      <c r="Y150" s="49">
        <f>N((Y106-SUM($J128:X128)&gt;=0))*ROUND(Y106-SUM($J128:X128),1)</f>
        <v>0</v>
      </c>
      <c r="Z150" s="49">
        <f>N((Z106-SUM($J128:Y128)&gt;=0))*ROUND(Z106-SUM($J128:Y128),1)</f>
        <v>0</v>
      </c>
      <c r="AA150" s="49">
        <f>N((AA106-SUM($J128:Z128)&gt;=0))*ROUND(AA106-SUM($J128:Z128),1)</f>
        <v>0</v>
      </c>
      <c r="AB150" s="49">
        <f>N((AB106-SUM($J128:AA128)&gt;=0))*ROUND(AB106-SUM($J128:AA128),1)</f>
        <v>0</v>
      </c>
      <c r="AC150" s="49">
        <f>N((AC106-SUM($J128:AB128)&gt;=0))*ROUND(AC106-SUM($J128:AB128),1)</f>
        <v>0</v>
      </c>
      <c r="AD150" s="49">
        <f>N((AD106-SUM($J128:AC128)&gt;=0))*ROUND(AD106-SUM($J128:AC128),1)</f>
        <v>0</v>
      </c>
      <c r="AE150" s="49">
        <f>N((AE106-SUM($J128:AD128)&gt;=0))*ROUND(AE106-SUM($J128:AD128),1)</f>
        <v>0</v>
      </c>
      <c r="AF150" s="49">
        <f>N((AF106-SUM($J128:AE128)&gt;=0))*ROUND(AF106-SUM($J128:AE128),1)</f>
        <v>0</v>
      </c>
      <c r="AG150" s="49">
        <f>N((AG106-SUM($J128:AF128)&gt;=0))*ROUND(AG106-SUM($J128:AF128),1)</f>
        <v>0</v>
      </c>
      <c r="AH150" s="49">
        <f>N((AH106-SUM($J128:AG128)&gt;=0))*ROUND(AH106-SUM($J128:AG128),1)</f>
        <v>0</v>
      </c>
      <c r="AI150" s="49">
        <f>N((AI106-SUM($J128:AH128)&gt;=0))*ROUND(AI106-SUM($J128:AH128),1)</f>
        <v>0</v>
      </c>
      <c r="AJ150" s="49">
        <f>N((AJ106-SUM($J128:AI128)&gt;=0))*ROUND(AJ106-SUM($J128:AI128),1)</f>
        <v>0</v>
      </c>
      <c r="AK150" s="49">
        <f>N((AK106-SUM($J128:AJ128)&gt;=0))*ROUND(AK106-SUM($J128:AJ128),1)</f>
        <v>0</v>
      </c>
      <c r="AL150" s="49">
        <f>N((AL106-SUM($J128:AK128)&gt;=0))*ROUND(AL106-SUM($J128:AK128),1)</f>
        <v>0</v>
      </c>
      <c r="AM150" s="49">
        <f>N((AM106-SUM($J128:AL128)&gt;=0))*ROUND(AM106-SUM($J128:AL128),1)</f>
        <v>0</v>
      </c>
      <c r="AN150" s="49">
        <f>N((AN106-SUM($J128:AM128)&gt;=0))*ROUND(AN106-SUM($J128:AM128),1)</f>
        <v>0</v>
      </c>
      <c r="AO150" s="49">
        <f>N((AO106-SUM($J128:AN128)&gt;=0))*ROUND(AO106-SUM($J128:AN128),1)</f>
        <v>0</v>
      </c>
      <c r="AP150" s="49">
        <f>N((AP106-SUM($J128:AO128)&gt;=0))*ROUND(AP106-SUM($J128:AO128),1)</f>
        <v>0</v>
      </c>
      <c r="AQ150" s="49">
        <f>N((AQ106-SUM($J128:AP128)&gt;=0))*ROUND(AQ106-SUM($J128:AP128),1)</f>
        <v>0</v>
      </c>
      <c r="AR150" s="49">
        <f>N((AR106-SUM($J128:AQ128)&gt;=0))*ROUND(AR106-SUM($J128:AQ128),1)</f>
        <v>0</v>
      </c>
      <c r="AS150" s="49">
        <f>N((AS106-SUM($J128:AR128)&gt;=0))*ROUND(AS106-SUM($J128:AR128),1)</f>
        <v>0</v>
      </c>
      <c r="AT150" s="49">
        <f>N((AT106-SUM($J128:AS128)&gt;=0))*ROUND(AT106-SUM($J128:AS128),1)</f>
        <v>0</v>
      </c>
      <c r="AU150" s="49">
        <f>N((AU106-SUM($J128:AT128)&gt;=0))*ROUND(AU106-SUM($J128:AT128),1)</f>
        <v>0</v>
      </c>
      <c r="AV150" s="49">
        <f>N((AV106-SUM($J128:AU128)&gt;=0))*ROUND(AV106-SUM($J128:AU128),1)</f>
        <v>0</v>
      </c>
      <c r="AW150" s="49">
        <f>N((AW106-SUM($J128:AV128)&gt;=0))*ROUND(AW106-SUM($J128:AV128),1)</f>
        <v>0</v>
      </c>
      <c r="AX150" s="49">
        <f>N((AX106-SUM($J128:AW128)&gt;=0))*ROUND(AX106-SUM($J128:AW128),1)</f>
        <v>0</v>
      </c>
      <c r="AY150" s="49">
        <f>N((AY106-SUM($J128:AX128)&gt;=0))*ROUND(AY106-SUM($J128:AX128),1)</f>
        <v>0</v>
      </c>
      <c r="AZ150" s="49">
        <f>N((AZ106-SUM($J128:AY128)&gt;=0))*ROUND(AZ106-SUM($J128:AY128),1)</f>
        <v>0</v>
      </c>
      <c r="BA150" s="49">
        <f>N((BA106-SUM($J128:AZ128)&gt;=0))*ROUND(BA106-SUM($J128:AZ128),1)</f>
        <v>0</v>
      </c>
      <c r="BB150" s="49">
        <f>N((BB106-SUM($J128:BA128)&gt;=0))*ROUND(BB106-SUM($J128:BA128),1)</f>
        <v>0</v>
      </c>
      <c r="BC150" s="49">
        <f>N((BC106-SUM($J128:BB128)&gt;=0))*ROUND(BC106-SUM($J128:BB128),1)</f>
        <v>0</v>
      </c>
      <c r="BD150" s="49">
        <f>N((BD106-SUM($J128:BC128)&gt;=0))*ROUND(BD106-SUM($J128:BC128),1)</f>
        <v>0</v>
      </c>
      <c r="BE150" s="49">
        <f>N((BE106-SUM($J128:BD128)&gt;=0))*ROUND(BE106-SUM($J128:BD128),1)</f>
        <v>0</v>
      </c>
      <c r="BF150" s="49">
        <f>N((BF106-SUM($J128:BE128)&gt;=0))*ROUND(BF106-SUM($J128:BE128),1)</f>
        <v>0</v>
      </c>
      <c r="BG150" s="49">
        <f>N((BG106-SUM($J128:BF128)&gt;=0))*ROUND(BG106-SUM($J128:BF128),1)</f>
        <v>0</v>
      </c>
      <c r="BH150" s="49">
        <f>N((BH106-SUM($J128:BG128)&gt;=0))*ROUND(BH106-SUM($J128:BG128),1)</f>
        <v>0</v>
      </c>
      <c r="BI150" s="49">
        <f>N((BI106-SUM($J128:BH128)&gt;=0))*ROUND(BI106-SUM($J128:BH128),1)</f>
        <v>0</v>
      </c>
      <c r="BJ150" s="49">
        <f>N((BJ106-SUM($J128:BI128)&gt;=0))*ROUND(BJ106-SUM($J128:BI128),1)</f>
        <v>0</v>
      </c>
      <c r="BK150" s="49">
        <f>N((BK106-SUM($J128:BJ128)&gt;=0))*ROUND(BK106-SUM($J128:BJ128),1)</f>
        <v>0</v>
      </c>
      <c r="BL150" s="49">
        <f>N((BL106-SUM($J128:BK128)&gt;=0))*ROUND(BL106-SUM($J128:BK128),1)</f>
        <v>0</v>
      </c>
      <c r="BM150" s="49">
        <f>N((BM106-SUM($J128:BL128)&gt;=0))*ROUND(BM106-SUM($J128:BL128),1)</f>
        <v>0</v>
      </c>
      <c r="BN150" s="49">
        <f>N((BN106-SUM($J128:BM128)&gt;=0))*ROUND(BN106-SUM($J128:BM128),1)</f>
        <v>0</v>
      </c>
      <c r="BO150" s="49">
        <f>N((BO106-SUM($J128:BN128)&gt;=0))*ROUND(BO106-SUM($J128:BN128),1)</f>
        <v>0</v>
      </c>
      <c r="BP150" s="49">
        <f>N((BP106-SUM($J128:BO128)&gt;=0))*ROUND(BP106-SUM($J128:BO128),1)</f>
        <v>0</v>
      </c>
      <c r="BQ150" s="49">
        <f>N((BQ106-SUM($J128:BP128)&gt;=0))*ROUND(BQ106-SUM($J128:BP128),1)</f>
        <v>0</v>
      </c>
      <c r="BR150" s="49">
        <f>N((BR106-SUM($J128:BQ128)&gt;=0))*ROUND(BR106-SUM($J128:BQ128),1)</f>
        <v>0</v>
      </c>
      <c r="BS150" s="49">
        <f>N((BS106-SUM($J128:BR128)&gt;=0))*ROUND(BS106-SUM($J128:BR128),1)</f>
        <v>0</v>
      </c>
      <c r="BT150" s="49">
        <f>N((BT106-SUM($J128:BS128)&gt;=0))*ROUND(BT106-SUM($J128:BS128),1)</f>
        <v>0</v>
      </c>
      <c r="BU150" s="49">
        <f>N((BU106-SUM($J128:BT128)&gt;=0))*ROUND(BU106-SUM($J128:BT128),1)</f>
        <v>0</v>
      </c>
      <c r="BV150" s="49">
        <f>N((BV106-SUM($J128:BU128)&gt;=0))*ROUND(BV106-SUM($J128:BU128),1)</f>
        <v>0</v>
      </c>
      <c r="BW150" s="49">
        <f>N((BW106-SUM($J128:BV128)&gt;=0))*ROUND(BW106-SUM($J128:BV128),1)</f>
        <v>0</v>
      </c>
      <c r="BX150" s="49">
        <f>N((BX106-SUM($J128:BW128)&gt;=0))*ROUND(BX106-SUM($J128:BW128),1)</f>
        <v>0</v>
      </c>
      <c r="BY150" s="49">
        <f>N((BY106-SUM($J128:BX128)&gt;=0))*ROUND(BY106-SUM($J128:BX128),1)</f>
        <v>0</v>
      </c>
      <c r="BZ150" s="49">
        <f>N((BZ106-SUM($J128:BY128)&gt;=0))*ROUND(BZ106-SUM($J128:BY128),1)</f>
        <v>0</v>
      </c>
      <c r="CA150" s="49">
        <f>N((CA106-SUM($J128:BZ128)&gt;=0))*ROUND(CA106-SUM($J128:BZ128),1)</f>
        <v>0</v>
      </c>
      <c r="CB150" s="49">
        <f>N((CB106-SUM($J128:CA128)&gt;=0))*ROUND(CB106-SUM($J128:CA128),1)</f>
        <v>0</v>
      </c>
      <c r="CC150" s="49">
        <f>N((CC106-SUM($J128:CB128)&gt;=0))*ROUND(CC106-SUM($J128:CB128),1)</f>
        <v>0</v>
      </c>
      <c r="CD150" s="49">
        <f>N((CD106-SUM($J128:CC128)&gt;=0))*ROUND(CD106-SUM($J128:CC128),1)</f>
        <v>0</v>
      </c>
      <c r="CE150" s="49">
        <f>N((CE106-SUM($J128:CD128)&gt;=0))*ROUND(CE106-SUM($J128:CD128),1)</f>
        <v>0</v>
      </c>
      <c r="CF150" s="49">
        <f>N((CF106-SUM($J128:CE128)&gt;=0))*ROUND(CF106-SUM($J128:CE128),1)</f>
        <v>0</v>
      </c>
      <c r="CG150" s="49">
        <f>N((CG106-SUM($J128:CF128)&gt;=0))*ROUND(CG106-SUM($J128:CF128),1)</f>
        <v>0</v>
      </c>
      <c r="CH150" s="49">
        <f>N((CH106-SUM($J128:CG128)&gt;=0))*ROUND(CH106-SUM($J128:CG128),1)</f>
        <v>0</v>
      </c>
      <c r="CI150" s="49">
        <f>N((CI106-SUM($J128:CH128)&gt;=0))*ROUND(CI106-SUM($J128:CH128),1)</f>
        <v>0</v>
      </c>
      <c r="CJ150" s="49">
        <f>N((CJ106-SUM($J128:CI128)&gt;=0))*ROUND(CJ106-SUM($J128:CI128),1)</f>
        <v>0</v>
      </c>
      <c r="CK150" s="49">
        <f>N((CK106-SUM($J128:CJ128)&gt;=0))*ROUND(CK106-SUM($J128:CJ128),1)</f>
        <v>0</v>
      </c>
      <c r="CL150" s="49">
        <f>N((CL106-SUM($J128:CK128)&gt;=0))*ROUND(CL106-SUM($J128:CK128),1)</f>
        <v>0</v>
      </c>
      <c r="CM150" s="49">
        <f>N((CM106-SUM($J128:CL128)&gt;=0))*ROUND(CM106-SUM($J128:CL128),1)</f>
        <v>0</v>
      </c>
      <c r="CN150" s="49">
        <f>N((CN106-SUM($J128:CM128)&gt;=0))*ROUND(CN106-SUM($J128:CM128),1)</f>
        <v>0</v>
      </c>
      <c r="CO150" s="49">
        <f>N((CO106-SUM($J128:CN128)&gt;=0))*ROUND(CO106-SUM($J128:CN128),1)</f>
        <v>0</v>
      </c>
      <c r="CP150" s="49">
        <f>N((CP106-SUM($J128:CO128)&gt;=0))*ROUND(CP106-SUM($J128:CO128),1)</f>
        <v>0</v>
      </c>
      <c r="CQ150" s="49">
        <f>N((CQ106-SUM($J128:CP128)&gt;=0))*ROUND(CQ106-SUM($J128:CP128),1)</f>
        <v>0</v>
      </c>
      <c r="CR150" s="49">
        <f>N((CR106-SUM($J128:CQ128)&gt;=0))*ROUND(CR106-SUM($J128:CQ128),1)</f>
        <v>0</v>
      </c>
      <c r="CS150" s="49">
        <f>N((CS106-SUM($J128:CR128)&gt;=0))*ROUND(CS106-SUM($J128:CR128),1)</f>
        <v>0</v>
      </c>
      <c r="CT150" s="49">
        <f>N((CT106-SUM($J128:CS128)&gt;=0))*ROUND(CT106-SUM($J128:CS128),1)</f>
        <v>0</v>
      </c>
      <c r="CU150" s="49">
        <f>N((CU106-SUM($J128:CT128)&gt;=0))*ROUND(CU106-SUM($J128:CT128),1)</f>
        <v>0</v>
      </c>
      <c r="CV150" s="49">
        <f>N((CV106-SUM($J128:CU128)&gt;=0))*ROUND(CV106-SUM($J128:CU128),1)</f>
        <v>0</v>
      </c>
      <c r="CW150" s="49">
        <f>N((CW106-SUM($J128:CV128)&gt;=0))*ROUND(CW106-SUM($J128:CV128),1)</f>
        <v>0</v>
      </c>
      <c r="CX150" s="49">
        <f>N((CX106-SUM($J128:CW128)&gt;=0))*ROUND(CX106-SUM($J128:CW128),1)</f>
        <v>0</v>
      </c>
      <c r="CY150" s="49">
        <f>N((CY106-SUM($J128:CX128)&gt;=0))*ROUND(CY106-SUM($J128:CX128),1)</f>
        <v>0</v>
      </c>
      <c r="CZ150" s="49">
        <f>N((CZ106-SUM($J128:CY128)&gt;=0))*ROUND(CZ106-SUM($J128:CY128),1)</f>
        <v>0</v>
      </c>
      <c r="DA150" s="49">
        <f>N((DA106-SUM($J128:CZ128)&gt;=0))*ROUND(DA106-SUM($J128:CZ128),1)</f>
        <v>0</v>
      </c>
      <c r="DB150" s="49">
        <f>N((DB106-SUM($J128:DA128)&gt;=0))*ROUND(DB106-SUM($J128:DA128),1)</f>
        <v>0</v>
      </c>
      <c r="DC150" s="49">
        <f>N((DC106-SUM($J128:DB128)&gt;=0))*ROUND(DC106-SUM($J128:DB128),1)</f>
        <v>0</v>
      </c>
      <c r="DD150" s="49">
        <f>N((DD106-SUM($J128:DC128)&gt;=0))*ROUND(DD106-SUM($J128:DC128),1)</f>
        <v>0</v>
      </c>
      <c r="DE150" s="49">
        <f>N((DE106-SUM($J128:DD128)&gt;=0))*ROUND(DE106-SUM($J128:DD128),1)</f>
        <v>0</v>
      </c>
      <c r="DF150" s="49">
        <f>N((DF106-SUM($J128:DE128)&gt;=0))*ROUND(DF106-SUM($J128:DE128),1)</f>
        <v>0</v>
      </c>
      <c r="DG150" s="49">
        <f>N((DG106-SUM($J128:DF128)&gt;=0))*ROUND(DG106-SUM($J128:DF128),1)</f>
        <v>0</v>
      </c>
      <c r="DH150" s="49">
        <f>N((DH106-SUM($J128:DG128)&gt;=0))*ROUND(DH106-SUM($J128:DG128),1)</f>
        <v>0</v>
      </c>
      <c r="DI150" s="49">
        <f>N((DI106-SUM($J128:DH128)&gt;=0))*ROUND(DI106-SUM($J128:DH128),1)</f>
        <v>0</v>
      </c>
      <c r="DJ150" s="49">
        <f>N((DJ106-SUM($J128:DI128)&gt;=0))*ROUND(DJ106-SUM($J128:DI128),1)</f>
        <v>0</v>
      </c>
    </row>
    <row r="151" spans="1:114" x14ac:dyDescent="0.25">
      <c r="B151" t="str">
        <f t="shared" si="87"/>
        <v>Создание / реконструкция объект №17</v>
      </c>
      <c r="G151" s="45" t="s">
        <v>138</v>
      </c>
      <c r="J151" s="49"/>
      <c r="K151" s="49">
        <f>N((K107-SUM($J129:J129)&gt;=0))*ROUND(K107-SUM($J129:J129),1)</f>
        <v>0</v>
      </c>
      <c r="L151" s="49">
        <f>N((L107-SUM($J129:K129)&gt;=0))*ROUND(L107-SUM($J129:K129),1)</f>
        <v>0</v>
      </c>
      <c r="M151" s="49">
        <f>N((M107-SUM($J129:L129)&gt;=0))*ROUND(M107-SUM($J129:L129),1)</f>
        <v>0</v>
      </c>
      <c r="N151" s="49">
        <f>N((N107-SUM($J129:M129)&gt;=0))*ROUND(N107-SUM($J129:M129),1)</f>
        <v>0</v>
      </c>
      <c r="O151" s="49">
        <f>N((O107-SUM($J129:N129)&gt;=0))*ROUND(O107-SUM($J129:N129),1)</f>
        <v>0</v>
      </c>
      <c r="P151" s="49">
        <f>N((P107-SUM($J129:O129)&gt;=0))*ROUND(P107-SUM($J129:O129),1)</f>
        <v>0</v>
      </c>
      <c r="Q151" s="49">
        <f>N((Q107-SUM($J129:P129)&gt;=0))*ROUND(Q107-SUM($J129:P129),1)</f>
        <v>0</v>
      </c>
      <c r="R151" s="49">
        <f>N((R107-SUM($J129:Q129)&gt;=0))*ROUND(R107-SUM($J129:Q129),1)</f>
        <v>0</v>
      </c>
      <c r="S151" s="49">
        <f>N((S107-SUM($J129:R129)&gt;=0))*ROUND(S107-SUM($J129:R129),1)</f>
        <v>0</v>
      </c>
      <c r="T151" s="49">
        <f>N((T107-SUM($J129:S129)&gt;=0))*ROUND(T107-SUM($J129:S129),1)</f>
        <v>0</v>
      </c>
      <c r="U151" s="49">
        <f>N((U107-SUM($J129:T129)&gt;=0))*ROUND(U107-SUM($J129:T129),1)</f>
        <v>0</v>
      </c>
      <c r="V151" s="49">
        <f>N((V107-SUM($J129:U129)&gt;=0))*ROUND(V107-SUM($J129:U129),1)</f>
        <v>0</v>
      </c>
      <c r="W151" s="49">
        <f>N((W107-SUM($J129:V129)&gt;=0))*ROUND(W107-SUM($J129:V129),1)</f>
        <v>0</v>
      </c>
      <c r="X151" s="49">
        <f>N((X107-SUM($J129:W129)&gt;=0))*ROUND(X107-SUM($J129:W129),1)</f>
        <v>0</v>
      </c>
      <c r="Y151" s="49">
        <f>N((Y107-SUM($J129:X129)&gt;=0))*ROUND(Y107-SUM($J129:X129),1)</f>
        <v>0</v>
      </c>
      <c r="Z151" s="49">
        <f>N((Z107-SUM($J129:Y129)&gt;=0))*ROUND(Z107-SUM($J129:Y129),1)</f>
        <v>0</v>
      </c>
      <c r="AA151" s="49">
        <f>N((AA107-SUM($J129:Z129)&gt;=0))*ROUND(AA107-SUM($J129:Z129),1)</f>
        <v>0</v>
      </c>
      <c r="AB151" s="49">
        <f>N((AB107-SUM($J129:AA129)&gt;=0))*ROUND(AB107-SUM($J129:AA129),1)</f>
        <v>0</v>
      </c>
      <c r="AC151" s="49">
        <f>N((AC107-SUM($J129:AB129)&gt;=0))*ROUND(AC107-SUM($J129:AB129),1)</f>
        <v>0</v>
      </c>
      <c r="AD151" s="49">
        <f>N((AD107-SUM($J129:AC129)&gt;=0))*ROUND(AD107-SUM($J129:AC129),1)</f>
        <v>0</v>
      </c>
      <c r="AE151" s="49">
        <f>N((AE107-SUM($J129:AD129)&gt;=0))*ROUND(AE107-SUM($J129:AD129),1)</f>
        <v>0</v>
      </c>
      <c r="AF151" s="49">
        <f>N((AF107-SUM($J129:AE129)&gt;=0))*ROUND(AF107-SUM($J129:AE129),1)</f>
        <v>0</v>
      </c>
      <c r="AG151" s="49">
        <f>N((AG107-SUM($J129:AF129)&gt;=0))*ROUND(AG107-SUM($J129:AF129),1)</f>
        <v>0</v>
      </c>
      <c r="AH151" s="49">
        <f>N((AH107-SUM($J129:AG129)&gt;=0))*ROUND(AH107-SUM($J129:AG129),1)</f>
        <v>0</v>
      </c>
      <c r="AI151" s="49">
        <f>N((AI107-SUM($J129:AH129)&gt;=0))*ROUND(AI107-SUM($J129:AH129),1)</f>
        <v>0</v>
      </c>
      <c r="AJ151" s="49">
        <f>N((AJ107-SUM($J129:AI129)&gt;=0))*ROUND(AJ107-SUM($J129:AI129),1)</f>
        <v>0</v>
      </c>
      <c r="AK151" s="49">
        <f>N((AK107-SUM($J129:AJ129)&gt;=0))*ROUND(AK107-SUM($J129:AJ129),1)</f>
        <v>0</v>
      </c>
      <c r="AL151" s="49">
        <f>N((AL107-SUM($J129:AK129)&gt;=0))*ROUND(AL107-SUM($J129:AK129),1)</f>
        <v>0</v>
      </c>
      <c r="AM151" s="49">
        <f>N((AM107-SUM($J129:AL129)&gt;=0))*ROUND(AM107-SUM($J129:AL129),1)</f>
        <v>0</v>
      </c>
      <c r="AN151" s="49">
        <f>N((AN107-SUM($J129:AM129)&gt;=0))*ROUND(AN107-SUM($J129:AM129),1)</f>
        <v>0</v>
      </c>
      <c r="AO151" s="49">
        <f>N((AO107-SUM($J129:AN129)&gt;=0))*ROUND(AO107-SUM($J129:AN129),1)</f>
        <v>0</v>
      </c>
      <c r="AP151" s="49">
        <f>N((AP107-SUM($J129:AO129)&gt;=0))*ROUND(AP107-SUM($J129:AO129),1)</f>
        <v>0</v>
      </c>
      <c r="AQ151" s="49">
        <f>N((AQ107-SUM($J129:AP129)&gt;=0))*ROUND(AQ107-SUM($J129:AP129),1)</f>
        <v>0</v>
      </c>
      <c r="AR151" s="49">
        <f>N((AR107-SUM($J129:AQ129)&gt;=0))*ROUND(AR107-SUM($J129:AQ129),1)</f>
        <v>0</v>
      </c>
      <c r="AS151" s="49">
        <f>N((AS107-SUM($J129:AR129)&gt;=0))*ROUND(AS107-SUM($J129:AR129),1)</f>
        <v>0</v>
      </c>
      <c r="AT151" s="49">
        <f>N((AT107-SUM($J129:AS129)&gt;=0))*ROUND(AT107-SUM($J129:AS129),1)</f>
        <v>0</v>
      </c>
      <c r="AU151" s="49">
        <f>N((AU107-SUM($J129:AT129)&gt;=0))*ROUND(AU107-SUM($J129:AT129),1)</f>
        <v>0</v>
      </c>
      <c r="AV151" s="49">
        <f>N((AV107-SUM($J129:AU129)&gt;=0))*ROUND(AV107-SUM($J129:AU129),1)</f>
        <v>0</v>
      </c>
      <c r="AW151" s="49">
        <f>N((AW107-SUM($J129:AV129)&gt;=0))*ROUND(AW107-SUM($J129:AV129),1)</f>
        <v>0</v>
      </c>
      <c r="AX151" s="49">
        <f>N((AX107-SUM($J129:AW129)&gt;=0))*ROUND(AX107-SUM($J129:AW129),1)</f>
        <v>0</v>
      </c>
      <c r="AY151" s="49">
        <f>N((AY107-SUM($J129:AX129)&gt;=0))*ROUND(AY107-SUM($J129:AX129),1)</f>
        <v>0</v>
      </c>
      <c r="AZ151" s="49">
        <f>N((AZ107-SUM($J129:AY129)&gt;=0))*ROUND(AZ107-SUM($J129:AY129),1)</f>
        <v>0</v>
      </c>
      <c r="BA151" s="49">
        <f>N((BA107-SUM($J129:AZ129)&gt;=0))*ROUND(BA107-SUM($J129:AZ129),1)</f>
        <v>0</v>
      </c>
      <c r="BB151" s="49">
        <f>N((BB107-SUM($J129:BA129)&gt;=0))*ROUND(BB107-SUM($J129:BA129),1)</f>
        <v>0</v>
      </c>
      <c r="BC151" s="49">
        <f>N((BC107-SUM($J129:BB129)&gt;=0))*ROUND(BC107-SUM($J129:BB129),1)</f>
        <v>0</v>
      </c>
      <c r="BD151" s="49">
        <f>N((BD107-SUM($J129:BC129)&gt;=0))*ROUND(BD107-SUM($J129:BC129),1)</f>
        <v>0</v>
      </c>
      <c r="BE151" s="49">
        <f>N((BE107-SUM($J129:BD129)&gt;=0))*ROUND(BE107-SUM($J129:BD129),1)</f>
        <v>0</v>
      </c>
      <c r="BF151" s="49">
        <f>N((BF107-SUM($J129:BE129)&gt;=0))*ROUND(BF107-SUM($J129:BE129),1)</f>
        <v>0</v>
      </c>
      <c r="BG151" s="49">
        <f>N((BG107-SUM($J129:BF129)&gt;=0))*ROUND(BG107-SUM($J129:BF129),1)</f>
        <v>0</v>
      </c>
      <c r="BH151" s="49">
        <f>N((BH107-SUM($J129:BG129)&gt;=0))*ROUND(BH107-SUM($J129:BG129),1)</f>
        <v>0</v>
      </c>
      <c r="BI151" s="49">
        <f>N((BI107-SUM($J129:BH129)&gt;=0))*ROUND(BI107-SUM($J129:BH129),1)</f>
        <v>0</v>
      </c>
      <c r="BJ151" s="49">
        <f>N((BJ107-SUM($J129:BI129)&gt;=0))*ROUND(BJ107-SUM($J129:BI129),1)</f>
        <v>0</v>
      </c>
      <c r="BK151" s="49">
        <f>N((BK107-SUM($J129:BJ129)&gt;=0))*ROUND(BK107-SUM($J129:BJ129),1)</f>
        <v>0</v>
      </c>
      <c r="BL151" s="49">
        <f>N((BL107-SUM($J129:BK129)&gt;=0))*ROUND(BL107-SUM($J129:BK129),1)</f>
        <v>0</v>
      </c>
      <c r="BM151" s="49">
        <f>N((BM107-SUM($J129:BL129)&gt;=0))*ROUND(BM107-SUM($J129:BL129),1)</f>
        <v>0</v>
      </c>
      <c r="BN151" s="49">
        <f>N((BN107-SUM($J129:BM129)&gt;=0))*ROUND(BN107-SUM($J129:BM129),1)</f>
        <v>0</v>
      </c>
      <c r="BO151" s="49">
        <f>N((BO107-SUM($J129:BN129)&gt;=0))*ROUND(BO107-SUM($J129:BN129),1)</f>
        <v>0</v>
      </c>
      <c r="BP151" s="49">
        <f>N((BP107-SUM($J129:BO129)&gt;=0))*ROUND(BP107-SUM($J129:BO129),1)</f>
        <v>0</v>
      </c>
      <c r="BQ151" s="49">
        <f>N((BQ107-SUM($J129:BP129)&gt;=0))*ROUND(BQ107-SUM($J129:BP129),1)</f>
        <v>0</v>
      </c>
      <c r="BR151" s="49">
        <f>N((BR107-SUM($J129:BQ129)&gt;=0))*ROUND(BR107-SUM($J129:BQ129),1)</f>
        <v>0</v>
      </c>
      <c r="BS151" s="49">
        <f>N((BS107-SUM($J129:BR129)&gt;=0))*ROUND(BS107-SUM($J129:BR129),1)</f>
        <v>0</v>
      </c>
      <c r="BT151" s="49">
        <f>N((BT107-SUM($J129:BS129)&gt;=0))*ROUND(BT107-SUM($J129:BS129),1)</f>
        <v>0</v>
      </c>
      <c r="BU151" s="49">
        <f>N((BU107-SUM($J129:BT129)&gt;=0))*ROUND(BU107-SUM($J129:BT129),1)</f>
        <v>0</v>
      </c>
      <c r="BV151" s="49">
        <f>N((BV107-SUM($J129:BU129)&gt;=0))*ROUND(BV107-SUM($J129:BU129),1)</f>
        <v>0</v>
      </c>
      <c r="BW151" s="49">
        <f>N((BW107-SUM($J129:BV129)&gt;=0))*ROUND(BW107-SUM($J129:BV129),1)</f>
        <v>0</v>
      </c>
      <c r="BX151" s="49">
        <f>N((BX107-SUM($J129:BW129)&gt;=0))*ROUND(BX107-SUM($J129:BW129),1)</f>
        <v>0</v>
      </c>
      <c r="BY151" s="49">
        <f>N((BY107-SUM($J129:BX129)&gt;=0))*ROUND(BY107-SUM($J129:BX129),1)</f>
        <v>0</v>
      </c>
      <c r="BZ151" s="49">
        <f>N((BZ107-SUM($J129:BY129)&gt;=0))*ROUND(BZ107-SUM($J129:BY129),1)</f>
        <v>0</v>
      </c>
      <c r="CA151" s="49">
        <f>N((CA107-SUM($J129:BZ129)&gt;=0))*ROUND(CA107-SUM($J129:BZ129),1)</f>
        <v>0</v>
      </c>
      <c r="CB151" s="49">
        <f>N((CB107-SUM($J129:CA129)&gt;=0))*ROUND(CB107-SUM($J129:CA129),1)</f>
        <v>0</v>
      </c>
      <c r="CC151" s="49">
        <f>N((CC107-SUM($J129:CB129)&gt;=0))*ROUND(CC107-SUM($J129:CB129),1)</f>
        <v>0</v>
      </c>
      <c r="CD151" s="49">
        <f>N((CD107-SUM($J129:CC129)&gt;=0))*ROUND(CD107-SUM($J129:CC129),1)</f>
        <v>0</v>
      </c>
      <c r="CE151" s="49">
        <f>N((CE107-SUM($J129:CD129)&gt;=0))*ROUND(CE107-SUM($J129:CD129),1)</f>
        <v>0</v>
      </c>
      <c r="CF151" s="49">
        <f>N((CF107-SUM($J129:CE129)&gt;=0))*ROUND(CF107-SUM($J129:CE129),1)</f>
        <v>0</v>
      </c>
      <c r="CG151" s="49">
        <f>N((CG107-SUM($J129:CF129)&gt;=0))*ROUND(CG107-SUM($J129:CF129),1)</f>
        <v>0</v>
      </c>
      <c r="CH151" s="49">
        <f>N((CH107-SUM($J129:CG129)&gt;=0))*ROUND(CH107-SUM($J129:CG129),1)</f>
        <v>0</v>
      </c>
      <c r="CI151" s="49">
        <f>N((CI107-SUM($J129:CH129)&gt;=0))*ROUND(CI107-SUM($J129:CH129),1)</f>
        <v>0</v>
      </c>
      <c r="CJ151" s="49">
        <f>N((CJ107-SUM($J129:CI129)&gt;=0))*ROUND(CJ107-SUM($J129:CI129),1)</f>
        <v>0</v>
      </c>
      <c r="CK151" s="49">
        <f>N((CK107-SUM($J129:CJ129)&gt;=0))*ROUND(CK107-SUM($J129:CJ129),1)</f>
        <v>0</v>
      </c>
      <c r="CL151" s="49">
        <f>N((CL107-SUM($J129:CK129)&gt;=0))*ROUND(CL107-SUM($J129:CK129),1)</f>
        <v>0</v>
      </c>
      <c r="CM151" s="49">
        <f>N((CM107-SUM($J129:CL129)&gt;=0))*ROUND(CM107-SUM($J129:CL129),1)</f>
        <v>0</v>
      </c>
      <c r="CN151" s="49">
        <f>N((CN107-SUM($J129:CM129)&gt;=0))*ROUND(CN107-SUM($J129:CM129),1)</f>
        <v>0</v>
      </c>
      <c r="CO151" s="49">
        <f>N((CO107-SUM($J129:CN129)&gt;=0))*ROUND(CO107-SUM($J129:CN129),1)</f>
        <v>0</v>
      </c>
      <c r="CP151" s="49">
        <f>N((CP107-SUM($J129:CO129)&gt;=0))*ROUND(CP107-SUM($J129:CO129),1)</f>
        <v>0</v>
      </c>
      <c r="CQ151" s="49">
        <f>N((CQ107-SUM($J129:CP129)&gt;=0))*ROUND(CQ107-SUM($J129:CP129),1)</f>
        <v>0</v>
      </c>
      <c r="CR151" s="49">
        <f>N((CR107-SUM($J129:CQ129)&gt;=0))*ROUND(CR107-SUM($J129:CQ129),1)</f>
        <v>0</v>
      </c>
      <c r="CS151" s="49">
        <f>N((CS107-SUM($J129:CR129)&gt;=0))*ROUND(CS107-SUM($J129:CR129),1)</f>
        <v>0</v>
      </c>
      <c r="CT151" s="49">
        <f>N((CT107-SUM($J129:CS129)&gt;=0))*ROUND(CT107-SUM($J129:CS129),1)</f>
        <v>0</v>
      </c>
      <c r="CU151" s="49">
        <f>N((CU107-SUM($J129:CT129)&gt;=0))*ROUND(CU107-SUM($J129:CT129),1)</f>
        <v>0</v>
      </c>
      <c r="CV151" s="49">
        <f>N((CV107-SUM($J129:CU129)&gt;=0))*ROUND(CV107-SUM($J129:CU129),1)</f>
        <v>0</v>
      </c>
      <c r="CW151" s="49">
        <f>N((CW107-SUM($J129:CV129)&gt;=0))*ROUND(CW107-SUM($J129:CV129),1)</f>
        <v>0</v>
      </c>
      <c r="CX151" s="49">
        <f>N((CX107-SUM($J129:CW129)&gt;=0))*ROUND(CX107-SUM($J129:CW129),1)</f>
        <v>0</v>
      </c>
      <c r="CY151" s="49">
        <f>N((CY107-SUM($J129:CX129)&gt;=0))*ROUND(CY107-SUM($J129:CX129),1)</f>
        <v>0</v>
      </c>
      <c r="CZ151" s="49">
        <f>N((CZ107-SUM($J129:CY129)&gt;=0))*ROUND(CZ107-SUM($J129:CY129),1)</f>
        <v>0</v>
      </c>
      <c r="DA151" s="49">
        <f>N((DA107-SUM($J129:CZ129)&gt;=0))*ROUND(DA107-SUM($J129:CZ129),1)</f>
        <v>0</v>
      </c>
      <c r="DB151" s="49">
        <f>N((DB107-SUM($J129:DA129)&gt;=0))*ROUND(DB107-SUM($J129:DA129),1)</f>
        <v>0</v>
      </c>
      <c r="DC151" s="49">
        <f>N((DC107-SUM($J129:DB129)&gt;=0))*ROUND(DC107-SUM($J129:DB129),1)</f>
        <v>0</v>
      </c>
      <c r="DD151" s="49">
        <f>N((DD107-SUM($J129:DC129)&gt;=0))*ROUND(DD107-SUM($J129:DC129),1)</f>
        <v>0</v>
      </c>
      <c r="DE151" s="49">
        <f>N((DE107-SUM($J129:DD129)&gt;=0))*ROUND(DE107-SUM($J129:DD129),1)</f>
        <v>0</v>
      </c>
      <c r="DF151" s="49">
        <f>N((DF107-SUM($J129:DE129)&gt;=0))*ROUND(DF107-SUM($J129:DE129),1)</f>
        <v>0</v>
      </c>
      <c r="DG151" s="49">
        <f>N((DG107-SUM($J129:DF129)&gt;=0))*ROUND(DG107-SUM($J129:DF129),1)</f>
        <v>0</v>
      </c>
      <c r="DH151" s="49">
        <f>N((DH107-SUM($J129:DG129)&gt;=0))*ROUND(DH107-SUM($J129:DG129),1)</f>
        <v>0</v>
      </c>
      <c r="DI151" s="49">
        <f>N((DI107-SUM($J129:DH129)&gt;=0))*ROUND(DI107-SUM($J129:DH129),1)</f>
        <v>0</v>
      </c>
      <c r="DJ151" s="49">
        <f>N((DJ107-SUM($J129:DI129)&gt;=0))*ROUND(DJ107-SUM($J129:DI129),1)</f>
        <v>0</v>
      </c>
    </row>
    <row r="152" spans="1:114" x14ac:dyDescent="0.25">
      <c r="B152" t="str">
        <f t="shared" si="87"/>
        <v>Создание / реконструкция объект №18</v>
      </c>
      <c r="G152" s="45" t="s">
        <v>138</v>
      </c>
      <c r="J152" s="49"/>
      <c r="K152" s="49">
        <f>N((K108-SUM($J130:J130)&gt;=0))*ROUND(K108-SUM($J130:J130),1)</f>
        <v>0</v>
      </c>
      <c r="L152" s="49">
        <f>N((L108-SUM($J130:K130)&gt;=0))*ROUND(L108-SUM($J130:K130),1)</f>
        <v>0</v>
      </c>
      <c r="M152" s="49">
        <f>N((M108-SUM($J130:L130)&gt;=0))*ROUND(M108-SUM($J130:L130),1)</f>
        <v>0</v>
      </c>
      <c r="N152" s="49">
        <f>N((N108-SUM($J130:M130)&gt;=0))*ROUND(N108-SUM($J130:M130),1)</f>
        <v>0</v>
      </c>
      <c r="O152" s="49">
        <f>N((O108-SUM($J130:N130)&gt;=0))*ROUND(O108-SUM($J130:N130),1)</f>
        <v>0</v>
      </c>
      <c r="P152" s="49">
        <f>N((P108-SUM($J130:O130)&gt;=0))*ROUND(P108-SUM($J130:O130),1)</f>
        <v>0</v>
      </c>
      <c r="Q152" s="49">
        <f>N((Q108-SUM($J130:P130)&gt;=0))*ROUND(Q108-SUM($J130:P130),1)</f>
        <v>0</v>
      </c>
      <c r="R152" s="49">
        <f>N((R108-SUM($J130:Q130)&gt;=0))*ROUND(R108-SUM($J130:Q130),1)</f>
        <v>0</v>
      </c>
      <c r="S152" s="49">
        <f>N((S108-SUM($J130:R130)&gt;=0))*ROUND(S108-SUM($J130:R130),1)</f>
        <v>0</v>
      </c>
      <c r="T152" s="49">
        <f>N((T108-SUM($J130:S130)&gt;=0))*ROUND(T108-SUM($J130:S130),1)</f>
        <v>0</v>
      </c>
      <c r="U152" s="49">
        <f>N((U108-SUM($J130:T130)&gt;=0))*ROUND(U108-SUM($J130:T130),1)</f>
        <v>0</v>
      </c>
      <c r="V152" s="49">
        <f>N((V108-SUM($J130:U130)&gt;=0))*ROUND(V108-SUM($J130:U130),1)</f>
        <v>0</v>
      </c>
      <c r="W152" s="49">
        <f>N((W108-SUM($J130:V130)&gt;=0))*ROUND(W108-SUM($J130:V130),1)</f>
        <v>0</v>
      </c>
      <c r="X152" s="49">
        <f>N((X108-SUM($J130:W130)&gt;=0))*ROUND(X108-SUM($J130:W130),1)</f>
        <v>0</v>
      </c>
      <c r="Y152" s="49">
        <f>N((Y108-SUM($J130:X130)&gt;=0))*ROUND(Y108-SUM($J130:X130),1)</f>
        <v>0</v>
      </c>
      <c r="Z152" s="49">
        <f>N((Z108-SUM($J130:Y130)&gt;=0))*ROUND(Z108-SUM($J130:Y130),1)</f>
        <v>0</v>
      </c>
      <c r="AA152" s="49">
        <f>N((AA108-SUM($J130:Z130)&gt;=0))*ROUND(AA108-SUM($J130:Z130),1)</f>
        <v>0</v>
      </c>
      <c r="AB152" s="49">
        <f>N((AB108-SUM($J130:AA130)&gt;=0))*ROUND(AB108-SUM($J130:AA130),1)</f>
        <v>0</v>
      </c>
      <c r="AC152" s="49">
        <f>N((AC108-SUM($J130:AB130)&gt;=0))*ROUND(AC108-SUM($J130:AB130),1)</f>
        <v>0</v>
      </c>
      <c r="AD152" s="49">
        <f>N((AD108-SUM($J130:AC130)&gt;=0))*ROUND(AD108-SUM($J130:AC130),1)</f>
        <v>0</v>
      </c>
      <c r="AE152" s="49">
        <f>N((AE108-SUM($J130:AD130)&gt;=0))*ROUND(AE108-SUM($J130:AD130),1)</f>
        <v>0</v>
      </c>
      <c r="AF152" s="49">
        <f>N((AF108-SUM($J130:AE130)&gt;=0))*ROUND(AF108-SUM($J130:AE130),1)</f>
        <v>0</v>
      </c>
      <c r="AG152" s="49">
        <f>N((AG108-SUM($J130:AF130)&gt;=0))*ROUND(AG108-SUM($J130:AF130),1)</f>
        <v>0</v>
      </c>
      <c r="AH152" s="49">
        <f>N((AH108-SUM($J130:AG130)&gt;=0))*ROUND(AH108-SUM($J130:AG130),1)</f>
        <v>0</v>
      </c>
      <c r="AI152" s="49">
        <f>N((AI108-SUM($J130:AH130)&gt;=0))*ROUND(AI108-SUM($J130:AH130),1)</f>
        <v>0</v>
      </c>
      <c r="AJ152" s="49">
        <f>N((AJ108-SUM($J130:AI130)&gt;=0))*ROUND(AJ108-SUM($J130:AI130),1)</f>
        <v>0</v>
      </c>
      <c r="AK152" s="49">
        <f>N((AK108-SUM($J130:AJ130)&gt;=0))*ROUND(AK108-SUM($J130:AJ130),1)</f>
        <v>0</v>
      </c>
      <c r="AL152" s="49">
        <f>N((AL108-SUM($J130:AK130)&gt;=0))*ROUND(AL108-SUM($J130:AK130),1)</f>
        <v>0</v>
      </c>
      <c r="AM152" s="49">
        <f>N((AM108-SUM($J130:AL130)&gt;=0))*ROUND(AM108-SUM($J130:AL130),1)</f>
        <v>0</v>
      </c>
      <c r="AN152" s="49">
        <f>N((AN108-SUM($J130:AM130)&gt;=0))*ROUND(AN108-SUM($J130:AM130),1)</f>
        <v>0</v>
      </c>
      <c r="AO152" s="49">
        <f>N((AO108-SUM($J130:AN130)&gt;=0))*ROUND(AO108-SUM($J130:AN130),1)</f>
        <v>0</v>
      </c>
      <c r="AP152" s="49">
        <f>N((AP108-SUM($J130:AO130)&gt;=0))*ROUND(AP108-SUM($J130:AO130),1)</f>
        <v>0</v>
      </c>
      <c r="AQ152" s="49">
        <f>N((AQ108-SUM($J130:AP130)&gt;=0))*ROUND(AQ108-SUM($J130:AP130),1)</f>
        <v>0</v>
      </c>
      <c r="AR152" s="49">
        <f>N((AR108-SUM($J130:AQ130)&gt;=0))*ROUND(AR108-SUM($J130:AQ130),1)</f>
        <v>0</v>
      </c>
      <c r="AS152" s="49">
        <f>N((AS108-SUM($J130:AR130)&gt;=0))*ROUND(AS108-SUM($J130:AR130),1)</f>
        <v>0</v>
      </c>
      <c r="AT152" s="49">
        <f>N((AT108-SUM($J130:AS130)&gt;=0))*ROUND(AT108-SUM($J130:AS130),1)</f>
        <v>0</v>
      </c>
      <c r="AU152" s="49">
        <f>N((AU108-SUM($J130:AT130)&gt;=0))*ROUND(AU108-SUM($J130:AT130),1)</f>
        <v>0</v>
      </c>
      <c r="AV152" s="49">
        <f>N((AV108-SUM($J130:AU130)&gt;=0))*ROUND(AV108-SUM($J130:AU130),1)</f>
        <v>0</v>
      </c>
      <c r="AW152" s="49">
        <f>N((AW108-SUM($J130:AV130)&gt;=0))*ROUND(AW108-SUM($J130:AV130),1)</f>
        <v>0</v>
      </c>
      <c r="AX152" s="49">
        <f>N((AX108-SUM($J130:AW130)&gt;=0))*ROUND(AX108-SUM($J130:AW130),1)</f>
        <v>0</v>
      </c>
      <c r="AY152" s="49">
        <f>N((AY108-SUM($J130:AX130)&gt;=0))*ROUND(AY108-SUM($J130:AX130),1)</f>
        <v>0</v>
      </c>
      <c r="AZ152" s="49">
        <f>N((AZ108-SUM($J130:AY130)&gt;=0))*ROUND(AZ108-SUM($J130:AY130),1)</f>
        <v>0</v>
      </c>
      <c r="BA152" s="49">
        <f>N((BA108-SUM($J130:AZ130)&gt;=0))*ROUND(BA108-SUM($J130:AZ130),1)</f>
        <v>0</v>
      </c>
      <c r="BB152" s="49">
        <f>N((BB108-SUM($J130:BA130)&gt;=0))*ROUND(BB108-SUM($J130:BA130),1)</f>
        <v>0</v>
      </c>
      <c r="BC152" s="49">
        <f>N((BC108-SUM($J130:BB130)&gt;=0))*ROUND(BC108-SUM($J130:BB130),1)</f>
        <v>0</v>
      </c>
      <c r="BD152" s="49">
        <f>N((BD108-SUM($J130:BC130)&gt;=0))*ROUND(BD108-SUM($J130:BC130),1)</f>
        <v>0</v>
      </c>
      <c r="BE152" s="49">
        <f>N((BE108-SUM($J130:BD130)&gt;=0))*ROUND(BE108-SUM($J130:BD130),1)</f>
        <v>0</v>
      </c>
      <c r="BF152" s="49">
        <f>N((BF108-SUM($J130:BE130)&gt;=0))*ROUND(BF108-SUM($J130:BE130),1)</f>
        <v>0</v>
      </c>
      <c r="BG152" s="49">
        <f>N((BG108-SUM($J130:BF130)&gt;=0))*ROUND(BG108-SUM($J130:BF130),1)</f>
        <v>0</v>
      </c>
      <c r="BH152" s="49">
        <f>N((BH108-SUM($J130:BG130)&gt;=0))*ROUND(BH108-SUM($J130:BG130),1)</f>
        <v>0</v>
      </c>
      <c r="BI152" s="49">
        <f>N((BI108-SUM($J130:BH130)&gt;=0))*ROUND(BI108-SUM($J130:BH130),1)</f>
        <v>0</v>
      </c>
      <c r="BJ152" s="49">
        <f>N((BJ108-SUM($J130:BI130)&gt;=0))*ROUND(BJ108-SUM($J130:BI130),1)</f>
        <v>0</v>
      </c>
      <c r="BK152" s="49">
        <f>N((BK108-SUM($J130:BJ130)&gt;=0))*ROUND(BK108-SUM($J130:BJ130),1)</f>
        <v>0</v>
      </c>
      <c r="BL152" s="49">
        <f>N((BL108-SUM($J130:BK130)&gt;=0))*ROUND(BL108-SUM($J130:BK130),1)</f>
        <v>0</v>
      </c>
      <c r="BM152" s="49">
        <f>N((BM108-SUM($J130:BL130)&gt;=0))*ROUND(BM108-SUM($J130:BL130),1)</f>
        <v>0</v>
      </c>
      <c r="BN152" s="49">
        <f>N((BN108-SUM($J130:BM130)&gt;=0))*ROUND(BN108-SUM($J130:BM130),1)</f>
        <v>0</v>
      </c>
      <c r="BO152" s="49">
        <f>N((BO108-SUM($J130:BN130)&gt;=0))*ROUND(BO108-SUM($J130:BN130),1)</f>
        <v>0</v>
      </c>
      <c r="BP152" s="49">
        <f>N((BP108-SUM($J130:BO130)&gt;=0))*ROUND(BP108-SUM($J130:BO130),1)</f>
        <v>0</v>
      </c>
      <c r="BQ152" s="49">
        <f>N((BQ108-SUM($J130:BP130)&gt;=0))*ROUND(BQ108-SUM($J130:BP130),1)</f>
        <v>0</v>
      </c>
      <c r="BR152" s="49">
        <f>N((BR108-SUM($J130:BQ130)&gt;=0))*ROUND(BR108-SUM($J130:BQ130),1)</f>
        <v>0</v>
      </c>
      <c r="BS152" s="49">
        <f>N((BS108-SUM($J130:BR130)&gt;=0))*ROUND(BS108-SUM($J130:BR130),1)</f>
        <v>0</v>
      </c>
      <c r="BT152" s="49">
        <f>N((BT108-SUM($J130:BS130)&gt;=0))*ROUND(BT108-SUM($J130:BS130),1)</f>
        <v>0</v>
      </c>
      <c r="BU152" s="49">
        <f>N((BU108-SUM($J130:BT130)&gt;=0))*ROUND(BU108-SUM($J130:BT130),1)</f>
        <v>0</v>
      </c>
      <c r="BV152" s="49">
        <f>N((BV108-SUM($J130:BU130)&gt;=0))*ROUND(BV108-SUM($J130:BU130),1)</f>
        <v>0</v>
      </c>
      <c r="BW152" s="49">
        <f>N((BW108-SUM($J130:BV130)&gt;=0))*ROUND(BW108-SUM($J130:BV130),1)</f>
        <v>0</v>
      </c>
      <c r="BX152" s="49">
        <f>N((BX108-SUM($J130:BW130)&gt;=0))*ROUND(BX108-SUM($J130:BW130),1)</f>
        <v>0</v>
      </c>
      <c r="BY152" s="49">
        <f>N((BY108-SUM($J130:BX130)&gt;=0))*ROUND(BY108-SUM($J130:BX130),1)</f>
        <v>0</v>
      </c>
      <c r="BZ152" s="49">
        <f>N((BZ108-SUM($J130:BY130)&gt;=0))*ROUND(BZ108-SUM($J130:BY130),1)</f>
        <v>0</v>
      </c>
      <c r="CA152" s="49">
        <f>N((CA108-SUM($J130:BZ130)&gt;=0))*ROUND(CA108-SUM($J130:BZ130),1)</f>
        <v>0</v>
      </c>
      <c r="CB152" s="49">
        <f>N((CB108-SUM($J130:CA130)&gt;=0))*ROUND(CB108-SUM($J130:CA130),1)</f>
        <v>0</v>
      </c>
      <c r="CC152" s="49">
        <f>N((CC108-SUM($J130:CB130)&gt;=0))*ROUND(CC108-SUM($J130:CB130),1)</f>
        <v>0</v>
      </c>
      <c r="CD152" s="49">
        <f>N((CD108-SUM($J130:CC130)&gt;=0))*ROUND(CD108-SUM($J130:CC130),1)</f>
        <v>0</v>
      </c>
      <c r="CE152" s="49">
        <f>N((CE108-SUM($J130:CD130)&gt;=0))*ROUND(CE108-SUM($J130:CD130),1)</f>
        <v>0</v>
      </c>
      <c r="CF152" s="49">
        <f>N((CF108-SUM($J130:CE130)&gt;=0))*ROUND(CF108-SUM($J130:CE130),1)</f>
        <v>0</v>
      </c>
      <c r="CG152" s="49">
        <f>N((CG108-SUM($J130:CF130)&gt;=0))*ROUND(CG108-SUM($J130:CF130),1)</f>
        <v>0</v>
      </c>
      <c r="CH152" s="49">
        <f>N((CH108-SUM($J130:CG130)&gt;=0))*ROUND(CH108-SUM($J130:CG130),1)</f>
        <v>0</v>
      </c>
      <c r="CI152" s="49">
        <f>N((CI108-SUM($J130:CH130)&gt;=0))*ROUND(CI108-SUM($J130:CH130),1)</f>
        <v>0</v>
      </c>
      <c r="CJ152" s="49">
        <f>N((CJ108-SUM($J130:CI130)&gt;=0))*ROUND(CJ108-SUM($J130:CI130),1)</f>
        <v>0</v>
      </c>
      <c r="CK152" s="49">
        <f>N((CK108-SUM($J130:CJ130)&gt;=0))*ROUND(CK108-SUM($J130:CJ130),1)</f>
        <v>0</v>
      </c>
      <c r="CL152" s="49">
        <f>N((CL108-SUM($J130:CK130)&gt;=0))*ROUND(CL108-SUM($J130:CK130),1)</f>
        <v>0</v>
      </c>
      <c r="CM152" s="49">
        <f>N((CM108-SUM($J130:CL130)&gt;=0))*ROUND(CM108-SUM($J130:CL130),1)</f>
        <v>0</v>
      </c>
      <c r="CN152" s="49">
        <f>N((CN108-SUM($J130:CM130)&gt;=0))*ROUND(CN108-SUM($J130:CM130),1)</f>
        <v>0</v>
      </c>
      <c r="CO152" s="49">
        <f>N((CO108-SUM($J130:CN130)&gt;=0))*ROUND(CO108-SUM($J130:CN130),1)</f>
        <v>0</v>
      </c>
      <c r="CP152" s="49">
        <f>N((CP108-SUM($J130:CO130)&gt;=0))*ROUND(CP108-SUM($J130:CO130),1)</f>
        <v>0</v>
      </c>
      <c r="CQ152" s="49">
        <f>N((CQ108-SUM($J130:CP130)&gt;=0))*ROUND(CQ108-SUM($J130:CP130),1)</f>
        <v>0</v>
      </c>
      <c r="CR152" s="49">
        <f>N((CR108-SUM($J130:CQ130)&gt;=0))*ROUND(CR108-SUM($J130:CQ130),1)</f>
        <v>0</v>
      </c>
      <c r="CS152" s="49">
        <f>N((CS108-SUM($J130:CR130)&gt;=0))*ROUND(CS108-SUM($J130:CR130),1)</f>
        <v>0</v>
      </c>
      <c r="CT152" s="49">
        <f>N((CT108-SUM($J130:CS130)&gt;=0))*ROUND(CT108-SUM($J130:CS130),1)</f>
        <v>0</v>
      </c>
      <c r="CU152" s="49">
        <f>N((CU108-SUM($J130:CT130)&gt;=0))*ROUND(CU108-SUM($J130:CT130),1)</f>
        <v>0</v>
      </c>
      <c r="CV152" s="49">
        <f>N((CV108-SUM($J130:CU130)&gt;=0))*ROUND(CV108-SUM($J130:CU130),1)</f>
        <v>0</v>
      </c>
      <c r="CW152" s="49">
        <f>N((CW108-SUM($J130:CV130)&gt;=0))*ROUND(CW108-SUM($J130:CV130),1)</f>
        <v>0</v>
      </c>
      <c r="CX152" s="49">
        <f>N((CX108-SUM($J130:CW130)&gt;=0))*ROUND(CX108-SUM($J130:CW130),1)</f>
        <v>0</v>
      </c>
      <c r="CY152" s="49">
        <f>N((CY108-SUM($J130:CX130)&gt;=0))*ROUND(CY108-SUM($J130:CX130),1)</f>
        <v>0</v>
      </c>
      <c r="CZ152" s="49">
        <f>N((CZ108-SUM($J130:CY130)&gt;=0))*ROUND(CZ108-SUM($J130:CY130),1)</f>
        <v>0</v>
      </c>
      <c r="DA152" s="49">
        <f>N((DA108-SUM($J130:CZ130)&gt;=0))*ROUND(DA108-SUM($J130:CZ130),1)</f>
        <v>0</v>
      </c>
      <c r="DB152" s="49">
        <f>N((DB108-SUM($J130:DA130)&gt;=0))*ROUND(DB108-SUM($J130:DA130),1)</f>
        <v>0</v>
      </c>
      <c r="DC152" s="49">
        <f>N((DC108-SUM($J130:DB130)&gt;=0))*ROUND(DC108-SUM($J130:DB130),1)</f>
        <v>0</v>
      </c>
      <c r="DD152" s="49">
        <f>N((DD108-SUM($J130:DC130)&gt;=0))*ROUND(DD108-SUM($J130:DC130),1)</f>
        <v>0</v>
      </c>
      <c r="DE152" s="49">
        <f>N((DE108-SUM($J130:DD130)&gt;=0))*ROUND(DE108-SUM($J130:DD130),1)</f>
        <v>0</v>
      </c>
      <c r="DF152" s="49">
        <f>N((DF108-SUM($J130:DE130)&gt;=0))*ROUND(DF108-SUM($J130:DE130),1)</f>
        <v>0</v>
      </c>
      <c r="DG152" s="49">
        <f>N((DG108-SUM($J130:DF130)&gt;=0))*ROUND(DG108-SUM($J130:DF130),1)</f>
        <v>0</v>
      </c>
      <c r="DH152" s="49">
        <f>N((DH108-SUM($J130:DG130)&gt;=0))*ROUND(DH108-SUM($J130:DG130),1)</f>
        <v>0</v>
      </c>
      <c r="DI152" s="49">
        <f>N((DI108-SUM($J130:DH130)&gt;=0))*ROUND(DI108-SUM($J130:DH130),1)</f>
        <v>0</v>
      </c>
      <c r="DJ152" s="49">
        <f>N((DJ108-SUM($J130:DI130)&gt;=0))*ROUND(DJ108-SUM($J130:DI130),1)</f>
        <v>0</v>
      </c>
    </row>
    <row r="153" spans="1:114" x14ac:dyDescent="0.25">
      <c r="B153" t="str">
        <f t="shared" si="87"/>
        <v>Создание / реконструкция объект №19</v>
      </c>
      <c r="G153" s="45" t="s">
        <v>138</v>
      </c>
      <c r="J153" s="49"/>
      <c r="K153" s="49">
        <f>N((K109-SUM($J131:J131)&gt;=0))*ROUND(K109-SUM($J131:J131),1)</f>
        <v>0</v>
      </c>
      <c r="L153" s="49">
        <f>N((L109-SUM($J131:K131)&gt;=0))*ROUND(L109-SUM($J131:K131),1)</f>
        <v>0</v>
      </c>
      <c r="M153" s="49">
        <f>N((M109-SUM($J131:L131)&gt;=0))*ROUND(M109-SUM($J131:L131),1)</f>
        <v>0</v>
      </c>
      <c r="N153" s="49">
        <f>N((N109-SUM($J131:M131)&gt;=0))*ROUND(N109-SUM($J131:M131),1)</f>
        <v>0</v>
      </c>
      <c r="O153" s="49">
        <f>N((O109-SUM($J131:N131)&gt;=0))*ROUND(O109-SUM($J131:N131),1)</f>
        <v>0</v>
      </c>
      <c r="P153" s="49">
        <f>N((P109-SUM($J131:O131)&gt;=0))*ROUND(P109-SUM($J131:O131),1)</f>
        <v>0</v>
      </c>
      <c r="Q153" s="49">
        <f>N((Q109-SUM($J131:P131)&gt;=0))*ROUND(Q109-SUM($J131:P131),1)</f>
        <v>0</v>
      </c>
      <c r="R153" s="49">
        <f>N((R109-SUM($J131:Q131)&gt;=0))*ROUND(R109-SUM($J131:Q131),1)</f>
        <v>0</v>
      </c>
      <c r="S153" s="49">
        <f>N((S109-SUM($J131:R131)&gt;=0))*ROUND(S109-SUM($J131:R131),1)</f>
        <v>0</v>
      </c>
      <c r="T153" s="49">
        <f>N((T109-SUM($J131:S131)&gt;=0))*ROUND(T109-SUM($J131:S131),1)</f>
        <v>0</v>
      </c>
      <c r="U153" s="49">
        <f>N((U109-SUM($J131:T131)&gt;=0))*ROUND(U109-SUM($J131:T131),1)</f>
        <v>0</v>
      </c>
      <c r="V153" s="49">
        <f>N((V109-SUM($J131:U131)&gt;=0))*ROUND(V109-SUM($J131:U131),1)</f>
        <v>0</v>
      </c>
      <c r="W153" s="49">
        <f>N((W109-SUM($J131:V131)&gt;=0))*ROUND(W109-SUM($J131:V131),1)</f>
        <v>0</v>
      </c>
      <c r="X153" s="49">
        <f>N((X109-SUM($J131:W131)&gt;=0))*ROUND(X109-SUM($J131:W131),1)</f>
        <v>0</v>
      </c>
      <c r="Y153" s="49">
        <f>N((Y109-SUM($J131:X131)&gt;=0))*ROUND(Y109-SUM($J131:X131),1)</f>
        <v>0</v>
      </c>
      <c r="Z153" s="49">
        <f>N((Z109-SUM($J131:Y131)&gt;=0))*ROUND(Z109-SUM($J131:Y131),1)</f>
        <v>0</v>
      </c>
      <c r="AA153" s="49">
        <f>N((AA109-SUM($J131:Z131)&gt;=0))*ROUND(AA109-SUM($J131:Z131),1)</f>
        <v>0</v>
      </c>
      <c r="AB153" s="49">
        <f>N((AB109-SUM($J131:AA131)&gt;=0))*ROUND(AB109-SUM($J131:AA131),1)</f>
        <v>0</v>
      </c>
      <c r="AC153" s="49">
        <f>N((AC109-SUM($J131:AB131)&gt;=0))*ROUND(AC109-SUM($J131:AB131),1)</f>
        <v>0</v>
      </c>
      <c r="AD153" s="49">
        <f>N((AD109-SUM($J131:AC131)&gt;=0))*ROUND(AD109-SUM($J131:AC131),1)</f>
        <v>0</v>
      </c>
      <c r="AE153" s="49">
        <f>N((AE109-SUM($J131:AD131)&gt;=0))*ROUND(AE109-SUM($J131:AD131),1)</f>
        <v>0</v>
      </c>
      <c r="AF153" s="49">
        <f>N((AF109-SUM($J131:AE131)&gt;=0))*ROUND(AF109-SUM($J131:AE131),1)</f>
        <v>0</v>
      </c>
      <c r="AG153" s="49">
        <f>N((AG109-SUM($J131:AF131)&gt;=0))*ROUND(AG109-SUM($J131:AF131),1)</f>
        <v>0</v>
      </c>
      <c r="AH153" s="49">
        <f>N((AH109-SUM($J131:AG131)&gt;=0))*ROUND(AH109-SUM($J131:AG131),1)</f>
        <v>0</v>
      </c>
      <c r="AI153" s="49">
        <f>N((AI109-SUM($J131:AH131)&gt;=0))*ROUND(AI109-SUM($J131:AH131),1)</f>
        <v>0</v>
      </c>
      <c r="AJ153" s="49">
        <f>N((AJ109-SUM($J131:AI131)&gt;=0))*ROUND(AJ109-SUM($J131:AI131),1)</f>
        <v>0</v>
      </c>
      <c r="AK153" s="49">
        <f>N((AK109-SUM($J131:AJ131)&gt;=0))*ROUND(AK109-SUM($J131:AJ131),1)</f>
        <v>0</v>
      </c>
      <c r="AL153" s="49">
        <f>N((AL109-SUM($J131:AK131)&gt;=0))*ROUND(AL109-SUM($J131:AK131),1)</f>
        <v>0</v>
      </c>
      <c r="AM153" s="49">
        <f>N((AM109-SUM($J131:AL131)&gt;=0))*ROUND(AM109-SUM($J131:AL131),1)</f>
        <v>0</v>
      </c>
      <c r="AN153" s="49">
        <f>N((AN109-SUM($J131:AM131)&gt;=0))*ROUND(AN109-SUM($J131:AM131),1)</f>
        <v>0</v>
      </c>
      <c r="AO153" s="49">
        <f>N((AO109-SUM($J131:AN131)&gt;=0))*ROUND(AO109-SUM($J131:AN131),1)</f>
        <v>0</v>
      </c>
      <c r="AP153" s="49">
        <f>N((AP109-SUM($J131:AO131)&gt;=0))*ROUND(AP109-SUM($J131:AO131),1)</f>
        <v>0</v>
      </c>
      <c r="AQ153" s="49">
        <f>N((AQ109-SUM($J131:AP131)&gt;=0))*ROUND(AQ109-SUM($J131:AP131),1)</f>
        <v>0</v>
      </c>
      <c r="AR153" s="49">
        <f>N((AR109-SUM($J131:AQ131)&gt;=0))*ROUND(AR109-SUM($J131:AQ131),1)</f>
        <v>0</v>
      </c>
      <c r="AS153" s="49">
        <f>N((AS109-SUM($J131:AR131)&gt;=0))*ROUND(AS109-SUM($J131:AR131),1)</f>
        <v>0</v>
      </c>
      <c r="AT153" s="49">
        <f>N((AT109-SUM($J131:AS131)&gt;=0))*ROUND(AT109-SUM($J131:AS131),1)</f>
        <v>0</v>
      </c>
      <c r="AU153" s="49">
        <f>N((AU109-SUM($J131:AT131)&gt;=0))*ROUND(AU109-SUM($J131:AT131),1)</f>
        <v>0</v>
      </c>
      <c r="AV153" s="49">
        <f>N((AV109-SUM($J131:AU131)&gt;=0))*ROUND(AV109-SUM($J131:AU131),1)</f>
        <v>0</v>
      </c>
      <c r="AW153" s="49">
        <f>N((AW109-SUM($J131:AV131)&gt;=0))*ROUND(AW109-SUM($J131:AV131),1)</f>
        <v>0</v>
      </c>
      <c r="AX153" s="49">
        <f>N((AX109-SUM($J131:AW131)&gt;=0))*ROUND(AX109-SUM($J131:AW131),1)</f>
        <v>0</v>
      </c>
      <c r="AY153" s="49">
        <f>N((AY109-SUM($J131:AX131)&gt;=0))*ROUND(AY109-SUM($J131:AX131),1)</f>
        <v>0</v>
      </c>
      <c r="AZ153" s="49">
        <f>N((AZ109-SUM($J131:AY131)&gt;=0))*ROUND(AZ109-SUM($J131:AY131),1)</f>
        <v>0</v>
      </c>
      <c r="BA153" s="49">
        <f>N((BA109-SUM($J131:AZ131)&gt;=0))*ROUND(BA109-SUM($J131:AZ131),1)</f>
        <v>0</v>
      </c>
      <c r="BB153" s="49">
        <f>N((BB109-SUM($J131:BA131)&gt;=0))*ROUND(BB109-SUM($J131:BA131),1)</f>
        <v>0</v>
      </c>
      <c r="BC153" s="49">
        <f>N((BC109-SUM($J131:BB131)&gt;=0))*ROUND(BC109-SUM($J131:BB131),1)</f>
        <v>0</v>
      </c>
      <c r="BD153" s="49">
        <f>N((BD109-SUM($J131:BC131)&gt;=0))*ROUND(BD109-SUM($J131:BC131),1)</f>
        <v>0</v>
      </c>
      <c r="BE153" s="49">
        <f>N((BE109-SUM($J131:BD131)&gt;=0))*ROUND(BE109-SUM($J131:BD131),1)</f>
        <v>0</v>
      </c>
      <c r="BF153" s="49">
        <f>N((BF109-SUM($J131:BE131)&gt;=0))*ROUND(BF109-SUM($J131:BE131),1)</f>
        <v>0</v>
      </c>
      <c r="BG153" s="49">
        <f>N((BG109-SUM($J131:BF131)&gt;=0))*ROUND(BG109-SUM($J131:BF131),1)</f>
        <v>0</v>
      </c>
      <c r="BH153" s="49">
        <f>N((BH109-SUM($J131:BG131)&gt;=0))*ROUND(BH109-SUM($J131:BG131),1)</f>
        <v>0</v>
      </c>
      <c r="BI153" s="49">
        <f>N((BI109-SUM($J131:BH131)&gt;=0))*ROUND(BI109-SUM($J131:BH131),1)</f>
        <v>0</v>
      </c>
      <c r="BJ153" s="49">
        <f>N((BJ109-SUM($J131:BI131)&gt;=0))*ROUND(BJ109-SUM($J131:BI131),1)</f>
        <v>0</v>
      </c>
      <c r="BK153" s="49">
        <f>N((BK109-SUM($J131:BJ131)&gt;=0))*ROUND(BK109-SUM($J131:BJ131),1)</f>
        <v>0</v>
      </c>
      <c r="BL153" s="49">
        <f>N((BL109-SUM($J131:BK131)&gt;=0))*ROUND(BL109-SUM($J131:BK131),1)</f>
        <v>0</v>
      </c>
      <c r="BM153" s="49">
        <f>N((BM109-SUM($J131:BL131)&gt;=0))*ROUND(BM109-SUM($J131:BL131),1)</f>
        <v>0</v>
      </c>
      <c r="BN153" s="49">
        <f>N((BN109-SUM($J131:BM131)&gt;=0))*ROUND(BN109-SUM($J131:BM131),1)</f>
        <v>0</v>
      </c>
      <c r="BO153" s="49">
        <f>N((BO109-SUM($J131:BN131)&gt;=0))*ROUND(BO109-SUM($J131:BN131),1)</f>
        <v>0</v>
      </c>
      <c r="BP153" s="49">
        <f>N((BP109-SUM($J131:BO131)&gt;=0))*ROUND(BP109-SUM($J131:BO131),1)</f>
        <v>0</v>
      </c>
      <c r="BQ153" s="49">
        <f>N((BQ109-SUM($J131:BP131)&gt;=0))*ROUND(BQ109-SUM($J131:BP131),1)</f>
        <v>0</v>
      </c>
      <c r="BR153" s="49">
        <f>N((BR109-SUM($J131:BQ131)&gt;=0))*ROUND(BR109-SUM($J131:BQ131),1)</f>
        <v>0</v>
      </c>
      <c r="BS153" s="49">
        <f>N((BS109-SUM($J131:BR131)&gt;=0))*ROUND(BS109-SUM($J131:BR131),1)</f>
        <v>0</v>
      </c>
      <c r="BT153" s="49">
        <f>N((BT109-SUM($J131:BS131)&gt;=0))*ROUND(BT109-SUM($J131:BS131),1)</f>
        <v>0</v>
      </c>
      <c r="BU153" s="49">
        <f>N((BU109-SUM($J131:BT131)&gt;=0))*ROUND(BU109-SUM($J131:BT131),1)</f>
        <v>0</v>
      </c>
      <c r="BV153" s="49">
        <f>N((BV109-SUM($J131:BU131)&gt;=0))*ROUND(BV109-SUM($J131:BU131),1)</f>
        <v>0</v>
      </c>
      <c r="BW153" s="49">
        <f>N((BW109-SUM($J131:BV131)&gt;=0))*ROUND(BW109-SUM($J131:BV131),1)</f>
        <v>0</v>
      </c>
      <c r="BX153" s="49">
        <f>N((BX109-SUM($J131:BW131)&gt;=0))*ROUND(BX109-SUM($J131:BW131),1)</f>
        <v>0</v>
      </c>
      <c r="BY153" s="49">
        <f>N((BY109-SUM($J131:BX131)&gt;=0))*ROUND(BY109-SUM($J131:BX131),1)</f>
        <v>0</v>
      </c>
      <c r="BZ153" s="49">
        <f>N((BZ109-SUM($J131:BY131)&gt;=0))*ROUND(BZ109-SUM($J131:BY131),1)</f>
        <v>0</v>
      </c>
      <c r="CA153" s="49">
        <f>N((CA109-SUM($J131:BZ131)&gt;=0))*ROUND(CA109-SUM($J131:BZ131),1)</f>
        <v>0</v>
      </c>
      <c r="CB153" s="49">
        <f>N((CB109-SUM($J131:CA131)&gt;=0))*ROUND(CB109-SUM($J131:CA131),1)</f>
        <v>0</v>
      </c>
      <c r="CC153" s="49">
        <f>N((CC109-SUM($J131:CB131)&gt;=0))*ROUND(CC109-SUM($J131:CB131),1)</f>
        <v>0</v>
      </c>
      <c r="CD153" s="49">
        <f>N((CD109-SUM($J131:CC131)&gt;=0))*ROUND(CD109-SUM($J131:CC131),1)</f>
        <v>0</v>
      </c>
      <c r="CE153" s="49">
        <f>N((CE109-SUM($J131:CD131)&gt;=0))*ROUND(CE109-SUM($J131:CD131),1)</f>
        <v>0</v>
      </c>
      <c r="CF153" s="49">
        <f>N((CF109-SUM($J131:CE131)&gt;=0))*ROUND(CF109-SUM($J131:CE131),1)</f>
        <v>0</v>
      </c>
      <c r="CG153" s="49">
        <f>N((CG109-SUM($J131:CF131)&gt;=0))*ROUND(CG109-SUM($J131:CF131),1)</f>
        <v>0</v>
      </c>
      <c r="CH153" s="49">
        <f>N((CH109-SUM($J131:CG131)&gt;=0))*ROUND(CH109-SUM($J131:CG131),1)</f>
        <v>0</v>
      </c>
      <c r="CI153" s="49">
        <f>N((CI109-SUM($J131:CH131)&gt;=0))*ROUND(CI109-SUM($J131:CH131),1)</f>
        <v>0</v>
      </c>
      <c r="CJ153" s="49">
        <f>N((CJ109-SUM($J131:CI131)&gt;=0))*ROUND(CJ109-SUM($J131:CI131),1)</f>
        <v>0</v>
      </c>
      <c r="CK153" s="49">
        <f>N((CK109-SUM($J131:CJ131)&gt;=0))*ROUND(CK109-SUM($J131:CJ131),1)</f>
        <v>0</v>
      </c>
      <c r="CL153" s="49">
        <f>N((CL109-SUM($J131:CK131)&gt;=0))*ROUND(CL109-SUM($J131:CK131),1)</f>
        <v>0</v>
      </c>
      <c r="CM153" s="49">
        <f>N((CM109-SUM($J131:CL131)&gt;=0))*ROUND(CM109-SUM($J131:CL131),1)</f>
        <v>0</v>
      </c>
      <c r="CN153" s="49">
        <f>N((CN109-SUM($J131:CM131)&gt;=0))*ROUND(CN109-SUM($J131:CM131),1)</f>
        <v>0</v>
      </c>
      <c r="CO153" s="49">
        <f>N((CO109-SUM($J131:CN131)&gt;=0))*ROUND(CO109-SUM($J131:CN131),1)</f>
        <v>0</v>
      </c>
      <c r="CP153" s="49">
        <f>N((CP109-SUM($J131:CO131)&gt;=0))*ROUND(CP109-SUM($J131:CO131),1)</f>
        <v>0</v>
      </c>
      <c r="CQ153" s="49">
        <f>N((CQ109-SUM($J131:CP131)&gt;=0))*ROUND(CQ109-SUM($J131:CP131),1)</f>
        <v>0</v>
      </c>
      <c r="CR153" s="49">
        <f>N((CR109-SUM($J131:CQ131)&gt;=0))*ROUND(CR109-SUM($J131:CQ131),1)</f>
        <v>0</v>
      </c>
      <c r="CS153" s="49">
        <f>N((CS109-SUM($J131:CR131)&gt;=0))*ROUND(CS109-SUM($J131:CR131),1)</f>
        <v>0</v>
      </c>
      <c r="CT153" s="49">
        <f>N((CT109-SUM($J131:CS131)&gt;=0))*ROUND(CT109-SUM($J131:CS131),1)</f>
        <v>0</v>
      </c>
      <c r="CU153" s="49">
        <f>N((CU109-SUM($J131:CT131)&gt;=0))*ROUND(CU109-SUM($J131:CT131),1)</f>
        <v>0</v>
      </c>
      <c r="CV153" s="49">
        <f>N((CV109-SUM($J131:CU131)&gt;=0))*ROUND(CV109-SUM($J131:CU131),1)</f>
        <v>0</v>
      </c>
      <c r="CW153" s="49">
        <f>N((CW109-SUM($J131:CV131)&gt;=0))*ROUND(CW109-SUM($J131:CV131),1)</f>
        <v>0</v>
      </c>
      <c r="CX153" s="49">
        <f>N((CX109-SUM($J131:CW131)&gt;=0))*ROUND(CX109-SUM($J131:CW131),1)</f>
        <v>0</v>
      </c>
      <c r="CY153" s="49">
        <f>N((CY109-SUM($J131:CX131)&gt;=0))*ROUND(CY109-SUM($J131:CX131),1)</f>
        <v>0</v>
      </c>
      <c r="CZ153" s="49">
        <f>N((CZ109-SUM($J131:CY131)&gt;=0))*ROUND(CZ109-SUM($J131:CY131),1)</f>
        <v>0</v>
      </c>
      <c r="DA153" s="49">
        <f>N((DA109-SUM($J131:CZ131)&gt;=0))*ROUND(DA109-SUM($J131:CZ131),1)</f>
        <v>0</v>
      </c>
      <c r="DB153" s="49">
        <f>N((DB109-SUM($J131:DA131)&gt;=0))*ROUND(DB109-SUM($J131:DA131),1)</f>
        <v>0</v>
      </c>
      <c r="DC153" s="49">
        <f>N((DC109-SUM($J131:DB131)&gt;=0))*ROUND(DC109-SUM($J131:DB131),1)</f>
        <v>0</v>
      </c>
      <c r="DD153" s="49">
        <f>N((DD109-SUM($J131:DC131)&gt;=0))*ROUND(DD109-SUM($J131:DC131),1)</f>
        <v>0</v>
      </c>
      <c r="DE153" s="49">
        <f>N((DE109-SUM($J131:DD131)&gt;=0))*ROUND(DE109-SUM($J131:DD131),1)</f>
        <v>0</v>
      </c>
      <c r="DF153" s="49">
        <f>N((DF109-SUM($J131:DE131)&gt;=0))*ROUND(DF109-SUM($J131:DE131),1)</f>
        <v>0</v>
      </c>
      <c r="DG153" s="49">
        <f>N((DG109-SUM($J131:DF131)&gt;=0))*ROUND(DG109-SUM($J131:DF131),1)</f>
        <v>0</v>
      </c>
      <c r="DH153" s="49">
        <f>N((DH109-SUM($J131:DG131)&gt;=0))*ROUND(DH109-SUM($J131:DG131),1)</f>
        <v>0</v>
      </c>
      <c r="DI153" s="49">
        <f>N((DI109-SUM($J131:DH131)&gt;=0))*ROUND(DI109-SUM($J131:DH131),1)</f>
        <v>0</v>
      </c>
      <c r="DJ153" s="49">
        <f>N((DJ109-SUM($J131:DI131)&gt;=0))*ROUND(DJ109-SUM($J131:DI131),1)</f>
        <v>0</v>
      </c>
    </row>
    <row r="154" spans="1:114" x14ac:dyDescent="0.25">
      <c r="B154" t="str">
        <f t="shared" si="87"/>
        <v>Создание / реконструкция объект №20</v>
      </c>
      <c r="G154" s="45" t="s">
        <v>138</v>
      </c>
      <c r="J154" s="49"/>
      <c r="K154" s="49">
        <f>N((K110-SUM($J132:J132)&gt;=0))*ROUND(K110-SUM($J132:J132),1)</f>
        <v>0</v>
      </c>
      <c r="L154" s="49">
        <f>N((L110-SUM($J132:K132)&gt;=0))*ROUND(L110-SUM($J132:K132),1)</f>
        <v>0</v>
      </c>
      <c r="M154" s="49">
        <f>N((M110-SUM($J132:L132)&gt;=0))*ROUND(M110-SUM($J132:L132),1)</f>
        <v>0</v>
      </c>
      <c r="N154" s="49">
        <f>N((N110-SUM($J132:M132)&gt;=0))*ROUND(N110-SUM($J132:M132),1)</f>
        <v>0</v>
      </c>
      <c r="O154" s="49">
        <f>N((O110-SUM($J132:N132)&gt;=0))*ROUND(O110-SUM($J132:N132),1)</f>
        <v>0</v>
      </c>
      <c r="P154" s="49">
        <f>N((P110-SUM($J132:O132)&gt;=0))*ROUND(P110-SUM($J132:O132),1)</f>
        <v>0</v>
      </c>
      <c r="Q154" s="49">
        <f>N((Q110-SUM($J132:P132)&gt;=0))*ROUND(Q110-SUM($J132:P132),1)</f>
        <v>0</v>
      </c>
      <c r="R154" s="49">
        <f>N((R110-SUM($J132:Q132)&gt;=0))*ROUND(R110-SUM($J132:Q132),1)</f>
        <v>0</v>
      </c>
      <c r="S154" s="49">
        <f>N((S110-SUM($J132:R132)&gt;=0))*ROUND(S110-SUM($J132:R132),1)</f>
        <v>0</v>
      </c>
      <c r="T154" s="49">
        <f>N((T110-SUM($J132:S132)&gt;=0))*ROUND(T110-SUM($J132:S132),1)</f>
        <v>0</v>
      </c>
      <c r="U154" s="49">
        <f>N((U110-SUM($J132:T132)&gt;=0))*ROUND(U110-SUM($J132:T132),1)</f>
        <v>0</v>
      </c>
      <c r="V154" s="49">
        <f>N((V110-SUM($J132:U132)&gt;=0))*ROUND(V110-SUM($J132:U132),1)</f>
        <v>0</v>
      </c>
      <c r="W154" s="49">
        <f>N((W110-SUM($J132:V132)&gt;=0))*ROUND(W110-SUM($J132:V132),1)</f>
        <v>0</v>
      </c>
      <c r="X154" s="49">
        <f>N((X110-SUM($J132:W132)&gt;=0))*ROUND(X110-SUM($J132:W132),1)</f>
        <v>0</v>
      </c>
      <c r="Y154" s="49">
        <f>N((Y110-SUM($J132:X132)&gt;=0))*ROUND(Y110-SUM($J132:X132),1)</f>
        <v>0</v>
      </c>
      <c r="Z154" s="49">
        <f>N((Z110-SUM($J132:Y132)&gt;=0))*ROUND(Z110-SUM($J132:Y132),1)</f>
        <v>0</v>
      </c>
      <c r="AA154" s="49">
        <f>N((AA110-SUM($J132:Z132)&gt;=0))*ROUND(AA110-SUM($J132:Z132),1)</f>
        <v>0</v>
      </c>
      <c r="AB154" s="49">
        <f>N((AB110-SUM($J132:AA132)&gt;=0))*ROUND(AB110-SUM($J132:AA132),1)</f>
        <v>0</v>
      </c>
      <c r="AC154" s="49">
        <f>N((AC110-SUM($J132:AB132)&gt;=0))*ROUND(AC110-SUM($J132:AB132),1)</f>
        <v>0</v>
      </c>
      <c r="AD154" s="49">
        <f>N((AD110-SUM($J132:AC132)&gt;=0))*ROUND(AD110-SUM($J132:AC132),1)</f>
        <v>0</v>
      </c>
      <c r="AE154" s="49">
        <f>N((AE110-SUM($J132:AD132)&gt;=0))*ROUND(AE110-SUM($J132:AD132),1)</f>
        <v>0</v>
      </c>
      <c r="AF154" s="49">
        <f>N((AF110-SUM($J132:AE132)&gt;=0))*ROUND(AF110-SUM($J132:AE132),1)</f>
        <v>0</v>
      </c>
      <c r="AG154" s="49">
        <f>N((AG110-SUM($J132:AF132)&gt;=0))*ROUND(AG110-SUM($J132:AF132),1)</f>
        <v>0</v>
      </c>
      <c r="AH154" s="49">
        <f>N((AH110-SUM($J132:AG132)&gt;=0))*ROUND(AH110-SUM($J132:AG132),1)</f>
        <v>0</v>
      </c>
      <c r="AI154" s="49">
        <f>N((AI110-SUM($J132:AH132)&gt;=0))*ROUND(AI110-SUM($J132:AH132),1)</f>
        <v>0</v>
      </c>
      <c r="AJ154" s="49">
        <f>N((AJ110-SUM($J132:AI132)&gt;=0))*ROUND(AJ110-SUM($J132:AI132),1)</f>
        <v>0</v>
      </c>
      <c r="AK154" s="49">
        <f>N((AK110-SUM($J132:AJ132)&gt;=0))*ROUND(AK110-SUM($J132:AJ132),1)</f>
        <v>0</v>
      </c>
      <c r="AL154" s="49">
        <f>N((AL110-SUM($J132:AK132)&gt;=0))*ROUND(AL110-SUM($J132:AK132),1)</f>
        <v>0</v>
      </c>
      <c r="AM154" s="49">
        <f>N((AM110-SUM($J132:AL132)&gt;=0))*ROUND(AM110-SUM($J132:AL132),1)</f>
        <v>0</v>
      </c>
      <c r="AN154" s="49">
        <f>N((AN110-SUM($J132:AM132)&gt;=0))*ROUND(AN110-SUM($J132:AM132),1)</f>
        <v>0</v>
      </c>
      <c r="AO154" s="49">
        <f>N((AO110-SUM($J132:AN132)&gt;=0))*ROUND(AO110-SUM($J132:AN132),1)</f>
        <v>0</v>
      </c>
      <c r="AP154" s="49">
        <f>N((AP110-SUM($J132:AO132)&gt;=0))*ROUND(AP110-SUM($J132:AO132),1)</f>
        <v>0</v>
      </c>
      <c r="AQ154" s="49">
        <f>N((AQ110-SUM($J132:AP132)&gt;=0))*ROUND(AQ110-SUM($J132:AP132),1)</f>
        <v>0</v>
      </c>
      <c r="AR154" s="49">
        <f>N((AR110-SUM($J132:AQ132)&gt;=0))*ROUND(AR110-SUM($J132:AQ132),1)</f>
        <v>0</v>
      </c>
      <c r="AS154" s="49">
        <f>N((AS110-SUM($J132:AR132)&gt;=0))*ROUND(AS110-SUM($J132:AR132),1)</f>
        <v>0</v>
      </c>
      <c r="AT154" s="49">
        <f>N((AT110-SUM($J132:AS132)&gt;=0))*ROUND(AT110-SUM($J132:AS132),1)</f>
        <v>0</v>
      </c>
      <c r="AU154" s="49">
        <f>N((AU110-SUM($J132:AT132)&gt;=0))*ROUND(AU110-SUM($J132:AT132),1)</f>
        <v>0</v>
      </c>
      <c r="AV154" s="49">
        <f>N((AV110-SUM($J132:AU132)&gt;=0))*ROUND(AV110-SUM($J132:AU132),1)</f>
        <v>0</v>
      </c>
      <c r="AW154" s="49">
        <f>N((AW110-SUM($J132:AV132)&gt;=0))*ROUND(AW110-SUM($J132:AV132),1)</f>
        <v>0</v>
      </c>
      <c r="AX154" s="49">
        <f>N((AX110-SUM($J132:AW132)&gt;=0))*ROUND(AX110-SUM($J132:AW132),1)</f>
        <v>0</v>
      </c>
      <c r="AY154" s="49">
        <f>N((AY110-SUM($J132:AX132)&gt;=0))*ROUND(AY110-SUM($J132:AX132),1)</f>
        <v>0</v>
      </c>
      <c r="AZ154" s="49">
        <f>N((AZ110-SUM($J132:AY132)&gt;=0))*ROUND(AZ110-SUM($J132:AY132),1)</f>
        <v>0</v>
      </c>
      <c r="BA154" s="49">
        <f>N((BA110-SUM($J132:AZ132)&gt;=0))*ROUND(BA110-SUM($J132:AZ132),1)</f>
        <v>0</v>
      </c>
      <c r="BB154" s="49">
        <f>N((BB110-SUM($J132:BA132)&gt;=0))*ROUND(BB110-SUM($J132:BA132),1)</f>
        <v>0</v>
      </c>
      <c r="BC154" s="49">
        <f>N((BC110-SUM($J132:BB132)&gt;=0))*ROUND(BC110-SUM($J132:BB132),1)</f>
        <v>0</v>
      </c>
      <c r="BD154" s="49">
        <f>N((BD110-SUM($J132:BC132)&gt;=0))*ROUND(BD110-SUM($J132:BC132),1)</f>
        <v>0</v>
      </c>
      <c r="BE154" s="49">
        <f>N((BE110-SUM($J132:BD132)&gt;=0))*ROUND(BE110-SUM($J132:BD132),1)</f>
        <v>0</v>
      </c>
      <c r="BF154" s="49">
        <f>N((BF110-SUM($J132:BE132)&gt;=0))*ROUND(BF110-SUM($J132:BE132),1)</f>
        <v>0</v>
      </c>
      <c r="BG154" s="49">
        <f>N((BG110-SUM($J132:BF132)&gt;=0))*ROUND(BG110-SUM($J132:BF132),1)</f>
        <v>0</v>
      </c>
      <c r="BH154" s="49">
        <f>N((BH110-SUM($J132:BG132)&gt;=0))*ROUND(BH110-SUM($J132:BG132),1)</f>
        <v>0</v>
      </c>
      <c r="BI154" s="49">
        <f>N((BI110-SUM($J132:BH132)&gt;=0))*ROUND(BI110-SUM($J132:BH132),1)</f>
        <v>0</v>
      </c>
      <c r="BJ154" s="49">
        <f>N((BJ110-SUM($J132:BI132)&gt;=0))*ROUND(BJ110-SUM($J132:BI132),1)</f>
        <v>0</v>
      </c>
      <c r="BK154" s="49">
        <f>N((BK110-SUM($J132:BJ132)&gt;=0))*ROUND(BK110-SUM($J132:BJ132),1)</f>
        <v>0</v>
      </c>
      <c r="BL154" s="49">
        <f>N((BL110-SUM($J132:BK132)&gt;=0))*ROUND(BL110-SUM($J132:BK132),1)</f>
        <v>0</v>
      </c>
      <c r="BM154" s="49">
        <f>N((BM110-SUM($J132:BL132)&gt;=0))*ROUND(BM110-SUM($J132:BL132),1)</f>
        <v>0</v>
      </c>
      <c r="BN154" s="49">
        <f>N((BN110-SUM($J132:BM132)&gt;=0))*ROUND(BN110-SUM($J132:BM132),1)</f>
        <v>0</v>
      </c>
      <c r="BO154" s="49">
        <f>N((BO110-SUM($J132:BN132)&gt;=0))*ROUND(BO110-SUM($J132:BN132),1)</f>
        <v>0</v>
      </c>
      <c r="BP154" s="49">
        <f>N((BP110-SUM($J132:BO132)&gt;=0))*ROUND(BP110-SUM($J132:BO132),1)</f>
        <v>0</v>
      </c>
      <c r="BQ154" s="49">
        <f>N((BQ110-SUM($J132:BP132)&gt;=0))*ROUND(BQ110-SUM($J132:BP132),1)</f>
        <v>0</v>
      </c>
      <c r="BR154" s="49">
        <f>N((BR110-SUM($J132:BQ132)&gt;=0))*ROUND(BR110-SUM($J132:BQ132),1)</f>
        <v>0</v>
      </c>
      <c r="BS154" s="49">
        <f>N((BS110-SUM($J132:BR132)&gt;=0))*ROUND(BS110-SUM($J132:BR132),1)</f>
        <v>0</v>
      </c>
      <c r="BT154" s="49">
        <f>N((BT110-SUM($J132:BS132)&gt;=0))*ROUND(BT110-SUM($J132:BS132),1)</f>
        <v>0</v>
      </c>
      <c r="BU154" s="49">
        <f>N((BU110-SUM($J132:BT132)&gt;=0))*ROUND(BU110-SUM($J132:BT132),1)</f>
        <v>0</v>
      </c>
      <c r="BV154" s="49">
        <f>N((BV110-SUM($J132:BU132)&gt;=0))*ROUND(BV110-SUM($J132:BU132),1)</f>
        <v>0</v>
      </c>
      <c r="BW154" s="49">
        <f>N((BW110-SUM($J132:BV132)&gt;=0))*ROUND(BW110-SUM($J132:BV132),1)</f>
        <v>0</v>
      </c>
      <c r="BX154" s="49">
        <f>N((BX110-SUM($J132:BW132)&gt;=0))*ROUND(BX110-SUM($J132:BW132),1)</f>
        <v>0</v>
      </c>
      <c r="BY154" s="49">
        <f>N((BY110-SUM($J132:BX132)&gt;=0))*ROUND(BY110-SUM($J132:BX132),1)</f>
        <v>0</v>
      </c>
      <c r="BZ154" s="49">
        <f>N((BZ110-SUM($J132:BY132)&gt;=0))*ROUND(BZ110-SUM($J132:BY132),1)</f>
        <v>0</v>
      </c>
      <c r="CA154" s="49">
        <f>N((CA110-SUM($J132:BZ132)&gt;=0))*ROUND(CA110-SUM($J132:BZ132),1)</f>
        <v>0</v>
      </c>
      <c r="CB154" s="49">
        <f>N((CB110-SUM($J132:CA132)&gt;=0))*ROUND(CB110-SUM($J132:CA132),1)</f>
        <v>0</v>
      </c>
      <c r="CC154" s="49">
        <f>N((CC110-SUM($J132:CB132)&gt;=0))*ROUND(CC110-SUM($J132:CB132),1)</f>
        <v>0</v>
      </c>
      <c r="CD154" s="49">
        <f>N((CD110-SUM($J132:CC132)&gt;=0))*ROUND(CD110-SUM($J132:CC132),1)</f>
        <v>0</v>
      </c>
      <c r="CE154" s="49">
        <f>N((CE110-SUM($J132:CD132)&gt;=0))*ROUND(CE110-SUM($J132:CD132),1)</f>
        <v>0</v>
      </c>
      <c r="CF154" s="49">
        <f>N((CF110-SUM($J132:CE132)&gt;=0))*ROUND(CF110-SUM($J132:CE132),1)</f>
        <v>0</v>
      </c>
      <c r="CG154" s="49">
        <f>N((CG110-SUM($J132:CF132)&gt;=0))*ROUND(CG110-SUM($J132:CF132),1)</f>
        <v>0</v>
      </c>
      <c r="CH154" s="49">
        <f>N((CH110-SUM($J132:CG132)&gt;=0))*ROUND(CH110-SUM($J132:CG132),1)</f>
        <v>0</v>
      </c>
      <c r="CI154" s="49">
        <f>N((CI110-SUM($J132:CH132)&gt;=0))*ROUND(CI110-SUM($J132:CH132),1)</f>
        <v>0</v>
      </c>
      <c r="CJ154" s="49">
        <f>N((CJ110-SUM($J132:CI132)&gt;=0))*ROUND(CJ110-SUM($J132:CI132),1)</f>
        <v>0</v>
      </c>
      <c r="CK154" s="49">
        <f>N((CK110-SUM($J132:CJ132)&gt;=0))*ROUND(CK110-SUM($J132:CJ132),1)</f>
        <v>0</v>
      </c>
      <c r="CL154" s="49">
        <f>N((CL110-SUM($J132:CK132)&gt;=0))*ROUND(CL110-SUM($J132:CK132),1)</f>
        <v>0</v>
      </c>
      <c r="CM154" s="49">
        <f>N((CM110-SUM($J132:CL132)&gt;=0))*ROUND(CM110-SUM($J132:CL132),1)</f>
        <v>0</v>
      </c>
      <c r="CN154" s="49">
        <f>N((CN110-SUM($J132:CM132)&gt;=0))*ROUND(CN110-SUM($J132:CM132),1)</f>
        <v>0</v>
      </c>
      <c r="CO154" s="49">
        <f>N((CO110-SUM($J132:CN132)&gt;=0))*ROUND(CO110-SUM($J132:CN132),1)</f>
        <v>0</v>
      </c>
      <c r="CP154" s="49">
        <f>N((CP110-SUM($J132:CO132)&gt;=0))*ROUND(CP110-SUM($J132:CO132),1)</f>
        <v>0</v>
      </c>
      <c r="CQ154" s="49">
        <f>N((CQ110-SUM($J132:CP132)&gt;=0))*ROUND(CQ110-SUM($J132:CP132),1)</f>
        <v>0</v>
      </c>
      <c r="CR154" s="49">
        <f>N((CR110-SUM($J132:CQ132)&gt;=0))*ROUND(CR110-SUM($J132:CQ132),1)</f>
        <v>0</v>
      </c>
      <c r="CS154" s="49">
        <f>N((CS110-SUM($J132:CR132)&gt;=0))*ROUND(CS110-SUM($J132:CR132),1)</f>
        <v>0</v>
      </c>
      <c r="CT154" s="49">
        <f>N((CT110-SUM($J132:CS132)&gt;=0))*ROUND(CT110-SUM($J132:CS132),1)</f>
        <v>0</v>
      </c>
      <c r="CU154" s="49">
        <f>N((CU110-SUM($J132:CT132)&gt;=0))*ROUND(CU110-SUM($J132:CT132),1)</f>
        <v>0</v>
      </c>
      <c r="CV154" s="49">
        <f>N((CV110-SUM($J132:CU132)&gt;=0))*ROUND(CV110-SUM($J132:CU132),1)</f>
        <v>0</v>
      </c>
      <c r="CW154" s="49">
        <f>N((CW110-SUM($J132:CV132)&gt;=0))*ROUND(CW110-SUM($J132:CV132),1)</f>
        <v>0</v>
      </c>
      <c r="CX154" s="49">
        <f>N((CX110-SUM($J132:CW132)&gt;=0))*ROUND(CX110-SUM($J132:CW132),1)</f>
        <v>0</v>
      </c>
      <c r="CY154" s="49">
        <f>N((CY110-SUM($J132:CX132)&gt;=0))*ROUND(CY110-SUM($J132:CX132),1)</f>
        <v>0</v>
      </c>
      <c r="CZ154" s="49">
        <f>N((CZ110-SUM($J132:CY132)&gt;=0))*ROUND(CZ110-SUM($J132:CY132),1)</f>
        <v>0</v>
      </c>
      <c r="DA154" s="49">
        <f>N((DA110-SUM($J132:CZ132)&gt;=0))*ROUND(DA110-SUM($J132:CZ132),1)</f>
        <v>0</v>
      </c>
      <c r="DB154" s="49">
        <f>N((DB110-SUM($J132:DA132)&gt;=0))*ROUND(DB110-SUM($J132:DA132),1)</f>
        <v>0</v>
      </c>
      <c r="DC154" s="49">
        <f>N((DC110-SUM($J132:DB132)&gt;=0))*ROUND(DC110-SUM($J132:DB132),1)</f>
        <v>0</v>
      </c>
      <c r="DD154" s="49">
        <f>N((DD110-SUM($J132:DC132)&gt;=0))*ROUND(DD110-SUM($J132:DC132),1)</f>
        <v>0</v>
      </c>
      <c r="DE154" s="49">
        <f>N((DE110-SUM($J132:DD132)&gt;=0))*ROUND(DE110-SUM($J132:DD132),1)</f>
        <v>0</v>
      </c>
      <c r="DF154" s="49">
        <f>N((DF110-SUM($J132:DE132)&gt;=0))*ROUND(DF110-SUM($J132:DE132),1)</f>
        <v>0</v>
      </c>
      <c r="DG154" s="49">
        <f>N((DG110-SUM($J132:DF132)&gt;=0))*ROUND(DG110-SUM($J132:DF132),1)</f>
        <v>0</v>
      </c>
      <c r="DH154" s="49">
        <f>N((DH110-SUM($J132:DG132)&gt;=0))*ROUND(DH110-SUM($J132:DG132),1)</f>
        <v>0</v>
      </c>
      <c r="DI154" s="49">
        <f>N((DI110-SUM($J132:DH132)&gt;=0))*ROUND(DI110-SUM($J132:DH132),1)</f>
        <v>0</v>
      </c>
      <c r="DJ154" s="49">
        <f>N((DJ110-SUM($J132:DI132)&gt;=0))*ROUND(DJ110-SUM($J132:DI132),1)</f>
        <v>0</v>
      </c>
    </row>
    <row r="155" spans="1:114" s="28" customFormat="1" x14ac:dyDescent="0.25">
      <c r="A155" s="46"/>
      <c r="B155" s="28" t="s">
        <v>429</v>
      </c>
      <c r="G155" s="149" t="s">
        <v>138</v>
      </c>
      <c r="I155" s="150"/>
      <c r="J155" s="151">
        <v>0</v>
      </c>
      <c r="K155" s="151">
        <f>SUM(K135:K154)</f>
        <v>0</v>
      </c>
      <c r="L155" s="151">
        <f t="shared" ref="L155:BW155" si="88">SUM(L135:L154)</f>
        <v>0</v>
      </c>
      <c r="M155" s="151">
        <f t="shared" si="88"/>
        <v>0</v>
      </c>
      <c r="N155" s="151">
        <f t="shared" si="88"/>
        <v>0</v>
      </c>
      <c r="O155" s="151">
        <f t="shared" si="88"/>
        <v>50000</v>
      </c>
      <c r="P155" s="151">
        <f t="shared" si="88"/>
        <v>49500</v>
      </c>
      <c r="Q155" s="151">
        <f t="shared" si="88"/>
        <v>49000</v>
      </c>
      <c r="R155" s="151">
        <f t="shared" si="88"/>
        <v>48500</v>
      </c>
      <c r="S155" s="151">
        <f t="shared" si="88"/>
        <v>48000</v>
      </c>
      <c r="T155" s="151">
        <f t="shared" si="88"/>
        <v>47500</v>
      </c>
      <c r="U155" s="151">
        <f t="shared" si="88"/>
        <v>47000</v>
      </c>
      <c r="V155" s="151">
        <f t="shared" si="88"/>
        <v>46500</v>
      </c>
      <c r="W155" s="151">
        <f t="shared" si="88"/>
        <v>46000</v>
      </c>
      <c r="X155" s="151">
        <f t="shared" si="88"/>
        <v>45500</v>
      </c>
      <c r="Y155" s="151">
        <f t="shared" si="88"/>
        <v>45000</v>
      </c>
      <c r="Z155" s="151">
        <f t="shared" si="88"/>
        <v>44500</v>
      </c>
      <c r="AA155" s="151">
        <f t="shared" si="88"/>
        <v>44000</v>
      </c>
      <c r="AB155" s="151">
        <f t="shared" si="88"/>
        <v>43500</v>
      </c>
      <c r="AC155" s="151">
        <f t="shared" si="88"/>
        <v>43000</v>
      </c>
      <c r="AD155" s="151">
        <f t="shared" si="88"/>
        <v>42500</v>
      </c>
      <c r="AE155" s="151">
        <f t="shared" si="88"/>
        <v>42000</v>
      </c>
      <c r="AF155" s="151">
        <f t="shared" si="88"/>
        <v>41500</v>
      </c>
      <c r="AG155" s="151">
        <f t="shared" si="88"/>
        <v>41000</v>
      </c>
      <c r="AH155" s="151">
        <f t="shared" si="88"/>
        <v>40500</v>
      </c>
      <c r="AI155" s="151">
        <f t="shared" si="88"/>
        <v>40000</v>
      </c>
      <c r="AJ155" s="151">
        <f t="shared" si="88"/>
        <v>39500</v>
      </c>
      <c r="AK155" s="151">
        <f t="shared" si="88"/>
        <v>39000</v>
      </c>
      <c r="AL155" s="151">
        <f t="shared" si="88"/>
        <v>38500</v>
      </c>
      <c r="AM155" s="151">
        <f t="shared" si="88"/>
        <v>38000</v>
      </c>
      <c r="AN155" s="151">
        <f t="shared" si="88"/>
        <v>37500</v>
      </c>
      <c r="AO155" s="151">
        <f t="shared" si="88"/>
        <v>37000</v>
      </c>
      <c r="AP155" s="151">
        <f t="shared" si="88"/>
        <v>36500</v>
      </c>
      <c r="AQ155" s="151">
        <f t="shared" si="88"/>
        <v>36000</v>
      </c>
      <c r="AR155" s="151">
        <f t="shared" si="88"/>
        <v>35500</v>
      </c>
      <c r="AS155" s="151">
        <f t="shared" si="88"/>
        <v>35000</v>
      </c>
      <c r="AT155" s="151">
        <f t="shared" si="88"/>
        <v>34500</v>
      </c>
      <c r="AU155" s="151">
        <f t="shared" si="88"/>
        <v>34000</v>
      </c>
      <c r="AV155" s="151">
        <f t="shared" si="88"/>
        <v>33500</v>
      </c>
      <c r="AW155" s="151">
        <f t="shared" si="88"/>
        <v>33000</v>
      </c>
      <c r="AX155" s="151">
        <f t="shared" si="88"/>
        <v>32500</v>
      </c>
      <c r="AY155" s="151">
        <f t="shared" si="88"/>
        <v>32000</v>
      </c>
      <c r="AZ155" s="151">
        <f t="shared" si="88"/>
        <v>31500</v>
      </c>
      <c r="BA155" s="151">
        <f t="shared" si="88"/>
        <v>31000</v>
      </c>
      <c r="BB155" s="151">
        <f t="shared" si="88"/>
        <v>30500</v>
      </c>
      <c r="BC155" s="151">
        <f t="shared" si="88"/>
        <v>30000</v>
      </c>
      <c r="BD155" s="151">
        <f t="shared" si="88"/>
        <v>29500</v>
      </c>
      <c r="BE155" s="151">
        <f t="shared" si="88"/>
        <v>29000</v>
      </c>
      <c r="BF155" s="151">
        <f t="shared" si="88"/>
        <v>28500</v>
      </c>
      <c r="BG155" s="151">
        <f t="shared" si="88"/>
        <v>28000</v>
      </c>
      <c r="BH155" s="151">
        <f t="shared" si="88"/>
        <v>27500</v>
      </c>
      <c r="BI155" s="151">
        <f t="shared" si="88"/>
        <v>27000</v>
      </c>
      <c r="BJ155" s="151">
        <f t="shared" si="88"/>
        <v>26500</v>
      </c>
      <c r="BK155" s="151">
        <f t="shared" si="88"/>
        <v>26000</v>
      </c>
      <c r="BL155" s="151">
        <f t="shared" si="88"/>
        <v>25500</v>
      </c>
      <c r="BM155" s="151">
        <f t="shared" si="88"/>
        <v>25000</v>
      </c>
      <c r="BN155" s="151">
        <f t="shared" si="88"/>
        <v>24500</v>
      </c>
      <c r="BO155" s="151">
        <f t="shared" si="88"/>
        <v>24000</v>
      </c>
      <c r="BP155" s="151">
        <f t="shared" si="88"/>
        <v>23500</v>
      </c>
      <c r="BQ155" s="151">
        <f t="shared" si="88"/>
        <v>23000</v>
      </c>
      <c r="BR155" s="151">
        <f t="shared" si="88"/>
        <v>22500</v>
      </c>
      <c r="BS155" s="151">
        <f t="shared" si="88"/>
        <v>22000</v>
      </c>
      <c r="BT155" s="151">
        <f t="shared" si="88"/>
        <v>21500</v>
      </c>
      <c r="BU155" s="151">
        <f t="shared" si="88"/>
        <v>21000</v>
      </c>
      <c r="BV155" s="151">
        <f t="shared" si="88"/>
        <v>20500</v>
      </c>
      <c r="BW155" s="151">
        <f t="shared" si="88"/>
        <v>20000</v>
      </c>
      <c r="BX155" s="151">
        <f t="shared" ref="BX155:DJ155" si="89">SUM(BX135:BX154)</f>
        <v>19500</v>
      </c>
      <c r="BY155" s="151">
        <f t="shared" si="89"/>
        <v>19000</v>
      </c>
      <c r="BZ155" s="151">
        <f t="shared" si="89"/>
        <v>18500</v>
      </c>
      <c r="CA155" s="151">
        <f t="shared" si="89"/>
        <v>18000</v>
      </c>
      <c r="CB155" s="151">
        <f t="shared" si="89"/>
        <v>17500</v>
      </c>
      <c r="CC155" s="151">
        <f t="shared" si="89"/>
        <v>17000</v>
      </c>
      <c r="CD155" s="151">
        <f t="shared" si="89"/>
        <v>16500</v>
      </c>
      <c r="CE155" s="151">
        <f t="shared" si="89"/>
        <v>16000</v>
      </c>
      <c r="CF155" s="151">
        <f t="shared" si="89"/>
        <v>15500</v>
      </c>
      <c r="CG155" s="151">
        <f t="shared" si="89"/>
        <v>15000</v>
      </c>
      <c r="CH155" s="151">
        <f t="shared" si="89"/>
        <v>14500</v>
      </c>
      <c r="CI155" s="151">
        <f t="shared" si="89"/>
        <v>14000</v>
      </c>
      <c r="CJ155" s="151">
        <f t="shared" si="89"/>
        <v>13500</v>
      </c>
      <c r="CK155" s="151">
        <f t="shared" si="89"/>
        <v>13000</v>
      </c>
      <c r="CL155" s="151">
        <f t="shared" si="89"/>
        <v>12500</v>
      </c>
      <c r="CM155" s="151">
        <f t="shared" si="89"/>
        <v>12000</v>
      </c>
      <c r="CN155" s="151">
        <f t="shared" si="89"/>
        <v>11500</v>
      </c>
      <c r="CO155" s="151">
        <f t="shared" si="89"/>
        <v>11000</v>
      </c>
      <c r="CP155" s="151">
        <f t="shared" si="89"/>
        <v>10500</v>
      </c>
      <c r="CQ155" s="151">
        <f t="shared" si="89"/>
        <v>10000</v>
      </c>
      <c r="CR155" s="151">
        <f t="shared" si="89"/>
        <v>9500</v>
      </c>
      <c r="CS155" s="151">
        <f t="shared" si="89"/>
        <v>9000</v>
      </c>
      <c r="CT155" s="151">
        <f t="shared" si="89"/>
        <v>8500</v>
      </c>
      <c r="CU155" s="151">
        <f t="shared" si="89"/>
        <v>8000</v>
      </c>
      <c r="CV155" s="151">
        <f t="shared" si="89"/>
        <v>7500</v>
      </c>
      <c r="CW155" s="151">
        <f t="shared" si="89"/>
        <v>7000</v>
      </c>
      <c r="CX155" s="151">
        <f t="shared" si="89"/>
        <v>6500</v>
      </c>
      <c r="CY155" s="151">
        <f t="shared" si="89"/>
        <v>6000</v>
      </c>
      <c r="CZ155" s="151">
        <f t="shared" si="89"/>
        <v>5500</v>
      </c>
      <c r="DA155" s="151">
        <f t="shared" si="89"/>
        <v>5000</v>
      </c>
      <c r="DB155" s="151">
        <f t="shared" si="89"/>
        <v>4500</v>
      </c>
      <c r="DC155" s="151">
        <f t="shared" si="89"/>
        <v>4000</v>
      </c>
      <c r="DD155" s="151">
        <f t="shared" si="89"/>
        <v>3500</v>
      </c>
      <c r="DE155" s="151">
        <f t="shared" si="89"/>
        <v>3000</v>
      </c>
      <c r="DF155" s="151">
        <f t="shared" si="89"/>
        <v>2500</v>
      </c>
      <c r="DG155" s="151">
        <f t="shared" si="89"/>
        <v>2000</v>
      </c>
      <c r="DH155" s="151">
        <f t="shared" si="89"/>
        <v>1500</v>
      </c>
      <c r="DI155" s="151">
        <f t="shared" si="89"/>
        <v>1000</v>
      </c>
      <c r="DJ155" s="151">
        <f t="shared" si="89"/>
        <v>500</v>
      </c>
    </row>
    <row r="156" spans="1:114" x14ac:dyDescent="0.25">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c r="BI156" s="49"/>
      <c r="BJ156" s="49"/>
      <c r="BK156" s="49"/>
      <c r="BL156" s="49"/>
      <c r="BM156" s="49"/>
      <c r="BN156" s="49"/>
      <c r="BO156" s="49"/>
      <c r="BP156" s="49"/>
      <c r="BQ156" s="49"/>
      <c r="BR156" s="49"/>
      <c r="BS156" s="49"/>
      <c r="BT156" s="49"/>
      <c r="BU156" s="49"/>
      <c r="BV156" s="49"/>
      <c r="BW156" s="49"/>
      <c r="BX156" s="49"/>
      <c r="BY156" s="49"/>
      <c r="BZ156" s="49"/>
      <c r="CA156" s="49"/>
      <c r="CB156" s="49"/>
      <c r="CC156" s="49"/>
      <c r="CD156" s="49"/>
      <c r="CE156" s="49"/>
      <c r="CF156" s="49"/>
      <c r="CG156" s="49"/>
      <c r="CH156" s="49"/>
      <c r="CI156" s="49"/>
      <c r="CJ156" s="49"/>
      <c r="CK156" s="49"/>
      <c r="CL156" s="49"/>
      <c r="CM156" s="49"/>
      <c r="CN156" s="49"/>
      <c r="CO156" s="49"/>
      <c r="CP156" s="49"/>
      <c r="CQ156" s="49"/>
      <c r="CR156" s="49"/>
      <c r="CS156" s="49"/>
      <c r="CT156" s="49"/>
      <c r="CU156" s="49"/>
      <c r="CV156" s="49"/>
      <c r="CW156" s="49"/>
      <c r="CX156" s="49"/>
      <c r="CY156" s="49"/>
      <c r="CZ156" s="49"/>
      <c r="DA156" s="49"/>
      <c r="DB156" s="49"/>
      <c r="DC156" s="49"/>
      <c r="DD156" s="49"/>
      <c r="DE156" s="49"/>
      <c r="DF156" s="49"/>
      <c r="DG156" s="49"/>
      <c r="DH156" s="49"/>
      <c r="DI156" s="49"/>
      <c r="DJ156" s="49"/>
    </row>
    <row r="157" spans="1:114" s="28" customFormat="1" x14ac:dyDescent="0.25">
      <c r="A157" s="46"/>
      <c r="B157" s="28" t="s">
        <v>109</v>
      </c>
      <c r="G157" s="149" t="s">
        <v>138</v>
      </c>
      <c r="I157" s="150">
        <f>SUM(J157:DJ157)</f>
        <v>9728.125</v>
      </c>
      <c r="J157" s="151"/>
      <c r="K157" s="151">
        <f>AVERAGE(J155:K155)*K$19</f>
        <v>0</v>
      </c>
      <c r="L157" s="151">
        <f t="shared" ref="L157:BW157" si="90">AVERAGE(K155:L155)*L$19</f>
        <v>0</v>
      </c>
      <c r="M157" s="151">
        <f t="shared" si="90"/>
        <v>0</v>
      </c>
      <c r="N157" s="151">
        <f t="shared" si="90"/>
        <v>0</v>
      </c>
      <c r="O157" s="151">
        <f t="shared" si="90"/>
        <v>137.5</v>
      </c>
      <c r="P157" s="151">
        <f t="shared" si="90"/>
        <v>273.625</v>
      </c>
      <c r="Q157" s="151">
        <f t="shared" si="90"/>
        <v>270.875</v>
      </c>
      <c r="R157" s="151">
        <f t="shared" si="90"/>
        <v>268.125</v>
      </c>
      <c r="S157" s="151">
        <f t="shared" si="90"/>
        <v>265.375</v>
      </c>
      <c r="T157" s="151">
        <f t="shared" si="90"/>
        <v>262.625</v>
      </c>
      <c r="U157" s="151">
        <f t="shared" si="90"/>
        <v>259.875</v>
      </c>
      <c r="V157" s="151">
        <f t="shared" si="90"/>
        <v>257.125</v>
      </c>
      <c r="W157" s="151">
        <f t="shared" si="90"/>
        <v>254.37499999999997</v>
      </c>
      <c r="X157" s="151">
        <f t="shared" si="90"/>
        <v>251.62499999999997</v>
      </c>
      <c r="Y157" s="151">
        <f t="shared" si="90"/>
        <v>248.87499999999997</v>
      </c>
      <c r="Z157" s="151">
        <f t="shared" si="90"/>
        <v>246.12499999999997</v>
      </c>
      <c r="AA157" s="151">
        <f t="shared" si="90"/>
        <v>243.375</v>
      </c>
      <c r="AB157" s="151">
        <f t="shared" si="90"/>
        <v>240.625</v>
      </c>
      <c r="AC157" s="151">
        <f t="shared" si="90"/>
        <v>237.875</v>
      </c>
      <c r="AD157" s="151">
        <f t="shared" si="90"/>
        <v>235.125</v>
      </c>
      <c r="AE157" s="151">
        <f t="shared" si="90"/>
        <v>232.375</v>
      </c>
      <c r="AF157" s="151">
        <f t="shared" si="90"/>
        <v>229.625</v>
      </c>
      <c r="AG157" s="151">
        <f t="shared" si="90"/>
        <v>226.875</v>
      </c>
      <c r="AH157" s="151">
        <f t="shared" si="90"/>
        <v>224.125</v>
      </c>
      <c r="AI157" s="151">
        <f t="shared" si="90"/>
        <v>221.375</v>
      </c>
      <c r="AJ157" s="151">
        <f t="shared" si="90"/>
        <v>218.625</v>
      </c>
      <c r="AK157" s="151">
        <f t="shared" si="90"/>
        <v>215.875</v>
      </c>
      <c r="AL157" s="151">
        <f t="shared" si="90"/>
        <v>213.125</v>
      </c>
      <c r="AM157" s="151">
        <f t="shared" si="90"/>
        <v>210.375</v>
      </c>
      <c r="AN157" s="151">
        <f t="shared" si="90"/>
        <v>207.625</v>
      </c>
      <c r="AO157" s="151">
        <f t="shared" si="90"/>
        <v>204.875</v>
      </c>
      <c r="AP157" s="151">
        <f t="shared" si="90"/>
        <v>202.125</v>
      </c>
      <c r="AQ157" s="151">
        <f t="shared" si="90"/>
        <v>199.375</v>
      </c>
      <c r="AR157" s="151">
        <f t="shared" si="90"/>
        <v>196.625</v>
      </c>
      <c r="AS157" s="151">
        <f t="shared" si="90"/>
        <v>193.875</v>
      </c>
      <c r="AT157" s="151">
        <f t="shared" si="90"/>
        <v>191.125</v>
      </c>
      <c r="AU157" s="151">
        <f t="shared" si="90"/>
        <v>188.375</v>
      </c>
      <c r="AV157" s="151">
        <f t="shared" si="90"/>
        <v>185.625</v>
      </c>
      <c r="AW157" s="151">
        <f t="shared" si="90"/>
        <v>182.875</v>
      </c>
      <c r="AX157" s="151">
        <f t="shared" si="90"/>
        <v>180.125</v>
      </c>
      <c r="AY157" s="151">
        <f t="shared" si="90"/>
        <v>177.375</v>
      </c>
      <c r="AZ157" s="151">
        <f t="shared" si="90"/>
        <v>174.625</v>
      </c>
      <c r="BA157" s="151">
        <f t="shared" si="90"/>
        <v>171.875</v>
      </c>
      <c r="BB157" s="151">
        <f t="shared" si="90"/>
        <v>169.125</v>
      </c>
      <c r="BC157" s="151">
        <f t="shared" si="90"/>
        <v>166.375</v>
      </c>
      <c r="BD157" s="151">
        <f t="shared" si="90"/>
        <v>163.625</v>
      </c>
      <c r="BE157" s="151">
        <f t="shared" si="90"/>
        <v>160.875</v>
      </c>
      <c r="BF157" s="151">
        <f t="shared" si="90"/>
        <v>158.125</v>
      </c>
      <c r="BG157" s="151">
        <f t="shared" si="90"/>
        <v>155.375</v>
      </c>
      <c r="BH157" s="151">
        <f t="shared" si="90"/>
        <v>152.625</v>
      </c>
      <c r="BI157" s="151">
        <f t="shared" si="90"/>
        <v>0</v>
      </c>
      <c r="BJ157" s="151">
        <f t="shared" si="90"/>
        <v>0</v>
      </c>
      <c r="BK157" s="151">
        <f t="shared" si="90"/>
        <v>0</v>
      </c>
      <c r="BL157" s="151">
        <f t="shared" si="90"/>
        <v>0</v>
      </c>
      <c r="BM157" s="151">
        <f t="shared" si="90"/>
        <v>0</v>
      </c>
      <c r="BN157" s="151">
        <f t="shared" si="90"/>
        <v>0</v>
      </c>
      <c r="BO157" s="151">
        <f t="shared" si="90"/>
        <v>0</v>
      </c>
      <c r="BP157" s="151">
        <f t="shared" si="90"/>
        <v>0</v>
      </c>
      <c r="BQ157" s="151">
        <f t="shared" si="90"/>
        <v>0</v>
      </c>
      <c r="BR157" s="151">
        <f t="shared" si="90"/>
        <v>0</v>
      </c>
      <c r="BS157" s="151">
        <f t="shared" si="90"/>
        <v>0</v>
      </c>
      <c r="BT157" s="151">
        <f t="shared" si="90"/>
        <v>0</v>
      </c>
      <c r="BU157" s="151">
        <f t="shared" si="90"/>
        <v>0</v>
      </c>
      <c r="BV157" s="151">
        <f t="shared" si="90"/>
        <v>0</v>
      </c>
      <c r="BW157" s="151">
        <f t="shared" si="90"/>
        <v>0</v>
      </c>
      <c r="BX157" s="151">
        <f t="shared" ref="BX157:DJ157" si="91">AVERAGE(BW155:BX155)*BX$19</f>
        <v>0</v>
      </c>
      <c r="BY157" s="151">
        <f t="shared" si="91"/>
        <v>0</v>
      </c>
      <c r="BZ157" s="151">
        <f t="shared" si="91"/>
        <v>0</v>
      </c>
      <c r="CA157" s="151">
        <f t="shared" si="91"/>
        <v>0</v>
      </c>
      <c r="CB157" s="151">
        <f t="shared" si="91"/>
        <v>0</v>
      </c>
      <c r="CC157" s="151">
        <f t="shared" si="91"/>
        <v>0</v>
      </c>
      <c r="CD157" s="151">
        <f t="shared" si="91"/>
        <v>0</v>
      </c>
      <c r="CE157" s="151">
        <f t="shared" si="91"/>
        <v>0</v>
      </c>
      <c r="CF157" s="151">
        <f t="shared" si="91"/>
        <v>0</v>
      </c>
      <c r="CG157" s="151">
        <f t="shared" si="91"/>
        <v>0</v>
      </c>
      <c r="CH157" s="151">
        <f t="shared" si="91"/>
        <v>0</v>
      </c>
      <c r="CI157" s="151">
        <f t="shared" si="91"/>
        <v>0</v>
      </c>
      <c r="CJ157" s="151">
        <f t="shared" si="91"/>
        <v>0</v>
      </c>
      <c r="CK157" s="151">
        <f t="shared" si="91"/>
        <v>0</v>
      </c>
      <c r="CL157" s="151">
        <f t="shared" si="91"/>
        <v>0</v>
      </c>
      <c r="CM157" s="151">
        <f t="shared" si="91"/>
        <v>0</v>
      </c>
      <c r="CN157" s="151">
        <f t="shared" si="91"/>
        <v>0</v>
      </c>
      <c r="CO157" s="151">
        <f t="shared" si="91"/>
        <v>0</v>
      </c>
      <c r="CP157" s="151">
        <f t="shared" si="91"/>
        <v>0</v>
      </c>
      <c r="CQ157" s="151">
        <f t="shared" si="91"/>
        <v>0</v>
      </c>
      <c r="CR157" s="151">
        <f t="shared" si="91"/>
        <v>0</v>
      </c>
      <c r="CS157" s="151">
        <f t="shared" si="91"/>
        <v>0</v>
      </c>
      <c r="CT157" s="151">
        <f t="shared" si="91"/>
        <v>0</v>
      </c>
      <c r="CU157" s="151">
        <f t="shared" si="91"/>
        <v>0</v>
      </c>
      <c r="CV157" s="151">
        <f t="shared" si="91"/>
        <v>0</v>
      </c>
      <c r="CW157" s="151">
        <f t="shared" si="91"/>
        <v>0</v>
      </c>
      <c r="CX157" s="151">
        <f t="shared" si="91"/>
        <v>0</v>
      </c>
      <c r="CY157" s="151">
        <f t="shared" si="91"/>
        <v>0</v>
      </c>
      <c r="CZ157" s="151">
        <f t="shared" si="91"/>
        <v>0</v>
      </c>
      <c r="DA157" s="151">
        <f t="shared" si="91"/>
        <v>0</v>
      </c>
      <c r="DB157" s="151">
        <f t="shared" si="91"/>
        <v>0</v>
      </c>
      <c r="DC157" s="151">
        <f t="shared" si="91"/>
        <v>0</v>
      </c>
      <c r="DD157" s="151">
        <f t="shared" si="91"/>
        <v>0</v>
      </c>
      <c r="DE157" s="151">
        <f t="shared" si="91"/>
        <v>0</v>
      </c>
      <c r="DF157" s="151">
        <f t="shared" si="91"/>
        <v>0</v>
      </c>
      <c r="DG157" s="151">
        <f t="shared" si="91"/>
        <v>0</v>
      </c>
      <c r="DH157" s="151">
        <f t="shared" si="91"/>
        <v>0</v>
      </c>
      <c r="DI157" s="151">
        <f t="shared" si="91"/>
        <v>0</v>
      </c>
      <c r="DJ157" s="151">
        <f t="shared" si="91"/>
        <v>0</v>
      </c>
    </row>
    <row r="158" spans="1:114" x14ac:dyDescent="0.25">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c r="BI158" s="49"/>
      <c r="BJ158" s="49"/>
      <c r="BK158" s="49"/>
      <c r="BL158" s="49"/>
      <c r="BM158" s="49"/>
      <c r="BN158" s="49"/>
      <c r="BO158" s="49"/>
      <c r="BP158" s="49"/>
      <c r="BQ158" s="49"/>
      <c r="BR158" s="49"/>
      <c r="BS158" s="49"/>
      <c r="BT158" s="49"/>
      <c r="BU158" s="49"/>
      <c r="BV158" s="49"/>
      <c r="BW158" s="49"/>
      <c r="BX158" s="49"/>
      <c r="BY158" s="49"/>
      <c r="BZ158" s="49"/>
      <c r="CA158" s="49"/>
      <c r="CB158" s="49"/>
      <c r="CC158" s="49"/>
      <c r="CD158" s="49"/>
      <c r="CE158" s="49"/>
      <c r="CF158" s="49"/>
      <c r="CG158" s="49"/>
      <c r="CH158" s="49"/>
      <c r="CI158" s="49"/>
      <c r="CJ158" s="49"/>
      <c r="CK158" s="49"/>
      <c r="CL158" s="49"/>
      <c r="CM158" s="49"/>
      <c r="CN158" s="49"/>
      <c r="CO158" s="49"/>
      <c r="CP158" s="49"/>
      <c r="CQ158" s="49"/>
      <c r="CR158" s="49"/>
      <c r="CS158" s="49"/>
      <c r="CT158" s="49"/>
      <c r="CU158" s="49"/>
      <c r="CV158" s="49"/>
      <c r="CW158" s="49"/>
      <c r="CX158" s="49"/>
      <c r="CY158" s="49"/>
      <c r="CZ158" s="49"/>
      <c r="DA158" s="49"/>
      <c r="DB158" s="49"/>
      <c r="DC158" s="49"/>
      <c r="DD158" s="49"/>
      <c r="DE158" s="49"/>
      <c r="DF158" s="49"/>
      <c r="DG158" s="49"/>
      <c r="DH158" s="49"/>
      <c r="DI158" s="49"/>
      <c r="DJ158" s="49"/>
    </row>
    <row r="159" spans="1:114" s="26" customFormat="1" x14ac:dyDescent="0.25">
      <c r="A159" s="111"/>
      <c r="B159" s="26" t="s">
        <v>325</v>
      </c>
      <c r="G159" s="47"/>
      <c r="I159" s="146"/>
      <c r="CQ159" s="146"/>
      <c r="CR159" s="146"/>
      <c r="CS159" s="146"/>
      <c r="CT159" s="146"/>
      <c r="CU159" s="146"/>
      <c r="CV159" s="146"/>
      <c r="CW159" s="146"/>
      <c r="CX159" s="146"/>
      <c r="CY159" s="146"/>
      <c r="CZ159" s="146"/>
      <c r="DA159" s="146"/>
      <c r="DB159" s="146"/>
      <c r="DC159" s="146"/>
      <c r="DD159" s="146"/>
      <c r="DE159" s="146"/>
      <c r="DF159" s="146"/>
      <c r="DG159" s="146"/>
      <c r="DH159" s="146"/>
      <c r="DI159" s="146"/>
      <c r="DJ159" s="146"/>
    </row>
    <row r="160" spans="1:114" x14ac:dyDescent="0.25">
      <c r="B160" t="str">
        <f t="shared" ref="B160:B179" si="92">B135</f>
        <v>Создание / реконструкция объект №1</v>
      </c>
      <c r="G160" s="45" t="s">
        <v>138</v>
      </c>
      <c r="I160" s="144">
        <f t="shared" ref="I160:I184" si="93">SUM(J160:DJ160)</f>
        <v>50000</v>
      </c>
      <c r="J160" s="49">
        <f t="shared" ref="J160:AO160" si="94">COUNTIF(J135,"&lt;&gt;0")*J113</f>
        <v>0</v>
      </c>
      <c r="K160" s="49">
        <f t="shared" si="94"/>
        <v>0</v>
      </c>
      <c r="L160" s="49">
        <f t="shared" si="94"/>
        <v>0</v>
      </c>
      <c r="M160" s="49">
        <f t="shared" si="94"/>
        <v>0</v>
      </c>
      <c r="N160" s="49">
        <f t="shared" si="94"/>
        <v>0</v>
      </c>
      <c r="O160" s="49">
        <f t="shared" si="94"/>
        <v>500</v>
      </c>
      <c r="P160" s="49">
        <f t="shared" si="94"/>
        <v>500</v>
      </c>
      <c r="Q160" s="49">
        <f t="shared" si="94"/>
        <v>500</v>
      </c>
      <c r="R160" s="49">
        <f t="shared" si="94"/>
        <v>500</v>
      </c>
      <c r="S160" s="49">
        <f t="shared" si="94"/>
        <v>500</v>
      </c>
      <c r="T160" s="49">
        <f t="shared" si="94"/>
        <v>500</v>
      </c>
      <c r="U160" s="49">
        <f t="shared" si="94"/>
        <v>500</v>
      </c>
      <c r="V160" s="49">
        <f t="shared" si="94"/>
        <v>500</v>
      </c>
      <c r="W160" s="49">
        <f t="shared" si="94"/>
        <v>500</v>
      </c>
      <c r="X160" s="49">
        <f t="shared" si="94"/>
        <v>500</v>
      </c>
      <c r="Y160" s="49">
        <f t="shared" si="94"/>
        <v>500</v>
      </c>
      <c r="Z160" s="49">
        <f t="shared" si="94"/>
        <v>500</v>
      </c>
      <c r="AA160" s="49">
        <f t="shared" si="94"/>
        <v>500</v>
      </c>
      <c r="AB160" s="49">
        <f t="shared" si="94"/>
        <v>500</v>
      </c>
      <c r="AC160" s="49">
        <f t="shared" si="94"/>
        <v>500</v>
      </c>
      <c r="AD160" s="49">
        <f t="shared" si="94"/>
        <v>500</v>
      </c>
      <c r="AE160" s="49">
        <f t="shared" si="94"/>
        <v>500</v>
      </c>
      <c r="AF160" s="49">
        <f t="shared" si="94"/>
        <v>500</v>
      </c>
      <c r="AG160" s="49">
        <f t="shared" si="94"/>
        <v>500</v>
      </c>
      <c r="AH160" s="49">
        <f t="shared" si="94"/>
        <v>500</v>
      </c>
      <c r="AI160" s="49">
        <f t="shared" si="94"/>
        <v>500</v>
      </c>
      <c r="AJ160" s="49">
        <f t="shared" si="94"/>
        <v>500</v>
      </c>
      <c r="AK160" s="49">
        <f t="shared" si="94"/>
        <v>500</v>
      </c>
      <c r="AL160" s="49">
        <f t="shared" si="94"/>
        <v>500</v>
      </c>
      <c r="AM160" s="49">
        <f t="shared" si="94"/>
        <v>500</v>
      </c>
      <c r="AN160" s="49">
        <f t="shared" si="94"/>
        <v>500</v>
      </c>
      <c r="AO160" s="49">
        <f t="shared" si="94"/>
        <v>500</v>
      </c>
      <c r="AP160" s="49">
        <f t="shared" ref="AP160:BU160" si="95">COUNTIF(AP135,"&lt;&gt;0")*AP113</f>
        <v>500</v>
      </c>
      <c r="AQ160" s="49">
        <f t="shared" si="95"/>
        <v>500</v>
      </c>
      <c r="AR160" s="49">
        <f t="shared" si="95"/>
        <v>500</v>
      </c>
      <c r="AS160" s="49">
        <f t="shared" si="95"/>
        <v>500</v>
      </c>
      <c r="AT160" s="49">
        <f t="shared" si="95"/>
        <v>500</v>
      </c>
      <c r="AU160" s="49">
        <f t="shared" si="95"/>
        <v>500</v>
      </c>
      <c r="AV160" s="49">
        <f t="shared" si="95"/>
        <v>500</v>
      </c>
      <c r="AW160" s="49">
        <f t="shared" si="95"/>
        <v>500</v>
      </c>
      <c r="AX160" s="49">
        <f t="shared" si="95"/>
        <v>500</v>
      </c>
      <c r="AY160" s="49">
        <f t="shared" si="95"/>
        <v>500</v>
      </c>
      <c r="AZ160" s="49">
        <f t="shared" si="95"/>
        <v>500</v>
      </c>
      <c r="BA160" s="49">
        <f t="shared" si="95"/>
        <v>500</v>
      </c>
      <c r="BB160" s="49">
        <f t="shared" si="95"/>
        <v>500</v>
      </c>
      <c r="BC160" s="49">
        <f t="shared" si="95"/>
        <v>500</v>
      </c>
      <c r="BD160" s="49">
        <f t="shared" si="95"/>
        <v>500</v>
      </c>
      <c r="BE160" s="49">
        <f t="shared" si="95"/>
        <v>500</v>
      </c>
      <c r="BF160" s="49">
        <f t="shared" si="95"/>
        <v>500</v>
      </c>
      <c r="BG160" s="49">
        <f t="shared" si="95"/>
        <v>500</v>
      </c>
      <c r="BH160" s="49">
        <f t="shared" si="95"/>
        <v>500</v>
      </c>
      <c r="BI160" s="49">
        <f t="shared" si="95"/>
        <v>500</v>
      </c>
      <c r="BJ160" s="49">
        <f t="shared" si="95"/>
        <v>500</v>
      </c>
      <c r="BK160" s="49">
        <f t="shared" si="95"/>
        <v>500</v>
      </c>
      <c r="BL160" s="49">
        <f t="shared" si="95"/>
        <v>500</v>
      </c>
      <c r="BM160" s="49">
        <f t="shared" si="95"/>
        <v>500</v>
      </c>
      <c r="BN160" s="49">
        <f t="shared" si="95"/>
        <v>500</v>
      </c>
      <c r="BO160" s="49">
        <f t="shared" si="95"/>
        <v>500</v>
      </c>
      <c r="BP160" s="49">
        <f t="shared" si="95"/>
        <v>500</v>
      </c>
      <c r="BQ160" s="49">
        <f t="shared" si="95"/>
        <v>500</v>
      </c>
      <c r="BR160" s="49">
        <f t="shared" si="95"/>
        <v>500</v>
      </c>
      <c r="BS160" s="49">
        <f t="shared" si="95"/>
        <v>500</v>
      </c>
      <c r="BT160" s="49">
        <f t="shared" si="95"/>
        <v>500</v>
      </c>
      <c r="BU160" s="49">
        <f t="shared" si="95"/>
        <v>500</v>
      </c>
      <c r="BV160" s="49">
        <f t="shared" ref="BV160:DA160" si="96">COUNTIF(BV135,"&lt;&gt;0")*BV113</f>
        <v>500</v>
      </c>
      <c r="BW160" s="49">
        <f t="shared" si="96"/>
        <v>500</v>
      </c>
      <c r="BX160" s="49">
        <f t="shared" si="96"/>
        <v>500</v>
      </c>
      <c r="BY160" s="49">
        <f t="shared" si="96"/>
        <v>500</v>
      </c>
      <c r="BZ160" s="49">
        <f t="shared" si="96"/>
        <v>500</v>
      </c>
      <c r="CA160" s="49">
        <f t="shared" si="96"/>
        <v>500</v>
      </c>
      <c r="CB160" s="49">
        <f t="shared" si="96"/>
        <v>500</v>
      </c>
      <c r="CC160" s="49">
        <f t="shared" si="96"/>
        <v>500</v>
      </c>
      <c r="CD160" s="49">
        <f t="shared" si="96"/>
        <v>500</v>
      </c>
      <c r="CE160" s="49">
        <f t="shared" si="96"/>
        <v>500</v>
      </c>
      <c r="CF160" s="49">
        <f t="shared" si="96"/>
        <v>500</v>
      </c>
      <c r="CG160" s="49">
        <f t="shared" si="96"/>
        <v>500</v>
      </c>
      <c r="CH160" s="49">
        <f t="shared" si="96"/>
        <v>500</v>
      </c>
      <c r="CI160" s="49">
        <f t="shared" si="96"/>
        <v>500</v>
      </c>
      <c r="CJ160" s="49">
        <f t="shared" si="96"/>
        <v>500</v>
      </c>
      <c r="CK160" s="49">
        <f t="shared" si="96"/>
        <v>500</v>
      </c>
      <c r="CL160" s="49">
        <f t="shared" si="96"/>
        <v>500</v>
      </c>
      <c r="CM160" s="49">
        <f t="shared" si="96"/>
        <v>500</v>
      </c>
      <c r="CN160" s="49">
        <f t="shared" si="96"/>
        <v>500</v>
      </c>
      <c r="CO160" s="49">
        <f t="shared" si="96"/>
        <v>500</v>
      </c>
      <c r="CP160" s="49">
        <f t="shared" si="96"/>
        <v>500</v>
      </c>
      <c r="CQ160" s="49">
        <f t="shared" si="96"/>
        <v>500</v>
      </c>
      <c r="CR160" s="49">
        <f t="shared" si="96"/>
        <v>500</v>
      </c>
      <c r="CS160" s="49">
        <f t="shared" si="96"/>
        <v>500</v>
      </c>
      <c r="CT160" s="49">
        <f t="shared" si="96"/>
        <v>500</v>
      </c>
      <c r="CU160" s="49">
        <f t="shared" si="96"/>
        <v>500</v>
      </c>
      <c r="CV160" s="49">
        <f t="shared" si="96"/>
        <v>500</v>
      </c>
      <c r="CW160" s="49">
        <f t="shared" si="96"/>
        <v>500</v>
      </c>
      <c r="CX160" s="49">
        <f t="shared" si="96"/>
        <v>500</v>
      </c>
      <c r="CY160" s="49">
        <f t="shared" si="96"/>
        <v>500</v>
      </c>
      <c r="CZ160" s="49">
        <f t="shared" si="96"/>
        <v>500</v>
      </c>
      <c r="DA160" s="49">
        <f t="shared" si="96"/>
        <v>500</v>
      </c>
      <c r="DB160" s="49">
        <f t="shared" ref="DB160:DJ160" si="97">COUNTIF(DB135,"&lt;&gt;0")*DB113</f>
        <v>500</v>
      </c>
      <c r="DC160" s="49">
        <f t="shared" si="97"/>
        <v>500</v>
      </c>
      <c r="DD160" s="49">
        <f t="shared" si="97"/>
        <v>500</v>
      </c>
      <c r="DE160" s="49">
        <f t="shared" si="97"/>
        <v>500</v>
      </c>
      <c r="DF160" s="49">
        <f t="shared" si="97"/>
        <v>500</v>
      </c>
      <c r="DG160" s="49">
        <f t="shared" si="97"/>
        <v>500</v>
      </c>
      <c r="DH160" s="49">
        <f t="shared" si="97"/>
        <v>500</v>
      </c>
      <c r="DI160" s="49">
        <f t="shared" si="97"/>
        <v>500</v>
      </c>
      <c r="DJ160" s="49">
        <f t="shared" si="97"/>
        <v>500</v>
      </c>
    </row>
    <row r="161" spans="2:114" x14ac:dyDescent="0.25">
      <c r="B161" t="str">
        <f t="shared" si="92"/>
        <v>Создание / реконструкция объект №2</v>
      </c>
      <c r="G161" s="45" t="s">
        <v>138</v>
      </c>
      <c r="I161" s="144">
        <f t="shared" si="93"/>
        <v>0</v>
      </c>
      <c r="J161" s="49">
        <f t="shared" ref="J161:AO161" si="98">COUNTIF(J136,"&lt;&gt;0")*J114</f>
        <v>0</v>
      </c>
      <c r="K161" s="49">
        <f t="shared" si="98"/>
        <v>0</v>
      </c>
      <c r="L161" s="49">
        <f t="shared" si="98"/>
        <v>0</v>
      </c>
      <c r="M161" s="49">
        <f t="shared" si="98"/>
        <v>0</v>
      </c>
      <c r="N161" s="49">
        <f t="shared" si="98"/>
        <v>0</v>
      </c>
      <c r="O161" s="49">
        <f t="shared" si="98"/>
        <v>0</v>
      </c>
      <c r="P161" s="49">
        <f t="shared" si="98"/>
        <v>0</v>
      </c>
      <c r="Q161" s="49">
        <f t="shared" si="98"/>
        <v>0</v>
      </c>
      <c r="R161" s="49">
        <f t="shared" si="98"/>
        <v>0</v>
      </c>
      <c r="S161" s="49">
        <f t="shared" si="98"/>
        <v>0</v>
      </c>
      <c r="T161" s="49">
        <f t="shared" si="98"/>
        <v>0</v>
      </c>
      <c r="U161" s="49">
        <f t="shared" si="98"/>
        <v>0</v>
      </c>
      <c r="V161" s="49">
        <f t="shared" si="98"/>
        <v>0</v>
      </c>
      <c r="W161" s="49">
        <f t="shared" si="98"/>
        <v>0</v>
      </c>
      <c r="X161" s="49">
        <f t="shared" si="98"/>
        <v>0</v>
      </c>
      <c r="Y161" s="49">
        <f t="shared" si="98"/>
        <v>0</v>
      </c>
      <c r="Z161" s="49">
        <f t="shared" si="98"/>
        <v>0</v>
      </c>
      <c r="AA161" s="49">
        <f t="shared" si="98"/>
        <v>0</v>
      </c>
      <c r="AB161" s="49">
        <f t="shared" si="98"/>
        <v>0</v>
      </c>
      <c r="AC161" s="49">
        <f t="shared" si="98"/>
        <v>0</v>
      </c>
      <c r="AD161" s="49">
        <f t="shared" si="98"/>
        <v>0</v>
      </c>
      <c r="AE161" s="49">
        <f t="shared" si="98"/>
        <v>0</v>
      </c>
      <c r="AF161" s="49">
        <f t="shared" si="98"/>
        <v>0</v>
      </c>
      <c r="AG161" s="49">
        <f t="shared" si="98"/>
        <v>0</v>
      </c>
      <c r="AH161" s="49">
        <f t="shared" si="98"/>
        <v>0</v>
      </c>
      <c r="AI161" s="49">
        <f t="shared" si="98"/>
        <v>0</v>
      </c>
      <c r="AJ161" s="49">
        <f t="shared" si="98"/>
        <v>0</v>
      </c>
      <c r="AK161" s="49">
        <f t="shared" si="98"/>
        <v>0</v>
      </c>
      <c r="AL161" s="49">
        <f t="shared" si="98"/>
        <v>0</v>
      </c>
      <c r="AM161" s="49">
        <f t="shared" si="98"/>
        <v>0</v>
      </c>
      <c r="AN161" s="49">
        <f t="shared" si="98"/>
        <v>0</v>
      </c>
      <c r="AO161" s="49">
        <f t="shared" si="98"/>
        <v>0</v>
      </c>
      <c r="AP161" s="49">
        <f t="shared" ref="AP161:BU161" si="99">COUNTIF(AP136,"&lt;&gt;0")*AP114</f>
        <v>0</v>
      </c>
      <c r="AQ161" s="49">
        <f t="shared" si="99"/>
        <v>0</v>
      </c>
      <c r="AR161" s="49">
        <f t="shared" si="99"/>
        <v>0</v>
      </c>
      <c r="AS161" s="49">
        <f t="shared" si="99"/>
        <v>0</v>
      </c>
      <c r="AT161" s="49">
        <f t="shared" si="99"/>
        <v>0</v>
      </c>
      <c r="AU161" s="49">
        <f t="shared" si="99"/>
        <v>0</v>
      </c>
      <c r="AV161" s="49">
        <f t="shared" si="99"/>
        <v>0</v>
      </c>
      <c r="AW161" s="49">
        <f t="shared" si="99"/>
        <v>0</v>
      </c>
      <c r="AX161" s="49">
        <f t="shared" si="99"/>
        <v>0</v>
      </c>
      <c r="AY161" s="49">
        <f t="shared" si="99"/>
        <v>0</v>
      </c>
      <c r="AZ161" s="49">
        <f t="shared" si="99"/>
        <v>0</v>
      </c>
      <c r="BA161" s="49">
        <f t="shared" si="99"/>
        <v>0</v>
      </c>
      <c r="BB161" s="49">
        <f t="shared" si="99"/>
        <v>0</v>
      </c>
      <c r="BC161" s="49">
        <f t="shared" si="99"/>
        <v>0</v>
      </c>
      <c r="BD161" s="49">
        <f t="shared" si="99"/>
        <v>0</v>
      </c>
      <c r="BE161" s="49">
        <f t="shared" si="99"/>
        <v>0</v>
      </c>
      <c r="BF161" s="49">
        <f t="shared" si="99"/>
        <v>0</v>
      </c>
      <c r="BG161" s="49">
        <f t="shared" si="99"/>
        <v>0</v>
      </c>
      <c r="BH161" s="49">
        <f t="shared" si="99"/>
        <v>0</v>
      </c>
      <c r="BI161" s="49">
        <f t="shared" si="99"/>
        <v>0</v>
      </c>
      <c r="BJ161" s="49">
        <f t="shared" si="99"/>
        <v>0</v>
      </c>
      <c r="BK161" s="49">
        <f t="shared" si="99"/>
        <v>0</v>
      </c>
      <c r="BL161" s="49">
        <f t="shared" si="99"/>
        <v>0</v>
      </c>
      <c r="BM161" s="49">
        <f t="shared" si="99"/>
        <v>0</v>
      </c>
      <c r="BN161" s="49">
        <f t="shared" si="99"/>
        <v>0</v>
      </c>
      <c r="BO161" s="49">
        <f t="shared" si="99"/>
        <v>0</v>
      </c>
      <c r="BP161" s="49">
        <f t="shared" si="99"/>
        <v>0</v>
      </c>
      <c r="BQ161" s="49">
        <f t="shared" si="99"/>
        <v>0</v>
      </c>
      <c r="BR161" s="49">
        <f t="shared" si="99"/>
        <v>0</v>
      </c>
      <c r="BS161" s="49">
        <f t="shared" si="99"/>
        <v>0</v>
      </c>
      <c r="BT161" s="49">
        <f t="shared" si="99"/>
        <v>0</v>
      </c>
      <c r="BU161" s="49">
        <f t="shared" si="99"/>
        <v>0</v>
      </c>
      <c r="BV161" s="49">
        <f t="shared" ref="BV161:DA161" si="100">COUNTIF(BV136,"&lt;&gt;0")*BV114</f>
        <v>0</v>
      </c>
      <c r="BW161" s="49">
        <f t="shared" si="100"/>
        <v>0</v>
      </c>
      <c r="BX161" s="49">
        <f t="shared" si="100"/>
        <v>0</v>
      </c>
      <c r="BY161" s="49">
        <f t="shared" si="100"/>
        <v>0</v>
      </c>
      <c r="BZ161" s="49">
        <f t="shared" si="100"/>
        <v>0</v>
      </c>
      <c r="CA161" s="49">
        <f t="shared" si="100"/>
        <v>0</v>
      </c>
      <c r="CB161" s="49">
        <f t="shared" si="100"/>
        <v>0</v>
      </c>
      <c r="CC161" s="49">
        <f t="shared" si="100"/>
        <v>0</v>
      </c>
      <c r="CD161" s="49">
        <f t="shared" si="100"/>
        <v>0</v>
      </c>
      <c r="CE161" s="49">
        <f t="shared" si="100"/>
        <v>0</v>
      </c>
      <c r="CF161" s="49">
        <f t="shared" si="100"/>
        <v>0</v>
      </c>
      <c r="CG161" s="49">
        <f t="shared" si="100"/>
        <v>0</v>
      </c>
      <c r="CH161" s="49">
        <f t="shared" si="100"/>
        <v>0</v>
      </c>
      <c r="CI161" s="49">
        <f t="shared" si="100"/>
        <v>0</v>
      </c>
      <c r="CJ161" s="49">
        <f t="shared" si="100"/>
        <v>0</v>
      </c>
      <c r="CK161" s="49">
        <f t="shared" si="100"/>
        <v>0</v>
      </c>
      <c r="CL161" s="49">
        <f t="shared" si="100"/>
        <v>0</v>
      </c>
      <c r="CM161" s="49">
        <f t="shared" si="100"/>
        <v>0</v>
      </c>
      <c r="CN161" s="49">
        <f t="shared" si="100"/>
        <v>0</v>
      </c>
      <c r="CO161" s="49">
        <f t="shared" si="100"/>
        <v>0</v>
      </c>
      <c r="CP161" s="49">
        <f t="shared" si="100"/>
        <v>0</v>
      </c>
      <c r="CQ161" s="49">
        <f t="shared" si="100"/>
        <v>0</v>
      </c>
      <c r="CR161" s="49">
        <f t="shared" si="100"/>
        <v>0</v>
      </c>
      <c r="CS161" s="49">
        <f t="shared" si="100"/>
        <v>0</v>
      </c>
      <c r="CT161" s="49">
        <f t="shared" si="100"/>
        <v>0</v>
      </c>
      <c r="CU161" s="49">
        <f t="shared" si="100"/>
        <v>0</v>
      </c>
      <c r="CV161" s="49">
        <f t="shared" si="100"/>
        <v>0</v>
      </c>
      <c r="CW161" s="49">
        <f t="shared" si="100"/>
        <v>0</v>
      </c>
      <c r="CX161" s="49">
        <f t="shared" si="100"/>
        <v>0</v>
      </c>
      <c r="CY161" s="49">
        <f t="shared" si="100"/>
        <v>0</v>
      </c>
      <c r="CZ161" s="49">
        <f t="shared" si="100"/>
        <v>0</v>
      </c>
      <c r="DA161" s="49">
        <f t="shared" si="100"/>
        <v>0</v>
      </c>
      <c r="DB161" s="49">
        <f t="shared" ref="DB161:DJ161" si="101">COUNTIF(DB136,"&lt;&gt;0")*DB114</f>
        <v>0</v>
      </c>
      <c r="DC161" s="49">
        <f t="shared" si="101"/>
        <v>0</v>
      </c>
      <c r="DD161" s="49">
        <f t="shared" si="101"/>
        <v>0</v>
      </c>
      <c r="DE161" s="49">
        <f t="shared" si="101"/>
        <v>0</v>
      </c>
      <c r="DF161" s="49">
        <f t="shared" si="101"/>
        <v>0</v>
      </c>
      <c r="DG161" s="49">
        <f t="shared" si="101"/>
        <v>0</v>
      </c>
      <c r="DH161" s="49">
        <f t="shared" si="101"/>
        <v>0</v>
      </c>
      <c r="DI161" s="49">
        <f t="shared" si="101"/>
        <v>0</v>
      </c>
      <c r="DJ161" s="49">
        <f t="shared" si="101"/>
        <v>0</v>
      </c>
    </row>
    <row r="162" spans="2:114" x14ac:dyDescent="0.25">
      <c r="B162" t="str">
        <f t="shared" si="92"/>
        <v>Создание / реконструкция объект №3</v>
      </c>
      <c r="G162" s="45" t="s">
        <v>138</v>
      </c>
      <c r="I162" s="144">
        <f t="shared" si="93"/>
        <v>0</v>
      </c>
      <c r="J162" s="49">
        <f t="shared" ref="J162:AO162" si="102">COUNTIF(J137,"&lt;&gt;0")*J115</f>
        <v>0</v>
      </c>
      <c r="K162" s="49">
        <f t="shared" si="102"/>
        <v>0</v>
      </c>
      <c r="L162" s="49">
        <f t="shared" si="102"/>
        <v>0</v>
      </c>
      <c r="M162" s="49">
        <f t="shared" si="102"/>
        <v>0</v>
      </c>
      <c r="N162" s="49">
        <f t="shared" si="102"/>
        <v>0</v>
      </c>
      <c r="O162" s="49">
        <f t="shared" si="102"/>
        <v>0</v>
      </c>
      <c r="P162" s="49">
        <f t="shared" si="102"/>
        <v>0</v>
      </c>
      <c r="Q162" s="49">
        <f t="shared" si="102"/>
        <v>0</v>
      </c>
      <c r="R162" s="49">
        <f t="shared" si="102"/>
        <v>0</v>
      </c>
      <c r="S162" s="49">
        <f t="shared" si="102"/>
        <v>0</v>
      </c>
      <c r="T162" s="49">
        <f t="shared" si="102"/>
        <v>0</v>
      </c>
      <c r="U162" s="49">
        <f t="shared" si="102"/>
        <v>0</v>
      </c>
      <c r="V162" s="49">
        <f t="shared" si="102"/>
        <v>0</v>
      </c>
      <c r="W162" s="49">
        <f t="shared" si="102"/>
        <v>0</v>
      </c>
      <c r="X162" s="49">
        <f t="shared" si="102"/>
        <v>0</v>
      </c>
      <c r="Y162" s="49">
        <f t="shared" si="102"/>
        <v>0</v>
      </c>
      <c r="Z162" s="49">
        <f t="shared" si="102"/>
        <v>0</v>
      </c>
      <c r="AA162" s="49">
        <f t="shared" si="102"/>
        <v>0</v>
      </c>
      <c r="AB162" s="49">
        <f t="shared" si="102"/>
        <v>0</v>
      </c>
      <c r="AC162" s="49">
        <f t="shared" si="102"/>
        <v>0</v>
      </c>
      <c r="AD162" s="49">
        <f t="shared" si="102"/>
        <v>0</v>
      </c>
      <c r="AE162" s="49">
        <f t="shared" si="102"/>
        <v>0</v>
      </c>
      <c r="AF162" s="49">
        <f t="shared" si="102"/>
        <v>0</v>
      </c>
      <c r="AG162" s="49">
        <f t="shared" si="102"/>
        <v>0</v>
      </c>
      <c r="AH162" s="49">
        <f t="shared" si="102"/>
        <v>0</v>
      </c>
      <c r="AI162" s="49">
        <f t="shared" si="102"/>
        <v>0</v>
      </c>
      <c r="AJ162" s="49">
        <f t="shared" si="102"/>
        <v>0</v>
      </c>
      <c r="AK162" s="49">
        <f t="shared" si="102"/>
        <v>0</v>
      </c>
      <c r="AL162" s="49">
        <f t="shared" si="102"/>
        <v>0</v>
      </c>
      <c r="AM162" s="49">
        <f t="shared" si="102"/>
        <v>0</v>
      </c>
      <c r="AN162" s="49">
        <f t="shared" si="102"/>
        <v>0</v>
      </c>
      <c r="AO162" s="49">
        <f t="shared" si="102"/>
        <v>0</v>
      </c>
      <c r="AP162" s="49">
        <f t="shared" ref="AP162:BU162" si="103">COUNTIF(AP137,"&lt;&gt;0")*AP115</f>
        <v>0</v>
      </c>
      <c r="AQ162" s="49">
        <f t="shared" si="103"/>
        <v>0</v>
      </c>
      <c r="AR162" s="49">
        <f t="shared" si="103"/>
        <v>0</v>
      </c>
      <c r="AS162" s="49">
        <f t="shared" si="103"/>
        <v>0</v>
      </c>
      <c r="AT162" s="49">
        <f t="shared" si="103"/>
        <v>0</v>
      </c>
      <c r="AU162" s="49">
        <f t="shared" si="103"/>
        <v>0</v>
      </c>
      <c r="AV162" s="49">
        <f t="shared" si="103"/>
        <v>0</v>
      </c>
      <c r="AW162" s="49">
        <f t="shared" si="103"/>
        <v>0</v>
      </c>
      <c r="AX162" s="49">
        <f t="shared" si="103"/>
        <v>0</v>
      </c>
      <c r="AY162" s="49">
        <f t="shared" si="103"/>
        <v>0</v>
      </c>
      <c r="AZ162" s="49">
        <f t="shared" si="103"/>
        <v>0</v>
      </c>
      <c r="BA162" s="49">
        <f t="shared" si="103"/>
        <v>0</v>
      </c>
      <c r="BB162" s="49">
        <f t="shared" si="103"/>
        <v>0</v>
      </c>
      <c r="BC162" s="49">
        <f t="shared" si="103"/>
        <v>0</v>
      </c>
      <c r="BD162" s="49">
        <f t="shared" si="103"/>
        <v>0</v>
      </c>
      <c r="BE162" s="49">
        <f t="shared" si="103"/>
        <v>0</v>
      </c>
      <c r="BF162" s="49">
        <f t="shared" si="103"/>
        <v>0</v>
      </c>
      <c r="BG162" s="49">
        <f t="shared" si="103"/>
        <v>0</v>
      </c>
      <c r="BH162" s="49">
        <f t="shared" si="103"/>
        <v>0</v>
      </c>
      <c r="BI162" s="49">
        <f t="shared" si="103"/>
        <v>0</v>
      </c>
      <c r="BJ162" s="49">
        <f t="shared" si="103"/>
        <v>0</v>
      </c>
      <c r="BK162" s="49">
        <f t="shared" si="103"/>
        <v>0</v>
      </c>
      <c r="BL162" s="49">
        <f t="shared" si="103"/>
        <v>0</v>
      </c>
      <c r="BM162" s="49">
        <f t="shared" si="103"/>
        <v>0</v>
      </c>
      <c r="BN162" s="49">
        <f t="shared" si="103"/>
        <v>0</v>
      </c>
      <c r="BO162" s="49">
        <f t="shared" si="103"/>
        <v>0</v>
      </c>
      <c r="BP162" s="49">
        <f t="shared" si="103"/>
        <v>0</v>
      </c>
      <c r="BQ162" s="49">
        <f t="shared" si="103"/>
        <v>0</v>
      </c>
      <c r="BR162" s="49">
        <f t="shared" si="103"/>
        <v>0</v>
      </c>
      <c r="BS162" s="49">
        <f t="shared" si="103"/>
        <v>0</v>
      </c>
      <c r="BT162" s="49">
        <f t="shared" si="103"/>
        <v>0</v>
      </c>
      <c r="BU162" s="49">
        <f t="shared" si="103"/>
        <v>0</v>
      </c>
      <c r="BV162" s="49">
        <f t="shared" ref="BV162:DA162" si="104">COUNTIF(BV137,"&lt;&gt;0")*BV115</f>
        <v>0</v>
      </c>
      <c r="BW162" s="49">
        <f t="shared" si="104"/>
        <v>0</v>
      </c>
      <c r="BX162" s="49">
        <f t="shared" si="104"/>
        <v>0</v>
      </c>
      <c r="BY162" s="49">
        <f t="shared" si="104"/>
        <v>0</v>
      </c>
      <c r="BZ162" s="49">
        <f t="shared" si="104"/>
        <v>0</v>
      </c>
      <c r="CA162" s="49">
        <f t="shared" si="104"/>
        <v>0</v>
      </c>
      <c r="CB162" s="49">
        <f t="shared" si="104"/>
        <v>0</v>
      </c>
      <c r="CC162" s="49">
        <f t="shared" si="104"/>
        <v>0</v>
      </c>
      <c r="CD162" s="49">
        <f t="shared" si="104"/>
        <v>0</v>
      </c>
      <c r="CE162" s="49">
        <f t="shared" si="104"/>
        <v>0</v>
      </c>
      <c r="CF162" s="49">
        <f t="shared" si="104"/>
        <v>0</v>
      </c>
      <c r="CG162" s="49">
        <f t="shared" si="104"/>
        <v>0</v>
      </c>
      <c r="CH162" s="49">
        <f t="shared" si="104"/>
        <v>0</v>
      </c>
      <c r="CI162" s="49">
        <f t="shared" si="104"/>
        <v>0</v>
      </c>
      <c r="CJ162" s="49">
        <f t="shared" si="104"/>
        <v>0</v>
      </c>
      <c r="CK162" s="49">
        <f t="shared" si="104"/>
        <v>0</v>
      </c>
      <c r="CL162" s="49">
        <f t="shared" si="104"/>
        <v>0</v>
      </c>
      <c r="CM162" s="49">
        <f t="shared" si="104"/>
        <v>0</v>
      </c>
      <c r="CN162" s="49">
        <f t="shared" si="104"/>
        <v>0</v>
      </c>
      <c r="CO162" s="49">
        <f t="shared" si="104"/>
        <v>0</v>
      </c>
      <c r="CP162" s="49">
        <f t="shared" si="104"/>
        <v>0</v>
      </c>
      <c r="CQ162" s="49">
        <f t="shared" si="104"/>
        <v>0</v>
      </c>
      <c r="CR162" s="49">
        <f t="shared" si="104"/>
        <v>0</v>
      </c>
      <c r="CS162" s="49">
        <f t="shared" si="104"/>
        <v>0</v>
      </c>
      <c r="CT162" s="49">
        <f t="shared" si="104"/>
        <v>0</v>
      </c>
      <c r="CU162" s="49">
        <f t="shared" si="104"/>
        <v>0</v>
      </c>
      <c r="CV162" s="49">
        <f t="shared" si="104"/>
        <v>0</v>
      </c>
      <c r="CW162" s="49">
        <f t="shared" si="104"/>
        <v>0</v>
      </c>
      <c r="CX162" s="49">
        <f t="shared" si="104"/>
        <v>0</v>
      </c>
      <c r="CY162" s="49">
        <f t="shared" si="104"/>
        <v>0</v>
      </c>
      <c r="CZ162" s="49">
        <f t="shared" si="104"/>
        <v>0</v>
      </c>
      <c r="DA162" s="49">
        <f t="shared" si="104"/>
        <v>0</v>
      </c>
      <c r="DB162" s="49">
        <f t="shared" ref="DB162:DJ162" si="105">COUNTIF(DB137,"&lt;&gt;0")*DB115</f>
        <v>0</v>
      </c>
      <c r="DC162" s="49">
        <f t="shared" si="105"/>
        <v>0</v>
      </c>
      <c r="DD162" s="49">
        <f t="shared" si="105"/>
        <v>0</v>
      </c>
      <c r="DE162" s="49">
        <f t="shared" si="105"/>
        <v>0</v>
      </c>
      <c r="DF162" s="49">
        <f t="shared" si="105"/>
        <v>0</v>
      </c>
      <c r="DG162" s="49">
        <f t="shared" si="105"/>
        <v>0</v>
      </c>
      <c r="DH162" s="49">
        <f t="shared" si="105"/>
        <v>0</v>
      </c>
      <c r="DI162" s="49">
        <f t="shared" si="105"/>
        <v>0</v>
      </c>
      <c r="DJ162" s="49">
        <f t="shared" si="105"/>
        <v>0</v>
      </c>
    </row>
    <row r="163" spans="2:114" x14ac:dyDescent="0.25">
      <c r="B163" t="str">
        <f t="shared" si="92"/>
        <v>Создание / реконструкция объект №4</v>
      </c>
      <c r="G163" s="45" t="s">
        <v>138</v>
      </c>
      <c r="I163" s="144">
        <f t="shared" si="93"/>
        <v>0</v>
      </c>
      <c r="J163" s="49">
        <f t="shared" ref="J163:AO163" si="106">COUNTIF(J138,"&lt;&gt;0")*J116</f>
        <v>0</v>
      </c>
      <c r="K163" s="49">
        <f t="shared" si="106"/>
        <v>0</v>
      </c>
      <c r="L163" s="49">
        <f t="shared" si="106"/>
        <v>0</v>
      </c>
      <c r="M163" s="49">
        <f t="shared" si="106"/>
        <v>0</v>
      </c>
      <c r="N163" s="49">
        <f t="shared" si="106"/>
        <v>0</v>
      </c>
      <c r="O163" s="49">
        <f t="shared" si="106"/>
        <v>0</v>
      </c>
      <c r="P163" s="49">
        <f t="shared" si="106"/>
        <v>0</v>
      </c>
      <c r="Q163" s="49">
        <f t="shared" si="106"/>
        <v>0</v>
      </c>
      <c r="R163" s="49">
        <f t="shared" si="106"/>
        <v>0</v>
      </c>
      <c r="S163" s="49">
        <f t="shared" si="106"/>
        <v>0</v>
      </c>
      <c r="T163" s="49">
        <f t="shared" si="106"/>
        <v>0</v>
      </c>
      <c r="U163" s="49">
        <f t="shared" si="106"/>
        <v>0</v>
      </c>
      <c r="V163" s="49">
        <f t="shared" si="106"/>
        <v>0</v>
      </c>
      <c r="W163" s="49">
        <f t="shared" si="106"/>
        <v>0</v>
      </c>
      <c r="X163" s="49">
        <f t="shared" si="106"/>
        <v>0</v>
      </c>
      <c r="Y163" s="49">
        <f t="shared" si="106"/>
        <v>0</v>
      </c>
      <c r="Z163" s="49">
        <f t="shared" si="106"/>
        <v>0</v>
      </c>
      <c r="AA163" s="49">
        <f t="shared" si="106"/>
        <v>0</v>
      </c>
      <c r="AB163" s="49">
        <f t="shared" si="106"/>
        <v>0</v>
      </c>
      <c r="AC163" s="49">
        <f t="shared" si="106"/>
        <v>0</v>
      </c>
      <c r="AD163" s="49">
        <f t="shared" si="106"/>
        <v>0</v>
      </c>
      <c r="AE163" s="49">
        <f t="shared" si="106"/>
        <v>0</v>
      </c>
      <c r="AF163" s="49">
        <f t="shared" si="106"/>
        <v>0</v>
      </c>
      <c r="AG163" s="49">
        <f t="shared" si="106"/>
        <v>0</v>
      </c>
      <c r="AH163" s="49">
        <f t="shared" si="106"/>
        <v>0</v>
      </c>
      <c r="AI163" s="49">
        <f t="shared" si="106"/>
        <v>0</v>
      </c>
      <c r="AJ163" s="49">
        <f t="shared" si="106"/>
        <v>0</v>
      </c>
      <c r="AK163" s="49">
        <f t="shared" si="106"/>
        <v>0</v>
      </c>
      <c r="AL163" s="49">
        <f t="shared" si="106"/>
        <v>0</v>
      </c>
      <c r="AM163" s="49">
        <f t="shared" si="106"/>
        <v>0</v>
      </c>
      <c r="AN163" s="49">
        <f t="shared" si="106"/>
        <v>0</v>
      </c>
      <c r="AO163" s="49">
        <f t="shared" si="106"/>
        <v>0</v>
      </c>
      <c r="AP163" s="49">
        <f t="shared" ref="AP163:BU163" si="107">COUNTIF(AP138,"&lt;&gt;0")*AP116</f>
        <v>0</v>
      </c>
      <c r="AQ163" s="49">
        <f t="shared" si="107"/>
        <v>0</v>
      </c>
      <c r="AR163" s="49">
        <f t="shared" si="107"/>
        <v>0</v>
      </c>
      <c r="AS163" s="49">
        <f t="shared" si="107"/>
        <v>0</v>
      </c>
      <c r="AT163" s="49">
        <f t="shared" si="107"/>
        <v>0</v>
      </c>
      <c r="AU163" s="49">
        <f t="shared" si="107"/>
        <v>0</v>
      </c>
      <c r="AV163" s="49">
        <f t="shared" si="107"/>
        <v>0</v>
      </c>
      <c r="AW163" s="49">
        <f t="shared" si="107"/>
        <v>0</v>
      </c>
      <c r="AX163" s="49">
        <f t="shared" si="107"/>
        <v>0</v>
      </c>
      <c r="AY163" s="49">
        <f t="shared" si="107"/>
        <v>0</v>
      </c>
      <c r="AZ163" s="49">
        <f t="shared" si="107"/>
        <v>0</v>
      </c>
      <c r="BA163" s="49">
        <f t="shared" si="107"/>
        <v>0</v>
      </c>
      <c r="BB163" s="49">
        <f t="shared" si="107"/>
        <v>0</v>
      </c>
      <c r="BC163" s="49">
        <f t="shared" si="107"/>
        <v>0</v>
      </c>
      <c r="BD163" s="49">
        <f t="shared" si="107"/>
        <v>0</v>
      </c>
      <c r="BE163" s="49">
        <f t="shared" si="107"/>
        <v>0</v>
      </c>
      <c r="BF163" s="49">
        <f t="shared" si="107"/>
        <v>0</v>
      </c>
      <c r="BG163" s="49">
        <f t="shared" si="107"/>
        <v>0</v>
      </c>
      <c r="BH163" s="49">
        <f t="shared" si="107"/>
        <v>0</v>
      </c>
      <c r="BI163" s="49">
        <f t="shared" si="107"/>
        <v>0</v>
      </c>
      <c r="BJ163" s="49">
        <f t="shared" si="107"/>
        <v>0</v>
      </c>
      <c r="BK163" s="49">
        <f t="shared" si="107"/>
        <v>0</v>
      </c>
      <c r="BL163" s="49">
        <f t="shared" si="107"/>
        <v>0</v>
      </c>
      <c r="BM163" s="49">
        <f t="shared" si="107"/>
        <v>0</v>
      </c>
      <c r="BN163" s="49">
        <f t="shared" si="107"/>
        <v>0</v>
      </c>
      <c r="BO163" s="49">
        <f t="shared" si="107"/>
        <v>0</v>
      </c>
      <c r="BP163" s="49">
        <f t="shared" si="107"/>
        <v>0</v>
      </c>
      <c r="BQ163" s="49">
        <f t="shared" si="107"/>
        <v>0</v>
      </c>
      <c r="BR163" s="49">
        <f t="shared" si="107"/>
        <v>0</v>
      </c>
      <c r="BS163" s="49">
        <f t="shared" si="107"/>
        <v>0</v>
      </c>
      <c r="BT163" s="49">
        <f t="shared" si="107"/>
        <v>0</v>
      </c>
      <c r="BU163" s="49">
        <f t="shared" si="107"/>
        <v>0</v>
      </c>
      <c r="BV163" s="49">
        <f t="shared" ref="BV163:DA163" si="108">COUNTIF(BV138,"&lt;&gt;0")*BV116</f>
        <v>0</v>
      </c>
      <c r="BW163" s="49">
        <f t="shared" si="108"/>
        <v>0</v>
      </c>
      <c r="BX163" s="49">
        <f t="shared" si="108"/>
        <v>0</v>
      </c>
      <c r="BY163" s="49">
        <f t="shared" si="108"/>
        <v>0</v>
      </c>
      <c r="BZ163" s="49">
        <f t="shared" si="108"/>
        <v>0</v>
      </c>
      <c r="CA163" s="49">
        <f t="shared" si="108"/>
        <v>0</v>
      </c>
      <c r="CB163" s="49">
        <f t="shared" si="108"/>
        <v>0</v>
      </c>
      <c r="CC163" s="49">
        <f t="shared" si="108"/>
        <v>0</v>
      </c>
      <c r="CD163" s="49">
        <f t="shared" si="108"/>
        <v>0</v>
      </c>
      <c r="CE163" s="49">
        <f t="shared" si="108"/>
        <v>0</v>
      </c>
      <c r="CF163" s="49">
        <f t="shared" si="108"/>
        <v>0</v>
      </c>
      <c r="CG163" s="49">
        <f t="shared" si="108"/>
        <v>0</v>
      </c>
      <c r="CH163" s="49">
        <f t="shared" si="108"/>
        <v>0</v>
      </c>
      <c r="CI163" s="49">
        <f t="shared" si="108"/>
        <v>0</v>
      </c>
      <c r="CJ163" s="49">
        <f t="shared" si="108"/>
        <v>0</v>
      </c>
      <c r="CK163" s="49">
        <f t="shared" si="108"/>
        <v>0</v>
      </c>
      <c r="CL163" s="49">
        <f t="shared" si="108"/>
        <v>0</v>
      </c>
      <c r="CM163" s="49">
        <f t="shared" si="108"/>
        <v>0</v>
      </c>
      <c r="CN163" s="49">
        <f t="shared" si="108"/>
        <v>0</v>
      </c>
      <c r="CO163" s="49">
        <f t="shared" si="108"/>
        <v>0</v>
      </c>
      <c r="CP163" s="49">
        <f t="shared" si="108"/>
        <v>0</v>
      </c>
      <c r="CQ163" s="49">
        <f t="shared" si="108"/>
        <v>0</v>
      </c>
      <c r="CR163" s="49">
        <f t="shared" si="108"/>
        <v>0</v>
      </c>
      <c r="CS163" s="49">
        <f t="shared" si="108"/>
        <v>0</v>
      </c>
      <c r="CT163" s="49">
        <f t="shared" si="108"/>
        <v>0</v>
      </c>
      <c r="CU163" s="49">
        <f t="shared" si="108"/>
        <v>0</v>
      </c>
      <c r="CV163" s="49">
        <f t="shared" si="108"/>
        <v>0</v>
      </c>
      <c r="CW163" s="49">
        <f t="shared" si="108"/>
        <v>0</v>
      </c>
      <c r="CX163" s="49">
        <f t="shared" si="108"/>
        <v>0</v>
      </c>
      <c r="CY163" s="49">
        <f t="shared" si="108"/>
        <v>0</v>
      </c>
      <c r="CZ163" s="49">
        <f t="shared" si="108"/>
        <v>0</v>
      </c>
      <c r="DA163" s="49">
        <f t="shared" si="108"/>
        <v>0</v>
      </c>
      <c r="DB163" s="49">
        <f t="shared" ref="DB163:DJ163" si="109">COUNTIF(DB138,"&lt;&gt;0")*DB116</f>
        <v>0</v>
      </c>
      <c r="DC163" s="49">
        <f t="shared" si="109"/>
        <v>0</v>
      </c>
      <c r="DD163" s="49">
        <f t="shared" si="109"/>
        <v>0</v>
      </c>
      <c r="DE163" s="49">
        <f t="shared" si="109"/>
        <v>0</v>
      </c>
      <c r="DF163" s="49">
        <f t="shared" si="109"/>
        <v>0</v>
      </c>
      <c r="DG163" s="49">
        <f t="shared" si="109"/>
        <v>0</v>
      </c>
      <c r="DH163" s="49">
        <f t="shared" si="109"/>
        <v>0</v>
      </c>
      <c r="DI163" s="49">
        <f t="shared" si="109"/>
        <v>0</v>
      </c>
      <c r="DJ163" s="49">
        <f t="shared" si="109"/>
        <v>0</v>
      </c>
    </row>
    <row r="164" spans="2:114" x14ac:dyDescent="0.25">
      <c r="B164" t="str">
        <f t="shared" si="92"/>
        <v>Создание / реконструкция объект №5</v>
      </c>
      <c r="G164" s="45" t="s">
        <v>138</v>
      </c>
      <c r="I164" s="144">
        <f t="shared" si="93"/>
        <v>0</v>
      </c>
      <c r="J164" s="49">
        <f t="shared" ref="J164:AO164" si="110">COUNTIF(J139,"&lt;&gt;0")*J117</f>
        <v>0</v>
      </c>
      <c r="K164" s="49">
        <f t="shared" si="110"/>
        <v>0</v>
      </c>
      <c r="L164" s="49">
        <f t="shared" si="110"/>
        <v>0</v>
      </c>
      <c r="M164" s="49">
        <f t="shared" si="110"/>
        <v>0</v>
      </c>
      <c r="N164" s="49">
        <f t="shared" si="110"/>
        <v>0</v>
      </c>
      <c r="O164" s="49">
        <f t="shared" si="110"/>
        <v>0</v>
      </c>
      <c r="P164" s="49">
        <f t="shared" si="110"/>
        <v>0</v>
      </c>
      <c r="Q164" s="49">
        <f t="shared" si="110"/>
        <v>0</v>
      </c>
      <c r="R164" s="49">
        <f t="shared" si="110"/>
        <v>0</v>
      </c>
      <c r="S164" s="49">
        <f t="shared" si="110"/>
        <v>0</v>
      </c>
      <c r="T164" s="49">
        <f t="shared" si="110"/>
        <v>0</v>
      </c>
      <c r="U164" s="49">
        <f t="shared" si="110"/>
        <v>0</v>
      </c>
      <c r="V164" s="49">
        <f t="shared" si="110"/>
        <v>0</v>
      </c>
      <c r="W164" s="49">
        <f t="shared" si="110"/>
        <v>0</v>
      </c>
      <c r="X164" s="49">
        <f t="shared" si="110"/>
        <v>0</v>
      </c>
      <c r="Y164" s="49">
        <f t="shared" si="110"/>
        <v>0</v>
      </c>
      <c r="Z164" s="49">
        <f t="shared" si="110"/>
        <v>0</v>
      </c>
      <c r="AA164" s="49">
        <f t="shared" si="110"/>
        <v>0</v>
      </c>
      <c r="AB164" s="49">
        <f t="shared" si="110"/>
        <v>0</v>
      </c>
      <c r="AC164" s="49">
        <f t="shared" si="110"/>
        <v>0</v>
      </c>
      <c r="AD164" s="49">
        <f t="shared" si="110"/>
        <v>0</v>
      </c>
      <c r="AE164" s="49">
        <f t="shared" si="110"/>
        <v>0</v>
      </c>
      <c r="AF164" s="49">
        <f t="shared" si="110"/>
        <v>0</v>
      </c>
      <c r="AG164" s="49">
        <f t="shared" si="110"/>
        <v>0</v>
      </c>
      <c r="AH164" s="49">
        <f t="shared" si="110"/>
        <v>0</v>
      </c>
      <c r="AI164" s="49">
        <f t="shared" si="110"/>
        <v>0</v>
      </c>
      <c r="AJ164" s="49">
        <f t="shared" si="110"/>
        <v>0</v>
      </c>
      <c r="AK164" s="49">
        <f t="shared" si="110"/>
        <v>0</v>
      </c>
      <c r="AL164" s="49">
        <f t="shared" si="110"/>
        <v>0</v>
      </c>
      <c r="AM164" s="49">
        <f t="shared" si="110"/>
        <v>0</v>
      </c>
      <c r="AN164" s="49">
        <f t="shared" si="110"/>
        <v>0</v>
      </c>
      <c r="AO164" s="49">
        <f t="shared" si="110"/>
        <v>0</v>
      </c>
      <c r="AP164" s="49">
        <f t="shared" ref="AP164:BU164" si="111">COUNTIF(AP139,"&lt;&gt;0")*AP117</f>
        <v>0</v>
      </c>
      <c r="AQ164" s="49">
        <f t="shared" si="111"/>
        <v>0</v>
      </c>
      <c r="AR164" s="49">
        <f t="shared" si="111"/>
        <v>0</v>
      </c>
      <c r="AS164" s="49">
        <f t="shared" si="111"/>
        <v>0</v>
      </c>
      <c r="AT164" s="49">
        <f t="shared" si="111"/>
        <v>0</v>
      </c>
      <c r="AU164" s="49">
        <f t="shared" si="111"/>
        <v>0</v>
      </c>
      <c r="AV164" s="49">
        <f t="shared" si="111"/>
        <v>0</v>
      </c>
      <c r="AW164" s="49">
        <f t="shared" si="111"/>
        <v>0</v>
      </c>
      <c r="AX164" s="49">
        <f t="shared" si="111"/>
        <v>0</v>
      </c>
      <c r="AY164" s="49">
        <f t="shared" si="111"/>
        <v>0</v>
      </c>
      <c r="AZ164" s="49">
        <f t="shared" si="111"/>
        <v>0</v>
      </c>
      <c r="BA164" s="49">
        <f t="shared" si="111"/>
        <v>0</v>
      </c>
      <c r="BB164" s="49">
        <f t="shared" si="111"/>
        <v>0</v>
      </c>
      <c r="BC164" s="49">
        <f t="shared" si="111"/>
        <v>0</v>
      </c>
      <c r="BD164" s="49">
        <f t="shared" si="111"/>
        <v>0</v>
      </c>
      <c r="BE164" s="49">
        <f t="shared" si="111"/>
        <v>0</v>
      </c>
      <c r="BF164" s="49">
        <f t="shared" si="111"/>
        <v>0</v>
      </c>
      <c r="BG164" s="49">
        <f t="shared" si="111"/>
        <v>0</v>
      </c>
      <c r="BH164" s="49">
        <f t="shared" si="111"/>
        <v>0</v>
      </c>
      <c r="BI164" s="49">
        <f t="shared" si="111"/>
        <v>0</v>
      </c>
      <c r="BJ164" s="49">
        <f t="shared" si="111"/>
        <v>0</v>
      </c>
      <c r="BK164" s="49">
        <f t="shared" si="111"/>
        <v>0</v>
      </c>
      <c r="BL164" s="49">
        <f t="shared" si="111"/>
        <v>0</v>
      </c>
      <c r="BM164" s="49">
        <f t="shared" si="111"/>
        <v>0</v>
      </c>
      <c r="BN164" s="49">
        <f t="shared" si="111"/>
        <v>0</v>
      </c>
      <c r="BO164" s="49">
        <f t="shared" si="111"/>
        <v>0</v>
      </c>
      <c r="BP164" s="49">
        <f t="shared" si="111"/>
        <v>0</v>
      </c>
      <c r="BQ164" s="49">
        <f t="shared" si="111"/>
        <v>0</v>
      </c>
      <c r="BR164" s="49">
        <f t="shared" si="111"/>
        <v>0</v>
      </c>
      <c r="BS164" s="49">
        <f t="shared" si="111"/>
        <v>0</v>
      </c>
      <c r="BT164" s="49">
        <f t="shared" si="111"/>
        <v>0</v>
      </c>
      <c r="BU164" s="49">
        <f t="shared" si="111"/>
        <v>0</v>
      </c>
      <c r="BV164" s="49">
        <f t="shared" ref="BV164:DA164" si="112">COUNTIF(BV139,"&lt;&gt;0")*BV117</f>
        <v>0</v>
      </c>
      <c r="BW164" s="49">
        <f t="shared" si="112"/>
        <v>0</v>
      </c>
      <c r="BX164" s="49">
        <f t="shared" si="112"/>
        <v>0</v>
      </c>
      <c r="BY164" s="49">
        <f t="shared" si="112"/>
        <v>0</v>
      </c>
      <c r="BZ164" s="49">
        <f t="shared" si="112"/>
        <v>0</v>
      </c>
      <c r="CA164" s="49">
        <f t="shared" si="112"/>
        <v>0</v>
      </c>
      <c r="CB164" s="49">
        <f t="shared" si="112"/>
        <v>0</v>
      </c>
      <c r="CC164" s="49">
        <f t="shared" si="112"/>
        <v>0</v>
      </c>
      <c r="CD164" s="49">
        <f t="shared" si="112"/>
        <v>0</v>
      </c>
      <c r="CE164" s="49">
        <f t="shared" si="112"/>
        <v>0</v>
      </c>
      <c r="CF164" s="49">
        <f t="shared" si="112"/>
        <v>0</v>
      </c>
      <c r="CG164" s="49">
        <f t="shared" si="112"/>
        <v>0</v>
      </c>
      <c r="CH164" s="49">
        <f t="shared" si="112"/>
        <v>0</v>
      </c>
      <c r="CI164" s="49">
        <f t="shared" si="112"/>
        <v>0</v>
      </c>
      <c r="CJ164" s="49">
        <f t="shared" si="112"/>
        <v>0</v>
      </c>
      <c r="CK164" s="49">
        <f t="shared" si="112"/>
        <v>0</v>
      </c>
      <c r="CL164" s="49">
        <f t="shared" si="112"/>
        <v>0</v>
      </c>
      <c r="CM164" s="49">
        <f t="shared" si="112"/>
        <v>0</v>
      </c>
      <c r="CN164" s="49">
        <f t="shared" si="112"/>
        <v>0</v>
      </c>
      <c r="CO164" s="49">
        <f t="shared" si="112"/>
        <v>0</v>
      </c>
      <c r="CP164" s="49">
        <f t="shared" si="112"/>
        <v>0</v>
      </c>
      <c r="CQ164" s="49">
        <f t="shared" si="112"/>
        <v>0</v>
      </c>
      <c r="CR164" s="49">
        <f t="shared" si="112"/>
        <v>0</v>
      </c>
      <c r="CS164" s="49">
        <f t="shared" si="112"/>
        <v>0</v>
      </c>
      <c r="CT164" s="49">
        <f t="shared" si="112"/>
        <v>0</v>
      </c>
      <c r="CU164" s="49">
        <f t="shared" si="112"/>
        <v>0</v>
      </c>
      <c r="CV164" s="49">
        <f t="shared" si="112"/>
        <v>0</v>
      </c>
      <c r="CW164" s="49">
        <f t="shared" si="112"/>
        <v>0</v>
      </c>
      <c r="CX164" s="49">
        <f t="shared" si="112"/>
        <v>0</v>
      </c>
      <c r="CY164" s="49">
        <f t="shared" si="112"/>
        <v>0</v>
      </c>
      <c r="CZ164" s="49">
        <f t="shared" si="112"/>
        <v>0</v>
      </c>
      <c r="DA164" s="49">
        <f t="shared" si="112"/>
        <v>0</v>
      </c>
      <c r="DB164" s="49">
        <f t="shared" ref="DB164:DJ164" si="113">COUNTIF(DB139,"&lt;&gt;0")*DB117</f>
        <v>0</v>
      </c>
      <c r="DC164" s="49">
        <f t="shared" si="113"/>
        <v>0</v>
      </c>
      <c r="DD164" s="49">
        <f t="shared" si="113"/>
        <v>0</v>
      </c>
      <c r="DE164" s="49">
        <f t="shared" si="113"/>
        <v>0</v>
      </c>
      <c r="DF164" s="49">
        <f t="shared" si="113"/>
        <v>0</v>
      </c>
      <c r="DG164" s="49">
        <f t="shared" si="113"/>
        <v>0</v>
      </c>
      <c r="DH164" s="49">
        <f t="shared" si="113"/>
        <v>0</v>
      </c>
      <c r="DI164" s="49">
        <f t="shared" si="113"/>
        <v>0</v>
      </c>
      <c r="DJ164" s="49">
        <f t="shared" si="113"/>
        <v>0</v>
      </c>
    </row>
    <row r="165" spans="2:114" x14ac:dyDescent="0.25">
      <c r="B165" t="str">
        <f t="shared" si="92"/>
        <v>Создание / реконструкция объект №6</v>
      </c>
      <c r="G165" s="45" t="s">
        <v>138</v>
      </c>
      <c r="I165" s="144">
        <f t="shared" si="93"/>
        <v>0</v>
      </c>
      <c r="J165" s="49">
        <f t="shared" ref="J165:AO165" si="114">COUNTIF(J140,"&lt;&gt;0")*J118</f>
        <v>0</v>
      </c>
      <c r="K165" s="49">
        <f t="shared" si="114"/>
        <v>0</v>
      </c>
      <c r="L165" s="49">
        <f t="shared" si="114"/>
        <v>0</v>
      </c>
      <c r="M165" s="49">
        <f t="shared" si="114"/>
        <v>0</v>
      </c>
      <c r="N165" s="49">
        <f t="shared" si="114"/>
        <v>0</v>
      </c>
      <c r="O165" s="49">
        <f t="shared" si="114"/>
        <v>0</v>
      </c>
      <c r="P165" s="49">
        <f t="shared" si="114"/>
        <v>0</v>
      </c>
      <c r="Q165" s="49">
        <f t="shared" si="114"/>
        <v>0</v>
      </c>
      <c r="R165" s="49">
        <f t="shared" si="114"/>
        <v>0</v>
      </c>
      <c r="S165" s="49">
        <f t="shared" si="114"/>
        <v>0</v>
      </c>
      <c r="T165" s="49">
        <f t="shared" si="114"/>
        <v>0</v>
      </c>
      <c r="U165" s="49">
        <f t="shared" si="114"/>
        <v>0</v>
      </c>
      <c r="V165" s="49">
        <f t="shared" si="114"/>
        <v>0</v>
      </c>
      <c r="W165" s="49">
        <f t="shared" si="114"/>
        <v>0</v>
      </c>
      <c r="X165" s="49">
        <f t="shared" si="114"/>
        <v>0</v>
      </c>
      <c r="Y165" s="49">
        <f t="shared" si="114"/>
        <v>0</v>
      </c>
      <c r="Z165" s="49">
        <f t="shared" si="114"/>
        <v>0</v>
      </c>
      <c r="AA165" s="49">
        <f t="shared" si="114"/>
        <v>0</v>
      </c>
      <c r="AB165" s="49">
        <f t="shared" si="114"/>
        <v>0</v>
      </c>
      <c r="AC165" s="49">
        <f t="shared" si="114"/>
        <v>0</v>
      </c>
      <c r="AD165" s="49">
        <f t="shared" si="114"/>
        <v>0</v>
      </c>
      <c r="AE165" s="49">
        <f t="shared" si="114"/>
        <v>0</v>
      </c>
      <c r="AF165" s="49">
        <f t="shared" si="114"/>
        <v>0</v>
      </c>
      <c r="AG165" s="49">
        <f t="shared" si="114"/>
        <v>0</v>
      </c>
      <c r="AH165" s="49">
        <f t="shared" si="114"/>
        <v>0</v>
      </c>
      <c r="AI165" s="49">
        <f t="shared" si="114"/>
        <v>0</v>
      </c>
      <c r="AJ165" s="49">
        <f t="shared" si="114"/>
        <v>0</v>
      </c>
      <c r="AK165" s="49">
        <f t="shared" si="114"/>
        <v>0</v>
      </c>
      <c r="AL165" s="49">
        <f t="shared" si="114"/>
        <v>0</v>
      </c>
      <c r="AM165" s="49">
        <f t="shared" si="114"/>
        <v>0</v>
      </c>
      <c r="AN165" s="49">
        <f t="shared" si="114"/>
        <v>0</v>
      </c>
      <c r="AO165" s="49">
        <f t="shared" si="114"/>
        <v>0</v>
      </c>
      <c r="AP165" s="49">
        <f t="shared" ref="AP165:BU165" si="115">COUNTIF(AP140,"&lt;&gt;0")*AP118</f>
        <v>0</v>
      </c>
      <c r="AQ165" s="49">
        <f t="shared" si="115"/>
        <v>0</v>
      </c>
      <c r="AR165" s="49">
        <f t="shared" si="115"/>
        <v>0</v>
      </c>
      <c r="AS165" s="49">
        <f t="shared" si="115"/>
        <v>0</v>
      </c>
      <c r="AT165" s="49">
        <f t="shared" si="115"/>
        <v>0</v>
      </c>
      <c r="AU165" s="49">
        <f t="shared" si="115"/>
        <v>0</v>
      </c>
      <c r="AV165" s="49">
        <f t="shared" si="115"/>
        <v>0</v>
      </c>
      <c r="AW165" s="49">
        <f t="shared" si="115"/>
        <v>0</v>
      </c>
      <c r="AX165" s="49">
        <f t="shared" si="115"/>
        <v>0</v>
      </c>
      <c r="AY165" s="49">
        <f t="shared" si="115"/>
        <v>0</v>
      </c>
      <c r="AZ165" s="49">
        <f t="shared" si="115"/>
        <v>0</v>
      </c>
      <c r="BA165" s="49">
        <f t="shared" si="115"/>
        <v>0</v>
      </c>
      <c r="BB165" s="49">
        <f t="shared" si="115"/>
        <v>0</v>
      </c>
      <c r="BC165" s="49">
        <f t="shared" si="115"/>
        <v>0</v>
      </c>
      <c r="BD165" s="49">
        <f t="shared" si="115"/>
        <v>0</v>
      </c>
      <c r="BE165" s="49">
        <f t="shared" si="115"/>
        <v>0</v>
      </c>
      <c r="BF165" s="49">
        <f t="shared" si="115"/>
        <v>0</v>
      </c>
      <c r="BG165" s="49">
        <f t="shared" si="115"/>
        <v>0</v>
      </c>
      <c r="BH165" s="49">
        <f t="shared" si="115"/>
        <v>0</v>
      </c>
      <c r="BI165" s="49">
        <f t="shared" si="115"/>
        <v>0</v>
      </c>
      <c r="BJ165" s="49">
        <f t="shared" si="115"/>
        <v>0</v>
      </c>
      <c r="BK165" s="49">
        <f t="shared" si="115"/>
        <v>0</v>
      </c>
      <c r="BL165" s="49">
        <f t="shared" si="115"/>
        <v>0</v>
      </c>
      <c r="BM165" s="49">
        <f t="shared" si="115"/>
        <v>0</v>
      </c>
      <c r="BN165" s="49">
        <f t="shared" si="115"/>
        <v>0</v>
      </c>
      <c r="BO165" s="49">
        <f t="shared" si="115"/>
        <v>0</v>
      </c>
      <c r="BP165" s="49">
        <f t="shared" si="115"/>
        <v>0</v>
      </c>
      <c r="BQ165" s="49">
        <f t="shared" si="115"/>
        <v>0</v>
      </c>
      <c r="BR165" s="49">
        <f t="shared" si="115"/>
        <v>0</v>
      </c>
      <c r="BS165" s="49">
        <f t="shared" si="115"/>
        <v>0</v>
      </c>
      <c r="BT165" s="49">
        <f t="shared" si="115"/>
        <v>0</v>
      </c>
      <c r="BU165" s="49">
        <f t="shared" si="115"/>
        <v>0</v>
      </c>
      <c r="BV165" s="49">
        <f t="shared" ref="BV165:DA165" si="116">COUNTIF(BV140,"&lt;&gt;0")*BV118</f>
        <v>0</v>
      </c>
      <c r="BW165" s="49">
        <f t="shared" si="116"/>
        <v>0</v>
      </c>
      <c r="BX165" s="49">
        <f t="shared" si="116"/>
        <v>0</v>
      </c>
      <c r="BY165" s="49">
        <f t="shared" si="116"/>
        <v>0</v>
      </c>
      <c r="BZ165" s="49">
        <f t="shared" si="116"/>
        <v>0</v>
      </c>
      <c r="CA165" s="49">
        <f t="shared" si="116"/>
        <v>0</v>
      </c>
      <c r="CB165" s="49">
        <f t="shared" si="116"/>
        <v>0</v>
      </c>
      <c r="CC165" s="49">
        <f t="shared" si="116"/>
        <v>0</v>
      </c>
      <c r="CD165" s="49">
        <f t="shared" si="116"/>
        <v>0</v>
      </c>
      <c r="CE165" s="49">
        <f t="shared" si="116"/>
        <v>0</v>
      </c>
      <c r="CF165" s="49">
        <f t="shared" si="116"/>
        <v>0</v>
      </c>
      <c r="CG165" s="49">
        <f t="shared" si="116"/>
        <v>0</v>
      </c>
      <c r="CH165" s="49">
        <f t="shared" si="116"/>
        <v>0</v>
      </c>
      <c r="CI165" s="49">
        <f t="shared" si="116"/>
        <v>0</v>
      </c>
      <c r="CJ165" s="49">
        <f t="shared" si="116"/>
        <v>0</v>
      </c>
      <c r="CK165" s="49">
        <f t="shared" si="116"/>
        <v>0</v>
      </c>
      <c r="CL165" s="49">
        <f t="shared" si="116"/>
        <v>0</v>
      </c>
      <c r="CM165" s="49">
        <f t="shared" si="116"/>
        <v>0</v>
      </c>
      <c r="CN165" s="49">
        <f t="shared" si="116"/>
        <v>0</v>
      </c>
      <c r="CO165" s="49">
        <f t="shared" si="116"/>
        <v>0</v>
      </c>
      <c r="CP165" s="49">
        <f t="shared" si="116"/>
        <v>0</v>
      </c>
      <c r="CQ165" s="49">
        <f t="shared" si="116"/>
        <v>0</v>
      </c>
      <c r="CR165" s="49">
        <f t="shared" si="116"/>
        <v>0</v>
      </c>
      <c r="CS165" s="49">
        <f t="shared" si="116"/>
        <v>0</v>
      </c>
      <c r="CT165" s="49">
        <f t="shared" si="116"/>
        <v>0</v>
      </c>
      <c r="CU165" s="49">
        <f t="shared" si="116"/>
        <v>0</v>
      </c>
      <c r="CV165" s="49">
        <f t="shared" si="116"/>
        <v>0</v>
      </c>
      <c r="CW165" s="49">
        <f t="shared" si="116"/>
        <v>0</v>
      </c>
      <c r="CX165" s="49">
        <f t="shared" si="116"/>
        <v>0</v>
      </c>
      <c r="CY165" s="49">
        <f t="shared" si="116"/>
        <v>0</v>
      </c>
      <c r="CZ165" s="49">
        <f t="shared" si="116"/>
        <v>0</v>
      </c>
      <c r="DA165" s="49">
        <f t="shared" si="116"/>
        <v>0</v>
      </c>
      <c r="DB165" s="49">
        <f t="shared" ref="DB165:DJ165" si="117">COUNTIF(DB140,"&lt;&gt;0")*DB118</f>
        <v>0</v>
      </c>
      <c r="DC165" s="49">
        <f t="shared" si="117"/>
        <v>0</v>
      </c>
      <c r="DD165" s="49">
        <f t="shared" si="117"/>
        <v>0</v>
      </c>
      <c r="DE165" s="49">
        <f t="shared" si="117"/>
        <v>0</v>
      </c>
      <c r="DF165" s="49">
        <f t="shared" si="117"/>
        <v>0</v>
      </c>
      <c r="DG165" s="49">
        <f t="shared" si="117"/>
        <v>0</v>
      </c>
      <c r="DH165" s="49">
        <f t="shared" si="117"/>
        <v>0</v>
      </c>
      <c r="DI165" s="49">
        <f t="shared" si="117"/>
        <v>0</v>
      </c>
      <c r="DJ165" s="49">
        <f t="shared" si="117"/>
        <v>0</v>
      </c>
    </row>
    <row r="166" spans="2:114" x14ac:dyDescent="0.25">
      <c r="B166" t="str">
        <f t="shared" si="92"/>
        <v>Создание / реконструкция объект №7</v>
      </c>
      <c r="G166" s="45" t="s">
        <v>138</v>
      </c>
      <c r="I166" s="144">
        <f t="shared" si="93"/>
        <v>0</v>
      </c>
      <c r="J166" s="49">
        <f t="shared" ref="J166:AO166" si="118">COUNTIF(J141,"&lt;&gt;0")*J119</f>
        <v>0</v>
      </c>
      <c r="K166" s="49">
        <f t="shared" si="118"/>
        <v>0</v>
      </c>
      <c r="L166" s="49">
        <f t="shared" si="118"/>
        <v>0</v>
      </c>
      <c r="M166" s="49">
        <f t="shared" si="118"/>
        <v>0</v>
      </c>
      <c r="N166" s="49">
        <f t="shared" si="118"/>
        <v>0</v>
      </c>
      <c r="O166" s="49">
        <f t="shared" si="118"/>
        <v>0</v>
      </c>
      <c r="P166" s="49">
        <f t="shared" si="118"/>
        <v>0</v>
      </c>
      <c r="Q166" s="49">
        <f t="shared" si="118"/>
        <v>0</v>
      </c>
      <c r="R166" s="49">
        <f t="shared" si="118"/>
        <v>0</v>
      </c>
      <c r="S166" s="49">
        <f t="shared" si="118"/>
        <v>0</v>
      </c>
      <c r="T166" s="49">
        <f t="shared" si="118"/>
        <v>0</v>
      </c>
      <c r="U166" s="49">
        <f t="shared" si="118"/>
        <v>0</v>
      </c>
      <c r="V166" s="49">
        <f t="shared" si="118"/>
        <v>0</v>
      </c>
      <c r="W166" s="49">
        <f t="shared" si="118"/>
        <v>0</v>
      </c>
      <c r="X166" s="49">
        <f t="shared" si="118"/>
        <v>0</v>
      </c>
      <c r="Y166" s="49">
        <f t="shared" si="118"/>
        <v>0</v>
      </c>
      <c r="Z166" s="49">
        <f t="shared" si="118"/>
        <v>0</v>
      </c>
      <c r="AA166" s="49">
        <f t="shared" si="118"/>
        <v>0</v>
      </c>
      <c r="AB166" s="49">
        <f t="shared" si="118"/>
        <v>0</v>
      </c>
      <c r="AC166" s="49">
        <f t="shared" si="118"/>
        <v>0</v>
      </c>
      <c r="AD166" s="49">
        <f t="shared" si="118"/>
        <v>0</v>
      </c>
      <c r="AE166" s="49">
        <f t="shared" si="118"/>
        <v>0</v>
      </c>
      <c r="AF166" s="49">
        <f t="shared" si="118"/>
        <v>0</v>
      </c>
      <c r="AG166" s="49">
        <f t="shared" si="118"/>
        <v>0</v>
      </c>
      <c r="AH166" s="49">
        <f t="shared" si="118"/>
        <v>0</v>
      </c>
      <c r="AI166" s="49">
        <f t="shared" si="118"/>
        <v>0</v>
      </c>
      <c r="AJ166" s="49">
        <f t="shared" si="118"/>
        <v>0</v>
      </c>
      <c r="AK166" s="49">
        <f t="shared" si="118"/>
        <v>0</v>
      </c>
      <c r="AL166" s="49">
        <f t="shared" si="118"/>
        <v>0</v>
      </c>
      <c r="AM166" s="49">
        <f t="shared" si="118"/>
        <v>0</v>
      </c>
      <c r="AN166" s="49">
        <f t="shared" si="118"/>
        <v>0</v>
      </c>
      <c r="AO166" s="49">
        <f t="shared" si="118"/>
        <v>0</v>
      </c>
      <c r="AP166" s="49">
        <f t="shared" ref="AP166:BU166" si="119">COUNTIF(AP141,"&lt;&gt;0")*AP119</f>
        <v>0</v>
      </c>
      <c r="AQ166" s="49">
        <f t="shared" si="119"/>
        <v>0</v>
      </c>
      <c r="AR166" s="49">
        <f t="shared" si="119"/>
        <v>0</v>
      </c>
      <c r="AS166" s="49">
        <f t="shared" si="119"/>
        <v>0</v>
      </c>
      <c r="AT166" s="49">
        <f t="shared" si="119"/>
        <v>0</v>
      </c>
      <c r="AU166" s="49">
        <f t="shared" si="119"/>
        <v>0</v>
      </c>
      <c r="AV166" s="49">
        <f t="shared" si="119"/>
        <v>0</v>
      </c>
      <c r="AW166" s="49">
        <f t="shared" si="119"/>
        <v>0</v>
      </c>
      <c r="AX166" s="49">
        <f t="shared" si="119"/>
        <v>0</v>
      </c>
      <c r="AY166" s="49">
        <f t="shared" si="119"/>
        <v>0</v>
      </c>
      <c r="AZ166" s="49">
        <f t="shared" si="119"/>
        <v>0</v>
      </c>
      <c r="BA166" s="49">
        <f t="shared" si="119"/>
        <v>0</v>
      </c>
      <c r="BB166" s="49">
        <f t="shared" si="119"/>
        <v>0</v>
      </c>
      <c r="BC166" s="49">
        <f t="shared" si="119"/>
        <v>0</v>
      </c>
      <c r="BD166" s="49">
        <f t="shared" si="119"/>
        <v>0</v>
      </c>
      <c r="BE166" s="49">
        <f t="shared" si="119"/>
        <v>0</v>
      </c>
      <c r="BF166" s="49">
        <f t="shared" si="119"/>
        <v>0</v>
      </c>
      <c r="BG166" s="49">
        <f t="shared" si="119"/>
        <v>0</v>
      </c>
      <c r="BH166" s="49">
        <f t="shared" si="119"/>
        <v>0</v>
      </c>
      <c r="BI166" s="49">
        <f t="shared" si="119"/>
        <v>0</v>
      </c>
      <c r="BJ166" s="49">
        <f t="shared" si="119"/>
        <v>0</v>
      </c>
      <c r="BK166" s="49">
        <f t="shared" si="119"/>
        <v>0</v>
      </c>
      <c r="BL166" s="49">
        <f t="shared" si="119"/>
        <v>0</v>
      </c>
      <c r="BM166" s="49">
        <f t="shared" si="119"/>
        <v>0</v>
      </c>
      <c r="BN166" s="49">
        <f t="shared" si="119"/>
        <v>0</v>
      </c>
      <c r="BO166" s="49">
        <f t="shared" si="119"/>
        <v>0</v>
      </c>
      <c r="BP166" s="49">
        <f t="shared" si="119"/>
        <v>0</v>
      </c>
      <c r="BQ166" s="49">
        <f t="shared" si="119"/>
        <v>0</v>
      </c>
      <c r="BR166" s="49">
        <f t="shared" si="119"/>
        <v>0</v>
      </c>
      <c r="BS166" s="49">
        <f t="shared" si="119"/>
        <v>0</v>
      </c>
      <c r="BT166" s="49">
        <f t="shared" si="119"/>
        <v>0</v>
      </c>
      <c r="BU166" s="49">
        <f t="shared" si="119"/>
        <v>0</v>
      </c>
      <c r="BV166" s="49">
        <f t="shared" ref="BV166:DA166" si="120">COUNTIF(BV141,"&lt;&gt;0")*BV119</f>
        <v>0</v>
      </c>
      <c r="BW166" s="49">
        <f t="shared" si="120"/>
        <v>0</v>
      </c>
      <c r="BX166" s="49">
        <f t="shared" si="120"/>
        <v>0</v>
      </c>
      <c r="BY166" s="49">
        <f t="shared" si="120"/>
        <v>0</v>
      </c>
      <c r="BZ166" s="49">
        <f t="shared" si="120"/>
        <v>0</v>
      </c>
      <c r="CA166" s="49">
        <f t="shared" si="120"/>
        <v>0</v>
      </c>
      <c r="CB166" s="49">
        <f t="shared" si="120"/>
        <v>0</v>
      </c>
      <c r="CC166" s="49">
        <f t="shared" si="120"/>
        <v>0</v>
      </c>
      <c r="CD166" s="49">
        <f t="shared" si="120"/>
        <v>0</v>
      </c>
      <c r="CE166" s="49">
        <f t="shared" si="120"/>
        <v>0</v>
      </c>
      <c r="CF166" s="49">
        <f t="shared" si="120"/>
        <v>0</v>
      </c>
      <c r="CG166" s="49">
        <f t="shared" si="120"/>
        <v>0</v>
      </c>
      <c r="CH166" s="49">
        <f t="shared" si="120"/>
        <v>0</v>
      </c>
      <c r="CI166" s="49">
        <f t="shared" si="120"/>
        <v>0</v>
      </c>
      <c r="CJ166" s="49">
        <f t="shared" si="120"/>
        <v>0</v>
      </c>
      <c r="CK166" s="49">
        <f t="shared" si="120"/>
        <v>0</v>
      </c>
      <c r="CL166" s="49">
        <f t="shared" si="120"/>
        <v>0</v>
      </c>
      <c r="CM166" s="49">
        <f t="shared" si="120"/>
        <v>0</v>
      </c>
      <c r="CN166" s="49">
        <f t="shared" si="120"/>
        <v>0</v>
      </c>
      <c r="CO166" s="49">
        <f t="shared" si="120"/>
        <v>0</v>
      </c>
      <c r="CP166" s="49">
        <f t="shared" si="120"/>
        <v>0</v>
      </c>
      <c r="CQ166" s="49">
        <f t="shared" si="120"/>
        <v>0</v>
      </c>
      <c r="CR166" s="49">
        <f t="shared" si="120"/>
        <v>0</v>
      </c>
      <c r="CS166" s="49">
        <f t="shared" si="120"/>
        <v>0</v>
      </c>
      <c r="CT166" s="49">
        <f t="shared" si="120"/>
        <v>0</v>
      </c>
      <c r="CU166" s="49">
        <f t="shared" si="120"/>
        <v>0</v>
      </c>
      <c r="CV166" s="49">
        <f t="shared" si="120"/>
        <v>0</v>
      </c>
      <c r="CW166" s="49">
        <f t="shared" si="120"/>
        <v>0</v>
      </c>
      <c r="CX166" s="49">
        <f t="shared" si="120"/>
        <v>0</v>
      </c>
      <c r="CY166" s="49">
        <f t="shared" si="120"/>
        <v>0</v>
      </c>
      <c r="CZ166" s="49">
        <f t="shared" si="120"/>
        <v>0</v>
      </c>
      <c r="DA166" s="49">
        <f t="shared" si="120"/>
        <v>0</v>
      </c>
      <c r="DB166" s="49">
        <f t="shared" ref="DB166:DJ166" si="121">COUNTIF(DB141,"&lt;&gt;0")*DB119</f>
        <v>0</v>
      </c>
      <c r="DC166" s="49">
        <f t="shared" si="121"/>
        <v>0</v>
      </c>
      <c r="DD166" s="49">
        <f t="shared" si="121"/>
        <v>0</v>
      </c>
      <c r="DE166" s="49">
        <f t="shared" si="121"/>
        <v>0</v>
      </c>
      <c r="DF166" s="49">
        <f t="shared" si="121"/>
        <v>0</v>
      </c>
      <c r="DG166" s="49">
        <f t="shared" si="121"/>
        <v>0</v>
      </c>
      <c r="DH166" s="49">
        <f t="shared" si="121"/>
        <v>0</v>
      </c>
      <c r="DI166" s="49">
        <f t="shared" si="121"/>
        <v>0</v>
      </c>
      <c r="DJ166" s="49">
        <f t="shared" si="121"/>
        <v>0</v>
      </c>
    </row>
    <row r="167" spans="2:114" x14ac:dyDescent="0.25">
      <c r="B167" t="str">
        <f t="shared" si="92"/>
        <v>Создание / реконструкция объект №8</v>
      </c>
      <c r="G167" s="45" t="s">
        <v>138</v>
      </c>
      <c r="I167" s="144">
        <f t="shared" si="93"/>
        <v>0</v>
      </c>
      <c r="J167" s="49">
        <f t="shared" ref="J167:AO167" si="122">COUNTIF(J142,"&lt;&gt;0")*J120</f>
        <v>0</v>
      </c>
      <c r="K167" s="49">
        <f t="shared" si="122"/>
        <v>0</v>
      </c>
      <c r="L167" s="49">
        <f t="shared" si="122"/>
        <v>0</v>
      </c>
      <c r="M167" s="49">
        <f t="shared" si="122"/>
        <v>0</v>
      </c>
      <c r="N167" s="49">
        <f t="shared" si="122"/>
        <v>0</v>
      </c>
      <c r="O167" s="49">
        <f t="shared" si="122"/>
        <v>0</v>
      </c>
      <c r="P167" s="49">
        <f t="shared" si="122"/>
        <v>0</v>
      </c>
      <c r="Q167" s="49">
        <f t="shared" si="122"/>
        <v>0</v>
      </c>
      <c r="R167" s="49">
        <f t="shared" si="122"/>
        <v>0</v>
      </c>
      <c r="S167" s="49">
        <f t="shared" si="122"/>
        <v>0</v>
      </c>
      <c r="T167" s="49">
        <f t="shared" si="122"/>
        <v>0</v>
      </c>
      <c r="U167" s="49">
        <f t="shared" si="122"/>
        <v>0</v>
      </c>
      <c r="V167" s="49">
        <f t="shared" si="122"/>
        <v>0</v>
      </c>
      <c r="W167" s="49">
        <f t="shared" si="122"/>
        <v>0</v>
      </c>
      <c r="X167" s="49">
        <f t="shared" si="122"/>
        <v>0</v>
      </c>
      <c r="Y167" s="49">
        <f t="shared" si="122"/>
        <v>0</v>
      </c>
      <c r="Z167" s="49">
        <f t="shared" si="122"/>
        <v>0</v>
      </c>
      <c r="AA167" s="49">
        <f t="shared" si="122"/>
        <v>0</v>
      </c>
      <c r="AB167" s="49">
        <f t="shared" si="122"/>
        <v>0</v>
      </c>
      <c r="AC167" s="49">
        <f t="shared" si="122"/>
        <v>0</v>
      </c>
      <c r="AD167" s="49">
        <f t="shared" si="122"/>
        <v>0</v>
      </c>
      <c r="AE167" s="49">
        <f t="shared" si="122"/>
        <v>0</v>
      </c>
      <c r="AF167" s="49">
        <f t="shared" si="122"/>
        <v>0</v>
      </c>
      <c r="AG167" s="49">
        <f t="shared" si="122"/>
        <v>0</v>
      </c>
      <c r="AH167" s="49">
        <f t="shared" si="122"/>
        <v>0</v>
      </c>
      <c r="AI167" s="49">
        <f t="shared" si="122"/>
        <v>0</v>
      </c>
      <c r="AJ167" s="49">
        <f t="shared" si="122"/>
        <v>0</v>
      </c>
      <c r="AK167" s="49">
        <f t="shared" si="122"/>
        <v>0</v>
      </c>
      <c r="AL167" s="49">
        <f t="shared" si="122"/>
        <v>0</v>
      </c>
      <c r="AM167" s="49">
        <f t="shared" si="122"/>
        <v>0</v>
      </c>
      <c r="AN167" s="49">
        <f t="shared" si="122"/>
        <v>0</v>
      </c>
      <c r="AO167" s="49">
        <f t="shared" si="122"/>
        <v>0</v>
      </c>
      <c r="AP167" s="49">
        <f t="shared" ref="AP167:BU167" si="123">COUNTIF(AP142,"&lt;&gt;0")*AP120</f>
        <v>0</v>
      </c>
      <c r="AQ167" s="49">
        <f t="shared" si="123"/>
        <v>0</v>
      </c>
      <c r="AR167" s="49">
        <f t="shared" si="123"/>
        <v>0</v>
      </c>
      <c r="AS167" s="49">
        <f t="shared" si="123"/>
        <v>0</v>
      </c>
      <c r="AT167" s="49">
        <f t="shared" si="123"/>
        <v>0</v>
      </c>
      <c r="AU167" s="49">
        <f t="shared" si="123"/>
        <v>0</v>
      </c>
      <c r="AV167" s="49">
        <f t="shared" si="123"/>
        <v>0</v>
      </c>
      <c r="AW167" s="49">
        <f t="shared" si="123"/>
        <v>0</v>
      </c>
      <c r="AX167" s="49">
        <f t="shared" si="123"/>
        <v>0</v>
      </c>
      <c r="AY167" s="49">
        <f t="shared" si="123"/>
        <v>0</v>
      </c>
      <c r="AZ167" s="49">
        <f t="shared" si="123"/>
        <v>0</v>
      </c>
      <c r="BA167" s="49">
        <f t="shared" si="123"/>
        <v>0</v>
      </c>
      <c r="BB167" s="49">
        <f t="shared" si="123"/>
        <v>0</v>
      </c>
      <c r="BC167" s="49">
        <f t="shared" si="123"/>
        <v>0</v>
      </c>
      <c r="BD167" s="49">
        <f t="shared" si="123"/>
        <v>0</v>
      </c>
      <c r="BE167" s="49">
        <f t="shared" si="123"/>
        <v>0</v>
      </c>
      <c r="BF167" s="49">
        <f t="shared" si="123"/>
        <v>0</v>
      </c>
      <c r="BG167" s="49">
        <f t="shared" si="123"/>
        <v>0</v>
      </c>
      <c r="BH167" s="49">
        <f t="shared" si="123"/>
        <v>0</v>
      </c>
      <c r="BI167" s="49">
        <f t="shared" si="123"/>
        <v>0</v>
      </c>
      <c r="BJ167" s="49">
        <f t="shared" si="123"/>
        <v>0</v>
      </c>
      <c r="BK167" s="49">
        <f t="shared" si="123"/>
        <v>0</v>
      </c>
      <c r="BL167" s="49">
        <f t="shared" si="123"/>
        <v>0</v>
      </c>
      <c r="BM167" s="49">
        <f t="shared" si="123"/>
        <v>0</v>
      </c>
      <c r="BN167" s="49">
        <f t="shared" si="123"/>
        <v>0</v>
      </c>
      <c r="BO167" s="49">
        <f t="shared" si="123"/>
        <v>0</v>
      </c>
      <c r="BP167" s="49">
        <f t="shared" si="123"/>
        <v>0</v>
      </c>
      <c r="BQ167" s="49">
        <f t="shared" si="123"/>
        <v>0</v>
      </c>
      <c r="BR167" s="49">
        <f t="shared" si="123"/>
        <v>0</v>
      </c>
      <c r="BS167" s="49">
        <f t="shared" si="123"/>
        <v>0</v>
      </c>
      <c r="BT167" s="49">
        <f t="shared" si="123"/>
        <v>0</v>
      </c>
      <c r="BU167" s="49">
        <f t="shared" si="123"/>
        <v>0</v>
      </c>
      <c r="BV167" s="49">
        <f t="shared" ref="BV167:DA167" si="124">COUNTIF(BV142,"&lt;&gt;0")*BV120</f>
        <v>0</v>
      </c>
      <c r="BW167" s="49">
        <f t="shared" si="124"/>
        <v>0</v>
      </c>
      <c r="BX167" s="49">
        <f t="shared" si="124"/>
        <v>0</v>
      </c>
      <c r="BY167" s="49">
        <f t="shared" si="124"/>
        <v>0</v>
      </c>
      <c r="BZ167" s="49">
        <f t="shared" si="124"/>
        <v>0</v>
      </c>
      <c r="CA167" s="49">
        <f t="shared" si="124"/>
        <v>0</v>
      </c>
      <c r="CB167" s="49">
        <f t="shared" si="124"/>
        <v>0</v>
      </c>
      <c r="CC167" s="49">
        <f t="shared" si="124"/>
        <v>0</v>
      </c>
      <c r="CD167" s="49">
        <f t="shared" si="124"/>
        <v>0</v>
      </c>
      <c r="CE167" s="49">
        <f t="shared" si="124"/>
        <v>0</v>
      </c>
      <c r="CF167" s="49">
        <f t="shared" si="124"/>
        <v>0</v>
      </c>
      <c r="CG167" s="49">
        <f t="shared" si="124"/>
        <v>0</v>
      </c>
      <c r="CH167" s="49">
        <f t="shared" si="124"/>
        <v>0</v>
      </c>
      <c r="CI167" s="49">
        <f t="shared" si="124"/>
        <v>0</v>
      </c>
      <c r="CJ167" s="49">
        <f t="shared" si="124"/>
        <v>0</v>
      </c>
      <c r="CK167" s="49">
        <f t="shared" si="124"/>
        <v>0</v>
      </c>
      <c r="CL167" s="49">
        <f t="shared" si="124"/>
        <v>0</v>
      </c>
      <c r="CM167" s="49">
        <f t="shared" si="124"/>
        <v>0</v>
      </c>
      <c r="CN167" s="49">
        <f t="shared" si="124"/>
        <v>0</v>
      </c>
      <c r="CO167" s="49">
        <f t="shared" si="124"/>
        <v>0</v>
      </c>
      <c r="CP167" s="49">
        <f t="shared" si="124"/>
        <v>0</v>
      </c>
      <c r="CQ167" s="49">
        <f t="shared" si="124"/>
        <v>0</v>
      </c>
      <c r="CR167" s="49">
        <f t="shared" si="124"/>
        <v>0</v>
      </c>
      <c r="CS167" s="49">
        <f t="shared" si="124"/>
        <v>0</v>
      </c>
      <c r="CT167" s="49">
        <f t="shared" si="124"/>
        <v>0</v>
      </c>
      <c r="CU167" s="49">
        <f t="shared" si="124"/>
        <v>0</v>
      </c>
      <c r="CV167" s="49">
        <f t="shared" si="124"/>
        <v>0</v>
      </c>
      <c r="CW167" s="49">
        <f t="shared" si="124"/>
        <v>0</v>
      </c>
      <c r="CX167" s="49">
        <f t="shared" si="124"/>
        <v>0</v>
      </c>
      <c r="CY167" s="49">
        <f t="shared" si="124"/>
        <v>0</v>
      </c>
      <c r="CZ167" s="49">
        <f t="shared" si="124"/>
        <v>0</v>
      </c>
      <c r="DA167" s="49">
        <f t="shared" si="124"/>
        <v>0</v>
      </c>
      <c r="DB167" s="49">
        <f t="shared" ref="DB167:DJ167" si="125">COUNTIF(DB142,"&lt;&gt;0")*DB120</f>
        <v>0</v>
      </c>
      <c r="DC167" s="49">
        <f t="shared" si="125"/>
        <v>0</v>
      </c>
      <c r="DD167" s="49">
        <f t="shared" si="125"/>
        <v>0</v>
      </c>
      <c r="DE167" s="49">
        <f t="shared" si="125"/>
        <v>0</v>
      </c>
      <c r="DF167" s="49">
        <f t="shared" si="125"/>
        <v>0</v>
      </c>
      <c r="DG167" s="49">
        <f t="shared" si="125"/>
        <v>0</v>
      </c>
      <c r="DH167" s="49">
        <f t="shared" si="125"/>
        <v>0</v>
      </c>
      <c r="DI167" s="49">
        <f t="shared" si="125"/>
        <v>0</v>
      </c>
      <c r="DJ167" s="49">
        <f t="shared" si="125"/>
        <v>0</v>
      </c>
    </row>
    <row r="168" spans="2:114" x14ac:dyDescent="0.25">
      <c r="B168" t="str">
        <f t="shared" si="92"/>
        <v>Создание / реконструкция объект №9</v>
      </c>
      <c r="G168" s="45" t="s">
        <v>138</v>
      </c>
      <c r="I168" s="144">
        <f t="shared" si="93"/>
        <v>0</v>
      </c>
      <c r="J168" s="49">
        <f t="shared" ref="J168:AO168" si="126">COUNTIF(J143,"&lt;&gt;0")*J121</f>
        <v>0</v>
      </c>
      <c r="K168" s="49">
        <f t="shared" si="126"/>
        <v>0</v>
      </c>
      <c r="L168" s="49">
        <f t="shared" si="126"/>
        <v>0</v>
      </c>
      <c r="M168" s="49">
        <f t="shared" si="126"/>
        <v>0</v>
      </c>
      <c r="N168" s="49">
        <f t="shared" si="126"/>
        <v>0</v>
      </c>
      <c r="O168" s="49">
        <f t="shared" si="126"/>
        <v>0</v>
      </c>
      <c r="P168" s="49">
        <f t="shared" si="126"/>
        <v>0</v>
      </c>
      <c r="Q168" s="49">
        <f t="shared" si="126"/>
        <v>0</v>
      </c>
      <c r="R168" s="49">
        <f t="shared" si="126"/>
        <v>0</v>
      </c>
      <c r="S168" s="49">
        <f t="shared" si="126"/>
        <v>0</v>
      </c>
      <c r="T168" s="49">
        <f t="shared" si="126"/>
        <v>0</v>
      </c>
      <c r="U168" s="49">
        <f t="shared" si="126"/>
        <v>0</v>
      </c>
      <c r="V168" s="49">
        <f t="shared" si="126"/>
        <v>0</v>
      </c>
      <c r="W168" s="49">
        <f t="shared" si="126"/>
        <v>0</v>
      </c>
      <c r="X168" s="49">
        <f t="shared" si="126"/>
        <v>0</v>
      </c>
      <c r="Y168" s="49">
        <f t="shared" si="126"/>
        <v>0</v>
      </c>
      <c r="Z168" s="49">
        <f t="shared" si="126"/>
        <v>0</v>
      </c>
      <c r="AA168" s="49">
        <f t="shared" si="126"/>
        <v>0</v>
      </c>
      <c r="AB168" s="49">
        <f t="shared" si="126"/>
        <v>0</v>
      </c>
      <c r="AC168" s="49">
        <f t="shared" si="126"/>
        <v>0</v>
      </c>
      <c r="AD168" s="49">
        <f t="shared" si="126"/>
        <v>0</v>
      </c>
      <c r="AE168" s="49">
        <f t="shared" si="126"/>
        <v>0</v>
      </c>
      <c r="AF168" s="49">
        <f t="shared" si="126"/>
        <v>0</v>
      </c>
      <c r="AG168" s="49">
        <f t="shared" si="126"/>
        <v>0</v>
      </c>
      <c r="AH168" s="49">
        <f t="shared" si="126"/>
        <v>0</v>
      </c>
      <c r="AI168" s="49">
        <f t="shared" si="126"/>
        <v>0</v>
      </c>
      <c r="AJ168" s="49">
        <f t="shared" si="126"/>
        <v>0</v>
      </c>
      <c r="AK168" s="49">
        <f t="shared" si="126"/>
        <v>0</v>
      </c>
      <c r="AL168" s="49">
        <f t="shared" si="126"/>
        <v>0</v>
      </c>
      <c r="AM168" s="49">
        <f t="shared" si="126"/>
        <v>0</v>
      </c>
      <c r="AN168" s="49">
        <f t="shared" si="126"/>
        <v>0</v>
      </c>
      <c r="AO168" s="49">
        <f t="shared" si="126"/>
        <v>0</v>
      </c>
      <c r="AP168" s="49">
        <f t="shared" ref="AP168:BU168" si="127">COUNTIF(AP143,"&lt;&gt;0")*AP121</f>
        <v>0</v>
      </c>
      <c r="AQ168" s="49">
        <f t="shared" si="127"/>
        <v>0</v>
      </c>
      <c r="AR168" s="49">
        <f t="shared" si="127"/>
        <v>0</v>
      </c>
      <c r="AS168" s="49">
        <f t="shared" si="127"/>
        <v>0</v>
      </c>
      <c r="AT168" s="49">
        <f t="shared" si="127"/>
        <v>0</v>
      </c>
      <c r="AU168" s="49">
        <f t="shared" si="127"/>
        <v>0</v>
      </c>
      <c r="AV168" s="49">
        <f t="shared" si="127"/>
        <v>0</v>
      </c>
      <c r="AW168" s="49">
        <f t="shared" si="127"/>
        <v>0</v>
      </c>
      <c r="AX168" s="49">
        <f t="shared" si="127"/>
        <v>0</v>
      </c>
      <c r="AY168" s="49">
        <f t="shared" si="127"/>
        <v>0</v>
      </c>
      <c r="AZ168" s="49">
        <f t="shared" si="127"/>
        <v>0</v>
      </c>
      <c r="BA168" s="49">
        <f t="shared" si="127"/>
        <v>0</v>
      </c>
      <c r="BB168" s="49">
        <f t="shared" si="127"/>
        <v>0</v>
      </c>
      <c r="BC168" s="49">
        <f t="shared" si="127"/>
        <v>0</v>
      </c>
      <c r="BD168" s="49">
        <f t="shared" si="127"/>
        <v>0</v>
      </c>
      <c r="BE168" s="49">
        <f t="shared" si="127"/>
        <v>0</v>
      </c>
      <c r="BF168" s="49">
        <f t="shared" si="127"/>
        <v>0</v>
      </c>
      <c r="BG168" s="49">
        <f t="shared" si="127"/>
        <v>0</v>
      </c>
      <c r="BH168" s="49">
        <f t="shared" si="127"/>
        <v>0</v>
      </c>
      <c r="BI168" s="49">
        <f t="shared" si="127"/>
        <v>0</v>
      </c>
      <c r="BJ168" s="49">
        <f t="shared" si="127"/>
        <v>0</v>
      </c>
      <c r="BK168" s="49">
        <f t="shared" si="127"/>
        <v>0</v>
      </c>
      <c r="BL168" s="49">
        <f t="shared" si="127"/>
        <v>0</v>
      </c>
      <c r="BM168" s="49">
        <f t="shared" si="127"/>
        <v>0</v>
      </c>
      <c r="BN168" s="49">
        <f t="shared" si="127"/>
        <v>0</v>
      </c>
      <c r="BO168" s="49">
        <f t="shared" si="127"/>
        <v>0</v>
      </c>
      <c r="BP168" s="49">
        <f t="shared" si="127"/>
        <v>0</v>
      </c>
      <c r="BQ168" s="49">
        <f t="shared" si="127"/>
        <v>0</v>
      </c>
      <c r="BR168" s="49">
        <f t="shared" si="127"/>
        <v>0</v>
      </c>
      <c r="BS168" s="49">
        <f t="shared" si="127"/>
        <v>0</v>
      </c>
      <c r="BT168" s="49">
        <f t="shared" si="127"/>
        <v>0</v>
      </c>
      <c r="BU168" s="49">
        <f t="shared" si="127"/>
        <v>0</v>
      </c>
      <c r="BV168" s="49">
        <f t="shared" ref="BV168:DA168" si="128">COUNTIF(BV143,"&lt;&gt;0")*BV121</f>
        <v>0</v>
      </c>
      <c r="BW168" s="49">
        <f t="shared" si="128"/>
        <v>0</v>
      </c>
      <c r="BX168" s="49">
        <f t="shared" si="128"/>
        <v>0</v>
      </c>
      <c r="BY168" s="49">
        <f t="shared" si="128"/>
        <v>0</v>
      </c>
      <c r="BZ168" s="49">
        <f t="shared" si="128"/>
        <v>0</v>
      </c>
      <c r="CA168" s="49">
        <f t="shared" si="128"/>
        <v>0</v>
      </c>
      <c r="CB168" s="49">
        <f t="shared" si="128"/>
        <v>0</v>
      </c>
      <c r="CC168" s="49">
        <f t="shared" si="128"/>
        <v>0</v>
      </c>
      <c r="CD168" s="49">
        <f t="shared" si="128"/>
        <v>0</v>
      </c>
      <c r="CE168" s="49">
        <f t="shared" si="128"/>
        <v>0</v>
      </c>
      <c r="CF168" s="49">
        <f t="shared" si="128"/>
        <v>0</v>
      </c>
      <c r="CG168" s="49">
        <f t="shared" si="128"/>
        <v>0</v>
      </c>
      <c r="CH168" s="49">
        <f t="shared" si="128"/>
        <v>0</v>
      </c>
      <c r="CI168" s="49">
        <f t="shared" si="128"/>
        <v>0</v>
      </c>
      <c r="CJ168" s="49">
        <f t="shared" si="128"/>
        <v>0</v>
      </c>
      <c r="CK168" s="49">
        <f t="shared" si="128"/>
        <v>0</v>
      </c>
      <c r="CL168" s="49">
        <f t="shared" si="128"/>
        <v>0</v>
      </c>
      <c r="CM168" s="49">
        <f t="shared" si="128"/>
        <v>0</v>
      </c>
      <c r="CN168" s="49">
        <f t="shared" si="128"/>
        <v>0</v>
      </c>
      <c r="CO168" s="49">
        <f t="shared" si="128"/>
        <v>0</v>
      </c>
      <c r="CP168" s="49">
        <f t="shared" si="128"/>
        <v>0</v>
      </c>
      <c r="CQ168" s="49">
        <f t="shared" si="128"/>
        <v>0</v>
      </c>
      <c r="CR168" s="49">
        <f t="shared" si="128"/>
        <v>0</v>
      </c>
      <c r="CS168" s="49">
        <f t="shared" si="128"/>
        <v>0</v>
      </c>
      <c r="CT168" s="49">
        <f t="shared" si="128"/>
        <v>0</v>
      </c>
      <c r="CU168" s="49">
        <f t="shared" si="128"/>
        <v>0</v>
      </c>
      <c r="CV168" s="49">
        <f t="shared" si="128"/>
        <v>0</v>
      </c>
      <c r="CW168" s="49">
        <f t="shared" si="128"/>
        <v>0</v>
      </c>
      <c r="CX168" s="49">
        <f t="shared" si="128"/>
        <v>0</v>
      </c>
      <c r="CY168" s="49">
        <f t="shared" si="128"/>
        <v>0</v>
      </c>
      <c r="CZ168" s="49">
        <f t="shared" si="128"/>
        <v>0</v>
      </c>
      <c r="DA168" s="49">
        <f t="shared" si="128"/>
        <v>0</v>
      </c>
      <c r="DB168" s="49">
        <f t="shared" ref="DB168:DJ168" si="129">COUNTIF(DB143,"&lt;&gt;0")*DB121</f>
        <v>0</v>
      </c>
      <c r="DC168" s="49">
        <f t="shared" si="129"/>
        <v>0</v>
      </c>
      <c r="DD168" s="49">
        <f t="shared" si="129"/>
        <v>0</v>
      </c>
      <c r="DE168" s="49">
        <f t="shared" si="129"/>
        <v>0</v>
      </c>
      <c r="DF168" s="49">
        <f t="shared" si="129"/>
        <v>0</v>
      </c>
      <c r="DG168" s="49">
        <f t="shared" si="129"/>
        <v>0</v>
      </c>
      <c r="DH168" s="49">
        <f t="shared" si="129"/>
        <v>0</v>
      </c>
      <c r="DI168" s="49">
        <f t="shared" si="129"/>
        <v>0</v>
      </c>
      <c r="DJ168" s="49">
        <f t="shared" si="129"/>
        <v>0</v>
      </c>
    </row>
    <row r="169" spans="2:114" x14ac:dyDescent="0.25">
      <c r="B169" t="str">
        <f t="shared" si="92"/>
        <v>Создание / реконструкция объект №10</v>
      </c>
      <c r="G169" s="45" t="s">
        <v>138</v>
      </c>
      <c r="I169" s="144">
        <f t="shared" si="93"/>
        <v>0</v>
      </c>
      <c r="J169" s="49">
        <f t="shared" ref="J169:AO169" si="130">COUNTIF(J144,"&lt;&gt;0")*J122</f>
        <v>0</v>
      </c>
      <c r="K169" s="49">
        <f t="shared" si="130"/>
        <v>0</v>
      </c>
      <c r="L169" s="49">
        <f t="shared" si="130"/>
        <v>0</v>
      </c>
      <c r="M169" s="49">
        <f t="shared" si="130"/>
        <v>0</v>
      </c>
      <c r="N169" s="49">
        <f t="shared" si="130"/>
        <v>0</v>
      </c>
      <c r="O169" s="49">
        <f t="shared" si="130"/>
        <v>0</v>
      </c>
      <c r="P169" s="49">
        <f t="shared" si="130"/>
        <v>0</v>
      </c>
      <c r="Q169" s="49">
        <f t="shared" si="130"/>
        <v>0</v>
      </c>
      <c r="R169" s="49">
        <f t="shared" si="130"/>
        <v>0</v>
      </c>
      <c r="S169" s="49">
        <f t="shared" si="130"/>
        <v>0</v>
      </c>
      <c r="T169" s="49">
        <f t="shared" si="130"/>
        <v>0</v>
      </c>
      <c r="U169" s="49">
        <f t="shared" si="130"/>
        <v>0</v>
      </c>
      <c r="V169" s="49">
        <f t="shared" si="130"/>
        <v>0</v>
      </c>
      <c r="W169" s="49">
        <f t="shared" si="130"/>
        <v>0</v>
      </c>
      <c r="X169" s="49">
        <f t="shared" si="130"/>
        <v>0</v>
      </c>
      <c r="Y169" s="49">
        <f t="shared" si="130"/>
        <v>0</v>
      </c>
      <c r="Z169" s="49">
        <f t="shared" si="130"/>
        <v>0</v>
      </c>
      <c r="AA169" s="49">
        <f t="shared" si="130"/>
        <v>0</v>
      </c>
      <c r="AB169" s="49">
        <f t="shared" si="130"/>
        <v>0</v>
      </c>
      <c r="AC169" s="49">
        <f t="shared" si="130"/>
        <v>0</v>
      </c>
      <c r="AD169" s="49">
        <f t="shared" si="130"/>
        <v>0</v>
      </c>
      <c r="AE169" s="49">
        <f t="shared" si="130"/>
        <v>0</v>
      </c>
      <c r="AF169" s="49">
        <f t="shared" si="130"/>
        <v>0</v>
      </c>
      <c r="AG169" s="49">
        <f t="shared" si="130"/>
        <v>0</v>
      </c>
      <c r="AH169" s="49">
        <f t="shared" si="130"/>
        <v>0</v>
      </c>
      <c r="AI169" s="49">
        <f t="shared" si="130"/>
        <v>0</v>
      </c>
      <c r="AJ169" s="49">
        <f t="shared" si="130"/>
        <v>0</v>
      </c>
      <c r="AK169" s="49">
        <f t="shared" si="130"/>
        <v>0</v>
      </c>
      <c r="AL169" s="49">
        <f t="shared" si="130"/>
        <v>0</v>
      </c>
      <c r="AM169" s="49">
        <f t="shared" si="130"/>
        <v>0</v>
      </c>
      <c r="AN169" s="49">
        <f t="shared" si="130"/>
        <v>0</v>
      </c>
      <c r="AO169" s="49">
        <f t="shared" si="130"/>
        <v>0</v>
      </c>
      <c r="AP169" s="49">
        <f t="shared" ref="AP169:BU169" si="131">COUNTIF(AP144,"&lt;&gt;0")*AP122</f>
        <v>0</v>
      </c>
      <c r="AQ169" s="49">
        <f t="shared" si="131"/>
        <v>0</v>
      </c>
      <c r="AR169" s="49">
        <f t="shared" si="131"/>
        <v>0</v>
      </c>
      <c r="AS169" s="49">
        <f t="shared" si="131"/>
        <v>0</v>
      </c>
      <c r="AT169" s="49">
        <f t="shared" si="131"/>
        <v>0</v>
      </c>
      <c r="AU169" s="49">
        <f t="shared" si="131"/>
        <v>0</v>
      </c>
      <c r="AV169" s="49">
        <f t="shared" si="131"/>
        <v>0</v>
      </c>
      <c r="AW169" s="49">
        <f t="shared" si="131"/>
        <v>0</v>
      </c>
      <c r="AX169" s="49">
        <f t="shared" si="131"/>
        <v>0</v>
      </c>
      <c r="AY169" s="49">
        <f t="shared" si="131"/>
        <v>0</v>
      </c>
      <c r="AZ169" s="49">
        <f t="shared" si="131"/>
        <v>0</v>
      </c>
      <c r="BA169" s="49">
        <f t="shared" si="131"/>
        <v>0</v>
      </c>
      <c r="BB169" s="49">
        <f t="shared" si="131"/>
        <v>0</v>
      </c>
      <c r="BC169" s="49">
        <f t="shared" si="131"/>
        <v>0</v>
      </c>
      <c r="BD169" s="49">
        <f t="shared" si="131"/>
        <v>0</v>
      </c>
      <c r="BE169" s="49">
        <f t="shared" si="131"/>
        <v>0</v>
      </c>
      <c r="BF169" s="49">
        <f t="shared" si="131"/>
        <v>0</v>
      </c>
      <c r="BG169" s="49">
        <f t="shared" si="131"/>
        <v>0</v>
      </c>
      <c r="BH169" s="49">
        <f t="shared" si="131"/>
        <v>0</v>
      </c>
      <c r="BI169" s="49">
        <f t="shared" si="131"/>
        <v>0</v>
      </c>
      <c r="BJ169" s="49">
        <f t="shared" si="131"/>
        <v>0</v>
      </c>
      <c r="BK169" s="49">
        <f t="shared" si="131"/>
        <v>0</v>
      </c>
      <c r="BL169" s="49">
        <f t="shared" si="131"/>
        <v>0</v>
      </c>
      <c r="BM169" s="49">
        <f t="shared" si="131"/>
        <v>0</v>
      </c>
      <c r="BN169" s="49">
        <f t="shared" si="131"/>
        <v>0</v>
      </c>
      <c r="BO169" s="49">
        <f t="shared" si="131"/>
        <v>0</v>
      </c>
      <c r="BP169" s="49">
        <f t="shared" si="131"/>
        <v>0</v>
      </c>
      <c r="BQ169" s="49">
        <f t="shared" si="131"/>
        <v>0</v>
      </c>
      <c r="BR169" s="49">
        <f t="shared" si="131"/>
        <v>0</v>
      </c>
      <c r="BS169" s="49">
        <f t="shared" si="131"/>
        <v>0</v>
      </c>
      <c r="BT169" s="49">
        <f t="shared" si="131"/>
        <v>0</v>
      </c>
      <c r="BU169" s="49">
        <f t="shared" si="131"/>
        <v>0</v>
      </c>
      <c r="BV169" s="49">
        <f t="shared" ref="BV169:DA169" si="132">COUNTIF(BV144,"&lt;&gt;0")*BV122</f>
        <v>0</v>
      </c>
      <c r="BW169" s="49">
        <f t="shared" si="132"/>
        <v>0</v>
      </c>
      <c r="BX169" s="49">
        <f t="shared" si="132"/>
        <v>0</v>
      </c>
      <c r="BY169" s="49">
        <f t="shared" si="132"/>
        <v>0</v>
      </c>
      <c r="BZ169" s="49">
        <f t="shared" si="132"/>
        <v>0</v>
      </c>
      <c r="CA169" s="49">
        <f t="shared" si="132"/>
        <v>0</v>
      </c>
      <c r="CB169" s="49">
        <f t="shared" si="132"/>
        <v>0</v>
      </c>
      <c r="CC169" s="49">
        <f t="shared" si="132"/>
        <v>0</v>
      </c>
      <c r="CD169" s="49">
        <f t="shared" si="132"/>
        <v>0</v>
      </c>
      <c r="CE169" s="49">
        <f t="shared" si="132"/>
        <v>0</v>
      </c>
      <c r="CF169" s="49">
        <f t="shared" si="132"/>
        <v>0</v>
      </c>
      <c r="CG169" s="49">
        <f t="shared" si="132"/>
        <v>0</v>
      </c>
      <c r="CH169" s="49">
        <f t="shared" si="132"/>
        <v>0</v>
      </c>
      <c r="CI169" s="49">
        <f t="shared" si="132"/>
        <v>0</v>
      </c>
      <c r="CJ169" s="49">
        <f t="shared" si="132"/>
        <v>0</v>
      </c>
      <c r="CK169" s="49">
        <f t="shared" si="132"/>
        <v>0</v>
      </c>
      <c r="CL169" s="49">
        <f t="shared" si="132"/>
        <v>0</v>
      </c>
      <c r="CM169" s="49">
        <f t="shared" si="132"/>
        <v>0</v>
      </c>
      <c r="CN169" s="49">
        <f t="shared" si="132"/>
        <v>0</v>
      </c>
      <c r="CO169" s="49">
        <f t="shared" si="132"/>
        <v>0</v>
      </c>
      <c r="CP169" s="49">
        <f t="shared" si="132"/>
        <v>0</v>
      </c>
      <c r="CQ169" s="49">
        <f t="shared" si="132"/>
        <v>0</v>
      </c>
      <c r="CR169" s="49">
        <f t="shared" si="132"/>
        <v>0</v>
      </c>
      <c r="CS169" s="49">
        <f t="shared" si="132"/>
        <v>0</v>
      </c>
      <c r="CT169" s="49">
        <f t="shared" si="132"/>
        <v>0</v>
      </c>
      <c r="CU169" s="49">
        <f t="shared" si="132"/>
        <v>0</v>
      </c>
      <c r="CV169" s="49">
        <f t="shared" si="132"/>
        <v>0</v>
      </c>
      <c r="CW169" s="49">
        <f t="shared" si="132"/>
        <v>0</v>
      </c>
      <c r="CX169" s="49">
        <f t="shared" si="132"/>
        <v>0</v>
      </c>
      <c r="CY169" s="49">
        <f t="shared" si="132"/>
        <v>0</v>
      </c>
      <c r="CZ169" s="49">
        <f t="shared" si="132"/>
        <v>0</v>
      </c>
      <c r="DA169" s="49">
        <f t="shared" si="132"/>
        <v>0</v>
      </c>
      <c r="DB169" s="49">
        <f t="shared" ref="DB169:DJ169" si="133">COUNTIF(DB144,"&lt;&gt;0")*DB122</f>
        <v>0</v>
      </c>
      <c r="DC169" s="49">
        <f t="shared" si="133"/>
        <v>0</v>
      </c>
      <c r="DD169" s="49">
        <f t="shared" si="133"/>
        <v>0</v>
      </c>
      <c r="DE169" s="49">
        <f t="shared" si="133"/>
        <v>0</v>
      </c>
      <c r="DF169" s="49">
        <f t="shared" si="133"/>
        <v>0</v>
      </c>
      <c r="DG169" s="49">
        <f t="shared" si="133"/>
        <v>0</v>
      </c>
      <c r="DH169" s="49">
        <f t="shared" si="133"/>
        <v>0</v>
      </c>
      <c r="DI169" s="49">
        <f t="shared" si="133"/>
        <v>0</v>
      </c>
      <c r="DJ169" s="49">
        <f t="shared" si="133"/>
        <v>0</v>
      </c>
    </row>
    <row r="170" spans="2:114" x14ac:dyDescent="0.25">
      <c r="B170" t="str">
        <f t="shared" si="92"/>
        <v>Создание / реконструкция объект №11</v>
      </c>
      <c r="G170" s="45" t="s">
        <v>138</v>
      </c>
      <c r="I170" s="144">
        <f t="shared" si="93"/>
        <v>0</v>
      </c>
      <c r="J170" s="49">
        <f t="shared" ref="J170:AO170" si="134">COUNTIF(J145,"&lt;&gt;0")*J123</f>
        <v>0</v>
      </c>
      <c r="K170" s="49">
        <f t="shared" si="134"/>
        <v>0</v>
      </c>
      <c r="L170" s="49">
        <f t="shared" si="134"/>
        <v>0</v>
      </c>
      <c r="M170" s="49">
        <f t="shared" si="134"/>
        <v>0</v>
      </c>
      <c r="N170" s="49">
        <f t="shared" si="134"/>
        <v>0</v>
      </c>
      <c r="O170" s="49">
        <f t="shared" si="134"/>
        <v>0</v>
      </c>
      <c r="P170" s="49">
        <f t="shared" si="134"/>
        <v>0</v>
      </c>
      <c r="Q170" s="49">
        <f t="shared" si="134"/>
        <v>0</v>
      </c>
      <c r="R170" s="49">
        <f t="shared" si="134"/>
        <v>0</v>
      </c>
      <c r="S170" s="49">
        <f t="shared" si="134"/>
        <v>0</v>
      </c>
      <c r="T170" s="49">
        <f t="shared" si="134"/>
        <v>0</v>
      </c>
      <c r="U170" s="49">
        <f t="shared" si="134"/>
        <v>0</v>
      </c>
      <c r="V170" s="49">
        <f t="shared" si="134"/>
        <v>0</v>
      </c>
      <c r="W170" s="49">
        <f t="shared" si="134"/>
        <v>0</v>
      </c>
      <c r="X170" s="49">
        <f t="shared" si="134"/>
        <v>0</v>
      </c>
      <c r="Y170" s="49">
        <f t="shared" si="134"/>
        <v>0</v>
      </c>
      <c r="Z170" s="49">
        <f t="shared" si="134"/>
        <v>0</v>
      </c>
      <c r="AA170" s="49">
        <f t="shared" si="134"/>
        <v>0</v>
      </c>
      <c r="AB170" s="49">
        <f t="shared" si="134"/>
        <v>0</v>
      </c>
      <c r="AC170" s="49">
        <f t="shared" si="134"/>
        <v>0</v>
      </c>
      <c r="AD170" s="49">
        <f t="shared" si="134"/>
        <v>0</v>
      </c>
      <c r="AE170" s="49">
        <f t="shared" si="134"/>
        <v>0</v>
      </c>
      <c r="AF170" s="49">
        <f t="shared" si="134"/>
        <v>0</v>
      </c>
      <c r="AG170" s="49">
        <f t="shared" si="134"/>
        <v>0</v>
      </c>
      <c r="AH170" s="49">
        <f t="shared" si="134"/>
        <v>0</v>
      </c>
      <c r="AI170" s="49">
        <f t="shared" si="134"/>
        <v>0</v>
      </c>
      <c r="AJ170" s="49">
        <f t="shared" si="134"/>
        <v>0</v>
      </c>
      <c r="AK170" s="49">
        <f t="shared" si="134"/>
        <v>0</v>
      </c>
      <c r="AL170" s="49">
        <f t="shared" si="134"/>
        <v>0</v>
      </c>
      <c r="AM170" s="49">
        <f t="shared" si="134"/>
        <v>0</v>
      </c>
      <c r="AN170" s="49">
        <f t="shared" si="134"/>
        <v>0</v>
      </c>
      <c r="AO170" s="49">
        <f t="shared" si="134"/>
        <v>0</v>
      </c>
      <c r="AP170" s="49">
        <f t="shared" ref="AP170:BU170" si="135">COUNTIF(AP145,"&lt;&gt;0")*AP123</f>
        <v>0</v>
      </c>
      <c r="AQ170" s="49">
        <f t="shared" si="135"/>
        <v>0</v>
      </c>
      <c r="AR170" s="49">
        <f t="shared" si="135"/>
        <v>0</v>
      </c>
      <c r="AS170" s="49">
        <f t="shared" si="135"/>
        <v>0</v>
      </c>
      <c r="AT170" s="49">
        <f t="shared" si="135"/>
        <v>0</v>
      </c>
      <c r="AU170" s="49">
        <f t="shared" si="135"/>
        <v>0</v>
      </c>
      <c r="AV170" s="49">
        <f t="shared" si="135"/>
        <v>0</v>
      </c>
      <c r="AW170" s="49">
        <f t="shared" si="135"/>
        <v>0</v>
      </c>
      <c r="AX170" s="49">
        <f t="shared" si="135"/>
        <v>0</v>
      </c>
      <c r="AY170" s="49">
        <f t="shared" si="135"/>
        <v>0</v>
      </c>
      <c r="AZ170" s="49">
        <f t="shared" si="135"/>
        <v>0</v>
      </c>
      <c r="BA170" s="49">
        <f t="shared" si="135"/>
        <v>0</v>
      </c>
      <c r="BB170" s="49">
        <f t="shared" si="135"/>
        <v>0</v>
      </c>
      <c r="BC170" s="49">
        <f t="shared" si="135"/>
        <v>0</v>
      </c>
      <c r="BD170" s="49">
        <f t="shared" si="135"/>
        <v>0</v>
      </c>
      <c r="BE170" s="49">
        <f t="shared" si="135"/>
        <v>0</v>
      </c>
      <c r="BF170" s="49">
        <f t="shared" si="135"/>
        <v>0</v>
      </c>
      <c r="BG170" s="49">
        <f t="shared" si="135"/>
        <v>0</v>
      </c>
      <c r="BH170" s="49">
        <f t="shared" si="135"/>
        <v>0</v>
      </c>
      <c r="BI170" s="49">
        <f t="shared" si="135"/>
        <v>0</v>
      </c>
      <c r="BJ170" s="49">
        <f t="shared" si="135"/>
        <v>0</v>
      </c>
      <c r="BK170" s="49">
        <f t="shared" si="135"/>
        <v>0</v>
      </c>
      <c r="BL170" s="49">
        <f t="shared" si="135"/>
        <v>0</v>
      </c>
      <c r="BM170" s="49">
        <f t="shared" si="135"/>
        <v>0</v>
      </c>
      <c r="BN170" s="49">
        <f t="shared" si="135"/>
        <v>0</v>
      </c>
      <c r="BO170" s="49">
        <f t="shared" si="135"/>
        <v>0</v>
      </c>
      <c r="BP170" s="49">
        <f t="shared" si="135"/>
        <v>0</v>
      </c>
      <c r="BQ170" s="49">
        <f t="shared" si="135"/>
        <v>0</v>
      </c>
      <c r="BR170" s="49">
        <f t="shared" si="135"/>
        <v>0</v>
      </c>
      <c r="BS170" s="49">
        <f t="shared" si="135"/>
        <v>0</v>
      </c>
      <c r="BT170" s="49">
        <f t="shared" si="135"/>
        <v>0</v>
      </c>
      <c r="BU170" s="49">
        <f t="shared" si="135"/>
        <v>0</v>
      </c>
      <c r="BV170" s="49">
        <f t="shared" ref="BV170:DA170" si="136">COUNTIF(BV145,"&lt;&gt;0")*BV123</f>
        <v>0</v>
      </c>
      <c r="BW170" s="49">
        <f t="shared" si="136"/>
        <v>0</v>
      </c>
      <c r="BX170" s="49">
        <f t="shared" si="136"/>
        <v>0</v>
      </c>
      <c r="BY170" s="49">
        <f t="shared" si="136"/>
        <v>0</v>
      </c>
      <c r="BZ170" s="49">
        <f t="shared" si="136"/>
        <v>0</v>
      </c>
      <c r="CA170" s="49">
        <f t="shared" si="136"/>
        <v>0</v>
      </c>
      <c r="CB170" s="49">
        <f t="shared" si="136"/>
        <v>0</v>
      </c>
      <c r="CC170" s="49">
        <f t="shared" si="136"/>
        <v>0</v>
      </c>
      <c r="CD170" s="49">
        <f t="shared" si="136"/>
        <v>0</v>
      </c>
      <c r="CE170" s="49">
        <f t="shared" si="136"/>
        <v>0</v>
      </c>
      <c r="CF170" s="49">
        <f t="shared" si="136"/>
        <v>0</v>
      </c>
      <c r="CG170" s="49">
        <f t="shared" si="136"/>
        <v>0</v>
      </c>
      <c r="CH170" s="49">
        <f t="shared" si="136"/>
        <v>0</v>
      </c>
      <c r="CI170" s="49">
        <f t="shared" si="136"/>
        <v>0</v>
      </c>
      <c r="CJ170" s="49">
        <f t="shared" si="136"/>
        <v>0</v>
      </c>
      <c r="CK170" s="49">
        <f t="shared" si="136"/>
        <v>0</v>
      </c>
      <c r="CL170" s="49">
        <f t="shared" si="136"/>
        <v>0</v>
      </c>
      <c r="CM170" s="49">
        <f t="shared" si="136"/>
        <v>0</v>
      </c>
      <c r="CN170" s="49">
        <f t="shared" si="136"/>
        <v>0</v>
      </c>
      <c r="CO170" s="49">
        <f t="shared" si="136"/>
        <v>0</v>
      </c>
      <c r="CP170" s="49">
        <f t="shared" si="136"/>
        <v>0</v>
      </c>
      <c r="CQ170" s="49">
        <f t="shared" si="136"/>
        <v>0</v>
      </c>
      <c r="CR170" s="49">
        <f t="shared" si="136"/>
        <v>0</v>
      </c>
      <c r="CS170" s="49">
        <f t="shared" si="136"/>
        <v>0</v>
      </c>
      <c r="CT170" s="49">
        <f t="shared" si="136"/>
        <v>0</v>
      </c>
      <c r="CU170" s="49">
        <f t="shared" si="136"/>
        <v>0</v>
      </c>
      <c r="CV170" s="49">
        <f t="shared" si="136"/>
        <v>0</v>
      </c>
      <c r="CW170" s="49">
        <f t="shared" si="136"/>
        <v>0</v>
      </c>
      <c r="CX170" s="49">
        <f t="shared" si="136"/>
        <v>0</v>
      </c>
      <c r="CY170" s="49">
        <f t="shared" si="136"/>
        <v>0</v>
      </c>
      <c r="CZ170" s="49">
        <f t="shared" si="136"/>
        <v>0</v>
      </c>
      <c r="DA170" s="49">
        <f t="shared" si="136"/>
        <v>0</v>
      </c>
      <c r="DB170" s="49">
        <f t="shared" ref="DB170:DJ170" si="137">COUNTIF(DB145,"&lt;&gt;0")*DB123</f>
        <v>0</v>
      </c>
      <c r="DC170" s="49">
        <f t="shared" si="137"/>
        <v>0</v>
      </c>
      <c r="DD170" s="49">
        <f t="shared" si="137"/>
        <v>0</v>
      </c>
      <c r="DE170" s="49">
        <f t="shared" si="137"/>
        <v>0</v>
      </c>
      <c r="DF170" s="49">
        <f t="shared" si="137"/>
        <v>0</v>
      </c>
      <c r="DG170" s="49">
        <f t="shared" si="137"/>
        <v>0</v>
      </c>
      <c r="DH170" s="49">
        <f t="shared" si="137"/>
        <v>0</v>
      </c>
      <c r="DI170" s="49">
        <f t="shared" si="137"/>
        <v>0</v>
      </c>
      <c r="DJ170" s="49">
        <f t="shared" si="137"/>
        <v>0</v>
      </c>
    </row>
    <row r="171" spans="2:114" x14ac:dyDescent="0.25">
      <c r="B171" t="str">
        <f t="shared" si="92"/>
        <v>Создание / реконструкция объект №12</v>
      </c>
      <c r="G171" s="45" t="s">
        <v>138</v>
      </c>
      <c r="I171" s="144">
        <f t="shared" si="93"/>
        <v>0</v>
      </c>
      <c r="J171" s="49">
        <f t="shared" ref="J171:AO171" si="138">COUNTIF(J146,"&lt;&gt;0")*J124</f>
        <v>0</v>
      </c>
      <c r="K171" s="49">
        <f t="shared" si="138"/>
        <v>0</v>
      </c>
      <c r="L171" s="49">
        <f t="shared" si="138"/>
        <v>0</v>
      </c>
      <c r="M171" s="49">
        <f t="shared" si="138"/>
        <v>0</v>
      </c>
      <c r="N171" s="49">
        <f t="shared" si="138"/>
        <v>0</v>
      </c>
      <c r="O171" s="49">
        <f t="shared" si="138"/>
        <v>0</v>
      </c>
      <c r="P171" s="49">
        <f t="shared" si="138"/>
        <v>0</v>
      </c>
      <c r="Q171" s="49">
        <f t="shared" si="138"/>
        <v>0</v>
      </c>
      <c r="R171" s="49">
        <f t="shared" si="138"/>
        <v>0</v>
      </c>
      <c r="S171" s="49">
        <f t="shared" si="138"/>
        <v>0</v>
      </c>
      <c r="T171" s="49">
        <f t="shared" si="138"/>
        <v>0</v>
      </c>
      <c r="U171" s="49">
        <f t="shared" si="138"/>
        <v>0</v>
      </c>
      <c r="V171" s="49">
        <f t="shared" si="138"/>
        <v>0</v>
      </c>
      <c r="W171" s="49">
        <f t="shared" si="138"/>
        <v>0</v>
      </c>
      <c r="X171" s="49">
        <f t="shared" si="138"/>
        <v>0</v>
      </c>
      <c r="Y171" s="49">
        <f t="shared" si="138"/>
        <v>0</v>
      </c>
      <c r="Z171" s="49">
        <f t="shared" si="138"/>
        <v>0</v>
      </c>
      <c r="AA171" s="49">
        <f t="shared" si="138"/>
        <v>0</v>
      </c>
      <c r="AB171" s="49">
        <f t="shared" si="138"/>
        <v>0</v>
      </c>
      <c r="AC171" s="49">
        <f t="shared" si="138"/>
        <v>0</v>
      </c>
      <c r="AD171" s="49">
        <f t="shared" si="138"/>
        <v>0</v>
      </c>
      <c r="AE171" s="49">
        <f t="shared" si="138"/>
        <v>0</v>
      </c>
      <c r="AF171" s="49">
        <f t="shared" si="138"/>
        <v>0</v>
      </c>
      <c r="AG171" s="49">
        <f t="shared" si="138"/>
        <v>0</v>
      </c>
      <c r="AH171" s="49">
        <f t="shared" si="138"/>
        <v>0</v>
      </c>
      <c r="AI171" s="49">
        <f t="shared" si="138"/>
        <v>0</v>
      </c>
      <c r="AJ171" s="49">
        <f t="shared" si="138"/>
        <v>0</v>
      </c>
      <c r="AK171" s="49">
        <f t="shared" si="138"/>
        <v>0</v>
      </c>
      <c r="AL171" s="49">
        <f t="shared" si="138"/>
        <v>0</v>
      </c>
      <c r="AM171" s="49">
        <f t="shared" si="138"/>
        <v>0</v>
      </c>
      <c r="AN171" s="49">
        <f t="shared" si="138"/>
        <v>0</v>
      </c>
      <c r="AO171" s="49">
        <f t="shared" si="138"/>
        <v>0</v>
      </c>
      <c r="AP171" s="49">
        <f t="shared" ref="AP171:BU171" si="139">COUNTIF(AP146,"&lt;&gt;0")*AP124</f>
        <v>0</v>
      </c>
      <c r="AQ171" s="49">
        <f t="shared" si="139"/>
        <v>0</v>
      </c>
      <c r="AR171" s="49">
        <f t="shared" si="139"/>
        <v>0</v>
      </c>
      <c r="AS171" s="49">
        <f t="shared" si="139"/>
        <v>0</v>
      </c>
      <c r="AT171" s="49">
        <f t="shared" si="139"/>
        <v>0</v>
      </c>
      <c r="AU171" s="49">
        <f t="shared" si="139"/>
        <v>0</v>
      </c>
      <c r="AV171" s="49">
        <f t="shared" si="139"/>
        <v>0</v>
      </c>
      <c r="AW171" s="49">
        <f t="shared" si="139"/>
        <v>0</v>
      </c>
      <c r="AX171" s="49">
        <f t="shared" si="139"/>
        <v>0</v>
      </c>
      <c r="AY171" s="49">
        <f t="shared" si="139"/>
        <v>0</v>
      </c>
      <c r="AZ171" s="49">
        <f t="shared" si="139"/>
        <v>0</v>
      </c>
      <c r="BA171" s="49">
        <f t="shared" si="139"/>
        <v>0</v>
      </c>
      <c r="BB171" s="49">
        <f t="shared" si="139"/>
        <v>0</v>
      </c>
      <c r="BC171" s="49">
        <f t="shared" si="139"/>
        <v>0</v>
      </c>
      <c r="BD171" s="49">
        <f t="shared" si="139"/>
        <v>0</v>
      </c>
      <c r="BE171" s="49">
        <f t="shared" si="139"/>
        <v>0</v>
      </c>
      <c r="BF171" s="49">
        <f t="shared" si="139"/>
        <v>0</v>
      </c>
      <c r="BG171" s="49">
        <f t="shared" si="139"/>
        <v>0</v>
      </c>
      <c r="BH171" s="49">
        <f t="shared" si="139"/>
        <v>0</v>
      </c>
      <c r="BI171" s="49">
        <f t="shared" si="139"/>
        <v>0</v>
      </c>
      <c r="BJ171" s="49">
        <f t="shared" si="139"/>
        <v>0</v>
      </c>
      <c r="BK171" s="49">
        <f t="shared" si="139"/>
        <v>0</v>
      </c>
      <c r="BL171" s="49">
        <f t="shared" si="139"/>
        <v>0</v>
      </c>
      <c r="BM171" s="49">
        <f t="shared" si="139"/>
        <v>0</v>
      </c>
      <c r="BN171" s="49">
        <f t="shared" si="139"/>
        <v>0</v>
      </c>
      <c r="BO171" s="49">
        <f t="shared" si="139"/>
        <v>0</v>
      </c>
      <c r="BP171" s="49">
        <f t="shared" si="139"/>
        <v>0</v>
      </c>
      <c r="BQ171" s="49">
        <f t="shared" si="139"/>
        <v>0</v>
      </c>
      <c r="BR171" s="49">
        <f t="shared" si="139"/>
        <v>0</v>
      </c>
      <c r="BS171" s="49">
        <f t="shared" si="139"/>
        <v>0</v>
      </c>
      <c r="BT171" s="49">
        <f t="shared" si="139"/>
        <v>0</v>
      </c>
      <c r="BU171" s="49">
        <f t="shared" si="139"/>
        <v>0</v>
      </c>
      <c r="BV171" s="49">
        <f t="shared" ref="BV171:DA171" si="140">COUNTIF(BV146,"&lt;&gt;0")*BV124</f>
        <v>0</v>
      </c>
      <c r="BW171" s="49">
        <f t="shared" si="140"/>
        <v>0</v>
      </c>
      <c r="BX171" s="49">
        <f t="shared" si="140"/>
        <v>0</v>
      </c>
      <c r="BY171" s="49">
        <f t="shared" si="140"/>
        <v>0</v>
      </c>
      <c r="BZ171" s="49">
        <f t="shared" si="140"/>
        <v>0</v>
      </c>
      <c r="CA171" s="49">
        <f t="shared" si="140"/>
        <v>0</v>
      </c>
      <c r="CB171" s="49">
        <f t="shared" si="140"/>
        <v>0</v>
      </c>
      <c r="CC171" s="49">
        <f t="shared" si="140"/>
        <v>0</v>
      </c>
      <c r="CD171" s="49">
        <f t="shared" si="140"/>
        <v>0</v>
      </c>
      <c r="CE171" s="49">
        <f t="shared" si="140"/>
        <v>0</v>
      </c>
      <c r="CF171" s="49">
        <f t="shared" si="140"/>
        <v>0</v>
      </c>
      <c r="CG171" s="49">
        <f t="shared" si="140"/>
        <v>0</v>
      </c>
      <c r="CH171" s="49">
        <f t="shared" si="140"/>
        <v>0</v>
      </c>
      <c r="CI171" s="49">
        <f t="shared" si="140"/>
        <v>0</v>
      </c>
      <c r="CJ171" s="49">
        <f t="shared" si="140"/>
        <v>0</v>
      </c>
      <c r="CK171" s="49">
        <f t="shared" si="140"/>
        <v>0</v>
      </c>
      <c r="CL171" s="49">
        <f t="shared" si="140"/>
        <v>0</v>
      </c>
      <c r="CM171" s="49">
        <f t="shared" si="140"/>
        <v>0</v>
      </c>
      <c r="CN171" s="49">
        <f t="shared" si="140"/>
        <v>0</v>
      </c>
      <c r="CO171" s="49">
        <f t="shared" si="140"/>
        <v>0</v>
      </c>
      <c r="CP171" s="49">
        <f t="shared" si="140"/>
        <v>0</v>
      </c>
      <c r="CQ171" s="49">
        <f t="shared" si="140"/>
        <v>0</v>
      </c>
      <c r="CR171" s="49">
        <f t="shared" si="140"/>
        <v>0</v>
      </c>
      <c r="CS171" s="49">
        <f t="shared" si="140"/>
        <v>0</v>
      </c>
      <c r="CT171" s="49">
        <f t="shared" si="140"/>
        <v>0</v>
      </c>
      <c r="CU171" s="49">
        <f t="shared" si="140"/>
        <v>0</v>
      </c>
      <c r="CV171" s="49">
        <f t="shared" si="140"/>
        <v>0</v>
      </c>
      <c r="CW171" s="49">
        <f t="shared" si="140"/>
        <v>0</v>
      </c>
      <c r="CX171" s="49">
        <f t="shared" si="140"/>
        <v>0</v>
      </c>
      <c r="CY171" s="49">
        <f t="shared" si="140"/>
        <v>0</v>
      </c>
      <c r="CZ171" s="49">
        <f t="shared" si="140"/>
        <v>0</v>
      </c>
      <c r="DA171" s="49">
        <f t="shared" si="140"/>
        <v>0</v>
      </c>
      <c r="DB171" s="49">
        <f t="shared" ref="DB171:DJ171" si="141">COUNTIF(DB146,"&lt;&gt;0")*DB124</f>
        <v>0</v>
      </c>
      <c r="DC171" s="49">
        <f t="shared" si="141"/>
        <v>0</v>
      </c>
      <c r="DD171" s="49">
        <f t="shared" si="141"/>
        <v>0</v>
      </c>
      <c r="DE171" s="49">
        <f t="shared" si="141"/>
        <v>0</v>
      </c>
      <c r="DF171" s="49">
        <f t="shared" si="141"/>
        <v>0</v>
      </c>
      <c r="DG171" s="49">
        <f t="shared" si="141"/>
        <v>0</v>
      </c>
      <c r="DH171" s="49">
        <f t="shared" si="141"/>
        <v>0</v>
      </c>
      <c r="DI171" s="49">
        <f t="shared" si="141"/>
        <v>0</v>
      </c>
      <c r="DJ171" s="49">
        <f t="shared" si="141"/>
        <v>0</v>
      </c>
    </row>
    <row r="172" spans="2:114" x14ac:dyDescent="0.25">
      <c r="B172" t="str">
        <f t="shared" si="92"/>
        <v>Создание / реконструкция объект №13</v>
      </c>
      <c r="G172" s="45" t="s">
        <v>138</v>
      </c>
      <c r="I172" s="144">
        <f t="shared" si="93"/>
        <v>0</v>
      </c>
      <c r="J172" s="49">
        <f t="shared" ref="J172:AO172" si="142">COUNTIF(J147,"&lt;&gt;0")*J125</f>
        <v>0</v>
      </c>
      <c r="K172" s="49">
        <f t="shared" si="142"/>
        <v>0</v>
      </c>
      <c r="L172" s="49">
        <f t="shared" si="142"/>
        <v>0</v>
      </c>
      <c r="M172" s="49">
        <f t="shared" si="142"/>
        <v>0</v>
      </c>
      <c r="N172" s="49">
        <f t="shared" si="142"/>
        <v>0</v>
      </c>
      <c r="O172" s="49">
        <f t="shared" si="142"/>
        <v>0</v>
      </c>
      <c r="P172" s="49">
        <f t="shared" si="142"/>
        <v>0</v>
      </c>
      <c r="Q172" s="49">
        <f t="shared" si="142"/>
        <v>0</v>
      </c>
      <c r="R172" s="49">
        <f t="shared" si="142"/>
        <v>0</v>
      </c>
      <c r="S172" s="49">
        <f t="shared" si="142"/>
        <v>0</v>
      </c>
      <c r="T172" s="49">
        <f t="shared" si="142"/>
        <v>0</v>
      </c>
      <c r="U172" s="49">
        <f t="shared" si="142"/>
        <v>0</v>
      </c>
      <c r="V172" s="49">
        <f t="shared" si="142"/>
        <v>0</v>
      </c>
      <c r="W172" s="49">
        <f t="shared" si="142"/>
        <v>0</v>
      </c>
      <c r="X172" s="49">
        <f t="shared" si="142"/>
        <v>0</v>
      </c>
      <c r="Y172" s="49">
        <f t="shared" si="142"/>
        <v>0</v>
      </c>
      <c r="Z172" s="49">
        <f t="shared" si="142"/>
        <v>0</v>
      </c>
      <c r="AA172" s="49">
        <f t="shared" si="142"/>
        <v>0</v>
      </c>
      <c r="AB172" s="49">
        <f t="shared" si="142"/>
        <v>0</v>
      </c>
      <c r="AC172" s="49">
        <f t="shared" si="142"/>
        <v>0</v>
      </c>
      <c r="AD172" s="49">
        <f t="shared" si="142"/>
        <v>0</v>
      </c>
      <c r="AE172" s="49">
        <f t="shared" si="142"/>
        <v>0</v>
      </c>
      <c r="AF172" s="49">
        <f t="shared" si="142"/>
        <v>0</v>
      </c>
      <c r="AG172" s="49">
        <f t="shared" si="142"/>
        <v>0</v>
      </c>
      <c r="AH172" s="49">
        <f t="shared" si="142"/>
        <v>0</v>
      </c>
      <c r="AI172" s="49">
        <f t="shared" si="142"/>
        <v>0</v>
      </c>
      <c r="AJ172" s="49">
        <f t="shared" si="142"/>
        <v>0</v>
      </c>
      <c r="AK172" s="49">
        <f t="shared" si="142"/>
        <v>0</v>
      </c>
      <c r="AL172" s="49">
        <f t="shared" si="142"/>
        <v>0</v>
      </c>
      <c r="AM172" s="49">
        <f t="shared" si="142"/>
        <v>0</v>
      </c>
      <c r="AN172" s="49">
        <f t="shared" si="142"/>
        <v>0</v>
      </c>
      <c r="AO172" s="49">
        <f t="shared" si="142"/>
        <v>0</v>
      </c>
      <c r="AP172" s="49">
        <f t="shared" ref="AP172:BU172" si="143">COUNTIF(AP147,"&lt;&gt;0")*AP125</f>
        <v>0</v>
      </c>
      <c r="AQ172" s="49">
        <f t="shared" si="143"/>
        <v>0</v>
      </c>
      <c r="AR172" s="49">
        <f t="shared" si="143"/>
        <v>0</v>
      </c>
      <c r="AS172" s="49">
        <f t="shared" si="143"/>
        <v>0</v>
      </c>
      <c r="AT172" s="49">
        <f t="shared" si="143"/>
        <v>0</v>
      </c>
      <c r="AU172" s="49">
        <f t="shared" si="143"/>
        <v>0</v>
      </c>
      <c r="AV172" s="49">
        <f t="shared" si="143"/>
        <v>0</v>
      </c>
      <c r="AW172" s="49">
        <f t="shared" si="143"/>
        <v>0</v>
      </c>
      <c r="AX172" s="49">
        <f t="shared" si="143"/>
        <v>0</v>
      </c>
      <c r="AY172" s="49">
        <f t="shared" si="143"/>
        <v>0</v>
      </c>
      <c r="AZ172" s="49">
        <f t="shared" si="143"/>
        <v>0</v>
      </c>
      <c r="BA172" s="49">
        <f t="shared" si="143"/>
        <v>0</v>
      </c>
      <c r="BB172" s="49">
        <f t="shared" si="143"/>
        <v>0</v>
      </c>
      <c r="BC172" s="49">
        <f t="shared" si="143"/>
        <v>0</v>
      </c>
      <c r="BD172" s="49">
        <f t="shared" si="143"/>
        <v>0</v>
      </c>
      <c r="BE172" s="49">
        <f t="shared" si="143"/>
        <v>0</v>
      </c>
      <c r="BF172" s="49">
        <f t="shared" si="143"/>
        <v>0</v>
      </c>
      <c r="BG172" s="49">
        <f t="shared" si="143"/>
        <v>0</v>
      </c>
      <c r="BH172" s="49">
        <f t="shared" si="143"/>
        <v>0</v>
      </c>
      <c r="BI172" s="49">
        <f t="shared" si="143"/>
        <v>0</v>
      </c>
      <c r="BJ172" s="49">
        <f t="shared" si="143"/>
        <v>0</v>
      </c>
      <c r="BK172" s="49">
        <f t="shared" si="143"/>
        <v>0</v>
      </c>
      <c r="BL172" s="49">
        <f t="shared" si="143"/>
        <v>0</v>
      </c>
      <c r="BM172" s="49">
        <f t="shared" si="143"/>
        <v>0</v>
      </c>
      <c r="BN172" s="49">
        <f t="shared" si="143"/>
        <v>0</v>
      </c>
      <c r="BO172" s="49">
        <f t="shared" si="143"/>
        <v>0</v>
      </c>
      <c r="BP172" s="49">
        <f t="shared" si="143"/>
        <v>0</v>
      </c>
      <c r="BQ172" s="49">
        <f t="shared" si="143"/>
        <v>0</v>
      </c>
      <c r="BR172" s="49">
        <f t="shared" si="143"/>
        <v>0</v>
      </c>
      <c r="BS172" s="49">
        <f t="shared" si="143"/>
        <v>0</v>
      </c>
      <c r="BT172" s="49">
        <f t="shared" si="143"/>
        <v>0</v>
      </c>
      <c r="BU172" s="49">
        <f t="shared" si="143"/>
        <v>0</v>
      </c>
      <c r="BV172" s="49">
        <f t="shared" ref="BV172:DA172" si="144">COUNTIF(BV147,"&lt;&gt;0")*BV125</f>
        <v>0</v>
      </c>
      <c r="BW172" s="49">
        <f t="shared" si="144"/>
        <v>0</v>
      </c>
      <c r="BX172" s="49">
        <f t="shared" si="144"/>
        <v>0</v>
      </c>
      <c r="BY172" s="49">
        <f t="shared" si="144"/>
        <v>0</v>
      </c>
      <c r="BZ172" s="49">
        <f t="shared" si="144"/>
        <v>0</v>
      </c>
      <c r="CA172" s="49">
        <f t="shared" si="144"/>
        <v>0</v>
      </c>
      <c r="CB172" s="49">
        <f t="shared" si="144"/>
        <v>0</v>
      </c>
      <c r="CC172" s="49">
        <f t="shared" si="144"/>
        <v>0</v>
      </c>
      <c r="CD172" s="49">
        <f t="shared" si="144"/>
        <v>0</v>
      </c>
      <c r="CE172" s="49">
        <f t="shared" si="144"/>
        <v>0</v>
      </c>
      <c r="CF172" s="49">
        <f t="shared" si="144"/>
        <v>0</v>
      </c>
      <c r="CG172" s="49">
        <f t="shared" si="144"/>
        <v>0</v>
      </c>
      <c r="CH172" s="49">
        <f t="shared" si="144"/>
        <v>0</v>
      </c>
      <c r="CI172" s="49">
        <f t="shared" si="144"/>
        <v>0</v>
      </c>
      <c r="CJ172" s="49">
        <f t="shared" si="144"/>
        <v>0</v>
      </c>
      <c r="CK172" s="49">
        <f t="shared" si="144"/>
        <v>0</v>
      </c>
      <c r="CL172" s="49">
        <f t="shared" si="144"/>
        <v>0</v>
      </c>
      <c r="CM172" s="49">
        <f t="shared" si="144"/>
        <v>0</v>
      </c>
      <c r="CN172" s="49">
        <f t="shared" si="144"/>
        <v>0</v>
      </c>
      <c r="CO172" s="49">
        <f t="shared" si="144"/>
        <v>0</v>
      </c>
      <c r="CP172" s="49">
        <f t="shared" si="144"/>
        <v>0</v>
      </c>
      <c r="CQ172" s="49">
        <f t="shared" si="144"/>
        <v>0</v>
      </c>
      <c r="CR172" s="49">
        <f t="shared" si="144"/>
        <v>0</v>
      </c>
      <c r="CS172" s="49">
        <f t="shared" si="144"/>
        <v>0</v>
      </c>
      <c r="CT172" s="49">
        <f t="shared" si="144"/>
        <v>0</v>
      </c>
      <c r="CU172" s="49">
        <f t="shared" si="144"/>
        <v>0</v>
      </c>
      <c r="CV172" s="49">
        <f t="shared" si="144"/>
        <v>0</v>
      </c>
      <c r="CW172" s="49">
        <f t="shared" si="144"/>
        <v>0</v>
      </c>
      <c r="CX172" s="49">
        <f t="shared" si="144"/>
        <v>0</v>
      </c>
      <c r="CY172" s="49">
        <f t="shared" si="144"/>
        <v>0</v>
      </c>
      <c r="CZ172" s="49">
        <f t="shared" si="144"/>
        <v>0</v>
      </c>
      <c r="DA172" s="49">
        <f t="shared" si="144"/>
        <v>0</v>
      </c>
      <c r="DB172" s="49">
        <f t="shared" ref="DB172:DJ172" si="145">COUNTIF(DB147,"&lt;&gt;0")*DB125</f>
        <v>0</v>
      </c>
      <c r="DC172" s="49">
        <f t="shared" si="145"/>
        <v>0</v>
      </c>
      <c r="DD172" s="49">
        <f t="shared" si="145"/>
        <v>0</v>
      </c>
      <c r="DE172" s="49">
        <f t="shared" si="145"/>
        <v>0</v>
      </c>
      <c r="DF172" s="49">
        <f t="shared" si="145"/>
        <v>0</v>
      </c>
      <c r="DG172" s="49">
        <f t="shared" si="145"/>
        <v>0</v>
      </c>
      <c r="DH172" s="49">
        <f t="shared" si="145"/>
        <v>0</v>
      </c>
      <c r="DI172" s="49">
        <f t="shared" si="145"/>
        <v>0</v>
      </c>
      <c r="DJ172" s="49">
        <f t="shared" si="145"/>
        <v>0</v>
      </c>
    </row>
    <row r="173" spans="2:114" x14ac:dyDescent="0.25">
      <c r="B173" t="str">
        <f t="shared" si="92"/>
        <v>Создание / реконструкция объект №14</v>
      </c>
      <c r="G173" s="45" t="s">
        <v>138</v>
      </c>
      <c r="I173" s="144">
        <f t="shared" si="93"/>
        <v>0</v>
      </c>
      <c r="J173" s="49">
        <f t="shared" ref="J173:AO173" si="146">COUNTIF(J148,"&lt;&gt;0")*J126</f>
        <v>0</v>
      </c>
      <c r="K173" s="49">
        <f t="shared" si="146"/>
        <v>0</v>
      </c>
      <c r="L173" s="49">
        <f t="shared" si="146"/>
        <v>0</v>
      </c>
      <c r="M173" s="49">
        <f t="shared" si="146"/>
        <v>0</v>
      </c>
      <c r="N173" s="49">
        <f t="shared" si="146"/>
        <v>0</v>
      </c>
      <c r="O173" s="49">
        <f t="shared" si="146"/>
        <v>0</v>
      </c>
      <c r="P173" s="49">
        <f t="shared" si="146"/>
        <v>0</v>
      </c>
      <c r="Q173" s="49">
        <f t="shared" si="146"/>
        <v>0</v>
      </c>
      <c r="R173" s="49">
        <f t="shared" si="146"/>
        <v>0</v>
      </c>
      <c r="S173" s="49">
        <f t="shared" si="146"/>
        <v>0</v>
      </c>
      <c r="T173" s="49">
        <f t="shared" si="146"/>
        <v>0</v>
      </c>
      <c r="U173" s="49">
        <f t="shared" si="146"/>
        <v>0</v>
      </c>
      <c r="V173" s="49">
        <f t="shared" si="146"/>
        <v>0</v>
      </c>
      <c r="W173" s="49">
        <f t="shared" si="146"/>
        <v>0</v>
      </c>
      <c r="X173" s="49">
        <f t="shared" si="146"/>
        <v>0</v>
      </c>
      <c r="Y173" s="49">
        <f t="shared" si="146"/>
        <v>0</v>
      </c>
      <c r="Z173" s="49">
        <f t="shared" si="146"/>
        <v>0</v>
      </c>
      <c r="AA173" s="49">
        <f t="shared" si="146"/>
        <v>0</v>
      </c>
      <c r="AB173" s="49">
        <f t="shared" si="146"/>
        <v>0</v>
      </c>
      <c r="AC173" s="49">
        <f t="shared" si="146"/>
        <v>0</v>
      </c>
      <c r="AD173" s="49">
        <f t="shared" si="146"/>
        <v>0</v>
      </c>
      <c r="AE173" s="49">
        <f t="shared" si="146"/>
        <v>0</v>
      </c>
      <c r="AF173" s="49">
        <f t="shared" si="146"/>
        <v>0</v>
      </c>
      <c r="AG173" s="49">
        <f t="shared" si="146"/>
        <v>0</v>
      </c>
      <c r="AH173" s="49">
        <f t="shared" si="146"/>
        <v>0</v>
      </c>
      <c r="AI173" s="49">
        <f t="shared" si="146"/>
        <v>0</v>
      </c>
      <c r="AJ173" s="49">
        <f t="shared" si="146"/>
        <v>0</v>
      </c>
      <c r="AK173" s="49">
        <f t="shared" si="146"/>
        <v>0</v>
      </c>
      <c r="AL173" s="49">
        <f t="shared" si="146"/>
        <v>0</v>
      </c>
      <c r="AM173" s="49">
        <f t="shared" si="146"/>
        <v>0</v>
      </c>
      <c r="AN173" s="49">
        <f t="shared" si="146"/>
        <v>0</v>
      </c>
      <c r="AO173" s="49">
        <f t="shared" si="146"/>
        <v>0</v>
      </c>
      <c r="AP173" s="49">
        <f t="shared" ref="AP173:BU173" si="147">COUNTIF(AP148,"&lt;&gt;0")*AP126</f>
        <v>0</v>
      </c>
      <c r="AQ173" s="49">
        <f t="shared" si="147"/>
        <v>0</v>
      </c>
      <c r="AR173" s="49">
        <f t="shared" si="147"/>
        <v>0</v>
      </c>
      <c r="AS173" s="49">
        <f t="shared" si="147"/>
        <v>0</v>
      </c>
      <c r="AT173" s="49">
        <f t="shared" si="147"/>
        <v>0</v>
      </c>
      <c r="AU173" s="49">
        <f t="shared" si="147"/>
        <v>0</v>
      </c>
      <c r="AV173" s="49">
        <f t="shared" si="147"/>
        <v>0</v>
      </c>
      <c r="AW173" s="49">
        <f t="shared" si="147"/>
        <v>0</v>
      </c>
      <c r="AX173" s="49">
        <f t="shared" si="147"/>
        <v>0</v>
      </c>
      <c r="AY173" s="49">
        <f t="shared" si="147"/>
        <v>0</v>
      </c>
      <c r="AZ173" s="49">
        <f t="shared" si="147"/>
        <v>0</v>
      </c>
      <c r="BA173" s="49">
        <f t="shared" si="147"/>
        <v>0</v>
      </c>
      <c r="BB173" s="49">
        <f t="shared" si="147"/>
        <v>0</v>
      </c>
      <c r="BC173" s="49">
        <f t="shared" si="147"/>
        <v>0</v>
      </c>
      <c r="BD173" s="49">
        <f t="shared" si="147"/>
        <v>0</v>
      </c>
      <c r="BE173" s="49">
        <f t="shared" si="147"/>
        <v>0</v>
      </c>
      <c r="BF173" s="49">
        <f t="shared" si="147"/>
        <v>0</v>
      </c>
      <c r="BG173" s="49">
        <f t="shared" si="147"/>
        <v>0</v>
      </c>
      <c r="BH173" s="49">
        <f t="shared" si="147"/>
        <v>0</v>
      </c>
      <c r="BI173" s="49">
        <f t="shared" si="147"/>
        <v>0</v>
      </c>
      <c r="BJ173" s="49">
        <f t="shared" si="147"/>
        <v>0</v>
      </c>
      <c r="BK173" s="49">
        <f t="shared" si="147"/>
        <v>0</v>
      </c>
      <c r="BL173" s="49">
        <f t="shared" si="147"/>
        <v>0</v>
      </c>
      <c r="BM173" s="49">
        <f t="shared" si="147"/>
        <v>0</v>
      </c>
      <c r="BN173" s="49">
        <f t="shared" si="147"/>
        <v>0</v>
      </c>
      <c r="BO173" s="49">
        <f t="shared" si="147"/>
        <v>0</v>
      </c>
      <c r="BP173" s="49">
        <f t="shared" si="147"/>
        <v>0</v>
      </c>
      <c r="BQ173" s="49">
        <f t="shared" si="147"/>
        <v>0</v>
      </c>
      <c r="BR173" s="49">
        <f t="shared" si="147"/>
        <v>0</v>
      </c>
      <c r="BS173" s="49">
        <f t="shared" si="147"/>
        <v>0</v>
      </c>
      <c r="BT173" s="49">
        <f t="shared" si="147"/>
        <v>0</v>
      </c>
      <c r="BU173" s="49">
        <f t="shared" si="147"/>
        <v>0</v>
      </c>
      <c r="BV173" s="49">
        <f t="shared" ref="BV173:DA173" si="148">COUNTIF(BV148,"&lt;&gt;0")*BV126</f>
        <v>0</v>
      </c>
      <c r="BW173" s="49">
        <f t="shared" si="148"/>
        <v>0</v>
      </c>
      <c r="BX173" s="49">
        <f t="shared" si="148"/>
        <v>0</v>
      </c>
      <c r="BY173" s="49">
        <f t="shared" si="148"/>
        <v>0</v>
      </c>
      <c r="BZ173" s="49">
        <f t="shared" si="148"/>
        <v>0</v>
      </c>
      <c r="CA173" s="49">
        <f t="shared" si="148"/>
        <v>0</v>
      </c>
      <c r="CB173" s="49">
        <f t="shared" si="148"/>
        <v>0</v>
      </c>
      <c r="CC173" s="49">
        <f t="shared" si="148"/>
        <v>0</v>
      </c>
      <c r="CD173" s="49">
        <f t="shared" si="148"/>
        <v>0</v>
      </c>
      <c r="CE173" s="49">
        <f t="shared" si="148"/>
        <v>0</v>
      </c>
      <c r="CF173" s="49">
        <f t="shared" si="148"/>
        <v>0</v>
      </c>
      <c r="CG173" s="49">
        <f t="shared" si="148"/>
        <v>0</v>
      </c>
      <c r="CH173" s="49">
        <f t="shared" si="148"/>
        <v>0</v>
      </c>
      <c r="CI173" s="49">
        <f t="shared" si="148"/>
        <v>0</v>
      </c>
      <c r="CJ173" s="49">
        <f t="shared" si="148"/>
        <v>0</v>
      </c>
      <c r="CK173" s="49">
        <f t="shared" si="148"/>
        <v>0</v>
      </c>
      <c r="CL173" s="49">
        <f t="shared" si="148"/>
        <v>0</v>
      </c>
      <c r="CM173" s="49">
        <f t="shared" si="148"/>
        <v>0</v>
      </c>
      <c r="CN173" s="49">
        <f t="shared" si="148"/>
        <v>0</v>
      </c>
      <c r="CO173" s="49">
        <f t="shared" si="148"/>
        <v>0</v>
      </c>
      <c r="CP173" s="49">
        <f t="shared" si="148"/>
        <v>0</v>
      </c>
      <c r="CQ173" s="49">
        <f t="shared" si="148"/>
        <v>0</v>
      </c>
      <c r="CR173" s="49">
        <f t="shared" si="148"/>
        <v>0</v>
      </c>
      <c r="CS173" s="49">
        <f t="shared" si="148"/>
        <v>0</v>
      </c>
      <c r="CT173" s="49">
        <f t="shared" si="148"/>
        <v>0</v>
      </c>
      <c r="CU173" s="49">
        <f t="shared" si="148"/>
        <v>0</v>
      </c>
      <c r="CV173" s="49">
        <f t="shared" si="148"/>
        <v>0</v>
      </c>
      <c r="CW173" s="49">
        <f t="shared" si="148"/>
        <v>0</v>
      </c>
      <c r="CX173" s="49">
        <f t="shared" si="148"/>
        <v>0</v>
      </c>
      <c r="CY173" s="49">
        <f t="shared" si="148"/>
        <v>0</v>
      </c>
      <c r="CZ173" s="49">
        <f t="shared" si="148"/>
        <v>0</v>
      </c>
      <c r="DA173" s="49">
        <f t="shared" si="148"/>
        <v>0</v>
      </c>
      <c r="DB173" s="49">
        <f t="shared" ref="DB173:DJ173" si="149">COUNTIF(DB148,"&lt;&gt;0")*DB126</f>
        <v>0</v>
      </c>
      <c r="DC173" s="49">
        <f t="shared" si="149"/>
        <v>0</v>
      </c>
      <c r="DD173" s="49">
        <f t="shared" si="149"/>
        <v>0</v>
      </c>
      <c r="DE173" s="49">
        <f t="shared" si="149"/>
        <v>0</v>
      </c>
      <c r="DF173" s="49">
        <f t="shared" si="149"/>
        <v>0</v>
      </c>
      <c r="DG173" s="49">
        <f t="shared" si="149"/>
        <v>0</v>
      </c>
      <c r="DH173" s="49">
        <f t="shared" si="149"/>
        <v>0</v>
      </c>
      <c r="DI173" s="49">
        <f t="shared" si="149"/>
        <v>0</v>
      </c>
      <c r="DJ173" s="49">
        <f t="shared" si="149"/>
        <v>0</v>
      </c>
    </row>
    <row r="174" spans="2:114" x14ac:dyDescent="0.25">
      <c r="B174" t="str">
        <f t="shared" si="92"/>
        <v>Создание / реконструкция объект №15</v>
      </c>
      <c r="G174" s="45" t="s">
        <v>138</v>
      </c>
      <c r="I174" s="144">
        <f t="shared" si="93"/>
        <v>0</v>
      </c>
      <c r="J174" s="49">
        <f t="shared" ref="J174:AO174" si="150">COUNTIF(J149,"&lt;&gt;0")*J127</f>
        <v>0</v>
      </c>
      <c r="K174" s="49">
        <f t="shared" si="150"/>
        <v>0</v>
      </c>
      <c r="L174" s="49">
        <f t="shared" si="150"/>
        <v>0</v>
      </c>
      <c r="M174" s="49">
        <f t="shared" si="150"/>
        <v>0</v>
      </c>
      <c r="N174" s="49">
        <f t="shared" si="150"/>
        <v>0</v>
      </c>
      <c r="O174" s="49">
        <f t="shared" si="150"/>
        <v>0</v>
      </c>
      <c r="P174" s="49">
        <f t="shared" si="150"/>
        <v>0</v>
      </c>
      <c r="Q174" s="49">
        <f t="shared" si="150"/>
        <v>0</v>
      </c>
      <c r="R174" s="49">
        <f t="shared" si="150"/>
        <v>0</v>
      </c>
      <c r="S174" s="49">
        <f t="shared" si="150"/>
        <v>0</v>
      </c>
      <c r="T174" s="49">
        <f t="shared" si="150"/>
        <v>0</v>
      </c>
      <c r="U174" s="49">
        <f t="shared" si="150"/>
        <v>0</v>
      </c>
      <c r="V174" s="49">
        <f t="shared" si="150"/>
        <v>0</v>
      </c>
      <c r="W174" s="49">
        <f t="shared" si="150"/>
        <v>0</v>
      </c>
      <c r="X174" s="49">
        <f t="shared" si="150"/>
        <v>0</v>
      </c>
      <c r="Y174" s="49">
        <f t="shared" si="150"/>
        <v>0</v>
      </c>
      <c r="Z174" s="49">
        <f t="shared" si="150"/>
        <v>0</v>
      </c>
      <c r="AA174" s="49">
        <f t="shared" si="150"/>
        <v>0</v>
      </c>
      <c r="AB174" s="49">
        <f t="shared" si="150"/>
        <v>0</v>
      </c>
      <c r="AC174" s="49">
        <f t="shared" si="150"/>
        <v>0</v>
      </c>
      <c r="AD174" s="49">
        <f t="shared" si="150"/>
        <v>0</v>
      </c>
      <c r="AE174" s="49">
        <f t="shared" si="150"/>
        <v>0</v>
      </c>
      <c r="AF174" s="49">
        <f t="shared" si="150"/>
        <v>0</v>
      </c>
      <c r="AG174" s="49">
        <f t="shared" si="150"/>
        <v>0</v>
      </c>
      <c r="AH174" s="49">
        <f t="shared" si="150"/>
        <v>0</v>
      </c>
      <c r="AI174" s="49">
        <f t="shared" si="150"/>
        <v>0</v>
      </c>
      <c r="AJ174" s="49">
        <f t="shared" si="150"/>
        <v>0</v>
      </c>
      <c r="AK174" s="49">
        <f t="shared" si="150"/>
        <v>0</v>
      </c>
      <c r="AL174" s="49">
        <f t="shared" si="150"/>
        <v>0</v>
      </c>
      <c r="AM174" s="49">
        <f t="shared" si="150"/>
        <v>0</v>
      </c>
      <c r="AN174" s="49">
        <f t="shared" si="150"/>
        <v>0</v>
      </c>
      <c r="AO174" s="49">
        <f t="shared" si="150"/>
        <v>0</v>
      </c>
      <c r="AP174" s="49">
        <f t="shared" ref="AP174:BU174" si="151">COUNTIF(AP149,"&lt;&gt;0")*AP127</f>
        <v>0</v>
      </c>
      <c r="AQ174" s="49">
        <f t="shared" si="151"/>
        <v>0</v>
      </c>
      <c r="AR174" s="49">
        <f t="shared" si="151"/>
        <v>0</v>
      </c>
      <c r="AS174" s="49">
        <f t="shared" si="151"/>
        <v>0</v>
      </c>
      <c r="AT174" s="49">
        <f t="shared" si="151"/>
        <v>0</v>
      </c>
      <c r="AU174" s="49">
        <f t="shared" si="151"/>
        <v>0</v>
      </c>
      <c r="AV174" s="49">
        <f t="shared" si="151"/>
        <v>0</v>
      </c>
      <c r="AW174" s="49">
        <f t="shared" si="151"/>
        <v>0</v>
      </c>
      <c r="AX174" s="49">
        <f t="shared" si="151"/>
        <v>0</v>
      </c>
      <c r="AY174" s="49">
        <f t="shared" si="151"/>
        <v>0</v>
      </c>
      <c r="AZ174" s="49">
        <f t="shared" si="151"/>
        <v>0</v>
      </c>
      <c r="BA174" s="49">
        <f t="shared" si="151"/>
        <v>0</v>
      </c>
      <c r="BB174" s="49">
        <f t="shared" si="151"/>
        <v>0</v>
      </c>
      <c r="BC174" s="49">
        <f t="shared" si="151"/>
        <v>0</v>
      </c>
      <c r="BD174" s="49">
        <f t="shared" si="151"/>
        <v>0</v>
      </c>
      <c r="BE174" s="49">
        <f t="shared" si="151"/>
        <v>0</v>
      </c>
      <c r="BF174" s="49">
        <f t="shared" si="151"/>
        <v>0</v>
      </c>
      <c r="BG174" s="49">
        <f t="shared" si="151"/>
        <v>0</v>
      </c>
      <c r="BH174" s="49">
        <f t="shared" si="151"/>
        <v>0</v>
      </c>
      <c r="BI174" s="49">
        <f t="shared" si="151"/>
        <v>0</v>
      </c>
      <c r="BJ174" s="49">
        <f t="shared" si="151"/>
        <v>0</v>
      </c>
      <c r="BK174" s="49">
        <f t="shared" si="151"/>
        <v>0</v>
      </c>
      <c r="BL174" s="49">
        <f t="shared" si="151"/>
        <v>0</v>
      </c>
      <c r="BM174" s="49">
        <f t="shared" si="151"/>
        <v>0</v>
      </c>
      <c r="BN174" s="49">
        <f t="shared" si="151"/>
        <v>0</v>
      </c>
      <c r="BO174" s="49">
        <f t="shared" si="151"/>
        <v>0</v>
      </c>
      <c r="BP174" s="49">
        <f t="shared" si="151"/>
        <v>0</v>
      </c>
      <c r="BQ174" s="49">
        <f t="shared" si="151"/>
        <v>0</v>
      </c>
      <c r="BR174" s="49">
        <f t="shared" si="151"/>
        <v>0</v>
      </c>
      <c r="BS174" s="49">
        <f t="shared" si="151"/>
        <v>0</v>
      </c>
      <c r="BT174" s="49">
        <f t="shared" si="151"/>
        <v>0</v>
      </c>
      <c r="BU174" s="49">
        <f t="shared" si="151"/>
        <v>0</v>
      </c>
      <c r="BV174" s="49">
        <f t="shared" ref="BV174:DA174" si="152">COUNTIF(BV149,"&lt;&gt;0")*BV127</f>
        <v>0</v>
      </c>
      <c r="BW174" s="49">
        <f t="shared" si="152"/>
        <v>0</v>
      </c>
      <c r="BX174" s="49">
        <f t="shared" si="152"/>
        <v>0</v>
      </c>
      <c r="BY174" s="49">
        <f t="shared" si="152"/>
        <v>0</v>
      </c>
      <c r="BZ174" s="49">
        <f t="shared" si="152"/>
        <v>0</v>
      </c>
      <c r="CA174" s="49">
        <f t="shared" si="152"/>
        <v>0</v>
      </c>
      <c r="CB174" s="49">
        <f t="shared" si="152"/>
        <v>0</v>
      </c>
      <c r="CC174" s="49">
        <f t="shared" si="152"/>
        <v>0</v>
      </c>
      <c r="CD174" s="49">
        <f t="shared" si="152"/>
        <v>0</v>
      </c>
      <c r="CE174" s="49">
        <f t="shared" si="152"/>
        <v>0</v>
      </c>
      <c r="CF174" s="49">
        <f t="shared" si="152"/>
        <v>0</v>
      </c>
      <c r="CG174" s="49">
        <f t="shared" si="152"/>
        <v>0</v>
      </c>
      <c r="CH174" s="49">
        <f t="shared" si="152"/>
        <v>0</v>
      </c>
      <c r="CI174" s="49">
        <f t="shared" si="152"/>
        <v>0</v>
      </c>
      <c r="CJ174" s="49">
        <f t="shared" si="152"/>
        <v>0</v>
      </c>
      <c r="CK174" s="49">
        <f t="shared" si="152"/>
        <v>0</v>
      </c>
      <c r="CL174" s="49">
        <f t="shared" si="152"/>
        <v>0</v>
      </c>
      <c r="CM174" s="49">
        <f t="shared" si="152"/>
        <v>0</v>
      </c>
      <c r="CN174" s="49">
        <f t="shared" si="152"/>
        <v>0</v>
      </c>
      <c r="CO174" s="49">
        <f t="shared" si="152"/>
        <v>0</v>
      </c>
      <c r="CP174" s="49">
        <f t="shared" si="152"/>
        <v>0</v>
      </c>
      <c r="CQ174" s="49">
        <f t="shared" si="152"/>
        <v>0</v>
      </c>
      <c r="CR174" s="49">
        <f t="shared" si="152"/>
        <v>0</v>
      </c>
      <c r="CS174" s="49">
        <f t="shared" si="152"/>
        <v>0</v>
      </c>
      <c r="CT174" s="49">
        <f t="shared" si="152"/>
        <v>0</v>
      </c>
      <c r="CU174" s="49">
        <f t="shared" si="152"/>
        <v>0</v>
      </c>
      <c r="CV174" s="49">
        <f t="shared" si="152"/>
        <v>0</v>
      </c>
      <c r="CW174" s="49">
        <f t="shared" si="152"/>
        <v>0</v>
      </c>
      <c r="CX174" s="49">
        <f t="shared" si="152"/>
        <v>0</v>
      </c>
      <c r="CY174" s="49">
        <f t="shared" si="152"/>
        <v>0</v>
      </c>
      <c r="CZ174" s="49">
        <f t="shared" si="152"/>
        <v>0</v>
      </c>
      <c r="DA174" s="49">
        <f t="shared" si="152"/>
        <v>0</v>
      </c>
      <c r="DB174" s="49">
        <f t="shared" ref="DB174:DJ174" si="153">COUNTIF(DB149,"&lt;&gt;0")*DB127</f>
        <v>0</v>
      </c>
      <c r="DC174" s="49">
        <f t="shared" si="153"/>
        <v>0</v>
      </c>
      <c r="DD174" s="49">
        <f t="shared" si="153"/>
        <v>0</v>
      </c>
      <c r="DE174" s="49">
        <f t="shared" si="153"/>
        <v>0</v>
      </c>
      <c r="DF174" s="49">
        <f t="shared" si="153"/>
        <v>0</v>
      </c>
      <c r="DG174" s="49">
        <f t="shared" si="153"/>
        <v>0</v>
      </c>
      <c r="DH174" s="49">
        <f t="shared" si="153"/>
        <v>0</v>
      </c>
      <c r="DI174" s="49">
        <f t="shared" si="153"/>
        <v>0</v>
      </c>
      <c r="DJ174" s="49">
        <f t="shared" si="153"/>
        <v>0</v>
      </c>
    </row>
    <row r="175" spans="2:114" x14ac:dyDescent="0.25">
      <c r="B175" t="str">
        <f t="shared" si="92"/>
        <v>Создание / реконструкция объект №16</v>
      </c>
      <c r="G175" s="45" t="s">
        <v>138</v>
      </c>
      <c r="I175" s="144">
        <f t="shared" si="93"/>
        <v>0</v>
      </c>
      <c r="J175" s="49">
        <f t="shared" ref="J175:AO175" si="154">COUNTIF(J150,"&lt;&gt;0")*J128</f>
        <v>0</v>
      </c>
      <c r="K175" s="49">
        <f t="shared" si="154"/>
        <v>0</v>
      </c>
      <c r="L175" s="49">
        <f t="shared" si="154"/>
        <v>0</v>
      </c>
      <c r="M175" s="49">
        <f t="shared" si="154"/>
        <v>0</v>
      </c>
      <c r="N175" s="49">
        <f t="shared" si="154"/>
        <v>0</v>
      </c>
      <c r="O175" s="49">
        <f t="shared" si="154"/>
        <v>0</v>
      </c>
      <c r="P175" s="49">
        <f t="shared" si="154"/>
        <v>0</v>
      </c>
      <c r="Q175" s="49">
        <f t="shared" si="154"/>
        <v>0</v>
      </c>
      <c r="R175" s="49">
        <f t="shared" si="154"/>
        <v>0</v>
      </c>
      <c r="S175" s="49">
        <f t="shared" si="154"/>
        <v>0</v>
      </c>
      <c r="T175" s="49">
        <f t="shared" si="154"/>
        <v>0</v>
      </c>
      <c r="U175" s="49">
        <f t="shared" si="154"/>
        <v>0</v>
      </c>
      <c r="V175" s="49">
        <f t="shared" si="154"/>
        <v>0</v>
      </c>
      <c r="W175" s="49">
        <f t="shared" si="154"/>
        <v>0</v>
      </c>
      <c r="X175" s="49">
        <f t="shared" si="154"/>
        <v>0</v>
      </c>
      <c r="Y175" s="49">
        <f t="shared" si="154"/>
        <v>0</v>
      </c>
      <c r="Z175" s="49">
        <f t="shared" si="154"/>
        <v>0</v>
      </c>
      <c r="AA175" s="49">
        <f t="shared" si="154"/>
        <v>0</v>
      </c>
      <c r="AB175" s="49">
        <f t="shared" si="154"/>
        <v>0</v>
      </c>
      <c r="AC175" s="49">
        <f t="shared" si="154"/>
        <v>0</v>
      </c>
      <c r="AD175" s="49">
        <f t="shared" si="154"/>
        <v>0</v>
      </c>
      <c r="AE175" s="49">
        <f t="shared" si="154"/>
        <v>0</v>
      </c>
      <c r="AF175" s="49">
        <f t="shared" si="154"/>
        <v>0</v>
      </c>
      <c r="AG175" s="49">
        <f t="shared" si="154"/>
        <v>0</v>
      </c>
      <c r="AH175" s="49">
        <f t="shared" si="154"/>
        <v>0</v>
      </c>
      <c r="AI175" s="49">
        <f t="shared" si="154"/>
        <v>0</v>
      </c>
      <c r="AJ175" s="49">
        <f t="shared" si="154"/>
        <v>0</v>
      </c>
      <c r="AK175" s="49">
        <f t="shared" si="154"/>
        <v>0</v>
      </c>
      <c r="AL175" s="49">
        <f t="shared" si="154"/>
        <v>0</v>
      </c>
      <c r="AM175" s="49">
        <f t="shared" si="154"/>
        <v>0</v>
      </c>
      <c r="AN175" s="49">
        <f t="shared" si="154"/>
        <v>0</v>
      </c>
      <c r="AO175" s="49">
        <f t="shared" si="154"/>
        <v>0</v>
      </c>
      <c r="AP175" s="49">
        <f t="shared" ref="AP175:BU175" si="155">COUNTIF(AP150,"&lt;&gt;0")*AP128</f>
        <v>0</v>
      </c>
      <c r="AQ175" s="49">
        <f t="shared" si="155"/>
        <v>0</v>
      </c>
      <c r="AR175" s="49">
        <f t="shared" si="155"/>
        <v>0</v>
      </c>
      <c r="AS175" s="49">
        <f t="shared" si="155"/>
        <v>0</v>
      </c>
      <c r="AT175" s="49">
        <f t="shared" si="155"/>
        <v>0</v>
      </c>
      <c r="AU175" s="49">
        <f t="shared" si="155"/>
        <v>0</v>
      </c>
      <c r="AV175" s="49">
        <f t="shared" si="155"/>
        <v>0</v>
      </c>
      <c r="AW175" s="49">
        <f t="shared" si="155"/>
        <v>0</v>
      </c>
      <c r="AX175" s="49">
        <f t="shared" si="155"/>
        <v>0</v>
      </c>
      <c r="AY175" s="49">
        <f t="shared" si="155"/>
        <v>0</v>
      </c>
      <c r="AZ175" s="49">
        <f t="shared" si="155"/>
        <v>0</v>
      </c>
      <c r="BA175" s="49">
        <f t="shared" si="155"/>
        <v>0</v>
      </c>
      <c r="BB175" s="49">
        <f t="shared" si="155"/>
        <v>0</v>
      </c>
      <c r="BC175" s="49">
        <f t="shared" si="155"/>
        <v>0</v>
      </c>
      <c r="BD175" s="49">
        <f t="shared" si="155"/>
        <v>0</v>
      </c>
      <c r="BE175" s="49">
        <f t="shared" si="155"/>
        <v>0</v>
      </c>
      <c r="BF175" s="49">
        <f t="shared" si="155"/>
        <v>0</v>
      </c>
      <c r="BG175" s="49">
        <f t="shared" si="155"/>
        <v>0</v>
      </c>
      <c r="BH175" s="49">
        <f t="shared" si="155"/>
        <v>0</v>
      </c>
      <c r="BI175" s="49">
        <f t="shared" si="155"/>
        <v>0</v>
      </c>
      <c r="BJ175" s="49">
        <f t="shared" si="155"/>
        <v>0</v>
      </c>
      <c r="BK175" s="49">
        <f t="shared" si="155"/>
        <v>0</v>
      </c>
      <c r="BL175" s="49">
        <f t="shared" si="155"/>
        <v>0</v>
      </c>
      <c r="BM175" s="49">
        <f t="shared" si="155"/>
        <v>0</v>
      </c>
      <c r="BN175" s="49">
        <f t="shared" si="155"/>
        <v>0</v>
      </c>
      <c r="BO175" s="49">
        <f t="shared" si="155"/>
        <v>0</v>
      </c>
      <c r="BP175" s="49">
        <f t="shared" si="155"/>
        <v>0</v>
      </c>
      <c r="BQ175" s="49">
        <f t="shared" si="155"/>
        <v>0</v>
      </c>
      <c r="BR175" s="49">
        <f t="shared" si="155"/>
        <v>0</v>
      </c>
      <c r="BS175" s="49">
        <f t="shared" si="155"/>
        <v>0</v>
      </c>
      <c r="BT175" s="49">
        <f t="shared" si="155"/>
        <v>0</v>
      </c>
      <c r="BU175" s="49">
        <f t="shared" si="155"/>
        <v>0</v>
      </c>
      <c r="BV175" s="49">
        <f t="shared" ref="BV175:DA175" si="156">COUNTIF(BV150,"&lt;&gt;0")*BV128</f>
        <v>0</v>
      </c>
      <c r="BW175" s="49">
        <f t="shared" si="156"/>
        <v>0</v>
      </c>
      <c r="BX175" s="49">
        <f t="shared" si="156"/>
        <v>0</v>
      </c>
      <c r="BY175" s="49">
        <f t="shared" si="156"/>
        <v>0</v>
      </c>
      <c r="BZ175" s="49">
        <f t="shared" si="156"/>
        <v>0</v>
      </c>
      <c r="CA175" s="49">
        <f t="shared" si="156"/>
        <v>0</v>
      </c>
      <c r="CB175" s="49">
        <f t="shared" si="156"/>
        <v>0</v>
      </c>
      <c r="CC175" s="49">
        <f t="shared" si="156"/>
        <v>0</v>
      </c>
      <c r="CD175" s="49">
        <f t="shared" si="156"/>
        <v>0</v>
      </c>
      <c r="CE175" s="49">
        <f t="shared" si="156"/>
        <v>0</v>
      </c>
      <c r="CF175" s="49">
        <f t="shared" si="156"/>
        <v>0</v>
      </c>
      <c r="CG175" s="49">
        <f t="shared" si="156"/>
        <v>0</v>
      </c>
      <c r="CH175" s="49">
        <f t="shared" si="156"/>
        <v>0</v>
      </c>
      <c r="CI175" s="49">
        <f t="shared" si="156"/>
        <v>0</v>
      </c>
      <c r="CJ175" s="49">
        <f t="shared" si="156"/>
        <v>0</v>
      </c>
      <c r="CK175" s="49">
        <f t="shared" si="156"/>
        <v>0</v>
      </c>
      <c r="CL175" s="49">
        <f t="shared" si="156"/>
        <v>0</v>
      </c>
      <c r="CM175" s="49">
        <f t="shared" si="156"/>
        <v>0</v>
      </c>
      <c r="CN175" s="49">
        <f t="shared" si="156"/>
        <v>0</v>
      </c>
      <c r="CO175" s="49">
        <f t="shared" si="156"/>
        <v>0</v>
      </c>
      <c r="CP175" s="49">
        <f t="shared" si="156"/>
        <v>0</v>
      </c>
      <c r="CQ175" s="49">
        <f t="shared" si="156"/>
        <v>0</v>
      </c>
      <c r="CR175" s="49">
        <f t="shared" si="156"/>
        <v>0</v>
      </c>
      <c r="CS175" s="49">
        <f t="shared" si="156"/>
        <v>0</v>
      </c>
      <c r="CT175" s="49">
        <f t="shared" si="156"/>
        <v>0</v>
      </c>
      <c r="CU175" s="49">
        <f t="shared" si="156"/>
        <v>0</v>
      </c>
      <c r="CV175" s="49">
        <f t="shared" si="156"/>
        <v>0</v>
      </c>
      <c r="CW175" s="49">
        <f t="shared" si="156"/>
        <v>0</v>
      </c>
      <c r="CX175" s="49">
        <f t="shared" si="156"/>
        <v>0</v>
      </c>
      <c r="CY175" s="49">
        <f t="shared" si="156"/>
        <v>0</v>
      </c>
      <c r="CZ175" s="49">
        <f t="shared" si="156"/>
        <v>0</v>
      </c>
      <c r="DA175" s="49">
        <f t="shared" si="156"/>
        <v>0</v>
      </c>
      <c r="DB175" s="49">
        <f t="shared" ref="DB175:DJ175" si="157">COUNTIF(DB150,"&lt;&gt;0")*DB128</f>
        <v>0</v>
      </c>
      <c r="DC175" s="49">
        <f t="shared" si="157"/>
        <v>0</v>
      </c>
      <c r="DD175" s="49">
        <f t="shared" si="157"/>
        <v>0</v>
      </c>
      <c r="DE175" s="49">
        <f t="shared" si="157"/>
        <v>0</v>
      </c>
      <c r="DF175" s="49">
        <f t="shared" si="157"/>
        <v>0</v>
      </c>
      <c r="DG175" s="49">
        <f t="shared" si="157"/>
        <v>0</v>
      </c>
      <c r="DH175" s="49">
        <f t="shared" si="157"/>
        <v>0</v>
      </c>
      <c r="DI175" s="49">
        <f t="shared" si="157"/>
        <v>0</v>
      </c>
      <c r="DJ175" s="49">
        <f t="shared" si="157"/>
        <v>0</v>
      </c>
    </row>
    <row r="176" spans="2:114" x14ac:dyDescent="0.25">
      <c r="B176" t="str">
        <f t="shared" si="92"/>
        <v>Создание / реконструкция объект №17</v>
      </c>
      <c r="G176" s="45" t="s">
        <v>138</v>
      </c>
      <c r="I176" s="144">
        <f t="shared" si="93"/>
        <v>0</v>
      </c>
      <c r="J176" s="49">
        <f t="shared" ref="J176:AO176" si="158">COUNTIF(J151,"&lt;&gt;0")*J129</f>
        <v>0</v>
      </c>
      <c r="K176" s="49">
        <f t="shared" si="158"/>
        <v>0</v>
      </c>
      <c r="L176" s="49">
        <f t="shared" si="158"/>
        <v>0</v>
      </c>
      <c r="M176" s="49">
        <f t="shared" si="158"/>
        <v>0</v>
      </c>
      <c r="N176" s="49">
        <f t="shared" si="158"/>
        <v>0</v>
      </c>
      <c r="O176" s="49">
        <f t="shared" si="158"/>
        <v>0</v>
      </c>
      <c r="P176" s="49">
        <f t="shared" si="158"/>
        <v>0</v>
      </c>
      <c r="Q176" s="49">
        <f t="shared" si="158"/>
        <v>0</v>
      </c>
      <c r="R176" s="49">
        <f t="shared" si="158"/>
        <v>0</v>
      </c>
      <c r="S176" s="49">
        <f t="shared" si="158"/>
        <v>0</v>
      </c>
      <c r="T176" s="49">
        <f t="shared" si="158"/>
        <v>0</v>
      </c>
      <c r="U176" s="49">
        <f t="shared" si="158"/>
        <v>0</v>
      </c>
      <c r="V176" s="49">
        <f t="shared" si="158"/>
        <v>0</v>
      </c>
      <c r="W176" s="49">
        <f t="shared" si="158"/>
        <v>0</v>
      </c>
      <c r="X176" s="49">
        <f t="shared" si="158"/>
        <v>0</v>
      </c>
      <c r="Y176" s="49">
        <f t="shared" si="158"/>
        <v>0</v>
      </c>
      <c r="Z176" s="49">
        <f t="shared" si="158"/>
        <v>0</v>
      </c>
      <c r="AA176" s="49">
        <f t="shared" si="158"/>
        <v>0</v>
      </c>
      <c r="AB176" s="49">
        <f t="shared" si="158"/>
        <v>0</v>
      </c>
      <c r="AC176" s="49">
        <f t="shared" si="158"/>
        <v>0</v>
      </c>
      <c r="AD176" s="49">
        <f t="shared" si="158"/>
        <v>0</v>
      </c>
      <c r="AE176" s="49">
        <f t="shared" si="158"/>
        <v>0</v>
      </c>
      <c r="AF176" s="49">
        <f t="shared" si="158"/>
        <v>0</v>
      </c>
      <c r="AG176" s="49">
        <f t="shared" si="158"/>
        <v>0</v>
      </c>
      <c r="AH176" s="49">
        <f t="shared" si="158"/>
        <v>0</v>
      </c>
      <c r="AI176" s="49">
        <f t="shared" si="158"/>
        <v>0</v>
      </c>
      <c r="AJ176" s="49">
        <f t="shared" si="158"/>
        <v>0</v>
      </c>
      <c r="AK176" s="49">
        <f t="shared" si="158"/>
        <v>0</v>
      </c>
      <c r="AL176" s="49">
        <f t="shared" si="158"/>
        <v>0</v>
      </c>
      <c r="AM176" s="49">
        <f t="shared" si="158"/>
        <v>0</v>
      </c>
      <c r="AN176" s="49">
        <f t="shared" si="158"/>
        <v>0</v>
      </c>
      <c r="AO176" s="49">
        <f t="shared" si="158"/>
        <v>0</v>
      </c>
      <c r="AP176" s="49">
        <f t="shared" ref="AP176:BU176" si="159">COUNTIF(AP151,"&lt;&gt;0")*AP129</f>
        <v>0</v>
      </c>
      <c r="AQ176" s="49">
        <f t="shared" si="159"/>
        <v>0</v>
      </c>
      <c r="AR176" s="49">
        <f t="shared" si="159"/>
        <v>0</v>
      </c>
      <c r="AS176" s="49">
        <f t="shared" si="159"/>
        <v>0</v>
      </c>
      <c r="AT176" s="49">
        <f t="shared" si="159"/>
        <v>0</v>
      </c>
      <c r="AU176" s="49">
        <f t="shared" si="159"/>
        <v>0</v>
      </c>
      <c r="AV176" s="49">
        <f t="shared" si="159"/>
        <v>0</v>
      </c>
      <c r="AW176" s="49">
        <f t="shared" si="159"/>
        <v>0</v>
      </c>
      <c r="AX176" s="49">
        <f t="shared" si="159"/>
        <v>0</v>
      </c>
      <c r="AY176" s="49">
        <f t="shared" si="159"/>
        <v>0</v>
      </c>
      <c r="AZ176" s="49">
        <f t="shared" si="159"/>
        <v>0</v>
      </c>
      <c r="BA176" s="49">
        <f t="shared" si="159"/>
        <v>0</v>
      </c>
      <c r="BB176" s="49">
        <f t="shared" si="159"/>
        <v>0</v>
      </c>
      <c r="BC176" s="49">
        <f t="shared" si="159"/>
        <v>0</v>
      </c>
      <c r="BD176" s="49">
        <f t="shared" si="159"/>
        <v>0</v>
      </c>
      <c r="BE176" s="49">
        <f t="shared" si="159"/>
        <v>0</v>
      </c>
      <c r="BF176" s="49">
        <f t="shared" si="159"/>
        <v>0</v>
      </c>
      <c r="BG176" s="49">
        <f t="shared" si="159"/>
        <v>0</v>
      </c>
      <c r="BH176" s="49">
        <f t="shared" si="159"/>
        <v>0</v>
      </c>
      <c r="BI176" s="49">
        <f t="shared" si="159"/>
        <v>0</v>
      </c>
      <c r="BJ176" s="49">
        <f t="shared" si="159"/>
        <v>0</v>
      </c>
      <c r="BK176" s="49">
        <f t="shared" si="159"/>
        <v>0</v>
      </c>
      <c r="BL176" s="49">
        <f t="shared" si="159"/>
        <v>0</v>
      </c>
      <c r="BM176" s="49">
        <f t="shared" si="159"/>
        <v>0</v>
      </c>
      <c r="BN176" s="49">
        <f t="shared" si="159"/>
        <v>0</v>
      </c>
      <c r="BO176" s="49">
        <f t="shared" si="159"/>
        <v>0</v>
      </c>
      <c r="BP176" s="49">
        <f t="shared" si="159"/>
        <v>0</v>
      </c>
      <c r="BQ176" s="49">
        <f t="shared" si="159"/>
        <v>0</v>
      </c>
      <c r="BR176" s="49">
        <f t="shared" si="159"/>
        <v>0</v>
      </c>
      <c r="BS176" s="49">
        <f t="shared" si="159"/>
        <v>0</v>
      </c>
      <c r="BT176" s="49">
        <f t="shared" si="159"/>
        <v>0</v>
      </c>
      <c r="BU176" s="49">
        <f t="shared" si="159"/>
        <v>0</v>
      </c>
      <c r="BV176" s="49">
        <f t="shared" ref="BV176:DA176" si="160">COUNTIF(BV151,"&lt;&gt;0")*BV129</f>
        <v>0</v>
      </c>
      <c r="BW176" s="49">
        <f t="shared" si="160"/>
        <v>0</v>
      </c>
      <c r="BX176" s="49">
        <f t="shared" si="160"/>
        <v>0</v>
      </c>
      <c r="BY176" s="49">
        <f t="shared" si="160"/>
        <v>0</v>
      </c>
      <c r="BZ176" s="49">
        <f t="shared" si="160"/>
        <v>0</v>
      </c>
      <c r="CA176" s="49">
        <f t="shared" si="160"/>
        <v>0</v>
      </c>
      <c r="CB176" s="49">
        <f t="shared" si="160"/>
        <v>0</v>
      </c>
      <c r="CC176" s="49">
        <f t="shared" si="160"/>
        <v>0</v>
      </c>
      <c r="CD176" s="49">
        <f t="shared" si="160"/>
        <v>0</v>
      </c>
      <c r="CE176" s="49">
        <f t="shared" si="160"/>
        <v>0</v>
      </c>
      <c r="CF176" s="49">
        <f t="shared" si="160"/>
        <v>0</v>
      </c>
      <c r="CG176" s="49">
        <f t="shared" si="160"/>
        <v>0</v>
      </c>
      <c r="CH176" s="49">
        <f t="shared" si="160"/>
        <v>0</v>
      </c>
      <c r="CI176" s="49">
        <f t="shared" si="160"/>
        <v>0</v>
      </c>
      <c r="CJ176" s="49">
        <f t="shared" si="160"/>
        <v>0</v>
      </c>
      <c r="CK176" s="49">
        <f t="shared" si="160"/>
        <v>0</v>
      </c>
      <c r="CL176" s="49">
        <f t="shared" si="160"/>
        <v>0</v>
      </c>
      <c r="CM176" s="49">
        <f t="shared" si="160"/>
        <v>0</v>
      </c>
      <c r="CN176" s="49">
        <f t="shared" si="160"/>
        <v>0</v>
      </c>
      <c r="CO176" s="49">
        <f t="shared" si="160"/>
        <v>0</v>
      </c>
      <c r="CP176" s="49">
        <f t="shared" si="160"/>
        <v>0</v>
      </c>
      <c r="CQ176" s="49">
        <f t="shared" si="160"/>
        <v>0</v>
      </c>
      <c r="CR176" s="49">
        <f t="shared" si="160"/>
        <v>0</v>
      </c>
      <c r="CS176" s="49">
        <f t="shared" si="160"/>
        <v>0</v>
      </c>
      <c r="CT176" s="49">
        <f t="shared" si="160"/>
        <v>0</v>
      </c>
      <c r="CU176" s="49">
        <f t="shared" si="160"/>
        <v>0</v>
      </c>
      <c r="CV176" s="49">
        <f t="shared" si="160"/>
        <v>0</v>
      </c>
      <c r="CW176" s="49">
        <f t="shared" si="160"/>
        <v>0</v>
      </c>
      <c r="CX176" s="49">
        <f t="shared" si="160"/>
        <v>0</v>
      </c>
      <c r="CY176" s="49">
        <f t="shared" si="160"/>
        <v>0</v>
      </c>
      <c r="CZ176" s="49">
        <f t="shared" si="160"/>
        <v>0</v>
      </c>
      <c r="DA176" s="49">
        <f t="shared" si="160"/>
        <v>0</v>
      </c>
      <c r="DB176" s="49">
        <f t="shared" ref="DB176:DJ176" si="161">COUNTIF(DB151,"&lt;&gt;0")*DB129</f>
        <v>0</v>
      </c>
      <c r="DC176" s="49">
        <f t="shared" si="161"/>
        <v>0</v>
      </c>
      <c r="DD176" s="49">
        <f t="shared" si="161"/>
        <v>0</v>
      </c>
      <c r="DE176" s="49">
        <f t="shared" si="161"/>
        <v>0</v>
      </c>
      <c r="DF176" s="49">
        <f t="shared" si="161"/>
        <v>0</v>
      </c>
      <c r="DG176" s="49">
        <f t="shared" si="161"/>
        <v>0</v>
      </c>
      <c r="DH176" s="49">
        <f t="shared" si="161"/>
        <v>0</v>
      </c>
      <c r="DI176" s="49">
        <f t="shared" si="161"/>
        <v>0</v>
      </c>
      <c r="DJ176" s="49">
        <f t="shared" si="161"/>
        <v>0</v>
      </c>
    </row>
    <row r="177" spans="1:114" x14ac:dyDescent="0.25">
      <c r="B177" t="str">
        <f t="shared" si="92"/>
        <v>Создание / реконструкция объект №18</v>
      </c>
      <c r="G177" s="45" t="s">
        <v>138</v>
      </c>
      <c r="I177" s="144">
        <f t="shared" si="93"/>
        <v>0</v>
      </c>
      <c r="J177" s="49">
        <f t="shared" ref="J177:AO177" si="162">COUNTIF(J152,"&lt;&gt;0")*J130</f>
        <v>0</v>
      </c>
      <c r="K177" s="49">
        <f t="shared" si="162"/>
        <v>0</v>
      </c>
      <c r="L177" s="49">
        <f t="shared" si="162"/>
        <v>0</v>
      </c>
      <c r="M177" s="49">
        <f t="shared" si="162"/>
        <v>0</v>
      </c>
      <c r="N177" s="49">
        <f t="shared" si="162"/>
        <v>0</v>
      </c>
      <c r="O177" s="49">
        <f t="shared" si="162"/>
        <v>0</v>
      </c>
      <c r="P177" s="49">
        <f t="shared" si="162"/>
        <v>0</v>
      </c>
      <c r="Q177" s="49">
        <f t="shared" si="162"/>
        <v>0</v>
      </c>
      <c r="R177" s="49">
        <f t="shared" si="162"/>
        <v>0</v>
      </c>
      <c r="S177" s="49">
        <f t="shared" si="162"/>
        <v>0</v>
      </c>
      <c r="T177" s="49">
        <f t="shared" si="162"/>
        <v>0</v>
      </c>
      <c r="U177" s="49">
        <f t="shared" si="162"/>
        <v>0</v>
      </c>
      <c r="V177" s="49">
        <f t="shared" si="162"/>
        <v>0</v>
      </c>
      <c r="W177" s="49">
        <f t="shared" si="162"/>
        <v>0</v>
      </c>
      <c r="X177" s="49">
        <f t="shared" si="162"/>
        <v>0</v>
      </c>
      <c r="Y177" s="49">
        <f t="shared" si="162"/>
        <v>0</v>
      </c>
      <c r="Z177" s="49">
        <f t="shared" si="162"/>
        <v>0</v>
      </c>
      <c r="AA177" s="49">
        <f t="shared" si="162"/>
        <v>0</v>
      </c>
      <c r="AB177" s="49">
        <f t="shared" si="162"/>
        <v>0</v>
      </c>
      <c r="AC177" s="49">
        <f t="shared" si="162"/>
        <v>0</v>
      </c>
      <c r="AD177" s="49">
        <f t="shared" si="162"/>
        <v>0</v>
      </c>
      <c r="AE177" s="49">
        <f t="shared" si="162"/>
        <v>0</v>
      </c>
      <c r="AF177" s="49">
        <f t="shared" si="162"/>
        <v>0</v>
      </c>
      <c r="AG177" s="49">
        <f t="shared" si="162"/>
        <v>0</v>
      </c>
      <c r="AH177" s="49">
        <f t="shared" si="162"/>
        <v>0</v>
      </c>
      <c r="AI177" s="49">
        <f t="shared" si="162"/>
        <v>0</v>
      </c>
      <c r="AJ177" s="49">
        <f t="shared" si="162"/>
        <v>0</v>
      </c>
      <c r="AK177" s="49">
        <f t="shared" si="162"/>
        <v>0</v>
      </c>
      <c r="AL177" s="49">
        <f t="shared" si="162"/>
        <v>0</v>
      </c>
      <c r="AM177" s="49">
        <f t="shared" si="162"/>
        <v>0</v>
      </c>
      <c r="AN177" s="49">
        <f t="shared" si="162"/>
        <v>0</v>
      </c>
      <c r="AO177" s="49">
        <f t="shared" si="162"/>
        <v>0</v>
      </c>
      <c r="AP177" s="49">
        <f t="shared" ref="AP177:BU177" si="163">COUNTIF(AP152,"&lt;&gt;0")*AP130</f>
        <v>0</v>
      </c>
      <c r="AQ177" s="49">
        <f t="shared" si="163"/>
        <v>0</v>
      </c>
      <c r="AR177" s="49">
        <f t="shared" si="163"/>
        <v>0</v>
      </c>
      <c r="AS177" s="49">
        <f t="shared" si="163"/>
        <v>0</v>
      </c>
      <c r="AT177" s="49">
        <f t="shared" si="163"/>
        <v>0</v>
      </c>
      <c r="AU177" s="49">
        <f t="shared" si="163"/>
        <v>0</v>
      </c>
      <c r="AV177" s="49">
        <f t="shared" si="163"/>
        <v>0</v>
      </c>
      <c r="AW177" s="49">
        <f t="shared" si="163"/>
        <v>0</v>
      </c>
      <c r="AX177" s="49">
        <f t="shared" si="163"/>
        <v>0</v>
      </c>
      <c r="AY177" s="49">
        <f t="shared" si="163"/>
        <v>0</v>
      </c>
      <c r="AZ177" s="49">
        <f t="shared" si="163"/>
        <v>0</v>
      </c>
      <c r="BA177" s="49">
        <f t="shared" si="163"/>
        <v>0</v>
      </c>
      <c r="BB177" s="49">
        <f t="shared" si="163"/>
        <v>0</v>
      </c>
      <c r="BC177" s="49">
        <f t="shared" si="163"/>
        <v>0</v>
      </c>
      <c r="BD177" s="49">
        <f t="shared" si="163"/>
        <v>0</v>
      </c>
      <c r="BE177" s="49">
        <f t="shared" si="163"/>
        <v>0</v>
      </c>
      <c r="BF177" s="49">
        <f t="shared" si="163"/>
        <v>0</v>
      </c>
      <c r="BG177" s="49">
        <f t="shared" si="163"/>
        <v>0</v>
      </c>
      <c r="BH177" s="49">
        <f t="shared" si="163"/>
        <v>0</v>
      </c>
      <c r="BI177" s="49">
        <f t="shared" si="163"/>
        <v>0</v>
      </c>
      <c r="BJ177" s="49">
        <f t="shared" si="163"/>
        <v>0</v>
      </c>
      <c r="BK177" s="49">
        <f t="shared" si="163"/>
        <v>0</v>
      </c>
      <c r="BL177" s="49">
        <f t="shared" si="163"/>
        <v>0</v>
      </c>
      <c r="BM177" s="49">
        <f t="shared" si="163"/>
        <v>0</v>
      </c>
      <c r="BN177" s="49">
        <f t="shared" si="163"/>
        <v>0</v>
      </c>
      <c r="BO177" s="49">
        <f t="shared" si="163"/>
        <v>0</v>
      </c>
      <c r="BP177" s="49">
        <f t="shared" si="163"/>
        <v>0</v>
      </c>
      <c r="BQ177" s="49">
        <f t="shared" si="163"/>
        <v>0</v>
      </c>
      <c r="BR177" s="49">
        <f t="shared" si="163"/>
        <v>0</v>
      </c>
      <c r="BS177" s="49">
        <f t="shared" si="163"/>
        <v>0</v>
      </c>
      <c r="BT177" s="49">
        <f t="shared" si="163"/>
        <v>0</v>
      </c>
      <c r="BU177" s="49">
        <f t="shared" si="163"/>
        <v>0</v>
      </c>
      <c r="BV177" s="49">
        <f t="shared" ref="BV177:DA177" si="164">COUNTIF(BV152,"&lt;&gt;0")*BV130</f>
        <v>0</v>
      </c>
      <c r="BW177" s="49">
        <f t="shared" si="164"/>
        <v>0</v>
      </c>
      <c r="BX177" s="49">
        <f t="shared" si="164"/>
        <v>0</v>
      </c>
      <c r="BY177" s="49">
        <f t="shared" si="164"/>
        <v>0</v>
      </c>
      <c r="BZ177" s="49">
        <f t="shared" si="164"/>
        <v>0</v>
      </c>
      <c r="CA177" s="49">
        <f t="shared" si="164"/>
        <v>0</v>
      </c>
      <c r="CB177" s="49">
        <f t="shared" si="164"/>
        <v>0</v>
      </c>
      <c r="CC177" s="49">
        <f t="shared" si="164"/>
        <v>0</v>
      </c>
      <c r="CD177" s="49">
        <f t="shared" si="164"/>
        <v>0</v>
      </c>
      <c r="CE177" s="49">
        <f t="shared" si="164"/>
        <v>0</v>
      </c>
      <c r="CF177" s="49">
        <f t="shared" si="164"/>
        <v>0</v>
      </c>
      <c r="CG177" s="49">
        <f t="shared" si="164"/>
        <v>0</v>
      </c>
      <c r="CH177" s="49">
        <f t="shared" si="164"/>
        <v>0</v>
      </c>
      <c r="CI177" s="49">
        <f t="shared" si="164"/>
        <v>0</v>
      </c>
      <c r="CJ177" s="49">
        <f t="shared" si="164"/>
        <v>0</v>
      </c>
      <c r="CK177" s="49">
        <f t="shared" si="164"/>
        <v>0</v>
      </c>
      <c r="CL177" s="49">
        <f t="shared" si="164"/>
        <v>0</v>
      </c>
      <c r="CM177" s="49">
        <f t="shared" si="164"/>
        <v>0</v>
      </c>
      <c r="CN177" s="49">
        <f t="shared" si="164"/>
        <v>0</v>
      </c>
      <c r="CO177" s="49">
        <f t="shared" si="164"/>
        <v>0</v>
      </c>
      <c r="CP177" s="49">
        <f t="shared" si="164"/>
        <v>0</v>
      </c>
      <c r="CQ177" s="49">
        <f t="shared" si="164"/>
        <v>0</v>
      </c>
      <c r="CR177" s="49">
        <f t="shared" si="164"/>
        <v>0</v>
      </c>
      <c r="CS177" s="49">
        <f t="shared" si="164"/>
        <v>0</v>
      </c>
      <c r="CT177" s="49">
        <f t="shared" si="164"/>
        <v>0</v>
      </c>
      <c r="CU177" s="49">
        <f t="shared" si="164"/>
        <v>0</v>
      </c>
      <c r="CV177" s="49">
        <f t="shared" si="164"/>
        <v>0</v>
      </c>
      <c r="CW177" s="49">
        <f t="shared" si="164"/>
        <v>0</v>
      </c>
      <c r="CX177" s="49">
        <f t="shared" si="164"/>
        <v>0</v>
      </c>
      <c r="CY177" s="49">
        <f t="shared" si="164"/>
        <v>0</v>
      </c>
      <c r="CZ177" s="49">
        <f t="shared" si="164"/>
        <v>0</v>
      </c>
      <c r="DA177" s="49">
        <f t="shared" si="164"/>
        <v>0</v>
      </c>
      <c r="DB177" s="49">
        <f t="shared" ref="DB177:DJ177" si="165">COUNTIF(DB152,"&lt;&gt;0")*DB130</f>
        <v>0</v>
      </c>
      <c r="DC177" s="49">
        <f t="shared" si="165"/>
        <v>0</v>
      </c>
      <c r="DD177" s="49">
        <f t="shared" si="165"/>
        <v>0</v>
      </c>
      <c r="DE177" s="49">
        <f t="shared" si="165"/>
        <v>0</v>
      </c>
      <c r="DF177" s="49">
        <f t="shared" si="165"/>
        <v>0</v>
      </c>
      <c r="DG177" s="49">
        <f t="shared" si="165"/>
        <v>0</v>
      </c>
      <c r="DH177" s="49">
        <f t="shared" si="165"/>
        <v>0</v>
      </c>
      <c r="DI177" s="49">
        <f t="shared" si="165"/>
        <v>0</v>
      </c>
      <c r="DJ177" s="49">
        <f t="shared" si="165"/>
        <v>0</v>
      </c>
    </row>
    <row r="178" spans="1:114" x14ac:dyDescent="0.25">
      <c r="B178" t="str">
        <f t="shared" si="92"/>
        <v>Создание / реконструкция объект №19</v>
      </c>
      <c r="G178" s="45" t="s">
        <v>138</v>
      </c>
      <c r="I178" s="144">
        <f t="shared" si="93"/>
        <v>0</v>
      </c>
      <c r="J178" s="49">
        <f t="shared" ref="J178:AO178" si="166">COUNTIF(J153,"&lt;&gt;0")*J131</f>
        <v>0</v>
      </c>
      <c r="K178" s="49">
        <f t="shared" si="166"/>
        <v>0</v>
      </c>
      <c r="L178" s="49">
        <f t="shared" si="166"/>
        <v>0</v>
      </c>
      <c r="M178" s="49">
        <f t="shared" si="166"/>
        <v>0</v>
      </c>
      <c r="N178" s="49">
        <f t="shared" si="166"/>
        <v>0</v>
      </c>
      <c r="O178" s="49">
        <f t="shared" si="166"/>
        <v>0</v>
      </c>
      <c r="P178" s="49">
        <f t="shared" si="166"/>
        <v>0</v>
      </c>
      <c r="Q178" s="49">
        <f t="shared" si="166"/>
        <v>0</v>
      </c>
      <c r="R178" s="49">
        <f t="shared" si="166"/>
        <v>0</v>
      </c>
      <c r="S178" s="49">
        <f t="shared" si="166"/>
        <v>0</v>
      </c>
      <c r="T178" s="49">
        <f t="shared" si="166"/>
        <v>0</v>
      </c>
      <c r="U178" s="49">
        <f t="shared" si="166"/>
        <v>0</v>
      </c>
      <c r="V178" s="49">
        <f t="shared" si="166"/>
        <v>0</v>
      </c>
      <c r="W178" s="49">
        <f t="shared" si="166"/>
        <v>0</v>
      </c>
      <c r="X178" s="49">
        <f t="shared" si="166"/>
        <v>0</v>
      </c>
      <c r="Y178" s="49">
        <f t="shared" si="166"/>
        <v>0</v>
      </c>
      <c r="Z178" s="49">
        <f t="shared" si="166"/>
        <v>0</v>
      </c>
      <c r="AA178" s="49">
        <f t="shared" si="166"/>
        <v>0</v>
      </c>
      <c r="AB178" s="49">
        <f t="shared" si="166"/>
        <v>0</v>
      </c>
      <c r="AC178" s="49">
        <f t="shared" si="166"/>
        <v>0</v>
      </c>
      <c r="AD178" s="49">
        <f t="shared" si="166"/>
        <v>0</v>
      </c>
      <c r="AE178" s="49">
        <f t="shared" si="166"/>
        <v>0</v>
      </c>
      <c r="AF178" s="49">
        <f t="shared" si="166"/>
        <v>0</v>
      </c>
      <c r="AG178" s="49">
        <f t="shared" si="166"/>
        <v>0</v>
      </c>
      <c r="AH178" s="49">
        <f t="shared" si="166"/>
        <v>0</v>
      </c>
      <c r="AI178" s="49">
        <f t="shared" si="166"/>
        <v>0</v>
      </c>
      <c r="AJ178" s="49">
        <f t="shared" si="166"/>
        <v>0</v>
      </c>
      <c r="AK178" s="49">
        <f t="shared" si="166"/>
        <v>0</v>
      </c>
      <c r="AL178" s="49">
        <f t="shared" si="166"/>
        <v>0</v>
      </c>
      <c r="AM178" s="49">
        <f t="shared" si="166"/>
        <v>0</v>
      </c>
      <c r="AN178" s="49">
        <f t="shared" si="166"/>
        <v>0</v>
      </c>
      <c r="AO178" s="49">
        <f t="shared" si="166"/>
        <v>0</v>
      </c>
      <c r="AP178" s="49">
        <f t="shared" ref="AP178:BU178" si="167">COUNTIF(AP153,"&lt;&gt;0")*AP131</f>
        <v>0</v>
      </c>
      <c r="AQ178" s="49">
        <f t="shared" si="167"/>
        <v>0</v>
      </c>
      <c r="AR178" s="49">
        <f t="shared" si="167"/>
        <v>0</v>
      </c>
      <c r="AS178" s="49">
        <f t="shared" si="167"/>
        <v>0</v>
      </c>
      <c r="AT178" s="49">
        <f t="shared" si="167"/>
        <v>0</v>
      </c>
      <c r="AU178" s="49">
        <f t="shared" si="167"/>
        <v>0</v>
      </c>
      <c r="AV178" s="49">
        <f t="shared" si="167"/>
        <v>0</v>
      </c>
      <c r="AW178" s="49">
        <f t="shared" si="167"/>
        <v>0</v>
      </c>
      <c r="AX178" s="49">
        <f t="shared" si="167"/>
        <v>0</v>
      </c>
      <c r="AY178" s="49">
        <f t="shared" si="167"/>
        <v>0</v>
      </c>
      <c r="AZ178" s="49">
        <f t="shared" si="167"/>
        <v>0</v>
      </c>
      <c r="BA178" s="49">
        <f t="shared" si="167"/>
        <v>0</v>
      </c>
      <c r="BB178" s="49">
        <f t="shared" si="167"/>
        <v>0</v>
      </c>
      <c r="BC178" s="49">
        <f t="shared" si="167"/>
        <v>0</v>
      </c>
      <c r="BD178" s="49">
        <f t="shared" si="167"/>
        <v>0</v>
      </c>
      <c r="BE178" s="49">
        <f t="shared" si="167"/>
        <v>0</v>
      </c>
      <c r="BF178" s="49">
        <f t="shared" si="167"/>
        <v>0</v>
      </c>
      <c r="BG178" s="49">
        <f t="shared" si="167"/>
        <v>0</v>
      </c>
      <c r="BH178" s="49">
        <f t="shared" si="167"/>
        <v>0</v>
      </c>
      <c r="BI178" s="49">
        <f t="shared" si="167"/>
        <v>0</v>
      </c>
      <c r="BJ178" s="49">
        <f t="shared" si="167"/>
        <v>0</v>
      </c>
      <c r="BK178" s="49">
        <f t="shared" si="167"/>
        <v>0</v>
      </c>
      <c r="BL178" s="49">
        <f t="shared" si="167"/>
        <v>0</v>
      </c>
      <c r="BM178" s="49">
        <f t="shared" si="167"/>
        <v>0</v>
      </c>
      <c r="BN178" s="49">
        <f t="shared" si="167"/>
        <v>0</v>
      </c>
      <c r="BO178" s="49">
        <f t="shared" si="167"/>
        <v>0</v>
      </c>
      <c r="BP178" s="49">
        <f t="shared" si="167"/>
        <v>0</v>
      </c>
      <c r="BQ178" s="49">
        <f t="shared" si="167"/>
        <v>0</v>
      </c>
      <c r="BR178" s="49">
        <f t="shared" si="167"/>
        <v>0</v>
      </c>
      <c r="BS178" s="49">
        <f t="shared" si="167"/>
        <v>0</v>
      </c>
      <c r="BT178" s="49">
        <f t="shared" si="167"/>
        <v>0</v>
      </c>
      <c r="BU178" s="49">
        <f t="shared" si="167"/>
        <v>0</v>
      </c>
      <c r="BV178" s="49">
        <f t="shared" ref="BV178:DA178" si="168">COUNTIF(BV153,"&lt;&gt;0")*BV131</f>
        <v>0</v>
      </c>
      <c r="BW178" s="49">
        <f t="shared" si="168"/>
        <v>0</v>
      </c>
      <c r="BX178" s="49">
        <f t="shared" si="168"/>
        <v>0</v>
      </c>
      <c r="BY178" s="49">
        <f t="shared" si="168"/>
        <v>0</v>
      </c>
      <c r="BZ178" s="49">
        <f t="shared" si="168"/>
        <v>0</v>
      </c>
      <c r="CA178" s="49">
        <f t="shared" si="168"/>
        <v>0</v>
      </c>
      <c r="CB178" s="49">
        <f t="shared" si="168"/>
        <v>0</v>
      </c>
      <c r="CC178" s="49">
        <f t="shared" si="168"/>
        <v>0</v>
      </c>
      <c r="CD178" s="49">
        <f t="shared" si="168"/>
        <v>0</v>
      </c>
      <c r="CE178" s="49">
        <f t="shared" si="168"/>
        <v>0</v>
      </c>
      <c r="CF178" s="49">
        <f t="shared" si="168"/>
        <v>0</v>
      </c>
      <c r="CG178" s="49">
        <f t="shared" si="168"/>
        <v>0</v>
      </c>
      <c r="CH178" s="49">
        <f t="shared" si="168"/>
        <v>0</v>
      </c>
      <c r="CI178" s="49">
        <f t="shared" si="168"/>
        <v>0</v>
      </c>
      <c r="CJ178" s="49">
        <f t="shared" si="168"/>
        <v>0</v>
      </c>
      <c r="CK178" s="49">
        <f t="shared" si="168"/>
        <v>0</v>
      </c>
      <c r="CL178" s="49">
        <f t="shared" si="168"/>
        <v>0</v>
      </c>
      <c r="CM178" s="49">
        <f t="shared" si="168"/>
        <v>0</v>
      </c>
      <c r="CN178" s="49">
        <f t="shared" si="168"/>
        <v>0</v>
      </c>
      <c r="CO178" s="49">
        <f t="shared" si="168"/>
        <v>0</v>
      </c>
      <c r="CP178" s="49">
        <f t="shared" si="168"/>
        <v>0</v>
      </c>
      <c r="CQ178" s="49">
        <f t="shared" si="168"/>
        <v>0</v>
      </c>
      <c r="CR178" s="49">
        <f t="shared" si="168"/>
        <v>0</v>
      </c>
      <c r="CS178" s="49">
        <f t="shared" si="168"/>
        <v>0</v>
      </c>
      <c r="CT178" s="49">
        <f t="shared" si="168"/>
        <v>0</v>
      </c>
      <c r="CU178" s="49">
        <f t="shared" si="168"/>
        <v>0</v>
      </c>
      <c r="CV178" s="49">
        <f t="shared" si="168"/>
        <v>0</v>
      </c>
      <c r="CW178" s="49">
        <f t="shared" si="168"/>
        <v>0</v>
      </c>
      <c r="CX178" s="49">
        <f t="shared" si="168"/>
        <v>0</v>
      </c>
      <c r="CY178" s="49">
        <f t="shared" si="168"/>
        <v>0</v>
      </c>
      <c r="CZ178" s="49">
        <f t="shared" si="168"/>
        <v>0</v>
      </c>
      <c r="DA178" s="49">
        <f t="shared" si="168"/>
        <v>0</v>
      </c>
      <c r="DB178" s="49">
        <f t="shared" ref="DB178:DJ178" si="169">COUNTIF(DB153,"&lt;&gt;0")*DB131</f>
        <v>0</v>
      </c>
      <c r="DC178" s="49">
        <f t="shared" si="169"/>
        <v>0</v>
      </c>
      <c r="DD178" s="49">
        <f t="shared" si="169"/>
        <v>0</v>
      </c>
      <c r="DE178" s="49">
        <f t="shared" si="169"/>
        <v>0</v>
      </c>
      <c r="DF178" s="49">
        <f t="shared" si="169"/>
        <v>0</v>
      </c>
      <c r="DG178" s="49">
        <f t="shared" si="169"/>
        <v>0</v>
      </c>
      <c r="DH178" s="49">
        <f t="shared" si="169"/>
        <v>0</v>
      </c>
      <c r="DI178" s="49">
        <f t="shared" si="169"/>
        <v>0</v>
      </c>
      <c r="DJ178" s="49">
        <f t="shared" si="169"/>
        <v>0</v>
      </c>
    </row>
    <row r="179" spans="1:114" x14ac:dyDescent="0.25">
      <c r="B179" t="str">
        <f t="shared" si="92"/>
        <v>Создание / реконструкция объект №20</v>
      </c>
      <c r="G179" s="45" t="s">
        <v>138</v>
      </c>
      <c r="I179" s="144">
        <f t="shared" si="93"/>
        <v>0</v>
      </c>
      <c r="J179" s="49">
        <f t="shared" ref="J179:AO179" si="170">COUNTIF(J154,"&lt;&gt;0")*J132</f>
        <v>0</v>
      </c>
      <c r="K179" s="49">
        <f t="shared" si="170"/>
        <v>0</v>
      </c>
      <c r="L179" s="49">
        <f t="shared" si="170"/>
        <v>0</v>
      </c>
      <c r="M179" s="49">
        <f t="shared" si="170"/>
        <v>0</v>
      </c>
      <c r="N179" s="49">
        <f t="shared" si="170"/>
        <v>0</v>
      </c>
      <c r="O179" s="49">
        <f t="shared" si="170"/>
        <v>0</v>
      </c>
      <c r="P179" s="49">
        <f t="shared" si="170"/>
        <v>0</v>
      </c>
      <c r="Q179" s="49">
        <f t="shared" si="170"/>
        <v>0</v>
      </c>
      <c r="R179" s="49">
        <f t="shared" si="170"/>
        <v>0</v>
      </c>
      <c r="S179" s="49">
        <f t="shared" si="170"/>
        <v>0</v>
      </c>
      <c r="T179" s="49">
        <f t="shared" si="170"/>
        <v>0</v>
      </c>
      <c r="U179" s="49">
        <f t="shared" si="170"/>
        <v>0</v>
      </c>
      <c r="V179" s="49">
        <f t="shared" si="170"/>
        <v>0</v>
      </c>
      <c r="W179" s="49">
        <f t="shared" si="170"/>
        <v>0</v>
      </c>
      <c r="X179" s="49">
        <f t="shared" si="170"/>
        <v>0</v>
      </c>
      <c r="Y179" s="49">
        <f t="shared" si="170"/>
        <v>0</v>
      </c>
      <c r="Z179" s="49">
        <f t="shared" si="170"/>
        <v>0</v>
      </c>
      <c r="AA179" s="49">
        <f t="shared" si="170"/>
        <v>0</v>
      </c>
      <c r="AB179" s="49">
        <f t="shared" si="170"/>
        <v>0</v>
      </c>
      <c r="AC179" s="49">
        <f t="shared" si="170"/>
        <v>0</v>
      </c>
      <c r="AD179" s="49">
        <f t="shared" si="170"/>
        <v>0</v>
      </c>
      <c r="AE179" s="49">
        <f t="shared" si="170"/>
        <v>0</v>
      </c>
      <c r="AF179" s="49">
        <f t="shared" si="170"/>
        <v>0</v>
      </c>
      <c r="AG179" s="49">
        <f t="shared" si="170"/>
        <v>0</v>
      </c>
      <c r="AH179" s="49">
        <f t="shared" si="170"/>
        <v>0</v>
      </c>
      <c r="AI179" s="49">
        <f t="shared" si="170"/>
        <v>0</v>
      </c>
      <c r="AJ179" s="49">
        <f t="shared" si="170"/>
        <v>0</v>
      </c>
      <c r="AK179" s="49">
        <f t="shared" si="170"/>
        <v>0</v>
      </c>
      <c r="AL179" s="49">
        <f t="shared" si="170"/>
        <v>0</v>
      </c>
      <c r="AM179" s="49">
        <f t="shared" si="170"/>
        <v>0</v>
      </c>
      <c r="AN179" s="49">
        <f t="shared" si="170"/>
        <v>0</v>
      </c>
      <c r="AO179" s="49">
        <f t="shared" si="170"/>
        <v>0</v>
      </c>
      <c r="AP179" s="49">
        <f t="shared" ref="AP179:BU179" si="171">COUNTIF(AP154,"&lt;&gt;0")*AP132</f>
        <v>0</v>
      </c>
      <c r="AQ179" s="49">
        <f t="shared" si="171"/>
        <v>0</v>
      </c>
      <c r="AR179" s="49">
        <f t="shared" si="171"/>
        <v>0</v>
      </c>
      <c r="AS179" s="49">
        <f t="shared" si="171"/>
        <v>0</v>
      </c>
      <c r="AT179" s="49">
        <f t="shared" si="171"/>
        <v>0</v>
      </c>
      <c r="AU179" s="49">
        <f t="shared" si="171"/>
        <v>0</v>
      </c>
      <c r="AV179" s="49">
        <f t="shared" si="171"/>
        <v>0</v>
      </c>
      <c r="AW179" s="49">
        <f t="shared" si="171"/>
        <v>0</v>
      </c>
      <c r="AX179" s="49">
        <f t="shared" si="171"/>
        <v>0</v>
      </c>
      <c r="AY179" s="49">
        <f t="shared" si="171"/>
        <v>0</v>
      </c>
      <c r="AZ179" s="49">
        <f t="shared" si="171"/>
        <v>0</v>
      </c>
      <c r="BA179" s="49">
        <f t="shared" si="171"/>
        <v>0</v>
      </c>
      <c r="BB179" s="49">
        <f t="shared" si="171"/>
        <v>0</v>
      </c>
      <c r="BC179" s="49">
        <f t="shared" si="171"/>
        <v>0</v>
      </c>
      <c r="BD179" s="49">
        <f t="shared" si="171"/>
        <v>0</v>
      </c>
      <c r="BE179" s="49">
        <f t="shared" si="171"/>
        <v>0</v>
      </c>
      <c r="BF179" s="49">
        <f t="shared" si="171"/>
        <v>0</v>
      </c>
      <c r="BG179" s="49">
        <f t="shared" si="171"/>
        <v>0</v>
      </c>
      <c r="BH179" s="49">
        <f t="shared" si="171"/>
        <v>0</v>
      </c>
      <c r="BI179" s="49">
        <f t="shared" si="171"/>
        <v>0</v>
      </c>
      <c r="BJ179" s="49">
        <f t="shared" si="171"/>
        <v>0</v>
      </c>
      <c r="BK179" s="49">
        <f t="shared" si="171"/>
        <v>0</v>
      </c>
      <c r="BL179" s="49">
        <f t="shared" si="171"/>
        <v>0</v>
      </c>
      <c r="BM179" s="49">
        <f t="shared" si="171"/>
        <v>0</v>
      </c>
      <c r="BN179" s="49">
        <f t="shared" si="171"/>
        <v>0</v>
      </c>
      <c r="BO179" s="49">
        <f t="shared" si="171"/>
        <v>0</v>
      </c>
      <c r="BP179" s="49">
        <f t="shared" si="171"/>
        <v>0</v>
      </c>
      <c r="BQ179" s="49">
        <f t="shared" si="171"/>
        <v>0</v>
      </c>
      <c r="BR179" s="49">
        <f t="shared" si="171"/>
        <v>0</v>
      </c>
      <c r="BS179" s="49">
        <f t="shared" si="171"/>
        <v>0</v>
      </c>
      <c r="BT179" s="49">
        <f t="shared" si="171"/>
        <v>0</v>
      </c>
      <c r="BU179" s="49">
        <f t="shared" si="171"/>
        <v>0</v>
      </c>
      <c r="BV179" s="49">
        <f t="shared" ref="BV179:DA179" si="172">COUNTIF(BV154,"&lt;&gt;0")*BV132</f>
        <v>0</v>
      </c>
      <c r="BW179" s="49">
        <f t="shared" si="172"/>
        <v>0</v>
      </c>
      <c r="BX179" s="49">
        <f t="shared" si="172"/>
        <v>0</v>
      </c>
      <c r="BY179" s="49">
        <f t="shared" si="172"/>
        <v>0</v>
      </c>
      <c r="BZ179" s="49">
        <f t="shared" si="172"/>
        <v>0</v>
      </c>
      <c r="CA179" s="49">
        <f t="shared" si="172"/>
        <v>0</v>
      </c>
      <c r="CB179" s="49">
        <f t="shared" si="172"/>
        <v>0</v>
      </c>
      <c r="CC179" s="49">
        <f t="shared" si="172"/>
        <v>0</v>
      </c>
      <c r="CD179" s="49">
        <f t="shared" si="172"/>
        <v>0</v>
      </c>
      <c r="CE179" s="49">
        <f t="shared" si="172"/>
        <v>0</v>
      </c>
      <c r="CF179" s="49">
        <f t="shared" si="172"/>
        <v>0</v>
      </c>
      <c r="CG179" s="49">
        <f t="shared" si="172"/>
        <v>0</v>
      </c>
      <c r="CH179" s="49">
        <f t="shared" si="172"/>
        <v>0</v>
      </c>
      <c r="CI179" s="49">
        <f t="shared" si="172"/>
        <v>0</v>
      </c>
      <c r="CJ179" s="49">
        <f t="shared" si="172"/>
        <v>0</v>
      </c>
      <c r="CK179" s="49">
        <f t="shared" si="172"/>
        <v>0</v>
      </c>
      <c r="CL179" s="49">
        <f t="shared" si="172"/>
        <v>0</v>
      </c>
      <c r="CM179" s="49">
        <f t="shared" si="172"/>
        <v>0</v>
      </c>
      <c r="CN179" s="49">
        <f t="shared" si="172"/>
        <v>0</v>
      </c>
      <c r="CO179" s="49">
        <f t="shared" si="172"/>
        <v>0</v>
      </c>
      <c r="CP179" s="49">
        <f t="shared" si="172"/>
        <v>0</v>
      </c>
      <c r="CQ179" s="49">
        <f t="shared" si="172"/>
        <v>0</v>
      </c>
      <c r="CR179" s="49">
        <f t="shared" si="172"/>
        <v>0</v>
      </c>
      <c r="CS179" s="49">
        <f t="shared" si="172"/>
        <v>0</v>
      </c>
      <c r="CT179" s="49">
        <f t="shared" si="172"/>
        <v>0</v>
      </c>
      <c r="CU179" s="49">
        <f t="shared" si="172"/>
        <v>0</v>
      </c>
      <c r="CV179" s="49">
        <f t="shared" si="172"/>
        <v>0</v>
      </c>
      <c r="CW179" s="49">
        <f t="shared" si="172"/>
        <v>0</v>
      </c>
      <c r="CX179" s="49">
        <f t="shared" si="172"/>
        <v>0</v>
      </c>
      <c r="CY179" s="49">
        <f t="shared" si="172"/>
        <v>0</v>
      </c>
      <c r="CZ179" s="49">
        <f t="shared" si="172"/>
        <v>0</v>
      </c>
      <c r="DA179" s="49">
        <f t="shared" si="172"/>
        <v>0</v>
      </c>
      <c r="DB179" s="49">
        <f t="shared" ref="DB179:DJ179" si="173">COUNTIF(DB154,"&lt;&gt;0")*DB132</f>
        <v>0</v>
      </c>
      <c r="DC179" s="49">
        <f t="shared" si="173"/>
        <v>0</v>
      </c>
      <c r="DD179" s="49">
        <f t="shared" si="173"/>
        <v>0</v>
      </c>
      <c r="DE179" s="49">
        <f t="shared" si="173"/>
        <v>0</v>
      </c>
      <c r="DF179" s="49">
        <f t="shared" si="173"/>
        <v>0</v>
      </c>
      <c r="DG179" s="49">
        <f t="shared" si="173"/>
        <v>0</v>
      </c>
      <c r="DH179" s="49">
        <f t="shared" si="173"/>
        <v>0</v>
      </c>
      <c r="DI179" s="49">
        <f t="shared" si="173"/>
        <v>0</v>
      </c>
      <c r="DJ179" s="49">
        <f t="shared" si="173"/>
        <v>0</v>
      </c>
    </row>
    <row r="180" spans="1:114" s="477" customFormat="1" x14ac:dyDescent="0.25">
      <c r="A180" s="424"/>
      <c r="B180" s="477" t="s">
        <v>428</v>
      </c>
      <c r="G180" s="478" t="s">
        <v>138</v>
      </c>
      <c r="I180" s="479">
        <f t="shared" si="93"/>
        <v>50000</v>
      </c>
      <c r="J180" s="480">
        <f>SUM(J160:J179)</f>
        <v>0</v>
      </c>
      <c r="K180" s="480">
        <f t="shared" ref="K180:BV180" si="174">SUM(K160:K179)</f>
        <v>0</v>
      </c>
      <c r="L180" s="480">
        <f t="shared" si="174"/>
        <v>0</v>
      </c>
      <c r="M180" s="480">
        <f t="shared" si="174"/>
        <v>0</v>
      </c>
      <c r="N180" s="480">
        <f t="shared" si="174"/>
        <v>0</v>
      </c>
      <c r="O180" s="480">
        <f t="shared" si="174"/>
        <v>500</v>
      </c>
      <c r="P180" s="480">
        <f t="shared" si="174"/>
        <v>500</v>
      </c>
      <c r="Q180" s="480">
        <f t="shared" si="174"/>
        <v>500</v>
      </c>
      <c r="R180" s="480">
        <f t="shared" si="174"/>
        <v>500</v>
      </c>
      <c r="S180" s="480">
        <f t="shared" si="174"/>
        <v>500</v>
      </c>
      <c r="T180" s="480">
        <f t="shared" si="174"/>
        <v>500</v>
      </c>
      <c r="U180" s="480">
        <f t="shared" si="174"/>
        <v>500</v>
      </c>
      <c r="V180" s="480">
        <f t="shared" si="174"/>
        <v>500</v>
      </c>
      <c r="W180" s="480">
        <f t="shared" si="174"/>
        <v>500</v>
      </c>
      <c r="X180" s="480">
        <f t="shared" si="174"/>
        <v>500</v>
      </c>
      <c r="Y180" s="480">
        <f t="shared" si="174"/>
        <v>500</v>
      </c>
      <c r="Z180" s="480">
        <f t="shared" si="174"/>
        <v>500</v>
      </c>
      <c r="AA180" s="480">
        <f t="shared" si="174"/>
        <v>500</v>
      </c>
      <c r="AB180" s="480">
        <f t="shared" si="174"/>
        <v>500</v>
      </c>
      <c r="AC180" s="480">
        <f t="shared" si="174"/>
        <v>500</v>
      </c>
      <c r="AD180" s="480">
        <f t="shared" si="174"/>
        <v>500</v>
      </c>
      <c r="AE180" s="480">
        <f t="shared" si="174"/>
        <v>500</v>
      </c>
      <c r="AF180" s="480">
        <f t="shared" si="174"/>
        <v>500</v>
      </c>
      <c r="AG180" s="480">
        <f t="shared" si="174"/>
        <v>500</v>
      </c>
      <c r="AH180" s="480">
        <f t="shared" si="174"/>
        <v>500</v>
      </c>
      <c r="AI180" s="480">
        <f t="shared" si="174"/>
        <v>500</v>
      </c>
      <c r="AJ180" s="480">
        <f t="shared" si="174"/>
        <v>500</v>
      </c>
      <c r="AK180" s="480">
        <f t="shared" si="174"/>
        <v>500</v>
      </c>
      <c r="AL180" s="480">
        <f t="shared" si="174"/>
        <v>500</v>
      </c>
      <c r="AM180" s="480">
        <f t="shared" si="174"/>
        <v>500</v>
      </c>
      <c r="AN180" s="480">
        <f t="shared" si="174"/>
        <v>500</v>
      </c>
      <c r="AO180" s="480">
        <f t="shared" si="174"/>
        <v>500</v>
      </c>
      <c r="AP180" s="480">
        <f t="shared" si="174"/>
        <v>500</v>
      </c>
      <c r="AQ180" s="480">
        <f t="shared" si="174"/>
        <v>500</v>
      </c>
      <c r="AR180" s="480">
        <f t="shared" si="174"/>
        <v>500</v>
      </c>
      <c r="AS180" s="480">
        <f t="shared" si="174"/>
        <v>500</v>
      </c>
      <c r="AT180" s="480">
        <f t="shared" si="174"/>
        <v>500</v>
      </c>
      <c r="AU180" s="480">
        <f t="shared" si="174"/>
        <v>500</v>
      </c>
      <c r="AV180" s="480">
        <f t="shared" si="174"/>
        <v>500</v>
      </c>
      <c r="AW180" s="480">
        <f t="shared" si="174"/>
        <v>500</v>
      </c>
      <c r="AX180" s="480">
        <f t="shared" si="174"/>
        <v>500</v>
      </c>
      <c r="AY180" s="480">
        <f t="shared" si="174"/>
        <v>500</v>
      </c>
      <c r="AZ180" s="480">
        <f t="shared" si="174"/>
        <v>500</v>
      </c>
      <c r="BA180" s="480">
        <f t="shared" si="174"/>
        <v>500</v>
      </c>
      <c r="BB180" s="480">
        <f t="shared" si="174"/>
        <v>500</v>
      </c>
      <c r="BC180" s="480">
        <f t="shared" si="174"/>
        <v>500</v>
      </c>
      <c r="BD180" s="480">
        <f t="shared" si="174"/>
        <v>500</v>
      </c>
      <c r="BE180" s="480">
        <f t="shared" si="174"/>
        <v>500</v>
      </c>
      <c r="BF180" s="480">
        <f t="shared" si="174"/>
        <v>500</v>
      </c>
      <c r="BG180" s="480">
        <f t="shared" si="174"/>
        <v>500</v>
      </c>
      <c r="BH180" s="480">
        <f t="shared" si="174"/>
        <v>500</v>
      </c>
      <c r="BI180" s="480">
        <f t="shared" si="174"/>
        <v>500</v>
      </c>
      <c r="BJ180" s="480">
        <f t="shared" si="174"/>
        <v>500</v>
      </c>
      <c r="BK180" s="480">
        <f t="shared" si="174"/>
        <v>500</v>
      </c>
      <c r="BL180" s="480">
        <f t="shared" si="174"/>
        <v>500</v>
      </c>
      <c r="BM180" s="480">
        <f t="shared" si="174"/>
        <v>500</v>
      </c>
      <c r="BN180" s="480">
        <f t="shared" si="174"/>
        <v>500</v>
      </c>
      <c r="BO180" s="480">
        <f t="shared" si="174"/>
        <v>500</v>
      </c>
      <c r="BP180" s="480">
        <f t="shared" si="174"/>
        <v>500</v>
      </c>
      <c r="BQ180" s="480">
        <f t="shared" si="174"/>
        <v>500</v>
      </c>
      <c r="BR180" s="480">
        <f t="shared" si="174"/>
        <v>500</v>
      </c>
      <c r="BS180" s="480">
        <f t="shared" si="174"/>
        <v>500</v>
      </c>
      <c r="BT180" s="480">
        <f t="shared" si="174"/>
        <v>500</v>
      </c>
      <c r="BU180" s="480">
        <f t="shared" si="174"/>
        <v>500</v>
      </c>
      <c r="BV180" s="480">
        <f t="shared" si="174"/>
        <v>500</v>
      </c>
      <c r="BW180" s="480">
        <f t="shared" ref="BW180:DJ180" si="175">SUM(BW160:BW179)</f>
        <v>500</v>
      </c>
      <c r="BX180" s="480">
        <f t="shared" si="175"/>
        <v>500</v>
      </c>
      <c r="BY180" s="480">
        <f t="shared" si="175"/>
        <v>500</v>
      </c>
      <c r="BZ180" s="480">
        <f t="shared" si="175"/>
        <v>500</v>
      </c>
      <c r="CA180" s="480">
        <f t="shared" si="175"/>
        <v>500</v>
      </c>
      <c r="CB180" s="480">
        <f t="shared" si="175"/>
        <v>500</v>
      </c>
      <c r="CC180" s="480">
        <f t="shared" si="175"/>
        <v>500</v>
      </c>
      <c r="CD180" s="480">
        <f t="shared" si="175"/>
        <v>500</v>
      </c>
      <c r="CE180" s="480">
        <f t="shared" si="175"/>
        <v>500</v>
      </c>
      <c r="CF180" s="480">
        <f t="shared" si="175"/>
        <v>500</v>
      </c>
      <c r="CG180" s="480">
        <f t="shared" si="175"/>
        <v>500</v>
      </c>
      <c r="CH180" s="480">
        <f t="shared" si="175"/>
        <v>500</v>
      </c>
      <c r="CI180" s="480">
        <f t="shared" si="175"/>
        <v>500</v>
      </c>
      <c r="CJ180" s="480">
        <f t="shared" si="175"/>
        <v>500</v>
      </c>
      <c r="CK180" s="480">
        <f t="shared" si="175"/>
        <v>500</v>
      </c>
      <c r="CL180" s="480">
        <f t="shared" si="175"/>
        <v>500</v>
      </c>
      <c r="CM180" s="480">
        <f t="shared" si="175"/>
        <v>500</v>
      </c>
      <c r="CN180" s="480">
        <f t="shared" si="175"/>
        <v>500</v>
      </c>
      <c r="CO180" s="480">
        <f t="shared" si="175"/>
        <v>500</v>
      </c>
      <c r="CP180" s="480">
        <f t="shared" si="175"/>
        <v>500</v>
      </c>
      <c r="CQ180" s="480">
        <f t="shared" si="175"/>
        <v>500</v>
      </c>
      <c r="CR180" s="480">
        <f t="shared" si="175"/>
        <v>500</v>
      </c>
      <c r="CS180" s="480">
        <f t="shared" si="175"/>
        <v>500</v>
      </c>
      <c r="CT180" s="480">
        <f t="shared" si="175"/>
        <v>500</v>
      </c>
      <c r="CU180" s="480">
        <f t="shared" si="175"/>
        <v>500</v>
      </c>
      <c r="CV180" s="480">
        <f t="shared" si="175"/>
        <v>500</v>
      </c>
      <c r="CW180" s="480">
        <f t="shared" si="175"/>
        <v>500</v>
      </c>
      <c r="CX180" s="480">
        <f t="shared" si="175"/>
        <v>500</v>
      </c>
      <c r="CY180" s="480">
        <f t="shared" si="175"/>
        <v>500</v>
      </c>
      <c r="CZ180" s="480">
        <f t="shared" si="175"/>
        <v>500</v>
      </c>
      <c r="DA180" s="480">
        <f t="shared" si="175"/>
        <v>500</v>
      </c>
      <c r="DB180" s="480">
        <f t="shared" si="175"/>
        <v>500</v>
      </c>
      <c r="DC180" s="480">
        <f t="shared" si="175"/>
        <v>500</v>
      </c>
      <c r="DD180" s="480">
        <f t="shared" si="175"/>
        <v>500</v>
      </c>
      <c r="DE180" s="480">
        <f t="shared" si="175"/>
        <v>500</v>
      </c>
      <c r="DF180" s="480">
        <f t="shared" si="175"/>
        <v>500</v>
      </c>
      <c r="DG180" s="480">
        <f t="shared" si="175"/>
        <v>500</v>
      </c>
      <c r="DH180" s="480">
        <f t="shared" si="175"/>
        <v>500</v>
      </c>
      <c r="DI180" s="480">
        <f t="shared" si="175"/>
        <v>500</v>
      </c>
      <c r="DJ180" s="480">
        <f t="shared" si="175"/>
        <v>500</v>
      </c>
    </row>
    <row r="181" spans="1:114" s="358" customFormat="1" x14ac:dyDescent="0.25">
      <c r="A181" s="424"/>
      <c r="G181" s="481"/>
      <c r="I181" s="482"/>
      <c r="CQ181" s="482"/>
      <c r="CR181" s="482"/>
      <c r="CS181" s="482"/>
      <c r="CT181" s="482"/>
      <c r="CU181" s="482"/>
      <c r="CV181" s="482"/>
      <c r="CW181" s="482"/>
      <c r="CX181" s="482"/>
      <c r="CY181" s="482"/>
      <c r="CZ181" s="482"/>
      <c r="DA181" s="482"/>
      <c r="DB181" s="482"/>
      <c r="DC181" s="482"/>
      <c r="DD181" s="482"/>
      <c r="DE181" s="482"/>
      <c r="DF181" s="482"/>
      <c r="DG181" s="482"/>
      <c r="DH181" s="482"/>
      <c r="DI181" s="482"/>
      <c r="DJ181" s="482"/>
    </row>
    <row r="182" spans="1:114" s="477" customFormat="1" x14ac:dyDescent="0.25">
      <c r="A182" s="424"/>
      <c r="B182" s="477" t="s">
        <v>524</v>
      </c>
      <c r="G182" s="478" t="s">
        <v>138</v>
      </c>
      <c r="I182" s="479">
        <f t="shared" si="93"/>
        <v>52500</v>
      </c>
      <c r="J182" s="480">
        <f>Ввод!I200</f>
        <v>500</v>
      </c>
      <c r="K182" s="480">
        <f>Ввод!J200</f>
        <v>500</v>
      </c>
      <c r="L182" s="480">
        <f>Ввод!K200</f>
        <v>500</v>
      </c>
      <c r="M182" s="480">
        <f>Ввод!L200</f>
        <v>500</v>
      </c>
      <c r="N182" s="480">
        <f>Ввод!M200</f>
        <v>500</v>
      </c>
      <c r="O182" s="480">
        <f>Ввод!N200</f>
        <v>500</v>
      </c>
      <c r="P182" s="480">
        <f>Ввод!O200</f>
        <v>500</v>
      </c>
      <c r="Q182" s="480">
        <f>Ввод!P200</f>
        <v>500</v>
      </c>
      <c r="R182" s="480">
        <f>Ввод!Q200</f>
        <v>500</v>
      </c>
      <c r="S182" s="480">
        <f>Ввод!R200</f>
        <v>500</v>
      </c>
      <c r="T182" s="480">
        <f>Ввод!S200</f>
        <v>500</v>
      </c>
      <c r="U182" s="480">
        <f>Ввод!T200</f>
        <v>500</v>
      </c>
      <c r="V182" s="480">
        <f>Ввод!U200</f>
        <v>500</v>
      </c>
      <c r="W182" s="480">
        <f>Ввод!V200</f>
        <v>500</v>
      </c>
      <c r="X182" s="480">
        <f>Ввод!W200</f>
        <v>500</v>
      </c>
      <c r="Y182" s="480">
        <f>Ввод!X200</f>
        <v>500</v>
      </c>
      <c r="Z182" s="480">
        <f>Ввод!Y200</f>
        <v>500</v>
      </c>
      <c r="AA182" s="480">
        <f>Ввод!Z200</f>
        <v>500</v>
      </c>
      <c r="AB182" s="480">
        <f>Ввод!AA200</f>
        <v>500</v>
      </c>
      <c r="AC182" s="480">
        <f>Ввод!AB200</f>
        <v>500</v>
      </c>
      <c r="AD182" s="480">
        <f>Ввод!AC200</f>
        <v>500</v>
      </c>
      <c r="AE182" s="480">
        <f>Ввод!AD200</f>
        <v>500</v>
      </c>
      <c r="AF182" s="480">
        <f>Ввод!AE200</f>
        <v>500</v>
      </c>
      <c r="AG182" s="480">
        <f>Ввод!AF200</f>
        <v>500</v>
      </c>
      <c r="AH182" s="480">
        <f>Ввод!AG200</f>
        <v>500</v>
      </c>
      <c r="AI182" s="480">
        <f>Ввод!AH200</f>
        <v>500</v>
      </c>
      <c r="AJ182" s="480">
        <f>Ввод!AI200</f>
        <v>500</v>
      </c>
      <c r="AK182" s="480">
        <f>Ввод!AJ200</f>
        <v>500</v>
      </c>
      <c r="AL182" s="480">
        <f>Ввод!AK200</f>
        <v>500</v>
      </c>
      <c r="AM182" s="480">
        <f>Ввод!AL200</f>
        <v>500</v>
      </c>
      <c r="AN182" s="480">
        <f>Ввод!AM200</f>
        <v>500</v>
      </c>
      <c r="AO182" s="480">
        <f>Ввод!AN200</f>
        <v>500</v>
      </c>
      <c r="AP182" s="480">
        <f>Ввод!AO200</f>
        <v>500</v>
      </c>
      <c r="AQ182" s="480">
        <f>Ввод!AP200</f>
        <v>500</v>
      </c>
      <c r="AR182" s="480">
        <f>Ввод!AQ200</f>
        <v>500</v>
      </c>
      <c r="AS182" s="480">
        <f>Ввод!AR200</f>
        <v>500</v>
      </c>
      <c r="AT182" s="480">
        <f>Ввод!AS200</f>
        <v>500</v>
      </c>
      <c r="AU182" s="480">
        <f>Ввод!AT200</f>
        <v>500</v>
      </c>
      <c r="AV182" s="480">
        <f>Ввод!AU200</f>
        <v>500</v>
      </c>
      <c r="AW182" s="480">
        <f>Ввод!AV200</f>
        <v>500</v>
      </c>
      <c r="AX182" s="480">
        <f>Ввод!AW200</f>
        <v>500</v>
      </c>
      <c r="AY182" s="480">
        <f>Ввод!AX200</f>
        <v>500</v>
      </c>
      <c r="AZ182" s="480">
        <f>Ввод!AY200</f>
        <v>500</v>
      </c>
      <c r="BA182" s="480">
        <f>Ввод!AZ200</f>
        <v>500</v>
      </c>
      <c r="BB182" s="480">
        <f>Ввод!BA200</f>
        <v>500</v>
      </c>
      <c r="BC182" s="480">
        <f>Ввод!BB200</f>
        <v>500</v>
      </c>
      <c r="BD182" s="480">
        <f>Ввод!BC200</f>
        <v>500</v>
      </c>
      <c r="BE182" s="480">
        <f>Ввод!BD200</f>
        <v>500</v>
      </c>
      <c r="BF182" s="480">
        <f>Ввод!BE200</f>
        <v>500</v>
      </c>
      <c r="BG182" s="480">
        <f>Ввод!BF200</f>
        <v>500</v>
      </c>
      <c r="BH182" s="480">
        <f>Ввод!BG200</f>
        <v>500</v>
      </c>
      <c r="BI182" s="480">
        <f>Ввод!BH200</f>
        <v>500</v>
      </c>
      <c r="BJ182" s="480">
        <f>Ввод!BI200</f>
        <v>500</v>
      </c>
      <c r="BK182" s="480">
        <f>Ввод!BJ200</f>
        <v>500</v>
      </c>
      <c r="BL182" s="480">
        <f>Ввод!BK200</f>
        <v>500</v>
      </c>
      <c r="BM182" s="480">
        <f>Ввод!BL200</f>
        <v>500</v>
      </c>
      <c r="BN182" s="480">
        <f>Ввод!BM200</f>
        <v>500</v>
      </c>
      <c r="BO182" s="480">
        <f>Ввод!BN200</f>
        <v>500</v>
      </c>
      <c r="BP182" s="480">
        <f>Ввод!BO200</f>
        <v>500</v>
      </c>
      <c r="BQ182" s="480">
        <f>Ввод!BP200</f>
        <v>500</v>
      </c>
      <c r="BR182" s="480">
        <f>Ввод!BQ200</f>
        <v>500</v>
      </c>
      <c r="BS182" s="480">
        <f>Ввод!BR200</f>
        <v>500</v>
      </c>
      <c r="BT182" s="480">
        <f>Ввод!BS200</f>
        <v>500</v>
      </c>
      <c r="BU182" s="480">
        <f>Ввод!BT200</f>
        <v>500</v>
      </c>
      <c r="BV182" s="480">
        <f>Ввод!BU200</f>
        <v>500</v>
      </c>
      <c r="BW182" s="480">
        <f>Ввод!BV200</f>
        <v>500</v>
      </c>
      <c r="BX182" s="480">
        <f>Ввод!BW200</f>
        <v>500</v>
      </c>
      <c r="BY182" s="480">
        <f>Ввод!BX200</f>
        <v>500</v>
      </c>
      <c r="BZ182" s="480">
        <f>Ввод!BY200</f>
        <v>500</v>
      </c>
      <c r="CA182" s="480">
        <f>Ввод!BZ200</f>
        <v>500</v>
      </c>
      <c r="CB182" s="480">
        <f>Ввод!CA200</f>
        <v>500</v>
      </c>
      <c r="CC182" s="480">
        <f>Ввод!CB200</f>
        <v>500</v>
      </c>
      <c r="CD182" s="480">
        <f>Ввод!CC200</f>
        <v>500</v>
      </c>
      <c r="CE182" s="480">
        <f>Ввод!CD200</f>
        <v>500</v>
      </c>
      <c r="CF182" s="480">
        <f>Ввод!CE200</f>
        <v>500</v>
      </c>
      <c r="CG182" s="480">
        <f>Ввод!CF200</f>
        <v>500</v>
      </c>
      <c r="CH182" s="480">
        <f>Ввод!CG200</f>
        <v>500</v>
      </c>
      <c r="CI182" s="480">
        <f>Ввод!CH200</f>
        <v>500</v>
      </c>
      <c r="CJ182" s="480">
        <f>Ввод!CI200</f>
        <v>500</v>
      </c>
      <c r="CK182" s="480">
        <f>Ввод!CJ200</f>
        <v>500</v>
      </c>
      <c r="CL182" s="480">
        <f>Ввод!CK200</f>
        <v>500</v>
      </c>
      <c r="CM182" s="480">
        <f>Ввод!CL200</f>
        <v>500</v>
      </c>
      <c r="CN182" s="480">
        <f>Ввод!CM200</f>
        <v>500</v>
      </c>
      <c r="CO182" s="480">
        <f>Ввод!CN200</f>
        <v>500</v>
      </c>
      <c r="CP182" s="480">
        <f>Ввод!CO200</f>
        <v>500</v>
      </c>
      <c r="CQ182" s="480">
        <f>Ввод!CP200</f>
        <v>500</v>
      </c>
      <c r="CR182" s="480">
        <f>Ввод!CQ200</f>
        <v>500</v>
      </c>
      <c r="CS182" s="480">
        <f>Ввод!CR200</f>
        <v>500</v>
      </c>
      <c r="CT182" s="480">
        <f>Ввод!CS200</f>
        <v>500</v>
      </c>
      <c r="CU182" s="480">
        <f>Ввод!CT200</f>
        <v>500</v>
      </c>
      <c r="CV182" s="480">
        <f>Ввод!CU200</f>
        <v>500</v>
      </c>
      <c r="CW182" s="480">
        <f>Ввод!CV200</f>
        <v>500</v>
      </c>
      <c r="CX182" s="480">
        <f>Ввод!CW200</f>
        <v>500</v>
      </c>
      <c r="CY182" s="480">
        <f>Ввод!CX200</f>
        <v>500</v>
      </c>
      <c r="CZ182" s="480">
        <f>Ввод!CY200</f>
        <v>500</v>
      </c>
      <c r="DA182" s="480">
        <f>Ввод!CZ200</f>
        <v>500</v>
      </c>
      <c r="DB182" s="480">
        <f>Ввод!DA200</f>
        <v>500</v>
      </c>
      <c r="DC182" s="480">
        <f>Ввод!DB200</f>
        <v>500</v>
      </c>
      <c r="DD182" s="480">
        <f>Ввод!DC200</f>
        <v>500</v>
      </c>
      <c r="DE182" s="480">
        <f>Ввод!DD200</f>
        <v>500</v>
      </c>
      <c r="DF182" s="480">
        <f>Ввод!DE200</f>
        <v>500</v>
      </c>
      <c r="DG182" s="480">
        <f>Ввод!DF200</f>
        <v>500</v>
      </c>
      <c r="DH182" s="480">
        <f>Ввод!DG200</f>
        <v>500</v>
      </c>
      <c r="DI182" s="480">
        <f>Ввод!DH200</f>
        <v>500</v>
      </c>
      <c r="DJ182" s="480">
        <f>Ввод!DI200</f>
        <v>500</v>
      </c>
    </row>
    <row r="183" spans="1:114" s="358" customFormat="1" x14ac:dyDescent="0.25">
      <c r="A183" s="424"/>
      <c r="G183" s="481"/>
      <c r="I183" s="482"/>
    </row>
    <row r="184" spans="1:114" s="477" customFormat="1" x14ac:dyDescent="0.25">
      <c r="A184" s="424"/>
      <c r="B184" s="477" t="s">
        <v>525</v>
      </c>
      <c r="G184" s="478" t="s">
        <v>138</v>
      </c>
      <c r="I184" s="479">
        <f t="shared" si="93"/>
        <v>102500</v>
      </c>
      <c r="J184" s="480">
        <f>J180+J182</f>
        <v>500</v>
      </c>
      <c r="K184" s="480">
        <f t="shared" ref="K184:BV184" si="176">K180+K182</f>
        <v>500</v>
      </c>
      <c r="L184" s="480">
        <f t="shared" si="176"/>
        <v>500</v>
      </c>
      <c r="M184" s="480">
        <f t="shared" si="176"/>
        <v>500</v>
      </c>
      <c r="N184" s="480">
        <f t="shared" si="176"/>
        <v>500</v>
      </c>
      <c r="O184" s="480">
        <f t="shared" si="176"/>
        <v>1000</v>
      </c>
      <c r="P184" s="480">
        <f t="shared" si="176"/>
        <v>1000</v>
      </c>
      <c r="Q184" s="480">
        <f t="shared" si="176"/>
        <v>1000</v>
      </c>
      <c r="R184" s="480">
        <f t="shared" si="176"/>
        <v>1000</v>
      </c>
      <c r="S184" s="480">
        <f t="shared" si="176"/>
        <v>1000</v>
      </c>
      <c r="T184" s="480">
        <f t="shared" si="176"/>
        <v>1000</v>
      </c>
      <c r="U184" s="480">
        <f t="shared" si="176"/>
        <v>1000</v>
      </c>
      <c r="V184" s="480">
        <f t="shared" si="176"/>
        <v>1000</v>
      </c>
      <c r="W184" s="480">
        <f t="shared" si="176"/>
        <v>1000</v>
      </c>
      <c r="X184" s="480">
        <f t="shared" si="176"/>
        <v>1000</v>
      </c>
      <c r="Y184" s="480">
        <f t="shared" si="176"/>
        <v>1000</v>
      </c>
      <c r="Z184" s="480">
        <f t="shared" si="176"/>
        <v>1000</v>
      </c>
      <c r="AA184" s="480">
        <f t="shared" si="176"/>
        <v>1000</v>
      </c>
      <c r="AB184" s="480">
        <f t="shared" si="176"/>
        <v>1000</v>
      </c>
      <c r="AC184" s="480">
        <f t="shared" si="176"/>
        <v>1000</v>
      </c>
      <c r="AD184" s="480">
        <f t="shared" si="176"/>
        <v>1000</v>
      </c>
      <c r="AE184" s="480">
        <f t="shared" si="176"/>
        <v>1000</v>
      </c>
      <c r="AF184" s="480">
        <f t="shared" si="176"/>
        <v>1000</v>
      </c>
      <c r="AG184" s="480">
        <f t="shared" si="176"/>
        <v>1000</v>
      </c>
      <c r="AH184" s="480">
        <f t="shared" si="176"/>
        <v>1000</v>
      </c>
      <c r="AI184" s="480">
        <f t="shared" si="176"/>
        <v>1000</v>
      </c>
      <c r="AJ184" s="480">
        <f t="shared" si="176"/>
        <v>1000</v>
      </c>
      <c r="AK184" s="480">
        <f t="shared" si="176"/>
        <v>1000</v>
      </c>
      <c r="AL184" s="480">
        <f t="shared" si="176"/>
        <v>1000</v>
      </c>
      <c r="AM184" s="480">
        <f t="shared" si="176"/>
        <v>1000</v>
      </c>
      <c r="AN184" s="480">
        <f t="shared" si="176"/>
        <v>1000</v>
      </c>
      <c r="AO184" s="480">
        <f t="shared" si="176"/>
        <v>1000</v>
      </c>
      <c r="AP184" s="480">
        <f t="shared" si="176"/>
        <v>1000</v>
      </c>
      <c r="AQ184" s="480">
        <f t="shared" si="176"/>
        <v>1000</v>
      </c>
      <c r="AR184" s="480">
        <f t="shared" si="176"/>
        <v>1000</v>
      </c>
      <c r="AS184" s="480">
        <f t="shared" si="176"/>
        <v>1000</v>
      </c>
      <c r="AT184" s="480">
        <f t="shared" si="176"/>
        <v>1000</v>
      </c>
      <c r="AU184" s="480">
        <f t="shared" si="176"/>
        <v>1000</v>
      </c>
      <c r="AV184" s="480">
        <f t="shared" si="176"/>
        <v>1000</v>
      </c>
      <c r="AW184" s="480">
        <f t="shared" si="176"/>
        <v>1000</v>
      </c>
      <c r="AX184" s="480">
        <f t="shared" si="176"/>
        <v>1000</v>
      </c>
      <c r="AY184" s="480">
        <f t="shared" si="176"/>
        <v>1000</v>
      </c>
      <c r="AZ184" s="480">
        <f t="shared" si="176"/>
        <v>1000</v>
      </c>
      <c r="BA184" s="480">
        <f t="shared" si="176"/>
        <v>1000</v>
      </c>
      <c r="BB184" s="480">
        <f t="shared" si="176"/>
        <v>1000</v>
      </c>
      <c r="BC184" s="480">
        <f t="shared" si="176"/>
        <v>1000</v>
      </c>
      <c r="BD184" s="480">
        <f t="shared" si="176"/>
        <v>1000</v>
      </c>
      <c r="BE184" s="480">
        <f t="shared" si="176"/>
        <v>1000</v>
      </c>
      <c r="BF184" s="480">
        <f t="shared" si="176"/>
        <v>1000</v>
      </c>
      <c r="BG184" s="480">
        <f t="shared" si="176"/>
        <v>1000</v>
      </c>
      <c r="BH184" s="480">
        <f t="shared" si="176"/>
        <v>1000</v>
      </c>
      <c r="BI184" s="480">
        <f t="shared" si="176"/>
        <v>1000</v>
      </c>
      <c r="BJ184" s="480">
        <f t="shared" si="176"/>
        <v>1000</v>
      </c>
      <c r="BK184" s="480">
        <f t="shared" si="176"/>
        <v>1000</v>
      </c>
      <c r="BL184" s="480">
        <f t="shared" si="176"/>
        <v>1000</v>
      </c>
      <c r="BM184" s="480">
        <f t="shared" si="176"/>
        <v>1000</v>
      </c>
      <c r="BN184" s="480">
        <f t="shared" si="176"/>
        <v>1000</v>
      </c>
      <c r="BO184" s="480">
        <f t="shared" si="176"/>
        <v>1000</v>
      </c>
      <c r="BP184" s="480">
        <f t="shared" si="176"/>
        <v>1000</v>
      </c>
      <c r="BQ184" s="480">
        <f t="shared" si="176"/>
        <v>1000</v>
      </c>
      <c r="BR184" s="480">
        <f t="shared" si="176"/>
        <v>1000</v>
      </c>
      <c r="BS184" s="480">
        <f t="shared" si="176"/>
        <v>1000</v>
      </c>
      <c r="BT184" s="480">
        <f t="shared" si="176"/>
        <v>1000</v>
      </c>
      <c r="BU184" s="480">
        <f t="shared" si="176"/>
        <v>1000</v>
      </c>
      <c r="BV184" s="480">
        <f t="shared" si="176"/>
        <v>1000</v>
      </c>
      <c r="BW184" s="480">
        <f t="shared" ref="BW184:DJ184" si="177">BW180+BW182</f>
        <v>1000</v>
      </c>
      <c r="BX184" s="480">
        <f t="shared" si="177"/>
        <v>1000</v>
      </c>
      <c r="BY184" s="480">
        <f t="shared" si="177"/>
        <v>1000</v>
      </c>
      <c r="BZ184" s="480">
        <f t="shared" si="177"/>
        <v>1000</v>
      </c>
      <c r="CA184" s="480">
        <f t="shared" si="177"/>
        <v>1000</v>
      </c>
      <c r="CB184" s="480">
        <f t="shared" si="177"/>
        <v>1000</v>
      </c>
      <c r="CC184" s="480">
        <f t="shared" si="177"/>
        <v>1000</v>
      </c>
      <c r="CD184" s="480">
        <f t="shared" si="177"/>
        <v>1000</v>
      </c>
      <c r="CE184" s="480">
        <f t="shared" si="177"/>
        <v>1000</v>
      </c>
      <c r="CF184" s="480">
        <f t="shared" si="177"/>
        <v>1000</v>
      </c>
      <c r="CG184" s="480">
        <f t="shared" si="177"/>
        <v>1000</v>
      </c>
      <c r="CH184" s="480">
        <f t="shared" si="177"/>
        <v>1000</v>
      </c>
      <c r="CI184" s="480">
        <f t="shared" si="177"/>
        <v>1000</v>
      </c>
      <c r="CJ184" s="480">
        <f t="shared" si="177"/>
        <v>1000</v>
      </c>
      <c r="CK184" s="480">
        <f t="shared" si="177"/>
        <v>1000</v>
      </c>
      <c r="CL184" s="480">
        <f t="shared" si="177"/>
        <v>1000</v>
      </c>
      <c r="CM184" s="480">
        <f t="shared" si="177"/>
        <v>1000</v>
      </c>
      <c r="CN184" s="480">
        <f t="shared" si="177"/>
        <v>1000</v>
      </c>
      <c r="CO184" s="480">
        <f t="shared" si="177"/>
        <v>1000</v>
      </c>
      <c r="CP184" s="480">
        <f t="shared" si="177"/>
        <v>1000</v>
      </c>
      <c r="CQ184" s="480">
        <f t="shared" si="177"/>
        <v>1000</v>
      </c>
      <c r="CR184" s="480">
        <f t="shared" si="177"/>
        <v>1000</v>
      </c>
      <c r="CS184" s="480">
        <f t="shared" si="177"/>
        <v>1000</v>
      </c>
      <c r="CT184" s="480">
        <f t="shared" si="177"/>
        <v>1000</v>
      </c>
      <c r="CU184" s="480">
        <f t="shared" si="177"/>
        <v>1000</v>
      </c>
      <c r="CV184" s="480">
        <f t="shared" si="177"/>
        <v>1000</v>
      </c>
      <c r="CW184" s="480">
        <f t="shared" si="177"/>
        <v>1000</v>
      </c>
      <c r="CX184" s="480">
        <f t="shared" si="177"/>
        <v>1000</v>
      </c>
      <c r="CY184" s="480">
        <f t="shared" si="177"/>
        <v>1000</v>
      </c>
      <c r="CZ184" s="480">
        <f t="shared" si="177"/>
        <v>1000</v>
      </c>
      <c r="DA184" s="480">
        <f t="shared" si="177"/>
        <v>1000</v>
      </c>
      <c r="DB184" s="480">
        <f t="shared" si="177"/>
        <v>1000</v>
      </c>
      <c r="DC184" s="480">
        <f t="shared" si="177"/>
        <v>1000</v>
      </c>
      <c r="DD184" s="480">
        <f t="shared" si="177"/>
        <v>1000</v>
      </c>
      <c r="DE184" s="480">
        <f t="shared" si="177"/>
        <v>1000</v>
      </c>
      <c r="DF184" s="480">
        <f t="shared" si="177"/>
        <v>1000</v>
      </c>
      <c r="DG184" s="480">
        <f t="shared" si="177"/>
        <v>1000</v>
      </c>
      <c r="DH184" s="480">
        <f t="shared" si="177"/>
        <v>1000</v>
      </c>
      <c r="DI184" s="480">
        <f t="shared" si="177"/>
        <v>1000</v>
      </c>
      <c r="DJ184" s="480">
        <f t="shared" si="177"/>
        <v>1000</v>
      </c>
    </row>
    <row r="185" spans="1:114" s="224" customFormat="1" x14ac:dyDescent="0.25">
      <c r="A185" s="227"/>
      <c r="G185" s="230"/>
      <c r="I185" s="228"/>
    </row>
    <row r="186" spans="1:114" s="224" customFormat="1" x14ac:dyDescent="0.25">
      <c r="A186" s="227"/>
      <c r="G186" s="230"/>
      <c r="I186" s="228"/>
    </row>
    <row r="187" spans="1:114" s="224" customFormat="1" x14ac:dyDescent="0.25">
      <c r="A187" s="227"/>
      <c r="G187" s="230"/>
      <c r="I187" s="228"/>
    </row>
    <row r="188" spans="1:114" s="224" customFormat="1" x14ac:dyDescent="0.25">
      <c r="A188" s="227"/>
      <c r="G188" s="230"/>
      <c r="I188" s="228"/>
    </row>
    <row r="189" spans="1:114" s="224" customFormat="1" x14ac:dyDescent="0.25">
      <c r="A189" s="227"/>
      <c r="G189" s="230"/>
      <c r="I189" s="228"/>
    </row>
    <row r="190" spans="1:114" s="224" customFormat="1" x14ac:dyDescent="0.25">
      <c r="A190" s="227"/>
      <c r="G190" s="230"/>
      <c r="I190" s="228"/>
    </row>
    <row r="191" spans="1:114" s="224" customFormat="1" x14ac:dyDescent="0.25">
      <c r="A191" s="227"/>
      <c r="G191" s="230"/>
      <c r="I191" s="228"/>
    </row>
    <row r="192" spans="1:114" s="224" customFormat="1" x14ac:dyDescent="0.25">
      <c r="A192" s="227"/>
      <c r="G192" s="230"/>
      <c r="I192" s="228"/>
    </row>
    <row r="193" spans="1:9" s="224" customFormat="1" x14ac:dyDescent="0.25">
      <c r="A193" s="227"/>
      <c r="G193" s="230"/>
      <c r="I193" s="228"/>
    </row>
    <row r="194" spans="1:9" s="224" customFormat="1" x14ac:dyDescent="0.25">
      <c r="A194" s="227"/>
      <c r="G194" s="230"/>
      <c r="I194" s="228"/>
    </row>
    <row r="195" spans="1:9" s="224" customFormat="1" x14ac:dyDescent="0.25">
      <c r="A195" s="227"/>
      <c r="G195" s="230"/>
      <c r="I195" s="228"/>
    </row>
    <row r="196" spans="1:9" s="224" customFormat="1" x14ac:dyDescent="0.25">
      <c r="A196" s="227"/>
      <c r="G196" s="230"/>
      <c r="I196" s="228"/>
    </row>
    <row r="197" spans="1:9" s="224" customFormat="1" x14ac:dyDescent="0.25">
      <c r="A197" s="227"/>
      <c r="G197" s="230"/>
      <c r="I197" s="228"/>
    </row>
    <row r="198" spans="1:9" s="224" customFormat="1" x14ac:dyDescent="0.25">
      <c r="A198" s="227"/>
      <c r="G198" s="230"/>
      <c r="I198" s="228"/>
    </row>
    <row r="199" spans="1:9" s="224" customFormat="1" x14ac:dyDescent="0.25">
      <c r="A199" s="227"/>
      <c r="G199" s="230"/>
      <c r="I199" s="228"/>
    </row>
    <row r="200" spans="1:9" s="224" customFormat="1" x14ac:dyDescent="0.25">
      <c r="A200" s="227"/>
      <c r="G200" s="230"/>
      <c r="I200" s="228"/>
    </row>
    <row r="201" spans="1:9" s="224" customFormat="1" x14ac:dyDescent="0.25">
      <c r="A201" s="227"/>
      <c r="G201" s="230"/>
      <c r="I201" s="228"/>
    </row>
    <row r="202" spans="1:9" s="224" customFormat="1" x14ac:dyDescent="0.25">
      <c r="A202" s="227"/>
      <c r="G202" s="230"/>
      <c r="I202" s="228"/>
    </row>
    <row r="203" spans="1:9" s="224" customFormat="1" x14ac:dyDescent="0.25">
      <c r="A203" s="227"/>
      <c r="G203" s="230"/>
      <c r="I203" s="228"/>
    </row>
    <row r="204" spans="1:9" s="224" customFormat="1" x14ac:dyDescent="0.25">
      <c r="A204" s="227"/>
      <c r="G204" s="230"/>
      <c r="I204" s="228"/>
    </row>
    <row r="205" spans="1:9" s="224" customFormat="1" x14ac:dyDescent="0.25">
      <c r="A205" s="227"/>
      <c r="G205" s="230"/>
      <c r="I205" s="228"/>
    </row>
    <row r="206" spans="1:9" s="224" customFormat="1" x14ac:dyDescent="0.25">
      <c r="A206" s="227"/>
      <c r="G206" s="230"/>
      <c r="I206" s="228"/>
    </row>
    <row r="207" spans="1:9" s="224" customFormat="1" x14ac:dyDescent="0.25">
      <c r="A207" s="227"/>
      <c r="G207" s="230"/>
      <c r="I207" s="228"/>
    </row>
    <row r="208" spans="1:9" s="224" customFormat="1" x14ac:dyDescent="0.25">
      <c r="A208" s="227"/>
      <c r="G208" s="230"/>
      <c r="I208" s="228"/>
    </row>
    <row r="209" spans="1:9" s="224" customFormat="1" x14ac:dyDescent="0.25">
      <c r="A209" s="227"/>
      <c r="G209" s="230"/>
      <c r="I209" s="228"/>
    </row>
    <row r="210" spans="1:9" s="224" customFormat="1" x14ac:dyDescent="0.25">
      <c r="A210" s="227"/>
      <c r="G210" s="230"/>
      <c r="I210" s="228"/>
    </row>
    <row r="211" spans="1:9" s="224" customFormat="1" x14ac:dyDescent="0.25">
      <c r="A211" s="227"/>
      <c r="G211" s="230"/>
      <c r="I211" s="228"/>
    </row>
    <row r="212" spans="1:9" s="224" customFormat="1" x14ac:dyDescent="0.25">
      <c r="A212" s="227"/>
      <c r="G212" s="230"/>
      <c r="I212" s="228"/>
    </row>
  </sheetData>
  <sheetProtection password="F585" sheet="1" objects="1" scenarios="1" formatCells="0" formatColumns="0" formatRows="0"/>
  <pageMargins left="0.39370078740157483" right="0.39370078740157483" top="0.39370078740157483" bottom="0.39370078740157483" header="0.31496062992125984" footer="0.31496062992125984"/>
  <pageSetup paperSize="9" scale="20" fitToWidth="8"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7">
    <pageSetUpPr fitToPage="1"/>
  </sheetPr>
  <dimension ref="A8:EG62"/>
  <sheetViews>
    <sheetView view="pageBreakPreview" zoomScale="70" zoomScaleNormal="85" zoomScaleSheetLayoutView="70" workbookViewId="0">
      <pane xSplit="9" ySplit="16" topLeftCell="J17" activePane="bottomRight" state="frozen"/>
      <selection activeCell="C56" sqref="C56"/>
      <selection pane="topRight" activeCell="C56" sqref="C56"/>
      <selection pane="bottomLeft" activeCell="C56" sqref="C56"/>
      <selection pane="bottomRight"/>
    </sheetView>
  </sheetViews>
  <sheetFormatPr defaultColWidth="0" defaultRowHeight="15" x14ac:dyDescent="0.25"/>
  <cols>
    <col min="1" max="1" width="9.140625" style="46" customWidth="1"/>
    <col min="2" max="7" width="9.140625" customWidth="1"/>
    <col min="8" max="8" width="11.140625" style="45" bestFit="1" customWidth="1"/>
    <col min="9" max="9" width="10.42578125" customWidth="1"/>
    <col min="10" max="114" width="12.7109375" customWidth="1"/>
    <col min="115" max="137" width="0" hidden="1" customWidth="1"/>
    <col min="138" max="16384" width="9.140625" hidden="1"/>
  </cols>
  <sheetData>
    <row r="8" spans="2:117" ht="26.25" x14ac:dyDescent="0.4">
      <c r="B8" s="211" t="str">
        <f>"Проект: "&amp;Ввод!E3</f>
        <v>Проект: Реконструкция системы теплоснабжения г.[•]</v>
      </c>
    </row>
    <row r="9" spans="2:117" ht="23.25" x14ac:dyDescent="0.35">
      <c r="B9" s="24" t="s">
        <v>269</v>
      </c>
    </row>
    <row r="10" spans="2:117" x14ac:dyDescent="0.25">
      <c r="B10" t="s">
        <v>78</v>
      </c>
    </row>
    <row r="12" spans="2:117" x14ac:dyDescent="0.25">
      <c r="B12" s="26"/>
      <c r="C12" s="26"/>
      <c r="D12" s="26"/>
      <c r="E12" s="26"/>
      <c r="F12" s="26"/>
      <c r="G12" s="26"/>
      <c r="H12" s="47"/>
      <c r="I12" s="26"/>
      <c r="J12" s="26">
        <f>Ввод!I19</f>
        <v>2022</v>
      </c>
      <c r="K12" s="26">
        <f>Ввод!J19</f>
        <v>2022</v>
      </c>
      <c r="L12" s="26">
        <f>Ввод!K19</f>
        <v>2022</v>
      </c>
      <c r="M12" s="26">
        <f>Ввод!L19</f>
        <v>2022</v>
      </c>
      <c r="N12" s="26">
        <f>Ввод!M19</f>
        <v>2023</v>
      </c>
      <c r="O12" s="26">
        <f>Ввод!N19</f>
        <v>2023</v>
      </c>
      <c r="P12" s="26">
        <f>Ввод!O19</f>
        <v>2023</v>
      </c>
      <c r="Q12" s="26">
        <f>Ввод!P19</f>
        <v>2023</v>
      </c>
      <c r="R12" s="26">
        <f>Ввод!Q19</f>
        <v>2024</v>
      </c>
      <c r="S12" s="26">
        <f>Ввод!R19</f>
        <v>2024</v>
      </c>
      <c r="T12" s="26">
        <f>Ввод!S19</f>
        <v>2024</v>
      </c>
      <c r="U12" s="26">
        <f>Ввод!T19</f>
        <v>2024</v>
      </c>
      <c r="V12" s="26">
        <f>Ввод!U19</f>
        <v>2025</v>
      </c>
      <c r="W12" s="26">
        <f>Ввод!V19</f>
        <v>2025</v>
      </c>
      <c r="X12" s="26">
        <f>Ввод!W19</f>
        <v>2025</v>
      </c>
      <c r="Y12" s="26">
        <f>Ввод!X19</f>
        <v>2025</v>
      </c>
      <c r="Z12" s="26">
        <f>Ввод!Y19</f>
        <v>2026</v>
      </c>
      <c r="AA12" s="26">
        <f>Ввод!Z19</f>
        <v>2026</v>
      </c>
      <c r="AB12" s="26">
        <f>Ввод!AA19</f>
        <v>2026</v>
      </c>
      <c r="AC12" s="26">
        <f>Ввод!AB19</f>
        <v>2026</v>
      </c>
      <c r="AD12" s="26">
        <f>Ввод!AC19</f>
        <v>2027</v>
      </c>
      <c r="AE12" s="26">
        <f>Ввод!AD19</f>
        <v>2027</v>
      </c>
      <c r="AF12" s="26">
        <f>Ввод!AE19</f>
        <v>2027</v>
      </c>
      <c r="AG12" s="26">
        <f>Ввод!AF19</f>
        <v>2027</v>
      </c>
      <c r="AH12" s="26">
        <f>Ввод!AG19</f>
        <v>2028</v>
      </c>
      <c r="AI12" s="26">
        <f>Ввод!AH19</f>
        <v>2028</v>
      </c>
      <c r="AJ12" s="26">
        <f>Ввод!AI19</f>
        <v>2028</v>
      </c>
      <c r="AK12" s="26">
        <f>Ввод!AJ19</f>
        <v>2028</v>
      </c>
      <c r="AL12" s="26">
        <f>Ввод!AK19</f>
        <v>2029</v>
      </c>
      <c r="AM12" s="26">
        <f>Ввод!AL19</f>
        <v>2029</v>
      </c>
      <c r="AN12" s="26">
        <f>Ввод!AM19</f>
        <v>2029</v>
      </c>
      <c r="AO12" s="26">
        <f>Ввод!AN19</f>
        <v>2029</v>
      </c>
      <c r="AP12" s="26">
        <f>Ввод!AO19</f>
        <v>2030</v>
      </c>
      <c r="AQ12" s="26">
        <f>Ввод!AP19</f>
        <v>2030</v>
      </c>
      <c r="AR12" s="26">
        <f>Ввод!AQ19</f>
        <v>2030</v>
      </c>
      <c r="AS12" s="26">
        <f>Ввод!AR19</f>
        <v>2030</v>
      </c>
      <c r="AT12" s="26">
        <f>Ввод!AS19</f>
        <v>2031</v>
      </c>
      <c r="AU12" s="26">
        <f>Ввод!AT19</f>
        <v>2031</v>
      </c>
      <c r="AV12" s="26">
        <f>Ввод!AU19</f>
        <v>2031</v>
      </c>
      <c r="AW12" s="26">
        <f>Ввод!AV19</f>
        <v>2031</v>
      </c>
      <c r="AX12" s="26">
        <f>Ввод!AW19</f>
        <v>2032</v>
      </c>
      <c r="AY12" s="26">
        <f>Ввод!AX19</f>
        <v>2032</v>
      </c>
      <c r="AZ12" s="26">
        <f>Ввод!AY19</f>
        <v>2032</v>
      </c>
      <c r="BA12" s="26">
        <f>Ввод!AZ19</f>
        <v>2032</v>
      </c>
      <c r="BB12" s="26">
        <f>Ввод!BA19</f>
        <v>2033</v>
      </c>
      <c r="BC12" s="26">
        <f>Ввод!BB19</f>
        <v>2033</v>
      </c>
      <c r="BD12" s="26">
        <f>Ввод!BC19</f>
        <v>2033</v>
      </c>
      <c r="BE12" s="26">
        <f>Ввод!BD19</f>
        <v>2033</v>
      </c>
      <c r="BF12" s="26">
        <f>Ввод!BE19</f>
        <v>2034</v>
      </c>
      <c r="BG12" s="26">
        <f>Ввод!BF19</f>
        <v>2034</v>
      </c>
      <c r="BH12" s="26">
        <f>Ввод!BG19</f>
        <v>2034</v>
      </c>
      <c r="BI12" s="26">
        <f>Ввод!BH19</f>
        <v>1900</v>
      </c>
      <c r="BJ12" s="26">
        <f>Ввод!BI19</f>
        <v>1900</v>
      </c>
      <c r="BK12" s="26">
        <f>Ввод!BJ19</f>
        <v>1900</v>
      </c>
      <c r="BL12" s="26">
        <f>Ввод!BK19</f>
        <v>1900</v>
      </c>
      <c r="BM12" s="26">
        <f>Ввод!BL19</f>
        <v>1900</v>
      </c>
      <c r="BN12" s="26">
        <f>Ввод!BM19</f>
        <v>1900</v>
      </c>
      <c r="BO12" s="26">
        <f>Ввод!BN19</f>
        <v>1900</v>
      </c>
      <c r="BP12" s="26">
        <f>Ввод!BO19</f>
        <v>1900</v>
      </c>
      <c r="BQ12" s="26">
        <f>Ввод!BP19</f>
        <v>1900</v>
      </c>
      <c r="BR12" s="26">
        <f>Ввод!BQ19</f>
        <v>1900</v>
      </c>
      <c r="BS12" s="26">
        <f>Ввод!BR19</f>
        <v>1900</v>
      </c>
      <c r="BT12" s="26">
        <f>Ввод!BS19</f>
        <v>1900</v>
      </c>
      <c r="BU12" s="26">
        <f>Ввод!BT19</f>
        <v>1900</v>
      </c>
      <c r="BV12" s="26">
        <f>Ввод!BU19</f>
        <v>1900</v>
      </c>
      <c r="BW12" s="26">
        <f>Ввод!BV19</f>
        <v>1900</v>
      </c>
      <c r="BX12" s="26">
        <f>Ввод!BW19</f>
        <v>1900</v>
      </c>
      <c r="BY12" s="26">
        <f>Ввод!BX19</f>
        <v>1900</v>
      </c>
      <c r="BZ12" s="26">
        <f>Ввод!BY19</f>
        <v>1900</v>
      </c>
      <c r="CA12" s="26">
        <f>Ввод!BZ19</f>
        <v>1900</v>
      </c>
      <c r="CB12" s="26">
        <f>Ввод!CA19</f>
        <v>1900</v>
      </c>
      <c r="CC12" s="26">
        <f>Ввод!CB19</f>
        <v>1900</v>
      </c>
      <c r="CD12" s="26">
        <f>Ввод!CC19</f>
        <v>1900</v>
      </c>
      <c r="CE12" s="26">
        <f>Ввод!CD19</f>
        <v>1900</v>
      </c>
      <c r="CF12" s="26">
        <f>Ввод!CE19</f>
        <v>1900</v>
      </c>
      <c r="CG12" s="26">
        <f>Ввод!CF19</f>
        <v>1900</v>
      </c>
      <c r="CH12" s="26">
        <f>Ввод!CG19</f>
        <v>1900</v>
      </c>
      <c r="CI12" s="26">
        <f>Ввод!CH19</f>
        <v>1900</v>
      </c>
      <c r="CJ12" s="26">
        <f>Ввод!CI19</f>
        <v>1900</v>
      </c>
      <c r="CK12" s="26">
        <f>Ввод!CJ19</f>
        <v>1900</v>
      </c>
      <c r="CL12" s="26">
        <f>Ввод!CK19</f>
        <v>1900</v>
      </c>
      <c r="CM12" s="26">
        <f>Ввод!CL19</f>
        <v>1900</v>
      </c>
      <c r="CN12" s="26">
        <f>Ввод!CM19</f>
        <v>1900</v>
      </c>
      <c r="CO12" s="26">
        <f>Ввод!CN19</f>
        <v>1900</v>
      </c>
      <c r="CP12" s="26">
        <f>Ввод!CO19</f>
        <v>1900</v>
      </c>
      <c r="CQ12" s="26">
        <f>Ввод!CP19</f>
        <v>1900</v>
      </c>
      <c r="CR12" s="26">
        <f>Ввод!CQ19</f>
        <v>1900</v>
      </c>
      <c r="CS12" s="26">
        <f>Ввод!CR19</f>
        <v>1900</v>
      </c>
      <c r="CT12" s="26">
        <f>Ввод!CS19</f>
        <v>1900</v>
      </c>
      <c r="CU12" s="26">
        <f>Ввод!CT19</f>
        <v>1900</v>
      </c>
      <c r="CV12" s="26">
        <f>Ввод!CU19</f>
        <v>1900</v>
      </c>
      <c r="CW12" s="26">
        <f>Ввод!CV19</f>
        <v>1900</v>
      </c>
      <c r="CX12" s="26">
        <f>Ввод!CW19</f>
        <v>1900</v>
      </c>
      <c r="CY12" s="26">
        <f>Ввод!CX19</f>
        <v>1900</v>
      </c>
      <c r="CZ12" s="26">
        <f>Ввод!CY19</f>
        <v>1900</v>
      </c>
      <c r="DA12" s="26">
        <f>Ввод!CZ19</f>
        <v>1900</v>
      </c>
      <c r="DB12" s="26">
        <f>Ввод!DA19</f>
        <v>1900</v>
      </c>
      <c r="DC12" s="26">
        <f>Ввод!DB19</f>
        <v>1900</v>
      </c>
      <c r="DD12" s="26">
        <f>Ввод!DC19</f>
        <v>1900</v>
      </c>
      <c r="DE12" s="26">
        <f>Ввод!DD19</f>
        <v>1900</v>
      </c>
      <c r="DF12" s="26">
        <f>Ввод!DE19</f>
        <v>1900</v>
      </c>
      <c r="DG12" s="26">
        <f>Ввод!DF19</f>
        <v>1900</v>
      </c>
      <c r="DH12" s="26">
        <f>Ввод!DG19</f>
        <v>1900</v>
      </c>
      <c r="DI12" s="26">
        <f>Ввод!DH19</f>
        <v>1900</v>
      </c>
      <c r="DJ12" s="26">
        <f>Ввод!DI19</f>
        <v>1900</v>
      </c>
      <c r="DK12">
        <f>Ввод!DJ19</f>
        <v>1900</v>
      </c>
    </row>
    <row r="13" spans="2:117" x14ac:dyDescent="0.25">
      <c r="J13">
        <f>Ввод!I20</f>
        <v>1</v>
      </c>
      <c r="K13">
        <f>Ввод!J20</f>
        <v>2</v>
      </c>
      <c r="L13">
        <f>Ввод!K20</f>
        <v>3</v>
      </c>
      <c r="M13">
        <f>Ввод!L20</f>
        <v>4</v>
      </c>
      <c r="N13">
        <f>Ввод!M20</f>
        <v>5</v>
      </c>
      <c r="O13">
        <f>Ввод!N20</f>
        <v>6</v>
      </c>
      <c r="P13">
        <f>Ввод!O20</f>
        <v>7</v>
      </c>
      <c r="Q13">
        <f>Ввод!P20</f>
        <v>8</v>
      </c>
      <c r="R13">
        <f>Ввод!Q20</f>
        <v>9</v>
      </c>
      <c r="S13">
        <f>Ввод!R20</f>
        <v>10</v>
      </c>
      <c r="T13">
        <f>Ввод!S20</f>
        <v>11</v>
      </c>
      <c r="U13">
        <f>Ввод!T20</f>
        <v>12</v>
      </c>
      <c r="V13">
        <f>Ввод!U20</f>
        <v>13</v>
      </c>
      <c r="W13">
        <f>Ввод!V20</f>
        <v>14</v>
      </c>
      <c r="X13">
        <f>Ввод!W20</f>
        <v>15</v>
      </c>
      <c r="Y13">
        <f>Ввод!X20</f>
        <v>16</v>
      </c>
      <c r="Z13">
        <f>Ввод!Y20</f>
        <v>17</v>
      </c>
      <c r="AA13">
        <f>Ввод!Z20</f>
        <v>18</v>
      </c>
      <c r="AB13">
        <f>Ввод!AA20</f>
        <v>19</v>
      </c>
      <c r="AC13">
        <f>Ввод!AB20</f>
        <v>20</v>
      </c>
      <c r="AD13">
        <f>Ввод!AC20</f>
        <v>21</v>
      </c>
      <c r="AE13">
        <f>Ввод!AD20</f>
        <v>22</v>
      </c>
      <c r="AF13">
        <f>Ввод!AE20</f>
        <v>23</v>
      </c>
      <c r="AG13">
        <f>Ввод!AF20</f>
        <v>24</v>
      </c>
      <c r="AH13">
        <f>Ввод!AG20</f>
        <v>25</v>
      </c>
      <c r="AI13">
        <f>Ввод!AH20</f>
        <v>26</v>
      </c>
      <c r="AJ13">
        <f>Ввод!AI20</f>
        <v>27</v>
      </c>
      <c r="AK13">
        <f>Ввод!AJ20</f>
        <v>28</v>
      </c>
      <c r="AL13">
        <f>Ввод!AK20</f>
        <v>29</v>
      </c>
      <c r="AM13">
        <f>Ввод!AL20</f>
        <v>30</v>
      </c>
      <c r="AN13">
        <f>Ввод!AM20</f>
        <v>31</v>
      </c>
      <c r="AO13">
        <f>Ввод!AN20</f>
        <v>32</v>
      </c>
      <c r="AP13">
        <f>Ввод!AO20</f>
        <v>33</v>
      </c>
      <c r="AQ13">
        <f>Ввод!AP20</f>
        <v>34</v>
      </c>
      <c r="AR13">
        <f>Ввод!AQ20</f>
        <v>35</v>
      </c>
      <c r="AS13">
        <f>Ввод!AR20</f>
        <v>36</v>
      </c>
      <c r="AT13">
        <f>Ввод!AS20</f>
        <v>37</v>
      </c>
      <c r="AU13">
        <f>Ввод!AT20</f>
        <v>38</v>
      </c>
      <c r="AV13">
        <f>Ввод!AU20</f>
        <v>39</v>
      </c>
      <c r="AW13">
        <f>Ввод!AV20</f>
        <v>40</v>
      </c>
      <c r="AX13">
        <f>Ввод!AW20</f>
        <v>41</v>
      </c>
      <c r="AY13">
        <f>Ввод!AX20</f>
        <v>42</v>
      </c>
      <c r="AZ13">
        <f>Ввод!AY20</f>
        <v>43</v>
      </c>
      <c r="BA13">
        <f>Ввод!AZ20</f>
        <v>44</v>
      </c>
      <c r="BB13">
        <f>Ввод!BA20</f>
        <v>45</v>
      </c>
      <c r="BC13">
        <f>Ввод!BB20</f>
        <v>46</v>
      </c>
      <c r="BD13">
        <f>Ввод!BC20</f>
        <v>47</v>
      </c>
      <c r="BE13">
        <f>Ввод!BD20</f>
        <v>48</v>
      </c>
      <c r="BF13">
        <f>Ввод!BE20</f>
        <v>49</v>
      </c>
      <c r="BG13">
        <f>Ввод!BF20</f>
        <v>50</v>
      </c>
      <c r="BH13">
        <f>Ввод!BG20</f>
        <v>51</v>
      </c>
      <c r="BI13">
        <f>Ввод!BH20</f>
        <v>52</v>
      </c>
      <c r="BJ13">
        <f>Ввод!BI20</f>
        <v>53</v>
      </c>
      <c r="BK13">
        <f>Ввод!BJ20</f>
        <v>54</v>
      </c>
      <c r="BL13">
        <f>Ввод!BK20</f>
        <v>55</v>
      </c>
      <c r="BM13">
        <f>Ввод!BL20</f>
        <v>56</v>
      </c>
      <c r="BN13">
        <f>Ввод!BM20</f>
        <v>57</v>
      </c>
      <c r="BO13">
        <f>Ввод!BN20</f>
        <v>58</v>
      </c>
      <c r="BP13">
        <f>Ввод!BO20</f>
        <v>59</v>
      </c>
      <c r="BQ13">
        <f>Ввод!BP20</f>
        <v>60</v>
      </c>
      <c r="BR13">
        <f>Ввод!BQ20</f>
        <v>61</v>
      </c>
      <c r="BS13">
        <f>Ввод!BR20</f>
        <v>62</v>
      </c>
      <c r="BT13">
        <f>Ввод!BS20</f>
        <v>63</v>
      </c>
      <c r="BU13">
        <f>Ввод!BT20</f>
        <v>64</v>
      </c>
      <c r="BV13">
        <f>Ввод!BU20</f>
        <v>65</v>
      </c>
      <c r="BW13">
        <f>Ввод!BV20</f>
        <v>66</v>
      </c>
      <c r="BX13">
        <f>Ввод!BW20</f>
        <v>67</v>
      </c>
      <c r="BY13">
        <f>Ввод!BX20</f>
        <v>68</v>
      </c>
      <c r="BZ13">
        <f>Ввод!BY20</f>
        <v>69</v>
      </c>
      <c r="CA13">
        <f>Ввод!BZ20</f>
        <v>70</v>
      </c>
      <c r="CB13">
        <f>Ввод!CA20</f>
        <v>71</v>
      </c>
      <c r="CC13">
        <f>Ввод!CB20</f>
        <v>72</v>
      </c>
      <c r="CD13">
        <f>Ввод!CC20</f>
        <v>73</v>
      </c>
      <c r="CE13">
        <f>Ввод!CD20</f>
        <v>74</v>
      </c>
      <c r="CF13">
        <f>Ввод!CE20</f>
        <v>75</v>
      </c>
      <c r="CG13">
        <f>Ввод!CF20</f>
        <v>76</v>
      </c>
      <c r="CH13">
        <f>Ввод!CG20</f>
        <v>77</v>
      </c>
      <c r="CI13">
        <f>Ввод!CH20</f>
        <v>78</v>
      </c>
      <c r="CJ13">
        <f>Ввод!CI20</f>
        <v>79</v>
      </c>
      <c r="CK13">
        <f>Ввод!CJ20</f>
        <v>80</v>
      </c>
      <c r="CL13">
        <f>Ввод!CK20</f>
        <v>81</v>
      </c>
      <c r="CM13">
        <f>Ввод!CL20</f>
        <v>82</v>
      </c>
      <c r="CN13">
        <f>Ввод!CM20</f>
        <v>83</v>
      </c>
      <c r="CO13">
        <f>Ввод!CN20</f>
        <v>84</v>
      </c>
      <c r="CP13">
        <f>Ввод!CO20</f>
        <v>85</v>
      </c>
      <c r="CQ13">
        <f>Ввод!CP20</f>
        <v>86</v>
      </c>
      <c r="CR13">
        <f>Ввод!CQ20</f>
        <v>87</v>
      </c>
      <c r="CS13">
        <f>Ввод!CR20</f>
        <v>88</v>
      </c>
      <c r="CT13">
        <f>Ввод!CS20</f>
        <v>89</v>
      </c>
      <c r="CU13">
        <f>Ввод!CT20</f>
        <v>90</v>
      </c>
      <c r="CV13">
        <f>Ввод!CU20</f>
        <v>91</v>
      </c>
      <c r="CW13">
        <f>Ввод!CV20</f>
        <v>92</v>
      </c>
      <c r="CX13">
        <f>Ввод!CW20</f>
        <v>93</v>
      </c>
      <c r="CY13">
        <f>Ввод!CX20</f>
        <v>94</v>
      </c>
      <c r="CZ13">
        <f>Ввод!CY20</f>
        <v>95</v>
      </c>
      <c r="DA13">
        <f>Ввод!CZ20</f>
        <v>96</v>
      </c>
      <c r="DB13">
        <f>Ввод!DA20</f>
        <v>97</v>
      </c>
      <c r="DC13">
        <f>Ввод!DB20</f>
        <v>98</v>
      </c>
      <c r="DD13">
        <f>Ввод!DC20</f>
        <v>99</v>
      </c>
      <c r="DE13">
        <f>Ввод!DD20</f>
        <v>100</v>
      </c>
      <c r="DF13">
        <f>Ввод!DE20</f>
        <v>101</v>
      </c>
      <c r="DG13">
        <f>Ввод!DF20</f>
        <v>102</v>
      </c>
      <c r="DH13">
        <f>Ввод!DG20</f>
        <v>103</v>
      </c>
      <c r="DI13">
        <f>Ввод!DH20</f>
        <v>104</v>
      </c>
      <c r="DJ13">
        <f>Ввод!DI20</f>
        <v>105</v>
      </c>
      <c r="DK13">
        <f>Ввод!DJ20</f>
        <v>106</v>
      </c>
    </row>
    <row r="14" spans="2:117" x14ac:dyDescent="0.25">
      <c r="J14" s="37">
        <f>Ввод!I21</f>
        <v>44562</v>
      </c>
      <c r="K14" s="37">
        <f>Ввод!J21</f>
        <v>44652</v>
      </c>
      <c r="L14" s="37">
        <f>Ввод!K21</f>
        <v>44743</v>
      </c>
      <c r="M14" s="37">
        <f>Ввод!L21</f>
        <v>44835</v>
      </c>
      <c r="N14" s="37">
        <f>Ввод!M21</f>
        <v>44927</v>
      </c>
      <c r="O14" s="37">
        <f>Ввод!N21</f>
        <v>45017</v>
      </c>
      <c r="P14" s="37">
        <f>Ввод!O21</f>
        <v>45108</v>
      </c>
      <c r="Q14" s="37">
        <f>Ввод!P21</f>
        <v>45200</v>
      </c>
      <c r="R14" s="37">
        <f>Ввод!Q21</f>
        <v>45292</v>
      </c>
      <c r="S14" s="37">
        <f>Ввод!R21</f>
        <v>45383</v>
      </c>
      <c r="T14" s="37">
        <f>Ввод!S21</f>
        <v>45474</v>
      </c>
      <c r="U14" s="37">
        <f>Ввод!T21</f>
        <v>45566</v>
      </c>
      <c r="V14" s="37">
        <f>Ввод!U21</f>
        <v>45658</v>
      </c>
      <c r="W14" s="37">
        <f>Ввод!V21</f>
        <v>45748</v>
      </c>
      <c r="X14" s="37">
        <f>Ввод!W21</f>
        <v>45839</v>
      </c>
      <c r="Y14" s="37">
        <f>Ввод!X21</f>
        <v>45931</v>
      </c>
      <c r="Z14" s="37">
        <f>Ввод!Y21</f>
        <v>46023</v>
      </c>
      <c r="AA14" s="37">
        <f>Ввод!Z21</f>
        <v>46113</v>
      </c>
      <c r="AB14" s="37">
        <f>Ввод!AA21</f>
        <v>46204</v>
      </c>
      <c r="AC14" s="37">
        <f>Ввод!AB21</f>
        <v>46296</v>
      </c>
      <c r="AD14" s="37">
        <f>Ввод!AC21</f>
        <v>46388</v>
      </c>
      <c r="AE14" s="37">
        <f>Ввод!AD21</f>
        <v>46478</v>
      </c>
      <c r="AF14" s="37">
        <f>Ввод!AE21</f>
        <v>46569</v>
      </c>
      <c r="AG14" s="37">
        <f>Ввод!AF21</f>
        <v>46661</v>
      </c>
      <c r="AH14" s="37">
        <f>Ввод!AG21</f>
        <v>46753</v>
      </c>
      <c r="AI14" s="37">
        <f>Ввод!AH21</f>
        <v>46844</v>
      </c>
      <c r="AJ14" s="37">
        <f>Ввод!AI21</f>
        <v>46935</v>
      </c>
      <c r="AK14" s="37">
        <f>Ввод!AJ21</f>
        <v>47027</v>
      </c>
      <c r="AL14" s="37">
        <f>Ввод!AK21</f>
        <v>47119</v>
      </c>
      <c r="AM14" s="37">
        <f>Ввод!AL21</f>
        <v>47209</v>
      </c>
      <c r="AN14" s="37">
        <f>Ввод!AM21</f>
        <v>47300</v>
      </c>
      <c r="AO14" s="37">
        <f>Ввод!AN21</f>
        <v>47392</v>
      </c>
      <c r="AP14" s="37">
        <f>Ввод!AO21</f>
        <v>47484</v>
      </c>
      <c r="AQ14" s="37">
        <f>Ввод!AP21</f>
        <v>47574</v>
      </c>
      <c r="AR14" s="37">
        <f>Ввод!AQ21</f>
        <v>47665</v>
      </c>
      <c r="AS14" s="37">
        <f>Ввод!AR21</f>
        <v>47757</v>
      </c>
      <c r="AT14" s="37">
        <f>Ввод!AS21</f>
        <v>47849</v>
      </c>
      <c r="AU14" s="37">
        <f>Ввод!AT21</f>
        <v>47939</v>
      </c>
      <c r="AV14" s="37">
        <f>Ввод!AU21</f>
        <v>48030</v>
      </c>
      <c r="AW14" s="37">
        <f>Ввод!AV21</f>
        <v>48122</v>
      </c>
      <c r="AX14" s="37">
        <f>Ввод!AW21</f>
        <v>48214</v>
      </c>
      <c r="AY14" s="37">
        <f>Ввод!AX21</f>
        <v>48305</v>
      </c>
      <c r="AZ14" s="37">
        <f>Ввод!AY21</f>
        <v>48396</v>
      </c>
      <c r="BA14" s="37">
        <f>Ввод!AZ21</f>
        <v>48488</v>
      </c>
      <c r="BB14" s="37">
        <f>Ввод!BA21</f>
        <v>48580</v>
      </c>
      <c r="BC14" s="37">
        <f>Ввод!BB21</f>
        <v>48670</v>
      </c>
      <c r="BD14" s="37">
        <f>Ввод!BC21</f>
        <v>48761</v>
      </c>
      <c r="BE14" s="37">
        <f>Ввод!BD21</f>
        <v>48853</v>
      </c>
      <c r="BF14" s="37">
        <f>Ввод!BE21</f>
        <v>48945</v>
      </c>
      <c r="BG14" s="37">
        <f>Ввод!BF21</f>
        <v>49035</v>
      </c>
      <c r="BH14" s="37">
        <f>Ввод!BG21</f>
        <v>49126</v>
      </c>
      <c r="BI14" s="37">
        <f>Ввод!BH21</f>
        <v>0</v>
      </c>
      <c r="BJ14" s="37">
        <f>Ввод!BI21</f>
        <v>0</v>
      </c>
      <c r="BK14" s="37">
        <f>Ввод!BJ21</f>
        <v>0</v>
      </c>
      <c r="BL14" s="37">
        <f>Ввод!BK21</f>
        <v>0</v>
      </c>
      <c r="BM14" s="37">
        <f>Ввод!BL21</f>
        <v>0</v>
      </c>
      <c r="BN14" s="37">
        <f>Ввод!BM21</f>
        <v>0</v>
      </c>
      <c r="BO14" s="37">
        <f>Ввод!BN21</f>
        <v>0</v>
      </c>
      <c r="BP14" s="37">
        <f>Ввод!BO21</f>
        <v>0</v>
      </c>
      <c r="BQ14" s="37">
        <f>Ввод!BP21</f>
        <v>0</v>
      </c>
      <c r="BR14" s="37">
        <f>Ввод!BQ21</f>
        <v>0</v>
      </c>
      <c r="BS14" s="37">
        <f>Ввод!BR21</f>
        <v>0</v>
      </c>
      <c r="BT14" s="37">
        <f>Ввод!BS21</f>
        <v>0</v>
      </c>
      <c r="BU14" s="37">
        <f>Ввод!BT21</f>
        <v>0</v>
      </c>
      <c r="BV14" s="37">
        <f>Ввод!BU21</f>
        <v>0</v>
      </c>
      <c r="BW14" s="37">
        <f>Ввод!BV21</f>
        <v>0</v>
      </c>
      <c r="BX14" s="37">
        <f>Ввод!BW21</f>
        <v>0</v>
      </c>
      <c r="BY14" s="37">
        <f>Ввод!BX21</f>
        <v>0</v>
      </c>
      <c r="BZ14" s="37">
        <f>Ввод!BY21</f>
        <v>0</v>
      </c>
      <c r="CA14" s="37">
        <f>Ввод!BZ21</f>
        <v>0</v>
      </c>
      <c r="CB14" s="37">
        <f>Ввод!CA21</f>
        <v>0</v>
      </c>
      <c r="CC14" s="37">
        <f>Ввод!CB21</f>
        <v>0</v>
      </c>
      <c r="CD14" s="37">
        <f>Ввод!CC21</f>
        <v>0</v>
      </c>
      <c r="CE14" s="37">
        <f>Ввод!CD21</f>
        <v>0</v>
      </c>
      <c r="CF14" s="37">
        <f>Ввод!CE21</f>
        <v>0</v>
      </c>
      <c r="CG14" s="37">
        <f>Ввод!CF21</f>
        <v>0</v>
      </c>
      <c r="CH14" s="37">
        <f>Ввод!CG21</f>
        <v>0</v>
      </c>
      <c r="CI14" s="37">
        <f>Ввод!CH21</f>
        <v>0</v>
      </c>
      <c r="CJ14" s="37">
        <f>Ввод!CI21</f>
        <v>0</v>
      </c>
      <c r="CK14" s="37">
        <f>Ввод!CJ21</f>
        <v>0</v>
      </c>
      <c r="CL14" s="37">
        <f>Ввод!CK21</f>
        <v>0</v>
      </c>
      <c r="CM14" s="37">
        <f>Ввод!CL21</f>
        <v>0</v>
      </c>
      <c r="CN14" s="37">
        <f>Ввод!CM21</f>
        <v>0</v>
      </c>
      <c r="CO14" s="37">
        <f>Ввод!CN21</f>
        <v>0</v>
      </c>
      <c r="CP14" s="37">
        <f>Ввод!CO21</f>
        <v>0</v>
      </c>
      <c r="CQ14" s="37">
        <f>Ввод!CP21</f>
        <v>0</v>
      </c>
      <c r="CR14" s="37">
        <f>Ввод!CQ21</f>
        <v>0</v>
      </c>
      <c r="CS14" s="37">
        <f>Ввод!CR21</f>
        <v>0</v>
      </c>
      <c r="CT14" s="37">
        <f>Ввод!CS21</f>
        <v>0</v>
      </c>
      <c r="CU14" s="37">
        <f>Ввод!CT21</f>
        <v>0</v>
      </c>
      <c r="CV14" s="37">
        <f>Ввод!CU21</f>
        <v>0</v>
      </c>
      <c r="CW14" s="37">
        <f>Ввод!CV21</f>
        <v>0</v>
      </c>
      <c r="CX14" s="37">
        <f>Ввод!CW21</f>
        <v>0</v>
      </c>
      <c r="CY14" s="37">
        <f>Ввод!CX21</f>
        <v>0</v>
      </c>
      <c r="CZ14" s="37">
        <f>Ввод!CY21</f>
        <v>0</v>
      </c>
      <c r="DA14" s="37">
        <f>Ввод!CZ21</f>
        <v>0</v>
      </c>
      <c r="DB14" s="37">
        <f>Ввод!DA21</f>
        <v>0</v>
      </c>
      <c r="DC14" s="37">
        <f>Ввод!DB21</f>
        <v>0</v>
      </c>
      <c r="DD14" s="37">
        <f>Ввод!DC21</f>
        <v>0</v>
      </c>
      <c r="DE14" s="37">
        <f>Ввод!DD21</f>
        <v>0</v>
      </c>
      <c r="DF14" s="37">
        <f>Ввод!DE21</f>
        <v>0</v>
      </c>
      <c r="DG14" s="37">
        <f>Ввод!DF21</f>
        <v>0</v>
      </c>
      <c r="DH14" s="37">
        <f>Ввод!DG21</f>
        <v>0</v>
      </c>
      <c r="DI14" s="37">
        <f>Ввод!DH21</f>
        <v>0</v>
      </c>
      <c r="DJ14" s="37">
        <f>Ввод!DI21</f>
        <v>0</v>
      </c>
      <c r="DK14" s="38">
        <f>Ввод!DJ21</f>
        <v>0</v>
      </c>
    </row>
    <row r="15" spans="2:117" ht="35.1" customHeight="1" x14ac:dyDescent="0.25">
      <c r="I15" s="152"/>
      <c r="J15" s="39">
        <f>Ввод!I22</f>
        <v>44651</v>
      </c>
      <c r="K15" s="39">
        <f>Ввод!J22</f>
        <v>44742</v>
      </c>
      <c r="L15" s="39">
        <f>Ввод!K22</f>
        <v>44834</v>
      </c>
      <c r="M15" s="39">
        <f>Ввод!L22</f>
        <v>44926</v>
      </c>
      <c r="N15" s="39">
        <f>Ввод!M22</f>
        <v>45016</v>
      </c>
      <c r="O15" s="39">
        <f>Ввод!N22</f>
        <v>45107</v>
      </c>
      <c r="P15" s="39">
        <f>Ввод!O22</f>
        <v>45199</v>
      </c>
      <c r="Q15" s="39">
        <f>Ввод!P22</f>
        <v>45291</v>
      </c>
      <c r="R15" s="39">
        <f>Ввод!Q22</f>
        <v>45382</v>
      </c>
      <c r="S15" s="39">
        <f>Ввод!R22</f>
        <v>45473</v>
      </c>
      <c r="T15" s="39">
        <f>Ввод!S22</f>
        <v>45565</v>
      </c>
      <c r="U15" s="39">
        <f>Ввод!T22</f>
        <v>45657</v>
      </c>
      <c r="V15" s="39">
        <f>Ввод!U22</f>
        <v>45747</v>
      </c>
      <c r="W15" s="39">
        <f>Ввод!V22</f>
        <v>45838</v>
      </c>
      <c r="X15" s="39">
        <f>Ввод!W22</f>
        <v>45930</v>
      </c>
      <c r="Y15" s="39">
        <f>Ввод!X22</f>
        <v>46022</v>
      </c>
      <c r="Z15" s="39">
        <f>Ввод!Y22</f>
        <v>46112</v>
      </c>
      <c r="AA15" s="39">
        <f>Ввод!Z22</f>
        <v>46203</v>
      </c>
      <c r="AB15" s="39">
        <f>Ввод!AA22</f>
        <v>46295</v>
      </c>
      <c r="AC15" s="39">
        <f>Ввод!AB22</f>
        <v>46387</v>
      </c>
      <c r="AD15" s="39">
        <f>Ввод!AC22</f>
        <v>46477</v>
      </c>
      <c r="AE15" s="39">
        <f>Ввод!AD22</f>
        <v>46568</v>
      </c>
      <c r="AF15" s="39">
        <f>Ввод!AE22</f>
        <v>46660</v>
      </c>
      <c r="AG15" s="39">
        <f>Ввод!AF22</f>
        <v>46752</v>
      </c>
      <c r="AH15" s="39">
        <f>Ввод!AG22</f>
        <v>46843</v>
      </c>
      <c r="AI15" s="39">
        <f>Ввод!AH22</f>
        <v>46934</v>
      </c>
      <c r="AJ15" s="39">
        <f>Ввод!AI22</f>
        <v>47026</v>
      </c>
      <c r="AK15" s="39">
        <f>Ввод!AJ22</f>
        <v>47118</v>
      </c>
      <c r="AL15" s="39">
        <f>Ввод!AK22</f>
        <v>47208</v>
      </c>
      <c r="AM15" s="39">
        <f>Ввод!AL22</f>
        <v>47299</v>
      </c>
      <c r="AN15" s="39">
        <f>Ввод!AM22</f>
        <v>47391</v>
      </c>
      <c r="AO15" s="39">
        <f>Ввод!AN22</f>
        <v>47483</v>
      </c>
      <c r="AP15" s="39">
        <f>Ввод!AO22</f>
        <v>47573</v>
      </c>
      <c r="AQ15" s="39">
        <f>Ввод!AP22</f>
        <v>47664</v>
      </c>
      <c r="AR15" s="39">
        <f>Ввод!AQ22</f>
        <v>47756</v>
      </c>
      <c r="AS15" s="39">
        <f>Ввод!AR22</f>
        <v>47848</v>
      </c>
      <c r="AT15" s="39">
        <f>Ввод!AS22</f>
        <v>47938</v>
      </c>
      <c r="AU15" s="39">
        <f>Ввод!AT22</f>
        <v>48029</v>
      </c>
      <c r="AV15" s="39">
        <f>Ввод!AU22</f>
        <v>48121</v>
      </c>
      <c r="AW15" s="39">
        <f>Ввод!AV22</f>
        <v>48213</v>
      </c>
      <c r="AX15" s="39">
        <f>Ввод!AW22</f>
        <v>48304</v>
      </c>
      <c r="AY15" s="39">
        <f>Ввод!AX22</f>
        <v>48395</v>
      </c>
      <c r="AZ15" s="39">
        <f>Ввод!AY22</f>
        <v>48487</v>
      </c>
      <c r="BA15" s="39">
        <f>Ввод!AZ22</f>
        <v>48579</v>
      </c>
      <c r="BB15" s="39">
        <f>Ввод!BA22</f>
        <v>48669</v>
      </c>
      <c r="BC15" s="39">
        <f>Ввод!BB22</f>
        <v>48760</v>
      </c>
      <c r="BD15" s="39">
        <f>Ввод!BC22</f>
        <v>48852</v>
      </c>
      <c r="BE15" s="39">
        <f>Ввод!BD22</f>
        <v>48944</v>
      </c>
      <c r="BF15" s="39">
        <f>Ввод!BE22</f>
        <v>49034</v>
      </c>
      <c r="BG15" s="39">
        <f>Ввод!BF22</f>
        <v>49125</v>
      </c>
      <c r="BH15" s="39">
        <f>Ввод!BG22</f>
        <v>49217</v>
      </c>
      <c r="BI15" s="39">
        <f>Ввод!BH22</f>
        <v>91</v>
      </c>
      <c r="BJ15" s="39">
        <f>Ввод!BI22</f>
        <v>91</v>
      </c>
      <c r="BK15" s="39">
        <f>Ввод!BJ22</f>
        <v>91</v>
      </c>
      <c r="BL15" s="39">
        <f>Ввод!BK22</f>
        <v>91</v>
      </c>
      <c r="BM15" s="39">
        <f>Ввод!BL22</f>
        <v>91</v>
      </c>
      <c r="BN15" s="39">
        <f>Ввод!BM22</f>
        <v>91</v>
      </c>
      <c r="BO15" s="39">
        <f>Ввод!BN22</f>
        <v>91</v>
      </c>
      <c r="BP15" s="39">
        <f>Ввод!BO22</f>
        <v>91</v>
      </c>
      <c r="BQ15" s="39">
        <f>Ввод!BP22</f>
        <v>91</v>
      </c>
      <c r="BR15" s="39">
        <f>Ввод!BQ22</f>
        <v>91</v>
      </c>
      <c r="BS15" s="39">
        <f>Ввод!BR22</f>
        <v>91</v>
      </c>
      <c r="BT15" s="39">
        <f>Ввод!BS22</f>
        <v>91</v>
      </c>
      <c r="BU15" s="39">
        <f>Ввод!BT22</f>
        <v>91</v>
      </c>
      <c r="BV15" s="39">
        <f>Ввод!BU22</f>
        <v>91</v>
      </c>
      <c r="BW15" s="39">
        <f>Ввод!BV22</f>
        <v>91</v>
      </c>
      <c r="BX15" s="39">
        <f>Ввод!BW22</f>
        <v>91</v>
      </c>
      <c r="BY15" s="39">
        <f>Ввод!BX22</f>
        <v>91</v>
      </c>
      <c r="BZ15" s="39">
        <f>Ввод!BY22</f>
        <v>91</v>
      </c>
      <c r="CA15" s="39">
        <f>Ввод!BZ22</f>
        <v>91</v>
      </c>
      <c r="CB15" s="39">
        <f>Ввод!CA22</f>
        <v>91</v>
      </c>
      <c r="CC15" s="39">
        <f>Ввод!CB22</f>
        <v>91</v>
      </c>
      <c r="CD15" s="39">
        <f>Ввод!CC22</f>
        <v>91</v>
      </c>
      <c r="CE15" s="39">
        <f>Ввод!CD22</f>
        <v>91</v>
      </c>
      <c r="CF15" s="39">
        <f>Ввод!CE22</f>
        <v>91</v>
      </c>
      <c r="CG15" s="39">
        <f>Ввод!CF22</f>
        <v>91</v>
      </c>
      <c r="CH15" s="39">
        <f>Ввод!CG22</f>
        <v>91</v>
      </c>
      <c r="CI15" s="39">
        <f>Ввод!CH22</f>
        <v>91</v>
      </c>
      <c r="CJ15" s="39">
        <f>Ввод!CI22</f>
        <v>91</v>
      </c>
      <c r="CK15" s="39">
        <f>Ввод!CJ22</f>
        <v>91</v>
      </c>
      <c r="CL15" s="39">
        <f>Ввод!CK22</f>
        <v>91</v>
      </c>
      <c r="CM15" s="39">
        <f>Ввод!CL22</f>
        <v>91</v>
      </c>
      <c r="CN15" s="39">
        <f>Ввод!CM22</f>
        <v>91</v>
      </c>
      <c r="CO15" s="39">
        <f>Ввод!CN22</f>
        <v>91</v>
      </c>
      <c r="CP15" s="39">
        <f>Ввод!CO22</f>
        <v>91</v>
      </c>
      <c r="CQ15" s="39">
        <f>Ввод!CP22</f>
        <v>91</v>
      </c>
      <c r="CR15" s="39">
        <f>Ввод!CQ22</f>
        <v>91</v>
      </c>
      <c r="CS15" s="39">
        <f>Ввод!CR22</f>
        <v>91</v>
      </c>
      <c r="CT15" s="39">
        <f>Ввод!CS22</f>
        <v>91</v>
      </c>
      <c r="CU15" s="39">
        <f>Ввод!CT22</f>
        <v>91</v>
      </c>
      <c r="CV15" s="39">
        <f>Ввод!CU22</f>
        <v>91</v>
      </c>
      <c r="CW15" s="39">
        <f>Ввод!CV22</f>
        <v>91</v>
      </c>
      <c r="CX15" s="39">
        <f>Ввод!CW22</f>
        <v>91</v>
      </c>
      <c r="CY15" s="39">
        <f>Ввод!CX22</f>
        <v>91</v>
      </c>
      <c r="CZ15" s="39">
        <f>Ввод!CY22</f>
        <v>91</v>
      </c>
      <c r="DA15" s="39">
        <f>Ввод!CZ22</f>
        <v>91</v>
      </c>
      <c r="DB15" s="39">
        <f>Ввод!DA22</f>
        <v>91</v>
      </c>
      <c r="DC15" s="39">
        <f>Ввод!DB22</f>
        <v>91</v>
      </c>
      <c r="DD15" s="39">
        <f>Ввод!DC22</f>
        <v>91</v>
      </c>
      <c r="DE15" s="39">
        <f>Ввод!DD22</f>
        <v>91</v>
      </c>
      <c r="DF15" s="39">
        <f>Ввод!DE22</f>
        <v>91</v>
      </c>
      <c r="DG15" s="39">
        <f>Ввод!DF22</f>
        <v>91</v>
      </c>
      <c r="DH15" s="39">
        <f>Ввод!DG22</f>
        <v>91</v>
      </c>
      <c r="DI15" s="39">
        <f>Ввод!DH22</f>
        <v>91</v>
      </c>
      <c r="DJ15" s="39">
        <f>Ввод!DI22</f>
        <v>91</v>
      </c>
      <c r="DK15" s="39">
        <f>Ввод!DJ22</f>
        <v>91</v>
      </c>
      <c r="DL15" s="153"/>
      <c r="DM15" s="153"/>
    </row>
    <row r="16" spans="2:117" x14ac:dyDescent="0.25">
      <c r="J16">
        <f>Ввод!I23</f>
        <v>1</v>
      </c>
      <c r="K16">
        <f>Ввод!J23</f>
        <v>2</v>
      </c>
      <c r="L16">
        <f>Ввод!K23</f>
        <v>3</v>
      </c>
      <c r="M16">
        <f>Ввод!L23</f>
        <v>4</v>
      </c>
      <c r="N16">
        <f>Ввод!M23</f>
        <v>1</v>
      </c>
      <c r="O16">
        <f>Ввод!N23</f>
        <v>2</v>
      </c>
      <c r="P16">
        <f>Ввод!O23</f>
        <v>3</v>
      </c>
      <c r="Q16">
        <f>Ввод!P23</f>
        <v>4</v>
      </c>
      <c r="R16">
        <f>Ввод!Q23</f>
        <v>1</v>
      </c>
      <c r="S16">
        <f>Ввод!R23</f>
        <v>2</v>
      </c>
      <c r="T16">
        <f>Ввод!S23</f>
        <v>3</v>
      </c>
      <c r="U16">
        <f>Ввод!T23</f>
        <v>4</v>
      </c>
      <c r="V16">
        <f>Ввод!U23</f>
        <v>1</v>
      </c>
      <c r="W16">
        <f>Ввод!V23</f>
        <v>2</v>
      </c>
      <c r="X16">
        <f>Ввод!W23</f>
        <v>3</v>
      </c>
      <c r="Y16">
        <f>Ввод!X23</f>
        <v>4</v>
      </c>
      <c r="Z16">
        <f>Ввод!Y23</f>
        <v>1</v>
      </c>
      <c r="AA16">
        <f>Ввод!Z23</f>
        <v>2</v>
      </c>
      <c r="AB16">
        <f>Ввод!AA23</f>
        <v>3</v>
      </c>
      <c r="AC16">
        <f>Ввод!AB23</f>
        <v>4</v>
      </c>
      <c r="AD16">
        <f>Ввод!AC23</f>
        <v>1</v>
      </c>
      <c r="AE16">
        <f>Ввод!AD23</f>
        <v>2</v>
      </c>
      <c r="AF16">
        <f>Ввод!AE23</f>
        <v>3</v>
      </c>
      <c r="AG16">
        <f>Ввод!AF23</f>
        <v>4</v>
      </c>
      <c r="AH16">
        <f>Ввод!AG23</f>
        <v>1</v>
      </c>
      <c r="AI16">
        <f>Ввод!AH23</f>
        <v>2</v>
      </c>
      <c r="AJ16">
        <f>Ввод!AI23</f>
        <v>3</v>
      </c>
      <c r="AK16">
        <f>Ввод!AJ23</f>
        <v>4</v>
      </c>
      <c r="AL16">
        <f>Ввод!AK23</f>
        <v>1</v>
      </c>
      <c r="AM16">
        <f>Ввод!AL23</f>
        <v>2</v>
      </c>
      <c r="AN16">
        <f>Ввод!AM23</f>
        <v>3</v>
      </c>
      <c r="AO16">
        <f>Ввод!AN23</f>
        <v>4</v>
      </c>
      <c r="AP16">
        <f>Ввод!AO23</f>
        <v>1</v>
      </c>
      <c r="AQ16">
        <f>Ввод!AP23</f>
        <v>2</v>
      </c>
      <c r="AR16">
        <f>Ввод!AQ23</f>
        <v>3</v>
      </c>
      <c r="AS16">
        <f>Ввод!AR23</f>
        <v>4</v>
      </c>
      <c r="AT16">
        <f>Ввод!AS23</f>
        <v>1</v>
      </c>
      <c r="AU16">
        <f>Ввод!AT23</f>
        <v>2</v>
      </c>
      <c r="AV16">
        <f>Ввод!AU23</f>
        <v>3</v>
      </c>
      <c r="AW16">
        <f>Ввод!AV23</f>
        <v>4</v>
      </c>
      <c r="AX16">
        <f>Ввод!AW23</f>
        <v>1</v>
      </c>
      <c r="AY16">
        <f>Ввод!AX23</f>
        <v>2</v>
      </c>
      <c r="AZ16">
        <f>Ввод!AY23</f>
        <v>3</v>
      </c>
      <c r="BA16">
        <f>Ввод!AZ23</f>
        <v>4</v>
      </c>
      <c r="BB16">
        <f>Ввод!BA23</f>
        <v>1</v>
      </c>
      <c r="BC16">
        <f>Ввод!BB23</f>
        <v>2</v>
      </c>
      <c r="BD16">
        <f>Ввод!BC23</f>
        <v>3</v>
      </c>
      <c r="BE16">
        <f>Ввод!BD23</f>
        <v>4</v>
      </c>
      <c r="BF16">
        <f>Ввод!BE23</f>
        <v>1</v>
      </c>
      <c r="BG16">
        <f>Ввод!BF23</f>
        <v>2</v>
      </c>
      <c r="BH16">
        <f>Ввод!BG23</f>
        <v>3</v>
      </c>
      <c r="BI16">
        <f>Ввод!BH23</f>
        <v>1</v>
      </c>
      <c r="BJ16">
        <f>Ввод!BI23</f>
        <v>1</v>
      </c>
      <c r="BK16">
        <f>Ввод!BJ23</f>
        <v>1</v>
      </c>
      <c r="BL16">
        <f>Ввод!BK23</f>
        <v>1</v>
      </c>
      <c r="BM16">
        <f>Ввод!BL23</f>
        <v>1</v>
      </c>
      <c r="BN16">
        <f>Ввод!BM23</f>
        <v>1</v>
      </c>
      <c r="BO16">
        <f>Ввод!BN23</f>
        <v>1</v>
      </c>
      <c r="BP16">
        <f>Ввод!BO23</f>
        <v>1</v>
      </c>
      <c r="BQ16">
        <f>Ввод!BP23</f>
        <v>1</v>
      </c>
      <c r="BR16">
        <f>Ввод!BQ23</f>
        <v>1</v>
      </c>
      <c r="BS16">
        <f>Ввод!BR23</f>
        <v>1</v>
      </c>
      <c r="BT16">
        <f>Ввод!BS23</f>
        <v>1</v>
      </c>
      <c r="BU16">
        <f>Ввод!BT23</f>
        <v>1</v>
      </c>
      <c r="BV16">
        <f>Ввод!BU23</f>
        <v>1</v>
      </c>
      <c r="BW16">
        <f>Ввод!BV23</f>
        <v>1</v>
      </c>
      <c r="BX16">
        <f>Ввод!BW23</f>
        <v>1</v>
      </c>
      <c r="BY16">
        <f>Ввод!BX23</f>
        <v>1</v>
      </c>
      <c r="BZ16">
        <f>Ввод!BY23</f>
        <v>1</v>
      </c>
      <c r="CA16">
        <f>Ввод!BZ23</f>
        <v>1</v>
      </c>
      <c r="CB16">
        <f>Ввод!CA23</f>
        <v>1</v>
      </c>
      <c r="CC16">
        <f>Ввод!CB23</f>
        <v>1</v>
      </c>
      <c r="CD16">
        <f>Ввод!CC23</f>
        <v>1</v>
      </c>
      <c r="CE16">
        <f>Ввод!CD23</f>
        <v>1</v>
      </c>
      <c r="CF16">
        <f>Ввод!CE23</f>
        <v>1</v>
      </c>
      <c r="CG16">
        <f>Ввод!CF23</f>
        <v>1</v>
      </c>
      <c r="CH16">
        <f>Ввод!CG23</f>
        <v>1</v>
      </c>
      <c r="CI16">
        <f>Ввод!CH23</f>
        <v>1</v>
      </c>
      <c r="CJ16">
        <f>Ввод!CI23</f>
        <v>1</v>
      </c>
      <c r="CK16">
        <f>Ввод!CJ23</f>
        <v>1</v>
      </c>
      <c r="CL16">
        <f>Ввод!CK23</f>
        <v>1</v>
      </c>
      <c r="CM16">
        <f>Ввод!CL23</f>
        <v>1</v>
      </c>
      <c r="CN16">
        <f>Ввод!CM23</f>
        <v>1</v>
      </c>
      <c r="CO16">
        <f>Ввод!CN23</f>
        <v>1</v>
      </c>
      <c r="CP16">
        <f>Ввод!CO23</f>
        <v>1</v>
      </c>
      <c r="CQ16">
        <f>Ввод!CP23</f>
        <v>1</v>
      </c>
      <c r="CR16">
        <f>Ввод!CQ23</f>
        <v>1</v>
      </c>
      <c r="CS16">
        <f>Ввод!CR23</f>
        <v>1</v>
      </c>
      <c r="CT16">
        <f>Ввод!CS23</f>
        <v>1</v>
      </c>
      <c r="CU16">
        <f>Ввод!CT23</f>
        <v>1</v>
      </c>
      <c r="CV16">
        <f>Ввод!CU23</f>
        <v>1</v>
      </c>
      <c r="CW16">
        <f>Ввод!CV23</f>
        <v>1</v>
      </c>
      <c r="CX16">
        <f>Ввод!CW23</f>
        <v>1</v>
      </c>
      <c r="CY16">
        <f>Ввод!CX23</f>
        <v>1</v>
      </c>
      <c r="CZ16">
        <f>Ввод!CY23</f>
        <v>1</v>
      </c>
      <c r="DA16">
        <f>Ввод!CZ23</f>
        <v>1</v>
      </c>
      <c r="DB16">
        <f>Ввод!DA23</f>
        <v>1</v>
      </c>
      <c r="DC16">
        <f>Ввод!DB23</f>
        <v>1</v>
      </c>
      <c r="DD16">
        <f>Ввод!DC23</f>
        <v>1</v>
      </c>
      <c r="DE16">
        <f>Ввод!DD23</f>
        <v>1</v>
      </c>
      <c r="DF16">
        <f>Ввод!DE23</f>
        <v>1</v>
      </c>
      <c r="DG16">
        <f>Ввод!DF23</f>
        <v>1</v>
      </c>
      <c r="DH16">
        <f>Ввод!DG23</f>
        <v>1</v>
      </c>
      <c r="DI16">
        <f>Ввод!DH23</f>
        <v>1</v>
      </c>
      <c r="DJ16">
        <f>Ввод!DI23</f>
        <v>1</v>
      </c>
      <c r="DK16">
        <f>Ввод!DJ23</f>
        <v>1</v>
      </c>
    </row>
    <row r="17" spans="1:114" x14ac:dyDescent="0.25">
      <c r="B17" s="43"/>
    </row>
    <row r="18" spans="1:114" s="26" customFormat="1" x14ac:dyDescent="0.25">
      <c r="A18" s="111"/>
      <c r="B18" s="154" t="s">
        <v>89</v>
      </c>
      <c r="F18" s="147" t="s">
        <v>270</v>
      </c>
      <c r="H18" s="47"/>
    </row>
    <row r="19" spans="1:114" x14ac:dyDescent="0.25">
      <c r="B19" s="33" t="s">
        <v>190</v>
      </c>
      <c r="H19" s="45" t="s">
        <v>138</v>
      </c>
      <c r="I19" s="144"/>
      <c r="J19" s="144">
        <f>Indexing!J88</f>
        <v>398.15993079502113</v>
      </c>
      <c r="K19" s="144">
        <f>Indexing!K88</f>
        <v>79.631986159004228</v>
      </c>
      <c r="L19" s="144">
        <f>Indexing!L88</f>
        <v>41.329000816523198</v>
      </c>
      <c r="M19" s="144">
        <f>Indexing!M88</f>
        <v>289.30300571566227</v>
      </c>
      <c r="N19" s="144">
        <f>Indexing!N88</f>
        <v>413.29000816523188</v>
      </c>
      <c r="O19" s="144">
        <f>Indexing!O88</f>
        <v>82.658001633046396</v>
      </c>
      <c r="P19" s="144">
        <f>Indexing!P88</f>
        <v>42.568870841018885</v>
      </c>
      <c r="Q19" s="144">
        <f>Indexing!Q88</f>
        <v>297.98209588713217</v>
      </c>
      <c r="R19" s="144">
        <f>Indexing!R88</f>
        <v>425.68870841018884</v>
      </c>
      <c r="S19" s="144">
        <f>Indexing!S88</f>
        <v>85.13774168203777</v>
      </c>
      <c r="T19" s="144">
        <f>Indexing!T88</f>
        <v>43.845936966249454</v>
      </c>
      <c r="U19" s="144">
        <f>Indexing!U88</f>
        <v>306.92155876374619</v>
      </c>
      <c r="V19" s="144">
        <f>Indexing!V88</f>
        <v>438.45936966249451</v>
      </c>
      <c r="W19" s="144">
        <f>Indexing!W88</f>
        <v>87.691873932498908</v>
      </c>
      <c r="X19" s="144">
        <f>Indexing!X88</f>
        <v>45.577858106010318</v>
      </c>
      <c r="Y19" s="144">
        <f>Indexing!Y88</f>
        <v>319.04500674207219</v>
      </c>
      <c r="Z19" s="144">
        <f>Indexing!Z88</f>
        <v>455.77858106010314</v>
      </c>
      <c r="AA19" s="144">
        <f>Indexing!AA88</f>
        <v>91.155716212020636</v>
      </c>
      <c r="AB19" s="144">
        <f>Indexing!AB88</f>
        <v>47.379218831633146</v>
      </c>
      <c r="AC19" s="144">
        <f>Indexing!AC88</f>
        <v>331.65453182143199</v>
      </c>
      <c r="AD19" s="144">
        <f>Indexing!AD88</f>
        <v>473.79218831633148</v>
      </c>
      <c r="AE19" s="144">
        <f>Indexing!AE88</f>
        <v>94.758437663266292</v>
      </c>
      <c r="AF19" s="144">
        <f>Indexing!AF88</f>
        <v>49.250145369134053</v>
      </c>
      <c r="AG19" s="144">
        <f>Indexing!AG88</f>
        <v>344.75101758393828</v>
      </c>
      <c r="AH19" s="144">
        <f>Indexing!AH88</f>
        <v>492.50145369134049</v>
      </c>
      <c r="AI19" s="144">
        <f>Indexing!AI88</f>
        <v>98.500290738268106</v>
      </c>
      <c r="AJ19" s="144">
        <f>Indexing!AJ88</f>
        <v>51.191059933658238</v>
      </c>
      <c r="AK19" s="144">
        <f>Indexing!AK88</f>
        <v>358.33741953560758</v>
      </c>
      <c r="AL19" s="144">
        <f>Indexing!AL88</f>
        <v>511.91059933658232</v>
      </c>
      <c r="AM19" s="144">
        <f>Indexing!AM88</f>
        <v>102.38211986731648</v>
      </c>
      <c r="AN19" s="144">
        <f>Indexing!AN88</f>
        <v>53.204416297827649</v>
      </c>
      <c r="AO19" s="144">
        <f>Indexing!AO88</f>
        <v>372.43091408479353</v>
      </c>
      <c r="AP19" s="144">
        <f>Indexing!AP88</f>
        <v>532.04416297827652</v>
      </c>
      <c r="AQ19" s="144">
        <f>Indexing!AQ88</f>
        <v>106.4088325956553</v>
      </c>
      <c r="AR19" s="144">
        <f>Indexing!AR88</f>
        <v>55.293870637859655</v>
      </c>
      <c r="AS19" s="144">
        <f>Indexing!AS88</f>
        <v>387.05709446501743</v>
      </c>
      <c r="AT19" s="144">
        <f>Indexing!AT88</f>
        <v>552.93870637859641</v>
      </c>
      <c r="AU19" s="144">
        <f>Indexing!AU88</f>
        <v>110.58774127571931</v>
      </c>
      <c r="AV19" s="144">
        <f>Indexing!AV88</f>
        <v>57.464084476042103</v>
      </c>
      <c r="AW19" s="144">
        <f>Indexing!AW88</f>
        <v>402.24859133229467</v>
      </c>
      <c r="AX19" s="144">
        <f>Indexing!AX88</f>
        <v>574.64084476042103</v>
      </c>
      <c r="AY19" s="144">
        <f>Indexing!AY88</f>
        <v>114.92816895208421</v>
      </c>
      <c r="AZ19" s="144">
        <f>Indexing!AZ88</f>
        <v>59.721213805572702</v>
      </c>
      <c r="BA19" s="144">
        <f>Indexing!BA88</f>
        <v>418.04849663900876</v>
      </c>
      <c r="BB19" s="144">
        <f>Indexing!BB88</f>
        <v>597.212138055727</v>
      </c>
      <c r="BC19" s="144">
        <f>Indexing!BC88</f>
        <v>119.4424276111454</v>
      </c>
      <c r="BD19" s="144">
        <f>Indexing!BD88</f>
        <v>62.070212915338928</v>
      </c>
      <c r="BE19" s="144">
        <f>Indexing!BE88</f>
        <v>434.49149040737245</v>
      </c>
      <c r="BF19" s="144">
        <f>Indexing!BF88</f>
        <v>620.70212915338925</v>
      </c>
      <c r="BG19" s="144">
        <f>Indexing!BG88</f>
        <v>124.14042583067786</v>
      </c>
      <c r="BH19" s="144">
        <f>Indexing!BH88</f>
        <v>64.514337476349525</v>
      </c>
      <c r="BI19" s="144">
        <f>Indexing!BI88</f>
        <v>645.14337476349522</v>
      </c>
      <c r="BJ19" s="144">
        <f>Indexing!BJ88</f>
        <v>645.14337476349522</v>
      </c>
      <c r="BK19" s="144">
        <f>Indexing!BK88</f>
        <v>645.14337476349522</v>
      </c>
      <c r="BL19" s="144">
        <f>Indexing!BL88</f>
        <v>645.14337476349522</v>
      </c>
      <c r="BM19" s="144">
        <f>Indexing!BM88</f>
        <v>645.14337476349522</v>
      </c>
      <c r="BN19" s="144">
        <f>Indexing!BN88</f>
        <v>645.14337476349522</v>
      </c>
      <c r="BO19" s="144">
        <f>Indexing!BO88</f>
        <v>645.14337476349522</v>
      </c>
      <c r="BP19" s="144">
        <f>Indexing!BP88</f>
        <v>645.14337476349522</v>
      </c>
      <c r="BQ19" s="144">
        <f>Indexing!BQ88</f>
        <v>645.14337476349522</v>
      </c>
      <c r="BR19" s="144">
        <f>Indexing!BR88</f>
        <v>645.14337476349522</v>
      </c>
      <c r="BS19" s="144">
        <f>Indexing!BS88</f>
        <v>645.14337476349522</v>
      </c>
      <c r="BT19" s="144">
        <f>Indexing!BT88</f>
        <v>645.14337476349522</v>
      </c>
      <c r="BU19" s="144">
        <f>Indexing!BU88</f>
        <v>645.14337476349522</v>
      </c>
      <c r="BV19" s="144">
        <f>Indexing!BV88</f>
        <v>645.14337476349522</v>
      </c>
      <c r="BW19" s="144">
        <f>Indexing!BW88</f>
        <v>645.14337476349522</v>
      </c>
      <c r="BX19" s="144">
        <f>Indexing!BX88</f>
        <v>645.14337476349522</v>
      </c>
      <c r="BY19" s="144">
        <f>Indexing!BY88</f>
        <v>645.14337476349522</v>
      </c>
      <c r="BZ19" s="144">
        <f>Indexing!BZ88</f>
        <v>645.14337476349522</v>
      </c>
      <c r="CA19" s="144">
        <f>Indexing!CA88</f>
        <v>645.14337476349522</v>
      </c>
      <c r="CB19" s="144">
        <f>Indexing!CB88</f>
        <v>645.14337476349522</v>
      </c>
      <c r="CC19" s="144">
        <f>Indexing!CC88</f>
        <v>645.14337476349522</v>
      </c>
      <c r="CD19" s="144">
        <f>Indexing!CD88</f>
        <v>645.14337476349522</v>
      </c>
      <c r="CE19" s="144">
        <f>Indexing!CE88</f>
        <v>645.14337476349522</v>
      </c>
      <c r="CF19" s="144">
        <f>Indexing!CF88</f>
        <v>645.14337476349522</v>
      </c>
      <c r="CG19" s="144">
        <f>Indexing!CG88</f>
        <v>645.14337476349522</v>
      </c>
      <c r="CH19" s="144">
        <f>Indexing!CH88</f>
        <v>645.14337476349522</v>
      </c>
      <c r="CI19" s="144">
        <f>Indexing!CI88</f>
        <v>645.14337476349522</v>
      </c>
      <c r="CJ19" s="144">
        <f>Indexing!CJ88</f>
        <v>645.14337476349522</v>
      </c>
      <c r="CK19" s="144">
        <f>Indexing!CK88</f>
        <v>645.14337476349522</v>
      </c>
      <c r="CL19" s="144">
        <f>Indexing!CL88</f>
        <v>645.14337476349522</v>
      </c>
      <c r="CM19" s="144">
        <f>Indexing!CM88</f>
        <v>645.14337476349522</v>
      </c>
      <c r="CN19" s="144">
        <f>Indexing!CN88</f>
        <v>645.14337476349522</v>
      </c>
      <c r="CO19" s="144">
        <f>Indexing!CO88</f>
        <v>645.14337476349522</v>
      </c>
      <c r="CP19" s="144">
        <f>Indexing!CP88</f>
        <v>645.14337476349522</v>
      </c>
      <c r="CQ19" s="144">
        <f>Indexing!CQ88</f>
        <v>645.14337476349522</v>
      </c>
      <c r="CR19" s="144">
        <f>Indexing!CR88</f>
        <v>645.14337476349522</v>
      </c>
      <c r="CS19" s="144">
        <f>Indexing!CS88</f>
        <v>645.14337476349522</v>
      </c>
      <c r="CT19" s="144">
        <f>Indexing!CT88</f>
        <v>645.14337476349522</v>
      </c>
      <c r="CU19" s="144">
        <f>Indexing!CU88</f>
        <v>645.14337476349522</v>
      </c>
      <c r="CV19" s="144">
        <f>Indexing!CV88</f>
        <v>645.14337476349522</v>
      </c>
      <c r="CW19" s="144">
        <f>Indexing!CW88</f>
        <v>645.14337476349522</v>
      </c>
      <c r="CX19" s="144">
        <f>Indexing!CX88</f>
        <v>645.14337476349522</v>
      </c>
      <c r="CY19" s="144">
        <f>Indexing!CY88</f>
        <v>645.14337476349522</v>
      </c>
      <c r="CZ19" s="144">
        <f>Indexing!CZ88</f>
        <v>645.14337476349522</v>
      </c>
      <c r="DA19" s="144">
        <f>Indexing!DA88</f>
        <v>645.14337476349522</v>
      </c>
      <c r="DB19" s="144">
        <f>Indexing!DB88</f>
        <v>645.14337476349522</v>
      </c>
      <c r="DC19" s="144">
        <f>Indexing!DC88</f>
        <v>645.14337476349522</v>
      </c>
      <c r="DD19" s="144">
        <f>Indexing!DD88</f>
        <v>645.14337476349522</v>
      </c>
      <c r="DE19" s="144">
        <f>Indexing!DE88</f>
        <v>645.14337476349522</v>
      </c>
      <c r="DF19" s="144">
        <f>Indexing!DF88</f>
        <v>645.14337476349522</v>
      </c>
      <c r="DG19" s="144">
        <f>Indexing!DG88</f>
        <v>645.14337476349522</v>
      </c>
      <c r="DH19" s="144">
        <f>Indexing!DH88</f>
        <v>645.14337476349522</v>
      </c>
      <c r="DI19" s="144">
        <f>Indexing!DI88</f>
        <v>645.14337476349522</v>
      </c>
      <c r="DJ19" s="144">
        <f>Indexing!DJ88</f>
        <v>645.14337476349522</v>
      </c>
    </row>
    <row r="20" spans="1:114" x14ac:dyDescent="0.25">
      <c r="B20" s="33" t="s">
        <v>271</v>
      </c>
      <c r="H20" s="45" t="s">
        <v>138</v>
      </c>
      <c r="I20" s="144"/>
      <c r="J20" s="144">
        <f>Indexing!J89</f>
        <v>0</v>
      </c>
      <c r="K20" s="144">
        <f>Indexing!K89</f>
        <v>0</v>
      </c>
      <c r="L20" s="144">
        <f>Indexing!L89</f>
        <v>0</v>
      </c>
      <c r="M20" s="144">
        <f>Indexing!M89</f>
        <v>0</v>
      </c>
      <c r="N20" s="144">
        <f>Indexing!N89</f>
        <v>0</v>
      </c>
      <c r="O20" s="144">
        <f>Indexing!O89</f>
        <v>0</v>
      </c>
      <c r="P20" s="144">
        <f>Indexing!P89</f>
        <v>0</v>
      </c>
      <c r="Q20" s="144">
        <f>Indexing!Q89</f>
        <v>0</v>
      </c>
      <c r="R20" s="144">
        <f>Indexing!R89</f>
        <v>0</v>
      </c>
      <c r="S20" s="144">
        <f>Indexing!S89</f>
        <v>0</v>
      </c>
      <c r="T20" s="144">
        <f>Indexing!T89</f>
        <v>0</v>
      </c>
      <c r="U20" s="144">
        <f>Indexing!U89</f>
        <v>0</v>
      </c>
      <c r="V20" s="144">
        <f>Indexing!V89</f>
        <v>0</v>
      </c>
      <c r="W20" s="144">
        <f>Indexing!W89</f>
        <v>0</v>
      </c>
      <c r="X20" s="144">
        <f>Indexing!X89</f>
        <v>0</v>
      </c>
      <c r="Y20" s="144">
        <f>Indexing!Y89</f>
        <v>0</v>
      </c>
      <c r="Z20" s="144">
        <f>Indexing!Z89</f>
        <v>0</v>
      </c>
      <c r="AA20" s="144">
        <f>Indexing!AA89</f>
        <v>0</v>
      </c>
      <c r="AB20" s="144">
        <f>Indexing!AB89</f>
        <v>0</v>
      </c>
      <c r="AC20" s="144">
        <f>Indexing!AC89</f>
        <v>0</v>
      </c>
      <c r="AD20" s="144">
        <f>Indexing!AD89</f>
        <v>0</v>
      </c>
      <c r="AE20" s="144">
        <f>Indexing!AE89</f>
        <v>0</v>
      </c>
      <c r="AF20" s="144">
        <f>Indexing!AF89</f>
        <v>0</v>
      </c>
      <c r="AG20" s="144">
        <f>Indexing!AG89</f>
        <v>0</v>
      </c>
      <c r="AH20" s="144">
        <f>Indexing!AH89</f>
        <v>0</v>
      </c>
      <c r="AI20" s="144">
        <f>Indexing!AI89</f>
        <v>0</v>
      </c>
      <c r="AJ20" s="144">
        <f>Indexing!AJ89</f>
        <v>0</v>
      </c>
      <c r="AK20" s="144">
        <f>Indexing!AK89</f>
        <v>0</v>
      </c>
      <c r="AL20" s="144">
        <f>Indexing!AL89</f>
        <v>0</v>
      </c>
      <c r="AM20" s="144">
        <f>Indexing!AM89</f>
        <v>0</v>
      </c>
      <c r="AN20" s="144">
        <f>Indexing!AN89</f>
        <v>0</v>
      </c>
      <c r="AO20" s="144">
        <f>Indexing!AO89</f>
        <v>0</v>
      </c>
      <c r="AP20" s="144">
        <f>Indexing!AP89</f>
        <v>0</v>
      </c>
      <c r="AQ20" s="144">
        <f>Indexing!AQ89</f>
        <v>0</v>
      </c>
      <c r="AR20" s="144">
        <f>Indexing!AR89</f>
        <v>0</v>
      </c>
      <c r="AS20" s="144">
        <f>Indexing!AS89</f>
        <v>0</v>
      </c>
      <c r="AT20" s="144">
        <f>Indexing!AT89</f>
        <v>0</v>
      </c>
      <c r="AU20" s="144">
        <f>Indexing!AU89</f>
        <v>0</v>
      </c>
      <c r="AV20" s="144">
        <f>Indexing!AV89</f>
        <v>0</v>
      </c>
      <c r="AW20" s="144">
        <f>Indexing!AW89</f>
        <v>0</v>
      </c>
      <c r="AX20" s="144">
        <f>Indexing!AX89</f>
        <v>0</v>
      </c>
      <c r="AY20" s="144">
        <f>Indexing!AY89</f>
        <v>0</v>
      </c>
      <c r="AZ20" s="144">
        <f>Indexing!AZ89</f>
        <v>0</v>
      </c>
      <c r="BA20" s="144">
        <f>Indexing!BA89</f>
        <v>0</v>
      </c>
      <c r="BB20" s="144">
        <f>Indexing!BB89</f>
        <v>0</v>
      </c>
      <c r="BC20" s="144">
        <f>Indexing!BC89</f>
        <v>0</v>
      </c>
      <c r="BD20" s="144">
        <f>Indexing!BD89</f>
        <v>0</v>
      </c>
      <c r="BE20" s="144">
        <f>Indexing!BE89</f>
        <v>0</v>
      </c>
      <c r="BF20" s="144">
        <f>Indexing!BF89</f>
        <v>0</v>
      </c>
      <c r="BG20" s="144">
        <f>Indexing!BG89</f>
        <v>0</v>
      </c>
      <c r="BH20" s="144">
        <f>Indexing!BH89</f>
        <v>0</v>
      </c>
      <c r="BI20" s="144">
        <f>Indexing!BI89</f>
        <v>0</v>
      </c>
      <c r="BJ20" s="144">
        <f>Indexing!BJ89</f>
        <v>0</v>
      </c>
      <c r="BK20" s="144">
        <f>Indexing!BK89</f>
        <v>0</v>
      </c>
      <c r="BL20" s="144">
        <f>Indexing!BL89</f>
        <v>0</v>
      </c>
      <c r="BM20" s="144">
        <f>Indexing!BM89</f>
        <v>0</v>
      </c>
      <c r="BN20" s="144">
        <f>Indexing!BN89</f>
        <v>0</v>
      </c>
      <c r="BO20" s="144">
        <f>Indexing!BO89</f>
        <v>0</v>
      </c>
      <c r="BP20" s="144">
        <f>Indexing!BP89</f>
        <v>0</v>
      </c>
      <c r="BQ20" s="144">
        <f>Indexing!BQ89</f>
        <v>0</v>
      </c>
      <c r="BR20" s="144">
        <f>Indexing!BR89</f>
        <v>0</v>
      </c>
      <c r="BS20" s="144">
        <f>Indexing!BS89</f>
        <v>0</v>
      </c>
      <c r="BT20" s="144">
        <f>Indexing!BT89</f>
        <v>0</v>
      </c>
      <c r="BU20" s="144">
        <f>Indexing!BU89</f>
        <v>0</v>
      </c>
      <c r="BV20" s="144">
        <f>Indexing!BV89</f>
        <v>0</v>
      </c>
      <c r="BW20" s="144">
        <f>Indexing!BW89</f>
        <v>0</v>
      </c>
      <c r="BX20" s="144">
        <f>Indexing!BX89</f>
        <v>0</v>
      </c>
      <c r="BY20" s="144">
        <f>Indexing!BY89</f>
        <v>0</v>
      </c>
      <c r="BZ20" s="144">
        <f>Indexing!BZ89</f>
        <v>0</v>
      </c>
      <c r="CA20" s="144">
        <f>Indexing!CA89</f>
        <v>0</v>
      </c>
      <c r="CB20" s="144">
        <f>Indexing!CB89</f>
        <v>0</v>
      </c>
      <c r="CC20" s="144">
        <f>Indexing!CC89</f>
        <v>0</v>
      </c>
      <c r="CD20" s="144">
        <f>Indexing!CD89</f>
        <v>0</v>
      </c>
      <c r="CE20" s="144">
        <f>Indexing!CE89</f>
        <v>0</v>
      </c>
      <c r="CF20" s="144">
        <f>Indexing!CF89</f>
        <v>0</v>
      </c>
      <c r="CG20" s="144">
        <f>Indexing!CG89</f>
        <v>0</v>
      </c>
      <c r="CH20" s="144">
        <f>Indexing!CH89</f>
        <v>0</v>
      </c>
      <c r="CI20" s="144">
        <f>Indexing!CI89</f>
        <v>0</v>
      </c>
      <c r="CJ20" s="144">
        <f>Indexing!CJ89</f>
        <v>0</v>
      </c>
      <c r="CK20" s="144">
        <f>Indexing!CK89</f>
        <v>0</v>
      </c>
      <c r="CL20" s="144">
        <f>Indexing!CL89</f>
        <v>0</v>
      </c>
      <c r="CM20" s="144">
        <f>Indexing!CM89</f>
        <v>0</v>
      </c>
      <c r="CN20" s="144">
        <f>Indexing!CN89</f>
        <v>0</v>
      </c>
      <c r="CO20" s="144">
        <f>Indexing!CO89</f>
        <v>0</v>
      </c>
      <c r="CP20" s="144">
        <f>Indexing!CP89</f>
        <v>0</v>
      </c>
      <c r="CQ20" s="144">
        <f>Indexing!CQ89</f>
        <v>0</v>
      </c>
      <c r="CR20" s="144">
        <f>Indexing!CR89</f>
        <v>0</v>
      </c>
      <c r="CS20" s="144">
        <f>Indexing!CS89</f>
        <v>0</v>
      </c>
      <c r="CT20" s="144">
        <f>Indexing!CT89</f>
        <v>0</v>
      </c>
      <c r="CU20" s="144">
        <f>Indexing!CU89</f>
        <v>0</v>
      </c>
      <c r="CV20" s="144">
        <f>Indexing!CV89</f>
        <v>0</v>
      </c>
      <c r="CW20" s="144">
        <f>Indexing!CW89</f>
        <v>0</v>
      </c>
      <c r="CX20" s="144">
        <f>Indexing!CX89</f>
        <v>0</v>
      </c>
      <c r="CY20" s="144">
        <f>Indexing!CY89</f>
        <v>0</v>
      </c>
      <c r="CZ20" s="144">
        <f>Indexing!CZ89</f>
        <v>0</v>
      </c>
      <c r="DA20" s="144">
        <f>Indexing!DA89</f>
        <v>0</v>
      </c>
      <c r="DB20" s="144">
        <f>Indexing!DB89</f>
        <v>0</v>
      </c>
      <c r="DC20" s="144">
        <f>Indexing!DC89</f>
        <v>0</v>
      </c>
      <c r="DD20" s="144">
        <f>Indexing!DD89</f>
        <v>0</v>
      </c>
      <c r="DE20" s="144">
        <f>Indexing!DE89</f>
        <v>0</v>
      </c>
      <c r="DF20" s="144">
        <f>Indexing!DF89</f>
        <v>0</v>
      </c>
      <c r="DG20" s="144">
        <f>Indexing!DG89</f>
        <v>0</v>
      </c>
      <c r="DH20" s="144">
        <f>Indexing!DH89</f>
        <v>0</v>
      </c>
      <c r="DI20" s="144">
        <f>Indexing!DI89</f>
        <v>0</v>
      </c>
      <c r="DJ20" s="144">
        <f>Indexing!DJ89</f>
        <v>0</v>
      </c>
    </row>
    <row r="21" spans="1:114" x14ac:dyDescent="0.25">
      <c r="B21" s="33" t="s">
        <v>272</v>
      </c>
      <c r="H21" s="45" t="s">
        <v>138</v>
      </c>
      <c r="I21" s="144"/>
      <c r="J21" s="144">
        <f>SUM(Indexing!J90:J93)</f>
        <v>0</v>
      </c>
      <c r="K21" s="144">
        <f>SUM(Indexing!K90:K93)</f>
        <v>0</v>
      </c>
      <c r="L21" s="144">
        <f>SUM(Indexing!L90:L93)</f>
        <v>0</v>
      </c>
      <c r="M21" s="144">
        <f>SUM(Indexing!M90:M93)</f>
        <v>0</v>
      </c>
      <c r="N21" s="144">
        <f>SUM(Indexing!N90:N93)</f>
        <v>0</v>
      </c>
      <c r="O21" s="144">
        <f>SUM(Indexing!O90:O93)</f>
        <v>0</v>
      </c>
      <c r="P21" s="144">
        <f>SUM(Indexing!P90:P93)</f>
        <v>0</v>
      </c>
      <c r="Q21" s="144">
        <f>SUM(Indexing!Q90:Q93)</f>
        <v>0</v>
      </c>
      <c r="R21" s="144">
        <f>SUM(Indexing!R90:R93)</f>
        <v>0</v>
      </c>
      <c r="S21" s="144">
        <f>SUM(Indexing!S90:S93)</f>
        <v>0</v>
      </c>
      <c r="T21" s="144">
        <f>SUM(Indexing!T90:T93)</f>
        <v>0</v>
      </c>
      <c r="U21" s="144">
        <f>SUM(Indexing!U90:U93)</f>
        <v>0</v>
      </c>
      <c r="V21" s="144">
        <f>SUM(Indexing!V90:V93)</f>
        <v>0</v>
      </c>
      <c r="W21" s="144">
        <f>SUM(Indexing!W90:W93)</f>
        <v>0</v>
      </c>
      <c r="X21" s="144">
        <f>SUM(Indexing!X90:X93)</f>
        <v>0</v>
      </c>
      <c r="Y21" s="144">
        <f>SUM(Indexing!Y90:Y93)</f>
        <v>0</v>
      </c>
      <c r="Z21" s="144">
        <f>SUM(Indexing!Z90:Z93)</f>
        <v>0</v>
      </c>
      <c r="AA21" s="144">
        <f>SUM(Indexing!AA90:AA93)</f>
        <v>0</v>
      </c>
      <c r="AB21" s="144">
        <f>SUM(Indexing!AB90:AB93)</f>
        <v>0</v>
      </c>
      <c r="AC21" s="144">
        <f>SUM(Indexing!AC90:AC93)</f>
        <v>0</v>
      </c>
      <c r="AD21" s="144">
        <f>SUM(Indexing!AD90:AD93)</f>
        <v>0</v>
      </c>
      <c r="AE21" s="144">
        <f>SUM(Indexing!AE90:AE93)</f>
        <v>0</v>
      </c>
      <c r="AF21" s="144">
        <f>SUM(Indexing!AF90:AF93)</f>
        <v>0</v>
      </c>
      <c r="AG21" s="144">
        <f>SUM(Indexing!AG90:AG93)</f>
        <v>0</v>
      </c>
      <c r="AH21" s="144">
        <f>SUM(Indexing!AH90:AH93)</f>
        <v>0</v>
      </c>
      <c r="AI21" s="144">
        <f>SUM(Indexing!AI90:AI93)</f>
        <v>0</v>
      </c>
      <c r="AJ21" s="144">
        <f>SUM(Indexing!AJ90:AJ93)</f>
        <v>0</v>
      </c>
      <c r="AK21" s="144">
        <f>SUM(Indexing!AK90:AK93)</f>
        <v>0</v>
      </c>
      <c r="AL21" s="144">
        <f>SUM(Indexing!AL90:AL93)</f>
        <v>0</v>
      </c>
      <c r="AM21" s="144">
        <f>SUM(Indexing!AM90:AM93)</f>
        <v>0</v>
      </c>
      <c r="AN21" s="144">
        <f>SUM(Indexing!AN90:AN93)</f>
        <v>0</v>
      </c>
      <c r="AO21" s="144">
        <f>SUM(Indexing!AO90:AO93)</f>
        <v>0</v>
      </c>
      <c r="AP21" s="144">
        <f>SUM(Indexing!AP90:AP93)</f>
        <v>0</v>
      </c>
      <c r="AQ21" s="144">
        <f>SUM(Indexing!AQ90:AQ93)</f>
        <v>0</v>
      </c>
      <c r="AR21" s="144">
        <f>SUM(Indexing!AR90:AR93)</f>
        <v>0</v>
      </c>
      <c r="AS21" s="144">
        <f>SUM(Indexing!AS90:AS93)</f>
        <v>0</v>
      </c>
      <c r="AT21" s="144">
        <f>SUM(Indexing!AT90:AT93)</f>
        <v>0</v>
      </c>
      <c r="AU21" s="144">
        <f>SUM(Indexing!AU90:AU93)</f>
        <v>0</v>
      </c>
      <c r="AV21" s="144">
        <f>SUM(Indexing!AV90:AV93)</f>
        <v>0</v>
      </c>
      <c r="AW21" s="144">
        <f>SUM(Indexing!AW90:AW93)</f>
        <v>0</v>
      </c>
      <c r="AX21" s="144">
        <f>SUM(Indexing!AX90:AX93)</f>
        <v>0</v>
      </c>
      <c r="AY21" s="144">
        <f>SUM(Indexing!AY90:AY93)</f>
        <v>0</v>
      </c>
      <c r="AZ21" s="144">
        <f>SUM(Indexing!AZ90:AZ93)</f>
        <v>0</v>
      </c>
      <c r="BA21" s="144">
        <f>SUM(Indexing!BA90:BA93)</f>
        <v>0</v>
      </c>
      <c r="BB21" s="144">
        <f>SUM(Indexing!BB90:BB93)</f>
        <v>0</v>
      </c>
      <c r="BC21" s="144">
        <f>SUM(Indexing!BC90:BC93)</f>
        <v>0</v>
      </c>
      <c r="BD21" s="144">
        <f>SUM(Indexing!BD90:BD93)</f>
        <v>0</v>
      </c>
      <c r="BE21" s="144">
        <f>SUM(Indexing!BE90:BE93)</f>
        <v>0</v>
      </c>
      <c r="BF21" s="144">
        <f>SUM(Indexing!BF90:BF93)</f>
        <v>0</v>
      </c>
      <c r="BG21" s="144">
        <f>SUM(Indexing!BG90:BG93)</f>
        <v>0</v>
      </c>
      <c r="BH21" s="144">
        <f>SUM(Indexing!BH90:BH93)</f>
        <v>0</v>
      </c>
      <c r="BI21" s="144">
        <f>SUM(Indexing!BI90:BI93)</f>
        <v>0</v>
      </c>
      <c r="BJ21" s="144">
        <f>SUM(Indexing!BJ90:BJ93)</f>
        <v>0</v>
      </c>
      <c r="BK21" s="144">
        <f>SUM(Indexing!BK90:BK93)</f>
        <v>0</v>
      </c>
      <c r="BL21" s="144">
        <f>SUM(Indexing!BL90:BL93)</f>
        <v>0</v>
      </c>
      <c r="BM21" s="144">
        <f>SUM(Indexing!BM90:BM93)</f>
        <v>0</v>
      </c>
      <c r="BN21" s="144">
        <f>SUM(Indexing!BN90:BN93)</f>
        <v>0</v>
      </c>
      <c r="BO21" s="144">
        <f>SUM(Indexing!BO90:BO93)</f>
        <v>0</v>
      </c>
      <c r="BP21" s="144">
        <f>SUM(Indexing!BP90:BP93)</f>
        <v>0</v>
      </c>
      <c r="BQ21" s="144">
        <f>SUM(Indexing!BQ90:BQ93)</f>
        <v>0</v>
      </c>
      <c r="BR21" s="144">
        <f>SUM(Indexing!BR90:BR93)</f>
        <v>0</v>
      </c>
      <c r="BS21" s="144">
        <f>SUM(Indexing!BS90:BS93)</f>
        <v>0</v>
      </c>
      <c r="BT21" s="144">
        <f>SUM(Indexing!BT90:BT93)</f>
        <v>0</v>
      </c>
      <c r="BU21" s="144">
        <f>SUM(Indexing!BU90:BU93)</f>
        <v>0</v>
      </c>
      <c r="BV21" s="144">
        <f>SUM(Indexing!BV90:BV93)</f>
        <v>0</v>
      </c>
      <c r="BW21" s="144">
        <f>SUM(Indexing!BW90:BW93)</f>
        <v>0</v>
      </c>
      <c r="BX21" s="144">
        <f>SUM(Indexing!BX90:BX93)</f>
        <v>0</v>
      </c>
      <c r="BY21" s="144">
        <f>SUM(Indexing!BY90:BY93)</f>
        <v>0</v>
      </c>
      <c r="BZ21" s="144">
        <f>SUM(Indexing!BZ90:BZ93)</f>
        <v>0</v>
      </c>
      <c r="CA21" s="144">
        <f>SUM(Indexing!CA90:CA93)</f>
        <v>0</v>
      </c>
      <c r="CB21" s="144">
        <f>SUM(Indexing!CB90:CB93)</f>
        <v>0</v>
      </c>
      <c r="CC21" s="144">
        <f>SUM(Indexing!CC90:CC93)</f>
        <v>0</v>
      </c>
      <c r="CD21" s="144">
        <f>SUM(Indexing!CD90:CD93)</f>
        <v>0</v>
      </c>
      <c r="CE21" s="144">
        <f>SUM(Indexing!CE90:CE93)</f>
        <v>0</v>
      </c>
      <c r="CF21" s="144">
        <f>SUM(Indexing!CF90:CF93)</f>
        <v>0</v>
      </c>
      <c r="CG21" s="144">
        <f>SUM(Indexing!CG90:CG93)</f>
        <v>0</v>
      </c>
      <c r="CH21" s="144">
        <f>SUM(Indexing!CH90:CH93)</f>
        <v>0</v>
      </c>
      <c r="CI21" s="144">
        <f>SUM(Indexing!CI90:CI93)</f>
        <v>0</v>
      </c>
      <c r="CJ21" s="144">
        <f>SUM(Indexing!CJ90:CJ93)</f>
        <v>0</v>
      </c>
      <c r="CK21" s="144">
        <f>SUM(Indexing!CK90:CK93)</f>
        <v>0</v>
      </c>
      <c r="CL21" s="144">
        <f>SUM(Indexing!CL90:CL93)</f>
        <v>0</v>
      </c>
      <c r="CM21" s="144">
        <f>SUM(Indexing!CM90:CM93)</f>
        <v>0</v>
      </c>
      <c r="CN21" s="144">
        <f>SUM(Indexing!CN90:CN93)</f>
        <v>0</v>
      </c>
      <c r="CO21" s="144">
        <f>SUM(Indexing!CO90:CO93)</f>
        <v>0</v>
      </c>
      <c r="CP21" s="144">
        <f>SUM(Indexing!CP90:CP93)</f>
        <v>0</v>
      </c>
      <c r="CQ21" s="144">
        <f>SUM(Indexing!CQ90:CQ93)</f>
        <v>0</v>
      </c>
      <c r="CR21" s="144">
        <f>SUM(Indexing!CR90:CR93)</f>
        <v>0</v>
      </c>
      <c r="CS21" s="144">
        <f>SUM(Indexing!CS90:CS93)</f>
        <v>0</v>
      </c>
      <c r="CT21" s="144">
        <f>SUM(Indexing!CT90:CT93)</f>
        <v>0</v>
      </c>
      <c r="CU21" s="144">
        <f>SUM(Indexing!CU90:CU93)</f>
        <v>0</v>
      </c>
      <c r="CV21" s="144">
        <f>SUM(Indexing!CV90:CV93)</f>
        <v>0</v>
      </c>
      <c r="CW21" s="144">
        <f>SUM(Indexing!CW90:CW93)</f>
        <v>0</v>
      </c>
      <c r="CX21" s="144">
        <f>SUM(Indexing!CX90:CX93)</f>
        <v>0</v>
      </c>
      <c r="CY21" s="144">
        <f>SUM(Indexing!CY90:CY93)</f>
        <v>0</v>
      </c>
      <c r="CZ21" s="144">
        <f>SUM(Indexing!CZ90:CZ93)</f>
        <v>0</v>
      </c>
      <c r="DA21" s="144">
        <f>SUM(Indexing!DA90:DA93)</f>
        <v>0</v>
      </c>
      <c r="DB21" s="144">
        <f>SUM(Indexing!DB90:DB93)</f>
        <v>0</v>
      </c>
      <c r="DC21" s="144">
        <f>SUM(Indexing!DC90:DC93)</f>
        <v>0</v>
      </c>
      <c r="DD21" s="144">
        <f>SUM(Indexing!DD90:DD93)</f>
        <v>0</v>
      </c>
      <c r="DE21" s="144">
        <f>SUM(Indexing!DE90:DE93)</f>
        <v>0</v>
      </c>
      <c r="DF21" s="144">
        <f>SUM(Indexing!DF90:DF93)</f>
        <v>0</v>
      </c>
      <c r="DG21" s="144">
        <f>SUM(Indexing!DG90:DG93)</f>
        <v>0</v>
      </c>
      <c r="DH21" s="144">
        <f>SUM(Indexing!DH90:DH93)</f>
        <v>0</v>
      </c>
      <c r="DI21" s="144">
        <f>SUM(Indexing!DI90:DI93)</f>
        <v>0</v>
      </c>
      <c r="DJ21" s="144">
        <f>SUM(Indexing!DJ90:DJ93)</f>
        <v>0</v>
      </c>
    </row>
    <row r="22" spans="1:114" x14ac:dyDescent="0.25">
      <c r="B22" s="33" t="s">
        <v>235</v>
      </c>
      <c r="H22" s="45" t="s">
        <v>138</v>
      </c>
      <c r="I22" s="144"/>
      <c r="J22" s="144">
        <f>Indexing!J94</f>
        <v>0</v>
      </c>
      <c r="K22" s="144">
        <f>Indexing!K94</f>
        <v>0</v>
      </c>
      <c r="L22" s="144">
        <f>Indexing!L94</f>
        <v>0</v>
      </c>
      <c r="M22" s="144">
        <f>Indexing!M94</f>
        <v>0</v>
      </c>
      <c r="N22" s="144">
        <f>Indexing!N94</f>
        <v>0</v>
      </c>
      <c r="O22" s="144">
        <f>Indexing!O94</f>
        <v>0</v>
      </c>
      <c r="P22" s="144">
        <f>Indexing!P94</f>
        <v>0</v>
      </c>
      <c r="Q22" s="144">
        <f>Indexing!Q94</f>
        <v>0</v>
      </c>
      <c r="R22" s="144">
        <f>Indexing!R94</f>
        <v>0</v>
      </c>
      <c r="S22" s="144">
        <f>Indexing!S94</f>
        <v>0</v>
      </c>
      <c r="T22" s="144">
        <f>Indexing!T94</f>
        <v>0</v>
      </c>
      <c r="U22" s="144">
        <f>Indexing!U94</f>
        <v>0</v>
      </c>
      <c r="V22" s="144">
        <f>Indexing!V94</f>
        <v>0</v>
      </c>
      <c r="W22" s="144">
        <f>Indexing!W94</f>
        <v>0</v>
      </c>
      <c r="X22" s="144">
        <f>Indexing!X94</f>
        <v>0</v>
      </c>
      <c r="Y22" s="144">
        <f>Indexing!Y94</f>
        <v>0</v>
      </c>
      <c r="Z22" s="144">
        <f>Indexing!Z94</f>
        <v>0</v>
      </c>
      <c r="AA22" s="144">
        <f>Indexing!AA94</f>
        <v>0</v>
      </c>
      <c r="AB22" s="144">
        <f>Indexing!AB94</f>
        <v>0</v>
      </c>
      <c r="AC22" s="144">
        <f>Indexing!AC94</f>
        <v>0</v>
      </c>
      <c r="AD22" s="144">
        <f>Indexing!AD94</f>
        <v>0</v>
      </c>
      <c r="AE22" s="144">
        <f>Indexing!AE94</f>
        <v>0</v>
      </c>
      <c r="AF22" s="144">
        <f>Indexing!AF94</f>
        <v>0</v>
      </c>
      <c r="AG22" s="144">
        <f>Indexing!AG94</f>
        <v>0</v>
      </c>
      <c r="AH22" s="144">
        <f>Indexing!AH94</f>
        <v>0</v>
      </c>
      <c r="AI22" s="144">
        <f>Indexing!AI94</f>
        <v>0</v>
      </c>
      <c r="AJ22" s="144">
        <f>Indexing!AJ94</f>
        <v>0</v>
      </c>
      <c r="AK22" s="144">
        <f>Indexing!AK94</f>
        <v>0</v>
      </c>
      <c r="AL22" s="144">
        <f>Indexing!AL94</f>
        <v>0</v>
      </c>
      <c r="AM22" s="144">
        <f>Indexing!AM94</f>
        <v>0</v>
      </c>
      <c r="AN22" s="144">
        <f>Indexing!AN94</f>
        <v>0</v>
      </c>
      <c r="AO22" s="144">
        <f>Indexing!AO94</f>
        <v>0</v>
      </c>
      <c r="AP22" s="144">
        <f>Indexing!AP94</f>
        <v>0</v>
      </c>
      <c r="AQ22" s="144">
        <f>Indexing!AQ94</f>
        <v>0</v>
      </c>
      <c r="AR22" s="144">
        <f>Indexing!AR94</f>
        <v>0</v>
      </c>
      <c r="AS22" s="144">
        <f>Indexing!AS94</f>
        <v>0</v>
      </c>
      <c r="AT22" s="144">
        <f>Indexing!AT94</f>
        <v>0</v>
      </c>
      <c r="AU22" s="144">
        <f>Indexing!AU94</f>
        <v>0</v>
      </c>
      <c r="AV22" s="144">
        <f>Indexing!AV94</f>
        <v>0</v>
      </c>
      <c r="AW22" s="144">
        <f>Indexing!AW94</f>
        <v>0</v>
      </c>
      <c r="AX22" s="144">
        <f>Indexing!AX94</f>
        <v>0</v>
      </c>
      <c r="AY22" s="144">
        <f>Indexing!AY94</f>
        <v>0</v>
      </c>
      <c r="AZ22" s="144">
        <f>Indexing!AZ94</f>
        <v>0</v>
      </c>
      <c r="BA22" s="144">
        <f>Indexing!BA94</f>
        <v>0</v>
      </c>
      <c r="BB22" s="144">
        <f>Indexing!BB94</f>
        <v>0</v>
      </c>
      <c r="BC22" s="144">
        <f>Indexing!BC94</f>
        <v>0</v>
      </c>
      <c r="BD22" s="144">
        <f>Indexing!BD94</f>
        <v>0</v>
      </c>
      <c r="BE22" s="144">
        <f>Indexing!BE94</f>
        <v>0</v>
      </c>
      <c r="BF22" s="144">
        <f>Indexing!BF94</f>
        <v>0</v>
      </c>
      <c r="BG22" s="144">
        <f>Indexing!BG94</f>
        <v>0</v>
      </c>
      <c r="BH22" s="144">
        <f>Indexing!BH94</f>
        <v>0</v>
      </c>
      <c r="BI22" s="144">
        <f>Indexing!BI94</f>
        <v>0</v>
      </c>
      <c r="BJ22" s="144">
        <f>Indexing!BJ94</f>
        <v>0</v>
      </c>
      <c r="BK22" s="144">
        <f>Indexing!BK94</f>
        <v>0</v>
      </c>
      <c r="BL22" s="144">
        <f>Indexing!BL94</f>
        <v>0</v>
      </c>
      <c r="BM22" s="144">
        <f>Indexing!BM94</f>
        <v>0</v>
      </c>
      <c r="BN22" s="144">
        <f>Indexing!BN94</f>
        <v>0</v>
      </c>
      <c r="BO22" s="144">
        <f>Indexing!BO94</f>
        <v>0</v>
      </c>
      <c r="BP22" s="144">
        <f>Indexing!BP94</f>
        <v>0</v>
      </c>
      <c r="BQ22" s="144">
        <f>Indexing!BQ94</f>
        <v>0</v>
      </c>
      <c r="BR22" s="144">
        <f>Indexing!BR94</f>
        <v>0</v>
      </c>
      <c r="BS22" s="144">
        <f>Indexing!BS94</f>
        <v>0</v>
      </c>
      <c r="BT22" s="144">
        <f>Indexing!BT94</f>
        <v>0</v>
      </c>
      <c r="BU22" s="144">
        <f>Indexing!BU94</f>
        <v>0</v>
      </c>
      <c r="BV22" s="144">
        <f>Indexing!BV94</f>
        <v>0</v>
      </c>
      <c r="BW22" s="144">
        <f>Indexing!BW94</f>
        <v>0</v>
      </c>
      <c r="BX22" s="144">
        <f>Indexing!BX94</f>
        <v>0</v>
      </c>
      <c r="BY22" s="144">
        <f>Indexing!BY94</f>
        <v>0</v>
      </c>
      <c r="BZ22" s="144">
        <f>Indexing!BZ94</f>
        <v>0</v>
      </c>
      <c r="CA22" s="144">
        <f>Indexing!CA94</f>
        <v>0</v>
      </c>
      <c r="CB22" s="144">
        <f>Indexing!CB94</f>
        <v>0</v>
      </c>
      <c r="CC22" s="144">
        <f>Indexing!CC94</f>
        <v>0</v>
      </c>
      <c r="CD22" s="144">
        <f>Indexing!CD94</f>
        <v>0</v>
      </c>
      <c r="CE22" s="144">
        <f>Indexing!CE94</f>
        <v>0</v>
      </c>
      <c r="CF22" s="144">
        <f>Indexing!CF94</f>
        <v>0</v>
      </c>
      <c r="CG22" s="144">
        <f>Indexing!CG94</f>
        <v>0</v>
      </c>
      <c r="CH22" s="144">
        <f>Indexing!CH94</f>
        <v>0</v>
      </c>
      <c r="CI22" s="144">
        <f>Indexing!CI94</f>
        <v>0</v>
      </c>
      <c r="CJ22" s="144">
        <f>Indexing!CJ94</f>
        <v>0</v>
      </c>
      <c r="CK22" s="144">
        <f>Indexing!CK94</f>
        <v>0</v>
      </c>
      <c r="CL22" s="144">
        <f>Indexing!CL94</f>
        <v>0</v>
      </c>
      <c r="CM22" s="144">
        <f>Indexing!CM94</f>
        <v>0</v>
      </c>
      <c r="CN22" s="144">
        <f>Indexing!CN94</f>
        <v>0</v>
      </c>
      <c r="CO22" s="144">
        <f>Indexing!CO94</f>
        <v>0</v>
      </c>
      <c r="CP22" s="144">
        <f>Indexing!CP94</f>
        <v>0</v>
      </c>
      <c r="CQ22" s="144">
        <f>Indexing!CQ94</f>
        <v>0</v>
      </c>
      <c r="CR22" s="144">
        <f>Indexing!CR94</f>
        <v>0</v>
      </c>
      <c r="CS22" s="144">
        <f>Indexing!CS94</f>
        <v>0</v>
      </c>
      <c r="CT22" s="144">
        <f>Indexing!CT94</f>
        <v>0</v>
      </c>
      <c r="CU22" s="144">
        <f>Indexing!CU94</f>
        <v>0</v>
      </c>
      <c r="CV22" s="144">
        <f>Indexing!CV94</f>
        <v>0</v>
      </c>
      <c r="CW22" s="144">
        <f>Indexing!CW94</f>
        <v>0</v>
      </c>
      <c r="CX22" s="144">
        <f>Indexing!CX94</f>
        <v>0</v>
      </c>
      <c r="CY22" s="144">
        <f>Indexing!CY94</f>
        <v>0</v>
      </c>
      <c r="CZ22" s="144">
        <f>Indexing!CZ94</f>
        <v>0</v>
      </c>
      <c r="DA22" s="144">
        <f>Indexing!DA94</f>
        <v>0</v>
      </c>
      <c r="DB22" s="144">
        <f>Indexing!DB94</f>
        <v>0</v>
      </c>
      <c r="DC22" s="144">
        <f>Indexing!DC94</f>
        <v>0</v>
      </c>
      <c r="DD22" s="144">
        <f>Indexing!DD94</f>
        <v>0</v>
      </c>
      <c r="DE22" s="144">
        <f>Indexing!DE94</f>
        <v>0</v>
      </c>
      <c r="DF22" s="144">
        <f>Indexing!DF94</f>
        <v>0</v>
      </c>
      <c r="DG22" s="144">
        <f>Indexing!DG94</f>
        <v>0</v>
      </c>
      <c r="DH22" s="144">
        <f>Indexing!DH94</f>
        <v>0</v>
      </c>
      <c r="DI22" s="144">
        <f>Indexing!DI94</f>
        <v>0</v>
      </c>
      <c r="DJ22" s="144">
        <f>Indexing!DJ94</f>
        <v>0</v>
      </c>
    </row>
    <row r="23" spans="1:114" x14ac:dyDescent="0.25">
      <c r="B23" s="33" t="s">
        <v>124</v>
      </c>
      <c r="H23" s="45" t="s">
        <v>138</v>
      </c>
      <c r="I23" s="144"/>
      <c r="J23" s="144">
        <f>Indexing!J95</f>
        <v>0</v>
      </c>
      <c r="K23" s="144">
        <f>Indexing!K95</f>
        <v>0</v>
      </c>
      <c r="L23" s="144">
        <f>Indexing!L95</f>
        <v>0</v>
      </c>
      <c r="M23" s="144">
        <f>Indexing!M95</f>
        <v>0</v>
      </c>
      <c r="N23" s="144">
        <f>Indexing!N95</f>
        <v>0</v>
      </c>
      <c r="O23" s="144">
        <f>Indexing!O95</f>
        <v>0</v>
      </c>
      <c r="P23" s="144">
        <f>Indexing!P95</f>
        <v>0</v>
      </c>
      <c r="Q23" s="144">
        <f>Indexing!Q95</f>
        <v>0</v>
      </c>
      <c r="R23" s="144">
        <f>Indexing!R95</f>
        <v>0</v>
      </c>
      <c r="S23" s="144">
        <f>Indexing!S95</f>
        <v>0</v>
      </c>
      <c r="T23" s="144">
        <f>Indexing!T95</f>
        <v>0</v>
      </c>
      <c r="U23" s="144">
        <f>Indexing!U95</f>
        <v>0</v>
      </c>
      <c r="V23" s="144">
        <f>Indexing!V95</f>
        <v>0</v>
      </c>
      <c r="W23" s="144">
        <f>Indexing!W95</f>
        <v>0</v>
      </c>
      <c r="X23" s="144">
        <f>Indexing!X95</f>
        <v>0</v>
      </c>
      <c r="Y23" s="144">
        <f>Indexing!Y95</f>
        <v>0</v>
      </c>
      <c r="Z23" s="144">
        <f>Indexing!Z95</f>
        <v>0</v>
      </c>
      <c r="AA23" s="144">
        <f>Indexing!AA95</f>
        <v>0</v>
      </c>
      <c r="AB23" s="144">
        <f>Indexing!AB95</f>
        <v>0</v>
      </c>
      <c r="AC23" s="144">
        <f>Indexing!AC95</f>
        <v>0</v>
      </c>
      <c r="AD23" s="144">
        <f>Indexing!AD95</f>
        <v>0</v>
      </c>
      <c r="AE23" s="144">
        <f>Indexing!AE95</f>
        <v>0</v>
      </c>
      <c r="AF23" s="144">
        <f>Indexing!AF95</f>
        <v>0</v>
      </c>
      <c r="AG23" s="144">
        <f>Indexing!AG95</f>
        <v>0</v>
      </c>
      <c r="AH23" s="144">
        <f>Indexing!AH95</f>
        <v>0</v>
      </c>
      <c r="AI23" s="144">
        <f>Indexing!AI95</f>
        <v>0</v>
      </c>
      <c r="AJ23" s="144">
        <f>Indexing!AJ95</f>
        <v>0</v>
      </c>
      <c r="AK23" s="144">
        <f>Indexing!AK95</f>
        <v>0</v>
      </c>
      <c r="AL23" s="144">
        <f>Indexing!AL95</f>
        <v>0</v>
      </c>
      <c r="AM23" s="144">
        <f>Indexing!AM95</f>
        <v>0</v>
      </c>
      <c r="AN23" s="144">
        <f>Indexing!AN95</f>
        <v>0</v>
      </c>
      <c r="AO23" s="144">
        <f>Indexing!AO95</f>
        <v>0</v>
      </c>
      <c r="AP23" s="144">
        <f>Indexing!AP95</f>
        <v>0</v>
      </c>
      <c r="AQ23" s="144">
        <f>Indexing!AQ95</f>
        <v>0</v>
      </c>
      <c r="AR23" s="144">
        <f>Indexing!AR95</f>
        <v>0</v>
      </c>
      <c r="AS23" s="144">
        <f>Indexing!AS95</f>
        <v>0</v>
      </c>
      <c r="AT23" s="144">
        <f>Indexing!AT95</f>
        <v>0</v>
      </c>
      <c r="AU23" s="144">
        <f>Indexing!AU95</f>
        <v>0</v>
      </c>
      <c r="AV23" s="144">
        <f>Indexing!AV95</f>
        <v>0</v>
      </c>
      <c r="AW23" s="144">
        <f>Indexing!AW95</f>
        <v>0</v>
      </c>
      <c r="AX23" s="144">
        <f>Indexing!AX95</f>
        <v>0</v>
      </c>
      <c r="AY23" s="144">
        <f>Indexing!AY95</f>
        <v>0</v>
      </c>
      <c r="AZ23" s="144">
        <f>Indexing!AZ95</f>
        <v>0</v>
      </c>
      <c r="BA23" s="144">
        <f>Indexing!BA95</f>
        <v>0</v>
      </c>
      <c r="BB23" s="144">
        <f>Indexing!BB95</f>
        <v>0</v>
      </c>
      <c r="BC23" s="144">
        <f>Indexing!BC95</f>
        <v>0</v>
      </c>
      <c r="BD23" s="144">
        <f>Indexing!BD95</f>
        <v>0</v>
      </c>
      <c r="BE23" s="144">
        <f>Indexing!BE95</f>
        <v>0</v>
      </c>
      <c r="BF23" s="144">
        <f>Indexing!BF95</f>
        <v>0</v>
      </c>
      <c r="BG23" s="144">
        <f>Indexing!BG95</f>
        <v>0</v>
      </c>
      <c r="BH23" s="144">
        <f>Indexing!BH95</f>
        <v>0</v>
      </c>
      <c r="BI23" s="144">
        <f>Indexing!BI95</f>
        <v>0</v>
      </c>
      <c r="BJ23" s="144">
        <f>Indexing!BJ95</f>
        <v>0</v>
      </c>
      <c r="BK23" s="144">
        <f>Indexing!BK95</f>
        <v>0</v>
      </c>
      <c r="BL23" s="144">
        <f>Indexing!BL95</f>
        <v>0</v>
      </c>
      <c r="BM23" s="144">
        <f>Indexing!BM95</f>
        <v>0</v>
      </c>
      <c r="BN23" s="144">
        <f>Indexing!BN95</f>
        <v>0</v>
      </c>
      <c r="BO23" s="144">
        <f>Indexing!BO95</f>
        <v>0</v>
      </c>
      <c r="BP23" s="144">
        <f>Indexing!BP95</f>
        <v>0</v>
      </c>
      <c r="BQ23" s="144">
        <f>Indexing!BQ95</f>
        <v>0</v>
      </c>
      <c r="BR23" s="144">
        <f>Indexing!BR95</f>
        <v>0</v>
      </c>
      <c r="BS23" s="144">
        <f>Indexing!BS95</f>
        <v>0</v>
      </c>
      <c r="BT23" s="144">
        <f>Indexing!BT95</f>
        <v>0</v>
      </c>
      <c r="BU23" s="144">
        <f>Indexing!BU95</f>
        <v>0</v>
      </c>
      <c r="BV23" s="144">
        <f>Indexing!BV95</f>
        <v>0</v>
      </c>
      <c r="BW23" s="144">
        <f>Indexing!BW95</f>
        <v>0</v>
      </c>
      <c r="BX23" s="144">
        <f>Indexing!BX95</f>
        <v>0</v>
      </c>
      <c r="BY23" s="144">
        <f>Indexing!BY95</f>
        <v>0</v>
      </c>
      <c r="BZ23" s="144">
        <f>Indexing!BZ95</f>
        <v>0</v>
      </c>
      <c r="CA23" s="144">
        <f>Indexing!CA95</f>
        <v>0</v>
      </c>
      <c r="CB23" s="144">
        <f>Indexing!CB95</f>
        <v>0</v>
      </c>
      <c r="CC23" s="144">
        <f>Indexing!CC95</f>
        <v>0</v>
      </c>
      <c r="CD23" s="144">
        <f>Indexing!CD95</f>
        <v>0</v>
      </c>
      <c r="CE23" s="144">
        <f>Indexing!CE95</f>
        <v>0</v>
      </c>
      <c r="CF23" s="144">
        <f>Indexing!CF95</f>
        <v>0</v>
      </c>
      <c r="CG23" s="144">
        <f>Indexing!CG95</f>
        <v>0</v>
      </c>
      <c r="CH23" s="144">
        <f>Indexing!CH95</f>
        <v>0</v>
      </c>
      <c r="CI23" s="144">
        <f>Indexing!CI95</f>
        <v>0</v>
      </c>
      <c r="CJ23" s="144">
        <f>Indexing!CJ95</f>
        <v>0</v>
      </c>
      <c r="CK23" s="144">
        <f>Indexing!CK95</f>
        <v>0</v>
      </c>
      <c r="CL23" s="144">
        <f>Indexing!CL95</f>
        <v>0</v>
      </c>
      <c r="CM23" s="144">
        <f>Indexing!CM95</f>
        <v>0</v>
      </c>
      <c r="CN23" s="144">
        <f>Indexing!CN95</f>
        <v>0</v>
      </c>
      <c r="CO23" s="144">
        <f>Indexing!CO95</f>
        <v>0</v>
      </c>
      <c r="CP23" s="144">
        <f>Indexing!CP95</f>
        <v>0</v>
      </c>
      <c r="CQ23" s="144">
        <f>Indexing!CQ95</f>
        <v>0</v>
      </c>
      <c r="CR23" s="144">
        <f>Indexing!CR95</f>
        <v>0</v>
      </c>
      <c r="CS23" s="144">
        <f>Indexing!CS95</f>
        <v>0</v>
      </c>
      <c r="CT23" s="144">
        <f>Indexing!CT95</f>
        <v>0</v>
      </c>
      <c r="CU23" s="144">
        <f>Indexing!CU95</f>
        <v>0</v>
      </c>
      <c r="CV23" s="144">
        <f>Indexing!CV95</f>
        <v>0</v>
      </c>
      <c r="CW23" s="144">
        <f>Indexing!CW95</f>
        <v>0</v>
      </c>
      <c r="CX23" s="144">
        <f>Indexing!CX95</f>
        <v>0</v>
      </c>
      <c r="CY23" s="144">
        <f>Indexing!CY95</f>
        <v>0</v>
      </c>
      <c r="CZ23" s="144">
        <f>Indexing!CZ95</f>
        <v>0</v>
      </c>
      <c r="DA23" s="144">
        <f>Indexing!DA95</f>
        <v>0</v>
      </c>
      <c r="DB23" s="144">
        <f>Indexing!DB95</f>
        <v>0</v>
      </c>
      <c r="DC23" s="144">
        <f>Indexing!DC95</f>
        <v>0</v>
      </c>
      <c r="DD23" s="144">
        <f>Indexing!DD95</f>
        <v>0</v>
      </c>
      <c r="DE23" s="144">
        <f>Indexing!DE95</f>
        <v>0</v>
      </c>
      <c r="DF23" s="144">
        <f>Indexing!DF95</f>
        <v>0</v>
      </c>
      <c r="DG23" s="144">
        <f>Indexing!DG95</f>
        <v>0</v>
      </c>
      <c r="DH23" s="144">
        <f>Indexing!DH95</f>
        <v>0</v>
      </c>
      <c r="DI23" s="144">
        <f>Indexing!DI95</f>
        <v>0</v>
      </c>
      <c r="DJ23" s="144">
        <f>Indexing!DJ95</f>
        <v>0</v>
      </c>
    </row>
    <row r="24" spans="1:114" x14ac:dyDescent="0.25">
      <c r="B24" s="33" t="s">
        <v>237</v>
      </c>
      <c r="H24" s="45" t="s">
        <v>138</v>
      </c>
      <c r="I24" s="144"/>
      <c r="J24" s="144">
        <f>Indexing!J96</f>
        <v>0</v>
      </c>
      <c r="K24" s="144">
        <f>Indexing!K96</f>
        <v>0</v>
      </c>
      <c r="L24" s="144">
        <f>Indexing!L96</f>
        <v>0</v>
      </c>
      <c r="M24" s="144">
        <f>Indexing!M96</f>
        <v>0</v>
      </c>
      <c r="N24" s="144">
        <f>Indexing!N96</f>
        <v>0</v>
      </c>
      <c r="O24" s="144">
        <f>Indexing!O96</f>
        <v>0</v>
      </c>
      <c r="P24" s="144">
        <f>Indexing!P96</f>
        <v>0</v>
      </c>
      <c r="Q24" s="144">
        <f>Indexing!Q96</f>
        <v>0</v>
      </c>
      <c r="R24" s="144">
        <f>Indexing!R96</f>
        <v>0</v>
      </c>
      <c r="S24" s="144">
        <f>Indexing!S96</f>
        <v>0</v>
      </c>
      <c r="T24" s="144">
        <f>Indexing!T96</f>
        <v>0</v>
      </c>
      <c r="U24" s="144">
        <f>Indexing!U96</f>
        <v>0</v>
      </c>
      <c r="V24" s="144">
        <f>Indexing!V96</f>
        <v>0</v>
      </c>
      <c r="W24" s="144">
        <f>Indexing!W96</f>
        <v>0</v>
      </c>
      <c r="X24" s="144">
        <f>Indexing!X96</f>
        <v>0</v>
      </c>
      <c r="Y24" s="144">
        <f>Indexing!Y96</f>
        <v>0</v>
      </c>
      <c r="Z24" s="144">
        <f>Indexing!Z96</f>
        <v>0</v>
      </c>
      <c r="AA24" s="144">
        <f>Indexing!AA96</f>
        <v>0</v>
      </c>
      <c r="AB24" s="144">
        <f>Indexing!AB96</f>
        <v>0</v>
      </c>
      <c r="AC24" s="144">
        <f>Indexing!AC96</f>
        <v>0</v>
      </c>
      <c r="AD24" s="144">
        <f>Indexing!AD96</f>
        <v>0</v>
      </c>
      <c r="AE24" s="144">
        <f>Indexing!AE96</f>
        <v>0</v>
      </c>
      <c r="AF24" s="144">
        <f>Indexing!AF96</f>
        <v>0</v>
      </c>
      <c r="AG24" s="144">
        <f>Indexing!AG96</f>
        <v>0</v>
      </c>
      <c r="AH24" s="144">
        <f>Indexing!AH96</f>
        <v>0</v>
      </c>
      <c r="AI24" s="144">
        <f>Indexing!AI96</f>
        <v>0</v>
      </c>
      <c r="AJ24" s="144">
        <f>Indexing!AJ96</f>
        <v>0</v>
      </c>
      <c r="AK24" s="144">
        <f>Indexing!AK96</f>
        <v>0</v>
      </c>
      <c r="AL24" s="144">
        <f>Indexing!AL96</f>
        <v>0</v>
      </c>
      <c r="AM24" s="144">
        <f>Indexing!AM96</f>
        <v>0</v>
      </c>
      <c r="AN24" s="144">
        <f>Indexing!AN96</f>
        <v>0</v>
      </c>
      <c r="AO24" s="144">
        <f>Indexing!AO96</f>
        <v>0</v>
      </c>
      <c r="AP24" s="144">
        <f>Indexing!AP96</f>
        <v>0</v>
      </c>
      <c r="AQ24" s="144">
        <f>Indexing!AQ96</f>
        <v>0</v>
      </c>
      <c r="AR24" s="144">
        <f>Indexing!AR96</f>
        <v>0</v>
      </c>
      <c r="AS24" s="144">
        <f>Indexing!AS96</f>
        <v>0</v>
      </c>
      <c r="AT24" s="144">
        <f>Indexing!AT96</f>
        <v>0</v>
      </c>
      <c r="AU24" s="144">
        <f>Indexing!AU96</f>
        <v>0</v>
      </c>
      <c r="AV24" s="144">
        <f>Indexing!AV96</f>
        <v>0</v>
      </c>
      <c r="AW24" s="144">
        <f>Indexing!AW96</f>
        <v>0</v>
      </c>
      <c r="AX24" s="144">
        <f>Indexing!AX96</f>
        <v>0</v>
      </c>
      <c r="AY24" s="144">
        <f>Indexing!AY96</f>
        <v>0</v>
      </c>
      <c r="AZ24" s="144">
        <f>Indexing!AZ96</f>
        <v>0</v>
      </c>
      <c r="BA24" s="144">
        <f>Indexing!BA96</f>
        <v>0</v>
      </c>
      <c r="BB24" s="144">
        <f>Indexing!BB96</f>
        <v>0</v>
      </c>
      <c r="BC24" s="144">
        <f>Indexing!BC96</f>
        <v>0</v>
      </c>
      <c r="BD24" s="144">
        <f>Indexing!BD96</f>
        <v>0</v>
      </c>
      <c r="BE24" s="144">
        <f>Indexing!BE96</f>
        <v>0</v>
      </c>
      <c r="BF24" s="144">
        <f>Indexing!BF96</f>
        <v>0</v>
      </c>
      <c r="BG24" s="144">
        <f>Indexing!BG96</f>
        <v>0</v>
      </c>
      <c r="BH24" s="144">
        <f>Indexing!BH96</f>
        <v>0</v>
      </c>
      <c r="BI24" s="144">
        <f>Indexing!BI96</f>
        <v>0</v>
      </c>
      <c r="BJ24" s="144">
        <f>Indexing!BJ96</f>
        <v>0</v>
      </c>
      <c r="BK24" s="144">
        <f>Indexing!BK96</f>
        <v>0</v>
      </c>
      <c r="BL24" s="144">
        <f>Indexing!BL96</f>
        <v>0</v>
      </c>
      <c r="BM24" s="144">
        <f>Indexing!BM96</f>
        <v>0</v>
      </c>
      <c r="BN24" s="144">
        <f>Indexing!BN96</f>
        <v>0</v>
      </c>
      <c r="BO24" s="144">
        <f>Indexing!BO96</f>
        <v>0</v>
      </c>
      <c r="BP24" s="144">
        <f>Indexing!BP96</f>
        <v>0</v>
      </c>
      <c r="BQ24" s="144">
        <f>Indexing!BQ96</f>
        <v>0</v>
      </c>
      <c r="BR24" s="144">
        <f>Indexing!BR96</f>
        <v>0</v>
      </c>
      <c r="BS24" s="144">
        <f>Indexing!BS96</f>
        <v>0</v>
      </c>
      <c r="BT24" s="144">
        <f>Indexing!BT96</f>
        <v>0</v>
      </c>
      <c r="BU24" s="144">
        <f>Indexing!BU96</f>
        <v>0</v>
      </c>
      <c r="BV24" s="144">
        <f>Indexing!BV96</f>
        <v>0</v>
      </c>
      <c r="BW24" s="144">
        <f>Indexing!BW96</f>
        <v>0</v>
      </c>
      <c r="BX24" s="144">
        <f>Indexing!BX96</f>
        <v>0</v>
      </c>
      <c r="BY24" s="144">
        <f>Indexing!BY96</f>
        <v>0</v>
      </c>
      <c r="BZ24" s="144">
        <f>Indexing!BZ96</f>
        <v>0</v>
      </c>
      <c r="CA24" s="144">
        <f>Indexing!CA96</f>
        <v>0</v>
      </c>
      <c r="CB24" s="144">
        <f>Indexing!CB96</f>
        <v>0</v>
      </c>
      <c r="CC24" s="144">
        <f>Indexing!CC96</f>
        <v>0</v>
      </c>
      <c r="CD24" s="144">
        <f>Indexing!CD96</f>
        <v>0</v>
      </c>
      <c r="CE24" s="144">
        <f>Indexing!CE96</f>
        <v>0</v>
      </c>
      <c r="CF24" s="144">
        <f>Indexing!CF96</f>
        <v>0</v>
      </c>
      <c r="CG24" s="144">
        <f>Indexing!CG96</f>
        <v>0</v>
      </c>
      <c r="CH24" s="144">
        <f>Indexing!CH96</f>
        <v>0</v>
      </c>
      <c r="CI24" s="144">
        <f>Indexing!CI96</f>
        <v>0</v>
      </c>
      <c r="CJ24" s="144">
        <f>Indexing!CJ96</f>
        <v>0</v>
      </c>
      <c r="CK24" s="144">
        <f>Indexing!CK96</f>
        <v>0</v>
      </c>
      <c r="CL24" s="144">
        <f>Indexing!CL96</f>
        <v>0</v>
      </c>
      <c r="CM24" s="144">
        <f>Indexing!CM96</f>
        <v>0</v>
      </c>
      <c r="CN24" s="144">
        <f>Indexing!CN96</f>
        <v>0</v>
      </c>
      <c r="CO24" s="144">
        <f>Indexing!CO96</f>
        <v>0</v>
      </c>
      <c r="CP24" s="144">
        <f>Indexing!CP96</f>
        <v>0</v>
      </c>
      <c r="CQ24" s="144">
        <f>Indexing!CQ96</f>
        <v>0</v>
      </c>
      <c r="CR24" s="144">
        <f>Indexing!CR96</f>
        <v>0</v>
      </c>
      <c r="CS24" s="144">
        <f>Indexing!CS96</f>
        <v>0</v>
      </c>
      <c r="CT24" s="144">
        <f>Indexing!CT96</f>
        <v>0</v>
      </c>
      <c r="CU24" s="144">
        <f>Indexing!CU96</f>
        <v>0</v>
      </c>
      <c r="CV24" s="144">
        <f>Indexing!CV96</f>
        <v>0</v>
      </c>
      <c r="CW24" s="144">
        <f>Indexing!CW96</f>
        <v>0</v>
      </c>
      <c r="CX24" s="144">
        <f>Indexing!CX96</f>
        <v>0</v>
      </c>
      <c r="CY24" s="144">
        <f>Indexing!CY96</f>
        <v>0</v>
      </c>
      <c r="CZ24" s="144">
        <f>Indexing!CZ96</f>
        <v>0</v>
      </c>
      <c r="DA24" s="144">
        <f>Indexing!DA96</f>
        <v>0</v>
      </c>
      <c r="DB24" s="144">
        <f>Indexing!DB96</f>
        <v>0</v>
      </c>
      <c r="DC24" s="144">
        <f>Indexing!DC96</f>
        <v>0</v>
      </c>
      <c r="DD24" s="144">
        <f>Indexing!DD96</f>
        <v>0</v>
      </c>
      <c r="DE24" s="144">
        <f>Indexing!DE96</f>
        <v>0</v>
      </c>
      <c r="DF24" s="144">
        <f>Indexing!DF96</f>
        <v>0</v>
      </c>
      <c r="DG24" s="144">
        <f>Indexing!DG96</f>
        <v>0</v>
      </c>
      <c r="DH24" s="144">
        <f>Indexing!DH96</f>
        <v>0</v>
      </c>
      <c r="DI24" s="144">
        <f>Indexing!DI96</f>
        <v>0</v>
      </c>
      <c r="DJ24" s="144">
        <f>Indexing!DJ96</f>
        <v>0</v>
      </c>
    </row>
    <row r="25" spans="1:114" x14ac:dyDescent="0.25">
      <c r="B25" s="33" t="s">
        <v>273</v>
      </c>
      <c r="H25" s="45" t="s">
        <v>138</v>
      </c>
      <c r="I25" s="144"/>
      <c r="J25" s="144">
        <f>Indexing!J97</f>
        <v>0</v>
      </c>
      <c r="K25" s="144">
        <f>Indexing!K97</f>
        <v>0</v>
      </c>
      <c r="L25" s="144">
        <f>Indexing!L97</f>
        <v>0</v>
      </c>
      <c r="M25" s="144">
        <f>Indexing!M97</f>
        <v>0</v>
      </c>
      <c r="N25" s="144">
        <f>Indexing!N97</f>
        <v>0</v>
      </c>
      <c r="O25" s="144">
        <f>Indexing!O97</f>
        <v>0</v>
      </c>
      <c r="P25" s="144">
        <f>Indexing!P97</f>
        <v>0</v>
      </c>
      <c r="Q25" s="144">
        <f>Indexing!Q97</f>
        <v>0</v>
      </c>
      <c r="R25" s="144">
        <f>Indexing!R97</f>
        <v>0</v>
      </c>
      <c r="S25" s="144">
        <f>Indexing!S97</f>
        <v>0</v>
      </c>
      <c r="T25" s="144">
        <f>Indexing!T97</f>
        <v>0</v>
      </c>
      <c r="U25" s="144">
        <f>Indexing!U97</f>
        <v>0</v>
      </c>
      <c r="V25" s="144">
        <f>Indexing!V97</f>
        <v>0</v>
      </c>
      <c r="W25" s="144">
        <f>Indexing!W97</f>
        <v>0</v>
      </c>
      <c r="X25" s="144">
        <f>Indexing!X97</f>
        <v>0</v>
      </c>
      <c r="Y25" s="144">
        <f>Indexing!Y97</f>
        <v>0</v>
      </c>
      <c r="Z25" s="144">
        <f>Indexing!Z97</f>
        <v>0</v>
      </c>
      <c r="AA25" s="144">
        <f>Indexing!AA97</f>
        <v>0</v>
      </c>
      <c r="AB25" s="144">
        <f>Indexing!AB97</f>
        <v>0</v>
      </c>
      <c r="AC25" s="144">
        <f>Indexing!AC97</f>
        <v>0</v>
      </c>
      <c r="AD25" s="144">
        <f>Indexing!AD97</f>
        <v>0</v>
      </c>
      <c r="AE25" s="144">
        <f>Indexing!AE97</f>
        <v>0</v>
      </c>
      <c r="AF25" s="144">
        <f>Indexing!AF97</f>
        <v>0</v>
      </c>
      <c r="AG25" s="144">
        <f>Indexing!AG97</f>
        <v>0</v>
      </c>
      <c r="AH25" s="144">
        <f>Indexing!AH97</f>
        <v>0</v>
      </c>
      <c r="AI25" s="144">
        <f>Indexing!AI97</f>
        <v>0</v>
      </c>
      <c r="AJ25" s="144">
        <f>Indexing!AJ97</f>
        <v>0</v>
      </c>
      <c r="AK25" s="144">
        <f>Indexing!AK97</f>
        <v>0</v>
      </c>
      <c r="AL25" s="144">
        <f>Indexing!AL97</f>
        <v>0</v>
      </c>
      <c r="AM25" s="144">
        <f>Indexing!AM97</f>
        <v>0</v>
      </c>
      <c r="AN25" s="144">
        <f>Indexing!AN97</f>
        <v>0</v>
      </c>
      <c r="AO25" s="144">
        <f>Indexing!AO97</f>
        <v>0</v>
      </c>
      <c r="AP25" s="144">
        <f>Indexing!AP97</f>
        <v>0</v>
      </c>
      <c r="AQ25" s="144">
        <f>Indexing!AQ97</f>
        <v>0</v>
      </c>
      <c r="AR25" s="144">
        <f>Indexing!AR97</f>
        <v>0</v>
      </c>
      <c r="AS25" s="144">
        <f>Indexing!AS97</f>
        <v>0</v>
      </c>
      <c r="AT25" s="144">
        <f>Indexing!AT97</f>
        <v>0</v>
      </c>
      <c r="AU25" s="144">
        <f>Indexing!AU97</f>
        <v>0</v>
      </c>
      <c r="AV25" s="144">
        <f>Indexing!AV97</f>
        <v>0</v>
      </c>
      <c r="AW25" s="144">
        <f>Indexing!AW97</f>
        <v>0</v>
      </c>
      <c r="AX25" s="144">
        <f>Indexing!AX97</f>
        <v>0</v>
      </c>
      <c r="AY25" s="144">
        <f>Indexing!AY97</f>
        <v>0</v>
      </c>
      <c r="AZ25" s="144">
        <f>Indexing!AZ97</f>
        <v>0</v>
      </c>
      <c r="BA25" s="144">
        <f>Indexing!BA97</f>
        <v>0</v>
      </c>
      <c r="BB25" s="144">
        <f>Indexing!BB97</f>
        <v>0</v>
      </c>
      <c r="BC25" s="144">
        <f>Indexing!BC97</f>
        <v>0</v>
      </c>
      <c r="BD25" s="144">
        <f>Indexing!BD97</f>
        <v>0</v>
      </c>
      <c r="BE25" s="144">
        <f>Indexing!BE97</f>
        <v>0</v>
      </c>
      <c r="BF25" s="144">
        <f>Indexing!BF97</f>
        <v>0</v>
      </c>
      <c r="BG25" s="144">
        <f>Indexing!BG97</f>
        <v>0</v>
      </c>
      <c r="BH25" s="144">
        <f>Indexing!BH97</f>
        <v>0</v>
      </c>
      <c r="BI25" s="144">
        <f>Indexing!BI97</f>
        <v>0</v>
      </c>
      <c r="BJ25" s="144">
        <f>Indexing!BJ97</f>
        <v>0</v>
      </c>
      <c r="BK25" s="144">
        <f>Indexing!BK97</f>
        <v>0</v>
      </c>
      <c r="BL25" s="144">
        <f>Indexing!BL97</f>
        <v>0</v>
      </c>
      <c r="BM25" s="144">
        <f>Indexing!BM97</f>
        <v>0</v>
      </c>
      <c r="BN25" s="144">
        <f>Indexing!BN97</f>
        <v>0</v>
      </c>
      <c r="BO25" s="144">
        <f>Indexing!BO97</f>
        <v>0</v>
      </c>
      <c r="BP25" s="144">
        <f>Indexing!BP97</f>
        <v>0</v>
      </c>
      <c r="BQ25" s="144">
        <f>Indexing!BQ97</f>
        <v>0</v>
      </c>
      <c r="BR25" s="144">
        <f>Indexing!BR97</f>
        <v>0</v>
      </c>
      <c r="BS25" s="144">
        <f>Indexing!BS97</f>
        <v>0</v>
      </c>
      <c r="BT25" s="144">
        <f>Indexing!BT97</f>
        <v>0</v>
      </c>
      <c r="BU25" s="144">
        <f>Indexing!BU97</f>
        <v>0</v>
      </c>
      <c r="BV25" s="144">
        <f>Indexing!BV97</f>
        <v>0</v>
      </c>
      <c r="BW25" s="144">
        <f>Indexing!BW97</f>
        <v>0</v>
      </c>
      <c r="BX25" s="144">
        <f>Indexing!BX97</f>
        <v>0</v>
      </c>
      <c r="BY25" s="144">
        <f>Indexing!BY97</f>
        <v>0</v>
      </c>
      <c r="BZ25" s="144">
        <f>Indexing!BZ97</f>
        <v>0</v>
      </c>
      <c r="CA25" s="144">
        <f>Indexing!CA97</f>
        <v>0</v>
      </c>
      <c r="CB25" s="144">
        <f>Indexing!CB97</f>
        <v>0</v>
      </c>
      <c r="CC25" s="144">
        <f>Indexing!CC97</f>
        <v>0</v>
      </c>
      <c r="CD25" s="144">
        <f>Indexing!CD97</f>
        <v>0</v>
      </c>
      <c r="CE25" s="144">
        <f>Indexing!CE97</f>
        <v>0</v>
      </c>
      <c r="CF25" s="144">
        <f>Indexing!CF97</f>
        <v>0</v>
      </c>
      <c r="CG25" s="144">
        <f>Indexing!CG97</f>
        <v>0</v>
      </c>
      <c r="CH25" s="144">
        <f>Indexing!CH97</f>
        <v>0</v>
      </c>
      <c r="CI25" s="144">
        <f>Indexing!CI97</f>
        <v>0</v>
      </c>
      <c r="CJ25" s="144">
        <f>Indexing!CJ97</f>
        <v>0</v>
      </c>
      <c r="CK25" s="144">
        <f>Indexing!CK97</f>
        <v>0</v>
      </c>
      <c r="CL25" s="144">
        <f>Indexing!CL97</f>
        <v>0</v>
      </c>
      <c r="CM25" s="144">
        <f>Indexing!CM97</f>
        <v>0</v>
      </c>
      <c r="CN25" s="144">
        <f>Indexing!CN97</f>
        <v>0</v>
      </c>
      <c r="CO25" s="144">
        <f>Indexing!CO97</f>
        <v>0</v>
      </c>
      <c r="CP25" s="144">
        <f>Indexing!CP97</f>
        <v>0</v>
      </c>
      <c r="CQ25" s="144">
        <f>Indexing!CQ97</f>
        <v>0</v>
      </c>
      <c r="CR25" s="144">
        <f>Indexing!CR97</f>
        <v>0</v>
      </c>
      <c r="CS25" s="144">
        <f>Indexing!CS97</f>
        <v>0</v>
      </c>
      <c r="CT25" s="144">
        <f>Indexing!CT97</f>
        <v>0</v>
      </c>
      <c r="CU25" s="144">
        <f>Indexing!CU97</f>
        <v>0</v>
      </c>
      <c r="CV25" s="144">
        <f>Indexing!CV97</f>
        <v>0</v>
      </c>
      <c r="CW25" s="144">
        <f>Indexing!CW97</f>
        <v>0</v>
      </c>
      <c r="CX25" s="144">
        <f>Indexing!CX97</f>
        <v>0</v>
      </c>
      <c r="CY25" s="144">
        <f>Indexing!CY97</f>
        <v>0</v>
      </c>
      <c r="CZ25" s="144">
        <f>Indexing!CZ97</f>
        <v>0</v>
      </c>
      <c r="DA25" s="144">
        <f>Indexing!DA97</f>
        <v>0</v>
      </c>
      <c r="DB25" s="144">
        <f>Indexing!DB97</f>
        <v>0</v>
      </c>
      <c r="DC25" s="144">
        <f>Indexing!DC97</f>
        <v>0</v>
      </c>
      <c r="DD25" s="144">
        <f>Indexing!DD97</f>
        <v>0</v>
      </c>
      <c r="DE25" s="144">
        <f>Indexing!DE97</f>
        <v>0</v>
      </c>
      <c r="DF25" s="144">
        <f>Indexing!DF97</f>
        <v>0</v>
      </c>
      <c r="DG25" s="144">
        <f>Indexing!DG97</f>
        <v>0</v>
      </c>
      <c r="DH25" s="144">
        <f>Indexing!DH97</f>
        <v>0</v>
      </c>
      <c r="DI25" s="144">
        <f>Indexing!DI97</f>
        <v>0</v>
      </c>
      <c r="DJ25" s="144">
        <f>Indexing!DJ97</f>
        <v>0</v>
      </c>
    </row>
    <row r="26" spans="1:114" x14ac:dyDescent="0.25">
      <c r="B26" s="33" t="s">
        <v>90</v>
      </c>
      <c r="H26" s="45" t="s">
        <v>138</v>
      </c>
      <c r="I26" s="144"/>
      <c r="J26" s="144">
        <f>SUM(Indexing!J114:J140)</f>
        <v>1461.1327006306053</v>
      </c>
      <c r="K26" s="144">
        <f>SUM(Indexing!K114:K140)</f>
        <v>1472.5710216721059</v>
      </c>
      <c r="L26" s="144">
        <f>SUM(Indexing!L114:L140)</f>
        <v>1484.1310351231398</v>
      </c>
      <c r="M26" s="144">
        <f>SUM(Indexing!M114:M140)</f>
        <v>1495.8140356704432</v>
      </c>
      <c r="N26" s="144">
        <f>SUM(Indexing!N114:N140)</f>
        <v>1487.3415570007928</v>
      </c>
      <c r="O26" s="144">
        <f>SUM(Indexing!O114:O140)</f>
        <v>1498.2748395205285</v>
      </c>
      <c r="P26" s="144">
        <f>SUM(Indexing!P114:P140)</f>
        <v>1509.314790328865</v>
      </c>
      <c r="Q26" s="144">
        <f>SUM(Indexing!Q114:Q140)</f>
        <v>1520.4624501126923</v>
      </c>
      <c r="R26" s="144">
        <f>SUM(Indexing!R114:R140)</f>
        <v>1513.4397802748656</v>
      </c>
      <c r="S26" s="144">
        <f>SUM(Indexing!S114:S140)</f>
        <v>1524.863144671175</v>
      </c>
      <c r="T26" s="144">
        <f>SUM(Indexing!T114:T140)</f>
        <v>1536.3985134693332</v>
      </c>
      <c r="U26" s="144">
        <f>SUM(Indexing!U114:U140)</f>
        <v>1548.0469848559687</v>
      </c>
      <c r="V26" s="144">
        <f>SUM(Indexing!V114:V140)</f>
        <v>1542.4262569611292</v>
      </c>
      <c r="W26" s="144">
        <f>SUM(Indexing!W114:W140)</f>
        <v>1554.3399083148165</v>
      </c>
      <c r="X26" s="144">
        <f>SUM(Indexing!X114:X140)</f>
        <v>1566.3707183459187</v>
      </c>
      <c r="Y26" s="144">
        <f>SUM(Indexing!Y114:Y140)</f>
        <v>1578.519839191199</v>
      </c>
      <c r="Z26" s="144">
        <f>SUM(Indexing!Z114:Z140)</f>
        <v>1590.7732905771081</v>
      </c>
      <c r="AA26" s="144">
        <f>SUM(Indexing!AA114:AA140)</f>
        <v>1603.147093489597</v>
      </c>
      <c r="AB26" s="144">
        <f>SUM(Indexing!AB114:AB140)</f>
        <v>1615.6424300029648</v>
      </c>
      <c r="AC26" s="144">
        <f>SUM(Indexing!AC114:AC140)</f>
        <v>1628.2604938016621</v>
      </c>
      <c r="AD26" s="144">
        <f>SUM(Indexing!AD114:AD140)</f>
        <v>1640.9646939259951</v>
      </c>
      <c r="AE26" s="144">
        <f>SUM(Indexing!AE114:AE140)</f>
        <v>1653.7933026331407</v>
      </c>
      <c r="AF26" s="144">
        <f>SUM(Indexing!AF114:AF140)</f>
        <v>1666.747538220618</v>
      </c>
      <c r="AG26" s="144">
        <f>SUM(Indexing!AG114:AG140)</f>
        <v>1679.8286309163818</v>
      </c>
      <c r="AH26" s="144">
        <f>SUM(Indexing!AH114:AH140)</f>
        <v>1692.9985208198623</v>
      </c>
      <c r="AI26" s="144">
        <f>SUM(Indexing!AI114:AI140)</f>
        <v>1706.2969959426287</v>
      </c>
      <c r="AJ26" s="144">
        <f>SUM(Indexing!AJ114:AJ140)</f>
        <v>1719.7253117362261</v>
      </c>
      <c r="AK26" s="144">
        <f>SUM(Indexing!AK114:AK140)</f>
        <v>1733.2847359098942</v>
      </c>
      <c r="AL26" s="144">
        <f>SUM(Indexing!AL114:AL140)</f>
        <v>1746.949306771086</v>
      </c>
      <c r="AM26" s="144">
        <f>SUM(Indexing!AM114:AM140)</f>
        <v>1760.7470272586474</v>
      </c>
      <c r="AN26" s="144">
        <f>SUM(Indexing!AN114:AN140)</f>
        <v>1774.6791948024929</v>
      </c>
      <c r="AO26" s="144">
        <f>SUM(Indexing!AO114:AO140)</f>
        <v>1788.7471194748882</v>
      </c>
      <c r="AP26" s="144">
        <f>SUM(Indexing!AP114:AP140)</f>
        <v>1802.9379639049316</v>
      </c>
      <c r="AQ26" s="144">
        <f>SUM(Indexing!AQ114:AQ140)</f>
        <v>1817.2669482082192</v>
      </c>
      <c r="AR26" s="144">
        <f>SUM(Indexing!AR114:AR140)</f>
        <v>1831.73541709857</v>
      </c>
      <c r="AS26" s="144">
        <f>SUM(Indexing!AS114:AS140)</f>
        <v>1846.3447283798296</v>
      </c>
      <c r="AT26" s="144">
        <f>SUM(Indexing!AT114:AT140)</f>
        <v>1861.1109727518588</v>
      </c>
      <c r="AU26" s="144">
        <f>SUM(Indexing!AU114:AU140)</f>
        <v>1876.0211016220542</v>
      </c>
      <c r="AV26" s="144">
        <f>SUM(Indexing!AV114:AV140)</f>
        <v>1891.07651702253</v>
      </c>
      <c r="AW26" s="144">
        <f>SUM(Indexing!AW114:AW140)</f>
        <v>1906.2786346470107</v>
      </c>
      <c r="AX26" s="144">
        <f>SUM(Indexing!AX114:AX140)</f>
        <v>1921.663311513601</v>
      </c>
      <c r="AY26" s="144">
        <f>SUM(Indexing!AY114:AY140)</f>
        <v>1937.1982351966626</v>
      </c>
      <c r="AZ26" s="144">
        <f>SUM(Indexing!AZ114:AZ140)</f>
        <v>1952.8848730072118</v>
      </c>
      <c r="BA26" s="144">
        <f>SUM(Indexing!BA114:BA140)</f>
        <v>1968.724706586032</v>
      </c>
      <c r="BB26" s="144">
        <f>SUM(Indexing!BB114:BB140)</f>
        <v>1984.7430922438839</v>
      </c>
      <c r="BC26" s="144">
        <f>SUM(Indexing!BC114:BC140)</f>
        <v>2000.9181468872471</v>
      </c>
      <c r="BD26" s="144">
        <f>SUM(Indexing!BD114:BD140)</f>
        <v>2017.251402828525</v>
      </c>
      <c r="BE26" s="144">
        <f>SUM(Indexing!BE114:BE140)</f>
        <v>2033.744407367014</v>
      </c>
      <c r="BF26" s="144">
        <f>SUM(Indexing!BF114:BF140)</f>
        <v>2050.4483346149755</v>
      </c>
      <c r="BG26" s="144">
        <f>SUM(Indexing!BG114:BG140)</f>
        <v>2067.316122513907</v>
      </c>
      <c r="BH26" s="144">
        <f>SUM(Indexing!BH114:BH140)</f>
        <v>2084.3493784889688</v>
      </c>
      <c r="BI26" s="144">
        <f>SUM(Indexing!BI114:BI140)</f>
        <v>330.94886827412404</v>
      </c>
      <c r="BJ26" s="144">
        <f>SUM(Indexing!BJ114:BJ140)</f>
        <v>330.94886827412404</v>
      </c>
      <c r="BK26" s="144">
        <f>SUM(Indexing!BK114:BK140)</f>
        <v>330.94886827412404</v>
      </c>
      <c r="BL26" s="144">
        <f>SUM(Indexing!BL114:BL140)</f>
        <v>330.94886827412404</v>
      </c>
      <c r="BM26" s="144">
        <f>SUM(Indexing!BM114:BM140)</f>
        <v>330.94886827412404</v>
      </c>
      <c r="BN26" s="144">
        <f>SUM(Indexing!BN114:BN140)</f>
        <v>330.94886827412404</v>
      </c>
      <c r="BO26" s="144">
        <f>SUM(Indexing!BO114:BO140)</f>
        <v>330.94886827412404</v>
      </c>
      <c r="BP26" s="144">
        <f>SUM(Indexing!BP114:BP140)</f>
        <v>330.94886827412404</v>
      </c>
      <c r="BQ26" s="144">
        <f>SUM(Indexing!BQ114:BQ140)</f>
        <v>330.94886827412404</v>
      </c>
      <c r="BR26" s="144">
        <f>SUM(Indexing!BR114:BR140)</f>
        <v>330.94886827412404</v>
      </c>
      <c r="BS26" s="144">
        <f>SUM(Indexing!BS114:BS140)</f>
        <v>330.94886827412404</v>
      </c>
      <c r="BT26" s="144">
        <f>SUM(Indexing!BT114:BT140)</f>
        <v>330.94886827412404</v>
      </c>
      <c r="BU26" s="144">
        <f>SUM(Indexing!BU114:BU140)</f>
        <v>330.94886827412404</v>
      </c>
      <c r="BV26" s="144">
        <f>SUM(Indexing!BV114:BV140)</f>
        <v>330.94886827412404</v>
      </c>
      <c r="BW26" s="144">
        <f>SUM(Indexing!BW114:BW140)</f>
        <v>330.94886827412404</v>
      </c>
      <c r="BX26" s="144">
        <f>SUM(Indexing!BX114:BX140)</f>
        <v>330.94886827412404</v>
      </c>
      <c r="BY26" s="144">
        <f>SUM(Indexing!BY114:BY140)</f>
        <v>330.94886827412404</v>
      </c>
      <c r="BZ26" s="144">
        <f>SUM(Indexing!BZ114:BZ140)</f>
        <v>330.94886827412404</v>
      </c>
      <c r="CA26" s="144">
        <f>SUM(Indexing!CA114:CA140)</f>
        <v>330.94886827412404</v>
      </c>
      <c r="CB26" s="144">
        <f>SUM(Indexing!CB114:CB140)</f>
        <v>330.94886827412404</v>
      </c>
      <c r="CC26" s="144">
        <f>SUM(Indexing!CC114:CC140)</f>
        <v>330.94886827412404</v>
      </c>
      <c r="CD26" s="144">
        <f>SUM(Indexing!CD114:CD140)</f>
        <v>330.94886827412404</v>
      </c>
      <c r="CE26" s="144">
        <f>SUM(Indexing!CE114:CE140)</f>
        <v>330.94886827412404</v>
      </c>
      <c r="CF26" s="144">
        <f>SUM(Indexing!CF114:CF140)</f>
        <v>330.94886827412404</v>
      </c>
      <c r="CG26" s="144">
        <f>SUM(Indexing!CG114:CG140)</f>
        <v>330.94886827412404</v>
      </c>
      <c r="CH26" s="144">
        <f>SUM(Indexing!CH114:CH140)</f>
        <v>330.94886827412404</v>
      </c>
      <c r="CI26" s="144">
        <f>SUM(Indexing!CI114:CI140)</f>
        <v>330.94886827412404</v>
      </c>
      <c r="CJ26" s="144">
        <f>SUM(Indexing!CJ114:CJ140)</f>
        <v>330.94886827412404</v>
      </c>
      <c r="CK26" s="144">
        <f>SUM(Indexing!CK114:CK140)</f>
        <v>330.94886827412404</v>
      </c>
      <c r="CL26" s="144">
        <f>SUM(Indexing!CL114:CL140)</f>
        <v>330.94886827412404</v>
      </c>
      <c r="CM26" s="144">
        <f>SUM(Indexing!CM114:CM140)</f>
        <v>330.94886827412404</v>
      </c>
      <c r="CN26" s="144">
        <f>SUM(Indexing!CN114:CN140)</f>
        <v>330.94886827412404</v>
      </c>
      <c r="CO26" s="144">
        <f>SUM(Indexing!CO114:CO140)</f>
        <v>330.94886827412404</v>
      </c>
      <c r="CP26" s="144">
        <f>SUM(Indexing!CP114:CP140)</f>
        <v>330.94886827412404</v>
      </c>
      <c r="CQ26" s="144">
        <f>SUM(Indexing!CQ114:CQ140)</f>
        <v>330.94886827412404</v>
      </c>
      <c r="CR26" s="144">
        <f>SUM(Indexing!CR114:CR140)</f>
        <v>330.94886827412404</v>
      </c>
      <c r="CS26" s="144">
        <f>SUM(Indexing!CS114:CS140)</f>
        <v>330.94886827412404</v>
      </c>
      <c r="CT26" s="144">
        <f>SUM(Indexing!CT114:CT140)</f>
        <v>330.94886827412404</v>
      </c>
      <c r="CU26" s="144">
        <f>SUM(Indexing!CU114:CU140)</f>
        <v>330.94886827412404</v>
      </c>
      <c r="CV26" s="144">
        <f>SUM(Indexing!CV114:CV140)</f>
        <v>330.94886827412404</v>
      </c>
      <c r="CW26" s="144">
        <f>SUM(Indexing!CW114:CW140)</f>
        <v>330.94886827412404</v>
      </c>
      <c r="CX26" s="144">
        <f>SUM(Indexing!CX114:CX140)</f>
        <v>330.94886827412404</v>
      </c>
      <c r="CY26" s="144">
        <f>SUM(Indexing!CY114:CY140)</f>
        <v>330.94886827412404</v>
      </c>
      <c r="CZ26" s="144">
        <f>SUM(Indexing!CZ114:CZ140)</f>
        <v>330.94886827412404</v>
      </c>
      <c r="DA26" s="144">
        <f>SUM(Indexing!DA114:DA140)</f>
        <v>330.94886827412404</v>
      </c>
      <c r="DB26" s="144">
        <f>SUM(Indexing!DB114:DB140)</f>
        <v>330.94886827412404</v>
      </c>
      <c r="DC26" s="144">
        <f>SUM(Indexing!DC114:DC140)</f>
        <v>330.94886827412404</v>
      </c>
      <c r="DD26" s="144">
        <f>SUM(Indexing!DD114:DD140)</f>
        <v>330.94886827412404</v>
      </c>
      <c r="DE26" s="144">
        <f>SUM(Indexing!DE114:DE140)</f>
        <v>330.94886827412404</v>
      </c>
      <c r="DF26" s="144">
        <f>SUM(Indexing!DF114:DF140)</f>
        <v>330.94886827412404</v>
      </c>
      <c r="DG26" s="144">
        <f>SUM(Indexing!DG114:DG140)</f>
        <v>330.94886827412404</v>
      </c>
      <c r="DH26" s="144">
        <f>SUM(Indexing!DH114:DH140)</f>
        <v>330.94886827412404</v>
      </c>
      <c r="DI26" s="144">
        <f>SUM(Indexing!DI114:DI140)</f>
        <v>330.94886827412404</v>
      </c>
      <c r="DJ26" s="144">
        <f>SUM(Indexing!DJ114:DJ140)</f>
        <v>330.94886827412404</v>
      </c>
    </row>
    <row r="27" spans="1:114" x14ac:dyDescent="0.25">
      <c r="B27" s="35" t="s">
        <v>274</v>
      </c>
      <c r="H27" s="45" t="s">
        <v>138</v>
      </c>
      <c r="I27" s="144"/>
      <c r="J27" s="144">
        <f>J26-(SUMPRODUCT(Indexing!$G114:$G126,Indexing!J114:J126)+SUMPRODUCT(Indexing!$G128:$G140,Indexing!J128:J140))</f>
        <v>660.99339469405754</v>
      </c>
      <c r="K27" s="144">
        <f>K26-(SUMPRODUCT(Indexing!$G114:$G126,Indexing!K114:K126)+SUMPRODUCT(Indexing!$G128:$G140,Indexing!K128:K140))</f>
        <v>668.02570989085291</v>
      </c>
      <c r="L27" s="144">
        <f>L26-(SUMPRODUCT(Indexing!$G114:$G126,Indexing!L114:L126)+SUMPRODUCT(Indexing!$G128:$G140,Indexing!L128:L140))</f>
        <v>675.13284195786832</v>
      </c>
      <c r="M27" s="144">
        <f>M26-(SUMPRODUCT(Indexing!$G114:$G126,Indexing!M114:M126)+SUMPRODUCT(Indexing!$G128:$G140,Indexing!M128:M140))</f>
        <v>682.31558687251811</v>
      </c>
      <c r="N27" s="144">
        <f>N26-(SUMPRODUCT(Indexing!$G114:$G126,Indexing!N114:N126)+SUMPRODUCT(Indexing!$G128:$G140,Indexing!N128:N140))</f>
        <v>688.972456463649</v>
      </c>
      <c r="O27" s="144">
        <f>O26-(SUMPRODUCT(Indexing!$G114:$G126,Indexing!O114:O126)+SUMPRODUCT(Indexing!$G128:$G140,Indexing!O128:O140))</f>
        <v>695.69427241333551</v>
      </c>
      <c r="P27" s="144">
        <f>P26-(SUMPRODUCT(Indexing!$G114:$G126,Indexing!P114:P126)+SUMPRODUCT(Indexing!$G128:$G140,Indexing!P128:P140))</f>
        <v>702.48166835716825</v>
      </c>
      <c r="Q27" s="144">
        <f>Q26-(SUMPRODUCT(Indexing!$G114:$G126,Indexing!Q114:Q126)+SUMPRODUCT(Indexing!$G128:$G140,Indexing!Q128:Q140))</f>
        <v>709.3352841126698</v>
      </c>
      <c r="R27" s="144">
        <f>R26-(SUMPRODUCT(Indexing!$G114:$G126,Indexing!R114:R126)+SUMPRODUCT(Indexing!$G128:$G140,Indexing!R128:R140))</f>
        <v>716.29021187748026</v>
      </c>
      <c r="S27" s="144">
        <f>S26-(SUMPRODUCT(Indexing!$G114:$G126,Indexing!S114:S126)+SUMPRODUCT(Indexing!$G128:$G140,Indexing!S128:S140))</f>
        <v>723.3133316824966</v>
      </c>
      <c r="T27" s="144">
        <f>T26-(SUMPRODUCT(Indexing!$G114:$G126,Indexing!T114:T126)+SUMPRODUCT(Indexing!$G128:$G140,Indexing!T128:T140))</f>
        <v>730.40531214060809</v>
      </c>
      <c r="U27" s="144">
        <f>U26-(SUMPRODUCT(Indexing!$G114:$G126,Indexing!U114:U126)+SUMPRODUCT(Indexing!$G128:$G140,Indexing!U128:U140))</f>
        <v>737.56682842035434</v>
      </c>
      <c r="V27" s="144">
        <f>V26-(SUMPRODUCT(Indexing!$G114:$G126,Indexing!V114:V126)+SUMPRODUCT(Indexing!$G128:$G140,Indexing!V128:V140))</f>
        <v>744.8200500866443</v>
      </c>
      <c r="W27" s="144">
        <f>W26-(SUMPRODUCT(Indexing!$G114:$G126,Indexing!W114:W126)+SUMPRODUCT(Indexing!$G128:$G140,Indexing!W128:W140))</f>
        <v>752.14459983130405</v>
      </c>
      <c r="X27" s="144">
        <f>X26-(SUMPRODUCT(Indexing!$G114:$G126,Indexing!X114:X126)+SUMPRODUCT(Indexing!$G128:$G140,Indexing!X128:X140))</f>
        <v>759.54117909363754</v>
      </c>
      <c r="Y27" s="144">
        <f>Y26-(SUMPRODUCT(Indexing!$G114:$G126,Indexing!Y114:Y126)+SUMPRODUCT(Indexing!$G128:$G140,Indexing!Y128:Y140))</f>
        <v>767.0104962108951</v>
      </c>
      <c r="Z27" s="144">
        <f>Z26-(SUMPRODUCT(Indexing!$G114:$G126,Indexing!Z114:Z126)+SUMPRODUCT(Indexing!$G128:$G140,Indexing!Z128:Z140))</f>
        <v>774.54395606760659</v>
      </c>
      <c r="AA27" s="144">
        <f>AA26-(SUMPRODUCT(Indexing!$G114:$G126,Indexing!AA114:AA126)+SUMPRODUCT(Indexing!$G128:$G140,Indexing!AA128:AA140))</f>
        <v>782.15140841554557</v>
      </c>
      <c r="AB27" s="144">
        <f>AB26-(SUMPRODUCT(Indexing!$G114:$G126,Indexing!AB114:AB126)+SUMPRODUCT(Indexing!$G128:$G140,Indexing!AB128:AB140))</f>
        <v>789.83357999765258</v>
      </c>
      <c r="AC27" s="144">
        <f>AC26-(SUMPRODUCT(Indexing!$G114:$G126,Indexing!AC114:AC126)+SUMPRODUCT(Indexing!$G128:$G140,Indexing!AC128:AC140))</f>
        <v>797.59120469482286</v>
      </c>
      <c r="AD27" s="144">
        <f>AD26-(SUMPRODUCT(Indexing!$G114:$G126,Indexing!AD114:AD126)+SUMPRODUCT(Indexing!$G128:$G140,Indexing!AD128:AD140))</f>
        <v>805.40178627172872</v>
      </c>
      <c r="AE27" s="144">
        <f>AE26-(SUMPRODUCT(Indexing!$G114:$G126,Indexing!AE114:AE126)+SUMPRODUCT(Indexing!$G128:$G140,Indexing!AE128:AE140))</f>
        <v>813.28885463059737</v>
      </c>
      <c r="AF27" s="144">
        <f>AF26-(SUMPRODUCT(Indexing!$G114:$G126,Indexing!AF114:AF126)+SUMPRODUCT(Indexing!$G128:$G140,Indexing!AF128:AF140))</f>
        <v>821.2531587845167</v>
      </c>
      <c r="AG27" s="144">
        <f>AG26-(SUMPRODUCT(Indexing!$G114:$G126,Indexing!AG114:AG126)+SUMPRODUCT(Indexing!$G128:$G140,Indexing!AG128:AG140))</f>
        <v>829.29545508144247</v>
      </c>
      <c r="AH27" s="144">
        <f>AH26-(SUMPRODUCT(Indexing!$G114:$G126,Indexing!AH114:AH126)+SUMPRODUCT(Indexing!$G128:$G140,Indexing!AH128:AH140))</f>
        <v>837.39234417664625</v>
      </c>
      <c r="AI27" s="144">
        <f>AI26-(SUMPRODUCT(Indexing!$G114:$G126,Indexing!AI114:AI126)+SUMPRODUCT(Indexing!$G128:$G140,Indexing!AI128:AI140))</f>
        <v>845.56828786285053</v>
      </c>
      <c r="AJ27" s="144">
        <f>AJ26-(SUMPRODUCT(Indexing!$G114:$G126,Indexing!AJ114:AJ126)+SUMPRODUCT(Indexing!$G128:$G140,Indexing!AJ128:AJ140))</f>
        <v>853.82405799555318</v>
      </c>
      <c r="AK27" s="144">
        <f>AK26-(SUMPRODUCT(Indexing!$G114:$G126,Indexing!AK114:AK126)+SUMPRODUCT(Indexing!$G128:$G140,Indexing!AK128:AK140))</f>
        <v>862.16043396631983</v>
      </c>
      <c r="AL27" s="144">
        <f>AL26-(SUMPRODUCT(Indexing!$G114:$G126,Indexing!AL114:AL126)+SUMPRODUCT(Indexing!$G128:$G140,Indexing!AL128:AL140))</f>
        <v>870.56145444617869</v>
      </c>
      <c r="AM27" s="144">
        <f>AM26-(SUMPRODUCT(Indexing!$G114:$G126,Indexing!AM114:AM126)+SUMPRODUCT(Indexing!$G128:$G140,Indexing!AM128:AM140))</f>
        <v>879.0443357286473</v>
      </c>
      <c r="AN27" s="144">
        <f>AN26-(SUMPRODUCT(Indexing!$G114:$G126,Indexing!AN114:AN126)+SUMPRODUCT(Indexing!$G128:$G140,Indexing!AN128:AN140))</f>
        <v>887.6098754776549</v>
      </c>
      <c r="AO27" s="144">
        <f>AO26-(SUMPRODUCT(Indexing!$G114:$G126,Indexing!AO114:AO126)+SUMPRODUCT(Indexing!$G128:$G140,Indexing!AO128:AO140))</f>
        <v>896.25887912968722</v>
      </c>
      <c r="AP27" s="144">
        <f>AP26-(SUMPRODUCT(Indexing!$G114:$G126,Indexing!AP114:AP126)+SUMPRODUCT(Indexing!$G128:$G140,Indexing!AP128:AP140))</f>
        <v>904.98345422936143</v>
      </c>
      <c r="AQ27" s="144">
        <f>AQ26-(SUMPRODUCT(Indexing!$G114:$G126,Indexing!AQ114:AQ126)+SUMPRODUCT(Indexing!$G128:$G140,Indexing!AQ128:AQ140))</f>
        <v>913.79295815087664</v>
      </c>
      <c r="AR27" s="144">
        <f>AR26-(SUMPRODUCT(Indexing!$G114:$G126,Indexing!AR114:AR126)+SUMPRODUCT(Indexing!$G128:$G140,Indexing!AR128:AR140))</f>
        <v>922.68821762845357</v>
      </c>
      <c r="AS27" s="144">
        <f>AS26-(SUMPRODUCT(Indexing!$G114:$G126,Indexing!AS114:AS126)+SUMPRODUCT(Indexing!$G128:$G140,Indexing!AS128:AS140))</f>
        <v>931.67006744410048</v>
      </c>
      <c r="AT27" s="144">
        <f>AT26-(SUMPRODUCT(Indexing!$G114:$G126,Indexing!AT114:AT126)+SUMPRODUCT(Indexing!$G128:$G140,Indexing!AT128:AT140))</f>
        <v>940.74840020991996</v>
      </c>
      <c r="AU27" s="144">
        <f>AU26-(SUMPRODUCT(Indexing!$G114:$G126,Indexing!AU114:AU126)+SUMPRODUCT(Indexing!$G128:$G140,Indexing!AU128:AU140))</f>
        <v>949.91519361077178</v>
      </c>
      <c r="AV27" s="144">
        <f>AV26-(SUMPRODUCT(Indexing!$G114:$G126,Indexing!AV114:AV126)+SUMPRODUCT(Indexing!$G128:$G140,Indexing!AV128:AV140))</f>
        <v>959.17130962034173</v>
      </c>
      <c r="AW27" s="144">
        <f>AW26-(SUMPRODUCT(Indexing!$G114:$G126,Indexing!AW114:AW126)+SUMPRODUCT(Indexing!$G128:$G140,Indexing!AW128:AW140))</f>
        <v>968.51761861151533</v>
      </c>
      <c r="AX27" s="144">
        <f>AX26-(SUMPRODUCT(Indexing!$G114:$G126,Indexing!AX114:AX126)+SUMPRODUCT(Indexing!$G128:$G140,Indexing!AX128:AX140))</f>
        <v>977.97616559005996</v>
      </c>
      <c r="AY27" s="144">
        <f>AY26-(SUMPRODUCT(Indexing!$G114:$G126,Indexing!AY114:AY126)+SUMPRODUCT(Indexing!$G128:$G140,Indexing!AY128:AY140))</f>
        <v>987.52708477663282</v>
      </c>
      <c r="AZ27" s="144">
        <f>AZ26-(SUMPRODUCT(Indexing!$G114:$G126,Indexing!AZ114:AZ126)+SUMPRODUCT(Indexing!$G128:$G140,Indexing!AZ128:AZ140))</f>
        <v>997.17127827859076</v>
      </c>
      <c r="BA27" s="144">
        <f>BA26-(SUMPRODUCT(Indexing!$G114:$G126,Indexing!BA114:BA126)+SUMPRODUCT(Indexing!$G128:$G140,Indexing!BA128:BA140))</f>
        <v>1006.9096570132757</v>
      </c>
      <c r="BB27" s="144">
        <f>BB26-(SUMPRODUCT(Indexing!$G114:$G126,Indexing!BB114:BB126)+SUMPRODUCT(Indexing!$G128:$G140,Indexing!BB128:BB140))</f>
        <v>1016.7578101190625</v>
      </c>
      <c r="BC27" s="144">
        <f>BC26-(SUMPRODUCT(Indexing!$G114:$G126,Indexing!BC114:BC126)+SUMPRODUCT(Indexing!$G128:$G140,Indexing!BC128:BC140))</f>
        <v>1026.7022838022906</v>
      </c>
      <c r="BD27" s="144">
        <f>BD26-(SUMPRODUCT(Indexing!$G114:$G126,Indexing!BD114:BD126)+SUMPRODUCT(Indexing!$G128:$G140,Indexing!BD128:BD140))</f>
        <v>1036.7440201333709</v>
      </c>
      <c r="BE27" s="144">
        <f>BE26-(SUMPRODUCT(Indexing!$G114:$G126,Indexing!BE114:BE126)+SUMPRODUCT(Indexing!$G128:$G140,Indexing!BE128:BE140))</f>
        <v>1046.8839703967024</v>
      </c>
      <c r="BF27" s="144">
        <f>BF26-(SUMPRODUCT(Indexing!$G114:$G126,Indexing!BF114:BF126)+SUMPRODUCT(Indexing!$G128:$G140,Indexing!BF128:BF140))</f>
        <v>1057.1535965949711</v>
      </c>
      <c r="BG27" s="144">
        <f>BG26-(SUMPRODUCT(Indexing!$G114:$G126,Indexing!BG114:BG126)+SUMPRODUCT(Indexing!$G128:$G140,Indexing!BG128:BG140))</f>
        <v>1067.5239648288755</v>
      </c>
      <c r="BH27" s="144">
        <f>BH26-(SUMPRODUCT(Indexing!$G114:$G126,Indexing!BH114:BH126)+SUMPRODUCT(Indexing!$G128:$G140,Indexing!BH128:BH140))</f>
        <v>1077.9960633483813</v>
      </c>
      <c r="BI27" s="144">
        <f>BI26-(SUMPRODUCT(Indexing!$G114:$G126,Indexing!BI114:BI126)+SUMPRODUCT(Indexing!$G128:$G140,Indexing!BI128:BI140))</f>
        <v>0</v>
      </c>
      <c r="BJ27" s="144">
        <f>BJ26-(SUMPRODUCT(Indexing!$G114:$G126,Indexing!BJ114:BJ126)+SUMPRODUCT(Indexing!$G128:$G140,Indexing!BJ128:BJ140))</f>
        <v>0</v>
      </c>
      <c r="BK27" s="144">
        <f>BK26-(SUMPRODUCT(Indexing!$G114:$G126,Indexing!BK114:BK126)+SUMPRODUCT(Indexing!$G128:$G140,Indexing!BK128:BK140))</f>
        <v>0</v>
      </c>
      <c r="BL27" s="144">
        <f>BL26-(SUMPRODUCT(Indexing!$G114:$G126,Indexing!BL114:BL126)+SUMPRODUCT(Indexing!$G128:$G140,Indexing!BL128:BL140))</f>
        <v>0</v>
      </c>
      <c r="BM27" s="144">
        <f>BM26-(SUMPRODUCT(Indexing!$G114:$G126,Indexing!BM114:BM126)+SUMPRODUCT(Indexing!$G128:$G140,Indexing!BM128:BM140))</f>
        <v>0</v>
      </c>
      <c r="BN27" s="144">
        <f>BN26-(SUMPRODUCT(Indexing!$G114:$G126,Indexing!BN114:BN126)+SUMPRODUCT(Indexing!$G128:$G140,Indexing!BN128:BN140))</f>
        <v>0</v>
      </c>
      <c r="BO27" s="144">
        <f>BO26-(SUMPRODUCT(Indexing!$G114:$G126,Indexing!BO114:BO126)+SUMPRODUCT(Indexing!$G128:$G140,Indexing!BO128:BO140))</f>
        <v>0</v>
      </c>
      <c r="BP27" s="144">
        <f>BP26-(SUMPRODUCT(Indexing!$G114:$G126,Indexing!BP114:BP126)+SUMPRODUCT(Indexing!$G128:$G140,Indexing!BP128:BP140))</f>
        <v>0</v>
      </c>
      <c r="BQ27" s="144">
        <f>BQ26-(SUMPRODUCT(Indexing!$G114:$G126,Indexing!BQ114:BQ126)+SUMPRODUCT(Indexing!$G128:$G140,Indexing!BQ128:BQ140))</f>
        <v>0</v>
      </c>
      <c r="BR27" s="144">
        <f>BR26-(SUMPRODUCT(Indexing!$G114:$G126,Indexing!BR114:BR126)+SUMPRODUCT(Indexing!$G128:$G140,Indexing!BR128:BR140))</f>
        <v>0</v>
      </c>
      <c r="BS27" s="144">
        <f>BS26-(SUMPRODUCT(Indexing!$G114:$G126,Indexing!BS114:BS126)+SUMPRODUCT(Indexing!$G128:$G140,Indexing!BS128:BS140))</f>
        <v>0</v>
      </c>
      <c r="BT27" s="144">
        <f>BT26-(SUMPRODUCT(Indexing!$G114:$G126,Indexing!BT114:BT126)+SUMPRODUCT(Indexing!$G128:$G140,Indexing!BT128:BT140))</f>
        <v>0</v>
      </c>
      <c r="BU27" s="144">
        <f>BU26-(SUMPRODUCT(Indexing!$G114:$G126,Indexing!BU114:BU126)+SUMPRODUCT(Indexing!$G128:$G140,Indexing!BU128:BU140))</f>
        <v>0</v>
      </c>
      <c r="BV27" s="144">
        <f>BV26-(SUMPRODUCT(Indexing!$G114:$G126,Indexing!BV114:BV126)+SUMPRODUCT(Indexing!$G128:$G140,Indexing!BV128:BV140))</f>
        <v>0</v>
      </c>
      <c r="BW27" s="144">
        <f>BW26-(SUMPRODUCT(Indexing!$G114:$G126,Indexing!BW114:BW126)+SUMPRODUCT(Indexing!$G128:$G140,Indexing!BW128:BW140))</f>
        <v>0</v>
      </c>
      <c r="BX27" s="144">
        <f>BX26-(SUMPRODUCT(Indexing!$G114:$G126,Indexing!BX114:BX126)+SUMPRODUCT(Indexing!$G128:$G140,Indexing!BX128:BX140))</f>
        <v>0</v>
      </c>
      <c r="BY27" s="144">
        <f>BY26-(SUMPRODUCT(Indexing!$G114:$G126,Indexing!BY114:BY126)+SUMPRODUCT(Indexing!$G128:$G140,Indexing!BY128:BY140))</f>
        <v>0</v>
      </c>
      <c r="BZ27" s="144">
        <f>BZ26-(SUMPRODUCT(Indexing!$G114:$G126,Indexing!BZ114:BZ126)+SUMPRODUCT(Indexing!$G128:$G140,Indexing!BZ128:BZ140))</f>
        <v>0</v>
      </c>
      <c r="CA27" s="144">
        <f>CA26-(SUMPRODUCT(Indexing!$G114:$G126,Indexing!CA114:CA126)+SUMPRODUCT(Indexing!$G128:$G140,Indexing!CA128:CA140))</f>
        <v>0</v>
      </c>
      <c r="CB27" s="144">
        <f>CB26-(SUMPRODUCT(Indexing!$G114:$G126,Indexing!CB114:CB126)+SUMPRODUCT(Indexing!$G128:$G140,Indexing!CB128:CB140))</f>
        <v>0</v>
      </c>
      <c r="CC27" s="144">
        <f>CC26-(SUMPRODUCT(Indexing!$G114:$G126,Indexing!CC114:CC126)+SUMPRODUCT(Indexing!$G128:$G140,Indexing!CC128:CC140))</f>
        <v>0</v>
      </c>
      <c r="CD27" s="144">
        <f>CD26-(SUMPRODUCT(Indexing!$G114:$G126,Indexing!CD114:CD126)+SUMPRODUCT(Indexing!$G128:$G140,Indexing!CD128:CD140))</f>
        <v>0</v>
      </c>
      <c r="CE27" s="144">
        <f>CE26-(SUMPRODUCT(Indexing!$G114:$G126,Indexing!CE114:CE126)+SUMPRODUCT(Indexing!$G128:$G140,Indexing!CE128:CE140))</f>
        <v>0</v>
      </c>
      <c r="CF27" s="144">
        <f>CF26-(SUMPRODUCT(Indexing!$G114:$G126,Indexing!CF114:CF126)+SUMPRODUCT(Indexing!$G128:$G140,Indexing!CF128:CF140))</f>
        <v>0</v>
      </c>
      <c r="CG27" s="144">
        <f>CG26-(SUMPRODUCT(Indexing!$G114:$G126,Indexing!CG114:CG126)+SUMPRODUCT(Indexing!$G128:$G140,Indexing!CG128:CG140))</f>
        <v>0</v>
      </c>
      <c r="CH27" s="144">
        <f>CH26-(SUMPRODUCT(Indexing!$G114:$G126,Indexing!CH114:CH126)+SUMPRODUCT(Indexing!$G128:$G140,Indexing!CH128:CH140))</f>
        <v>0</v>
      </c>
      <c r="CI27" s="144">
        <f>CI26-(SUMPRODUCT(Indexing!$G114:$G126,Indexing!CI114:CI126)+SUMPRODUCT(Indexing!$G128:$G140,Indexing!CI128:CI140))</f>
        <v>0</v>
      </c>
      <c r="CJ27" s="144">
        <f>CJ26-(SUMPRODUCT(Indexing!$G114:$G126,Indexing!CJ114:CJ126)+SUMPRODUCT(Indexing!$G128:$G140,Indexing!CJ128:CJ140))</f>
        <v>0</v>
      </c>
      <c r="CK27" s="144">
        <f>CK26-(SUMPRODUCT(Indexing!$G114:$G126,Indexing!CK114:CK126)+SUMPRODUCT(Indexing!$G128:$G140,Indexing!CK128:CK140))</f>
        <v>0</v>
      </c>
      <c r="CL27" s="144">
        <f>CL26-(SUMPRODUCT(Indexing!$G114:$G126,Indexing!CL114:CL126)+SUMPRODUCT(Indexing!$G128:$G140,Indexing!CL128:CL140))</f>
        <v>0</v>
      </c>
      <c r="CM27" s="144">
        <f>CM26-(SUMPRODUCT(Indexing!$G114:$G126,Indexing!CM114:CM126)+SUMPRODUCT(Indexing!$G128:$G140,Indexing!CM128:CM140))</f>
        <v>0</v>
      </c>
      <c r="CN27" s="144">
        <f>CN26-(SUMPRODUCT(Indexing!$G114:$G126,Indexing!CN114:CN126)+SUMPRODUCT(Indexing!$G128:$G140,Indexing!CN128:CN140))</f>
        <v>0</v>
      </c>
      <c r="CO27" s="144">
        <f>CO26-(SUMPRODUCT(Indexing!$G114:$G126,Indexing!CO114:CO126)+SUMPRODUCT(Indexing!$G128:$G140,Indexing!CO128:CO140))</f>
        <v>0</v>
      </c>
      <c r="CP27" s="144">
        <f>CP26-(SUMPRODUCT(Indexing!$G114:$G126,Indexing!CP114:CP126)+SUMPRODUCT(Indexing!$G128:$G140,Indexing!CP128:CP140))</f>
        <v>0</v>
      </c>
      <c r="CQ27" s="144">
        <f>CQ26-(SUMPRODUCT(Indexing!$G114:$G126,Indexing!CQ114:CQ126)+SUMPRODUCT(Indexing!$G128:$G140,Indexing!CQ128:CQ140))</f>
        <v>0</v>
      </c>
      <c r="CR27" s="144">
        <f>CR26-(SUMPRODUCT(Indexing!$G114:$G126,Indexing!CR114:CR126)+SUMPRODUCT(Indexing!$G128:$G140,Indexing!CR128:CR140))</f>
        <v>0</v>
      </c>
      <c r="CS27" s="144">
        <f>CS26-(SUMPRODUCT(Indexing!$G114:$G126,Indexing!CS114:CS126)+SUMPRODUCT(Indexing!$G128:$G140,Indexing!CS128:CS140))</f>
        <v>0</v>
      </c>
      <c r="CT27" s="144">
        <f>CT26-(SUMPRODUCT(Indexing!$G114:$G126,Indexing!CT114:CT126)+SUMPRODUCT(Indexing!$G128:$G140,Indexing!CT128:CT140))</f>
        <v>0</v>
      </c>
      <c r="CU27" s="144">
        <f>CU26-(SUMPRODUCT(Indexing!$G114:$G126,Indexing!CU114:CU126)+SUMPRODUCT(Indexing!$G128:$G140,Indexing!CU128:CU140))</f>
        <v>0</v>
      </c>
      <c r="CV27" s="144">
        <f>CV26-(SUMPRODUCT(Indexing!$G114:$G126,Indexing!CV114:CV126)+SUMPRODUCT(Indexing!$G128:$G140,Indexing!CV128:CV140))</f>
        <v>0</v>
      </c>
      <c r="CW27" s="144">
        <f>CW26-(SUMPRODUCT(Indexing!$G114:$G126,Indexing!CW114:CW126)+SUMPRODUCT(Indexing!$G128:$G140,Indexing!CW128:CW140))</f>
        <v>0</v>
      </c>
      <c r="CX27" s="144">
        <f>CX26-(SUMPRODUCT(Indexing!$G114:$G126,Indexing!CX114:CX126)+SUMPRODUCT(Indexing!$G128:$G140,Indexing!CX128:CX140))</f>
        <v>0</v>
      </c>
      <c r="CY27" s="144">
        <f>CY26-(SUMPRODUCT(Indexing!$G114:$G126,Indexing!CY114:CY126)+SUMPRODUCT(Indexing!$G128:$G140,Indexing!CY128:CY140))</f>
        <v>0</v>
      </c>
      <c r="CZ27" s="144">
        <f>CZ26-(SUMPRODUCT(Indexing!$G114:$G126,Indexing!CZ114:CZ126)+SUMPRODUCT(Indexing!$G128:$G140,Indexing!CZ128:CZ140))</f>
        <v>0</v>
      </c>
      <c r="DA27" s="144">
        <f>DA26-(SUMPRODUCT(Indexing!$G114:$G126,Indexing!DA114:DA126)+SUMPRODUCT(Indexing!$G128:$G140,Indexing!DA128:DA140))</f>
        <v>0</v>
      </c>
      <c r="DB27" s="144">
        <f>DB26-(SUMPRODUCT(Indexing!$G114:$G126,Indexing!DB114:DB126)+SUMPRODUCT(Indexing!$G128:$G140,Indexing!DB128:DB140))</f>
        <v>0</v>
      </c>
      <c r="DC27" s="144">
        <f>DC26-(SUMPRODUCT(Indexing!$G114:$G126,Indexing!DC114:DC126)+SUMPRODUCT(Indexing!$G128:$G140,Indexing!DC128:DC140))</f>
        <v>0</v>
      </c>
      <c r="DD27" s="144">
        <f>DD26-(SUMPRODUCT(Indexing!$G114:$G126,Indexing!DD114:DD126)+SUMPRODUCT(Indexing!$G128:$G140,Indexing!DD128:DD140))</f>
        <v>0</v>
      </c>
      <c r="DE27" s="144">
        <f>DE26-(SUMPRODUCT(Indexing!$G114:$G126,Indexing!DE114:DE126)+SUMPRODUCT(Indexing!$G128:$G140,Indexing!DE128:DE140))</f>
        <v>0</v>
      </c>
      <c r="DF27" s="144">
        <f>DF26-(SUMPRODUCT(Indexing!$G114:$G126,Indexing!DF114:DF126)+SUMPRODUCT(Indexing!$G128:$G140,Indexing!DF128:DF140))</f>
        <v>0</v>
      </c>
      <c r="DG27" s="144">
        <f>DG26-(SUMPRODUCT(Indexing!$G114:$G126,Indexing!DG114:DG126)+SUMPRODUCT(Indexing!$G128:$G140,Indexing!DG128:DG140))</f>
        <v>0</v>
      </c>
      <c r="DH27" s="144">
        <f>DH26-(SUMPRODUCT(Indexing!$G114:$G126,Indexing!DH114:DH126)+SUMPRODUCT(Indexing!$G128:$G140,Indexing!DH128:DH140))</f>
        <v>0</v>
      </c>
      <c r="DI27" s="144">
        <f>DI26-(SUMPRODUCT(Indexing!$G114:$G126,Indexing!DI114:DI126)+SUMPRODUCT(Indexing!$G128:$G140,Indexing!DI128:DI140))</f>
        <v>0</v>
      </c>
      <c r="DJ27" s="144">
        <f>DJ26-(SUMPRODUCT(Indexing!$G114:$G126,Indexing!DJ114:DJ126)+SUMPRODUCT(Indexing!$G128:$G140,Indexing!DJ128:DJ140))</f>
        <v>0</v>
      </c>
    </row>
    <row r="28" spans="1:114" x14ac:dyDescent="0.25">
      <c r="B28" s="33" t="s">
        <v>275</v>
      </c>
      <c r="H28" s="45" t="s">
        <v>138</v>
      </c>
      <c r="I28" s="155"/>
      <c r="J28" s="144">
        <f>SUM(Indexing!J144:J162)</f>
        <v>162.35397850826718</v>
      </c>
      <c r="K28" s="144">
        <f>SUM(Indexing!K144:K162)</f>
        <v>164.08126407494416</v>
      </c>
      <c r="L28" s="144">
        <f>SUM(Indexing!L144:L162)</f>
        <v>165.8269262496739</v>
      </c>
      <c r="M28" s="144">
        <f>SUM(Indexing!M144:M162)</f>
        <v>167.59116054136933</v>
      </c>
      <c r="N28" s="144">
        <f>SUM(Indexing!N144:N162)</f>
        <v>169.22622871482824</v>
      </c>
      <c r="O28" s="144">
        <f>SUM(Indexing!O144:O162)</f>
        <v>170.87724908960385</v>
      </c>
      <c r="P28" s="144">
        <f>SUM(Indexing!P144:P162)</f>
        <v>172.54437730001834</v>
      </c>
      <c r="Q28" s="144">
        <f>SUM(Indexing!Q144:Q162)</f>
        <v>174.22777049880762</v>
      </c>
      <c r="R28" s="144">
        <f>SUM(Indexing!R144:R162)</f>
        <v>175.93604807301426</v>
      </c>
      <c r="S28" s="144">
        <f>SUM(Indexing!S144:S162)</f>
        <v>177.66107505669891</v>
      </c>
      <c r="T28" s="144">
        <f>SUM(Indexing!T144:T162)</f>
        <v>179.40301567534942</v>
      </c>
      <c r="U28" s="144">
        <f>SUM(Indexing!U144:U162)</f>
        <v>181.1620357646602</v>
      </c>
      <c r="V28" s="144">
        <f>SUM(Indexing!V144:V162)</f>
        <v>182.94358063935536</v>
      </c>
      <c r="W28" s="144">
        <f>SUM(Indexing!W144:W162)</f>
        <v>184.74264520092723</v>
      </c>
      <c r="X28" s="144">
        <f>SUM(Indexing!X144:X162)</f>
        <v>186.5594017377266</v>
      </c>
      <c r="Y28" s="144">
        <f>SUM(Indexing!Y144:Y162)</f>
        <v>188.39402423238545</v>
      </c>
      <c r="Z28" s="144">
        <f>SUM(Indexing!Z144:Z162)</f>
        <v>190.24440154248782</v>
      </c>
      <c r="AA28" s="144">
        <f>SUM(Indexing!AA144:AA162)</f>
        <v>192.11295297570098</v>
      </c>
      <c r="AB28" s="144">
        <f>SUM(Indexing!AB144:AB162)</f>
        <v>193.99985703548427</v>
      </c>
      <c r="AC28" s="144">
        <f>SUM(Indexing!AC144:AC162)</f>
        <v>195.90529397853061</v>
      </c>
      <c r="AD28" s="144">
        <f>SUM(Indexing!AD144:AD162)</f>
        <v>197.82373825294113</v>
      </c>
      <c r="AE28" s="144">
        <f>SUM(Indexing!AE144:AE162)</f>
        <v>199.76096930109964</v>
      </c>
      <c r="AF28" s="144">
        <f>SUM(Indexing!AF144:AF162)</f>
        <v>201.71717109648549</v>
      </c>
      <c r="AG28" s="144">
        <f>SUM(Indexing!AG144:AG162)</f>
        <v>203.69252941417716</v>
      </c>
      <c r="AH28" s="144">
        <f>SUM(Indexing!AH144:AH162)</f>
        <v>205.68129687947842</v>
      </c>
      <c r="AI28" s="144">
        <f>SUM(Indexing!AI144:AI162)</f>
        <v>207.68948182681703</v>
      </c>
      <c r="AJ28" s="144">
        <f>SUM(Indexing!AJ144:AJ162)</f>
        <v>209.71727384025203</v>
      </c>
      <c r="AK28" s="144">
        <f>SUM(Indexing!AK144:AK162)</f>
        <v>211.76486435486095</v>
      </c>
      <c r="AL28" s="144">
        <f>SUM(Indexing!AL144:AL162)</f>
        <v>213.82833293016466</v>
      </c>
      <c r="AM28" s="144">
        <f>SUM(Indexing!AM144:AM162)</f>
        <v>215.9119082525165</v>
      </c>
      <c r="AN28" s="144">
        <f>SUM(Indexing!AN144:AN162)</f>
        <v>218.01578624507309</v>
      </c>
      <c r="AO28" s="144">
        <f>SUM(Indexing!AO144:AO162)</f>
        <v>220.14016474009568</v>
      </c>
      <c r="AP28" s="144">
        <f>SUM(Indexing!AP144:AP162)</f>
        <v>222.28310518336863</v>
      </c>
      <c r="AQ28" s="144">
        <f>SUM(Indexing!AQ144:AQ162)</f>
        <v>224.44690594419814</v>
      </c>
      <c r="AR28" s="144">
        <f>SUM(Indexing!AR144:AR162)</f>
        <v>226.6317700860196</v>
      </c>
      <c r="AS28" s="144">
        <f>SUM(Indexing!AS144:AS162)</f>
        <v>228.83790264897672</v>
      </c>
      <c r="AT28" s="144">
        <f>SUM(Indexing!AT144:AT162)</f>
        <v>231.06773346814086</v>
      </c>
      <c r="AU28" s="144">
        <f>SUM(Indexing!AU144:AU162)</f>
        <v>233.3192920929898</v>
      </c>
      <c r="AV28" s="144">
        <f>SUM(Indexing!AV144:AV162)</f>
        <v>235.59279024251862</v>
      </c>
      <c r="AW28" s="144">
        <f>SUM(Indexing!AW144:AW162)</f>
        <v>237.88844169874375</v>
      </c>
      <c r="AX28" s="144">
        <f>SUM(Indexing!AX144:AX162)</f>
        <v>240.21166118202598</v>
      </c>
      <c r="AY28" s="144">
        <f>SUM(Indexing!AY144:AY162)</f>
        <v>242.55756923617346</v>
      </c>
      <c r="AZ28" s="144">
        <f>SUM(Indexing!AZ144:AZ162)</f>
        <v>244.926387437861</v>
      </c>
      <c r="BA28" s="144">
        <f>SUM(Indexing!BA144:BA162)</f>
        <v>247.31833952768201</v>
      </c>
      <c r="BB28" s="144">
        <f>SUM(Indexing!BB144:BB162)</f>
        <v>249.73725452822157</v>
      </c>
      <c r="BC28" s="144">
        <f>SUM(Indexing!BC144:BC162)</f>
        <v>252.17982790278637</v>
      </c>
      <c r="BD28" s="144">
        <f>SUM(Indexing!BD144:BD162)</f>
        <v>254.64629104382351</v>
      </c>
      <c r="BE28" s="144">
        <f>SUM(Indexing!BE144:BE162)</f>
        <v>257.13687760693091</v>
      </c>
      <c r="BF28" s="144">
        <f>SUM(Indexing!BF144:BF162)</f>
        <v>259.65931532637796</v>
      </c>
      <c r="BG28" s="144">
        <f>SUM(Indexing!BG144:BG162)</f>
        <v>262.20649742363537</v>
      </c>
      <c r="BH28" s="144">
        <f>SUM(Indexing!BH144:BH162)</f>
        <v>264.77866663382736</v>
      </c>
      <c r="BI28" s="144">
        <f>SUM(Indexing!BI144:BI162)</f>
        <v>0</v>
      </c>
      <c r="BJ28" s="144">
        <f>SUM(Indexing!BJ144:BJ162)</f>
        <v>0</v>
      </c>
      <c r="BK28" s="144">
        <f>SUM(Indexing!BK144:BK162)</f>
        <v>0</v>
      </c>
      <c r="BL28" s="144">
        <f>SUM(Indexing!BL144:BL162)</f>
        <v>0</v>
      </c>
      <c r="BM28" s="144">
        <f>SUM(Indexing!BM144:BM162)</f>
        <v>0</v>
      </c>
      <c r="BN28" s="144">
        <f>SUM(Indexing!BN144:BN162)</f>
        <v>0</v>
      </c>
      <c r="BO28" s="144">
        <f>SUM(Indexing!BO144:BO162)</f>
        <v>0</v>
      </c>
      <c r="BP28" s="144">
        <f>SUM(Indexing!BP144:BP162)</f>
        <v>0</v>
      </c>
      <c r="BQ28" s="144">
        <f>SUM(Indexing!BQ144:BQ162)</f>
        <v>0</v>
      </c>
      <c r="BR28" s="144">
        <f>SUM(Indexing!BR144:BR162)</f>
        <v>0</v>
      </c>
      <c r="BS28" s="144">
        <f>SUM(Indexing!BS144:BS162)</f>
        <v>0</v>
      </c>
      <c r="BT28" s="144">
        <f>SUM(Indexing!BT144:BT162)</f>
        <v>0</v>
      </c>
      <c r="BU28" s="144">
        <f>SUM(Indexing!BU144:BU162)</f>
        <v>0</v>
      </c>
      <c r="BV28" s="144">
        <f>SUM(Indexing!BV144:BV162)</f>
        <v>0</v>
      </c>
      <c r="BW28" s="144">
        <f>SUM(Indexing!BW144:BW162)</f>
        <v>0</v>
      </c>
      <c r="BX28" s="144">
        <f>SUM(Indexing!BX144:BX162)</f>
        <v>0</v>
      </c>
      <c r="BY28" s="144">
        <f>SUM(Indexing!BY144:BY162)</f>
        <v>0</v>
      </c>
      <c r="BZ28" s="144">
        <f>SUM(Indexing!BZ144:BZ162)</f>
        <v>0</v>
      </c>
      <c r="CA28" s="144">
        <f>SUM(Indexing!CA144:CA162)</f>
        <v>0</v>
      </c>
      <c r="CB28" s="144">
        <f>SUM(Indexing!CB144:CB162)</f>
        <v>0</v>
      </c>
      <c r="CC28" s="144">
        <f>SUM(Indexing!CC144:CC162)</f>
        <v>0</v>
      </c>
      <c r="CD28" s="144">
        <f>SUM(Indexing!CD144:CD162)</f>
        <v>0</v>
      </c>
      <c r="CE28" s="144">
        <f>SUM(Indexing!CE144:CE162)</f>
        <v>0</v>
      </c>
      <c r="CF28" s="144">
        <f>SUM(Indexing!CF144:CF162)</f>
        <v>0</v>
      </c>
      <c r="CG28" s="144">
        <f>SUM(Indexing!CG144:CG162)</f>
        <v>0</v>
      </c>
      <c r="CH28" s="144">
        <f>SUM(Indexing!CH144:CH162)</f>
        <v>0</v>
      </c>
      <c r="CI28" s="144">
        <f>SUM(Indexing!CI144:CI162)</f>
        <v>0</v>
      </c>
      <c r="CJ28" s="144">
        <f>SUM(Indexing!CJ144:CJ162)</f>
        <v>0</v>
      </c>
      <c r="CK28" s="144">
        <f>SUM(Indexing!CK144:CK162)</f>
        <v>0</v>
      </c>
      <c r="CL28" s="144">
        <f>SUM(Indexing!CL144:CL162)</f>
        <v>0</v>
      </c>
      <c r="CM28" s="144">
        <f>SUM(Indexing!CM144:CM162)</f>
        <v>0</v>
      </c>
      <c r="CN28" s="144">
        <f>SUM(Indexing!CN144:CN162)</f>
        <v>0</v>
      </c>
      <c r="CO28" s="144">
        <f>SUM(Indexing!CO144:CO162)</f>
        <v>0</v>
      </c>
      <c r="CP28" s="144">
        <f>SUM(Indexing!CP144:CP162)</f>
        <v>0</v>
      </c>
      <c r="CQ28" s="144">
        <f>SUM(Indexing!CQ144:CQ162)</f>
        <v>0</v>
      </c>
      <c r="CR28" s="144">
        <f>SUM(Indexing!CR144:CR162)</f>
        <v>0</v>
      </c>
      <c r="CS28" s="144">
        <f>SUM(Indexing!CS144:CS162)</f>
        <v>0</v>
      </c>
      <c r="CT28" s="144">
        <f>SUM(Indexing!CT144:CT162)</f>
        <v>0</v>
      </c>
      <c r="CU28" s="144">
        <f>SUM(Indexing!CU144:CU162)</f>
        <v>0</v>
      </c>
      <c r="CV28" s="144">
        <f>SUM(Indexing!CV144:CV162)</f>
        <v>0</v>
      </c>
      <c r="CW28" s="144">
        <f>SUM(Indexing!CW144:CW162)</f>
        <v>0</v>
      </c>
      <c r="CX28" s="144">
        <f>SUM(Indexing!CX144:CX162)</f>
        <v>0</v>
      </c>
      <c r="CY28" s="144">
        <f>SUM(Indexing!CY144:CY162)</f>
        <v>0</v>
      </c>
      <c r="CZ28" s="144">
        <f>SUM(Indexing!CZ144:CZ162)</f>
        <v>0</v>
      </c>
      <c r="DA28" s="144">
        <f>SUM(Indexing!DA144:DA162)</f>
        <v>0</v>
      </c>
      <c r="DB28" s="144">
        <f>SUM(Indexing!DB144:DB162)</f>
        <v>0</v>
      </c>
      <c r="DC28" s="144">
        <f>SUM(Indexing!DC144:DC162)</f>
        <v>0</v>
      </c>
      <c r="DD28" s="144">
        <f>SUM(Indexing!DD144:DD162)</f>
        <v>0</v>
      </c>
      <c r="DE28" s="144">
        <f>SUM(Indexing!DE144:DE162)</f>
        <v>0</v>
      </c>
      <c r="DF28" s="144">
        <f>SUM(Indexing!DF144:DF162)</f>
        <v>0</v>
      </c>
      <c r="DG28" s="144">
        <f>SUM(Indexing!DG144:DG162)</f>
        <v>0</v>
      </c>
      <c r="DH28" s="144">
        <f>SUM(Indexing!DH144:DH162)</f>
        <v>0</v>
      </c>
      <c r="DI28" s="144">
        <f>SUM(Indexing!DI144:DI162)</f>
        <v>0</v>
      </c>
      <c r="DJ28" s="144">
        <f>SUM(Indexing!DJ144:DJ162)</f>
        <v>0</v>
      </c>
    </row>
    <row r="29" spans="1:114" x14ac:dyDescent="0.25">
      <c r="B29" s="35" t="s">
        <v>274</v>
      </c>
      <c r="H29" s="45" t="s">
        <v>138</v>
      </c>
      <c r="I29" s="155"/>
      <c r="J29" s="144">
        <f>J28-(SUMPRODUCT(Indexing!$G144:$G152,Indexing!J144:J152)+SUMPRODUCT(Indexing!$G154:$G162,Indexing!J154:J162))</f>
        <v>137.92698858230426</v>
      </c>
      <c r="K29" s="144">
        <f>K28-(SUMPRODUCT(Indexing!$G144:$G152,Indexing!K144:K152)+SUMPRODUCT(Indexing!$G154:$G162,Indexing!K154:K162))</f>
        <v>139.39439516403641</v>
      </c>
      <c r="L29" s="144">
        <f>L28-(SUMPRODUCT(Indexing!$G144:$G152,Indexing!L144:L152)+SUMPRODUCT(Indexing!$G154:$G162,Indexing!L154:L162))</f>
        <v>140.87741349875651</v>
      </c>
      <c r="M29" s="144">
        <f>M28-(SUMPRODUCT(Indexing!$G144:$G152,Indexing!M144:M152)+SUMPRODUCT(Indexing!$G154:$G162,Indexing!M154:M162))</f>
        <v>142.37620968005731</v>
      </c>
      <c r="N29" s="144">
        <f>N28-(SUMPRODUCT(Indexing!$G144:$G152,Indexing!N144:N152)+SUMPRODUCT(Indexing!$G154:$G162,Indexing!N154:N162))</f>
        <v>143.76527344901493</v>
      </c>
      <c r="O29" s="144">
        <f>O28-(SUMPRODUCT(Indexing!$G144:$G152,Indexing!O144:O152)+SUMPRODUCT(Indexing!$G154:$G162,Indexing!O154:O162))</f>
        <v>145.1678893286697</v>
      </c>
      <c r="P29" s="144">
        <f>P28-(SUMPRODUCT(Indexing!$G144:$G152,Indexing!P144:P152)+SUMPRODUCT(Indexing!$G154:$G162,Indexing!P154:P162))</f>
        <v>146.58418953736071</v>
      </c>
      <c r="Q29" s="144">
        <f>Q28-(SUMPRODUCT(Indexing!$G144:$G152,Indexing!Q144:Q152)+SUMPRODUCT(Indexing!$G154:$G162,Indexing!Q154:Q162))</f>
        <v>148.01430758338762</v>
      </c>
      <c r="R29" s="144">
        <f>R28-(SUMPRODUCT(Indexing!$G144:$G152,Indexing!R144:R152)+SUMPRODUCT(Indexing!$G154:$G162,Indexing!R154:R162))</f>
        <v>149.46556602274279</v>
      </c>
      <c r="S29" s="144">
        <f>S28-(SUMPRODUCT(Indexing!$G144:$G152,Indexing!S144:S152)+SUMPRODUCT(Indexing!$G154:$G162,Indexing!S154:S162))</f>
        <v>150.93105383689402</v>
      </c>
      <c r="T29" s="144">
        <f>T28-(SUMPRODUCT(Indexing!$G144:$G152,Indexing!T144:T152)+SUMPRODUCT(Indexing!$G154:$G162,Indexing!T154:T162))</f>
        <v>152.41091054276112</v>
      </c>
      <c r="U29" s="144">
        <f>U28-(SUMPRODUCT(Indexing!$G144:$G152,Indexing!U144:U152)+SUMPRODUCT(Indexing!$G154:$G162,Indexing!U154:U162))</f>
        <v>153.90527702520649</v>
      </c>
      <c r="V29" s="144">
        <f>V28-(SUMPRODUCT(Indexing!$G144:$G152,Indexing!V144:V152)+SUMPRODUCT(Indexing!$G154:$G162,Indexing!V154:V162))</f>
        <v>155.41877932338659</v>
      </c>
      <c r="W29" s="144">
        <f>W28-(SUMPRODUCT(Indexing!$G144:$G152,Indexing!W144:W152)+SUMPRODUCT(Indexing!$G154:$G162,Indexing!W154:W162))</f>
        <v>156.94716538157064</v>
      </c>
      <c r="X29" s="144">
        <f>X28-(SUMPRODUCT(Indexing!$G144:$G152,Indexing!X144:X152)+SUMPRODUCT(Indexing!$G154:$G162,Indexing!X154:X162))</f>
        <v>158.49058156644224</v>
      </c>
      <c r="Y29" s="144">
        <f>Y28-(SUMPRODUCT(Indexing!$G144:$G152,Indexing!Y144:Y152)+SUMPRODUCT(Indexing!$G154:$G162,Indexing!Y154:Y162))</f>
        <v>160.04917568405276</v>
      </c>
      <c r="Z29" s="144">
        <f>Z28-(SUMPRODUCT(Indexing!$G144:$G152,Indexing!Z144:Z152)+SUMPRODUCT(Indexing!$G154:$G162,Indexing!Z154:Z162))</f>
        <v>161.62115422420567</v>
      </c>
      <c r="AA29" s="144">
        <f>AA28-(SUMPRODUCT(Indexing!$G144:$G152,Indexing!AA144:AA152)+SUMPRODUCT(Indexing!$G154:$G162,Indexing!AA154:AA162))</f>
        <v>163.20857249730403</v>
      </c>
      <c r="AB29" s="144">
        <f>AB28-(SUMPRODUCT(Indexing!$G144:$G152,Indexing!AB144:AB152)+SUMPRODUCT(Indexing!$G154:$G162,Indexing!AB154:AB162))</f>
        <v>164.81158215004487</v>
      </c>
      <c r="AC29" s="144">
        <f>AC28-(SUMPRODUCT(Indexing!$G144:$G152,Indexing!AC144:AC152)+SUMPRODUCT(Indexing!$G154:$G162,Indexing!AC154:AC162))</f>
        <v>166.43033631857588</v>
      </c>
      <c r="AD29" s="144">
        <f>AD28-(SUMPRODUCT(Indexing!$G144:$G152,Indexing!AD144:AD152)+SUMPRODUCT(Indexing!$G154:$G162,Indexing!AD154:AD162))</f>
        <v>168.06014079866094</v>
      </c>
      <c r="AE29" s="144">
        <f>AE28-(SUMPRODUCT(Indexing!$G144:$G152,Indexing!AE144:AE152)+SUMPRODUCT(Indexing!$G154:$G162,Indexing!AE154:AE162))</f>
        <v>169.70590548589365</v>
      </c>
      <c r="AF29" s="144">
        <f>AF28-(SUMPRODUCT(Indexing!$G144:$G152,Indexing!AF144:AF152)+SUMPRODUCT(Indexing!$G154:$G162,Indexing!AF154:AF162))</f>
        <v>171.36778667399849</v>
      </c>
      <c r="AG29" s="144">
        <f>AG28-(SUMPRODUCT(Indexing!$G144:$G152,Indexing!AG144:AG152)+SUMPRODUCT(Indexing!$G154:$G162,Indexing!AG154:AG162))</f>
        <v>173.04594218723923</v>
      </c>
      <c r="AH29" s="144">
        <f>AH28-(SUMPRODUCT(Indexing!$G144:$G152,Indexing!AH144:AH152)+SUMPRODUCT(Indexing!$G154:$G162,Indexing!AH154:AH162))</f>
        <v>174.73548937296158</v>
      </c>
      <c r="AI29" s="144">
        <f>AI28-(SUMPRODUCT(Indexing!$G144:$G152,Indexing!AI144:AI152)+SUMPRODUCT(Indexing!$G154:$G162,Indexing!AI154:AI162))</f>
        <v>176.44153258081943</v>
      </c>
      <c r="AJ29" s="144">
        <f>AJ28-(SUMPRODUCT(Indexing!$G144:$G152,Indexing!AJ144:AJ152)+SUMPRODUCT(Indexing!$G154:$G162,Indexing!AJ154:AJ162))</f>
        <v>178.16423287097643</v>
      </c>
      <c r="AK29" s="144">
        <f>AK28-(SUMPRODUCT(Indexing!$G144:$G152,Indexing!AK144:AK152)+SUMPRODUCT(Indexing!$G154:$G162,Indexing!AK154:AK162))</f>
        <v>179.90375287611948</v>
      </c>
      <c r="AL29" s="144">
        <f>AL28-(SUMPRODUCT(Indexing!$G144:$G152,Indexing!AL144:AL152)+SUMPRODUCT(Indexing!$G154:$G162,Indexing!AL154:AL162))</f>
        <v>181.6567620061752</v>
      </c>
      <c r="AM29" s="144">
        <f>AM28-(SUMPRODUCT(Indexing!$G144:$G152,Indexing!AM144:AM152)+SUMPRODUCT(Indexing!$G154:$G162,Indexing!AM154:AM162))</f>
        <v>183.42685271991621</v>
      </c>
      <c r="AN29" s="144">
        <f>AN28-(SUMPRODUCT(Indexing!$G144:$G152,Indexing!AN144:AN152)+SUMPRODUCT(Indexing!$G154:$G162,Indexing!AN154:AN162))</f>
        <v>185.21419146285399</v>
      </c>
      <c r="AO29" s="144">
        <f>AO28-(SUMPRODUCT(Indexing!$G144:$G152,Indexing!AO144:AO152)+SUMPRODUCT(Indexing!$G154:$G162,Indexing!AO154:AO162))</f>
        <v>187.01894630237001</v>
      </c>
      <c r="AP29" s="144">
        <f>AP28-(SUMPRODUCT(Indexing!$G144:$G152,Indexing!AP144:AP152)+SUMPRODUCT(Indexing!$G154:$G162,Indexing!AP154:AP162))</f>
        <v>188.83947034968688</v>
      </c>
      <c r="AQ29" s="144">
        <f>AQ28-(SUMPRODUCT(Indexing!$G144:$G152,Indexing!AQ144:AQ152)+SUMPRODUCT(Indexing!$G154:$G162,Indexing!AQ154:AQ162))</f>
        <v>190.67771617264412</v>
      </c>
      <c r="AR29" s="144">
        <f>AR28-(SUMPRODUCT(Indexing!$G144:$G152,Indexing!AR144:AR152)+SUMPRODUCT(Indexing!$G154:$G162,Indexing!AR154:AR162))</f>
        <v>192.53385628274035</v>
      </c>
      <c r="AS29" s="144">
        <f>AS28-(SUMPRODUCT(Indexing!$G144:$G152,Indexing!AS144:AS152)+SUMPRODUCT(Indexing!$G154:$G162,Indexing!AS154:AS162))</f>
        <v>194.40806487077651</v>
      </c>
      <c r="AT29" s="144">
        <f>AT28-(SUMPRODUCT(Indexing!$G144:$G152,Indexing!AT144:AT152)+SUMPRODUCT(Indexing!$G154:$G162,Indexing!AT154:AT162))</f>
        <v>196.30240619065779</v>
      </c>
      <c r="AU29" s="144">
        <f>AU28-(SUMPRODUCT(Indexing!$G144:$G152,Indexing!AU144:AU152)+SUMPRODUCT(Indexing!$G154:$G162,Indexing!AU154:AU162))</f>
        <v>198.21520625626329</v>
      </c>
      <c r="AV29" s="144">
        <f>AV28-(SUMPRODUCT(Indexing!$G144:$G152,Indexing!AV144:AV152)+SUMPRODUCT(Indexing!$G154:$G162,Indexing!AV154:AV162))</f>
        <v>200.14664493237791</v>
      </c>
      <c r="AW29" s="144">
        <f>AW28-(SUMPRODUCT(Indexing!$G144:$G152,Indexing!AW144:AW152)+SUMPRODUCT(Indexing!$G154:$G162,Indexing!AW154:AW162))</f>
        <v>202.09690383641572</v>
      </c>
      <c r="AX29" s="144">
        <f>AX28-(SUMPRODUCT(Indexing!$G144:$G152,Indexing!AX144:AX152)+SUMPRODUCT(Indexing!$G154:$G162,Indexing!AX154:AX162))</f>
        <v>204.07058301624895</v>
      </c>
      <c r="AY29" s="144">
        <f>AY28-(SUMPRODUCT(Indexing!$G144:$G152,Indexing!AY144:AY152)+SUMPRODUCT(Indexing!$G154:$G162,Indexing!AY154:AY162))</f>
        <v>206.06353715493091</v>
      </c>
      <c r="AZ29" s="144">
        <f>AZ28-(SUMPRODUCT(Indexing!$G144:$G152,Indexing!AZ144:AZ152)+SUMPRODUCT(Indexing!$G154:$G162,Indexing!AZ154:AZ162))</f>
        <v>208.07595449178771</v>
      </c>
      <c r="BA29" s="144">
        <f>BA28-(SUMPRODUCT(Indexing!$G144:$G152,Indexing!BA144:BA152)+SUMPRODUCT(Indexing!$G154:$G162,Indexing!BA154:BA162))</f>
        <v>210.10802510449133</v>
      </c>
      <c r="BB29" s="144">
        <f>BB28-(SUMPRODUCT(Indexing!$G144:$G152,Indexing!BB144:BB152)+SUMPRODUCT(Indexing!$G154:$G162,Indexing!BB154:BB162))</f>
        <v>212.16300191951279</v>
      </c>
      <c r="BC29" s="144">
        <f>BC28-(SUMPRODUCT(Indexing!$G144:$G152,Indexing!BC144:BC152)+SUMPRODUCT(Indexing!$G154:$G162,Indexing!BC154:BC162))</f>
        <v>214.23807758467666</v>
      </c>
      <c r="BD29" s="144">
        <f>BD28-(SUMPRODUCT(Indexing!$G144:$G152,Indexing!BD144:BD152)+SUMPRODUCT(Indexing!$G154:$G162,Indexing!BD154:BD162))</f>
        <v>216.33344867824783</v>
      </c>
      <c r="BE29" s="144">
        <f>BE28-(SUMPRODUCT(Indexing!$G144:$G152,Indexing!BE144:BE152)+SUMPRODUCT(Indexing!$G154:$G162,Indexing!BE154:BE162))</f>
        <v>218.44931370113954</v>
      </c>
      <c r="BF29" s="144">
        <f>BF28-(SUMPRODUCT(Indexing!$G144:$G152,Indexing!BF144:BF152)+SUMPRODUCT(Indexing!$G154:$G162,Indexing!BF154:BF162))</f>
        <v>220.59223771031023</v>
      </c>
      <c r="BG29" s="144">
        <f>BG28-(SUMPRODUCT(Indexing!$G144:$G152,Indexing!BG144:BG152)+SUMPRODUCT(Indexing!$G154:$G162,Indexing!BG154:BG162))</f>
        <v>222.75618317856117</v>
      </c>
      <c r="BH29" s="144">
        <f>BH28-(SUMPRODUCT(Indexing!$G144:$G152,Indexing!BH144:BH152)+SUMPRODUCT(Indexing!$G154:$G162,Indexing!BH154:BH162))</f>
        <v>224.94135632027039</v>
      </c>
      <c r="BI29" s="144">
        <f>BI28-(SUMPRODUCT(Indexing!$G144:$G152,Indexing!BI144:BI152)+SUMPRODUCT(Indexing!$G154:$G162,Indexing!BI154:BI162))</f>
        <v>0</v>
      </c>
      <c r="BJ29" s="144">
        <f>BJ28-(SUMPRODUCT(Indexing!$G144:$G152,Indexing!BJ144:BJ152)+SUMPRODUCT(Indexing!$G154:$G162,Indexing!BJ154:BJ162))</f>
        <v>0</v>
      </c>
      <c r="BK29" s="144">
        <f>BK28-(SUMPRODUCT(Indexing!$G144:$G152,Indexing!BK144:BK152)+SUMPRODUCT(Indexing!$G154:$G162,Indexing!BK154:BK162))</f>
        <v>0</v>
      </c>
      <c r="BL29" s="144">
        <f>BL28-(SUMPRODUCT(Indexing!$G144:$G152,Indexing!BL144:BL152)+SUMPRODUCT(Indexing!$G154:$G162,Indexing!BL154:BL162))</f>
        <v>0</v>
      </c>
      <c r="BM29" s="144">
        <f>BM28-(SUMPRODUCT(Indexing!$G144:$G152,Indexing!BM144:BM152)+SUMPRODUCT(Indexing!$G154:$G162,Indexing!BM154:BM162))</f>
        <v>0</v>
      </c>
      <c r="BN29" s="144">
        <f>BN28-(SUMPRODUCT(Indexing!$G144:$G152,Indexing!BN144:BN152)+SUMPRODUCT(Indexing!$G154:$G162,Indexing!BN154:BN162))</f>
        <v>0</v>
      </c>
      <c r="BO29" s="144">
        <f>BO28-(SUMPRODUCT(Indexing!$G144:$G152,Indexing!BO144:BO152)+SUMPRODUCT(Indexing!$G154:$G162,Indexing!BO154:BO162))</f>
        <v>0</v>
      </c>
      <c r="BP29" s="144">
        <f>BP28-(SUMPRODUCT(Indexing!$G144:$G152,Indexing!BP144:BP152)+SUMPRODUCT(Indexing!$G154:$G162,Indexing!BP154:BP162))</f>
        <v>0</v>
      </c>
      <c r="BQ29" s="144">
        <f>BQ28-(SUMPRODUCT(Indexing!$G144:$G152,Indexing!BQ144:BQ152)+SUMPRODUCT(Indexing!$G154:$G162,Indexing!BQ154:BQ162))</f>
        <v>0</v>
      </c>
      <c r="BR29" s="144">
        <f>BR28-(SUMPRODUCT(Indexing!$G144:$G152,Indexing!BR144:BR152)+SUMPRODUCT(Indexing!$G154:$G162,Indexing!BR154:BR162))</f>
        <v>0</v>
      </c>
      <c r="BS29" s="144">
        <f>BS28-(SUMPRODUCT(Indexing!$G144:$G152,Indexing!BS144:BS152)+SUMPRODUCT(Indexing!$G154:$G162,Indexing!BS154:BS162))</f>
        <v>0</v>
      </c>
      <c r="BT29" s="144">
        <f>BT28-(SUMPRODUCT(Indexing!$G144:$G152,Indexing!BT144:BT152)+SUMPRODUCT(Indexing!$G154:$G162,Indexing!BT154:BT162))</f>
        <v>0</v>
      </c>
      <c r="BU29" s="144">
        <f>BU28-(SUMPRODUCT(Indexing!$G144:$G152,Indexing!BU144:BU152)+SUMPRODUCT(Indexing!$G154:$G162,Indexing!BU154:BU162))</f>
        <v>0</v>
      </c>
      <c r="BV29" s="144">
        <f>BV28-(SUMPRODUCT(Indexing!$G144:$G152,Indexing!BV144:BV152)+SUMPRODUCT(Indexing!$G154:$G162,Indexing!BV154:BV162))</f>
        <v>0</v>
      </c>
      <c r="BW29" s="144">
        <f>BW28-(SUMPRODUCT(Indexing!$G144:$G152,Indexing!BW144:BW152)+SUMPRODUCT(Indexing!$G154:$G162,Indexing!BW154:BW162))</f>
        <v>0</v>
      </c>
      <c r="BX29" s="144">
        <f>BX28-(SUMPRODUCT(Indexing!$G144:$G152,Indexing!BX144:BX152)+SUMPRODUCT(Indexing!$G154:$G162,Indexing!BX154:BX162))</f>
        <v>0</v>
      </c>
      <c r="BY29" s="144">
        <f>BY28-(SUMPRODUCT(Indexing!$G144:$G152,Indexing!BY144:BY152)+SUMPRODUCT(Indexing!$G154:$G162,Indexing!BY154:BY162))</f>
        <v>0</v>
      </c>
      <c r="BZ29" s="144">
        <f>BZ28-(SUMPRODUCT(Indexing!$G144:$G152,Indexing!BZ144:BZ152)+SUMPRODUCT(Indexing!$G154:$G162,Indexing!BZ154:BZ162))</f>
        <v>0</v>
      </c>
      <c r="CA29" s="144">
        <f>CA28-(SUMPRODUCT(Indexing!$G144:$G152,Indexing!CA144:CA152)+SUMPRODUCT(Indexing!$G154:$G162,Indexing!CA154:CA162))</f>
        <v>0</v>
      </c>
      <c r="CB29" s="144">
        <f>CB28-(SUMPRODUCT(Indexing!$G144:$G152,Indexing!CB144:CB152)+SUMPRODUCT(Indexing!$G154:$G162,Indexing!CB154:CB162))</f>
        <v>0</v>
      </c>
      <c r="CC29" s="144">
        <f>CC28-(SUMPRODUCT(Indexing!$G144:$G152,Indexing!CC144:CC152)+SUMPRODUCT(Indexing!$G154:$G162,Indexing!CC154:CC162))</f>
        <v>0</v>
      </c>
      <c r="CD29" s="144">
        <f>CD28-(SUMPRODUCT(Indexing!$G144:$G152,Indexing!CD144:CD152)+SUMPRODUCT(Indexing!$G154:$G162,Indexing!CD154:CD162))</f>
        <v>0</v>
      </c>
      <c r="CE29" s="144">
        <f>CE28-(SUMPRODUCT(Indexing!$G144:$G152,Indexing!CE144:CE152)+SUMPRODUCT(Indexing!$G154:$G162,Indexing!CE154:CE162))</f>
        <v>0</v>
      </c>
      <c r="CF29" s="144">
        <f>CF28-(SUMPRODUCT(Indexing!$G144:$G152,Indexing!CF144:CF152)+SUMPRODUCT(Indexing!$G154:$G162,Indexing!CF154:CF162))</f>
        <v>0</v>
      </c>
      <c r="CG29" s="144">
        <f>CG28-(SUMPRODUCT(Indexing!$G144:$G152,Indexing!CG144:CG152)+SUMPRODUCT(Indexing!$G154:$G162,Indexing!CG154:CG162))</f>
        <v>0</v>
      </c>
      <c r="CH29" s="144">
        <f>CH28-(SUMPRODUCT(Indexing!$G144:$G152,Indexing!CH144:CH152)+SUMPRODUCT(Indexing!$G154:$G162,Indexing!CH154:CH162))</f>
        <v>0</v>
      </c>
      <c r="CI29" s="144">
        <f>CI28-(SUMPRODUCT(Indexing!$G144:$G152,Indexing!CI144:CI152)+SUMPRODUCT(Indexing!$G154:$G162,Indexing!CI154:CI162))</f>
        <v>0</v>
      </c>
      <c r="CJ29" s="144">
        <f>CJ28-(SUMPRODUCT(Indexing!$G144:$G152,Indexing!CJ144:CJ152)+SUMPRODUCT(Indexing!$G154:$G162,Indexing!CJ154:CJ162))</f>
        <v>0</v>
      </c>
      <c r="CK29" s="144">
        <f>CK28-(SUMPRODUCT(Indexing!$G144:$G152,Indexing!CK144:CK152)+SUMPRODUCT(Indexing!$G154:$G162,Indexing!CK154:CK162))</f>
        <v>0</v>
      </c>
      <c r="CL29" s="144">
        <f>CL28-(SUMPRODUCT(Indexing!$G144:$G152,Indexing!CL144:CL152)+SUMPRODUCT(Indexing!$G154:$G162,Indexing!CL154:CL162))</f>
        <v>0</v>
      </c>
      <c r="CM29" s="144">
        <f>CM28-(SUMPRODUCT(Indexing!$G144:$G152,Indexing!CM144:CM152)+SUMPRODUCT(Indexing!$G154:$G162,Indexing!CM154:CM162))</f>
        <v>0</v>
      </c>
      <c r="CN29" s="144">
        <f>CN28-(SUMPRODUCT(Indexing!$G144:$G152,Indexing!CN144:CN152)+SUMPRODUCT(Indexing!$G154:$G162,Indexing!CN154:CN162))</f>
        <v>0</v>
      </c>
      <c r="CO29" s="144">
        <f>CO28-(SUMPRODUCT(Indexing!$G144:$G152,Indexing!CO144:CO152)+SUMPRODUCT(Indexing!$G154:$G162,Indexing!CO154:CO162))</f>
        <v>0</v>
      </c>
      <c r="CP29" s="144">
        <f>CP28-(SUMPRODUCT(Indexing!$G144:$G152,Indexing!CP144:CP152)+SUMPRODUCT(Indexing!$G154:$G162,Indexing!CP154:CP162))</f>
        <v>0</v>
      </c>
      <c r="CQ29" s="144">
        <f>CQ28-(SUMPRODUCT(Indexing!$G144:$G152,Indexing!CQ144:CQ152)+SUMPRODUCT(Indexing!$G154:$G162,Indexing!CQ154:CQ162))</f>
        <v>0</v>
      </c>
      <c r="CR29" s="144">
        <f>CR28-(SUMPRODUCT(Indexing!$G144:$G152,Indexing!CR144:CR152)+SUMPRODUCT(Indexing!$G154:$G162,Indexing!CR154:CR162))</f>
        <v>0</v>
      </c>
      <c r="CS29" s="144">
        <f>CS28-(SUMPRODUCT(Indexing!$G144:$G152,Indexing!CS144:CS152)+SUMPRODUCT(Indexing!$G154:$G162,Indexing!CS154:CS162))</f>
        <v>0</v>
      </c>
      <c r="CT29" s="144">
        <f>CT28-(SUMPRODUCT(Indexing!$G144:$G152,Indexing!CT144:CT152)+SUMPRODUCT(Indexing!$G154:$G162,Indexing!CT154:CT162))</f>
        <v>0</v>
      </c>
      <c r="CU29" s="144">
        <f>CU28-(SUMPRODUCT(Indexing!$G144:$G152,Indexing!CU144:CU152)+SUMPRODUCT(Indexing!$G154:$G162,Indexing!CU154:CU162))</f>
        <v>0</v>
      </c>
      <c r="CV29" s="144">
        <f>CV28-(SUMPRODUCT(Indexing!$G144:$G152,Indexing!CV144:CV152)+SUMPRODUCT(Indexing!$G154:$G162,Indexing!CV154:CV162))</f>
        <v>0</v>
      </c>
      <c r="CW29" s="144">
        <f>CW28-(SUMPRODUCT(Indexing!$G144:$G152,Indexing!CW144:CW152)+SUMPRODUCT(Indexing!$G154:$G162,Indexing!CW154:CW162))</f>
        <v>0</v>
      </c>
      <c r="CX29" s="144">
        <f>CX28-(SUMPRODUCT(Indexing!$G144:$G152,Indexing!CX144:CX152)+SUMPRODUCT(Indexing!$G154:$G162,Indexing!CX154:CX162))</f>
        <v>0</v>
      </c>
      <c r="CY29" s="144">
        <f>CY28-(SUMPRODUCT(Indexing!$G144:$G152,Indexing!CY144:CY152)+SUMPRODUCT(Indexing!$G154:$G162,Indexing!CY154:CY162))</f>
        <v>0</v>
      </c>
      <c r="CZ29" s="144">
        <f>CZ28-(SUMPRODUCT(Indexing!$G144:$G152,Indexing!CZ144:CZ152)+SUMPRODUCT(Indexing!$G154:$G162,Indexing!CZ154:CZ162))</f>
        <v>0</v>
      </c>
      <c r="DA29" s="144">
        <f>DA28-(SUMPRODUCT(Indexing!$G144:$G152,Indexing!DA144:DA152)+SUMPRODUCT(Indexing!$G154:$G162,Indexing!DA154:DA162))</f>
        <v>0</v>
      </c>
      <c r="DB29" s="144">
        <f>DB28-(SUMPRODUCT(Indexing!$G144:$G152,Indexing!DB144:DB152)+SUMPRODUCT(Indexing!$G154:$G162,Indexing!DB154:DB162))</f>
        <v>0</v>
      </c>
      <c r="DC29" s="144">
        <f>DC28-(SUMPRODUCT(Indexing!$G144:$G152,Indexing!DC144:DC152)+SUMPRODUCT(Indexing!$G154:$G162,Indexing!DC154:DC162))</f>
        <v>0</v>
      </c>
      <c r="DD29" s="144">
        <f>DD28-(SUMPRODUCT(Indexing!$G144:$G152,Indexing!DD144:DD152)+SUMPRODUCT(Indexing!$G154:$G162,Indexing!DD154:DD162))</f>
        <v>0</v>
      </c>
      <c r="DE29" s="144">
        <f>DE28-(SUMPRODUCT(Indexing!$G144:$G152,Indexing!DE144:DE152)+SUMPRODUCT(Indexing!$G154:$G162,Indexing!DE154:DE162))</f>
        <v>0</v>
      </c>
      <c r="DF29" s="144">
        <f>DF28-(SUMPRODUCT(Indexing!$G144:$G152,Indexing!DF144:DF152)+SUMPRODUCT(Indexing!$G154:$G162,Indexing!DF154:DF162))</f>
        <v>0</v>
      </c>
      <c r="DG29" s="144">
        <f>DG28-(SUMPRODUCT(Indexing!$G144:$G152,Indexing!DG144:DG152)+SUMPRODUCT(Indexing!$G154:$G162,Indexing!DG154:DG162))</f>
        <v>0</v>
      </c>
      <c r="DH29" s="144">
        <f>DH28-(SUMPRODUCT(Indexing!$G144:$G152,Indexing!DH144:DH152)+SUMPRODUCT(Indexing!$G154:$G162,Indexing!DH154:DH162))</f>
        <v>0</v>
      </c>
      <c r="DI29" s="144">
        <f>DI28-(SUMPRODUCT(Indexing!$G144:$G152,Indexing!DI144:DI152)+SUMPRODUCT(Indexing!$G154:$G162,Indexing!DI154:DI162))</f>
        <v>0</v>
      </c>
      <c r="DJ29" s="144">
        <f>DJ28-(SUMPRODUCT(Indexing!$G144:$G152,Indexing!DJ144:DJ152)+SUMPRODUCT(Indexing!$G154:$G162,Indexing!DJ154:DJ162))</f>
        <v>0</v>
      </c>
    </row>
    <row r="30" spans="1:114" s="28" customFormat="1" x14ac:dyDescent="0.25">
      <c r="A30" s="46"/>
      <c r="B30" s="156" t="s">
        <v>276</v>
      </c>
      <c r="F30" s="157">
        <f>Чувствительность!$D$19</f>
        <v>0.15</v>
      </c>
      <c r="H30" s="149" t="s">
        <v>138</v>
      </c>
      <c r="I30" s="150"/>
      <c r="J30" s="150">
        <f>SUM(J19:J25,J26,J28)*(1+$F30)</f>
        <v>2324.8936014239775</v>
      </c>
      <c r="K30" s="150">
        <f t="shared" ref="K30:BV30" si="0">SUM(K19:K25,K26,K28)*(1+$F30)</f>
        <v>1973.7269126919623</v>
      </c>
      <c r="L30" s="150">
        <f t="shared" si="0"/>
        <v>1944.9800065177374</v>
      </c>
      <c r="M30" s="150">
        <f t="shared" si="0"/>
        <v>2245.614432216596</v>
      </c>
      <c r="N30" s="150">
        <f t="shared" si="0"/>
        <v>2380.3364629629809</v>
      </c>
      <c r="O30" s="150">
        <f t="shared" si="0"/>
        <v>2014.5816037796553</v>
      </c>
      <c r="P30" s="150">
        <f t="shared" si="0"/>
        <v>1983.0922442403876</v>
      </c>
      <c r="Q30" s="150">
        <f t="shared" si="0"/>
        <v>2291.5731639734267</v>
      </c>
      <c r="R30" s="150">
        <f t="shared" si="0"/>
        <v>2432.3242172717787</v>
      </c>
      <c r="S30" s="150">
        <f t="shared" si="0"/>
        <v>2055.8112556213982</v>
      </c>
      <c r="T30" s="150">
        <f t="shared" si="0"/>
        <v>2023.5945860275717</v>
      </c>
      <c r="U30" s="150">
        <f t="shared" si="0"/>
        <v>2341.550166292031</v>
      </c>
      <c r="V30" s="150">
        <f t="shared" si="0"/>
        <v>2488.4035883524261</v>
      </c>
      <c r="W30" s="150">
        <f t="shared" si="0"/>
        <v>2100.7905915654787</v>
      </c>
      <c r="X30" s="150">
        <f t="shared" si="0"/>
        <v>2068.2841749181039</v>
      </c>
      <c r="Y30" s="150">
        <f t="shared" si="0"/>
        <v>2398.8527006905051</v>
      </c>
      <c r="Z30" s="150">
        <f t="shared" si="0"/>
        <v>2572.3157141566535</v>
      </c>
      <c r="AA30" s="150">
        <f t="shared" si="0"/>
        <v>2169.3781270789164</v>
      </c>
      <c r="AB30" s="150">
        <f t="shared" si="0"/>
        <v>2135.5747317505943</v>
      </c>
      <c r="AC30" s="150">
        <f t="shared" si="0"/>
        <v>2479.1933675418682</v>
      </c>
      <c r="AD30" s="150">
        <f t="shared" si="0"/>
        <v>2659.4677135695574</v>
      </c>
      <c r="AE30" s="150">
        <f t="shared" si="0"/>
        <v>2240.5596160371324</v>
      </c>
      <c r="AF30" s="150">
        <f t="shared" si="0"/>
        <v>2205.3720828891733</v>
      </c>
      <c r="AG30" s="150">
        <f t="shared" si="0"/>
        <v>2562.5130046016716</v>
      </c>
      <c r="AH30" s="150">
        <f t="shared" si="0"/>
        <v>2749.8584620992829</v>
      </c>
      <c r="AI30" s="150">
        <f t="shared" si="0"/>
        <v>2314.3597837838706</v>
      </c>
      <c r="AJ30" s="150">
        <f t="shared" si="0"/>
        <v>2277.7286923366569</v>
      </c>
      <c r="AK30" s="150">
        <f t="shared" si="0"/>
        <v>2648.8950727704168</v>
      </c>
      <c r="AL30" s="150">
        <f t="shared" si="0"/>
        <v>2843.5914748935079</v>
      </c>
      <c r="AM30" s="150">
        <f t="shared" si="0"/>
        <v>2390.8972136852522</v>
      </c>
      <c r="AN30" s="150">
        <f t="shared" si="0"/>
        <v>2352.7843069472024</v>
      </c>
      <c r="AO30" s="150">
        <f t="shared" si="0"/>
        <v>2738.5159280447442</v>
      </c>
      <c r="AP30" s="150">
        <f t="shared" si="0"/>
        <v>2940.8550168765632</v>
      </c>
      <c r="AQ30" s="150">
        <f t="shared" si="0"/>
        <v>2470.3410897602835</v>
      </c>
      <c r="AR30" s="150">
        <f t="shared" si="0"/>
        <v>2430.7102164958169</v>
      </c>
      <c r="AS30" s="150">
        <f t="shared" si="0"/>
        <v>2831.575684317897</v>
      </c>
      <c r="AT30" s="150">
        <f t="shared" si="0"/>
        <v>3041.8850244883852</v>
      </c>
      <c r="AU30" s="150">
        <f t="shared" si="0"/>
        <v>2552.9173552393777</v>
      </c>
      <c r="AV30" s="150">
        <f t="shared" si="0"/>
        <v>2511.753400502254</v>
      </c>
      <c r="AW30" s="150">
        <f t="shared" si="0"/>
        <v>2928.3780178297566</v>
      </c>
      <c r="AX30" s="150">
        <f t="shared" si="0"/>
        <v>3146.993190074455</v>
      </c>
      <c r="AY30" s="150">
        <f t="shared" si="0"/>
        <v>2638.8865693926577</v>
      </c>
      <c r="AZ30" s="150">
        <f t="shared" si="0"/>
        <v>2596.1623453882421</v>
      </c>
      <c r="BA30" s="150">
        <f t="shared" si="0"/>
        <v>3029.2052741656307</v>
      </c>
      <c r="BB30" s="150">
        <f t="shared" si="0"/>
        <v>3256.4463575520067</v>
      </c>
      <c r="BC30" s="150">
        <f t="shared" si="0"/>
        <v>2728.4214627613551</v>
      </c>
      <c r="BD30" s="150">
        <f t="shared" si="0"/>
        <v>2684.0630928058404</v>
      </c>
      <c r="BE30" s="150">
        <f t="shared" si="0"/>
        <v>3134.1786916885148</v>
      </c>
      <c r="BF30" s="150">
        <f t="shared" si="0"/>
        <v>3370.4312459589537</v>
      </c>
      <c r="BG30" s="150">
        <f t="shared" si="0"/>
        <v>2821.7125026334534</v>
      </c>
      <c r="BH30" s="150">
        <f t="shared" si="0"/>
        <v>2775.6887399890179</v>
      </c>
      <c r="BI30" s="150">
        <f t="shared" si="0"/>
        <v>1122.506079493262</v>
      </c>
      <c r="BJ30" s="150">
        <f t="shared" si="0"/>
        <v>1122.506079493262</v>
      </c>
      <c r="BK30" s="150">
        <f t="shared" si="0"/>
        <v>1122.506079493262</v>
      </c>
      <c r="BL30" s="150">
        <f t="shared" si="0"/>
        <v>1122.506079493262</v>
      </c>
      <c r="BM30" s="150">
        <f t="shared" si="0"/>
        <v>1122.506079493262</v>
      </c>
      <c r="BN30" s="150">
        <f t="shared" si="0"/>
        <v>1122.506079493262</v>
      </c>
      <c r="BO30" s="150">
        <f t="shared" si="0"/>
        <v>1122.506079493262</v>
      </c>
      <c r="BP30" s="150">
        <f t="shared" si="0"/>
        <v>1122.506079493262</v>
      </c>
      <c r="BQ30" s="150">
        <f t="shared" si="0"/>
        <v>1122.506079493262</v>
      </c>
      <c r="BR30" s="150">
        <f t="shared" si="0"/>
        <v>1122.506079493262</v>
      </c>
      <c r="BS30" s="150">
        <f t="shared" si="0"/>
        <v>1122.506079493262</v>
      </c>
      <c r="BT30" s="150">
        <f t="shared" si="0"/>
        <v>1122.506079493262</v>
      </c>
      <c r="BU30" s="150">
        <f t="shared" si="0"/>
        <v>1122.506079493262</v>
      </c>
      <c r="BV30" s="150">
        <f t="shared" si="0"/>
        <v>1122.506079493262</v>
      </c>
      <c r="BW30" s="150">
        <f t="shared" ref="BW30:DJ30" si="1">SUM(BW19:BW25,BW26,BW28)*(1+$F30)</f>
        <v>1122.506079493262</v>
      </c>
      <c r="BX30" s="150">
        <f t="shared" si="1"/>
        <v>1122.506079493262</v>
      </c>
      <c r="BY30" s="150">
        <f t="shared" si="1"/>
        <v>1122.506079493262</v>
      </c>
      <c r="BZ30" s="150">
        <f t="shared" si="1"/>
        <v>1122.506079493262</v>
      </c>
      <c r="CA30" s="150">
        <f t="shared" si="1"/>
        <v>1122.506079493262</v>
      </c>
      <c r="CB30" s="150">
        <f t="shared" si="1"/>
        <v>1122.506079493262</v>
      </c>
      <c r="CC30" s="150">
        <f t="shared" si="1"/>
        <v>1122.506079493262</v>
      </c>
      <c r="CD30" s="150">
        <f t="shared" si="1"/>
        <v>1122.506079493262</v>
      </c>
      <c r="CE30" s="150">
        <f t="shared" si="1"/>
        <v>1122.506079493262</v>
      </c>
      <c r="CF30" s="150">
        <f t="shared" si="1"/>
        <v>1122.506079493262</v>
      </c>
      <c r="CG30" s="150">
        <f t="shared" si="1"/>
        <v>1122.506079493262</v>
      </c>
      <c r="CH30" s="150">
        <f t="shared" si="1"/>
        <v>1122.506079493262</v>
      </c>
      <c r="CI30" s="150">
        <f t="shared" si="1"/>
        <v>1122.506079493262</v>
      </c>
      <c r="CJ30" s="150">
        <f t="shared" si="1"/>
        <v>1122.506079493262</v>
      </c>
      <c r="CK30" s="150">
        <f t="shared" si="1"/>
        <v>1122.506079493262</v>
      </c>
      <c r="CL30" s="150">
        <f t="shared" si="1"/>
        <v>1122.506079493262</v>
      </c>
      <c r="CM30" s="150">
        <f t="shared" si="1"/>
        <v>1122.506079493262</v>
      </c>
      <c r="CN30" s="150">
        <f t="shared" si="1"/>
        <v>1122.506079493262</v>
      </c>
      <c r="CO30" s="150">
        <f t="shared" si="1"/>
        <v>1122.506079493262</v>
      </c>
      <c r="CP30" s="150">
        <f t="shared" si="1"/>
        <v>1122.506079493262</v>
      </c>
      <c r="CQ30" s="150">
        <f t="shared" si="1"/>
        <v>1122.506079493262</v>
      </c>
      <c r="CR30" s="150">
        <f t="shared" si="1"/>
        <v>1122.506079493262</v>
      </c>
      <c r="CS30" s="150">
        <f t="shared" si="1"/>
        <v>1122.506079493262</v>
      </c>
      <c r="CT30" s="150">
        <f t="shared" si="1"/>
        <v>1122.506079493262</v>
      </c>
      <c r="CU30" s="150">
        <f t="shared" si="1"/>
        <v>1122.506079493262</v>
      </c>
      <c r="CV30" s="150">
        <f t="shared" si="1"/>
        <v>1122.506079493262</v>
      </c>
      <c r="CW30" s="150">
        <f t="shared" si="1"/>
        <v>1122.506079493262</v>
      </c>
      <c r="CX30" s="150">
        <f t="shared" si="1"/>
        <v>1122.506079493262</v>
      </c>
      <c r="CY30" s="150">
        <f t="shared" si="1"/>
        <v>1122.506079493262</v>
      </c>
      <c r="CZ30" s="150">
        <f t="shared" si="1"/>
        <v>1122.506079493262</v>
      </c>
      <c r="DA30" s="150">
        <f t="shared" si="1"/>
        <v>1122.506079493262</v>
      </c>
      <c r="DB30" s="150">
        <f t="shared" si="1"/>
        <v>1122.506079493262</v>
      </c>
      <c r="DC30" s="150">
        <f t="shared" si="1"/>
        <v>1122.506079493262</v>
      </c>
      <c r="DD30" s="150">
        <f t="shared" si="1"/>
        <v>1122.506079493262</v>
      </c>
      <c r="DE30" s="150">
        <f t="shared" si="1"/>
        <v>1122.506079493262</v>
      </c>
      <c r="DF30" s="150">
        <f t="shared" si="1"/>
        <v>1122.506079493262</v>
      </c>
      <c r="DG30" s="150">
        <f t="shared" si="1"/>
        <v>1122.506079493262</v>
      </c>
      <c r="DH30" s="150">
        <f t="shared" si="1"/>
        <v>1122.506079493262</v>
      </c>
      <c r="DI30" s="150">
        <f t="shared" si="1"/>
        <v>1122.506079493262</v>
      </c>
      <c r="DJ30" s="150">
        <f t="shared" si="1"/>
        <v>1122.506079493262</v>
      </c>
    </row>
    <row r="31" spans="1:114" x14ac:dyDescent="0.25">
      <c r="B31" s="33" t="s">
        <v>277</v>
      </c>
      <c r="H31" s="45" t="s">
        <v>138</v>
      </c>
      <c r="I31" s="144"/>
      <c r="J31" s="144">
        <f>SUM(J19:J25,J26-J27,J28-J29)</f>
        <v>1222.7262266575319</v>
      </c>
      <c r="K31" s="144">
        <f t="shared" ref="K31:BV31" si="2">SUM(K19:K25,K26-K27,K28-K29)</f>
        <v>908.8641668511649</v>
      </c>
      <c r="L31" s="144">
        <f t="shared" si="2"/>
        <v>875.276706732712</v>
      </c>
      <c r="M31" s="144">
        <f t="shared" si="2"/>
        <v>1128.0164053748995</v>
      </c>
      <c r="N31" s="144">
        <f t="shared" si="2"/>
        <v>1237.120063968189</v>
      </c>
      <c r="O31" s="144">
        <f t="shared" si="2"/>
        <v>910.94792850117358</v>
      </c>
      <c r="P31" s="144">
        <f t="shared" si="2"/>
        <v>875.36218057537326</v>
      </c>
      <c r="Q31" s="144">
        <f t="shared" si="2"/>
        <v>1135.3227248025746</v>
      </c>
      <c r="R31" s="144">
        <f t="shared" si="2"/>
        <v>1249.3087588578455</v>
      </c>
      <c r="S31" s="144">
        <f t="shared" si="2"/>
        <v>913.41757589052099</v>
      </c>
      <c r="T31" s="144">
        <f t="shared" si="2"/>
        <v>876.83124342756298</v>
      </c>
      <c r="U31" s="144">
        <f t="shared" si="2"/>
        <v>1144.6584739388143</v>
      </c>
      <c r="V31" s="144">
        <f t="shared" si="2"/>
        <v>1263.590377852948</v>
      </c>
      <c r="W31" s="144">
        <f t="shared" si="2"/>
        <v>917.68266223536796</v>
      </c>
      <c r="X31" s="144">
        <f t="shared" si="2"/>
        <v>880.47621752957593</v>
      </c>
      <c r="Y31" s="144">
        <f t="shared" si="2"/>
        <v>1158.8991982707089</v>
      </c>
      <c r="Z31" s="144">
        <f t="shared" si="2"/>
        <v>1300.6311628878868</v>
      </c>
      <c r="AA31" s="144">
        <f t="shared" si="2"/>
        <v>941.05578176446897</v>
      </c>
      <c r="AB31" s="144">
        <f t="shared" si="2"/>
        <v>902.37634372238472</v>
      </c>
      <c r="AC31" s="144">
        <f t="shared" si="2"/>
        <v>1191.798778588226</v>
      </c>
      <c r="AD31" s="144">
        <f t="shared" si="2"/>
        <v>1339.1186934248781</v>
      </c>
      <c r="AE31" s="144">
        <f t="shared" si="2"/>
        <v>965.3179494810156</v>
      </c>
      <c r="AF31" s="144">
        <f t="shared" si="2"/>
        <v>925.09390922772241</v>
      </c>
      <c r="AG31" s="144">
        <f t="shared" si="2"/>
        <v>1225.9307806458157</v>
      </c>
      <c r="AH31" s="144">
        <f t="shared" si="2"/>
        <v>1379.0534378410732</v>
      </c>
      <c r="AI31" s="144">
        <f t="shared" si="2"/>
        <v>990.47694806404377</v>
      </c>
      <c r="AJ31" s="144">
        <f t="shared" si="2"/>
        <v>948.64535464360677</v>
      </c>
      <c r="AK31" s="144">
        <f t="shared" si="2"/>
        <v>1261.3228329579233</v>
      </c>
      <c r="AL31" s="144">
        <f t="shared" si="2"/>
        <v>1420.4700225854792</v>
      </c>
      <c r="AM31" s="144">
        <f t="shared" si="2"/>
        <v>1016.5698669299169</v>
      </c>
      <c r="AN31" s="144">
        <f t="shared" si="2"/>
        <v>973.07533040488477</v>
      </c>
      <c r="AO31" s="144">
        <f t="shared" si="2"/>
        <v>1298.0403728677202</v>
      </c>
      <c r="AP31" s="144">
        <f t="shared" si="2"/>
        <v>1463.4423074875285</v>
      </c>
      <c r="AQ31" s="144">
        <f t="shared" si="2"/>
        <v>1043.6520124245519</v>
      </c>
      <c r="AR31" s="144">
        <f t="shared" si="2"/>
        <v>998.43898391125526</v>
      </c>
      <c r="AS31" s="144">
        <f t="shared" si="2"/>
        <v>1336.1615931789468</v>
      </c>
      <c r="AT31" s="144">
        <f t="shared" si="2"/>
        <v>1508.0666061980182</v>
      </c>
      <c r="AU31" s="144">
        <f t="shared" si="2"/>
        <v>1071.7977351237282</v>
      </c>
      <c r="AV31" s="144">
        <f t="shared" si="2"/>
        <v>1024.8154371883711</v>
      </c>
      <c r="AW31" s="144">
        <f t="shared" si="2"/>
        <v>1375.801145230118</v>
      </c>
      <c r="AX31" s="144">
        <f t="shared" si="2"/>
        <v>1554.4690688497392</v>
      </c>
      <c r="AY31" s="144">
        <f t="shared" si="2"/>
        <v>1101.0933514533565</v>
      </c>
      <c r="AZ31" s="144">
        <f t="shared" si="2"/>
        <v>1052.2852414802669</v>
      </c>
      <c r="BA31" s="144">
        <f t="shared" si="2"/>
        <v>1417.0738606349557</v>
      </c>
      <c r="BB31" s="144">
        <f t="shared" si="2"/>
        <v>1602.7716727892571</v>
      </c>
      <c r="BC31" s="144">
        <f t="shared" si="2"/>
        <v>1131.6000410142115</v>
      </c>
      <c r="BD31" s="144">
        <f t="shared" si="2"/>
        <v>1080.8904379760688</v>
      </c>
      <c r="BE31" s="144">
        <f t="shared" si="2"/>
        <v>1460.0394912834756</v>
      </c>
      <c r="BF31" s="144">
        <f t="shared" si="2"/>
        <v>1653.0639447894614</v>
      </c>
      <c r="BG31" s="144">
        <f t="shared" si="2"/>
        <v>1163.3828977607836</v>
      </c>
      <c r="BH31" s="144">
        <f t="shared" si="2"/>
        <v>1110.704962930494</v>
      </c>
      <c r="BI31" s="144">
        <f t="shared" si="2"/>
        <v>976.09224303761926</v>
      </c>
      <c r="BJ31" s="144">
        <f t="shared" si="2"/>
        <v>976.09224303761926</v>
      </c>
      <c r="BK31" s="144">
        <f t="shared" si="2"/>
        <v>976.09224303761926</v>
      </c>
      <c r="BL31" s="144">
        <f t="shared" si="2"/>
        <v>976.09224303761926</v>
      </c>
      <c r="BM31" s="144">
        <f t="shared" si="2"/>
        <v>976.09224303761926</v>
      </c>
      <c r="BN31" s="144">
        <f t="shared" si="2"/>
        <v>976.09224303761926</v>
      </c>
      <c r="BO31" s="144">
        <f t="shared" si="2"/>
        <v>976.09224303761926</v>
      </c>
      <c r="BP31" s="144">
        <f t="shared" si="2"/>
        <v>976.09224303761926</v>
      </c>
      <c r="BQ31" s="144">
        <f t="shared" si="2"/>
        <v>976.09224303761926</v>
      </c>
      <c r="BR31" s="144">
        <f t="shared" si="2"/>
        <v>976.09224303761926</v>
      </c>
      <c r="BS31" s="144">
        <f t="shared" si="2"/>
        <v>976.09224303761926</v>
      </c>
      <c r="BT31" s="144">
        <f t="shared" si="2"/>
        <v>976.09224303761926</v>
      </c>
      <c r="BU31" s="144">
        <f t="shared" si="2"/>
        <v>976.09224303761926</v>
      </c>
      <c r="BV31" s="144">
        <f t="shared" si="2"/>
        <v>976.09224303761926</v>
      </c>
      <c r="BW31" s="144">
        <f t="shared" ref="BW31:DJ31" si="3">SUM(BW19:BW25,BW26-BW27,BW28-BW29)</f>
        <v>976.09224303761926</v>
      </c>
      <c r="BX31" s="144">
        <f t="shared" si="3"/>
        <v>976.09224303761926</v>
      </c>
      <c r="BY31" s="144">
        <f t="shared" si="3"/>
        <v>976.09224303761926</v>
      </c>
      <c r="BZ31" s="144">
        <f t="shared" si="3"/>
        <v>976.09224303761926</v>
      </c>
      <c r="CA31" s="144">
        <f t="shared" si="3"/>
        <v>976.09224303761926</v>
      </c>
      <c r="CB31" s="144">
        <f t="shared" si="3"/>
        <v>976.09224303761926</v>
      </c>
      <c r="CC31" s="144">
        <f t="shared" si="3"/>
        <v>976.09224303761926</v>
      </c>
      <c r="CD31" s="144">
        <f t="shared" si="3"/>
        <v>976.09224303761926</v>
      </c>
      <c r="CE31" s="144">
        <f t="shared" si="3"/>
        <v>976.09224303761926</v>
      </c>
      <c r="CF31" s="144">
        <f t="shared" si="3"/>
        <v>976.09224303761926</v>
      </c>
      <c r="CG31" s="144">
        <f t="shared" si="3"/>
        <v>976.09224303761926</v>
      </c>
      <c r="CH31" s="144">
        <f t="shared" si="3"/>
        <v>976.09224303761926</v>
      </c>
      <c r="CI31" s="144">
        <f t="shared" si="3"/>
        <v>976.09224303761926</v>
      </c>
      <c r="CJ31" s="144">
        <f t="shared" si="3"/>
        <v>976.09224303761926</v>
      </c>
      <c r="CK31" s="144">
        <f t="shared" si="3"/>
        <v>976.09224303761926</v>
      </c>
      <c r="CL31" s="144">
        <f t="shared" si="3"/>
        <v>976.09224303761926</v>
      </c>
      <c r="CM31" s="144">
        <f t="shared" si="3"/>
        <v>976.09224303761926</v>
      </c>
      <c r="CN31" s="144">
        <f t="shared" si="3"/>
        <v>976.09224303761926</v>
      </c>
      <c r="CO31" s="144">
        <f t="shared" si="3"/>
        <v>976.09224303761926</v>
      </c>
      <c r="CP31" s="144">
        <f t="shared" si="3"/>
        <v>976.09224303761926</v>
      </c>
      <c r="CQ31" s="144">
        <f t="shared" si="3"/>
        <v>976.09224303761926</v>
      </c>
      <c r="CR31" s="144">
        <f t="shared" si="3"/>
        <v>976.09224303761926</v>
      </c>
      <c r="CS31" s="144">
        <f t="shared" si="3"/>
        <v>976.09224303761926</v>
      </c>
      <c r="CT31" s="144">
        <f t="shared" si="3"/>
        <v>976.09224303761926</v>
      </c>
      <c r="CU31" s="144">
        <f t="shared" si="3"/>
        <v>976.09224303761926</v>
      </c>
      <c r="CV31" s="144">
        <f t="shared" si="3"/>
        <v>976.09224303761926</v>
      </c>
      <c r="CW31" s="144">
        <f t="shared" si="3"/>
        <v>976.09224303761926</v>
      </c>
      <c r="CX31" s="144">
        <f t="shared" si="3"/>
        <v>976.09224303761926</v>
      </c>
      <c r="CY31" s="144">
        <f t="shared" si="3"/>
        <v>976.09224303761926</v>
      </c>
      <c r="CZ31" s="144">
        <f t="shared" si="3"/>
        <v>976.09224303761926</v>
      </c>
      <c r="DA31" s="144">
        <f t="shared" si="3"/>
        <v>976.09224303761926</v>
      </c>
      <c r="DB31" s="144">
        <f t="shared" si="3"/>
        <v>976.09224303761926</v>
      </c>
      <c r="DC31" s="144">
        <f t="shared" si="3"/>
        <v>976.09224303761926</v>
      </c>
      <c r="DD31" s="144">
        <f t="shared" si="3"/>
        <v>976.09224303761926</v>
      </c>
      <c r="DE31" s="144">
        <f t="shared" si="3"/>
        <v>976.09224303761926</v>
      </c>
      <c r="DF31" s="144">
        <f t="shared" si="3"/>
        <v>976.09224303761926</v>
      </c>
      <c r="DG31" s="144">
        <f t="shared" si="3"/>
        <v>976.09224303761926</v>
      </c>
      <c r="DH31" s="144">
        <f t="shared" si="3"/>
        <v>976.09224303761926</v>
      </c>
      <c r="DI31" s="144">
        <f t="shared" si="3"/>
        <v>976.09224303761926</v>
      </c>
      <c r="DJ31" s="144">
        <f t="shared" si="3"/>
        <v>976.09224303761926</v>
      </c>
    </row>
    <row r="32" spans="1:114" s="28" customFormat="1" x14ac:dyDescent="0.25">
      <c r="A32" s="46"/>
      <c r="B32" s="156" t="s">
        <v>278</v>
      </c>
      <c r="F32" s="157">
        <f>Чувствительность!$D$19</f>
        <v>0.15</v>
      </c>
      <c r="H32" s="149" t="s">
        <v>138</v>
      </c>
      <c r="I32" s="150"/>
      <c r="J32" s="150">
        <f>J31*SUMIF(Макро!$15:$15,J$12,Макро!$17:$17)*(1+$F32)</f>
        <v>281.22703213123236</v>
      </c>
      <c r="K32" s="150">
        <f>K31*SUMIF(Макро!$15:$15,K$12,Макро!$17:$17)*(1+$F32)</f>
        <v>209.03875837576794</v>
      </c>
      <c r="L32" s="150">
        <f>L31*SUMIF(Макро!$15:$15,L$12,Макро!$17:$17)*(1+$F32)</f>
        <v>201.31364254852375</v>
      </c>
      <c r="M32" s="150">
        <f>M31*SUMIF(Макро!$15:$15,M$12,Макро!$17:$17)*(1+$F32)</f>
        <v>259.44377323622689</v>
      </c>
      <c r="N32" s="150">
        <f>N31*SUMIF(Макро!$15:$15,N$12,Макро!$17:$17)*(1+$F32)</f>
        <v>284.53761471268348</v>
      </c>
      <c r="O32" s="150">
        <f>O31*SUMIF(Макро!$15:$15,O$12,Макро!$17:$17)*(1+$F32)</f>
        <v>209.51802355526991</v>
      </c>
      <c r="P32" s="150">
        <f>P31*SUMIF(Макро!$15:$15,P$12,Макро!$17:$17)*(1+$F32)</f>
        <v>201.33330153233584</v>
      </c>
      <c r="Q32" s="150">
        <f>Q31*SUMIF(Макро!$15:$15,Q$12,Макро!$17:$17)*(1+$F32)</f>
        <v>261.12422670459216</v>
      </c>
      <c r="R32" s="150">
        <f>R31*SUMIF(Макро!$15:$15,R$12,Макро!$17:$17)*(1+$F32)</f>
        <v>287.34101453730449</v>
      </c>
      <c r="S32" s="150">
        <f>S31*SUMIF(Макро!$15:$15,S$12,Макро!$17:$17)*(1+$F32)</f>
        <v>210.08604245481982</v>
      </c>
      <c r="T32" s="150">
        <f>T31*SUMIF(Макро!$15:$15,T$12,Макро!$17:$17)*(1+$F32)</f>
        <v>201.67118598833949</v>
      </c>
      <c r="U32" s="150">
        <f>U31*SUMIF(Макро!$15:$15,U$12,Макро!$17:$17)*(1+$F32)</f>
        <v>263.27144900592725</v>
      </c>
      <c r="V32" s="150">
        <f>V31*SUMIF(Макро!$15:$15,V$12,Макро!$17:$17)*(1+$F32)</f>
        <v>290.62578690617801</v>
      </c>
      <c r="W32" s="150">
        <f>W31*SUMIF(Макро!$15:$15,W$12,Макро!$17:$17)*(1+$F32)</f>
        <v>211.06701231413462</v>
      </c>
      <c r="X32" s="150">
        <f>X31*SUMIF(Макро!$15:$15,X$12,Макро!$17:$17)*(1+$F32)</f>
        <v>202.50953003180246</v>
      </c>
      <c r="Y32" s="150">
        <f>Y31*SUMIF(Макро!$15:$15,Y$12,Макро!$17:$17)*(1+$F32)</f>
        <v>266.54681560226305</v>
      </c>
      <c r="Z32" s="150">
        <f>Z31*SUMIF(Макро!$15:$15,Z$12,Макро!$17:$17)*(1+$F32)</f>
        <v>299.14516746421396</v>
      </c>
      <c r="AA32" s="150">
        <f>AA31*SUMIF(Макро!$15:$15,AA$12,Макро!$17:$17)*(1+$F32)</f>
        <v>216.44282980582784</v>
      </c>
      <c r="AB32" s="150">
        <f>AB31*SUMIF(Макро!$15:$15,AB$12,Макро!$17:$17)*(1+$F32)</f>
        <v>207.54655905614848</v>
      </c>
      <c r="AC32" s="150">
        <f>AC31*SUMIF(Макро!$15:$15,AC$12,Макро!$17:$17)*(1+$F32)</f>
        <v>274.11371907529195</v>
      </c>
      <c r="AD32" s="150">
        <f>AD31*SUMIF(Макро!$15:$15,AD$12,Макро!$17:$17)*(1+$F32)</f>
        <v>307.99729948772193</v>
      </c>
      <c r="AE32" s="150">
        <f>AE31*SUMIF(Макро!$15:$15,AE$12,Макро!$17:$17)*(1+$F32)</f>
        <v>222.02312838063358</v>
      </c>
      <c r="AF32" s="150">
        <f>AF31*SUMIF(Макро!$15:$15,AF$12,Макро!$17:$17)*(1+$F32)</f>
        <v>212.77159912237613</v>
      </c>
      <c r="AG32" s="150">
        <f>AG31*SUMIF(Макро!$15:$15,AG$12,Макро!$17:$17)*(1+$F32)</f>
        <v>281.9640795485376</v>
      </c>
      <c r="AH32" s="150">
        <f>AH31*SUMIF(Макро!$15:$15,AH$12,Макро!$17:$17)*(1+$F32)</f>
        <v>317.18229070344682</v>
      </c>
      <c r="AI32" s="150">
        <f>AI31*SUMIF(Макро!$15:$15,AI$12,Макро!$17:$17)*(1+$F32)</f>
        <v>227.80969805473006</v>
      </c>
      <c r="AJ32" s="150">
        <f>AJ31*SUMIF(Макро!$15:$15,AJ$12,Макро!$17:$17)*(1+$F32)</f>
        <v>218.18843156802956</v>
      </c>
      <c r="AK32" s="150">
        <f>AK31*SUMIF(Макро!$15:$15,AK$12,Макро!$17:$17)*(1+$F32)</f>
        <v>290.10425158032234</v>
      </c>
      <c r="AL32" s="150">
        <f>AL31*SUMIF(Макро!$15:$15,AL$12,Макро!$17:$17)*(1+$F32)</f>
        <v>326.70810519466022</v>
      </c>
      <c r="AM32" s="150">
        <f>AM31*SUMIF(Макро!$15:$15,AM$12,Макро!$17:$17)*(1+$F32)</f>
        <v>233.81106939388087</v>
      </c>
      <c r="AN32" s="150">
        <f>AN31*SUMIF(Макро!$15:$15,AN$12,Макро!$17:$17)*(1+$F32)</f>
        <v>223.8073259931235</v>
      </c>
      <c r="AO32" s="150">
        <f>AO31*SUMIF(Макро!$15:$15,AO$12,Макро!$17:$17)*(1+$F32)</f>
        <v>298.54928575957564</v>
      </c>
      <c r="AP32" s="150">
        <f>AP31*SUMIF(Макро!$15:$15,AP$12,Макро!$17:$17)*(1+$F32)</f>
        <v>336.59173072213156</v>
      </c>
      <c r="AQ32" s="150">
        <f>AQ31*SUMIF(Макро!$15:$15,AQ$12,Макро!$17:$17)*(1+$F32)</f>
        <v>240.03996285764694</v>
      </c>
      <c r="AR32" s="150">
        <f>AR31*SUMIF(Макро!$15:$15,AR$12,Макро!$17:$17)*(1+$F32)</f>
        <v>229.64096629958871</v>
      </c>
      <c r="AS32" s="150">
        <f>AS31*SUMIF(Макро!$15:$15,AS$12,Макро!$17:$17)*(1+$F32)</f>
        <v>307.31716643115772</v>
      </c>
      <c r="AT32" s="150">
        <f>AT31*SUMIF(Макро!$15:$15,AT$12,Макро!$17:$17)*(1+$F32)</f>
        <v>346.85531942554417</v>
      </c>
      <c r="AU32" s="150">
        <f>AU31*SUMIF(Макро!$15:$15,AU$12,Макро!$17:$17)*(1+$F32)</f>
        <v>246.51347907845749</v>
      </c>
      <c r="AV32" s="150">
        <f>AV31*SUMIF(Макро!$15:$15,AV$12,Макро!$17:$17)*(1+$F32)</f>
        <v>235.70755055332535</v>
      </c>
      <c r="AW32" s="150">
        <f>AW31*SUMIF(Макро!$15:$15,AW$12,Макро!$17:$17)*(1+$F32)</f>
        <v>316.43426340292717</v>
      </c>
      <c r="AX32" s="150">
        <f>AX31*SUMIF(Макро!$15:$15,AX$12,Макро!$17:$17)*(1+$F32)</f>
        <v>357.52788583544003</v>
      </c>
      <c r="AY32" s="150">
        <f>AY31*SUMIF(Макро!$15:$15,AY$12,Макро!$17:$17)*(1+$F32)</f>
        <v>253.25147083427197</v>
      </c>
      <c r="AZ32" s="150">
        <f>AZ31*SUMIF(Макро!$15:$15,AZ$12,Макро!$17:$17)*(1+$F32)</f>
        <v>242.02560554046138</v>
      </c>
      <c r="BA32" s="150">
        <f>BA31*SUMIF(Макро!$15:$15,BA$12,Макро!$17:$17)*(1+$F32)</f>
        <v>325.92698794603984</v>
      </c>
      <c r="BB32" s="150">
        <f>BB31*SUMIF(Макро!$15:$15,BB$12,Макро!$17:$17)*(1+$F32)</f>
        <v>368.63748474152914</v>
      </c>
      <c r="BC32" s="150">
        <f>BC31*SUMIF(Макро!$15:$15,BC$12,Макро!$17:$17)*(1+$F32)</f>
        <v>260.26800943326862</v>
      </c>
      <c r="BD32" s="150">
        <f>BD31*SUMIF(Макро!$15:$15,BD$12,Макро!$17:$17)*(1+$F32)</f>
        <v>248.60480073449583</v>
      </c>
      <c r="BE32" s="150">
        <f>BE31*SUMIF(Макро!$15:$15,BE$12,Макро!$17:$17)*(1+$F32)</f>
        <v>335.80908299519933</v>
      </c>
      <c r="BF32" s="150">
        <f>BF31*SUMIF(Макро!$15:$15,BF$12,Макро!$17:$17)*(1+$F32)</f>
        <v>380.20470730157609</v>
      </c>
      <c r="BG32" s="150">
        <f>BG31*SUMIF(Макро!$15:$15,BG$12,Макро!$17:$17)*(1+$F32)</f>
        <v>267.57806648498024</v>
      </c>
      <c r="BH32" s="150">
        <f>BH31*SUMIF(Макро!$15:$15,BH$12,Макро!$17:$17)*(1+$F32)</f>
        <v>255.46214147401363</v>
      </c>
      <c r="BI32" s="150">
        <f>BI31*SUMIF(Макро!$15:$15,BI$12,Макро!$17:$17)*(1+$F32)</f>
        <v>0</v>
      </c>
      <c r="BJ32" s="150">
        <f>BJ31*SUMIF(Макро!$15:$15,BJ$12,Макро!$17:$17)*(1+$F32)</f>
        <v>0</v>
      </c>
      <c r="BK32" s="150">
        <f>BK31*SUMIF(Макро!$15:$15,BK$12,Макро!$17:$17)*(1+$F32)</f>
        <v>0</v>
      </c>
      <c r="BL32" s="150">
        <f>BL31*SUMIF(Макро!$15:$15,BL$12,Макро!$17:$17)*(1+$F32)</f>
        <v>0</v>
      </c>
      <c r="BM32" s="150">
        <f>BM31*SUMIF(Макро!$15:$15,BM$12,Макро!$17:$17)*(1+$F32)</f>
        <v>0</v>
      </c>
      <c r="BN32" s="150">
        <f>BN31*SUMIF(Макро!$15:$15,BN$12,Макро!$17:$17)*(1+$F32)</f>
        <v>0</v>
      </c>
      <c r="BO32" s="150">
        <f>BO31*SUMIF(Макро!$15:$15,BO$12,Макро!$17:$17)*(1+$F32)</f>
        <v>0</v>
      </c>
      <c r="BP32" s="150">
        <f>BP31*SUMIF(Макро!$15:$15,BP$12,Макро!$17:$17)*(1+$F32)</f>
        <v>0</v>
      </c>
      <c r="BQ32" s="150">
        <f>BQ31*SUMIF(Макро!$15:$15,BQ$12,Макро!$17:$17)*(1+$F32)</f>
        <v>0</v>
      </c>
      <c r="BR32" s="150">
        <f>BR31*SUMIF(Макро!$15:$15,BR$12,Макро!$17:$17)*(1+$F32)</f>
        <v>0</v>
      </c>
      <c r="BS32" s="150">
        <f>BS31*SUMIF(Макро!$15:$15,BS$12,Макро!$17:$17)*(1+$F32)</f>
        <v>0</v>
      </c>
      <c r="BT32" s="150">
        <f>BT31*SUMIF(Макро!$15:$15,BT$12,Макро!$17:$17)*(1+$F32)</f>
        <v>0</v>
      </c>
      <c r="BU32" s="150">
        <f>BU31*SUMIF(Макро!$15:$15,BU$12,Макро!$17:$17)*(1+$F32)</f>
        <v>0</v>
      </c>
      <c r="BV32" s="150">
        <f>BV31*SUMIF(Макро!$15:$15,BV$12,Макро!$17:$17)*(1+$F32)</f>
        <v>0</v>
      </c>
      <c r="BW32" s="150">
        <f>BW31*SUMIF(Макро!$15:$15,BW$12,Макро!$17:$17)*(1+$F32)</f>
        <v>0</v>
      </c>
      <c r="BX32" s="150">
        <f>BX31*SUMIF(Макро!$15:$15,BX$12,Макро!$17:$17)*(1+$F32)</f>
        <v>0</v>
      </c>
      <c r="BY32" s="150">
        <f>BY31*SUMIF(Макро!$15:$15,BY$12,Макро!$17:$17)*(1+$F32)</f>
        <v>0</v>
      </c>
      <c r="BZ32" s="150">
        <f>BZ31*SUMIF(Макро!$15:$15,BZ$12,Макро!$17:$17)*(1+$F32)</f>
        <v>0</v>
      </c>
      <c r="CA32" s="150">
        <f>CA31*SUMIF(Макро!$15:$15,CA$12,Макро!$17:$17)*(1+$F32)</f>
        <v>0</v>
      </c>
      <c r="CB32" s="150">
        <f>CB31*SUMIF(Макро!$15:$15,CB$12,Макро!$17:$17)*(1+$F32)</f>
        <v>0</v>
      </c>
      <c r="CC32" s="150">
        <f>CC31*SUMIF(Макро!$15:$15,CC$12,Макро!$17:$17)*(1+$F32)</f>
        <v>0</v>
      </c>
      <c r="CD32" s="150">
        <f>CD31*SUMIF(Макро!$15:$15,CD$12,Макро!$17:$17)*(1+$F32)</f>
        <v>0</v>
      </c>
      <c r="CE32" s="150">
        <f>CE31*SUMIF(Макро!$15:$15,CE$12,Макро!$17:$17)*(1+$F32)</f>
        <v>0</v>
      </c>
      <c r="CF32" s="150">
        <f>CF31*SUMIF(Макро!$15:$15,CF$12,Макро!$17:$17)*(1+$F32)</f>
        <v>0</v>
      </c>
      <c r="CG32" s="150">
        <f>CG31*SUMIF(Макро!$15:$15,CG$12,Макро!$17:$17)*(1+$F32)</f>
        <v>0</v>
      </c>
      <c r="CH32" s="150">
        <f>CH31*SUMIF(Макро!$15:$15,CH$12,Макро!$17:$17)*(1+$F32)</f>
        <v>0</v>
      </c>
      <c r="CI32" s="150">
        <f>CI31*SUMIF(Макро!$15:$15,CI$12,Макро!$17:$17)*(1+$F32)</f>
        <v>0</v>
      </c>
      <c r="CJ32" s="150">
        <f>CJ31*SUMIF(Макро!$15:$15,CJ$12,Макро!$17:$17)*(1+$F32)</f>
        <v>0</v>
      </c>
      <c r="CK32" s="150">
        <f>CK31*SUMIF(Макро!$15:$15,CK$12,Макро!$17:$17)*(1+$F32)</f>
        <v>0</v>
      </c>
      <c r="CL32" s="150">
        <f>CL31*SUMIF(Макро!$15:$15,CL$12,Макро!$17:$17)*(1+$F32)</f>
        <v>0</v>
      </c>
      <c r="CM32" s="150">
        <f>CM31*SUMIF(Макро!$15:$15,CM$12,Макро!$17:$17)*(1+$F32)</f>
        <v>0</v>
      </c>
      <c r="CN32" s="150">
        <f>CN31*SUMIF(Макро!$15:$15,CN$12,Макро!$17:$17)*(1+$F32)</f>
        <v>0</v>
      </c>
      <c r="CO32" s="150">
        <f>CO31*SUMIF(Макро!$15:$15,CO$12,Макро!$17:$17)*(1+$F32)</f>
        <v>0</v>
      </c>
      <c r="CP32" s="150">
        <f>CP31*SUMIF(Макро!$15:$15,CP$12,Макро!$17:$17)*(1+$F32)</f>
        <v>0</v>
      </c>
      <c r="CQ32" s="150">
        <f>CQ31*SUMIF(Макро!$15:$15,CQ$12,Макро!$17:$17)*(1+$F32)</f>
        <v>0</v>
      </c>
      <c r="CR32" s="150">
        <f>CR31*SUMIF(Макро!$15:$15,CR$12,Макро!$17:$17)*(1+$F32)</f>
        <v>0</v>
      </c>
      <c r="CS32" s="150">
        <f>CS31*SUMIF(Макро!$15:$15,CS$12,Макро!$17:$17)*(1+$F32)</f>
        <v>0</v>
      </c>
      <c r="CT32" s="150">
        <f>CT31*SUMIF(Макро!$15:$15,CT$12,Макро!$17:$17)*(1+$F32)</f>
        <v>0</v>
      </c>
      <c r="CU32" s="150">
        <f>CU31*SUMIF(Макро!$15:$15,CU$12,Макро!$17:$17)*(1+$F32)</f>
        <v>0</v>
      </c>
      <c r="CV32" s="150">
        <f>CV31*SUMIF(Макро!$15:$15,CV$12,Макро!$17:$17)*(1+$F32)</f>
        <v>0</v>
      </c>
      <c r="CW32" s="150">
        <f>CW31*SUMIF(Макро!$15:$15,CW$12,Макро!$17:$17)*(1+$F32)</f>
        <v>0</v>
      </c>
      <c r="CX32" s="150">
        <f>CX31*SUMIF(Макро!$15:$15,CX$12,Макро!$17:$17)*(1+$F32)</f>
        <v>0</v>
      </c>
      <c r="CY32" s="150">
        <f>CY31*SUMIF(Макро!$15:$15,CY$12,Макро!$17:$17)*(1+$F32)</f>
        <v>0</v>
      </c>
      <c r="CZ32" s="150">
        <f>CZ31*SUMIF(Макро!$15:$15,CZ$12,Макро!$17:$17)*(1+$F32)</f>
        <v>0</v>
      </c>
      <c r="DA32" s="150">
        <f>DA31*SUMIF(Макро!$15:$15,DA$12,Макро!$17:$17)*(1+$F32)</f>
        <v>0</v>
      </c>
      <c r="DB32" s="150">
        <f>DB31*SUMIF(Макро!$15:$15,DB$12,Макро!$17:$17)*(1+$F32)</f>
        <v>0</v>
      </c>
      <c r="DC32" s="150">
        <f>DC31*SUMIF(Макро!$15:$15,DC$12,Макро!$17:$17)*(1+$F32)</f>
        <v>0</v>
      </c>
      <c r="DD32" s="150">
        <f>DD31*SUMIF(Макро!$15:$15,DD$12,Макро!$17:$17)*(1+$F32)</f>
        <v>0</v>
      </c>
      <c r="DE32" s="150">
        <f>DE31*SUMIF(Макро!$15:$15,DE$12,Макро!$17:$17)*(1+$F32)</f>
        <v>0</v>
      </c>
      <c r="DF32" s="150">
        <f>DF31*SUMIF(Макро!$15:$15,DF$12,Макро!$17:$17)*(1+$F32)</f>
        <v>0</v>
      </c>
      <c r="DG32" s="150">
        <f>DG31*SUMIF(Макро!$15:$15,DG$12,Макро!$17:$17)*(1+$F32)</f>
        <v>0</v>
      </c>
      <c r="DH32" s="150">
        <f>DH31*SUMIF(Макро!$15:$15,DH$12,Макро!$17:$17)*(1+$F32)</f>
        <v>0</v>
      </c>
      <c r="DI32" s="150">
        <f>DI31*SUMIF(Макро!$15:$15,DI$12,Макро!$17:$17)*(1+$F32)</f>
        <v>0</v>
      </c>
      <c r="DJ32" s="150">
        <f>DJ31*SUMIF(Макро!$15:$15,DJ$12,Макро!$17:$17)*(1+$F32)</f>
        <v>0</v>
      </c>
    </row>
    <row r="33" spans="1:114" s="224" customFormat="1" x14ac:dyDescent="0.25">
      <c r="A33" s="227"/>
      <c r="B33" s="229"/>
      <c r="H33" s="230"/>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c r="BS33" s="228"/>
      <c r="BT33" s="228"/>
      <c r="BU33" s="228"/>
      <c r="BV33" s="228"/>
      <c r="BW33" s="228"/>
      <c r="BX33" s="228"/>
      <c r="BY33" s="228"/>
      <c r="BZ33" s="228"/>
      <c r="CA33" s="228"/>
      <c r="CB33" s="228"/>
      <c r="CC33" s="228"/>
      <c r="CD33" s="228"/>
      <c r="CE33" s="228"/>
      <c r="CF33" s="228"/>
      <c r="CG33" s="228"/>
      <c r="CH33" s="228"/>
      <c r="CI33" s="228"/>
      <c r="CJ33" s="228"/>
      <c r="CK33" s="228"/>
      <c r="CL33" s="228"/>
      <c r="CM33" s="228"/>
      <c r="CN33" s="228"/>
      <c r="CO33" s="228"/>
      <c r="CP33" s="228"/>
      <c r="CQ33" s="228"/>
      <c r="CR33" s="228"/>
      <c r="CS33" s="228"/>
      <c r="CT33" s="228"/>
      <c r="CU33" s="228"/>
      <c r="CV33" s="228"/>
      <c r="CW33" s="228"/>
      <c r="CX33" s="228"/>
      <c r="CY33" s="228"/>
      <c r="CZ33" s="228"/>
      <c r="DA33" s="228"/>
      <c r="DB33" s="228"/>
      <c r="DC33" s="228"/>
      <c r="DD33" s="228"/>
      <c r="DE33" s="228"/>
      <c r="DF33" s="228"/>
      <c r="DG33" s="228"/>
      <c r="DH33" s="228"/>
      <c r="DI33" s="228"/>
      <c r="DJ33" s="228"/>
    </row>
    <row r="34" spans="1:114" s="224" customFormat="1" x14ac:dyDescent="0.25">
      <c r="A34" s="227"/>
      <c r="H34" s="230"/>
    </row>
    <row r="35" spans="1:114" s="224" customFormat="1" x14ac:dyDescent="0.25">
      <c r="A35" s="227"/>
      <c r="H35" s="230"/>
    </row>
    <row r="36" spans="1:114" s="224" customFormat="1" x14ac:dyDescent="0.25">
      <c r="A36" s="227"/>
      <c r="H36" s="230"/>
    </row>
    <row r="37" spans="1:114" s="224" customFormat="1" x14ac:dyDescent="0.25">
      <c r="A37" s="227"/>
      <c r="H37" s="230"/>
    </row>
    <row r="38" spans="1:114" s="224" customFormat="1" x14ac:dyDescent="0.25">
      <c r="A38" s="227"/>
      <c r="H38" s="230"/>
    </row>
    <row r="39" spans="1:114" s="224" customFormat="1" x14ac:dyDescent="0.25">
      <c r="A39" s="227"/>
      <c r="H39" s="230"/>
    </row>
    <row r="40" spans="1:114" s="224" customFormat="1" x14ac:dyDescent="0.25">
      <c r="A40" s="227"/>
      <c r="H40" s="230"/>
    </row>
    <row r="41" spans="1:114" s="224" customFormat="1" x14ac:dyDescent="0.25">
      <c r="A41" s="227"/>
      <c r="H41" s="230"/>
    </row>
    <row r="42" spans="1:114" s="224" customFormat="1" x14ac:dyDescent="0.25">
      <c r="A42" s="227"/>
      <c r="H42" s="230"/>
    </row>
    <row r="43" spans="1:114" s="224" customFormat="1" x14ac:dyDescent="0.25">
      <c r="A43" s="227"/>
      <c r="H43" s="230"/>
    </row>
    <row r="44" spans="1:114" s="224" customFormat="1" x14ac:dyDescent="0.25">
      <c r="A44" s="227"/>
      <c r="H44" s="230"/>
    </row>
    <row r="45" spans="1:114" s="224" customFormat="1" x14ac:dyDescent="0.25">
      <c r="A45" s="227"/>
      <c r="H45" s="230"/>
    </row>
    <row r="46" spans="1:114" s="224" customFormat="1" x14ac:dyDescent="0.25">
      <c r="A46" s="227"/>
      <c r="H46" s="230"/>
    </row>
    <row r="47" spans="1:114" s="224" customFormat="1" x14ac:dyDescent="0.25">
      <c r="A47" s="227"/>
      <c r="H47" s="230"/>
    </row>
    <row r="48" spans="1:114" s="224" customFormat="1" x14ac:dyDescent="0.25">
      <c r="A48" s="227"/>
      <c r="H48" s="230"/>
    </row>
    <row r="49" spans="1:8" s="224" customFormat="1" x14ac:dyDescent="0.25">
      <c r="A49" s="227"/>
      <c r="H49" s="230"/>
    </row>
    <row r="50" spans="1:8" s="224" customFormat="1" x14ac:dyDescent="0.25">
      <c r="A50" s="227"/>
      <c r="H50" s="230"/>
    </row>
    <row r="51" spans="1:8" s="224" customFormat="1" x14ac:dyDescent="0.25">
      <c r="A51" s="227"/>
      <c r="H51" s="230"/>
    </row>
    <row r="52" spans="1:8" s="224" customFormat="1" x14ac:dyDescent="0.25">
      <c r="A52" s="227"/>
      <c r="H52" s="230"/>
    </row>
    <row r="53" spans="1:8" s="224" customFormat="1" x14ac:dyDescent="0.25">
      <c r="A53" s="227"/>
      <c r="H53" s="230"/>
    </row>
    <row r="54" spans="1:8" s="224" customFormat="1" x14ac:dyDescent="0.25">
      <c r="A54" s="227"/>
      <c r="H54" s="230"/>
    </row>
    <row r="55" spans="1:8" s="224" customFormat="1" x14ac:dyDescent="0.25">
      <c r="A55" s="227"/>
      <c r="H55" s="230"/>
    </row>
    <row r="56" spans="1:8" s="224" customFormat="1" x14ac:dyDescent="0.25">
      <c r="A56" s="227"/>
      <c r="H56" s="230"/>
    </row>
    <row r="57" spans="1:8" s="224" customFormat="1" x14ac:dyDescent="0.25">
      <c r="A57" s="227"/>
      <c r="H57" s="230"/>
    </row>
    <row r="58" spans="1:8" s="224" customFormat="1" x14ac:dyDescent="0.25">
      <c r="A58" s="227"/>
      <c r="H58" s="230"/>
    </row>
    <row r="59" spans="1:8" s="224" customFormat="1" x14ac:dyDescent="0.25">
      <c r="A59" s="227"/>
      <c r="H59" s="230"/>
    </row>
    <row r="60" spans="1:8" s="224" customFormat="1" x14ac:dyDescent="0.25">
      <c r="A60" s="227"/>
      <c r="H60" s="230"/>
    </row>
    <row r="61" spans="1:8" s="224" customFormat="1" x14ac:dyDescent="0.25">
      <c r="A61" s="227"/>
      <c r="H61" s="230"/>
    </row>
    <row r="62" spans="1:8" s="224" customFormat="1" x14ac:dyDescent="0.25">
      <c r="A62" s="227"/>
      <c r="H62" s="230"/>
    </row>
  </sheetData>
  <sheetProtection password="F585" sheet="1" objects="1" scenarios="1"/>
  <pageMargins left="0.39370078740157483" right="0.39370078740157483" top="0.39370078740157483" bottom="0.39370078740157483" header="0.31496062992125984" footer="0.31496062992125984"/>
  <pageSetup paperSize="9" scale="55" fitToWidth="8" orientation="landscape" verticalDpi="0" r:id="rId1"/>
  <headerFooter>
    <oddHeader>&amp;L&amp;G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8">
    <pageSetUpPr fitToPage="1"/>
  </sheetPr>
  <dimension ref="A7:DK194"/>
  <sheetViews>
    <sheetView view="pageBreakPreview" zoomScale="70" zoomScaleNormal="85" zoomScaleSheetLayoutView="70" workbookViewId="0">
      <pane xSplit="9" ySplit="15" topLeftCell="J16" activePane="bottomRight" state="frozen"/>
      <selection activeCell="C56" sqref="C56"/>
      <selection pane="topRight" activeCell="C56" sqref="C56"/>
      <selection pane="bottomLeft" activeCell="C56" sqref="C56"/>
      <selection pane="bottomRight"/>
    </sheetView>
  </sheetViews>
  <sheetFormatPr defaultColWidth="0" defaultRowHeight="15" x14ac:dyDescent="0.25"/>
  <cols>
    <col min="1" max="1" width="9.140625" style="46" customWidth="1"/>
    <col min="2" max="2" width="44.28515625" bestFit="1" customWidth="1"/>
    <col min="3" max="3" width="9.140625" customWidth="1"/>
    <col min="4" max="4" width="14.85546875" style="45" bestFit="1" customWidth="1"/>
    <col min="5" max="5" width="9.140625" style="45" customWidth="1"/>
    <col min="6" max="6" width="16.7109375" bestFit="1" customWidth="1"/>
    <col min="7" max="8" width="10" bestFit="1" customWidth="1"/>
    <col min="9" max="9" width="12.7109375" style="158" customWidth="1"/>
    <col min="10" max="114" width="13.42578125" bestFit="1" customWidth="1"/>
    <col min="115" max="16384" width="9.140625" hidden="1"/>
  </cols>
  <sheetData>
    <row r="7" spans="1:115" ht="26.25" x14ac:dyDescent="0.4">
      <c r="B7" s="211" t="str">
        <f>"Проект: "&amp;Ввод!E3</f>
        <v>Проект: Реконструкция системы теплоснабжения г.[•]</v>
      </c>
    </row>
    <row r="8" spans="1:115" ht="23.25" x14ac:dyDescent="0.35">
      <c r="B8" s="24" t="s">
        <v>279</v>
      </c>
    </row>
    <row r="9" spans="1:115" x14ac:dyDescent="0.25">
      <c r="B9" t="s">
        <v>78</v>
      </c>
    </row>
    <row r="11" spans="1:115" x14ac:dyDescent="0.25">
      <c r="B11" s="26"/>
      <c r="C11" s="26"/>
      <c r="D11" s="47"/>
      <c r="E11" s="47"/>
      <c r="F11" s="26"/>
      <c r="G11" s="26"/>
      <c r="H11" s="26"/>
      <c r="I11" s="26"/>
      <c r="J11" s="26">
        <f>Ввод!I19</f>
        <v>2022</v>
      </c>
      <c r="K11" s="26">
        <f>Ввод!J19</f>
        <v>2022</v>
      </c>
      <c r="L11" s="26">
        <f>Ввод!K19</f>
        <v>2022</v>
      </c>
      <c r="M11" s="26">
        <f>Ввод!L19</f>
        <v>2022</v>
      </c>
      <c r="N11" s="26">
        <f>Ввод!M19</f>
        <v>2023</v>
      </c>
      <c r="O11" s="26">
        <f>Ввод!N19</f>
        <v>2023</v>
      </c>
      <c r="P11" s="26">
        <f>Ввод!O19</f>
        <v>2023</v>
      </c>
      <c r="Q11" s="26">
        <f>Ввод!P19</f>
        <v>2023</v>
      </c>
      <c r="R11" s="26">
        <f>Ввод!Q19</f>
        <v>2024</v>
      </c>
      <c r="S11" s="26">
        <f>Ввод!R19</f>
        <v>2024</v>
      </c>
      <c r="T11" s="26">
        <f>Ввод!S19</f>
        <v>2024</v>
      </c>
      <c r="U11" s="26">
        <f>Ввод!T19</f>
        <v>2024</v>
      </c>
      <c r="V11" s="26">
        <f>Ввод!U19</f>
        <v>2025</v>
      </c>
      <c r="W11" s="26">
        <f>Ввод!V19</f>
        <v>2025</v>
      </c>
      <c r="X11" s="26">
        <f>Ввод!W19</f>
        <v>2025</v>
      </c>
      <c r="Y11" s="26">
        <f>Ввод!X19</f>
        <v>2025</v>
      </c>
      <c r="Z11" s="26">
        <f>Ввод!Y19</f>
        <v>2026</v>
      </c>
      <c r="AA11" s="26">
        <f>Ввод!Z19</f>
        <v>2026</v>
      </c>
      <c r="AB11" s="26">
        <f>Ввод!AA19</f>
        <v>2026</v>
      </c>
      <c r="AC11" s="26">
        <f>Ввод!AB19</f>
        <v>2026</v>
      </c>
      <c r="AD11" s="26">
        <f>Ввод!AC19</f>
        <v>2027</v>
      </c>
      <c r="AE11" s="26">
        <f>Ввод!AD19</f>
        <v>2027</v>
      </c>
      <c r="AF11" s="26">
        <f>Ввод!AE19</f>
        <v>2027</v>
      </c>
      <c r="AG11" s="26">
        <f>Ввод!AF19</f>
        <v>2027</v>
      </c>
      <c r="AH11" s="26">
        <f>Ввод!AG19</f>
        <v>2028</v>
      </c>
      <c r="AI11" s="26">
        <f>Ввод!AH19</f>
        <v>2028</v>
      </c>
      <c r="AJ11" s="26">
        <f>Ввод!AI19</f>
        <v>2028</v>
      </c>
      <c r="AK11" s="26">
        <f>Ввод!AJ19</f>
        <v>2028</v>
      </c>
      <c r="AL11" s="26">
        <f>Ввод!AK19</f>
        <v>2029</v>
      </c>
      <c r="AM11" s="26">
        <f>Ввод!AL19</f>
        <v>2029</v>
      </c>
      <c r="AN11" s="26">
        <f>Ввод!AM19</f>
        <v>2029</v>
      </c>
      <c r="AO11" s="26">
        <f>Ввод!AN19</f>
        <v>2029</v>
      </c>
      <c r="AP11" s="26">
        <f>Ввод!AO19</f>
        <v>2030</v>
      </c>
      <c r="AQ11" s="26">
        <f>Ввод!AP19</f>
        <v>2030</v>
      </c>
      <c r="AR11" s="26">
        <f>Ввод!AQ19</f>
        <v>2030</v>
      </c>
      <c r="AS11" s="26">
        <f>Ввод!AR19</f>
        <v>2030</v>
      </c>
      <c r="AT11" s="26">
        <f>Ввод!AS19</f>
        <v>2031</v>
      </c>
      <c r="AU11" s="26">
        <f>Ввод!AT19</f>
        <v>2031</v>
      </c>
      <c r="AV11" s="26">
        <f>Ввод!AU19</f>
        <v>2031</v>
      </c>
      <c r="AW11" s="26">
        <f>Ввод!AV19</f>
        <v>2031</v>
      </c>
      <c r="AX11" s="26">
        <f>Ввод!AW19</f>
        <v>2032</v>
      </c>
      <c r="AY11" s="26">
        <f>Ввод!AX19</f>
        <v>2032</v>
      </c>
      <c r="AZ11" s="26">
        <f>Ввод!AY19</f>
        <v>2032</v>
      </c>
      <c r="BA11" s="26">
        <f>Ввод!AZ19</f>
        <v>2032</v>
      </c>
      <c r="BB11" s="26">
        <f>Ввод!BA19</f>
        <v>2033</v>
      </c>
      <c r="BC11" s="26">
        <f>Ввод!BB19</f>
        <v>2033</v>
      </c>
      <c r="BD11" s="26">
        <f>Ввод!BC19</f>
        <v>2033</v>
      </c>
      <c r="BE11" s="26">
        <f>Ввод!BD19</f>
        <v>2033</v>
      </c>
      <c r="BF11" s="26">
        <f>Ввод!BE19</f>
        <v>2034</v>
      </c>
      <c r="BG11" s="26">
        <f>Ввод!BF19</f>
        <v>2034</v>
      </c>
      <c r="BH11" s="26">
        <f>Ввод!BG19</f>
        <v>2034</v>
      </c>
      <c r="BI11" s="26">
        <f>Ввод!BH19</f>
        <v>1900</v>
      </c>
      <c r="BJ11" s="26">
        <f>Ввод!BI19</f>
        <v>1900</v>
      </c>
      <c r="BK11" s="26">
        <f>Ввод!BJ19</f>
        <v>1900</v>
      </c>
      <c r="BL11" s="26">
        <f>Ввод!BK19</f>
        <v>1900</v>
      </c>
      <c r="BM11" s="26">
        <f>Ввод!BL19</f>
        <v>1900</v>
      </c>
      <c r="BN11" s="26">
        <f>Ввод!BM19</f>
        <v>1900</v>
      </c>
      <c r="BO11" s="26">
        <f>Ввод!BN19</f>
        <v>1900</v>
      </c>
      <c r="BP11" s="26">
        <f>Ввод!BO19</f>
        <v>1900</v>
      </c>
      <c r="BQ11" s="26">
        <f>Ввод!BP19</f>
        <v>1900</v>
      </c>
      <c r="BR11" s="26">
        <f>Ввод!BQ19</f>
        <v>1900</v>
      </c>
      <c r="BS11" s="26">
        <f>Ввод!BR19</f>
        <v>1900</v>
      </c>
      <c r="BT11" s="26">
        <f>Ввод!BS19</f>
        <v>1900</v>
      </c>
      <c r="BU11" s="26">
        <f>Ввод!BT19</f>
        <v>1900</v>
      </c>
      <c r="BV11" s="26">
        <f>Ввод!BU19</f>
        <v>1900</v>
      </c>
      <c r="BW11" s="26">
        <f>Ввод!BV19</f>
        <v>1900</v>
      </c>
      <c r="BX11" s="26">
        <f>Ввод!BW19</f>
        <v>1900</v>
      </c>
      <c r="BY11" s="26">
        <f>Ввод!BX19</f>
        <v>1900</v>
      </c>
      <c r="BZ11" s="26">
        <f>Ввод!BY19</f>
        <v>1900</v>
      </c>
      <c r="CA11" s="26">
        <f>Ввод!BZ19</f>
        <v>1900</v>
      </c>
      <c r="CB11" s="26">
        <f>Ввод!CA19</f>
        <v>1900</v>
      </c>
      <c r="CC11" s="26">
        <f>Ввод!CB19</f>
        <v>1900</v>
      </c>
      <c r="CD11" s="26">
        <f>Ввод!CC19</f>
        <v>1900</v>
      </c>
      <c r="CE11" s="26">
        <f>Ввод!CD19</f>
        <v>1900</v>
      </c>
      <c r="CF11" s="26">
        <f>Ввод!CE19</f>
        <v>1900</v>
      </c>
      <c r="CG11" s="26">
        <f>Ввод!CF19</f>
        <v>1900</v>
      </c>
      <c r="CH11" s="26">
        <f>Ввод!CG19</f>
        <v>1900</v>
      </c>
      <c r="CI11" s="26">
        <f>Ввод!CH19</f>
        <v>1900</v>
      </c>
      <c r="CJ11" s="26">
        <f>Ввод!CI19</f>
        <v>1900</v>
      </c>
      <c r="CK11" s="26">
        <f>Ввод!CJ19</f>
        <v>1900</v>
      </c>
      <c r="CL11" s="26">
        <f>Ввод!CK19</f>
        <v>1900</v>
      </c>
      <c r="CM11" s="26">
        <f>Ввод!CL19</f>
        <v>1900</v>
      </c>
      <c r="CN11" s="26">
        <f>Ввод!CM19</f>
        <v>1900</v>
      </c>
      <c r="CO11" s="26">
        <f>Ввод!CN19</f>
        <v>1900</v>
      </c>
      <c r="CP11" s="26">
        <f>Ввод!CO19</f>
        <v>1900</v>
      </c>
      <c r="CQ11" s="26">
        <f>Ввод!CP19</f>
        <v>1900</v>
      </c>
      <c r="CR11" s="26">
        <f>Ввод!CQ19</f>
        <v>1900</v>
      </c>
      <c r="CS11" s="26">
        <f>Ввод!CR19</f>
        <v>1900</v>
      </c>
      <c r="CT11" s="26">
        <f>Ввод!CS19</f>
        <v>1900</v>
      </c>
      <c r="CU11" s="26">
        <f>Ввод!CT19</f>
        <v>1900</v>
      </c>
      <c r="CV11" s="26">
        <f>Ввод!CU19</f>
        <v>1900</v>
      </c>
      <c r="CW11" s="26">
        <f>Ввод!CV19</f>
        <v>1900</v>
      </c>
      <c r="CX11" s="26">
        <f>Ввод!CW19</f>
        <v>1900</v>
      </c>
      <c r="CY11" s="26">
        <f>Ввод!CX19</f>
        <v>1900</v>
      </c>
      <c r="CZ11" s="26">
        <f>Ввод!CY19</f>
        <v>1900</v>
      </c>
      <c r="DA11" s="26">
        <f>Ввод!CZ19</f>
        <v>1900</v>
      </c>
      <c r="DB11" s="26">
        <f>Ввод!DA19</f>
        <v>1900</v>
      </c>
      <c r="DC11" s="26">
        <f>Ввод!DB19</f>
        <v>1900</v>
      </c>
      <c r="DD11" s="26">
        <f>Ввод!DC19</f>
        <v>1900</v>
      </c>
      <c r="DE11" s="26">
        <f>Ввод!DD19</f>
        <v>1900</v>
      </c>
      <c r="DF11" s="26">
        <f>Ввод!DE19</f>
        <v>1900</v>
      </c>
      <c r="DG11" s="51">
        <f>Ввод!DF19</f>
        <v>1900</v>
      </c>
      <c r="DH11" s="26">
        <f>Ввод!DG19</f>
        <v>1900</v>
      </c>
      <c r="DI11" s="26">
        <f>Ввод!DH19</f>
        <v>1900</v>
      </c>
      <c r="DJ11" s="26">
        <f>Ввод!DI19</f>
        <v>1900</v>
      </c>
      <c r="DK11">
        <f>Ввод!DJ19</f>
        <v>1900</v>
      </c>
    </row>
    <row r="12" spans="1:115" x14ac:dyDescent="0.25">
      <c r="J12">
        <f>Ввод!I20</f>
        <v>1</v>
      </c>
      <c r="K12">
        <f>Ввод!J20</f>
        <v>2</v>
      </c>
      <c r="L12">
        <f>Ввод!K20</f>
        <v>3</v>
      </c>
      <c r="M12">
        <f>Ввод!L20</f>
        <v>4</v>
      </c>
      <c r="N12">
        <f>Ввод!M20</f>
        <v>5</v>
      </c>
      <c r="O12">
        <f>Ввод!N20</f>
        <v>6</v>
      </c>
      <c r="P12">
        <f>Ввод!O20</f>
        <v>7</v>
      </c>
      <c r="Q12">
        <f>Ввод!P20</f>
        <v>8</v>
      </c>
      <c r="R12">
        <f>Ввод!Q20</f>
        <v>9</v>
      </c>
      <c r="S12">
        <f>Ввод!R20</f>
        <v>10</v>
      </c>
      <c r="T12">
        <f>Ввод!S20</f>
        <v>11</v>
      </c>
      <c r="U12">
        <f>Ввод!T20</f>
        <v>12</v>
      </c>
      <c r="V12">
        <f>Ввод!U20</f>
        <v>13</v>
      </c>
      <c r="W12">
        <f>Ввод!V20</f>
        <v>14</v>
      </c>
      <c r="X12">
        <f>Ввод!W20</f>
        <v>15</v>
      </c>
      <c r="Y12">
        <f>Ввод!X20</f>
        <v>16</v>
      </c>
      <c r="Z12">
        <f>Ввод!Y20</f>
        <v>17</v>
      </c>
      <c r="AA12">
        <f>Ввод!Z20</f>
        <v>18</v>
      </c>
      <c r="AB12">
        <f>Ввод!AA20</f>
        <v>19</v>
      </c>
      <c r="AC12">
        <f>Ввод!AB20</f>
        <v>20</v>
      </c>
      <c r="AD12">
        <f>Ввод!AC20</f>
        <v>21</v>
      </c>
      <c r="AE12">
        <f>Ввод!AD20</f>
        <v>22</v>
      </c>
      <c r="AF12">
        <f>Ввод!AE20</f>
        <v>23</v>
      </c>
      <c r="AG12">
        <f>Ввод!AF20</f>
        <v>24</v>
      </c>
      <c r="AH12">
        <f>Ввод!AG20</f>
        <v>25</v>
      </c>
      <c r="AI12">
        <f>Ввод!AH20</f>
        <v>26</v>
      </c>
      <c r="AJ12">
        <f>Ввод!AI20</f>
        <v>27</v>
      </c>
      <c r="AK12">
        <f>Ввод!AJ20</f>
        <v>28</v>
      </c>
      <c r="AL12">
        <f>Ввод!AK20</f>
        <v>29</v>
      </c>
      <c r="AM12">
        <f>Ввод!AL20</f>
        <v>30</v>
      </c>
      <c r="AN12">
        <f>Ввод!AM20</f>
        <v>31</v>
      </c>
      <c r="AO12">
        <f>Ввод!AN20</f>
        <v>32</v>
      </c>
      <c r="AP12">
        <f>Ввод!AO20</f>
        <v>33</v>
      </c>
      <c r="AQ12">
        <f>Ввод!AP20</f>
        <v>34</v>
      </c>
      <c r="AR12">
        <f>Ввод!AQ20</f>
        <v>35</v>
      </c>
      <c r="AS12">
        <f>Ввод!AR20</f>
        <v>36</v>
      </c>
      <c r="AT12">
        <f>Ввод!AS20</f>
        <v>37</v>
      </c>
      <c r="AU12">
        <f>Ввод!AT20</f>
        <v>38</v>
      </c>
      <c r="AV12">
        <f>Ввод!AU20</f>
        <v>39</v>
      </c>
      <c r="AW12">
        <f>Ввод!AV20</f>
        <v>40</v>
      </c>
      <c r="AX12">
        <f>Ввод!AW20</f>
        <v>41</v>
      </c>
      <c r="AY12">
        <f>Ввод!AX20</f>
        <v>42</v>
      </c>
      <c r="AZ12">
        <f>Ввод!AY20</f>
        <v>43</v>
      </c>
      <c r="BA12">
        <f>Ввод!AZ20</f>
        <v>44</v>
      </c>
      <c r="BB12">
        <f>Ввод!BA20</f>
        <v>45</v>
      </c>
      <c r="BC12">
        <f>Ввод!BB20</f>
        <v>46</v>
      </c>
      <c r="BD12">
        <f>Ввод!BC20</f>
        <v>47</v>
      </c>
      <c r="BE12">
        <f>Ввод!BD20</f>
        <v>48</v>
      </c>
      <c r="BF12">
        <f>Ввод!BE20</f>
        <v>49</v>
      </c>
      <c r="BG12">
        <f>Ввод!BF20</f>
        <v>50</v>
      </c>
      <c r="BH12">
        <f>Ввод!BG20</f>
        <v>51</v>
      </c>
      <c r="BI12">
        <f>Ввод!BH20</f>
        <v>52</v>
      </c>
      <c r="BJ12">
        <f>Ввод!BI20</f>
        <v>53</v>
      </c>
      <c r="BK12">
        <f>Ввод!BJ20</f>
        <v>54</v>
      </c>
      <c r="BL12">
        <f>Ввод!BK20</f>
        <v>55</v>
      </c>
      <c r="BM12">
        <f>Ввод!BL20</f>
        <v>56</v>
      </c>
      <c r="BN12">
        <f>Ввод!BM20</f>
        <v>57</v>
      </c>
      <c r="BO12">
        <f>Ввод!BN20</f>
        <v>58</v>
      </c>
      <c r="BP12">
        <f>Ввод!BO20</f>
        <v>59</v>
      </c>
      <c r="BQ12">
        <f>Ввод!BP20</f>
        <v>60</v>
      </c>
      <c r="BR12">
        <f>Ввод!BQ20</f>
        <v>61</v>
      </c>
      <c r="BS12">
        <f>Ввод!BR20</f>
        <v>62</v>
      </c>
      <c r="BT12">
        <f>Ввод!BS20</f>
        <v>63</v>
      </c>
      <c r="BU12">
        <f>Ввод!BT20</f>
        <v>64</v>
      </c>
      <c r="BV12">
        <f>Ввод!BU20</f>
        <v>65</v>
      </c>
      <c r="BW12">
        <f>Ввод!BV20</f>
        <v>66</v>
      </c>
      <c r="BX12">
        <f>Ввод!BW20</f>
        <v>67</v>
      </c>
      <c r="BY12">
        <f>Ввод!BX20</f>
        <v>68</v>
      </c>
      <c r="BZ12">
        <f>Ввод!BY20</f>
        <v>69</v>
      </c>
      <c r="CA12">
        <f>Ввод!BZ20</f>
        <v>70</v>
      </c>
      <c r="CB12">
        <f>Ввод!CA20</f>
        <v>71</v>
      </c>
      <c r="CC12">
        <f>Ввод!CB20</f>
        <v>72</v>
      </c>
      <c r="CD12">
        <f>Ввод!CC20</f>
        <v>73</v>
      </c>
      <c r="CE12">
        <f>Ввод!CD20</f>
        <v>74</v>
      </c>
      <c r="CF12">
        <f>Ввод!CE20</f>
        <v>75</v>
      </c>
      <c r="CG12">
        <f>Ввод!CF20</f>
        <v>76</v>
      </c>
      <c r="CH12">
        <f>Ввод!CG20</f>
        <v>77</v>
      </c>
      <c r="CI12">
        <f>Ввод!CH20</f>
        <v>78</v>
      </c>
      <c r="CJ12">
        <f>Ввод!CI20</f>
        <v>79</v>
      </c>
      <c r="CK12">
        <f>Ввод!CJ20</f>
        <v>80</v>
      </c>
      <c r="CL12">
        <f>Ввод!CK20</f>
        <v>81</v>
      </c>
      <c r="CM12">
        <f>Ввод!CL20</f>
        <v>82</v>
      </c>
      <c r="CN12">
        <f>Ввод!CM20</f>
        <v>83</v>
      </c>
      <c r="CO12">
        <f>Ввод!CN20</f>
        <v>84</v>
      </c>
      <c r="CP12">
        <f>Ввод!CO20</f>
        <v>85</v>
      </c>
      <c r="CQ12">
        <f>Ввод!CP20</f>
        <v>86</v>
      </c>
      <c r="CR12">
        <f>Ввод!CQ20</f>
        <v>87</v>
      </c>
      <c r="CS12">
        <f>Ввод!CR20</f>
        <v>88</v>
      </c>
      <c r="CT12">
        <f>Ввод!CS20</f>
        <v>89</v>
      </c>
      <c r="CU12">
        <f>Ввод!CT20</f>
        <v>90</v>
      </c>
      <c r="CV12">
        <f>Ввод!CU20</f>
        <v>91</v>
      </c>
      <c r="CW12">
        <f>Ввод!CV20</f>
        <v>92</v>
      </c>
      <c r="CX12">
        <f>Ввод!CW20</f>
        <v>93</v>
      </c>
      <c r="CY12">
        <f>Ввод!CX20</f>
        <v>94</v>
      </c>
      <c r="CZ12">
        <f>Ввод!CY20</f>
        <v>95</v>
      </c>
      <c r="DA12">
        <f>Ввод!CZ20</f>
        <v>96</v>
      </c>
      <c r="DB12">
        <f>Ввод!DA20</f>
        <v>97</v>
      </c>
      <c r="DC12">
        <f>Ввод!DB20</f>
        <v>98</v>
      </c>
      <c r="DD12">
        <f>Ввод!DC20</f>
        <v>99</v>
      </c>
      <c r="DE12">
        <f>Ввод!DD20</f>
        <v>100</v>
      </c>
      <c r="DF12">
        <f>Ввод!DE20</f>
        <v>101</v>
      </c>
      <c r="DG12">
        <f>Ввод!DF20</f>
        <v>102</v>
      </c>
      <c r="DH12">
        <f>Ввод!DG20</f>
        <v>103</v>
      </c>
      <c r="DI12">
        <f>Ввод!DH20</f>
        <v>104</v>
      </c>
      <c r="DJ12">
        <f>Ввод!DI20</f>
        <v>105</v>
      </c>
      <c r="DK12">
        <f>Ввод!DJ20</f>
        <v>106</v>
      </c>
    </row>
    <row r="13" spans="1:115" x14ac:dyDescent="0.25">
      <c r="J13" s="37">
        <f>Ввод!I21</f>
        <v>44562</v>
      </c>
      <c r="K13" s="37">
        <f>Ввод!J21</f>
        <v>44652</v>
      </c>
      <c r="L13" s="37">
        <f>Ввод!K21</f>
        <v>44743</v>
      </c>
      <c r="M13" s="37">
        <f>Ввод!L21</f>
        <v>44835</v>
      </c>
      <c r="N13" s="37">
        <f>Ввод!M21</f>
        <v>44927</v>
      </c>
      <c r="O13" s="37">
        <f>Ввод!N21</f>
        <v>45017</v>
      </c>
      <c r="P13" s="37">
        <f>Ввод!O21</f>
        <v>45108</v>
      </c>
      <c r="Q13" s="37">
        <f>Ввод!P21</f>
        <v>45200</v>
      </c>
      <c r="R13" s="37">
        <f>Ввод!Q21</f>
        <v>45292</v>
      </c>
      <c r="S13" s="37">
        <f>Ввод!R21</f>
        <v>45383</v>
      </c>
      <c r="T13" s="37">
        <f>Ввод!S21</f>
        <v>45474</v>
      </c>
      <c r="U13" s="37">
        <f>Ввод!T21</f>
        <v>45566</v>
      </c>
      <c r="V13" s="37">
        <f>Ввод!U21</f>
        <v>45658</v>
      </c>
      <c r="W13" s="37">
        <f>Ввод!V21</f>
        <v>45748</v>
      </c>
      <c r="X13" s="37">
        <f>Ввод!W21</f>
        <v>45839</v>
      </c>
      <c r="Y13" s="37">
        <f>Ввод!X21</f>
        <v>45931</v>
      </c>
      <c r="Z13" s="37">
        <f>Ввод!Y21</f>
        <v>46023</v>
      </c>
      <c r="AA13" s="37">
        <f>Ввод!Z21</f>
        <v>46113</v>
      </c>
      <c r="AB13" s="37">
        <f>Ввод!AA21</f>
        <v>46204</v>
      </c>
      <c r="AC13" s="37">
        <f>Ввод!AB21</f>
        <v>46296</v>
      </c>
      <c r="AD13" s="37">
        <f>Ввод!AC21</f>
        <v>46388</v>
      </c>
      <c r="AE13" s="37">
        <f>Ввод!AD21</f>
        <v>46478</v>
      </c>
      <c r="AF13" s="37">
        <f>Ввод!AE21</f>
        <v>46569</v>
      </c>
      <c r="AG13" s="37">
        <f>Ввод!AF21</f>
        <v>46661</v>
      </c>
      <c r="AH13" s="37">
        <f>Ввод!AG21</f>
        <v>46753</v>
      </c>
      <c r="AI13" s="37">
        <f>Ввод!AH21</f>
        <v>46844</v>
      </c>
      <c r="AJ13" s="37">
        <f>Ввод!AI21</f>
        <v>46935</v>
      </c>
      <c r="AK13" s="37">
        <f>Ввод!AJ21</f>
        <v>47027</v>
      </c>
      <c r="AL13" s="37">
        <f>Ввод!AK21</f>
        <v>47119</v>
      </c>
      <c r="AM13" s="37">
        <f>Ввод!AL21</f>
        <v>47209</v>
      </c>
      <c r="AN13" s="37">
        <f>Ввод!AM21</f>
        <v>47300</v>
      </c>
      <c r="AO13" s="37">
        <f>Ввод!AN21</f>
        <v>47392</v>
      </c>
      <c r="AP13" s="37">
        <f>Ввод!AO21</f>
        <v>47484</v>
      </c>
      <c r="AQ13" s="37">
        <f>Ввод!AP21</f>
        <v>47574</v>
      </c>
      <c r="AR13" s="37">
        <f>Ввод!AQ21</f>
        <v>47665</v>
      </c>
      <c r="AS13" s="37">
        <f>Ввод!AR21</f>
        <v>47757</v>
      </c>
      <c r="AT13" s="37">
        <f>Ввод!AS21</f>
        <v>47849</v>
      </c>
      <c r="AU13" s="37">
        <f>Ввод!AT21</f>
        <v>47939</v>
      </c>
      <c r="AV13" s="37">
        <f>Ввод!AU21</f>
        <v>48030</v>
      </c>
      <c r="AW13" s="37">
        <f>Ввод!AV21</f>
        <v>48122</v>
      </c>
      <c r="AX13" s="37">
        <f>Ввод!AW21</f>
        <v>48214</v>
      </c>
      <c r="AY13" s="37">
        <f>Ввод!AX21</f>
        <v>48305</v>
      </c>
      <c r="AZ13" s="37">
        <f>Ввод!AY21</f>
        <v>48396</v>
      </c>
      <c r="BA13" s="37">
        <f>Ввод!AZ21</f>
        <v>48488</v>
      </c>
      <c r="BB13" s="37">
        <f>Ввод!BA21</f>
        <v>48580</v>
      </c>
      <c r="BC13" s="37">
        <f>Ввод!BB21</f>
        <v>48670</v>
      </c>
      <c r="BD13" s="37">
        <f>Ввод!BC21</f>
        <v>48761</v>
      </c>
      <c r="BE13" s="37">
        <f>Ввод!BD21</f>
        <v>48853</v>
      </c>
      <c r="BF13" s="37">
        <f>Ввод!BE21</f>
        <v>48945</v>
      </c>
      <c r="BG13" s="37">
        <f>Ввод!BF21</f>
        <v>49035</v>
      </c>
      <c r="BH13" s="37">
        <f>Ввод!BG21</f>
        <v>49126</v>
      </c>
      <c r="BI13" s="37">
        <f>Ввод!BH21</f>
        <v>0</v>
      </c>
      <c r="BJ13" s="37">
        <f>Ввод!BI21</f>
        <v>0</v>
      </c>
      <c r="BK13" s="37">
        <f>Ввод!BJ21</f>
        <v>0</v>
      </c>
      <c r="BL13" s="37">
        <f>Ввод!BK21</f>
        <v>0</v>
      </c>
      <c r="BM13" s="37">
        <f>Ввод!BL21</f>
        <v>0</v>
      </c>
      <c r="BN13" s="37">
        <f>Ввод!BM21</f>
        <v>0</v>
      </c>
      <c r="BO13" s="37">
        <f>Ввод!BN21</f>
        <v>0</v>
      </c>
      <c r="BP13" s="37">
        <f>Ввод!BO21</f>
        <v>0</v>
      </c>
      <c r="BQ13" s="37">
        <f>Ввод!BP21</f>
        <v>0</v>
      </c>
      <c r="BR13" s="37">
        <f>Ввод!BQ21</f>
        <v>0</v>
      </c>
      <c r="BS13" s="37">
        <f>Ввод!BR21</f>
        <v>0</v>
      </c>
      <c r="BT13" s="37">
        <f>Ввод!BS21</f>
        <v>0</v>
      </c>
      <c r="BU13" s="37">
        <f>Ввод!BT21</f>
        <v>0</v>
      </c>
      <c r="BV13" s="37">
        <f>Ввод!BU21</f>
        <v>0</v>
      </c>
      <c r="BW13" s="37">
        <f>Ввод!BV21</f>
        <v>0</v>
      </c>
      <c r="BX13" s="37">
        <f>Ввод!BW21</f>
        <v>0</v>
      </c>
      <c r="BY13" s="37">
        <f>Ввод!BX21</f>
        <v>0</v>
      </c>
      <c r="BZ13" s="37">
        <f>Ввод!BY21</f>
        <v>0</v>
      </c>
      <c r="CA13" s="37">
        <f>Ввод!BZ21</f>
        <v>0</v>
      </c>
      <c r="CB13" s="37">
        <f>Ввод!CA21</f>
        <v>0</v>
      </c>
      <c r="CC13" s="37">
        <f>Ввод!CB21</f>
        <v>0</v>
      </c>
      <c r="CD13" s="37">
        <f>Ввод!CC21</f>
        <v>0</v>
      </c>
      <c r="CE13" s="37">
        <f>Ввод!CD21</f>
        <v>0</v>
      </c>
      <c r="CF13" s="37">
        <f>Ввод!CE21</f>
        <v>0</v>
      </c>
      <c r="CG13" s="37">
        <f>Ввод!CF21</f>
        <v>0</v>
      </c>
      <c r="CH13" s="37">
        <f>Ввод!CG21</f>
        <v>0</v>
      </c>
      <c r="CI13" s="37">
        <f>Ввод!CH21</f>
        <v>0</v>
      </c>
      <c r="CJ13" s="37">
        <f>Ввод!CI21</f>
        <v>0</v>
      </c>
      <c r="CK13" s="37">
        <f>Ввод!CJ21</f>
        <v>0</v>
      </c>
      <c r="CL13" s="37">
        <f>Ввод!CK21</f>
        <v>0</v>
      </c>
      <c r="CM13" s="37">
        <f>Ввод!CL21</f>
        <v>0</v>
      </c>
      <c r="CN13" s="37">
        <f>Ввод!CM21</f>
        <v>0</v>
      </c>
      <c r="CO13" s="37">
        <f>Ввод!CN21</f>
        <v>0</v>
      </c>
      <c r="CP13" s="37">
        <f>Ввод!CO21</f>
        <v>0</v>
      </c>
      <c r="CQ13" s="37">
        <f>Ввод!CP21</f>
        <v>0</v>
      </c>
      <c r="CR13" s="37">
        <f>Ввод!CQ21</f>
        <v>0</v>
      </c>
      <c r="CS13" s="37">
        <f>Ввод!CR21</f>
        <v>0</v>
      </c>
      <c r="CT13" s="37">
        <f>Ввод!CS21</f>
        <v>0</v>
      </c>
      <c r="CU13" s="37">
        <f>Ввод!CT21</f>
        <v>0</v>
      </c>
      <c r="CV13" s="37">
        <f>Ввод!CU21</f>
        <v>0</v>
      </c>
      <c r="CW13" s="37">
        <f>Ввод!CV21</f>
        <v>0</v>
      </c>
      <c r="CX13" s="37">
        <f>Ввод!CW21</f>
        <v>0</v>
      </c>
      <c r="CY13" s="37">
        <f>Ввод!CX21</f>
        <v>0</v>
      </c>
      <c r="CZ13" s="37">
        <f>Ввод!CY21</f>
        <v>0</v>
      </c>
      <c r="DA13" s="37">
        <f>Ввод!CZ21</f>
        <v>0</v>
      </c>
      <c r="DB13" s="37">
        <f>Ввод!DA21</f>
        <v>0</v>
      </c>
      <c r="DC13" s="37">
        <f>Ввод!DB21</f>
        <v>0</v>
      </c>
      <c r="DD13" s="37">
        <f>Ввод!DC21</f>
        <v>0</v>
      </c>
      <c r="DE13" s="37">
        <f>Ввод!DD21</f>
        <v>0</v>
      </c>
      <c r="DF13" s="37">
        <f>Ввод!DE21</f>
        <v>0</v>
      </c>
      <c r="DG13" s="37">
        <f>Ввод!DF21</f>
        <v>0</v>
      </c>
      <c r="DH13" s="37">
        <f>Ввод!DG21</f>
        <v>0</v>
      </c>
      <c r="DI13" s="37">
        <f>Ввод!DH21</f>
        <v>0</v>
      </c>
      <c r="DJ13" s="37">
        <f>Ввод!DI21</f>
        <v>0</v>
      </c>
      <c r="DK13" s="38">
        <f>Ввод!DJ21</f>
        <v>0</v>
      </c>
    </row>
    <row r="14" spans="1:115" x14ac:dyDescent="0.25">
      <c r="J14" s="39">
        <f>Ввод!I22</f>
        <v>44651</v>
      </c>
      <c r="K14" s="39">
        <f>Ввод!J22</f>
        <v>44742</v>
      </c>
      <c r="L14" s="39">
        <f>Ввод!K22</f>
        <v>44834</v>
      </c>
      <c r="M14" s="39">
        <f>Ввод!L22</f>
        <v>44926</v>
      </c>
      <c r="N14" s="39">
        <f>Ввод!M22</f>
        <v>45016</v>
      </c>
      <c r="O14" s="39">
        <f>Ввод!N22</f>
        <v>45107</v>
      </c>
      <c r="P14" s="39">
        <f>Ввод!O22</f>
        <v>45199</v>
      </c>
      <c r="Q14" s="39">
        <f>Ввод!P22</f>
        <v>45291</v>
      </c>
      <c r="R14" s="39">
        <f>Ввод!Q22</f>
        <v>45382</v>
      </c>
      <c r="S14" s="39">
        <f>Ввод!R22</f>
        <v>45473</v>
      </c>
      <c r="T14" s="39">
        <f>Ввод!S22</f>
        <v>45565</v>
      </c>
      <c r="U14" s="39">
        <f>Ввод!T22</f>
        <v>45657</v>
      </c>
      <c r="V14" s="39">
        <f>Ввод!U22</f>
        <v>45747</v>
      </c>
      <c r="W14" s="39">
        <f>Ввод!V22</f>
        <v>45838</v>
      </c>
      <c r="X14" s="39">
        <f>Ввод!W22</f>
        <v>45930</v>
      </c>
      <c r="Y14" s="39">
        <f>Ввод!X22</f>
        <v>46022</v>
      </c>
      <c r="Z14" s="39">
        <f>Ввод!Y22</f>
        <v>46112</v>
      </c>
      <c r="AA14" s="39">
        <f>Ввод!Z22</f>
        <v>46203</v>
      </c>
      <c r="AB14" s="39">
        <f>Ввод!AA22</f>
        <v>46295</v>
      </c>
      <c r="AC14" s="39">
        <f>Ввод!AB22</f>
        <v>46387</v>
      </c>
      <c r="AD14" s="39">
        <f>Ввод!AC22</f>
        <v>46477</v>
      </c>
      <c r="AE14" s="39">
        <f>Ввод!AD22</f>
        <v>46568</v>
      </c>
      <c r="AF14" s="39">
        <f>Ввод!AE22</f>
        <v>46660</v>
      </c>
      <c r="AG14" s="39">
        <f>Ввод!AF22</f>
        <v>46752</v>
      </c>
      <c r="AH14" s="39">
        <f>Ввод!AG22</f>
        <v>46843</v>
      </c>
      <c r="AI14" s="39">
        <f>Ввод!AH22</f>
        <v>46934</v>
      </c>
      <c r="AJ14" s="39">
        <f>Ввод!AI22</f>
        <v>47026</v>
      </c>
      <c r="AK14" s="39">
        <f>Ввод!AJ22</f>
        <v>47118</v>
      </c>
      <c r="AL14" s="39">
        <f>Ввод!AK22</f>
        <v>47208</v>
      </c>
      <c r="AM14" s="39">
        <f>Ввод!AL22</f>
        <v>47299</v>
      </c>
      <c r="AN14" s="39">
        <f>Ввод!AM22</f>
        <v>47391</v>
      </c>
      <c r="AO14" s="39">
        <f>Ввод!AN22</f>
        <v>47483</v>
      </c>
      <c r="AP14" s="39">
        <f>Ввод!AO22</f>
        <v>47573</v>
      </c>
      <c r="AQ14" s="39">
        <f>Ввод!AP22</f>
        <v>47664</v>
      </c>
      <c r="AR14" s="39">
        <f>Ввод!AQ22</f>
        <v>47756</v>
      </c>
      <c r="AS14" s="39">
        <f>Ввод!AR22</f>
        <v>47848</v>
      </c>
      <c r="AT14" s="39">
        <f>Ввод!AS22</f>
        <v>47938</v>
      </c>
      <c r="AU14" s="39">
        <f>Ввод!AT22</f>
        <v>48029</v>
      </c>
      <c r="AV14" s="39">
        <f>Ввод!AU22</f>
        <v>48121</v>
      </c>
      <c r="AW14" s="39">
        <f>Ввод!AV22</f>
        <v>48213</v>
      </c>
      <c r="AX14" s="39">
        <f>Ввод!AW22</f>
        <v>48304</v>
      </c>
      <c r="AY14" s="39">
        <f>Ввод!AX22</f>
        <v>48395</v>
      </c>
      <c r="AZ14" s="39">
        <f>Ввод!AY22</f>
        <v>48487</v>
      </c>
      <c r="BA14" s="39">
        <f>Ввод!AZ22</f>
        <v>48579</v>
      </c>
      <c r="BB14" s="39">
        <f>Ввод!BA22</f>
        <v>48669</v>
      </c>
      <c r="BC14" s="39">
        <f>Ввод!BB22</f>
        <v>48760</v>
      </c>
      <c r="BD14" s="39">
        <f>Ввод!BC22</f>
        <v>48852</v>
      </c>
      <c r="BE14" s="39">
        <f>Ввод!BD22</f>
        <v>48944</v>
      </c>
      <c r="BF14" s="39">
        <f>Ввод!BE22</f>
        <v>49034</v>
      </c>
      <c r="BG14" s="39">
        <f>Ввод!BF22</f>
        <v>49125</v>
      </c>
      <c r="BH14" s="39">
        <f>Ввод!BG22</f>
        <v>49217</v>
      </c>
      <c r="BI14" s="39">
        <f>Ввод!BH22</f>
        <v>91</v>
      </c>
      <c r="BJ14" s="39">
        <f>Ввод!BI22</f>
        <v>91</v>
      </c>
      <c r="BK14" s="39">
        <f>Ввод!BJ22</f>
        <v>91</v>
      </c>
      <c r="BL14" s="39">
        <f>Ввод!BK22</f>
        <v>91</v>
      </c>
      <c r="BM14" s="39">
        <f>Ввод!BL22</f>
        <v>91</v>
      </c>
      <c r="BN14" s="39">
        <f>Ввод!BM22</f>
        <v>91</v>
      </c>
      <c r="BO14" s="39">
        <f>Ввод!BN22</f>
        <v>91</v>
      </c>
      <c r="BP14" s="39">
        <f>Ввод!BO22</f>
        <v>91</v>
      </c>
      <c r="BQ14" s="39">
        <f>Ввод!BP22</f>
        <v>91</v>
      </c>
      <c r="BR14" s="39">
        <f>Ввод!BQ22</f>
        <v>91</v>
      </c>
      <c r="BS14" s="39">
        <f>Ввод!BR22</f>
        <v>91</v>
      </c>
      <c r="BT14" s="39">
        <f>Ввод!BS22</f>
        <v>91</v>
      </c>
      <c r="BU14" s="39">
        <f>Ввод!BT22</f>
        <v>91</v>
      </c>
      <c r="BV14" s="39">
        <f>Ввод!BU22</f>
        <v>91</v>
      </c>
      <c r="BW14" s="39">
        <f>Ввод!BV22</f>
        <v>91</v>
      </c>
      <c r="BX14" s="39">
        <f>Ввод!BW22</f>
        <v>91</v>
      </c>
      <c r="BY14" s="39">
        <f>Ввод!BX22</f>
        <v>91</v>
      </c>
      <c r="BZ14" s="39">
        <f>Ввод!BY22</f>
        <v>91</v>
      </c>
      <c r="CA14" s="39">
        <f>Ввод!BZ22</f>
        <v>91</v>
      </c>
      <c r="CB14" s="39">
        <f>Ввод!CA22</f>
        <v>91</v>
      </c>
      <c r="CC14" s="39">
        <f>Ввод!CB22</f>
        <v>91</v>
      </c>
      <c r="CD14" s="39">
        <f>Ввод!CC22</f>
        <v>91</v>
      </c>
      <c r="CE14" s="39">
        <f>Ввод!CD22</f>
        <v>91</v>
      </c>
      <c r="CF14" s="39">
        <f>Ввод!CE22</f>
        <v>91</v>
      </c>
      <c r="CG14" s="39">
        <f>Ввод!CF22</f>
        <v>91</v>
      </c>
      <c r="CH14" s="39">
        <f>Ввод!CG22</f>
        <v>91</v>
      </c>
      <c r="CI14" s="39">
        <f>Ввод!CH22</f>
        <v>91</v>
      </c>
      <c r="CJ14" s="39">
        <f>Ввод!CI22</f>
        <v>91</v>
      </c>
      <c r="CK14" s="39">
        <f>Ввод!CJ22</f>
        <v>91</v>
      </c>
      <c r="CL14" s="39">
        <f>Ввод!CK22</f>
        <v>91</v>
      </c>
      <c r="CM14" s="39">
        <f>Ввод!CL22</f>
        <v>91</v>
      </c>
      <c r="CN14" s="39">
        <f>Ввод!CM22</f>
        <v>91</v>
      </c>
      <c r="CO14" s="39">
        <f>Ввод!CN22</f>
        <v>91</v>
      </c>
      <c r="CP14" s="39">
        <f>Ввод!CO22</f>
        <v>91</v>
      </c>
      <c r="CQ14" s="39">
        <f>Ввод!CP22</f>
        <v>91</v>
      </c>
      <c r="CR14" s="39">
        <f>Ввод!CQ22</f>
        <v>91</v>
      </c>
      <c r="CS14" s="39">
        <f>Ввод!CR22</f>
        <v>91</v>
      </c>
      <c r="CT14" s="39">
        <f>Ввод!CS22</f>
        <v>91</v>
      </c>
      <c r="CU14" s="39">
        <f>Ввод!CT22</f>
        <v>91</v>
      </c>
      <c r="CV14" s="39">
        <f>Ввод!CU22</f>
        <v>91</v>
      </c>
      <c r="CW14" s="39">
        <f>Ввод!CV22</f>
        <v>91</v>
      </c>
      <c r="CX14" s="39">
        <f>Ввод!CW22</f>
        <v>91</v>
      </c>
      <c r="CY14" s="39">
        <f>Ввод!CX22</f>
        <v>91</v>
      </c>
      <c r="CZ14" s="39">
        <f>Ввод!CY22</f>
        <v>91</v>
      </c>
      <c r="DA14" s="39">
        <f>Ввод!CZ22</f>
        <v>91</v>
      </c>
      <c r="DB14" s="39">
        <f>Ввод!DA22</f>
        <v>91</v>
      </c>
      <c r="DC14" s="39">
        <f>Ввод!DB22</f>
        <v>91</v>
      </c>
      <c r="DD14" s="39">
        <f>Ввод!DC22</f>
        <v>91</v>
      </c>
      <c r="DE14" s="39">
        <f>Ввод!DD22</f>
        <v>91</v>
      </c>
      <c r="DF14" s="39">
        <f>Ввод!DE22</f>
        <v>91</v>
      </c>
      <c r="DG14" s="39">
        <f>Ввод!DF22</f>
        <v>91</v>
      </c>
      <c r="DH14" s="39">
        <f>Ввод!DG22</f>
        <v>91</v>
      </c>
      <c r="DI14" s="39">
        <f>Ввод!DH22</f>
        <v>91</v>
      </c>
      <c r="DJ14" s="39">
        <f>Ввод!DI22</f>
        <v>91</v>
      </c>
      <c r="DK14" s="38">
        <f>Ввод!DJ22</f>
        <v>91</v>
      </c>
    </row>
    <row r="15" spans="1:115" x14ac:dyDescent="0.25">
      <c r="F15" s="143"/>
      <c r="J15">
        <f>Ввод!I23</f>
        <v>1</v>
      </c>
      <c r="K15">
        <f>Ввод!J23</f>
        <v>2</v>
      </c>
      <c r="L15">
        <f>Ввод!K23</f>
        <v>3</v>
      </c>
      <c r="M15">
        <f>Ввод!L23</f>
        <v>4</v>
      </c>
      <c r="N15">
        <f>Ввод!M23</f>
        <v>1</v>
      </c>
      <c r="O15">
        <f>Ввод!N23</f>
        <v>2</v>
      </c>
      <c r="P15">
        <f>Ввод!O23</f>
        <v>3</v>
      </c>
      <c r="Q15">
        <f>Ввод!P23</f>
        <v>4</v>
      </c>
      <c r="R15">
        <f>Ввод!Q23</f>
        <v>1</v>
      </c>
      <c r="S15">
        <f>Ввод!R23</f>
        <v>2</v>
      </c>
      <c r="T15">
        <f>Ввод!S23</f>
        <v>3</v>
      </c>
      <c r="U15">
        <f>Ввод!T23</f>
        <v>4</v>
      </c>
      <c r="V15">
        <f>Ввод!U23</f>
        <v>1</v>
      </c>
      <c r="W15">
        <f>Ввод!V23</f>
        <v>2</v>
      </c>
      <c r="X15">
        <f>Ввод!W23</f>
        <v>3</v>
      </c>
      <c r="Y15">
        <f>Ввод!X23</f>
        <v>4</v>
      </c>
      <c r="Z15">
        <f>Ввод!Y23</f>
        <v>1</v>
      </c>
      <c r="AA15">
        <f>Ввод!Z23</f>
        <v>2</v>
      </c>
      <c r="AB15">
        <f>Ввод!AA23</f>
        <v>3</v>
      </c>
      <c r="AC15">
        <f>Ввод!AB23</f>
        <v>4</v>
      </c>
      <c r="AD15">
        <f>Ввод!AC23</f>
        <v>1</v>
      </c>
      <c r="AE15">
        <f>Ввод!AD23</f>
        <v>2</v>
      </c>
      <c r="AF15">
        <f>Ввод!AE23</f>
        <v>3</v>
      </c>
      <c r="AG15">
        <f>Ввод!AF23</f>
        <v>4</v>
      </c>
      <c r="AH15">
        <f>Ввод!AG23</f>
        <v>1</v>
      </c>
      <c r="AI15">
        <f>Ввод!AH23</f>
        <v>2</v>
      </c>
      <c r="AJ15">
        <f>Ввод!AI23</f>
        <v>3</v>
      </c>
      <c r="AK15">
        <f>Ввод!AJ23</f>
        <v>4</v>
      </c>
      <c r="AL15">
        <f>Ввод!AK23</f>
        <v>1</v>
      </c>
      <c r="AM15">
        <f>Ввод!AL23</f>
        <v>2</v>
      </c>
      <c r="AN15">
        <f>Ввод!AM23</f>
        <v>3</v>
      </c>
      <c r="AO15">
        <f>Ввод!AN23</f>
        <v>4</v>
      </c>
      <c r="AP15">
        <f>Ввод!AO23</f>
        <v>1</v>
      </c>
      <c r="AQ15">
        <f>Ввод!AP23</f>
        <v>2</v>
      </c>
      <c r="AR15">
        <f>Ввод!AQ23</f>
        <v>3</v>
      </c>
      <c r="AS15">
        <f>Ввод!AR23</f>
        <v>4</v>
      </c>
      <c r="AT15">
        <f>Ввод!AS23</f>
        <v>1</v>
      </c>
      <c r="AU15">
        <f>Ввод!AT23</f>
        <v>2</v>
      </c>
      <c r="AV15">
        <f>Ввод!AU23</f>
        <v>3</v>
      </c>
      <c r="AW15">
        <f>Ввод!AV23</f>
        <v>4</v>
      </c>
      <c r="AX15">
        <f>Ввод!AW23</f>
        <v>1</v>
      </c>
      <c r="AY15">
        <f>Ввод!AX23</f>
        <v>2</v>
      </c>
      <c r="AZ15">
        <f>Ввод!AY23</f>
        <v>3</v>
      </c>
      <c r="BA15">
        <f>Ввод!AZ23</f>
        <v>4</v>
      </c>
      <c r="BB15">
        <f>Ввод!BA23</f>
        <v>1</v>
      </c>
      <c r="BC15">
        <f>Ввод!BB23</f>
        <v>2</v>
      </c>
      <c r="BD15">
        <f>Ввод!BC23</f>
        <v>3</v>
      </c>
      <c r="BE15">
        <f>Ввод!BD23</f>
        <v>4</v>
      </c>
      <c r="BF15">
        <f>Ввод!BE23</f>
        <v>1</v>
      </c>
      <c r="BG15">
        <f>Ввод!BF23</f>
        <v>2</v>
      </c>
      <c r="BH15">
        <f>Ввод!BG23</f>
        <v>3</v>
      </c>
      <c r="BI15">
        <f>Ввод!BH23</f>
        <v>1</v>
      </c>
      <c r="BJ15">
        <f>Ввод!BI23</f>
        <v>1</v>
      </c>
      <c r="BK15">
        <f>Ввод!BJ23</f>
        <v>1</v>
      </c>
      <c r="BL15">
        <f>Ввод!BK23</f>
        <v>1</v>
      </c>
      <c r="BM15">
        <f>Ввод!BL23</f>
        <v>1</v>
      </c>
      <c r="BN15">
        <f>Ввод!BM23</f>
        <v>1</v>
      </c>
      <c r="BO15">
        <f>Ввод!BN23</f>
        <v>1</v>
      </c>
      <c r="BP15">
        <f>Ввод!BO23</f>
        <v>1</v>
      </c>
      <c r="BQ15">
        <f>Ввод!BP23</f>
        <v>1</v>
      </c>
      <c r="BR15">
        <f>Ввод!BQ23</f>
        <v>1</v>
      </c>
      <c r="BS15">
        <f>Ввод!BR23</f>
        <v>1</v>
      </c>
      <c r="BT15">
        <f>Ввод!BS23</f>
        <v>1</v>
      </c>
      <c r="BU15">
        <f>Ввод!BT23</f>
        <v>1</v>
      </c>
      <c r="BV15">
        <f>Ввод!BU23</f>
        <v>1</v>
      </c>
      <c r="BW15">
        <f>Ввод!BV23</f>
        <v>1</v>
      </c>
      <c r="BX15">
        <f>Ввод!BW23</f>
        <v>1</v>
      </c>
      <c r="BY15">
        <f>Ввод!BX23</f>
        <v>1</v>
      </c>
      <c r="BZ15">
        <f>Ввод!BY23</f>
        <v>1</v>
      </c>
      <c r="CA15">
        <f>Ввод!BZ23</f>
        <v>1</v>
      </c>
      <c r="CB15">
        <f>Ввод!CA23</f>
        <v>1</v>
      </c>
      <c r="CC15">
        <f>Ввод!CB23</f>
        <v>1</v>
      </c>
      <c r="CD15">
        <f>Ввод!CC23</f>
        <v>1</v>
      </c>
      <c r="CE15">
        <f>Ввод!CD23</f>
        <v>1</v>
      </c>
      <c r="CF15">
        <f>Ввод!CE23</f>
        <v>1</v>
      </c>
      <c r="CG15">
        <f>Ввод!CF23</f>
        <v>1</v>
      </c>
      <c r="CH15">
        <f>Ввод!CG23</f>
        <v>1</v>
      </c>
      <c r="CI15">
        <f>Ввод!CH23</f>
        <v>1</v>
      </c>
      <c r="CJ15">
        <f>Ввод!CI23</f>
        <v>1</v>
      </c>
      <c r="CK15">
        <f>Ввод!CJ23</f>
        <v>1</v>
      </c>
      <c r="CL15">
        <f>Ввод!CK23</f>
        <v>1</v>
      </c>
      <c r="CM15">
        <f>Ввод!CL23</f>
        <v>1</v>
      </c>
      <c r="CN15">
        <f>Ввод!CM23</f>
        <v>1</v>
      </c>
      <c r="CO15">
        <f>Ввод!CN23</f>
        <v>1</v>
      </c>
      <c r="CP15">
        <f>Ввод!CO23</f>
        <v>1</v>
      </c>
      <c r="CQ15">
        <f>Ввод!CP23</f>
        <v>1</v>
      </c>
      <c r="CR15">
        <f>Ввод!CQ23</f>
        <v>1</v>
      </c>
      <c r="CS15">
        <f>Ввод!CR23</f>
        <v>1</v>
      </c>
      <c r="CT15">
        <f>Ввод!CS23</f>
        <v>1</v>
      </c>
      <c r="CU15">
        <f>Ввод!CT23</f>
        <v>1</v>
      </c>
      <c r="CV15">
        <f>Ввод!CU23</f>
        <v>1</v>
      </c>
      <c r="CW15">
        <f>Ввод!CV23</f>
        <v>1</v>
      </c>
      <c r="CX15">
        <f>Ввод!CW23</f>
        <v>1</v>
      </c>
      <c r="CY15">
        <f>Ввод!CX23</f>
        <v>1</v>
      </c>
      <c r="CZ15">
        <f>Ввод!CY23</f>
        <v>1</v>
      </c>
      <c r="DA15">
        <f>Ввод!CZ23</f>
        <v>1</v>
      </c>
      <c r="DB15">
        <f>Ввод!DA23</f>
        <v>1</v>
      </c>
      <c r="DC15">
        <f>Ввод!DB23</f>
        <v>1</v>
      </c>
      <c r="DD15">
        <f>Ввод!DC23</f>
        <v>1</v>
      </c>
      <c r="DE15">
        <f>Ввод!DD23</f>
        <v>1</v>
      </c>
      <c r="DF15">
        <f>Ввод!DE23</f>
        <v>1</v>
      </c>
      <c r="DG15">
        <f>Ввод!DF23</f>
        <v>1</v>
      </c>
      <c r="DH15">
        <f>Ввод!DG23</f>
        <v>1</v>
      </c>
      <c r="DI15">
        <f>Ввод!DH23</f>
        <v>1</v>
      </c>
      <c r="DJ15">
        <f>Ввод!DI23</f>
        <v>1</v>
      </c>
      <c r="DK15">
        <f>Ввод!DJ23</f>
        <v>1</v>
      </c>
    </row>
    <row r="16" spans="1:115" s="216" customFormat="1" x14ac:dyDescent="0.25">
      <c r="A16" s="215"/>
      <c r="D16" s="217" t="s">
        <v>280</v>
      </c>
      <c r="E16" s="217"/>
      <c r="F16" s="217" t="str">
        <f>Ввод!H18</f>
        <v>Базовый год↓</v>
      </c>
      <c r="I16" s="218"/>
    </row>
    <row r="17" spans="1:115" x14ac:dyDescent="0.25">
      <c r="B17" s="29" t="s">
        <v>70</v>
      </c>
      <c r="J17" s="34"/>
      <c r="K17" s="34"/>
      <c r="L17" s="34"/>
      <c r="M17" s="34"/>
      <c r="N17" s="34"/>
      <c r="O17" s="34"/>
      <c r="P17" s="34"/>
      <c r="Q17" s="34"/>
    </row>
    <row r="18" spans="1:115" x14ac:dyDescent="0.25">
      <c r="B18" s="33" t="s">
        <v>281</v>
      </c>
      <c r="J18" s="34"/>
      <c r="K18" s="34"/>
      <c r="L18" s="34"/>
      <c r="M18" s="34"/>
      <c r="N18" s="34"/>
      <c r="O18" s="34"/>
      <c r="P18" s="34"/>
      <c r="Q18" s="34"/>
    </row>
    <row r="19" spans="1:115" s="28" customFormat="1" x14ac:dyDescent="0.25">
      <c r="A19" s="46"/>
      <c r="B19" s="159" t="s">
        <v>252</v>
      </c>
      <c r="D19" s="149"/>
      <c r="E19" s="149"/>
      <c r="I19" s="160"/>
      <c r="J19" s="161"/>
      <c r="K19" s="161"/>
      <c r="L19" s="161"/>
      <c r="M19" s="161"/>
      <c r="N19" s="161"/>
      <c r="O19" s="161"/>
      <c r="P19" s="161"/>
      <c r="Q19" s="161"/>
    </row>
    <row r="20" spans="1:115" x14ac:dyDescent="0.25">
      <c r="B20" s="131" t="s">
        <v>282</v>
      </c>
      <c r="J20" s="34"/>
      <c r="K20" s="34"/>
      <c r="L20" s="34"/>
      <c r="M20" s="34"/>
      <c r="N20" s="34"/>
      <c r="O20" s="34"/>
      <c r="P20" s="34"/>
      <c r="Q20" s="34"/>
    </row>
    <row r="21" spans="1:115" x14ac:dyDescent="0.25">
      <c r="B21" s="162" t="str">
        <f>Ввод!D168</f>
        <v>Теплоснабжение - население</v>
      </c>
      <c r="D21" s="45" t="str">
        <f>Ввод!F168</f>
        <v>руб. / Гкал</v>
      </c>
      <c r="E21" s="45">
        <f>1-E24</f>
        <v>1</v>
      </c>
      <c r="F21" s="36">
        <f>E21*Ввод!G168</f>
        <v>1500</v>
      </c>
      <c r="G21" s="49"/>
      <c r="H21" s="49"/>
      <c r="I21" s="163">
        <f>F21</f>
        <v>1500</v>
      </c>
      <c r="J21" s="36">
        <f>I21*MAX(1,N(MONTH(J$13)=7)*SUMIF(Макро!$15:$15,J$11,Макро!$29:$29))</f>
        <v>1500</v>
      </c>
      <c r="K21" s="36">
        <f>J21*MAX(1,N(MONTH(K$13)=7)*SUMIF(Макро!$15:$15,K$11,Макро!$29:$29))</f>
        <v>1500</v>
      </c>
      <c r="L21" s="36">
        <f>K21*MAX(1,N(MONTH(L$13)=7)*SUMIF(Макро!$15:$15,L$11,Макро!$29:$29))</f>
        <v>1564.86</v>
      </c>
      <c r="M21" s="36">
        <f>L21*MAX(1,N(MONTH(M$13)=7)*SUMIF(Макро!$15:$15,M$11,Макро!$29:$29))</f>
        <v>1564.86</v>
      </c>
      <c r="N21" s="36">
        <f>M21*MAX(1,N(MONTH(N$13)=7)*SUMIF(Макро!$15:$15,N$11,Макро!$29:$29))</f>
        <v>1564.86</v>
      </c>
      <c r="O21" s="36">
        <f>N21*MAX(1,N(MONTH(O$13)=7)*SUMIF(Макро!$15:$15,O$11,Макро!$29:$29))</f>
        <v>1564.86</v>
      </c>
      <c r="P21" s="36">
        <f>O21*MAX(1,N(MONTH(P$13)=7)*SUMIF(Макро!$15:$15,P$11,Макро!$29:$29))</f>
        <v>1626.8284559999997</v>
      </c>
      <c r="Q21" s="36">
        <f>P21*MAX(1,N(MONTH(Q$13)=7)*SUMIF(Макро!$15:$15,Q$11,Макро!$29:$29))</f>
        <v>1626.8284559999997</v>
      </c>
      <c r="R21" s="36">
        <f>Q21*MAX(1,N(MONTH(R$13)=7)*SUMIF(Макро!$15:$15,R$11,Макро!$29:$29))</f>
        <v>1626.8284559999997</v>
      </c>
      <c r="S21" s="36">
        <f>R21*MAX(1,N(MONTH(S$13)=7)*SUMIF(Макро!$15:$15,S$11,Макро!$29:$29))</f>
        <v>1626.8284559999997</v>
      </c>
      <c r="T21" s="36">
        <f>S21*MAX(1,N(MONTH(T$13)=7)*SUMIF(Макро!$15:$15,T$11,Макро!$29:$29))</f>
        <v>1691.5762285487999</v>
      </c>
      <c r="U21" s="36">
        <f>T21*MAX(1,N(MONTH(U$13)=7)*SUMIF(Макро!$15:$15,U$11,Макро!$29:$29))</f>
        <v>1691.5762285487999</v>
      </c>
      <c r="V21" s="36">
        <f>U21*MAX(1,N(MONTH(V$13)=7)*SUMIF(Макро!$15:$15,V$11,Макро!$29:$29))</f>
        <v>1691.5762285487999</v>
      </c>
      <c r="W21" s="36">
        <f>V21*MAX(1,N(MONTH(W$13)=7)*SUMIF(Макро!$15:$15,W$11,Макро!$29:$29))</f>
        <v>1691.5762285487999</v>
      </c>
      <c r="X21" s="36">
        <f>W21*MAX(1,N(MONTH(X$13)=7)*SUMIF(Макро!$15:$15,X$11,Макро!$29:$29))</f>
        <v>1759.1039515924679</v>
      </c>
      <c r="Y21" s="36">
        <f>X21*MAX(1,N(MONTH(Y$13)=7)*SUMIF(Макро!$15:$15,Y$11,Макро!$29:$29))</f>
        <v>1759.1039515924679</v>
      </c>
      <c r="Z21" s="36">
        <f>Y21*MAX(1,N(MONTH(Z$13)=7)*SUMIF(Макро!$15:$15,Z$11,Макро!$29:$29))</f>
        <v>1759.1039515924679</v>
      </c>
      <c r="AA21" s="36">
        <f>Z21*MAX(1,N(MONTH(AA$13)=7)*SUMIF(Макро!$15:$15,AA$11,Макро!$29:$29))</f>
        <v>1759.1039515924679</v>
      </c>
      <c r="AB21" s="36">
        <f>AA21*MAX(1,N(MONTH(AB$13)=7)*SUMIF(Макро!$15:$15,AB$11,Макро!$29:$29))</f>
        <v>1829.2394261424593</v>
      </c>
      <c r="AC21" s="36">
        <f>AB21*MAX(1,N(MONTH(AC$13)=7)*SUMIF(Макро!$15:$15,AC$11,Макро!$29:$29))</f>
        <v>1829.2394261424593</v>
      </c>
      <c r="AD21" s="36">
        <f>AC21*MAX(1,N(MONTH(AD$13)=7)*SUMIF(Макро!$15:$15,AD$11,Макро!$29:$29))</f>
        <v>1829.2394261424593</v>
      </c>
      <c r="AE21" s="36">
        <f>AD21*MAX(1,N(MONTH(AE$13)=7)*SUMIF(Макро!$15:$15,AE$11,Макро!$29:$29))</f>
        <v>1829.2394261424593</v>
      </c>
      <c r="AF21" s="36">
        <f>AE21*MAX(1,N(MONTH(AF$13)=7)*SUMIF(Макро!$15:$15,AF$11,Макро!$29:$29))</f>
        <v>1901.951693331622</v>
      </c>
      <c r="AG21" s="36">
        <f>AF21*MAX(1,N(MONTH(AG$13)=7)*SUMIF(Макро!$15:$15,AG$11,Макро!$29:$29))</f>
        <v>1901.951693331622</v>
      </c>
      <c r="AH21" s="36">
        <f>AG21*MAX(1,N(MONTH(AH$13)=7)*SUMIF(Макро!$15:$15,AH$11,Макро!$29:$29))</f>
        <v>1901.951693331622</v>
      </c>
      <c r="AI21" s="36">
        <f>AH21*MAX(1,N(MONTH(AI$13)=7)*SUMIF(Макро!$15:$15,AI$11,Макро!$29:$29))</f>
        <v>1901.951693331622</v>
      </c>
      <c r="AJ21" s="36">
        <f>AI21*MAX(1,N(MONTH(AJ$13)=7)*SUMIF(Макро!$15:$15,AJ$11,Макро!$29:$29))</f>
        <v>1977.3260389383538</v>
      </c>
      <c r="AK21" s="36">
        <f>AJ21*MAX(1,N(MONTH(AK$13)=7)*SUMIF(Макро!$15:$15,AK$11,Макро!$29:$29))</f>
        <v>1977.3260389383538</v>
      </c>
      <c r="AL21" s="36">
        <f>AK21*MAX(1,N(MONTH(AL$13)=7)*SUMIF(Макро!$15:$15,AL$11,Макро!$29:$29))</f>
        <v>1977.3260389383538</v>
      </c>
      <c r="AM21" s="36">
        <f>AL21*MAX(1,N(MONTH(AM$13)=7)*SUMIF(Макро!$15:$15,AM$11,Макро!$29:$29))</f>
        <v>1977.3260389383538</v>
      </c>
      <c r="AN21" s="36">
        <f>AM21*MAX(1,N(MONTH(AN$13)=7)*SUMIF(Макро!$15:$15,AN$11,Макро!$29:$29))</f>
        <v>2055.5292837783654</v>
      </c>
      <c r="AO21" s="36">
        <f>AN21*MAX(1,N(MONTH(AO$13)=7)*SUMIF(Макро!$15:$15,AO$11,Макро!$29:$29))</f>
        <v>2055.5292837783654</v>
      </c>
      <c r="AP21" s="36">
        <f>AO21*MAX(1,N(MONTH(AP$13)=7)*SUMIF(Макро!$15:$15,AP$11,Макро!$29:$29))</f>
        <v>2055.5292837783654</v>
      </c>
      <c r="AQ21" s="36">
        <f>AP21*MAX(1,N(MONTH(AQ$13)=7)*SUMIF(Макро!$15:$15,AQ$11,Макро!$29:$29))</f>
        <v>2055.5292837783654</v>
      </c>
      <c r="AR21" s="36">
        <f>AQ21*MAX(1,N(MONTH(AR$13)=7)*SUMIF(Макро!$15:$15,AR$11,Макро!$29:$29))</f>
        <v>2136.7432457804484</v>
      </c>
      <c r="AS21" s="36">
        <f>AR21*MAX(1,N(MONTH(AS$13)=7)*SUMIF(Макро!$15:$15,AS$11,Макро!$29:$29))</f>
        <v>2136.7432457804484</v>
      </c>
      <c r="AT21" s="36">
        <f>AS21*MAX(1,N(MONTH(AT$13)=7)*SUMIF(Макро!$15:$15,AT$11,Макро!$29:$29))</f>
        <v>2136.7432457804484</v>
      </c>
      <c r="AU21" s="36">
        <f>AT21*MAX(1,N(MONTH(AU$13)=7)*SUMIF(Макро!$15:$15,AU$11,Макро!$29:$29))</f>
        <v>2136.7432457804484</v>
      </c>
      <c r="AV21" s="36">
        <f>AU21*MAX(1,N(MONTH(AV$13)=7)*SUMIF(Макро!$15:$15,AV$11,Макро!$29:$29))</f>
        <v>2221.2514411510651</v>
      </c>
      <c r="AW21" s="36">
        <f>AV21*MAX(1,N(MONTH(AW$13)=7)*SUMIF(Макро!$15:$15,AW$11,Макро!$29:$29))</f>
        <v>2221.2514411510651</v>
      </c>
      <c r="AX21" s="36">
        <f>AW21*MAX(1,N(MONTH(AX$13)=7)*SUMIF(Макро!$15:$15,AX$11,Макро!$29:$29))</f>
        <v>2221.2514411510651</v>
      </c>
      <c r="AY21" s="36">
        <f>AX21*MAX(1,N(MONTH(AY$13)=7)*SUMIF(Макро!$15:$15,AY$11,Макро!$29:$29))</f>
        <v>2221.2514411510651</v>
      </c>
      <c r="AZ21" s="36">
        <f>AY21*MAX(1,N(MONTH(AZ$13)=7)*SUMIF(Макро!$15:$15,AZ$11,Макро!$29:$29))</f>
        <v>2309.3018482782932</v>
      </c>
      <c r="BA21" s="36">
        <f>AZ21*MAX(1,N(MONTH(BA$13)=7)*SUMIF(Макро!$15:$15,BA$11,Макро!$29:$29))</f>
        <v>2309.3018482782932</v>
      </c>
      <c r="BB21" s="36">
        <f>BA21*MAX(1,N(MONTH(BB$13)=7)*SUMIF(Макро!$15:$15,BB$11,Макро!$29:$29))</f>
        <v>2309.3018482782932</v>
      </c>
      <c r="BC21" s="36">
        <f>BB21*MAX(1,N(MONTH(BC$13)=7)*SUMIF(Макро!$15:$15,BC$11,Макро!$29:$29))</f>
        <v>2309.3018482782932</v>
      </c>
      <c r="BD21" s="36">
        <f>BC21*MAX(1,N(MONTH(BD$13)=7)*SUMIF(Макро!$15:$15,BD$11,Макро!$29:$29))</f>
        <v>2400.9811316549417</v>
      </c>
      <c r="BE21" s="36">
        <f>BD21*MAX(1,N(MONTH(BE$13)=7)*SUMIF(Макро!$15:$15,BE$11,Макро!$29:$29))</f>
        <v>2400.9811316549417</v>
      </c>
      <c r="BF21" s="36">
        <f>BE21*MAX(1,N(MONTH(BF$13)=7)*SUMIF(Макро!$15:$15,BF$11,Макро!$29:$29))</f>
        <v>2400.9811316549417</v>
      </c>
      <c r="BG21" s="36">
        <f>BF21*MAX(1,N(MONTH(BG$13)=7)*SUMIF(Макро!$15:$15,BG$11,Макро!$29:$29))</f>
        <v>2400.9811316549417</v>
      </c>
      <c r="BH21" s="36">
        <f>BG21*MAX(1,N(MONTH(BH$13)=7)*SUMIF(Макро!$15:$15,BH$11,Макро!$29:$29))</f>
        <v>2496.5882003174415</v>
      </c>
      <c r="BI21" s="36">
        <f>BH21*MAX(1,N(MONTH(BI$13)=7)*SUMIF(Макро!$15:$15,BI$11,Макро!$29:$29))</f>
        <v>2496.5882003174415</v>
      </c>
      <c r="BJ21" s="36">
        <f>BI21*MAX(1,N(MONTH(BJ$13)=7)*SUMIF(Макро!$15:$15,BJ$11,Макро!$29:$29))</f>
        <v>2496.5882003174415</v>
      </c>
      <c r="BK21" s="36">
        <f>BJ21*MAX(1,N(MONTH(BK$13)=7)*SUMIF(Макро!$15:$15,BK$11,Макро!$29:$29))</f>
        <v>2496.5882003174415</v>
      </c>
      <c r="BL21" s="36">
        <f>BK21*MAX(1,N(MONTH(BL$13)=7)*SUMIF(Макро!$15:$15,BL$11,Макро!$29:$29))</f>
        <v>2496.5882003174415</v>
      </c>
      <c r="BM21" s="36">
        <f>BL21*MAX(1,N(MONTH(BM$13)=7)*SUMIF(Макро!$15:$15,BM$11,Макро!$29:$29))</f>
        <v>2496.5882003174415</v>
      </c>
      <c r="BN21" s="36">
        <f>BM21*MAX(1,N(MONTH(BN$13)=7)*SUMIF(Макро!$15:$15,BN$11,Макро!$29:$29))</f>
        <v>2496.5882003174415</v>
      </c>
      <c r="BO21" s="36">
        <f>BN21*MAX(1,N(MONTH(BO$13)=7)*SUMIF(Макро!$15:$15,BO$11,Макро!$29:$29))</f>
        <v>2496.5882003174415</v>
      </c>
      <c r="BP21" s="36">
        <f>BO21*MAX(1,N(MONTH(BP$13)=7)*SUMIF(Макро!$15:$15,BP$11,Макро!$29:$29))</f>
        <v>2496.5882003174415</v>
      </c>
      <c r="BQ21" s="36">
        <f>BP21*MAX(1,N(MONTH(BQ$13)=7)*SUMIF(Макро!$15:$15,BQ$11,Макро!$29:$29))</f>
        <v>2496.5882003174415</v>
      </c>
      <c r="BR21" s="36">
        <f>BQ21*MAX(1,N(MONTH(BR$13)=7)*SUMIF(Макро!$15:$15,BR$11,Макро!$29:$29))</f>
        <v>2496.5882003174415</v>
      </c>
      <c r="BS21" s="36">
        <f>BR21*MAX(1,N(MONTH(BS$13)=7)*SUMIF(Макро!$15:$15,BS$11,Макро!$29:$29))</f>
        <v>2496.5882003174415</v>
      </c>
      <c r="BT21" s="36">
        <f>BS21*MAX(1,N(MONTH(BT$13)=7)*SUMIF(Макро!$15:$15,BT$11,Макро!$29:$29))</f>
        <v>2496.5882003174415</v>
      </c>
      <c r="BU21" s="36">
        <f>BT21*MAX(1,N(MONTH(BU$13)=7)*SUMIF(Макро!$15:$15,BU$11,Макро!$29:$29))</f>
        <v>2496.5882003174415</v>
      </c>
      <c r="BV21" s="36">
        <f>BU21*MAX(1,N(MONTH(BV$13)=7)*SUMIF(Макро!$15:$15,BV$11,Макро!$29:$29))</f>
        <v>2496.5882003174415</v>
      </c>
      <c r="BW21" s="36">
        <f>BV21*MAX(1,N(MONTH(BW$13)=7)*SUMIF(Макро!$15:$15,BW$11,Макро!$29:$29))</f>
        <v>2496.5882003174415</v>
      </c>
      <c r="BX21" s="36">
        <f>BW21*MAX(1,N(MONTH(BX$13)=7)*SUMIF(Макро!$15:$15,BX$11,Макро!$29:$29))</f>
        <v>2496.5882003174415</v>
      </c>
      <c r="BY21" s="36">
        <f>BX21*MAX(1,N(MONTH(BY$13)=7)*SUMIF(Макро!$15:$15,BY$11,Макро!$29:$29))</f>
        <v>2496.5882003174415</v>
      </c>
      <c r="BZ21" s="36">
        <f>BY21*MAX(1,N(MONTH(BZ$13)=7)*SUMIF(Макро!$15:$15,BZ$11,Макро!$29:$29))</f>
        <v>2496.5882003174415</v>
      </c>
      <c r="CA21" s="36">
        <f>BZ21*MAX(1,N(MONTH(CA$13)=7)*SUMIF(Макро!$15:$15,CA$11,Макро!$29:$29))</f>
        <v>2496.5882003174415</v>
      </c>
      <c r="CB21" s="36">
        <f>CA21*MAX(1,N(MONTH(CB$13)=7)*SUMIF(Макро!$15:$15,CB$11,Макро!$29:$29))</f>
        <v>2496.5882003174415</v>
      </c>
      <c r="CC21" s="36">
        <f>CB21*MAX(1,N(MONTH(CC$13)=7)*SUMIF(Макро!$15:$15,CC$11,Макро!$29:$29))</f>
        <v>2496.5882003174415</v>
      </c>
      <c r="CD21" s="36">
        <f>CC21*MAX(1,N(MONTH(CD$13)=7)*SUMIF(Макро!$15:$15,CD$11,Макро!$29:$29))</f>
        <v>2496.5882003174415</v>
      </c>
      <c r="CE21" s="36">
        <f>CD21*MAX(1,N(MONTH(CE$13)=7)*SUMIF(Макро!$15:$15,CE$11,Макро!$29:$29))</f>
        <v>2496.5882003174415</v>
      </c>
      <c r="CF21" s="36">
        <f>CE21*MAX(1,N(MONTH(CF$13)=7)*SUMIF(Макро!$15:$15,CF$11,Макро!$29:$29))</f>
        <v>2496.5882003174415</v>
      </c>
      <c r="CG21" s="36">
        <f>CF21*MAX(1,N(MONTH(CG$13)=7)*SUMIF(Макро!$15:$15,CG$11,Макро!$29:$29))</f>
        <v>2496.5882003174415</v>
      </c>
      <c r="CH21" s="36">
        <f>CG21*MAX(1,N(MONTH(CH$13)=7)*SUMIF(Макро!$15:$15,CH$11,Макро!$29:$29))</f>
        <v>2496.5882003174415</v>
      </c>
      <c r="CI21" s="36">
        <f>CH21*MAX(1,N(MONTH(CI$13)=7)*SUMIF(Макро!$15:$15,CI$11,Макро!$29:$29))</f>
        <v>2496.5882003174415</v>
      </c>
      <c r="CJ21" s="36">
        <f>CI21*MAX(1,N(MONTH(CJ$13)=7)*SUMIF(Макро!$15:$15,CJ$11,Макро!$29:$29))</f>
        <v>2496.5882003174415</v>
      </c>
      <c r="CK21" s="36">
        <f>CJ21*MAX(1,N(MONTH(CK$13)=7)*SUMIF(Макро!$15:$15,CK$11,Макро!$29:$29))</f>
        <v>2496.5882003174415</v>
      </c>
      <c r="CL21" s="36">
        <f>CK21*MAX(1,N(MONTH(CL$13)=7)*SUMIF(Макро!$15:$15,CL$11,Макро!$29:$29))</f>
        <v>2496.5882003174415</v>
      </c>
      <c r="CM21" s="36">
        <f>CL21*MAX(1,N(MONTH(CM$13)=7)*SUMIF(Макро!$15:$15,CM$11,Макро!$29:$29))</f>
        <v>2496.5882003174415</v>
      </c>
      <c r="CN21" s="36">
        <f>CM21*MAX(1,N(MONTH(CN$13)=7)*SUMIF(Макро!$15:$15,CN$11,Макро!$29:$29))</f>
        <v>2496.5882003174415</v>
      </c>
      <c r="CO21" s="36">
        <f>CN21*MAX(1,N(MONTH(CO$13)=7)*SUMIF(Макро!$15:$15,CO$11,Макро!$29:$29))</f>
        <v>2496.5882003174415</v>
      </c>
      <c r="CP21" s="36">
        <f>CO21*MAX(1,N(MONTH(CP$13)=7)*SUMIF(Макро!$15:$15,CP$11,Макро!$29:$29))</f>
        <v>2496.5882003174415</v>
      </c>
      <c r="CQ21" s="36">
        <f>CP21*MAX(1,N(MONTH(CQ$13)=7)*SUMIF(Макро!$15:$15,CQ$11,Макро!$29:$29))</f>
        <v>2496.5882003174415</v>
      </c>
      <c r="CR21" s="36">
        <f>CQ21*MAX(1,N(MONTH(CR$13)=7)*SUMIF(Макро!$15:$15,CR$11,Макро!$29:$29))</f>
        <v>2496.5882003174415</v>
      </c>
      <c r="CS21" s="36">
        <f>CR21*MAX(1,N(MONTH(CS$13)=7)*SUMIF(Макро!$15:$15,CS$11,Макро!$29:$29))</f>
        <v>2496.5882003174415</v>
      </c>
      <c r="CT21" s="36">
        <f>CS21*MAX(1,N(MONTH(CT$13)=7)*SUMIF(Макро!$15:$15,CT$11,Макро!$29:$29))</f>
        <v>2496.5882003174415</v>
      </c>
      <c r="CU21" s="36">
        <f>CT21*MAX(1,N(MONTH(CU$13)=7)*SUMIF(Макро!$15:$15,CU$11,Макро!$29:$29))</f>
        <v>2496.5882003174415</v>
      </c>
      <c r="CV21" s="36">
        <f>CU21*MAX(1,N(MONTH(CV$13)=7)*SUMIF(Макро!$15:$15,CV$11,Макро!$29:$29))</f>
        <v>2496.5882003174415</v>
      </c>
      <c r="CW21" s="36">
        <f>CV21*MAX(1,N(MONTH(CW$13)=7)*SUMIF(Макро!$15:$15,CW$11,Макро!$29:$29))</f>
        <v>2496.5882003174415</v>
      </c>
      <c r="CX21" s="36">
        <f>CW21*MAX(1,N(MONTH(CX$13)=7)*SUMIF(Макро!$15:$15,CX$11,Макро!$29:$29))</f>
        <v>2496.5882003174415</v>
      </c>
      <c r="CY21" s="36">
        <f>CX21*MAX(1,N(MONTH(CY$13)=7)*SUMIF(Макро!$15:$15,CY$11,Макро!$29:$29))</f>
        <v>2496.5882003174415</v>
      </c>
      <c r="CZ21" s="36">
        <f>CY21*MAX(1,N(MONTH(CZ$13)=7)*SUMIF(Макро!$15:$15,CZ$11,Макро!$29:$29))</f>
        <v>2496.5882003174415</v>
      </c>
      <c r="DA21" s="36">
        <f>CZ21*MAX(1,N(MONTH(DA$13)=7)*SUMIF(Макро!$15:$15,DA$11,Макро!$29:$29))</f>
        <v>2496.5882003174415</v>
      </c>
      <c r="DB21" s="36">
        <f>DA21*MAX(1,N(MONTH(DB$13)=7)*SUMIF(Макро!$15:$15,DB$11,Макро!$29:$29))</f>
        <v>2496.5882003174415</v>
      </c>
      <c r="DC21" s="36">
        <f>DB21*MAX(1,N(MONTH(DC$13)=7)*SUMIF(Макро!$15:$15,DC$11,Макро!$29:$29))</f>
        <v>2496.5882003174415</v>
      </c>
      <c r="DD21" s="36">
        <f>DC21*MAX(1,N(MONTH(DD$13)=7)*SUMIF(Макро!$15:$15,DD$11,Макро!$29:$29))</f>
        <v>2496.5882003174415</v>
      </c>
      <c r="DE21" s="36">
        <f>DD21*MAX(1,N(MONTH(DE$13)=7)*SUMIF(Макро!$15:$15,DE$11,Макро!$29:$29))</f>
        <v>2496.5882003174415</v>
      </c>
      <c r="DF21" s="36">
        <f>DE21*MAX(1,N(MONTH(DF$13)=7)*SUMIF(Макро!$15:$15,DF$11,Макро!$29:$29))</f>
        <v>2496.5882003174415</v>
      </c>
      <c r="DG21" s="36">
        <f>DF21*MAX(1,N(MONTH(DG$13)=7)*SUMIF(Макро!$15:$15,DG$11,Макро!$29:$29))</f>
        <v>2496.5882003174415</v>
      </c>
      <c r="DH21" s="36">
        <f>DG21*MAX(1,N(MONTH(DH$13)=7)*SUMIF(Макро!$15:$15,DH$11,Макро!$29:$29))</f>
        <v>2496.5882003174415</v>
      </c>
      <c r="DI21" s="36">
        <f>DH21*MAX(1,N(MONTH(DI$13)=7)*SUMIF(Макро!$15:$15,DI$11,Макро!$29:$29))</f>
        <v>2496.5882003174415</v>
      </c>
      <c r="DJ21" s="36">
        <f>DI21*MAX(1,N(MONTH(DJ$13)=7)*SUMIF(Макро!$15:$15,DJ$11,Макро!$29:$29))</f>
        <v>2496.5882003174415</v>
      </c>
    </row>
    <row r="22" spans="1:115" x14ac:dyDescent="0.25">
      <c r="B22" s="162" t="str">
        <f>Ввод!D169</f>
        <v>Теплоснабжение - прочие абоненты</v>
      </c>
      <c r="D22" s="45" t="str">
        <f>Ввод!F169</f>
        <v>руб. / Гкал</v>
      </c>
      <c r="E22" s="45">
        <f>1-E25</f>
        <v>1</v>
      </c>
      <c r="F22" s="36">
        <f>E22*Ввод!G169</f>
        <v>1600</v>
      </c>
      <c r="G22" s="49"/>
      <c r="H22" s="49"/>
      <c r="I22" s="163">
        <f>F22</f>
        <v>1600</v>
      </c>
      <c r="J22" s="36">
        <f>I22*MAX(1,N(MONTH(J$13)=7)*SUMIF(Макро!$15:$15,J$11,Макро!$29:$29))</f>
        <v>1600</v>
      </c>
      <c r="K22" s="36">
        <f>J22*MAX(1,N(MONTH(K$13)=7)*SUMIF(Макро!$15:$15,K$11,Макро!$29:$29))</f>
        <v>1600</v>
      </c>
      <c r="L22" s="36">
        <f>K22*MAX(1,N(MONTH(L$13)=7)*SUMIF(Макро!$15:$15,L$11,Макро!$29:$29))</f>
        <v>1669.184</v>
      </c>
      <c r="M22" s="36">
        <f>L22*MAX(1,N(MONTH(M$13)=7)*SUMIF(Макро!$15:$15,M$11,Макро!$29:$29))</f>
        <v>1669.184</v>
      </c>
      <c r="N22" s="36">
        <f>M22*MAX(1,N(MONTH(N$13)=7)*SUMIF(Макро!$15:$15,N$11,Макро!$29:$29))</f>
        <v>1669.184</v>
      </c>
      <c r="O22" s="36">
        <f>N22*MAX(1,N(MONTH(O$13)=7)*SUMIF(Макро!$15:$15,O$11,Макро!$29:$29))</f>
        <v>1669.184</v>
      </c>
      <c r="P22" s="36">
        <f>O22*MAX(1,N(MONTH(P$13)=7)*SUMIF(Макро!$15:$15,P$11,Макро!$29:$29))</f>
        <v>1735.2836863999996</v>
      </c>
      <c r="Q22" s="36">
        <f>P22*MAX(1,N(MONTH(Q$13)=7)*SUMIF(Макро!$15:$15,Q$11,Макро!$29:$29))</f>
        <v>1735.2836863999996</v>
      </c>
      <c r="R22" s="36">
        <f>Q22*MAX(1,N(MONTH(R$13)=7)*SUMIF(Макро!$15:$15,R$11,Макро!$29:$29))</f>
        <v>1735.2836863999996</v>
      </c>
      <c r="S22" s="36">
        <f>R22*MAX(1,N(MONTH(S$13)=7)*SUMIF(Макро!$15:$15,S$11,Макро!$29:$29))</f>
        <v>1735.2836863999996</v>
      </c>
      <c r="T22" s="36">
        <f>S22*MAX(1,N(MONTH(T$13)=7)*SUMIF(Макро!$15:$15,T$11,Макро!$29:$29))</f>
        <v>1804.3479771187197</v>
      </c>
      <c r="U22" s="36">
        <f>T22*MAX(1,N(MONTH(U$13)=7)*SUMIF(Макро!$15:$15,U$11,Макро!$29:$29))</f>
        <v>1804.3479771187197</v>
      </c>
      <c r="V22" s="36">
        <f>U22*MAX(1,N(MONTH(V$13)=7)*SUMIF(Макро!$15:$15,V$11,Макро!$29:$29))</f>
        <v>1804.3479771187197</v>
      </c>
      <c r="W22" s="36">
        <f>V22*MAX(1,N(MONTH(W$13)=7)*SUMIF(Макро!$15:$15,W$11,Макро!$29:$29))</f>
        <v>1804.3479771187197</v>
      </c>
      <c r="X22" s="36">
        <f>W22*MAX(1,N(MONTH(X$13)=7)*SUMIF(Макро!$15:$15,X$11,Макро!$29:$29))</f>
        <v>1876.3775483652989</v>
      </c>
      <c r="Y22" s="36">
        <f>X22*MAX(1,N(MONTH(Y$13)=7)*SUMIF(Макро!$15:$15,Y$11,Макро!$29:$29))</f>
        <v>1876.3775483652989</v>
      </c>
      <c r="Z22" s="36">
        <f>Y22*MAX(1,N(MONTH(Z$13)=7)*SUMIF(Макро!$15:$15,Z$11,Макро!$29:$29))</f>
        <v>1876.3775483652989</v>
      </c>
      <c r="AA22" s="36">
        <f>Z22*MAX(1,N(MONTH(AA$13)=7)*SUMIF(Макро!$15:$15,AA$11,Макро!$29:$29))</f>
        <v>1876.3775483652989</v>
      </c>
      <c r="AB22" s="36">
        <f>AA22*MAX(1,N(MONTH(AB$13)=7)*SUMIF(Макро!$15:$15,AB$11,Макро!$29:$29))</f>
        <v>1951.1887212186232</v>
      </c>
      <c r="AC22" s="36">
        <f>AB22*MAX(1,N(MONTH(AC$13)=7)*SUMIF(Макро!$15:$15,AC$11,Макро!$29:$29))</f>
        <v>1951.1887212186232</v>
      </c>
      <c r="AD22" s="36">
        <f>AC22*MAX(1,N(MONTH(AD$13)=7)*SUMIF(Макро!$15:$15,AD$11,Макро!$29:$29))</f>
        <v>1951.1887212186232</v>
      </c>
      <c r="AE22" s="36">
        <f>AD22*MAX(1,N(MONTH(AE$13)=7)*SUMIF(Макро!$15:$15,AE$11,Макро!$29:$29))</f>
        <v>1951.1887212186232</v>
      </c>
      <c r="AF22" s="36">
        <f>AE22*MAX(1,N(MONTH(AF$13)=7)*SUMIF(Макро!$15:$15,AF$11,Макро!$29:$29))</f>
        <v>2028.7484728870634</v>
      </c>
      <c r="AG22" s="36">
        <f>AF22*MAX(1,N(MONTH(AG$13)=7)*SUMIF(Макро!$15:$15,AG$11,Макро!$29:$29))</f>
        <v>2028.7484728870634</v>
      </c>
      <c r="AH22" s="36">
        <f>AG22*MAX(1,N(MONTH(AH$13)=7)*SUMIF(Макро!$15:$15,AH$11,Макро!$29:$29))</f>
        <v>2028.7484728870634</v>
      </c>
      <c r="AI22" s="36">
        <f>AH22*MAX(1,N(MONTH(AI$13)=7)*SUMIF(Макро!$15:$15,AI$11,Макро!$29:$29))</f>
        <v>2028.7484728870634</v>
      </c>
      <c r="AJ22" s="36">
        <f>AI22*MAX(1,N(MONTH(AJ$13)=7)*SUMIF(Макро!$15:$15,AJ$11,Макро!$29:$29))</f>
        <v>2109.1477748675775</v>
      </c>
      <c r="AK22" s="36">
        <f>AJ22*MAX(1,N(MONTH(AK$13)=7)*SUMIF(Макро!$15:$15,AK$11,Макро!$29:$29))</f>
        <v>2109.1477748675775</v>
      </c>
      <c r="AL22" s="36">
        <f>AK22*MAX(1,N(MONTH(AL$13)=7)*SUMIF(Макро!$15:$15,AL$11,Макро!$29:$29))</f>
        <v>2109.1477748675775</v>
      </c>
      <c r="AM22" s="36">
        <f>AL22*MAX(1,N(MONTH(AM$13)=7)*SUMIF(Макро!$15:$15,AM$11,Макро!$29:$29))</f>
        <v>2109.1477748675775</v>
      </c>
      <c r="AN22" s="36">
        <f>AM22*MAX(1,N(MONTH(AN$13)=7)*SUMIF(Макро!$15:$15,AN$11,Макро!$29:$29))</f>
        <v>2192.5645693635902</v>
      </c>
      <c r="AO22" s="36">
        <f>AN22*MAX(1,N(MONTH(AO$13)=7)*SUMIF(Макро!$15:$15,AO$11,Макро!$29:$29))</f>
        <v>2192.5645693635902</v>
      </c>
      <c r="AP22" s="36">
        <f>AO22*MAX(1,N(MONTH(AP$13)=7)*SUMIF(Макро!$15:$15,AP$11,Макро!$29:$29))</f>
        <v>2192.5645693635902</v>
      </c>
      <c r="AQ22" s="36">
        <f>AP22*MAX(1,N(MONTH(AQ$13)=7)*SUMIF(Макро!$15:$15,AQ$11,Макро!$29:$29))</f>
        <v>2192.5645693635902</v>
      </c>
      <c r="AR22" s="36">
        <f>AQ22*MAX(1,N(MONTH(AR$13)=7)*SUMIF(Макро!$15:$15,AR$11,Макро!$29:$29))</f>
        <v>2279.1927954991456</v>
      </c>
      <c r="AS22" s="36">
        <f>AR22*MAX(1,N(MONTH(AS$13)=7)*SUMIF(Макро!$15:$15,AS$11,Макро!$29:$29))</f>
        <v>2279.1927954991456</v>
      </c>
      <c r="AT22" s="36">
        <f>AS22*MAX(1,N(MONTH(AT$13)=7)*SUMIF(Макро!$15:$15,AT$11,Макро!$29:$29))</f>
        <v>2279.1927954991456</v>
      </c>
      <c r="AU22" s="36">
        <f>AT22*MAX(1,N(MONTH(AU$13)=7)*SUMIF(Макро!$15:$15,AU$11,Макро!$29:$29))</f>
        <v>2279.1927954991456</v>
      </c>
      <c r="AV22" s="36">
        <f>AU22*MAX(1,N(MONTH(AV$13)=7)*SUMIF(Макро!$15:$15,AV$11,Макро!$29:$29))</f>
        <v>2369.334870561137</v>
      </c>
      <c r="AW22" s="36">
        <f>AV22*MAX(1,N(MONTH(AW$13)=7)*SUMIF(Макро!$15:$15,AW$11,Макро!$29:$29))</f>
        <v>2369.334870561137</v>
      </c>
      <c r="AX22" s="36">
        <f>AW22*MAX(1,N(MONTH(AX$13)=7)*SUMIF(Макро!$15:$15,AX$11,Макро!$29:$29))</f>
        <v>2369.334870561137</v>
      </c>
      <c r="AY22" s="36">
        <f>AX22*MAX(1,N(MONTH(AY$13)=7)*SUMIF(Макро!$15:$15,AY$11,Макро!$29:$29))</f>
        <v>2369.334870561137</v>
      </c>
      <c r="AZ22" s="36">
        <f>AY22*MAX(1,N(MONTH(AZ$13)=7)*SUMIF(Макро!$15:$15,AZ$11,Макро!$29:$29))</f>
        <v>2463.2553048301802</v>
      </c>
      <c r="BA22" s="36">
        <f>AZ22*MAX(1,N(MONTH(BA$13)=7)*SUMIF(Макро!$15:$15,BA$11,Макро!$29:$29))</f>
        <v>2463.2553048301802</v>
      </c>
      <c r="BB22" s="36">
        <f>BA22*MAX(1,N(MONTH(BB$13)=7)*SUMIF(Макро!$15:$15,BB$11,Макро!$29:$29))</f>
        <v>2463.2553048301802</v>
      </c>
      <c r="BC22" s="36">
        <f>BB22*MAX(1,N(MONTH(BC$13)=7)*SUMIF(Макро!$15:$15,BC$11,Макро!$29:$29))</f>
        <v>2463.2553048301802</v>
      </c>
      <c r="BD22" s="36">
        <f>BC22*MAX(1,N(MONTH(BD$13)=7)*SUMIF(Макро!$15:$15,BD$11,Макро!$29:$29))</f>
        <v>2561.0465404319384</v>
      </c>
      <c r="BE22" s="36">
        <f>BD22*MAX(1,N(MONTH(BE$13)=7)*SUMIF(Макро!$15:$15,BE$11,Макро!$29:$29))</f>
        <v>2561.0465404319384</v>
      </c>
      <c r="BF22" s="36">
        <f>BE22*MAX(1,N(MONTH(BF$13)=7)*SUMIF(Макро!$15:$15,BF$11,Макро!$29:$29))</f>
        <v>2561.0465404319384</v>
      </c>
      <c r="BG22" s="36">
        <f>BF22*MAX(1,N(MONTH(BG$13)=7)*SUMIF(Макро!$15:$15,BG$11,Макро!$29:$29))</f>
        <v>2561.0465404319384</v>
      </c>
      <c r="BH22" s="36">
        <f>BG22*MAX(1,N(MONTH(BH$13)=7)*SUMIF(Макро!$15:$15,BH$11,Макро!$29:$29))</f>
        <v>2663.0274136719381</v>
      </c>
      <c r="BI22" s="36">
        <f>BH22*MAX(1,N(MONTH(BI$13)=7)*SUMIF(Макро!$15:$15,BI$11,Макро!$29:$29))</f>
        <v>2663.0274136719381</v>
      </c>
      <c r="BJ22" s="36">
        <f>BI22*MAX(1,N(MONTH(BJ$13)=7)*SUMIF(Макро!$15:$15,BJ$11,Макро!$29:$29))</f>
        <v>2663.0274136719381</v>
      </c>
      <c r="BK22" s="36">
        <f>BJ22*MAX(1,N(MONTH(BK$13)=7)*SUMIF(Макро!$15:$15,BK$11,Макро!$29:$29))</f>
        <v>2663.0274136719381</v>
      </c>
      <c r="BL22" s="36">
        <f>BK22*MAX(1,N(MONTH(BL$13)=7)*SUMIF(Макро!$15:$15,BL$11,Макро!$29:$29))</f>
        <v>2663.0274136719381</v>
      </c>
      <c r="BM22" s="36">
        <f>BL22*MAX(1,N(MONTH(BM$13)=7)*SUMIF(Макро!$15:$15,BM$11,Макро!$29:$29))</f>
        <v>2663.0274136719381</v>
      </c>
      <c r="BN22" s="36">
        <f>BM22*MAX(1,N(MONTH(BN$13)=7)*SUMIF(Макро!$15:$15,BN$11,Макро!$29:$29))</f>
        <v>2663.0274136719381</v>
      </c>
      <c r="BO22" s="36">
        <f>BN22*MAX(1,N(MONTH(BO$13)=7)*SUMIF(Макро!$15:$15,BO$11,Макро!$29:$29))</f>
        <v>2663.0274136719381</v>
      </c>
      <c r="BP22" s="36">
        <f>BO22*MAX(1,N(MONTH(BP$13)=7)*SUMIF(Макро!$15:$15,BP$11,Макро!$29:$29))</f>
        <v>2663.0274136719381</v>
      </c>
      <c r="BQ22" s="36">
        <f>BP22*MAX(1,N(MONTH(BQ$13)=7)*SUMIF(Макро!$15:$15,BQ$11,Макро!$29:$29))</f>
        <v>2663.0274136719381</v>
      </c>
      <c r="BR22" s="36">
        <f>BQ22*MAX(1,N(MONTH(BR$13)=7)*SUMIF(Макро!$15:$15,BR$11,Макро!$29:$29))</f>
        <v>2663.0274136719381</v>
      </c>
      <c r="BS22" s="36">
        <f>BR22*MAX(1,N(MONTH(BS$13)=7)*SUMIF(Макро!$15:$15,BS$11,Макро!$29:$29))</f>
        <v>2663.0274136719381</v>
      </c>
      <c r="BT22" s="36">
        <f>BS22*MAX(1,N(MONTH(BT$13)=7)*SUMIF(Макро!$15:$15,BT$11,Макро!$29:$29))</f>
        <v>2663.0274136719381</v>
      </c>
      <c r="BU22" s="36">
        <f>BT22*MAX(1,N(MONTH(BU$13)=7)*SUMIF(Макро!$15:$15,BU$11,Макро!$29:$29))</f>
        <v>2663.0274136719381</v>
      </c>
      <c r="BV22" s="36">
        <f>BU22*MAX(1,N(MONTH(BV$13)=7)*SUMIF(Макро!$15:$15,BV$11,Макро!$29:$29))</f>
        <v>2663.0274136719381</v>
      </c>
      <c r="BW22" s="36">
        <f>BV22*MAX(1,N(MONTH(BW$13)=7)*SUMIF(Макро!$15:$15,BW$11,Макро!$29:$29))</f>
        <v>2663.0274136719381</v>
      </c>
      <c r="BX22" s="36">
        <f>BW22*MAX(1,N(MONTH(BX$13)=7)*SUMIF(Макро!$15:$15,BX$11,Макро!$29:$29))</f>
        <v>2663.0274136719381</v>
      </c>
      <c r="BY22" s="36">
        <f>BX22*MAX(1,N(MONTH(BY$13)=7)*SUMIF(Макро!$15:$15,BY$11,Макро!$29:$29))</f>
        <v>2663.0274136719381</v>
      </c>
      <c r="BZ22" s="36">
        <f>BY22*MAX(1,N(MONTH(BZ$13)=7)*SUMIF(Макро!$15:$15,BZ$11,Макро!$29:$29))</f>
        <v>2663.0274136719381</v>
      </c>
      <c r="CA22" s="36">
        <f>BZ22*MAX(1,N(MONTH(CA$13)=7)*SUMIF(Макро!$15:$15,CA$11,Макро!$29:$29))</f>
        <v>2663.0274136719381</v>
      </c>
      <c r="CB22" s="36">
        <f>CA22*MAX(1,N(MONTH(CB$13)=7)*SUMIF(Макро!$15:$15,CB$11,Макро!$29:$29))</f>
        <v>2663.0274136719381</v>
      </c>
      <c r="CC22" s="36">
        <f>CB22*MAX(1,N(MONTH(CC$13)=7)*SUMIF(Макро!$15:$15,CC$11,Макро!$29:$29))</f>
        <v>2663.0274136719381</v>
      </c>
      <c r="CD22" s="36">
        <f>CC22*MAX(1,N(MONTH(CD$13)=7)*SUMIF(Макро!$15:$15,CD$11,Макро!$29:$29))</f>
        <v>2663.0274136719381</v>
      </c>
      <c r="CE22" s="36">
        <f>CD22*MAX(1,N(MONTH(CE$13)=7)*SUMIF(Макро!$15:$15,CE$11,Макро!$29:$29))</f>
        <v>2663.0274136719381</v>
      </c>
      <c r="CF22" s="36">
        <f>CE22*MAX(1,N(MONTH(CF$13)=7)*SUMIF(Макро!$15:$15,CF$11,Макро!$29:$29))</f>
        <v>2663.0274136719381</v>
      </c>
      <c r="CG22" s="36">
        <f>CF22*MAX(1,N(MONTH(CG$13)=7)*SUMIF(Макро!$15:$15,CG$11,Макро!$29:$29))</f>
        <v>2663.0274136719381</v>
      </c>
      <c r="CH22" s="36">
        <f>CG22*MAX(1,N(MONTH(CH$13)=7)*SUMIF(Макро!$15:$15,CH$11,Макро!$29:$29))</f>
        <v>2663.0274136719381</v>
      </c>
      <c r="CI22" s="36">
        <f>CH22*MAX(1,N(MONTH(CI$13)=7)*SUMIF(Макро!$15:$15,CI$11,Макро!$29:$29))</f>
        <v>2663.0274136719381</v>
      </c>
      <c r="CJ22" s="36">
        <f>CI22*MAX(1,N(MONTH(CJ$13)=7)*SUMIF(Макро!$15:$15,CJ$11,Макро!$29:$29))</f>
        <v>2663.0274136719381</v>
      </c>
      <c r="CK22" s="36">
        <f>CJ22*MAX(1,N(MONTH(CK$13)=7)*SUMIF(Макро!$15:$15,CK$11,Макро!$29:$29))</f>
        <v>2663.0274136719381</v>
      </c>
      <c r="CL22" s="36">
        <f>CK22*MAX(1,N(MONTH(CL$13)=7)*SUMIF(Макро!$15:$15,CL$11,Макро!$29:$29))</f>
        <v>2663.0274136719381</v>
      </c>
      <c r="CM22" s="36">
        <f>CL22*MAX(1,N(MONTH(CM$13)=7)*SUMIF(Макро!$15:$15,CM$11,Макро!$29:$29))</f>
        <v>2663.0274136719381</v>
      </c>
      <c r="CN22" s="36">
        <f>CM22*MAX(1,N(MONTH(CN$13)=7)*SUMIF(Макро!$15:$15,CN$11,Макро!$29:$29))</f>
        <v>2663.0274136719381</v>
      </c>
      <c r="CO22" s="36">
        <f>CN22*MAX(1,N(MONTH(CO$13)=7)*SUMIF(Макро!$15:$15,CO$11,Макро!$29:$29))</f>
        <v>2663.0274136719381</v>
      </c>
      <c r="CP22" s="36">
        <f>CO22*MAX(1,N(MONTH(CP$13)=7)*SUMIF(Макро!$15:$15,CP$11,Макро!$29:$29))</f>
        <v>2663.0274136719381</v>
      </c>
      <c r="CQ22" s="36">
        <f>CP22*MAX(1,N(MONTH(CQ$13)=7)*SUMIF(Макро!$15:$15,CQ$11,Макро!$29:$29))</f>
        <v>2663.0274136719381</v>
      </c>
      <c r="CR22" s="36">
        <f>CQ22*MAX(1,N(MONTH(CR$13)=7)*SUMIF(Макро!$15:$15,CR$11,Макро!$29:$29))</f>
        <v>2663.0274136719381</v>
      </c>
      <c r="CS22" s="36">
        <f>CR22*MAX(1,N(MONTH(CS$13)=7)*SUMIF(Макро!$15:$15,CS$11,Макро!$29:$29))</f>
        <v>2663.0274136719381</v>
      </c>
      <c r="CT22" s="36">
        <f>CS22*MAX(1,N(MONTH(CT$13)=7)*SUMIF(Макро!$15:$15,CT$11,Макро!$29:$29))</f>
        <v>2663.0274136719381</v>
      </c>
      <c r="CU22" s="36">
        <f>CT22*MAX(1,N(MONTH(CU$13)=7)*SUMIF(Макро!$15:$15,CU$11,Макро!$29:$29))</f>
        <v>2663.0274136719381</v>
      </c>
      <c r="CV22" s="36">
        <f>CU22*MAX(1,N(MONTH(CV$13)=7)*SUMIF(Макро!$15:$15,CV$11,Макро!$29:$29))</f>
        <v>2663.0274136719381</v>
      </c>
      <c r="CW22" s="36">
        <f>CV22*MAX(1,N(MONTH(CW$13)=7)*SUMIF(Макро!$15:$15,CW$11,Макро!$29:$29))</f>
        <v>2663.0274136719381</v>
      </c>
      <c r="CX22" s="36">
        <f>CW22*MAX(1,N(MONTH(CX$13)=7)*SUMIF(Макро!$15:$15,CX$11,Макро!$29:$29))</f>
        <v>2663.0274136719381</v>
      </c>
      <c r="CY22" s="36">
        <f>CX22*MAX(1,N(MONTH(CY$13)=7)*SUMIF(Макро!$15:$15,CY$11,Макро!$29:$29))</f>
        <v>2663.0274136719381</v>
      </c>
      <c r="CZ22" s="36">
        <f>CY22*MAX(1,N(MONTH(CZ$13)=7)*SUMIF(Макро!$15:$15,CZ$11,Макро!$29:$29))</f>
        <v>2663.0274136719381</v>
      </c>
      <c r="DA22" s="36">
        <f>CZ22*MAX(1,N(MONTH(DA$13)=7)*SUMIF(Макро!$15:$15,DA$11,Макро!$29:$29))</f>
        <v>2663.0274136719381</v>
      </c>
      <c r="DB22" s="36">
        <f>DA22*MAX(1,N(MONTH(DB$13)=7)*SUMIF(Макро!$15:$15,DB$11,Макро!$29:$29))</f>
        <v>2663.0274136719381</v>
      </c>
      <c r="DC22" s="36">
        <f>DB22*MAX(1,N(MONTH(DC$13)=7)*SUMIF(Макро!$15:$15,DC$11,Макро!$29:$29))</f>
        <v>2663.0274136719381</v>
      </c>
      <c r="DD22" s="36">
        <f>DC22*MAX(1,N(MONTH(DD$13)=7)*SUMIF(Макро!$15:$15,DD$11,Макро!$29:$29))</f>
        <v>2663.0274136719381</v>
      </c>
      <c r="DE22" s="36">
        <f>DD22*MAX(1,N(MONTH(DE$13)=7)*SUMIF(Макро!$15:$15,DE$11,Макро!$29:$29))</f>
        <v>2663.0274136719381</v>
      </c>
      <c r="DF22" s="36">
        <f>DE22*MAX(1,N(MONTH(DF$13)=7)*SUMIF(Макро!$15:$15,DF$11,Макро!$29:$29))</f>
        <v>2663.0274136719381</v>
      </c>
      <c r="DG22" s="36">
        <f>DF22*MAX(1,N(MONTH(DG$13)=7)*SUMIF(Макро!$15:$15,DG$11,Макро!$29:$29))</f>
        <v>2663.0274136719381</v>
      </c>
      <c r="DH22" s="36">
        <f>DG22*MAX(1,N(MONTH(DH$13)=7)*SUMIF(Макро!$15:$15,DH$11,Макро!$29:$29))</f>
        <v>2663.0274136719381</v>
      </c>
      <c r="DI22" s="36">
        <f>DH22*MAX(1,N(MONTH(DI$13)=7)*SUMIF(Макро!$15:$15,DI$11,Макро!$29:$29))</f>
        <v>2663.0274136719381</v>
      </c>
      <c r="DJ22" s="36">
        <f>DI22*MAX(1,N(MONTH(DJ$13)=7)*SUMIF(Макро!$15:$15,DJ$11,Макро!$29:$29))</f>
        <v>2663.0274136719381</v>
      </c>
    </row>
    <row r="23" spans="1:115" x14ac:dyDescent="0.25">
      <c r="B23" s="131" t="s">
        <v>421</v>
      </c>
      <c r="F23" s="36"/>
      <c r="G23" s="49"/>
      <c r="H23" s="49"/>
      <c r="I23" s="163"/>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row>
    <row r="24" spans="1:115" x14ac:dyDescent="0.25">
      <c r="B24" s="162" t="str">
        <f>Ввод!D168</f>
        <v>Теплоснабжение - население</v>
      </c>
      <c r="D24" s="45" t="str">
        <f>Ввод!F168</f>
        <v>руб. / Гкал</v>
      </c>
      <c r="E24" s="45">
        <f>N(Ввод!H168)</f>
        <v>0</v>
      </c>
      <c r="F24" s="36"/>
      <c r="G24" s="49"/>
      <c r="H24" s="49"/>
      <c r="I24" s="163"/>
      <c r="J24" s="36">
        <f>$E24*Ввод!I168</f>
        <v>0</v>
      </c>
      <c r="K24" s="36">
        <f>$E24*Ввод!J168</f>
        <v>0</v>
      </c>
      <c r="L24" s="36">
        <f>$E24*Ввод!K168</f>
        <v>0</v>
      </c>
      <c r="M24" s="36">
        <f>$E24*Ввод!L168</f>
        <v>0</v>
      </c>
      <c r="N24" s="36">
        <f>$E24*Ввод!M168</f>
        <v>0</v>
      </c>
      <c r="O24" s="36">
        <f>$E24*Ввод!N168</f>
        <v>0</v>
      </c>
      <c r="P24" s="36">
        <f>$E24*Ввод!O168</f>
        <v>0</v>
      </c>
      <c r="Q24" s="36">
        <f>$E24*Ввод!P168</f>
        <v>0</v>
      </c>
      <c r="R24" s="36">
        <f>$E24*Ввод!Q168</f>
        <v>0</v>
      </c>
      <c r="S24" s="36">
        <f>$E24*Ввод!R168</f>
        <v>0</v>
      </c>
      <c r="T24" s="36">
        <f>$E24*Ввод!S168</f>
        <v>0</v>
      </c>
      <c r="U24" s="36">
        <f>$E24*Ввод!T168</f>
        <v>0</v>
      </c>
      <c r="V24" s="36">
        <f>$E24*Ввод!U168</f>
        <v>0</v>
      </c>
      <c r="W24" s="36">
        <f>$E24*Ввод!V168</f>
        <v>0</v>
      </c>
      <c r="X24" s="36">
        <f>$E24*Ввод!W168</f>
        <v>0</v>
      </c>
      <c r="Y24" s="36">
        <f>$E24*Ввод!X168</f>
        <v>0</v>
      </c>
      <c r="Z24" s="36">
        <f>$E24*Ввод!Y168</f>
        <v>0</v>
      </c>
      <c r="AA24" s="36">
        <f>$E24*Ввод!Z168</f>
        <v>0</v>
      </c>
      <c r="AB24" s="36">
        <f>$E24*Ввод!AA168</f>
        <v>0</v>
      </c>
      <c r="AC24" s="36">
        <f>$E24*Ввод!AB168</f>
        <v>0</v>
      </c>
      <c r="AD24" s="36">
        <f>$E24*Ввод!AC168</f>
        <v>0</v>
      </c>
      <c r="AE24" s="36">
        <f>$E24*Ввод!AD168</f>
        <v>0</v>
      </c>
      <c r="AF24" s="36">
        <f>$E24*Ввод!AE168</f>
        <v>0</v>
      </c>
      <c r="AG24" s="36">
        <f>$E24*Ввод!AF168</f>
        <v>0</v>
      </c>
      <c r="AH24" s="36">
        <f>$E24*Ввод!AG168</f>
        <v>0</v>
      </c>
      <c r="AI24" s="36">
        <f>$E24*Ввод!AH168</f>
        <v>0</v>
      </c>
      <c r="AJ24" s="36">
        <f>$E24*Ввод!AI168</f>
        <v>0</v>
      </c>
      <c r="AK24" s="36">
        <f>$E24*Ввод!AJ168</f>
        <v>0</v>
      </c>
      <c r="AL24" s="36">
        <f>$E24*Ввод!AK168</f>
        <v>0</v>
      </c>
      <c r="AM24" s="36">
        <f>$E24*Ввод!AL168</f>
        <v>0</v>
      </c>
      <c r="AN24" s="36">
        <f>$E24*Ввод!AM168</f>
        <v>0</v>
      </c>
      <c r="AO24" s="36">
        <f>$E24*Ввод!AN168</f>
        <v>0</v>
      </c>
      <c r="AP24" s="36">
        <f>$E24*Ввод!AO168</f>
        <v>0</v>
      </c>
      <c r="AQ24" s="36">
        <f>$E24*Ввод!AP168</f>
        <v>0</v>
      </c>
      <c r="AR24" s="36">
        <f>$E24*Ввод!AQ168</f>
        <v>0</v>
      </c>
      <c r="AS24" s="36">
        <f>$E24*Ввод!AR168</f>
        <v>0</v>
      </c>
      <c r="AT24" s="36">
        <f>$E24*Ввод!AS168</f>
        <v>0</v>
      </c>
      <c r="AU24" s="36">
        <f>$E24*Ввод!AT168</f>
        <v>0</v>
      </c>
      <c r="AV24" s="36">
        <f>$E24*Ввод!AU168</f>
        <v>0</v>
      </c>
      <c r="AW24" s="36">
        <f>$E24*Ввод!AV168</f>
        <v>0</v>
      </c>
      <c r="AX24" s="36">
        <f>$E24*Ввод!AW168</f>
        <v>0</v>
      </c>
      <c r="AY24" s="36">
        <f>$E24*Ввод!AX168</f>
        <v>0</v>
      </c>
      <c r="AZ24" s="36">
        <f>$E24*Ввод!AY168</f>
        <v>0</v>
      </c>
      <c r="BA24" s="36">
        <f>$E24*Ввод!AZ168</f>
        <v>0</v>
      </c>
      <c r="BB24" s="36">
        <f>$E24*Ввод!BA168</f>
        <v>0</v>
      </c>
      <c r="BC24" s="36">
        <f>$E24*Ввод!BB168</f>
        <v>0</v>
      </c>
      <c r="BD24" s="36">
        <f>$E24*Ввод!BC168</f>
        <v>0</v>
      </c>
      <c r="BE24" s="36">
        <f>$E24*Ввод!BD168</f>
        <v>0</v>
      </c>
      <c r="BF24" s="36">
        <f>$E24*Ввод!BE168</f>
        <v>0</v>
      </c>
      <c r="BG24" s="36">
        <f>$E24*Ввод!BF168</f>
        <v>0</v>
      </c>
      <c r="BH24" s="36">
        <f>$E24*Ввод!BG168</f>
        <v>0</v>
      </c>
      <c r="BI24" s="36">
        <f>$E24*Ввод!BH168</f>
        <v>0</v>
      </c>
      <c r="BJ24" s="36">
        <f>$E24*Ввод!BI168</f>
        <v>0</v>
      </c>
      <c r="BK24" s="36">
        <f>$E24*Ввод!BJ168</f>
        <v>0</v>
      </c>
      <c r="BL24" s="36">
        <f>$E24*Ввод!BK168</f>
        <v>0</v>
      </c>
      <c r="BM24" s="36">
        <f>$E24*Ввод!BL168</f>
        <v>0</v>
      </c>
      <c r="BN24" s="36">
        <f>$E24*Ввод!BM168</f>
        <v>0</v>
      </c>
      <c r="BO24" s="36">
        <f>$E24*Ввод!BN168</f>
        <v>0</v>
      </c>
      <c r="BP24" s="36">
        <f>$E24*Ввод!BO168</f>
        <v>0</v>
      </c>
      <c r="BQ24" s="36">
        <f>$E24*Ввод!BP168</f>
        <v>0</v>
      </c>
      <c r="BR24" s="36">
        <f>$E24*Ввод!BQ168</f>
        <v>0</v>
      </c>
      <c r="BS24" s="36">
        <f>$E24*Ввод!BR168</f>
        <v>0</v>
      </c>
      <c r="BT24" s="36">
        <f>$E24*Ввод!BS168</f>
        <v>0</v>
      </c>
      <c r="BU24" s="36">
        <f>$E24*Ввод!BT168</f>
        <v>0</v>
      </c>
      <c r="BV24" s="36">
        <f>$E24*Ввод!BU168</f>
        <v>0</v>
      </c>
      <c r="BW24" s="36">
        <f>$E24*Ввод!BV168</f>
        <v>0</v>
      </c>
      <c r="BX24" s="36">
        <f>$E24*Ввод!BW168</f>
        <v>0</v>
      </c>
      <c r="BY24" s="36">
        <f>$E24*Ввод!BX168</f>
        <v>0</v>
      </c>
      <c r="BZ24" s="36">
        <f>$E24*Ввод!BY168</f>
        <v>0</v>
      </c>
      <c r="CA24" s="36">
        <f>$E24*Ввод!BZ168</f>
        <v>0</v>
      </c>
      <c r="CB24" s="36">
        <f>$E24*Ввод!CA168</f>
        <v>0</v>
      </c>
      <c r="CC24" s="36">
        <f>$E24*Ввод!CB168</f>
        <v>0</v>
      </c>
      <c r="CD24" s="36">
        <f>$E24*Ввод!CC168</f>
        <v>0</v>
      </c>
      <c r="CE24" s="36">
        <f>$E24*Ввод!CD168</f>
        <v>0</v>
      </c>
      <c r="CF24" s="36">
        <f>$E24*Ввод!CE168</f>
        <v>0</v>
      </c>
      <c r="CG24" s="36">
        <f>$E24*Ввод!CF168</f>
        <v>0</v>
      </c>
      <c r="CH24" s="36">
        <f>$E24*Ввод!CG168</f>
        <v>0</v>
      </c>
      <c r="CI24" s="36">
        <f>$E24*Ввод!CH168</f>
        <v>0</v>
      </c>
      <c r="CJ24" s="36">
        <f>$E24*Ввод!CI168</f>
        <v>0</v>
      </c>
      <c r="CK24" s="36">
        <f>$E24*Ввод!CJ168</f>
        <v>0</v>
      </c>
      <c r="CL24" s="36">
        <f>$E24*Ввод!CK168</f>
        <v>0</v>
      </c>
      <c r="CM24" s="36">
        <f>$E24*Ввод!CL168</f>
        <v>0</v>
      </c>
      <c r="CN24" s="36">
        <f>$E24*Ввод!CM168</f>
        <v>0</v>
      </c>
      <c r="CO24" s="36">
        <f>$E24*Ввод!CN168</f>
        <v>0</v>
      </c>
      <c r="CP24" s="36">
        <f>$E24*Ввод!CO168</f>
        <v>0</v>
      </c>
      <c r="CQ24" s="36">
        <f>$E24*Ввод!CP168</f>
        <v>0</v>
      </c>
      <c r="CR24" s="36">
        <f>$E24*Ввод!CQ168</f>
        <v>0</v>
      </c>
      <c r="CS24" s="36">
        <f>$E24*Ввод!CR168</f>
        <v>0</v>
      </c>
      <c r="CT24" s="36">
        <f>$E24*Ввод!CS168</f>
        <v>0</v>
      </c>
      <c r="CU24" s="36">
        <f>$E24*Ввод!CT168</f>
        <v>0</v>
      </c>
      <c r="CV24" s="36">
        <f>$E24*Ввод!CU168</f>
        <v>0</v>
      </c>
      <c r="CW24" s="36">
        <f>$E24*Ввод!CV168</f>
        <v>0</v>
      </c>
      <c r="CX24" s="36">
        <f>$E24*Ввод!CW168</f>
        <v>0</v>
      </c>
      <c r="CY24" s="36">
        <f>$E24*Ввод!CX168</f>
        <v>0</v>
      </c>
      <c r="CZ24" s="36">
        <f>$E24*Ввод!CY168</f>
        <v>0</v>
      </c>
      <c r="DA24" s="36">
        <f>$E24*Ввод!CZ168</f>
        <v>0</v>
      </c>
      <c r="DB24" s="36">
        <f>$E24*Ввод!DA168</f>
        <v>0</v>
      </c>
      <c r="DC24" s="36">
        <f>$E24*Ввод!DB168</f>
        <v>0</v>
      </c>
      <c r="DD24" s="36">
        <f>$E24*Ввод!DC168</f>
        <v>0</v>
      </c>
      <c r="DE24" s="36">
        <f>$E24*Ввод!DD168</f>
        <v>0</v>
      </c>
      <c r="DF24" s="36">
        <f>$E24*Ввод!DE168</f>
        <v>0</v>
      </c>
      <c r="DG24" s="36">
        <f>$E24*Ввод!DF168</f>
        <v>0</v>
      </c>
      <c r="DH24" s="36">
        <f>$E24*Ввод!DG168</f>
        <v>0</v>
      </c>
      <c r="DI24" s="36">
        <f>$E24*Ввод!DH168</f>
        <v>0</v>
      </c>
      <c r="DJ24" s="36">
        <f>$E24*Ввод!DI168</f>
        <v>0</v>
      </c>
    </row>
    <row r="25" spans="1:115" x14ac:dyDescent="0.25">
      <c r="B25" s="162" t="str">
        <f>Ввод!D169</f>
        <v>Теплоснабжение - прочие абоненты</v>
      </c>
      <c r="D25" s="45" t="str">
        <f>Ввод!F169</f>
        <v>руб. / Гкал</v>
      </c>
      <c r="E25" s="45">
        <f>N(Ввод!H169)</f>
        <v>0</v>
      </c>
      <c r="F25" s="36"/>
      <c r="G25" s="49"/>
      <c r="H25" s="49"/>
      <c r="I25" s="163"/>
      <c r="J25" s="36">
        <f>$E25*Ввод!I169</f>
        <v>0</v>
      </c>
      <c r="K25" s="36">
        <f>$E25*Ввод!J169</f>
        <v>0</v>
      </c>
      <c r="L25" s="36">
        <f>$E25*Ввод!K169</f>
        <v>0</v>
      </c>
      <c r="M25" s="36">
        <f>$E25*Ввод!L169</f>
        <v>0</v>
      </c>
      <c r="N25" s="36">
        <f>$E25*Ввод!M169</f>
        <v>0</v>
      </c>
      <c r="O25" s="36">
        <f>$E25*Ввод!N169</f>
        <v>0</v>
      </c>
      <c r="P25" s="36">
        <f>$E25*Ввод!O169</f>
        <v>0</v>
      </c>
      <c r="Q25" s="36">
        <f>$E25*Ввод!P169</f>
        <v>0</v>
      </c>
      <c r="R25" s="36">
        <f>$E25*Ввод!Q169</f>
        <v>0</v>
      </c>
      <c r="S25" s="36">
        <f>$E25*Ввод!R169</f>
        <v>0</v>
      </c>
      <c r="T25" s="36">
        <f>$E25*Ввод!S169</f>
        <v>0</v>
      </c>
      <c r="U25" s="36">
        <f>$E25*Ввод!T169</f>
        <v>0</v>
      </c>
      <c r="V25" s="36">
        <f>$E25*Ввод!U169</f>
        <v>0</v>
      </c>
      <c r="W25" s="36">
        <f>$E25*Ввод!V169</f>
        <v>0</v>
      </c>
      <c r="X25" s="36">
        <f>$E25*Ввод!W169</f>
        <v>0</v>
      </c>
      <c r="Y25" s="36">
        <f>$E25*Ввод!X169</f>
        <v>0</v>
      </c>
      <c r="Z25" s="36">
        <f>$E25*Ввод!Y169</f>
        <v>0</v>
      </c>
      <c r="AA25" s="36">
        <f>$E25*Ввод!Z169</f>
        <v>0</v>
      </c>
      <c r="AB25" s="36">
        <f>$E25*Ввод!AA169</f>
        <v>0</v>
      </c>
      <c r="AC25" s="36">
        <f>$E25*Ввод!AB169</f>
        <v>0</v>
      </c>
      <c r="AD25" s="36">
        <f>$E25*Ввод!AC169</f>
        <v>0</v>
      </c>
      <c r="AE25" s="36">
        <f>$E25*Ввод!AD169</f>
        <v>0</v>
      </c>
      <c r="AF25" s="36">
        <f>$E25*Ввод!AE169</f>
        <v>0</v>
      </c>
      <c r="AG25" s="36">
        <f>$E25*Ввод!AF169</f>
        <v>0</v>
      </c>
      <c r="AH25" s="36">
        <f>$E25*Ввод!AG169</f>
        <v>0</v>
      </c>
      <c r="AI25" s="36">
        <f>$E25*Ввод!AH169</f>
        <v>0</v>
      </c>
      <c r="AJ25" s="36">
        <f>$E25*Ввод!AI169</f>
        <v>0</v>
      </c>
      <c r="AK25" s="36">
        <f>$E25*Ввод!AJ169</f>
        <v>0</v>
      </c>
      <c r="AL25" s="36">
        <f>$E25*Ввод!AK169</f>
        <v>0</v>
      </c>
      <c r="AM25" s="36">
        <f>$E25*Ввод!AL169</f>
        <v>0</v>
      </c>
      <c r="AN25" s="36">
        <f>$E25*Ввод!AM169</f>
        <v>0</v>
      </c>
      <c r="AO25" s="36">
        <f>$E25*Ввод!AN169</f>
        <v>0</v>
      </c>
      <c r="AP25" s="36">
        <f>$E25*Ввод!AO169</f>
        <v>0</v>
      </c>
      <c r="AQ25" s="36">
        <f>$E25*Ввод!AP169</f>
        <v>0</v>
      </c>
      <c r="AR25" s="36">
        <f>$E25*Ввод!AQ169</f>
        <v>0</v>
      </c>
      <c r="AS25" s="36">
        <f>$E25*Ввод!AR169</f>
        <v>0</v>
      </c>
      <c r="AT25" s="36">
        <f>$E25*Ввод!AS169</f>
        <v>0</v>
      </c>
      <c r="AU25" s="36">
        <f>$E25*Ввод!AT169</f>
        <v>0</v>
      </c>
      <c r="AV25" s="36">
        <f>$E25*Ввод!AU169</f>
        <v>0</v>
      </c>
      <c r="AW25" s="36">
        <f>$E25*Ввод!AV169</f>
        <v>0</v>
      </c>
      <c r="AX25" s="36">
        <f>$E25*Ввод!AW169</f>
        <v>0</v>
      </c>
      <c r="AY25" s="36">
        <f>$E25*Ввод!AX169</f>
        <v>0</v>
      </c>
      <c r="AZ25" s="36">
        <f>$E25*Ввод!AY169</f>
        <v>0</v>
      </c>
      <c r="BA25" s="36">
        <f>$E25*Ввод!AZ169</f>
        <v>0</v>
      </c>
      <c r="BB25" s="36">
        <f>$E25*Ввод!BA169</f>
        <v>0</v>
      </c>
      <c r="BC25" s="36">
        <f>$E25*Ввод!BB169</f>
        <v>0</v>
      </c>
      <c r="BD25" s="36">
        <f>$E25*Ввод!BC169</f>
        <v>0</v>
      </c>
      <c r="BE25" s="36">
        <f>$E25*Ввод!BD169</f>
        <v>0</v>
      </c>
      <c r="BF25" s="36">
        <f>$E25*Ввод!BE169</f>
        <v>0</v>
      </c>
      <c r="BG25" s="36">
        <f>$E25*Ввод!BF169</f>
        <v>0</v>
      </c>
      <c r="BH25" s="36">
        <f>$E25*Ввод!BG169</f>
        <v>0</v>
      </c>
      <c r="BI25" s="36">
        <f>$E25*Ввод!BH169</f>
        <v>0</v>
      </c>
      <c r="BJ25" s="36">
        <f>$E25*Ввод!BI169</f>
        <v>0</v>
      </c>
      <c r="BK25" s="36">
        <f>$E25*Ввод!BJ169</f>
        <v>0</v>
      </c>
      <c r="BL25" s="36">
        <f>$E25*Ввод!BK169</f>
        <v>0</v>
      </c>
      <c r="BM25" s="36">
        <f>$E25*Ввод!BL169</f>
        <v>0</v>
      </c>
      <c r="BN25" s="36">
        <f>$E25*Ввод!BM169</f>
        <v>0</v>
      </c>
      <c r="BO25" s="36">
        <f>$E25*Ввод!BN169</f>
        <v>0</v>
      </c>
      <c r="BP25" s="36">
        <f>$E25*Ввод!BO169</f>
        <v>0</v>
      </c>
      <c r="BQ25" s="36">
        <f>$E25*Ввод!BP169</f>
        <v>0</v>
      </c>
      <c r="BR25" s="36">
        <f>$E25*Ввод!BQ169</f>
        <v>0</v>
      </c>
      <c r="BS25" s="36">
        <f>$E25*Ввод!BR169</f>
        <v>0</v>
      </c>
      <c r="BT25" s="36">
        <f>$E25*Ввод!BS169</f>
        <v>0</v>
      </c>
      <c r="BU25" s="36">
        <f>$E25*Ввод!BT169</f>
        <v>0</v>
      </c>
      <c r="BV25" s="36">
        <f>$E25*Ввод!BU169</f>
        <v>0</v>
      </c>
      <c r="BW25" s="36">
        <f>$E25*Ввод!BV169</f>
        <v>0</v>
      </c>
      <c r="BX25" s="36">
        <f>$E25*Ввод!BW169</f>
        <v>0</v>
      </c>
      <c r="BY25" s="36">
        <f>$E25*Ввод!BX169</f>
        <v>0</v>
      </c>
      <c r="BZ25" s="36">
        <f>$E25*Ввод!BY169</f>
        <v>0</v>
      </c>
      <c r="CA25" s="36">
        <f>$E25*Ввод!BZ169</f>
        <v>0</v>
      </c>
      <c r="CB25" s="36">
        <f>$E25*Ввод!CA169</f>
        <v>0</v>
      </c>
      <c r="CC25" s="36">
        <f>$E25*Ввод!CB169</f>
        <v>0</v>
      </c>
      <c r="CD25" s="36">
        <f>$E25*Ввод!CC169</f>
        <v>0</v>
      </c>
      <c r="CE25" s="36">
        <f>$E25*Ввод!CD169</f>
        <v>0</v>
      </c>
      <c r="CF25" s="36">
        <f>$E25*Ввод!CE169</f>
        <v>0</v>
      </c>
      <c r="CG25" s="36">
        <f>$E25*Ввод!CF169</f>
        <v>0</v>
      </c>
      <c r="CH25" s="36">
        <f>$E25*Ввод!CG169</f>
        <v>0</v>
      </c>
      <c r="CI25" s="36">
        <f>$E25*Ввод!CH169</f>
        <v>0</v>
      </c>
      <c r="CJ25" s="36">
        <f>$E25*Ввод!CI169</f>
        <v>0</v>
      </c>
      <c r="CK25" s="36">
        <f>$E25*Ввод!CJ169</f>
        <v>0</v>
      </c>
      <c r="CL25" s="36">
        <f>$E25*Ввод!CK169</f>
        <v>0</v>
      </c>
      <c r="CM25" s="36">
        <f>$E25*Ввод!CL169</f>
        <v>0</v>
      </c>
      <c r="CN25" s="36">
        <f>$E25*Ввод!CM169</f>
        <v>0</v>
      </c>
      <c r="CO25" s="36">
        <f>$E25*Ввод!CN169</f>
        <v>0</v>
      </c>
      <c r="CP25" s="36">
        <f>$E25*Ввод!CO169</f>
        <v>0</v>
      </c>
      <c r="CQ25" s="36">
        <f>$E25*Ввод!CP169</f>
        <v>0</v>
      </c>
      <c r="CR25" s="36">
        <f>$E25*Ввод!CQ169</f>
        <v>0</v>
      </c>
      <c r="CS25" s="36">
        <f>$E25*Ввод!CR169</f>
        <v>0</v>
      </c>
      <c r="CT25" s="36">
        <f>$E25*Ввод!CS169</f>
        <v>0</v>
      </c>
      <c r="CU25" s="36">
        <f>$E25*Ввод!CT169</f>
        <v>0</v>
      </c>
      <c r="CV25" s="36">
        <f>$E25*Ввод!CU169</f>
        <v>0</v>
      </c>
      <c r="CW25" s="36">
        <f>$E25*Ввод!CV169</f>
        <v>0</v>
      </c>
      <c r="CX25" s="36">
        <f>$E25*Ввод!CW169</f>
        <v>0</v>
      </c>
      <c r="CY25" s="36">
        <f>$E25*Ввод!CX169</f>
        <v>0</v>
      </c>
      <c r="CZ25" s="36">
        <f>$E25*Ввод!CY169</f>
        <v>0</v>
      </c>
      <c r="DA25" s="36">
        <f>$E25*Ввод!CZ169</f>
        <v>0</v>
      </c>
      <c r="DB25" s="36">
        <f>$E25*Ввод!DA169</f>
        <v>0</v>
      </c>
      <c r="DC25" s="36">
        <f>$E25*Ввод!DB169</f>
        <v>0</v>
      </c>
      <c r="DD25" s="36">
        <f>$E25*Ввод!DC169</f>
        <v>0</v>
      </c>
      <c r="DE25" s="36">
        <f>$E25*Ввод!DD169</f>
        <v>0</v>
      </c>
      <c r="DF25" s="36">
        <f>$E25*Ввод!DE169</f>
        <v>0</v>
      </c>
      <c r="DG25" s="36">
        <f>$E25*Ввод!DF169</f>
        <v>0</v>
      </c>
      <c r="DH25" s="36">
        <f>$E25*Ввод!DG169</f>
        <v>0</v>
      </c>
      <c r="DI25" s="36">
        <f>$E25*Ввод!DH169</f>
        <v>0</v>
      </c>
      <c r="DJ25" s="36">
        <f>$E25*Ввод!DI169</f>
        <v>0</v>
      </c>
    </row>
    <row r="26" spans="1:115" s="28" customFormat="1" x14ac:dyDescent="0.25">
      <c r="A26" s="46"/>
      <c r="B26" s="159" t="s">
        <v>253</v>
      </c>
      <c r="D26" s="149"/>
      <c r="E26" s="149"/>
      <c r="I26" s="160"/>
      <c r="J26" s="161"/>
      <c r="K26" s="161"/>
      <c r="L26" s="161"/>
      <c r="M26" s="161"/>
      <c r="N26" s="161"/>
      <c r="O26" s="161"/>
      <c r="P26" s="161"/>
      <c r="Q26" s="161"/>
    </row>
    <row r="27" spans="1:115" x14ac:dyDescent="0.25">
      <c r="B27" s="131" t="s">
        <v>282</v>
      </c>
      <c r="F27" s="36"/>
      <c r="G27" s="49"/>
      <c r="H27" s="49"/>
      <c r="I27" s="163"/>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row>
    <row r="28" spans="1:115" x14ac:dyDescent="0.25">
      <c r="B28" s="162" t="s">
        <v>254</v>
      </c>
      <c r="D28" s="45" t="str">
        <f>Ввод!F243</f>
        <v>тыс. Гкал</v>
      </c>
      <c r="E28" s="45">
        <f>1-E32</f>
        <v>1</v>
      </c>
      <c r="F28" s="164">
        <f>$E28*Ввод!G243</f>
        <v>14.939</v>
      </c>
      <c r="G28" s="165"/>
      <c r="H28" s="165"/>
      <c r="I28" s="166"/>
      <c r="J28" s="164">
        <f>$F28*SUMIF(Ввод!$141:$141,J$15,Ввод!$142:$142)</f>
        <v>7.4695</v>
      </c>
      <c r="K28" s="164">
        <f>$F28*SUMIF(Ввод!$141:$141,K$15,Ввод!$142:$142)</f>
        <v>1.4939</v>
      </c>
      <c r="L28" s="164">
        <f>$F28*SUMIF(Ввод!$141:$141,L$15,Ввод!$142:$142)</f>
        <v>0.74695</v>
      </c>
      <c r="M28" s="164">
        <f>$F28*SUMIF(Ввод!$141:$141,M$15,Ввод!$142:$142)</f>
        <v>5.22865</v>
      </c>
      <c r="N28" s="164">
        <f>$F28*SUMIF(Ввод!$141:$141,N$15,Ввод!$142:$142)</f>
        <v>7.4695</v>
      </c>
      <c r="O28" s="164">
        <f>$F28*SUMIF(Ввод!$141:$141,O$15,Ввод!$142:$142)</f>
        <v>1.4939</v>
      </c>
      <c r="P28" s="164">
        <f>$F28*SUMIF(Ввод!$141:$141,P$15,Ввод!$142:$142)</f>
        <v>0.74695</v>
      </c>
      <c r="Q28" s="164">
        <f>$F28*SUMIF(Ввод!$141:$141,Q$15,Ввод!$142:$142)</f>
        <v>5.22865</v>
      </c>
      <c r="R28" s="164">
        <f>$F28*SUMIF(Ввод!$141:$141,R$15,Ввод!$142:$142)</f>
        <v>7.4695</v>
      </c>
      <c r="S28" s="164">
        <f>$F28*SUMIF(Ввод!$141:$141,S$15,Ввод!$142:$142)</f>
        <v>1.4939</v>
      </c>
      <c r="T28" s="164">
        <f>$F28*SUMIF(Ввод!$141:$141,T$15,Ввод!$142:$142)</f>
        <v>0.74695</v>
      </c>
      <c r="U28" s="164">
        <f>$F28*SUMIF(Ввод!$141:$141,U$15,Ввод!$142:$142)</f>
        <v>5.22865</v>
      </c>
      <c r="V28" s="164">
        <f>$F28*SUMIF(Ввод!$141:$141,V$15,Ввод!$142:$142)</f>
        <v>7.4695</v>
      </c>
      <c r="W28" s="164">
        <f>$F28*SUMIF(Ввод!$141:$141,W$15,Ввод!$142:$142)</f>
        <v>1.4939</v>
      </c>
      <c r="X28" s="164">
        <f>$F28*SUMIF(Ввод!$141:$141,X$15,Ввод!$142:$142)</f>
        <v>0.74695</v>
      </c>
      <c r="Y28" s="164">
        <f>$F28*SUMIF(Ввод!$141:$141,Y$15,Ввод!$142:$142)</f>
        <v>5.22865</v>
      </c>
      <c r="Z28" s="164">
        <f>$F28*SUMIF(Ввод!$141:$141,Z$15,Ввод!$142:$142)</f>
        <v>7.4695</v>
      </c>
      <c r="AA28" s="164">
        <f>$F28*SUMIF(Ввод!$141:$141,AA$15,Ввод!$142:$142)</f>
        <v>1.4939</v>
      </c>
      <c r="AB28" s="164">
        <f>$F28*SUMIF(Ввод!$141:$141,AB$15,Ввод!$142:$142)</f>
        <v>0.74695</v>
      </c>
      <c r="AC28" s="164">
        <f>$F28*SUMIF(Ввод!$141:$141,AC$15,Ввод!$142:$142)</f>
        <v>5.22865</v>
      </c>
      <c r="AD28" s="164">
        <f>$F28*SUMIF(Ввод!$141:$141,AD$15,Ввод!$142:$142)</f>
        <v>7.4695</v>
      </c>
      <c r="AE28" s="164">
        <f>$F28*SUMIF(Ввод!$141:$141,AE$15,Ввод!$142:$142)</f>
        <v>1.4939</v>
      </c>
      <c r="AF28" s="164">
        <f>$F28*SUMIF(Ввод!$141:$141,AF$15,Ввод!$142:$142)</f>
        <v>0.74695</v>
      </c>
      <c r="AG28" s="164">
        <f>$F28*SUMIF(Ввод!$141:$141,AG$15,Ввод!$142:$142)</f>
        <v>5.22865</v>
      </c>
      <c r="AH28" s="164">
        <f>$F28*SUMIF(Ввод!$141:$141,AH$15,Ввод!$142:$142)</f>
        <v>7.4695</v>
      </c>
      <c r="AI28" s="164">
        <f>$F28*SUMIF(Ввод!$141:$141,AI$15,Ввод!$142:$142)</f>
        <v>1.4939</v>
      </c>
      <c r="AJ28" s="164">
        <f>$F28*SUMIF(Ввод!$141:$141,AJ$15,Ввод!$142:$142)</f>
        <v>0.74695</v>
      </c>
      <c r="AK28" s="164">
        <f>$F28*SUMIF(Ввод!$141:$141,AK$15,Ввод!$142:$142)</f>
        <v>5.22865</v>
      </c>
      <c r="AL28" s="164">
        <f>$F28*SUMIF(Ввод!$141:$141,AL$15,Ввод!$142:$142)</f>
        <v>7.4695</v>
      </c>
      <c r="AM28" s="164">
        <f>$F28*SUMIF(Ввод!$141:$141,AM$15,Ввод!$142:$142)</f>
        <v>1.4939</v>
      </c>
      <c r="AN28" s="164">
        <f>$F28*SUMIF(Ввод!$141:$141,AN$15,Ввод!$142:$142)</f>
        <v>0.74695</v>
      </c>
      <c r="AO28" s="164">
        <f>$F28*SUMIF(Ввод!$141:$141,AO$15,Ввод!$142:$142)</f>
        <v>5.22865</v>
      </c>
      <c r="AP28" s="164">
        <f>$F28*SUMIF(Ввод!$141:$141,AP$15,Ввод!$142:$142)</f>
        <v>7.4695</v>
      </c>
      <c r="AQ28" s="164">
        <f>$F28*SUMIF(Ввод!$141:$141,AQ$15,Ввод!$142:$142)</f>
        <v>1.4939</v>
      </c>
      <c r="AR28" s="164">
        <f>$F28*SUMIF(Ввод!$141:$141,AR$15,Ввод!$142:$142)</f>
        <v>0.74695</v>
      </c>
      <c r="AS28" s="164">
        <f>$F28*SUMIF(Ввод!$141:$141,AS$15,Ввод!$142:$142)</f>
        <v>5.22865</v>
      </c>
      <c r="AT28" s="164">
        <f>$F28*SUMIF(Ввод!$141:$141,AT$15,Ввод!$142:$142)</f>
        <v>7.4695</v>
      </c>
      <c r="AU28" s="164">
        <f>$F28*SUMIF(Ввод!$141:$141,AU$15,Ввод!$142:$142)</f>
        <v>1.4939</v>
      </c>
      <c r="AV28" s="164">
        <f>$F28*SUMIF(Ввод!$141:$141,AV$15,Ввод!$142:$142)</f>
        <v>0.74695</v>
      </c>
      <c r="AW28" s="164">
        <f>$F28*SUMIF(Ввод!$141:$141,AW$15,Ввод!$142:$142)</f>
        <v>5.22865</v>
      </c>
      <c r="AX28" s="164">
        <f>$F28*SUMIF(Ввод!$141:$141,AX$15,Ввод!$142:$142)</f>
        <v>7.4695</v>
      </c>
      <c r="AY28" s="164">
        <f>$F28*SUMIF(Ввод!$141:$141,AY$15,Ввод!$142:$142)</f>
        <v>1.4939</v>
      </c>
      <c r="AZ28" s="164">
        <f>$F28*SUMIF(Ввод!$141:$141,AZ$15,Ввод!$142:$142)</f>
        <v>0.74695</v>
      </c>
      <c r="BA28" s="164">
        <f>$F28*SUMIF(Ввод!$141:$141,BA$15,Ввод!$142:$142)</f>
        <v>5.22865</v>
      </c>
      <c r="BB28" s="164">
        <f>$F28*SUMIF(Ввод!$141:$141,BB$15,Ввод!$142:$142)</f>
        <v>7.4695</v>
      </c>
      <c r="BC28" s="164">
        <f>$F28*SUMIF(Ввод!$141:$141,BC$15,Ввод!$142:$142)</f>
        <v>1.4939</v>
      </c>
      <c r="BD28" s="164">
        <f>$F28*SUMIF(Ввод!$141:$141,BD$15,Ввод!$142:$142)</f>
        <v>0.74695</v>
      </c>
      <c r="BE28" s="164">
        <f>$F28*SUMIF(Ввод!$141:$141,BE$15,Ввод!$142:$142)</f>
        <v>5.22865</v>
      </c>
      <c r="BF28" s="164">
        <f>$F28*SUMIF(Ввод!$141:$141,BF$15,Ввод!$142:$142)</f>
        <v>7.4695</v>
      </c>
      <c r="BG28" s="164">
        <f>$F28*SUMIF(Ввод!$141:$141,BG$15,Ввод!$142:$142)</f>
        <v>1.4939</v>
      </c>
      <c r="BH28" s="164">
        <f>$F28*SUMIF(Ввод!$141:$141,BH$15,Ввод!$142:$142)</f>
        <v>0.74695</v>
      </c>
      <c r="BI28" s="164">
        <f>$F28*SUMIF(Ввод!$141:$141,BI$15,Ввод!$142:$142)</f>
        <v>7.4695</v>
      </c>
      <c r="BJ28" s="164">
        <f>$F28*SUMIF(Ввод!$141:$141,BJ$15,Ввод!$142:$142)</f>
        <v>7.4695</v>
      </c>
      <c r="BK28" s="164">
        <f>$F28*SUMIF(Ввод!$141:$141,BK$15,Ввод!$142:$142)</f>
        <v>7.4695</v>
      </c>
      <c r="BL28" s="164">
        <f>$F28*SUMIF(Ввод!$141:$141,BL$15,Ввод!$142:$142)</f>
        <v>7.4695</v>
      </c>
      <c r="BM28" s="164">
        <f>$F28*SUMIF(Ввод!$141:$141,BM$15,Ввод!$142:$142)</f>
        <v>7.4695</v>
      </c>
      <c r="BN28" s="164">
        <f>$F28*SUMIF(Ввод!$141:$141,BN$15,Ввод!$142:$142)</f>
        <v>7.4695</v>
      </c>
      <c r="BO28" s="164">
        <f>$F28*SUMIF(Ввод!$141:$141,BO$15,Ввод!$142:$142)</f>
        <v>7.4695</v>
      </c>
      <c r="BP28" s="164">
        <f>$F28*SUMIF(Ввод!$141:$141,BP$15,Ввод!$142:$142)</f>
        <v>7.4695</v>
      </c>
      <c r="BQ28" s="164">
        <f>$F28*SUMIF(Ввод!$141:$141,BQ$15,Ввод!$142:$142)</f>
        <v>7.4695</v>
      </c>
      <c r="BR28" s="164">
        <f>$F28*SUMIF(Ввод!$141:$141,BR$15,Ввод!$142:$142)</f>
        <v>7.4695</v>
      </c>
      <c r="BS28" s="164">
        <f>$F28*SUMIF(Ввод!$141:$141,BS$15,Ввод!$142:$142)</f>
        <v>7.4695</v>
      </c>
      <c r="BT28" s="164">
        <f>$F28*SUMIF(Ввод!$141:$141,BT$15,Ввод!$142:$142)</f>
        <v>7.4695</v>
      </c>
      <c r="BU28" s="164">
        <f>$F28*SUMIF(Ввод!$141:$141,BU$15,Ввод!$142:$142)</f>
        <v>7.4695</v>
      </c>
      <c r="BV28" s="164">
        <f>$F28*SUMIF(Ввод!$141:$141,BV$15,Ввод!$142:$142)</f>
        <v>7.4695</v>
      </c>
      <c r="BW28" s="164">
        <f>$F28*SUMIF(Ввод!$141:$141,BW$15,Ввод!$142:$142)</f>
        <v>7.4695</v>
      </c>
      <c r="BX28" s="164">
        <f>$F28*SUMIF(Ввод!$141:$141,BX$15,Ввод!$142:$142)</f>
        <v>7.4695</v>
      </c>
      <c r="BY28" s="164">
        <f>$F28*SUMIF(Ввод!$141:$141,BY$15,Ввод!$142:$142)</f>
        <v>7.4695</v>
      </c>
      <c r="BZ28" s="164">
        <f>$F28*SUMIF(Ввод!$141:$141,BZ$15,Ввод!$142:$142)</f>
        <v>7.4695</v>
      </c>
      <c r="CA28" s="164">
        <f>$F28*SUMIF(Ввод!$141:$141,CA$15,Ввод!$142:$142)</f>
        <v>7.4695</v>
      </c>
      <c r="CB28" s="164">
        <f>$F28*SUMIF(Ввод!$141:$141,CB$15,Ввод!$142:$142)</f>
        <v>7.4695</v>
      </c>
      <c r="CC28" s="164">
        <f>$F28*SUMIF(Ввод!$141:$141,CC$15,Ввод!$142:$142)</f>
        <v>7.4695</v>
      </c>
      <c r="CD28" s="164">
        <f>$F28*SUMIF(Ввод!$141:$141,CD$15,Ввод!$142:$142)</f>
        <v>7.4695</v>
      </c>
      <c r="CE28" s="164">
        <f>$F28*SUMIF(Ввод!$141:$141,CE$15,Ввод!$142:$142)</f>
        <v>7.4695</v>
      </c>
      <c r="CF28" s="164">
        <f>$F28*SUMIF(Ввод!$141:$141,CF$15,Ввод!$142:$142)</f>
        <v>7.4695</v>
      </c>
      <c r="CG28" s="164">
        <f>$F28*SUMIF(Ввод!$141:$141,CG$15,Ввод!$142:$142)</f>
        <v>7.4695</v>
      </c>
      <c r="CH28" s="164">
        <f>$F28*SUMIF(Ввод!$141:$141,CH$15,Ввод!$142:$142)</f>
        <v>7.4695</v>
      </c>
      <c r="CI28" s="164">
        <f>$F28*SUMIF(Ввод!$141:$141,CI$15,Ввод!$142:$142)</f>
        <v>7.4695</v>
      </c>
      <c r="CJ28" s="164">
        <f>$F28*SUMIF(Ввод!$141:$141,CJ$15,Ввод!$142:$142)</f>
        <v>7.4695</v>
      </c>
      <c r="CK28" s="164">
        <f>$F28*SUMIF(Ввод!$141:$141,CK$15,Ввод!$142:$142)</f>
        <v>7.4695</v>
      </c>
      <c r="CL28" s="164">
        <f>$F28*SUMIF(Ввод!$141:$141,CL$15,Ввод!$142:$142)</f>
        <v>7.4695</v>
      </c>
      <c r="CM28" s="164">
        <f>$F28*SUMIF(Ввод!$141:$141,CM$15,Ввод!$142:$142)</f>
        <v>7.4695</v>
      </c>
      <c r="CN28" s="164">
        <f>$F28*SUMIF(Ввод!$141:$141,CN$15,Ввод!$142:$142)</f>
        <v>7.4695</v>
      </c>
      <c r="CO28" s="164">
        <f>$F28*SUMIF(Ввод!$141:$141,CO$15,Ввод!$142:$142)</f>
        <v>7.4695</v>
      </c>
      <c r="CP28" s="164">
        <f>$F28*SUMIF(Ввод!$141:$141,CP$15,Ввод!$142:$142)</f>
        <v>7.4695</v>
      </c>
      <c r="CQ28" s="164">
        <f>$F28*SUMIF(Ввод!$141:$141,CQ$15,Ввод!$142:$142)</f>
        <v>7.4695</v>
      </c>
      <c r="CR28" s="164">
        <f>$F28*SUMIF(Ввод!$141:$141,CR$15,Ввод!$142:$142)</f>
        <v>7.4695</v>
      </c>
      <c r="CS28" s="164">
        <f>$F28*SUMIF(Ввод!$141:$141,CS$15,Ввод!$142:$142)</f>
        <v>7.4695</v>
      </c>
      <c r="CT28" s="164">
        <f>$F28*SUMIF(Ввод!$141:$141,CT$15,Ввод!$142:$142)</f>
        <v>7.4695</v>
      </c>
      <c r="CU28" s="164">
        <f>$F28*SUMIF(Ввод!$141:$141,CU$15,Ввод!$142:$142)</f>
        <v>7.4695</v>
      </c>
      <c r="CV28" s="164">
        <f>$F28*SUMIF(Ввод!$141:$141,CV$15,Ввод!$142:$142)</f>
        <v>7.4695</v>
      </c>
      <c r="CW28" s="164">
        <f>$F28*SUMIF(Ввод!$141:$141,CW$15,Ввод!$142:$142)</f>
        <v>7.4695</v>
      </c>
      <c r="CX28" s="164">
        <f>$F28*SUMIF(Ввод!$141:$141,CX$15,Ввод!$142:$142)</f>
        <v>7.4695</v>
      </c>
      <c r="CY28" s="164">
        <f>$F28*SUMIF(Ввод!$141:$141,CY$15,Ввод!$142:$142)</f>
        <v>7.4695</v>
      </c>
      <c r="CZ28" s="164">
        <f>$F28*SUMIF(Ввод!$141:$141,CZ$15,Ввод!$142:$142)</f>
        <v>7.4695</v>
      </c>
      <c r="DA28" s="164">
        <f>$F28*SUMIF(Ввод!$141:$141,DA$15,Ввод!$142:$142)</f>
        <v>7.4695</v>
      </c>
      <c r="DB28" s="164">
        <f>$F28*SUMIF(Ввод!$141:$141,DB$15,Ввод!$142:$142)</f>
        <v>7.4695</v>
      </c>
      <c r="DC28" s="164">
        <f>$F28*SUMIF(Ввод!$141:$141,DC$15,Ввод!$142:$142)</f>
        <v>7.4695</v>
      </c>
      <c r="DD28" s="164">
        <f>$F28*SUMIF(Ввод!$141:$141,DD$15,Ввод!$142:$142)</f>
        <v>7.4695</v>
      </c>
      <c r="DE28" s="164">
        <f>$F28*SUMIF(Ввод!$141:$141,DE$15,Ввод!$142:$142)</f>
        <v>7.4695</v>
      </c>
      <c r="DF28" s="164">
        <f>$F28*SUMIF(Ввод!$141:$141,DF$15,Ввод!$142:$142)</f>
        <v>7.4695</v>
      </c>
      <c r="DG28" s="164">
        <f>$F28*SUMIF(Ввод!$141:$141,DG$15,Ввод!$142:$142)</f>
        <v>7.4695</v>
      </c>
      <c r="DH28" s="164">
        <f>$F28*SUMIF(Ввод!$141:$141,DH$15,Ввод!$142:$142)</f>
        <v>7.4695</v>
      </c>
      <c r="DI28" s="164">
        <f>$F28*SUMIF(Ввод!$141:$141,DI$15,Ввод!$142:$142)</f>
        <v>7.4695</v>
      </c>
      <c r="DJ28" s="164">
        <f>$F28*SUMIF(Ввод!$141:$141,DJ$15,Ввод!$142:$142)</f>
        <v>7.4695</v>
      </c>
    </row>
    <row r="29" spans="1:115" x14ac:dyDescent="0.25">
      <c r="B29" s="162" t="s">
        <v>256</v>
      </c>
      <c r="D29" s="45" t="str">
        <f>Ввод!F244</f>
        <v>тыс. Гкал</v>
      </c>
      <c r="E29" s="45">
        <f>1-E32</f>
        <v>1</v>
      </c>
      <c r="F29" s="164">
        <f>$E29*Ввод!G243</f>
        <v>14.939</v>
      </c>
      <c r="G29" s="165"/>
      <c r="H29" s="165"/>
      <c r="I29" s="166"/>
      <c r="J29" s="164">
        <f>$F29*SUMIF(Ввод!$141:$141,J$15,Ввод!$143:$143)</f>
        <v>3.73475</v>
      </c>
      <c r="K29" s="164">
        <f>$F29*SUMIF(Ввод!$141:$141,K$15,Ввод!$143:$143)</f>
        <v>3.73475</v>
      </c>
      <c r="L29" s="164">
        <f>$F29*SUMIF(Ввод!$141:$141,L$15,Ввод!$143:$143)</f>
        <v>3.73475</v>
      </c>
      <c r="M29" s="164">
        <f>$F29*SUMIF(Ввод!$141:$141,M$15,Ввод!$143:$143)</f>
        <v>3.73475</v>
      </c>
      <c r="N29" s="164">
        <f>$F29*SUMIF(Ввод!$141:$141,N$15,Ввод!$143:$143)</f>
        <v>3.73475</v>
      </c>
      <c r="O29" s="164">
        <f>$F29*SUMIF(Ввод!$141:$141,O$15,Ввод!$143:$143)</f>
        <v>3.73475</v>
      </c>
      <c r="P29" s="164">
        <f>$F29*SUMIF(Ввод!$141:$141,P$15,Ввод!$143:$143)</f>
        <v>3.73475</v>
      </c>
      <c r="Q29" s="164">
        <f>$F29*SUMIF(Ввод!$141:$141,Q$15,Ввод!$143:$143)</f>
        <v>3.73475</v>
      </c>
      <c r="R29" s="164">
        <f>$F29*SUMIF(Ввод!$141:$141,R$15,Ввод!$143:$143)</f>
        <v>3.73475</v>
      </c>
      <c r="S29" s="164">
        <f>$F29*SUMIF(Ввод!$141:$141,S$15,Ввод!$143:$143)</f>
        <v>3.73475</v>
      </c>
      <c r="T29" s="164">
        <f>$F29*SUMIF(Ввод!$141:$141,T$15,Ввод!$143:$143)</f>
        <v>3.73475</v>
      </c>
      <c r="U29" s="164">
        <f>$F29*SUMIF(Ввод!$141:$141,U$15,Ввод!$143:$143)</f>
        <v>3.73475</v>
      </c>
      <c r="V29" s="164">
        <f>$F29*SUMIF(Ввод!$141:$141,V$15,Ввод!$143:$143)</f>
        <v>3.73475</v>
      </c>
      <c r="W29" s="164">
        <f>$F29*SUMIF(Ввод!$141:$141,W$15,Ввод!$143:$143)</f>
        <v>3.73475</v>
      </c>
      <c r="X29" s="164">
        <f>$F29*SUMIF(Ввод!$141:$141,X$15,Ввод!$143:$143)</f>
        <v>3.73475</v>
      </c>
      <c r="Y29" s="164">
        <f>$F29*SUMIF(Ввод!$141:$141,Y$15,Ввод!$143:$143)</f>
        <v>3.73475</v>
      </c>
      <c r="Z29" s="164">
        <f>$F29*SUMIF(Ввод!$141:$141,Z$15,Ввод!$143:$143)</f>
        <v>3.73475</v>
      </c>
      <c r="AA29" s="164">
        <f>$F29*SUMIF(Ввод!$141:$141,AA$15,Ввод!$143:$143)</f>
        <v>3.73475</v>
      </c>
      <c r="AB29" s="164">
        <f>$F29*SUMIF(Ввод!$141:$141,AB$15,Ввод!$143:$143)</f>
        <v>3.73475</v>
      </c>
      <c r="AC29" s="164">
        <f>$F29*SUMIF(Ввод!$141:$141,AC$15,Ввод!$143:$143)</f>
        <v>3.73475</v>
      </c>
      <c r="AD29" s="164">
        <f>$F29*SUMIF(Ввод!$141:$141,AD$15,Ввод!$143:$143)</f>
        <v>3.73475</v>
      </c>
      <c r="AE29" s="164">
        <f>$F29*SUMIF(Ввод!$141:$141,AE$15,Ввод!$143:$143)</f>
        <v>3.73475</v>
      </c>
      <c r="AF29" s="164">
        <f>$F29*SUMIF(Ввод!$141:$141,AF$15,Ввод!$143:$143)</f>
        <v>3.73475</v>
      </c>
      <c r="AG29" s="164">
        <f>$F29*SUMIF(Ввод!$141:$141,AG$15,Ввод!$143:$143)</f>
        <v>3.73475</v>
      </c>
      <c r="AH29" s="164">
        <f>$F29*SUMIF(Ввод!$141:$141,AH$15,Ввод!$143:$143)</f>
        <v>3.73475</v>
      </c>
      <c r="AI29" s="164">
        <f>$F29*SUMIF(Ввод!$141:$141,AI$15,Ввод!$143:$143)</f>
        <v>3.73475</v>
      </c>
      <c r="AJ29" s="164">
        <f>$F29*SUMIF(Ввод!$141:$141,AJ$15,Ввод!$143:$143)</f>
        <v>3.73475</v>
      </c>
      <c r="AK29" s="164">
        <f>$F29*SUMIF(Ввод!$141:$141,AK$15,Ввод!$143:$143)</f>
        <v>3.73475</v>
      </c>
      <c r="AL29" s="164">
        <f>$F29*SUMIF(Ввод!$141:$141,AL$15,Ввод!$143:$143)</f>
        <v>3.73475</v>
      </c>
      <c r="AM29" s="164">
        <f>$F29*SUMIF(Ввод!$141:$141,AM$15,Ввод!$143:$143)</f>
        <v>3.73475</v>
      </c>
      <c r="AN29" s="164">
        <f>$F29*SUMIF(Ввод!$141:$141,AN$15,Ввод!$143:$143)</f>
        <v>3.73475</v>
      </c>
      <c r="AO29" s="164">
        <f>$F29*SUMIF(Ввод!$141:$141,AO$15,Ввод!$143:$143)</f>
        <v>3.73475</v>
      </c>
      <c r="AP29" s="164">
        <f>$F29*SUMIF(Ввод!$141:$141,AP$15,Ввод!$143:$143)</f>
        <v>3.73475</v>
      </c>
      <c r="AQ29" s="164">
        <f>$F29*SUMIF(Ввод!$141:$141,AQ$15,Ввод!$143:$143)</f>
        <v>3.73475</v>
      </c>
      <c r="AR29" s="164">
        <f>$F29*SUMIF(Ввод!$141:$141,AR$15,Ввод!$143:$143)</f>
        <v>3.73475</v>
      </c>
      <c r="AS29" s="164">
        <f>$F29*SUMIF(Ввод!$141:$141,AS$15,Ввод!$143:$143)</f>
        <v>3.73475</v>
      </c>
      <c r="AT29" s="164">
        <f>$F29*SUMIF(Ввод!$141:$141,AT$15,Ввод!$143:$143)</f>
        <v>3.73475</v>
      </c>
      <c r="AU29" s="164">
        <f>$F29*SUMIF(Ввод!$141:$141,AU$15,Ввод!$143:$143)</f>
        <v>3.73475</v>
      </c>
      <c r="AV29" s="164">
        <f>$F29*SUMIF(Ввод!$141:$141,AV$15,Ввод!$143:$143)</f>
        <v>3.73475</v>
      </c>
      <c r="AW29" s="164">
        <f>$F29*SUMIF(Ввод!$141:$141,AW$15,Ввод!$143:$143)</f>
        <v>3.73475</v>
      </c>
      <c r="AX29" s="164">
        <f>$F29*SUMIF(Ввод!$141:$141,AX$15,Ввод!$143:$143)</f>
        <v>3.73475</v>
      </c>
      <c r="AY29" s="164">
        <f>$F29*SUMIF(Ввод!$141:$141,AY$15,Ввод!$143:$143)</f>
        <v>3.73475</v>
      </c>
      <c r="AZ29" s="164">
        <f>$F29*SUMIF(Ввод!$141:$141,AZ$15,Ввод!$143:$143)</f>
        <v>3.73475</v>
      </c>
      <c r="BA29" s="164">
        <f>$F29*SUMIF(Ввод!$141:$141,BA$15,Ввод!$143:$143)</f>
        <v>3.73475</v>
      </c>
      <c r="BB29" s="164">
        <f>$F29*SUMIF(Ввод!$141:$141,BB$15,Ввод!$143:$143)</f>
        <v>3.73475</v>
      </c>
      <c r="BC29" s="164">
        <f>$F29*SUMIF(Ввод!$141:$141,BC$15,Ввод!$143:$143)</f>
        <v>3.73475</v>
      </c>
      <c r="BD29" s="164">
        <f>$F29*SUMIF(Ввод!$141:$141,BD$15,Ввод!$143:$143)</f>
        <v>3.73475</v>
      </c>
      <c r="BE29" s="164">
        <f>$F29*SUMIF(Ввод!$141:$141,BE$15,Ввод!$143:$143)</f>
        <v>3.73475</v>
      </c>
      <c r="BF29" s="164">
        <f>$F29*SUMIF(Ввод!$141:$141,BF$15,Ввод!$143:$143)</f>
        <v>3.73475</v>
      </c>
      <c r="BG29" s="164">
        <f>$F29*SUMIF(Ввод!$141:$141,BG$15,Ввод!$143:$143)</f>
        <v>3.73475</v>
      </c>
      <c r="BH29" s="164">
        <f>$F29*SUMIF(Ввод!$141:$141,BH$15,Ввод!$143:$143)</f>
        <v>3.73475</v>
      </c>
      <c r="BI29" s="164">
        <f>$F29*SUMIF(Ввод!$141:$141,BI$15,Ввод!$143:$143)</f>
        <v>3.73475</v>
      </c>
      <c r="BJ29" s="164">
        <f>$F29*SUMIF(Ввод!$141:$141,BJ$15,Ввод!$143:$143)</f>
        <v>3.73475</v>
      </c>
      <c r="BK29" s="164">
        <f>$F29*SUMIF(Ввод!$141:$141,BK$15,Ввод!$143:$143)</f>
        <v>3.73475</v>
      </c>
      <c r="BL29" s="164">
        <f>$F29*SUMIF(Ввод!$141:$141,BL$15,Ввод!$143:$143)</f>
        <v>3.73475</v>
      </c>
      <c r="BM29" s="164">
        <f>$F29*SUMIF(Ввод!$141:$141,BM$15,Ввод!$143:$143)</f>
        <v>3.73475</v>
      </c>
      <c r="BN29" s="164">
        <f>$F29*SUMIF(Ввод!$141:$141,BN$15,Ввод!$143:$143)</f>
        <v>3.73475</v>
      </c>
      <c r="BO29" s="164">
        <f>$F29*SUMIF(Ввод!$141:$141,BO$15,Ввод!$143:$143)</f>
        <v>3.73475</v>
      </c>
      <c r="BP29" s="164">
        <f>$F29*SUMIF(Ввод!$141:$141,BP$15,Ввод!$143:$143)</f>
        <v>3.73475</v>
      </c>
      <c r="BQ29" s="164">
        <f>$F29*SUMIF(Ввод!$141:$141,BQ$15,Ввод!$143:$143)</f>
        <v>3.73475</v>
      </c>
      <c r="BR29" s="164">
        <f>$F29*SUMIF(Ввод!$141:$141,BR$15,Ввод!$143:$143)</f>
        <v>3.73475</v>
      </c>
      <c r="BS29" s="164">
        <f>$F29*SUMIF(Ввод!$141:$141,BS$15,Ввод!$143:$143)</f>
        <v>3.73475</v>
      </c>
      <c r="BT29" s="164">
        <f>$F29*SUMIF(Ввод!$141:$141,BT$15,Ввод!$143:$143)</f>
        <v>3.73475</v>
      </c>
      <c r="BU29" s="164">
        <f>$F29*SUMIF(Ввод!$141:$141,BU$15,Ввод!$143:$143)</f>
        <v>3.73475</v>
      </c>
      <c r="BV29" s="164">
        <f>$F29*SUMIF(Ввод!$141:$141,BV$15,Ввод!$143:$143)</f>
        <v>3.73475</v>
      </c>
      <c r="BW29" s="164">
        <f>$F29*SUMIF(Ввод!$141:$141,BW$15,Ввод!$143:$143)</f>
        <v>3.73475</v>
      </c>
      <c r="BX29" s="164">
        <f>$F29*SUMIF(Ввод!$141:$141,BX$15,Ввод!$143:$143)</f>
        <v>3.73475</v>
      </c>
      <c r="BY29" s="164">
        <f>$F29*SUMIF(Ввод!$141:$141,BY$15,Ввод!$143:$143)</f>
        <v>3.73475</v>
      </c>
      <c r="BZ29" s="164">
        <f>$F29*SUMIF(Ввод!$141:$141,BZ$15,Ввод!$143:$143)</f>
        <v>3.73475</v>
      </c>
      <c r="CA29" s="164">
        <f>$F29*SUMIF(Ввод!$141:$141,CA$15,Ввод!$143:$143)</f>
        <v>3.73475</v>
      </c>
      <c r="CB29" s="164">
        <f>$F29*SUMIF(Ввод!$141:$141,CB$15,Ввод!$143:$143)</f>
        <v>3.73475</v>
      </c>
      <c r="CC29" s="164">
        <f>$F29*SUMIF(Ввод!$141:$141,CC$15,Ввод!$143:$143)</f>
        <v>3.73475</v>
      </c>
      <c r="CD29" s="164">
        <f>$F29*SUMIF(Ввод!$141:$141,CD$15,Ввод!$143:$143)</f>
        <v>3.73475</v>
      </c>
      <c r="CE29" s="164">
        <f>$F29*SUMIF(Ввод!$141:$141,CE$15,Ввод!$143:$143)</f>
        <v>3.73475</v>
      </c>
      <c r="CF29" s="164">
        <f>$F29*SUMIF(Ввод!$141:$141,CF$15,Ввод!$143:$143)</f>
        <v>3.73475</v>
      </c>
      <c r="CG29" s="164">
        <f>$F29*SUMIF(Ввод!$141:$141,CG$15,Ввод!$143:$143)</f>
        <v>3.73475</v>
      </c>
      <c r="CH29" s="164">
        <f>$F29*SUMIF(Ввод!$141:$141,CH$15,Ввод!$143:$143)</f>
        <v>3.73475</v>
      </c>
      <c r="CI29" s="164">
        <f>$F29*SUMIF(Ввод!$141:$141,CI$15,Ввод!$143:$143)</f>
        <v>3.73475</v>
      </c>
      <c r="CJ29" s="164">
        <f>$F29*SUMIF(Ввод!$141:$141,CJ$15,Ввод!$143:$143)</f>
        <v>3.73475</v>
      </c>
      <c r="CK29" s="164">
        <f>$F29*SUMIF(Ввод!$141:$141,CK$15,Ввод!$143:$143)</f>
        <v>3.73475</v>
      </c>
      <c r="CL29" s="164">
        <f>$F29*SUMIF(Ввод!$141:$141,CL$15,Ввод!$143:$143)</f>
        <v>3.73475</v>
      </c>
      <c r="CM29" s="164">
        <f>$F29*SUMIF(Ввод!$141:$141,CM$15,Ввод!$143:$143)</f>
        <v>3.73475</v>
      </c>
      <c r="CN29" s="164">
        <f>$F29*SUMIF(Ввод!$141:$141,CN$15,Ввод!$143:$143)</f>
        <v>3.73475</v>
      </c>
      <c r="CO29" s="164">
        <f>$F29*SUMIF(Ввод!$141:$141,CO$15,Ввод!$143:$143)</f>
        <v>3.73475</v>
      </c>
      <c r="CP29" s="164">
        <f>$F29*SUMIF(Ввод!$141:$141,CP$15,Ввод!$143:$143)</f>
        <v>3.73475</v>
      </c>
      <c r="CQ29" s="164">
        <f>$F29*SUMIF(Ввод!$141:$141,CQ$15,Ввод!$143:$143)</f>
        <v>3.73475</v>
      </c>
      <c r="CR29" s="164">
        <f>$F29*SUMIF(Ввод!$141:$141,CR$15,Ввод!$143:$143)</f>
        <v>3.73475</v>
      </c>
      <c r="CS29" s="164">
        <f>$F29*SUMIF(Ввод!$141:$141,CS$15,Ввод!$143:$143)</f>
        <v>3.73475</v>
      </c>
      <c r="CT29" s="164">
        <f>$F29*SUMIF(Ввод!$141:$141,CT$15,Ввод!$143:$143)</f>
        <v>3.73475</v>
      </c>
      <c r="CU29" s="164">
        <f>$F29*SUMIF(Ввод!$141:$141,CU$15,Ввод!$143:$143)</f>
        <v>3.73475</v>
      </c>
      <c r="CV29" s="164">
        <f>$F29*SUMIF(Ввод!$141:$141,CV$15,Ввод!$143:$143)</f>
        <v>3.73475</v>
      </c>
      <c r="CW29" s="164">
        <f>$F29*SUMIF(Ввод!$141:$141,CW$15,Ввод!$143:$143)</f>
        <v>3.73475</v>
      </c>
      <c r="CX29" s="164">
        <f>$F29*SUMIF(Ввод!$141:$141,CX$15,Ввод!$143:$143)</f>
        <v>3.73475</v>
      </c>
      <c r="CY29" s="164">
        <f>$F29*SUMIF(Ввод!$141:$141,CY$15,Ввод!$143:$143)</f>
        <v>3.73475</v>
      </c>
      <c r="CZ29" s="164">
        <f>$F29*SUMIF(Ввод!$141:$141,CZ$15,Ввод!$143:$143)</f>
        <v>3.73475</v>
      </c>
      <c r="DA29" s="164">
        <f>$F29*SUMIF(Ввод!$141:$141,DA$15,Ввод!$143:$143)</f>
        <v>3.73475</v>
      </c>
      <c r="DB29" s="164">
        <f>$F29*SUMIF(Ввод!$141:$141,DB$15,Ввод!$143:$143)</f>
        <v>3.73475</v>
      </c>
      <c r="DC29" s="164">
        <f>$F29*SUMIF(Ввод!$141:$141,DC$15,Ввод!$143:$143)</f>
        <v>3.73475</v>
      </c>
      <c r="DD29" s="164">
        <f>$F29*SUMIF(Ввод!$141:$141,DD$15,Ввод!$143:$143)</f>
        <v>3.73475</v>
      </c>
      <c r="DE29" s="164">
        <f>$F29*SUMIF(Ввод!$141:$141,DE$15,Ввод!$143:$143)</f>
        <v>3.73475</v>
      </c>
      <c r="DF29" s="164">
        <f>$F29*SUMIF(Ввод!$141:$141,DF$15,Ввод!$143:$143)</f>
        <v>3.73475</v>
      </c>
      <c r="DG29" s="164">
        <f>$F29*SUMIF(Ввод!$141:$141,DG$15,Ввод!$143:$143)</f>
        <v>3.73475</v>
      </c>
      <c r="DH29" s="164">
        <f>$F29*SUMIF(Ввод!$141:$141,DH$15,Ввод!$143:$143)</f>
        <v>3.73475</v>
      </c>
      <c r="DI29" s="164">
        <f>$F29*SUMIF(Ввод!$141:$141,DI$15,Ввод!$143:$143)</f>
        <v>3.73475</v>
      </c>
      <c r="DJ29" s="164">
        <f>$F29*SUMIF(Ввод!$141:$141,DJ$15,Ввод!$143:$143)</f>
        <v>3.73475</v>
      </c>
    </row>
    <row r="30" spans="1:115" x14ac:dyDescent="0.25">
      <c r="B30" s="162" t="s">
        <v>436</v>
      </c>
      <c r="D30" s="45" t="str">
        <f>Ввод!F244</f>
        <v>тыс. Гкал</v>
      </c>
      <c r="E30" s="45">
        <f>1-E33</f>
        <v>1</v>
      </c>
      <c r="F30" s="164">
        <f>$E30*Ввод!G244</f>
        <v>2.6539999999999999</v>
      </c>
      <c r="G30" s="165"/>
      <c r="H30" s="165"/>
      <c r="I30" s="166"/>
      <c r="J30" s="164">
        <f>$F30*SUMIF(Ввод!$141:$141,J$15,Ввод!$142:$142)</f>
        <v>1.327</v>
      </c>
      <c r="K30" s="164">
        <f>$F30*SUMIF(Ввод!$141:$141,K$15,Ввод!$142:$142)</f>
        <v>0.26540000000000002</v>
      </c>
      <c r="L30" s="164">
        <f>$F30*SUMIF(Ввод!$141:$141,L$15,Ввод!$142:$142)</f>
        <v>0.13270000000000001</v>
      </c>
      <c r="M30" s="164">
        <f>$F30*SUMIF(Ввод!$141:$141,M$15,Ввод!$142:$142)</f>
        <v>0.92889999999999995</v>
      </c>
      <c r="N30" s="164">
        <f>$F30*SUMIF(Ввод!$141:$141,N$15,Ввод!$142:$142)</f>
        <v>1.327</v>
      </c>
      <c r="O30" s="164">
        <f>$F30*SUMIF(Ввод!$141:$141,O$15,Ввод!$142:$142)</f>
        <v>0.26540000000000002</v>
      </c>
      <c r="P30" s="164">
        <f>$F30*SUMIF(Ввод!$141:$141,P$15,Ввод!$142:$142)</f>
        <v>0.13270000000000001</v>
      </c>
      <c r="Q30" s="164">
        <f>$F30*SUMIF(Ввод!$141:$141,Q$15,Ввод!$142:$142)</f>
        <v>0.92889999999999995</v>
      </c>
      <c r="R30" s="164">
        <f>$F30*SUMIF(Ввод!$141:$141,R$15,Ввод!$142:$142)</f>
        <v>1.327</v>
      </c>
      <c r="S30" s="164">
        <f>$F30*SUMIF(Ввод!$141:$141,S$15,Ввод!$142:$142)</f>
        <v>0.26540000000000002</v>
      </c>
      <c r="T30" s="164">
        <f>$F30*SUMIF(Ввод!$141:$141,T$15,Ввод!$142:$142)</f>
        <v>0.13270000000000001</v>
      </c>
      <c r="U30" s="164">
        <f>$F30*SUMIF(Ввод!$141:$141,U$15,Ввод!$142:$142)</f>
        <v>0.92889999999999995</v>
      </c>
      <c r="V30" s="164">
        <f>$F30*SUMIF(Ввод!$141:$141,V$15,Ввод!$142:$142)</f>
        <v>1.327</v>
      </c>
      <c r="W30" s="164">
        <f>$F30*SUMIF(Ввод!$141:$141,W$15,Ввод!$142:$142)</f>
        <v>0.26540000000000002</v>
      </c>
      <c r="X30" s="164">
        <f>$F30*SUMIF(Ввод!$141:$141,X$15,Ввод!$142:$142)</f>
        <v>0.13270000000000001</v>
      </c>
      <c r="Y30" s="164">
        <f>$F30*SUMIF(Ввод!$141:$141,Y$15,Ввод!$142:$142)</f>
        <v>0.92889999999999995</v>
      </c>
      <c r="Z30" s="164">
        <f>$F30*SUMIF(Ввод!$141:$141,Z$15,Ввод!$142:$142)</f>
        <v>1.327</v>
      </c>
      <c r="AA30" s="164">
        <f>$F30*SUMIF(Ввод!$141:$141,AA$15,Ввод!$142:$142)</f>
        <v>0.26540000000000002</v>
      </c>
      <c r="AB30" s="164">
        <f>$F30*SUMIF(Ввод!$141:$141,AB$15,Ввод!$142:$142)</f>
        <v>0.13270000000000001</v>
      </c>
      <c r="AC30" s="164">
        <f>$F30*SUMIF(Ввод!$141:$141,AC$15,Ввод!$142:$142)</f>
        <v>0.92889999999999995</v>
      </c>
      <c r="AD30" s="164">
        <f>$F30*SUMIF(Ввод!$141:$141,AD$15,Ввод!$142:$142)</f>
        <v>1.327</v>
      </c>
      <c r="AE30" s="164">
        <f>$F30*SUMIF(Ввод!$141:$141,AE$15,Ввод!$142:$142)</f>
        <v>0.26540000000000002</v>
      </c>
      <c r="AF30" s="164">
        <f>$F30*SUMIF(Ввод!$141:$141,AF$15,Ввод!$142:$142)</f>
        <v>0.13270000000000001</v>
      </c>
      <c r="AG30" s="164">
        <f>$F30*SUMIF(Ввод!$141:$141,AG$15,Ввод!$142:$142)</f>
        <v>0.92889999999999995</v>
      </c>
      <c r="AH30" s="164">
        <f>$F30*SUMIF(Ввод!$141:$141,AH$15,Ввод!$142:$142)</f>
        <v>1.327</v>
      </c>
      <c r="AI30" s="164">
        <f>$F30*SUMIF(Ввод!$141:$141,AI$15,Ввод!$142:$142)</f>
        <v>0.26540000000000002</v>
      </c>
      <c r="AJ30" s="164">
        <f>$F30*SUMIF(Ввод!$141:$141,AJ$15,Ввод!$142:$142)</f>
        <v>0.13270000000000001</v>
      </c>
      <c r="AK30" s="164">
        <f>$F30*SUMIF(Ввод!$141:$141,AK$15,Ввод!$142:$142)</f>
        <v>0.92889999999999995</v>
      </c>
      <c r="AL30" s="164">
        <f>$F30*SUMIF(Ввод!$141:$141,AL$15,Ввод!$142:$142)</f>
        <v>1.327</v>
      </c>
      <c r="AM30" s="164">
        <f>$F30*SUMIF(Ввод!$141:$141,AM$15,Ввод!$142:$142)</f>
        <v>0.26540000000000002</v>
      </c>
      <c r="AN30" s="164">
        <f>$F30*SUMIF(Ввод!$141:$141,AN$15,Ввод!$142:$142)</f>
        <v>0.13270000000000001</v>
      </c>
      <c r="AO30" s="164">
        <f>$F30*SUMIF(Ввод!$141:$141,AO$15,Ввод!$142:$142)</f>
        <v>0.92889999999999995</v>
      </c>
      <c r="AP30" s="164">
        <f>$F30*SUMIF(Ввод!$141:$141,AP$15,Ввод!$142:$142)</f>
        <v>1.327</v>
      </c>
      <c r="AQ30" s="164">
        <f>$F30*SUMIF(Ввод!$141:$141,AQ$15,Ввод!$142:$142)</f>
        <v>0.26540000000000002</v>
      </c>
      <c r="AR30" s="164">
        <f>$F30*SUMIF(Ввод!$141:$141,AR$15,Ввод!$142:$142)</f>
        <v>0.13270000000000001</v>
      </c>
      <c r="AS30" s="164">
        <f>$F30*SUMIF(Ввод!$141:$141,AS$15,Ввод!$142:$142)</f>
        <v>0.92889999999999995</v>
      </c>
      <c r="AT30" s="164">
        <f>$F30*SUMIF(Ввод!$141:$141,AT$15,Ввод!$142:$142)</f>
        <v>1.327</v>
      </c>
      <c r="AU30" s="164">
        <f>$F30*SUMIF(Ввод!$141:$141,AU$15,Ввод!$142:$142)</f>
        <v>0.26540000000000002</v>
      </c>
      <c r="AV30" s="164">
        <f>$F30*SUMIF(Ввод!$141:$141,AV$15,Ввод!$142:$142)</f>
        <v>0.13270000000000001</v>
      </c>
      <c r="AW30" s="164">
        <f>$F30*SUMIF(Ввод!$141:$141,AW$15,Ввод!$142:$142)</f>
        <v>0.92889999999999995</v>
      </c>
      <c r="AX30" s="164">
        <f>$F30*SUMIF(Ввод!$141:$141,AX$15,Ввод!$142:$142)</f>
        <v>1.327</v>
      </c>
      <c r="AY30" s="164">
        <f>$F30*SUMIF(Ввод!$141:$141,AY$15,Ввод!$142:$142)</f>
        <v>0.26540000000000002</v>
      </c>
      <c r="AZ30" s="164">
        <f>$F30*SUMIF(Ввод!$141:$141,AZ$15,Ввод!$142:$142)</f>
        <v>0.13270000000000001</v>
      </c>
      <c r="BA30" s="164">
        <f>$F30*SUMIF(Ввод!$141:$141,BA$15,Ввод!$142:$142)</f>
        <v>0.92889999999999995</v>
      </c>
      <c r="BB30" s="164">
        <f>$F30*SUMIF(Ввод!$141:$141,BB$15,Ввод!$142:$142)</f>
        <v>1.327</v>
      </c>
      <c r="BC30" s="164">
        <f>$F30*SUMIF(Ввод!$141:$141,BC$15,Ввод!$142:$142)</f>
        <v>0.26540000000000002</v>
      </c>
      <c r="BD30" s="164">
        <f>$F30*SUMIF(Ввод!$141:$141,BD$15,Ввод!$142:$142)</f>
        <v>0.13270000000000001</v>
      </c>
      <c r="BE30" s="164">
        <f>$F30*SUMIF(Ввод!$141:$141,BE$15,Ввод!$142:$142)</f>
        <v>0.92889999999999995</v>
      </c>
      <c r="BF30" s="164">
        <f>$F30*SUMIF(Ввод!$141:$141,BF$15,Ввод!$142:$142)</f>
        <v>1.327</v>
      </c>
      <c r="BG30" s="164">
        <f>$F30*SUMIF(Ввод!$141:$141,BG$15,Ввод!$142:$142)</f>
        <v>0.26540000000000002</v>
      </c>
      <c r="BH30" s="164">
        <f>$F30*SUMIF(Ввод!$141:$141,BH$15,Ввод!$142:$142)</f>
        <v>0.13270000000000001</v>
      </c>
      <c r="BI30" s="164">
        <f>$F30*SUMIF(Ввод!$141:$141,BI$15,Ввод!$142:$142)</f>
        <v>1.327</v>
      </c>
      <c r="BJ30" s="164">
        <f>$F30*SUMIF(Ввод!$141:$141,BJ$15,Ввод!$142:$142)</f>
        <v>1.327</v>
      </c>
      <c r="BK30" s="164">
        <f>$F30*SUMIF(Ввод!$141:$141,BK$15,Ввод!$142:$142)</f>
        <v>1.327</v>
      </c>
      <c r="BL30" s="164">
        <f>$F30*SUMIF(Ввод!$141:$141,BL$15,Ввод!$142:$142)</f>
        <v>1.327</v>
      </c>
      <c r="BM30" s="164">
        <f>$F30*SUMIF(Ввод!$141:$141,BM$15,Ввод!$142:$142)</f>
        <v>1.327</v>
      </c>
      <c r="BN30" s="164">
        <f>$F30*SUMIF(Ввод!$141:$141,BN$15,Ввод!$142:$142)</f>
        <v>1.327</v>
      </c>
      <c r="BO30" s="164">
        <f>$F30*SUMIF(Ввод!$141:$141,BO$15,Ввод!$142:$142)</f>
        <v>1.327</v>
      </c>
      <c r="BP30" s="164">
        <f>$F30*SUMIF(Ввод!$141:$141,BP$15,Ввод!$142:$142)</f>
        <v>1.327</v>
      </c>
      <c r="BQ30" s="164">
        <f>$F30*SUMIF(Ввод!$141:$141,BQ$15,Ввод!$142:$142)</f>
        <v>1.327</v>
      </c>
      <c r="BR30" s="164">
        <f>$F30*SUMIF(Ввод!$141:$141,BR$15,Ввод!$142:$142)</f>
        <v>1.327</v>
      </c>
      <c r="BS30" s="164">
        <f>$F30*SUMIF(Ввод!$141:$141,BS$15,Ввод!$142:$142)</f>
        <v>1.327</v>
      </c>
      <c r="BT30" s="164">
        <f>$F30*SUMIF(Ввод!$141:$141,BT$15,Ввод!$142:$142)</f>
        <v>1.327</v>
      </c>
      <c r="BU30" s="164">
        <f>$F30*SUMIF(Ввод!$141:$141,BU$15,Ввод!$142:$142)</f>
        <v>1.327</v>
      </c>
      <c r="BV30" s="164">
        <f>$F30*SUMIF(Ввод!$141:$141,BV$15,Ввод!$142:$142)</f>
        <v>1.327</v>
      </c>
      <c r="BW30" s="164">
        <f>$F30*SUMIF(Ввод!$141:$141,BW$15,Ввод!$142:$142)</f>
        <v>1.327</v>
      </c>
      <c r="BX30" s="164">
        <f>$F30*SUMIF(Ввод!$141:$141,BX$15,Ввод!$142:$142)</f>
        <v>1.327</v>
      </c>
      <c r="BY30" s="164">
        <f>$F30*SUMIF(Ввод!$141:$141,BY$15,Ввод!$142:$142)</f>
        <v>1.327</v>
      </c>
      <c r="BZ30" s="164">
        <f>$F30*SUMIF(Ввод!$141:$141,BZ$15,Ввод!$142:$142)</f>
        <v>1.327</v>
      </c>
      <c r="CA30" s="164">
        <f>$F30*SUMIF(Ввод!$141:$141,CA$15,Ввод!$142:$142)</f>
        <v>1.327</v>
      </c>
      <c r="CB30" s="164">
        <f>$F30*SUMIF(Ввод!$141:$141,CB$15,Ввод!$142:$142)</f>
        <v>1.327</v>
      </c>
      <c r="CC30" s="164">
        <f>$F30*SUMIF(Ввод!$141:$141,CC$15,Ввод!$142:$142)</f>
        <v>1.327</v>
      </c>
      <c r="CD30" s="164">
        <f>$F30*SUMIF(Ввод!$141:$141,CD$15,Ввод!$142:$142)</f>
        <v>1.327</v>
      </c>
      <c r="CE30" s="164">
        <f>$F30*SUMIF(Ввод!$141:$141,CE$15,Ввод!$142:$142)</f>
        <v>1.327</v>
      </c>
      <c r="CF30" s="164">
        <f>$F30*SUMIF(Ввод!$141:$141,CF$15,Ввод!$142:$142)</f>
        <v>1.327</v>
      </c>
      <c r="CG30" s="164">
        <f>$F30*SUMIF(Ввод!$141:$141,CG$15,Ввод!$142:$142)</f>
        <v>1.327</v>
      </c>
      <c r="CH30" s="164">
        <f>$F30*SUMIF(Ввод!$141:$141,CH$15,Ввод!$142:$142)</f>
        <v>1.327</v>
      </c>
      <c r="CI30" s="164">
        <f>$F30*SUMIF(Ввод!$141:$141,CI$15,Ввод!$142:$142)</f>
        <v>1.327</v>
      </c>
      <c r="CJ30" s="164">
        <f>$F30*SUMIF(Ввод!$141:$141,CJ$15,Ввод!$142:$142)</f>
        <v>1.327</v>
      </c>
      <c r="CK30" s="164">
        <f>$F30*SUMIF(Ввод!$141:$141,CK$15,Ввод!$142:$142)</f>
        <v>1.327</v>
      </c>
      <c r="CL30" s="164">
        <f>$F30*SUMIF(Ввод!$141:$141,CL$15,Ввод!$142:$142)</f>
        <v>1.327</v>
      </c>
      <c r="CM30" s="164">
        <f>$F30*SUMIF(Ввод!$141:$141,CM$15,Ввод!$142:$142)</f>
        <v>1.327</v>
      </c>
      <c r="CN30" s="164">
        <f>$F30*SUMIF(Ввод!$141:$141,CN$15,Ввод!$142:$142)</f>
        <v>1.327</v>
      </c>
      <c r="CO30" s="164">
        <f>$F30*SUMIF(Ввод!$141:$141,CO$15,Ввод!$142:$142)</f>
        <v>1.327</v>
      </c>
      <c r="CP30" s="164">
        <f>$F30*SUMIF(Ввод!$141:$141,CP$15,Ввод!$142:$142)</f>
        <v>1.327</v>
      </c>
      <c r="CQ30" s="164">
        <f>$F30*SUMIF(Ввод!$141:$141,CQ$15,Ввод!$142:$142)</f>
        <v>1.327</v>
      </c>
      <c r="CR30" s="164">
        <f>$F30*SUMIF(Ввод!$141:$141,CR$15,Ввод!$142:$142)</f>
        <v>1.327</v>
      </c>
      <c r="CS30" s="164">
        <f>$F30*SUMIF(Ввод!$141:$141,CS$15,Ввод!$142:$142)</f>
        <v>1.327</v>
      </c>
      <c r="CT30" s="164">
        <f>$F30*SUMIF(Ввод!$141:$141,CT$15,Ввод!$142:$142)</f>
        <v>1.327</v>
      </c>
      <c r="CU30" s="164">
        <f>$F30*SUMIF(Ввод!$141:$141,CU$15,Ввод!$142:$142)</f>
        <v>1.327</v>
      </c>
      <c r="CV30" s="164">
        <f>$F30*SUMIF(Ввод!$141:$141,CV$15,Ввод!$142:$142)</f>
        <v>1.327</v>
      </c>
      <c r="CW30" s="164">
        <f>$F30*SUMIF(Ввод!$141:$141,CW$15,Ввод!$142:$142)</f>
        <v>1.327</v>
      </c>
      <c r="CX30" s="164">
        <f>$F30*SUMIF(Ввод!$141:$141,CX$15,Ввод!$142:$142)</f>
        <v>1.327</v>
      </c>
      <c r="CY30" s="164">
        <f>$F30*SUMIF(Ввод!$141:$141,CY$15,Ввод!$142:$142)</f>
        <v>1.327</v>
      </c>
      <c r="CZ30" s="164">
        <f>$F30*SUMIF(Ввод!$141:$141,CZ$15,Ввод!$142:$142)</f>
        <v>1.327</v>
      </c>
      <c r="DA30" s="164">
        <f>$F30*SUMIF(Ввод!$141:$141,DA$15,Ввод!$142:$142)</f>
        <v>1.327</v>
      </c>
      <c r="DB30" s="164">
        <f>$F30*SUMIF(Ввод!$141:$141,DB$15,Ввод!$142:$142)</f>
        <v>1.327</v>
      </c>
      <c r="DC30" s="164">
        <f>$F30*SUMIF(Ввод!$141:$141,DC$15,Ввод!$142:$142)</f>
        <v>1.327</v>
      </c>
      <c r="DD30" s="164">
        <f>$F30*SUMIF(Ввод!$141:$141,DD$15,Ввод!$142:$142)</f>
        <v>1.327</v>
      </c>
      <c r="DE30" s="164">
        <f>$F30*SUMIF(Ввод!$141:$141,DE$15,Ввод!$142:$142)</f>
        <v>1.327</v>
      </c>
      <c r="DF30" s="164">
        <f>$F30*SUMIF(Ввод!$141:$141,DF$15,Ввод!$142:$142)</f>
        <v>1.327</v>
      </c>
      <c r="DG30" s="164">
        <f>$F30*SUMIF(Ввод!$141:$141,DG$15,Ввод!$142:$142)</f>
        <v>1.327</v>
      </c>
      <c r="DH30" s="164">
        <f>$F30*SUMIF(Ввод!$141:$141,DH$15,Ввод!$142:$142)</f>
        <v>1.327</v>
      </c>
      <c r="DI30" s="164">
        <f>$F30*SUMIF(Ввод!$141:$141,DI$15,Ввод!$142:$142)</f>
        <v>1.327</v>
      </c>
      <c r="DJ30" s="164">
        <f>$F30*SUMIF(Ввод!$141:$141,DJ$15,Ввод!$142:$142)</f>
        <v>1.327</v>
      </c>
    </row>
    <row r="31" spans="1:115" x14ac:dyDescent="0.25">
      <c r="B31" s="131" t="s">
        <v>421</v>
      </c>
      <c r="F31" s="165"/>
      <c r="G31" s="165"/>
      <c r="H31" s="165"/>
      <c r="I31" s="166"/>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5"/>
      <c r="BU31" s="165"/>
      <c r="BV31" s="165"/>
      <c r="BW31" s="165"/>
      <c r="BX31" s="165"/>
      <c r="BY31" s="165"/>
      <c r="BZ31" s="165"/>
      <c r="CA31" s="165"/>
      <c r="CB31" s="165"/>
      <c r="CC31" s="165"/>
      <c r="CD31" s="165"/>
      <c r="CE31" s="165"/>
      <c r="CF31" s="165"/>
      <c r="CG31" s="165"/>
      <c r="CH31" s="165"/>
      <c r="CI31" s="165"/>
      <c r="CJ31" s="165"/>
      <c r="CK31" s="165"/>
      <c r="CL31" s="165"/>
      <c r="CM31" s="165"/>
      <c r="CN31" s="165"/>
      <c r="CO31" s="165"/>
      <c r="CP31" s="165"/>
      <c r="CQ31" s="165"/>
      <c r="CR31" s="165"/>
      <c r="CS31" s="165"/>
      <c r="CT31" s="165"/>
      <c r="CU31" s="165"/>
      <c r="CV31" s="165"/>
      <c r="CW31" s="165"/>
      <c r="CX31" s="165"/>
      <c r="CY31" s="165"/>
      <c r="CZ31" s="165"/>
      <c r="DA31" s="165"/>
      <c r="DB31" s="165"/>
      <c r="DC31" s="165"/>
      <c r="DD31" s="165"/>
      <c r="DE31" s="165"/>
      <c r="DF31" s="165"/>
      <c r="DG31" s="165"/>
      <c r="DH31" s="165"/>
      <c r="DI31" s="165"/>
      <c r="DJ31" s="165"/>
    </row>
    <row r="32" spans="1:115" x14ac:dyDescent="0.25">
      <c r="B32" s="162" t="s">
        <v>435</v>
      </c>
      <c r="D32" s="45" t="str">
        <f t="shared" ref="D32:D33" si="0">D28</f>
        <v>тыс. Гкал</v>
      </c>
      <c r="E32" s="45">
        <f>N(Ввод!H243)</f>
        <v>0</v>
      </c>
      <c r="F32" s="165"/>
      <c r="G32" s="165"/>
      <c r="H32" s="165"/>
      <c r="I32" s="166"/>
      <c r="J32" s="165">
        <f>$E32*Ввод!I243</f>
        <v>0</v>
      </c>
      <c r="K32" s="165">
        <f>$E32*Ввод!J243</f>
        <v>0</v>
      </c>
      <c r="L32" s="165">
        <f>$E32*Ввод!K243</f>
        <v>0</v>
      </c>
      <c r="M32" s="165">
        <f>$E32*Ввод!L243</f>
        <v>0</v>
      </c>
      <c r="N32" s="165">
        <f>$E32*Ввод!M243</f>
        <v>0</v>
      </c>
      <c r="O32" s="165">
        <f>$E32*Ввод!N243</f>
        <v>0</v>
      </c>
      <c r="P32" s="165">
        <f>$E32*Ввод!O243</f>
        <v>0</v>
      </c>
      <c r="Q32" s="165">
        <f>$E32*Ввод!P243</f>
        <v>0</v>
      </c>
      <c r="R32" s="165">
        <f>$E32*Ввод!Q243</f>
        <v>0</v>
      </c>
      <c r="S32" s="165">
        <f>$E32*Ввод!R243</f>
        <v>0</v>
      </c>
      <c r="T32" s="165">
        <f>$E32*Ввод!S243</f>
        <v>0</v>
      </c>
      <c r="U32" s="165">
        <f>$E32*Ввод!T243</f>
        <v>0</v>
      </c>
      <c r="V32" s="165">
        <f>$E32*Ввод!U243</f>
        <v>0</v>
      </c>
      <c r="W32" s="165">
        <f>$E32*Ввод!V243</f>
        <v>0</v>
      </c>
      <c r="X32" s="165">
        <f>$E32*Ввод!W243</f>
        <v>0</v>
      </c>
      <c r="Y32" s="165">
        <f>$E32*Ввод!X243</f>
        <v>0</v>
      </c>
      <c r="Z32" s="165">
        <f>$E32*Ввод!Y243</f>
        <v>0</v>
      </c>
      <c r="AA32" s="165">
        <f>$E32*Ввод!Z243</f>
        <v>0</v>
      </c>
      <c r="AB32" s="165">
        <f>$E32*Ввод!AA243</f>
        <v>0</v>
      </c>
      <c r="AC32" s="165">
        <f>$E32*Ввод!AB243</f>
        <v>0</v>
      </c>
      <c r="AD32" s="165">
        <f>$E32*Ввод!AC243</f>
        <v>0</v>
      </c>
      <c r="AE32" s="165">
        <f>$E32*Ввод!AD243</f>
        <v>0</v>
      </c>
      <c r="AF32" s="165">
        <f>$E32*Ввод!AE243</f>
        <v>0</v>
      </c>
      <c r="AG32" s="165">
        <f>$E32*Ввод!AF243</f>
        <v>0</v>
      </c>
      <c r="AH32" s="165">
        <f>$E32*Ввод!AG243</f>
        <v>0</v>
      </c>
      <c r="AI32" s="165">
        <f>$E32*Ввод!AH243</f>
        <v>0</v>
      </c>
      <c r="AJ32" s="165">
        <f>$E32*Ввод!AI243</f>
        <v>0</v>
      </c>
      <c r="AK32" s="165">
        <f>$E32*Ввод!AJ243</f>
        <v>0</v>
      </c>
      <c r="AL32" s="165">
        <f>$E32*Ввод!AK243</f>
        <v>0</v>
      </c>
      <c r="AM32" s="165">
        <f>$E32*Ввод!AL243</f>
        <v>0</v>
      </c>
      <c r="AN32" s="165">
        <f>$E32*Ввод!AM243</f>
        <v>0</v>
      </c>
      <c r="AO32" s="165">
        <f>$E32*Ввод!AN243</f>
        <v>0</v>
      </c>
      <c r="AP32" s="165">
        <f>$E32*Ввод!AO243</f>
        <v>0</v>
      </c>
      <c r="AQ32" s="165">
        <f>$E32*Ввод!AP243</f>
        <v>0</v>
      </c>
      <c r="AR32" s="165">
        <f>$E32*Ввод!AQ243</f>
        <v>0</v>
      </c>
      <c r="AS32" s="165">
        <f>$E32*Ввод!AR243</f>
        <v>0</v>
      </c>
      <c r="AT32" s="165">
        <f>$E32*Ввод!AS243</f>
        <v>0</v>
      </c>
      <c r="AU32" s="165">
        <f>$E32*Ввод!AT243</f>
        <v>0</v>
      </c>
      <c r="AV32" s="165">
        <f>$E32*Ввод!AU243</f>
        <v>0</v>
      </c>
      <c r="AW32" s="165">
        <f>$E32*Ввод!AV243</f>
        <v>0</v>
      </c>
      <c r="AX32" s="165">
        <f>$E32*Ввод!AW243</f>
        <v>0</v>
      </c>
      <c r="AY32" s="165">
        <f>$E32*Ввод!AX243</f>
        <v>0</v>
      </c>
      <c r="AZ32" s="165">
        <f>$E32*Ввод!AY243</f>
        <v>0</v>
      </c>
      <c r="BA32" s="165">
        <f>$E32*Ввод!AZ243</f>
        <v>0</v>
      </c>
      <c r="BB32" s="165">
        <f>$E32*Ввод!BA243</f>
        <v>0</v>
      </c>
      <c r="BC32" s="165">
        <f>$E32*Ввод!BB243</f>
        <v>0</v>
      </c>
      <c r="BD32" s="165">
        <f>$E32*Ввод!BC243</f>
        <v>0</v>
      </c>
      <c r="BE32" s="165">
        <f>$E32*Ввод!BD243</f>
        <v>0</v>
      </c>
      <c r="BF32" s="165">
        <f>$E32*Ввод!BE243</f>
        <v>0</v>
      </c>
      <c r="BG32" s="165">
        <f>$E32*Ввод!BF243</f>
        <v>0</v>
      </c>
      <c r="BH32" s="165">
        <f>$E32*Ввод!BG243</f>
        <v>0</v>
      </c>
      <c r="BI32" s="165">
        <f>$E32*Ввод!BH243</f>
        <v>0</v>
      </c>
      <c r="BJ32" s="165">
        <f>$E32*Ввод!BI243</f>
        <v>0</v>
      </c>
      <c r="BK32" s="165">
        <f>$E32*Ввод!BJ243</f>
        <v>0</v>
      </c>
      <c r="BL32" s="165">
        <f>$E32*Ввод!BK243</f>
        <v>0</v>
      </c>
      <c r="BM32" s="165">
        <f>$E32*Ввод!BL243</f>
        <v>0</v>
      </c>
      <c r="BN32" s="165">
        <f>$E32*Ввод!BM243</f>
        <v>0</v>
      </c>
      <c r="BO32" s="165">
        <f>$E32*Ввод!BN243</f>
        <v>0</v>
      </c>
      <c r="BP32" s="165">
        <f>$E32*Ввод!BO243</f>
        <v>0</v>
      </c>
      <c r="BQ32" s="165">
        <f>$E32*Ввод!BP243</f>
        <v>0</v>
      </c>
      <c r="BR32" s="165">
        <f>$E32*Ввод!BQ243</f>
        <v>0</v>
      </c>
      <c r="BS32" s="165">
        <f>$E32*Ввод!BR243</f>
        <v>0</v>
      </c>
      <c r="BT32" s="165">
        <f>$E32*Ввод!BS243</f>
        <v>0</v>
      </c>
      <c r="BU32" s="165">
        <f>$E32*Ввод!BT243</f>
        <v>0</v>
      </c>
      <c r="BV32" s="165">
        <f>$E32*Ввод!BU243</f>
        <v>0</v>
      </c>
      <c r="BW32" s="165">
        <f>$E32*Ввод!BV243</f>
        <v>0</v>
      </c>
      <c r="BX32" s="165">
        <f>$E32*Ввод!BW243</f>
        <v>0</v>
      </c>
      <c r="BY32" s="165">
        <f>$E32*Ввод!BX243</f>
        <v>0</v>
      </c>
      <c r="BZ32" s="165">
        <f>$E32*Ввод!BY243</f>
        <v>0</v>
      </c>
      <c r="CA32" s="165">
        <f>$E32*Ввод!BZ243</f>
        <v>0</v>
      </c>
      <c r="CB32" s="165">
        <f>$E32*Ввод!CA243</f>
        <v>0</v>
      </c>
      <c r="CC32" s="165">
        <f>$E32*Ввод!CB243</f>
        <v>0</v>
      </c>
      <c r="CD32" s="165">
        <f>$E32*Ввод!CC243</f>
        <v>0</v>
      </c>
      <c r="CE32" s="165">
        <f>$E32*Ввод!CD243</f>
        <v>0</v>
      </c>
      <c r="CF32" s="165">
        <f>$E32*Ввод!CE243</f>
        <v>0</v>
      </c>
      <c r="CG32" s="165">
        <f>$E32*Ввод!CF243</f>
        <v>0</v>
      </c>
      <c r="CH32" s="165">
        <f>$E32*Ввод!CG243</f>
        <v>0</v>
      </c>
      <c r="CI32" s="165">
        <f>$E32*Ввод!CH243</f>
        <v>0</v>
      </c>
      <c r="CJ32" s="165">
        <f>$E32*Ввод!CI243</f>
        <v>0</v>
      </c>
      <c r="CK32" s="165">
        <f>$E32*Ввод!CJ243</f>
        <v>0</v>
      </c>
      <c r="CL32" s="165">
        <f>$E32*Ввод!CK243</f>
        <v>0</v>
      </c>
      <c r="CM32" s="165">
        <f>$E32*Ввод!CL243</f>
        <v>0</v>
      </c>
      <c r="CN32" s="165">
        <f>$E32*Ввод!CM243</f>
        <v>0</v>
      </c>
      <c r="CO32" s="165">
        <f>$E32*Ввод!CN243</f>
        <v>0</v>
      </c>
      <c r="CP32" s="165">
        <f>$E32*Ввод!CO243</f>
        <v>0</v>
      </c>
      <c r="CQ32" s="165">
        <f>$E32*Ввод!CP243</f>
        <v>0</v>
      </c>
      <c r="CR32" s="165">
        <f>$E32*Ввод!CQ243</f>
        <v>0</v>
      </c>
      <c r="CS32" s="165">
        <f>$E32*Ввод!CR243</f>
        <v>0</v>
      </c>
      <c r="CT32" s="165">
        <f>$E32*Ввод!CS243</f>
        <v>0</v>
      </c>
      <c r="CU32" s="165">
        <f>$E32*Ввод!CT243</f>
        <v>0</v>
      </c>
      <c r="CV32" s="165">
        <f>$E32*Ввод!CU243</f>
        <v>0</v>
      </c>
      <c r="CW32" s="165">
        <f>$E32*Ввод!CV243</f>
        <v>0</v>
      </c>
      <c r="CX32" s="165">
        <f>$E32*Ввод!CW243</f>
        <v>0</v>
      </c>
      <c r="CY32" s="165">
        <f>$E32*Ввод!CX243</f>
        <v>0</v>
      </c>
      <c r="CZ32" s="165">
        <f>$E32*Ввод!CY243</f>
        <v>0</v>
      </c>
      <c r="DA32" s="165">
        <f>$E32*Ввод!CZ243</f>
        <v>0</v>
      </c>
      <c r="DB32" s="165">
        <f>$E32*Ввод!DA243</f>
        <v>0</v>
      </c>
      <c r="DC32" s="165">
        <f>$E32*Ввод!DB243</f>
        <v>0</v>
      </c>
      <c r="DD32" s="165">
        <f>$E32*Ввод!DC243</f>
        <v>0</v>
      </c>
      <c r="DE32" s="165">
        <f>$E32*Ввод!DD243</f>
        <v>0</v>
      </c>
      <c r="DF32" s="165">
        <f>$E32*Ввод!DE243</f>
        <v>0</v>
      </c>
      <c r="DG32" s="165">
        <f>$E32*Ввод!DF243</f>
        <v>0</v>
      </c>
      <c r="DH32" s="165">
        <f>$E32*Ввод!DG243</f>
        <v>0</v>
      </c>
      <c r="DI32" s="165">
        <f>$E32*Ввод!DH243</f>
        <v>0</v>
      </c>
      <c r="DJ32" s="165">
        <f>$E32*Ввод!DI243</f>
        <v>0</v>
      </c>
      <c r="DK32" t="e">
        <f>Ввод!#REF!</f>
        <v>#REF!</v>
      </c>
    </row>
    <row r="33" spans="1:114" x14ac:dyDescent="0.25">
      <c r="B33" s="162" t="s">
        <v>436</v>
      </c>
      <c r="D33" s="45" t="str">
        <f t="shared" si="0"/>
        <v>тыс. Гкал</v>
      </c>
      <c r="E33" s="45">
        <f>N(Ввод!H244)</f>
        <v>0</v>
      </c>
      <c r="F33" s="165"/>
      <c r="G33" s="165"/>
      <c r="H33" s="165"/>
      <c r="I33" s="166"/>
      <c r="J33" s="165">
        <f>$E33*Ввод!I244</f>
        <v>0</v>
      </c>
      <c r="K33" s="165">
        <f>$E33*Ввод!J244</f>
        <v>0</v>
      </c>
      <c r="L33" s="165">
        <f>$E33*Ввод!K244</f>
        <v>0</v>
      </c>
      <c r="M33" s="165">
        <f>$E33*Ввод!L244</f>
        <v>0</v>
      </c>
      <c r="N33" s="165">
        <f>$E33*Ввод!M244</f>
        <v>0</v>
      </c>
      <c r="O33" s="165">
        <f>$E33*Ввод!N244</f>
        <v>0</v>
      </c>
      <c r="P33" s="165">
        <f>$E33*Ввод!O244</f>
        <v>0</v>
      </c>
      <c r="Q33" s="165">
        <f>$E33*Ввод!P244</f>
        <v>0</v>
      </c>
      <c r="R33" s="165">
        <f>$E33*Ввод!Q244</f>
        <v>0</v>
      </c>
      <c r="S33" s="165">
        <f>$E33*Ввод!R244</f>
        <v>0</v>
      </c>
      <c r="T33" s="165">
        <f>$E33*Ввод!S244</f>
        <v>0</v>
      </c>
      <c r="U33" s="165">
        <f>$E33*Ввод!T244</f>
        <v>0</v>
      </c>
      <c r="V33" s="165">
        <f>$E33*Ввод!U244</f>
        <v>0</v>
      </c>
      <c r="W33" s="165">
        <f>$E33*Ввод!V244</f>
        <v>0</v>
      </c>
      <c r="X33" s="165">
        <f>$E33*Ввод!W244</f>
        <v>0</v>
      </c>
      <c r="Y33" s="165">
        <f>$E33*Ввод!X244</f>
        <v>0</v>
      </c>
      <c r="Z33" s="165">
        <f>$E33*Ввод!Y244</f>
        <v>0</v>
      </c>
      <c r="AA33" s="165">
        <f>$E33*Ввод!Z244</f>
        <v>0</v>
      </c>
      <c r="AB33" s="165">
        <f>$E33*Ввод!AA244</f>
        <v>0</v>
      </c>
      <c r="AC33" s="165">
        <f>$E33*Ввод!AB244</f>
        <v>0</v>
      </c>
      <c r="AD33" s="165">
        <f>$E33*Ввод!AC244</f>
        <v>0</v>
      </c>
      <c r="AE33" s="165">
        <f>$E33*Ввод!AD244</f>
        <v>0</v>
      </c>
      <c r="AF33" s="165">
        <f>$E33*Ввод!AE244</f>
        <v>0</v>
      </c>
      <c r="AG33" s="165">
        <f>$E33*Ввод!AF244</f>
        <v>0</v>
      </c>
      <c r="AH33" s="165">
        <f>$E33*Ввод!AG244</f>
        <v>0</v>
      </c>
      <c r="AI33" s="165">
        <f>$E33*Ввод!AH244</f>
        <v>0</v>
      </c>
      <c r="AJ33" s="165">
        <f>$E33*Ввод!AI244</f>
        <v>0</v>
      </c>
      <c r="AK33" s="165">
        <f>$E33*Ввод!AJ244</f>
        <v>0</v>
      </c>
      <c r="AL33" s="165">
        <f>$E33*Ввод!AK244</f>
        <v>0</v>
      </c>
      <c r="AM33" s="165">
        <f>$E33*Ввод!AL244</f>
        <v>0</v>
      </c>
      <c r="AN33" s="165">
        <f>$E33*Ввод!AM244</f>
        <v>0</v>
      </c>
      <c r="AO33" s="165">
        <f>$E33*Ввод!AN244</f>
        <v>0</v>
      </c>
      <c r="AP33" s="165">
        <f>$E33*Ввод!AO244</f>
        <v>0</v>
      </c>
      <c r="AQ33" s="165">
        <f>$E33*Ввод!AP244</f>
        <v>0</v>
      </c>
      <c r="AR33" s="165">
        <f>$E33*Ввод!AQ244</f>
        <v>0</v>
      </c>
      <c r="AS33" s="165">
        <f>$E33*Ввод!AR244</f>
        <v>0</v>
      </c>
      <c r="AT33" s="165">
        <f>$E33*Ввод!AS244</f>
        <v>0</v>
      </c>
      <c r="AU33" s="165">
        <f>$E33*Ввод!AT244</f>
        <v>0</v>
      </c>
      <c r="AV33" s="165">
        <f>$E33*Ввод!AU244</f>
        <v>0</v>
      </c>
      <c r="AW33" s="165">
        <f>$E33*Ввод!AV244</f>
        <v>0</v>
      </c>
      <c r="AX33" s="165">
        <f>$E33*Ввод!AW244</f>
        <v>0</v>
      </c>
      <c r="AY33" s="165">
        <f>$E33*Ввод!AX244</f>
        <v>0</v>
      </c>
      <c r="AZ33" s="165">
        <f>$E33*Ввод!AY244</f>
        <v>0</v>
      </c>
      <c r="BA33" s="165">
        <f>$E33*Ввод!AZ244</f>
        <v>0</v>
      </c>
      <c r="BB33" s="165">
        <f>$E33*Ввод!BA244</f>
        <v>0</v>
      </c>
      <c r="BC33" s="165">
        <f>$E33*Ввод!BB244</f>
        <v>0</v>
      </c>
      <c r="BD33" s="165">
        <f>$E33*Ввод!BC244</f>
        <v>0</v>
      </c>
      <c r="BE33" s="165">
        <f>$E33*Ввод!BD244</f>
        <v>0</v>
      </c>
      <c r="BF33" s="165">
        <f>$E33*Ввод!BE244</f>
        <v>0</v>
      </c>
      <c r="BG33" s="165">
        <f>$E33*Ввод!BF244</f>
        <v>0</v>
      </c>
      <c r="BH33" s="165">
        <f>$E33*Ввод!BG244</f>
        <v>0</v>
      </c>
      <c r="BI33" s="165">
        <f>$E33*Ввод!BH244</f>
        <v>0</v>
      </c>
      <c r="BJ33" s="165">
        <f>$E33*Ввод!BI244</f>
        <v>0</v>
      </c>
      <c r="BK33" s="165">
        <f>$E33*Ввод!BJ244</f>
        <v>0</v>
      </c>
      <c r="BL33" s="165">
        <f>$E33*Ввод!BK244</f>
        <v>0</v>
      </c>
      <c r="BM33" s="165">
        <f>$E33*Ввод!BL244</f>
        <v>0</v>
      </c>
      <c r="BN33" s="165">
        <f>$E33*Ввод!BM244</f>
        <v>0</v>
      </c>
      <c r="BO33" s="165">
        <f>$E33*Ввод!BN244</f>
        <v>0</v>
      </c>
      <c r="BP33" s="165">
        <f>$E33*Ввод!BO244</f>
        <v>0</v>
      </c>
      <c r="BQ33" s="165">
        <f>$E33*Ввод!BP244</f>
        <v>0</v>
      </c>
      <c r="BR33" s="165">
        <f>$E33*Ввод!BQ244</f>
        <v>0</v>
      </c>
      <c r="BS33" s="165">
        <f>$E33*Ввод!BR244</f>
        <v>0</v>
      </c>
      <c r="BT33" s="165">
        <f>$E33*Ввод!BS244</f>
        <v>0</v>
      </c>
      <c r="BU33" s="165">
        <f>$E33*Ввод!BT244</f>
        <v>0</v>
      </c>
      <c r="BV33" s="165">
        <f>$E33*Ввод!BU244</f>
        <v>0</v>
      </c>
      <c r="BW33" s="165">
        <f>$E33*Ввод!BV244</f>
        <v>0</v>
      </c>
      <c r="BX33" s="165">
        <f>$E33*Ввод!BW244</f>
        <v>0</v>
      </c>
      <c r="BY33" s="165">
        <f>$E33*Ввод!BX244</f>
        <v>0</v>
      </c>
      <c r="BZ33" s="165">
        <f>$E33*Ввод!BY244</f>
        <v>0</v>
      </c>
      <c r="CA33" s="165">
        <f>$E33*Ввод!BZ244</f>
        <v>0</v>
      </c>
      <c r="CB33" s="165">
        <f>$E33*Ввод!CA244</f>
        <v>0</v>
      </c>
      <c r="CC33" s="165">
        <f>$E33*Ввод!CB244</f>
        <v>0</v>
      </c>
      <c r="CD33" s="165">
        <f>$E33*Ввод!CC244</f>
        <v>0</v>
      </c>
      <c r="CE33" s="165">
        <f>$E33*Ввод!CD244</f>
        <v>0</v>
      </c>
      <c r="CF33" s="165">
        <f>$E33*Ввод!CE244</f>
        <v>0</v>
      </c>
      <c r="CG33" s="165">
        <f>$E33*Ввод!CF244</f>
        <v>0</v>
      </c>
      <c r="CH33" s="165">
        <f>$E33*Ввод!CG244</f>
        <v>0</v>
      </c>
      <c r="CI33" s="165">
        <f>$E33*Ввод!CH244</f>
        <v>0</v>
      </c>
      <c r="CJ33" s="165">
        <f>$E33*Ввод!CI244</f>
        <v>0</v>
      </c>
      <c r="CK33" s="165">
        <f>$E33*Ввод!CJ244</f>
        <v>0</v>
      </c>
      <c r="CL33" s="165">
        <f>$E33*Ввод!CK244</f>
        <v>0</v>
      </c>
      <c r="CM33" s="165">
        <f>$E33*Ввод!CL244</f>
        <v>0</v>
      </c>
      <c r="CN33" s="165">
        <f>$E33*Ввод!CM244</f>
        <v>0</v>
      </c>
      <c r="CO33" s="165">
        <f>$E33*Ввод!CN244</f>
        <v>0</v>
      </c>
      <c r="CP33" s="165">
        <f>$E33*Ввод!CO244</f>
        <v>0</v>
      </c>
      <c r="CQ33" s="165">
        <f>$E33*Ввод!CP244</f>
        <v>0</v>
      </c>
      <c r="CR33" s="165">
        <f>$E33*Ввод!CQ244</f>
        <v>0</v>
      </c>
      <c r="CS33" s="165">
        <f>$E33*Ввод!CR244</f>
        <v>0</v>
      </c>
      <c r="CT33" s="165">
        <f>$E33*Ввод!CS244</f>
        <v>0</v>
      </c>
      <c r="CU33" s="165">
        <f>$E33*Ввод!CT244</f>
        <v>0</v>
      </c>
      <c r="CV33" s="165">
        <f>$E33*Ввод!CU244</f>
        <v>0</v>
      </c>
      <c r="CW33" s="165">
        <f>$E33*Ввод!CV244</f>
        <v>0</v>
      </c>
      <c r="CX33" s="165">
        <f>$E33*Ввод!CW244</f>
        <v>0</v>
      </c>
      <c r="CY33" s="165">
        <f>$E33*Ввод!CX244</f>
        <v>0</v>
      </c>
      <c r="CZ33" s="165">
        <f>$E33*Ввод!CY244</f>
        <v>0</v>
      </c>
      <c r="DA33" s="165">
        <f>$E33*Ввод!CZ244</f>
        <v>0</v>
      </c>
      <c r="DB33" s="165">
        <f>$E33*Ввод!DA244</f>
        <v>0</v>
      </c>
      <c r="DC33" s="165">
        <f>$E33*Ввод!DB244</f>
        <v>0</v>
      </c>
      <c r="DD33" s="165">
        <f>$E33*Ввод!DC244</f>
        <v>0</v>
      </c>
      <c r="DE33" s="165">
        <f>$E33*Ввод!DD244</f>
        <v>0</v>
      </c>
      <c r="DF33" s="165">
        <f>$E33*Ввод!DE244</f>
        <v>0</v>
      </c>
      <c r="DG33" s="165">
        <f>$E33*Ввод!DF244</f>
        <v>0</v>
      </c>
      <c r="DH33" s="165">
        <f>$E33*Ввод!DG244</f>
        <v>0</v>
      </c>
      <c r="DI33" s="165">
        <f>$E33*Ввод!DH244</f>
        <v>0</v>
      </c>
      <c r="DJ33" s="165">
        <f>$E33*Ввод!DI244</f>
        <v>0</v>
      </c>
    </row>
    <row r="34" spans="1:114" x14ac:dyDescent="0.25">
      <c r="B34" s="162"/>
      <c r="F34" s="36"/>
      <c r="G34" s="49"/>
      <c r="H34" s="49"/>
      <c r="I34" s="163"/>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row>
    <row r="35" spans="1:114" x14ac:dyDescent="0.25">
      <c r="B35" s="33" t="s">
        <v>283</v>
      </c>
      <c r="F35" s="36"/>
      <c r="G35" s="49"/>
      <c r="H35" s="49"/>
      <c r="I35" s="163"/>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c r="CW35" s="36"/>
      <c r="CX35" s="36"/>
      <c r="CY35" s="36"/>
      <c r="CZ35" s="36"/>
      <c r="DA35" s="36"/>
      <c r="DB35" s="36"/>
      <c r="DC35" s="36"/>
      <c r="DD35" s="36"/>
      <c r="DE35" s="36"/>
      <c r="DF35" s="36"/>
      <c r="DG35" s="36"/>
      <c r="DH35" s="36"/>
      <c r="DI35" s="36"/>
      <c r="DJ35" s="36"/>
    </row>
    <row r="36" spans="1:114" s="28" customFormat="1" x14ac:dyDescent="0.25">
      <c r="A36" s="46"/>
      <c r="B36" s="159" t="s">
        <v>284</v>
      </c>
      <c r="D36" s="149"/>
      <c r="E36" s="149"/>
      <c r="I36" s="160"/>
      <c r="J36" s="161"/>
      <c r="K36" s="161"/>
      <c r="L36" s="161"/>
      <c r="M36" s="161"/>
      <c r="N36" s="161"/>
      <c r="O36" s="161"/>
      <c r="P36" s="161"/>
      <c r="Q36" s="161"/>
    </row>
    <row r="37" spans="1:114" x14ac:dyDescent="0.25">
      <c r="B37" s="131" t="s">
        <v>282</v>
      </c>
      <c r="F37" s="36"/>
      <c r="G37" s="49"/>
      <c r="H37" s="49"/>
      <c r="I37" s="163"/>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row>
    <row r="38" spans="1:114" x14ac:dyDescent="0.25">
      <c r="B38" s="162" t="str">
        <f>Ввод!D172</f>
        <v>Электроэнергия</v>
      </c>
      <c r="D38" s="45" t="str">
        <f>Ввод!F172</f>
        <v>руб. / кВт*ч</v>
      </c>
      <c r="E38" s="45">
        <f t="shared" ref="E38:E45" si="1">1-E49</f>
        <v>1</v>
      </c>
      <c r="F38" s="36">
        <f>$E38*Ввод!G172</f>
        <v>6.2057290185631464</v>
      </c>
      <c r="I38" s="163">
        <f>F38</f>
        <v>6.2057290185631464</v>
      </c>
      <c r="J38" s="36">
        <f>I38*MAX(1,N(MONTH(J$13)=7)*SUMIF(Макро!$15:$15,J$11,Макро!$32:$32))</f>
        <v>6.2057290185631464</v>
      </c>
      <c r="K38" s="36">
        <f>J38*MAX(1,N(MONTH(K$13)=7)*SUMIF(Макро!$15:$15,K$11,Макро!$32:$32))</f>
        <v>6.2057290185631464</v>
      </c>
      <c r="L38" s="36">
        <f>K38*MAX(1,N(MONTH(L$13)=7)*SUMIF(Макро!$15:$15,L$11,Макро!$32:$32))</f>
        <v>6.441546721268546</v>
      </c>
      <c r="M38" s="36">
        <f>L38*MAX(1,N(MONTH(M$13)=7)*SUMIF(Макро!$15:$15,M$11,Макро!$32:$32))</f>
        <v>6.441546721268546</v>
      </c>
      <c r="N38" s="36">
        <f>M38*MAX(1,N(MONTH(N$13)=7)*SUMIF(Макро!$15:$15,N$11,Макро!$32:$32))</f>
        <v>6.441546721268546</v>
      </c>
      <c r="O38" s="36">
        <f>N38*MAX(1,N(MONTH(O$13)=7)*SUMIF(Макро!$15:$15,O$11,Макро!$32:$32))</f>
        <v>6.441546721268546</v>
      </c>
      <c r="P38" s="36">
        <f>O38*MAX(1,N(MONTH(P$13)=7)*SUMIF(Макро!$15:$15,P$11,Макро!$32:$32))</f>
        <v>6.6347931229066024</v>
      </c>
      <c r="Q38" s="36">
        <f>P38*MAX(1,N(MONTH(Q$13)=7)*SUMIF(Макро!$15:$15,Q$11,Макро!$32:$32))</f>
        <v>6.6347931229066024</v>
      </c>
      <c r="R38" s="36">
        <f>Q38*MAX(1,N(MONTH(R$13)=7)*SUMIF(Макро!$15:$15,R$11,Макро!$32:$32))</f>
        <v>6.6347931229066024</v>
      </c>
      <c r="S38" s="36">
        <f>R38*MAX(1,N(MONTH(S$13)=7)*SUMIF(Макро!$15:$15,S$11,Макро!$32:$32))</f>
        <v>6.6347931229066024</v>
      </c>
      <c r="T38" s="36">
        <f>S38*MAX(1,N(MONTH(T$13)=7)*SUMIF(Макро!$15:$15,T$11,Макро!$32:$32))</f>
        <v>6.8338369165938007</v>
      </c>
      <c r="U38" s="36">
        <f>T38*MAX(1,N(MONTH(U$13)=7)*SUMIF(Макро!$15:$15,U$11,Макро!$32:$32))</f>
        <v>6.8338369165938007</v>
      </c>
      <c r="V38" s="36">
        <f>U38*MAX(1,N(MONTH(V$13)=7)*SUMIF(Макро!$15:$15,V$11,Макро!$32:$32))</f>
        <v>6.8338369165938007</v>
      </c>
      <c r="W38" s="36">
        <f>V38*MAX(1,N(MONTH(W$13)=7)*SUMIF(Макро!$15:$15,W$11,Макро!$32:$32))</f>
        <v>6.8338369165938007</v>
      </c>
      <c r="X38" s="36">
        <f>W38*MAX(1,N(MONTH(X$13)=7)*SUMIF(Макро!$15:$15,X$11,Макро!$32:$32))</f>
        <v>7.1037745080891659</v>
      </c>
      <c r="Y38" s="36">
        <f>X38*MAX(1,N(MONTH(Y$13)=7)*SUMIF(Макро!$15:$15,Y$11,Макро!$32:$32))</f>
        <v>7.1037745080891659</v>
      </c>
      <c r="Z38" s="36">
        <f>Y38*MAX(1,N(MONTH(Z$13)=7)*SUMIF(Макро!$15:$15,Z$11,Макро!$32:$32))</f>
        <v>7.1037745080891659</v>
      </c>
      <c r="AA38" s="36">
        <f>Z38*MAX(1,N(MONTH(AA$13)=7)*SUMIF(Макро!$15:$15,AA$11,Макро!$32:$32))</f>
        <v>7.1037745080891659</v>
      </c>
      <c r="AB38" s="36">
        <f>AA38*MAX(1,N(MONTH(AB$13)=7)*SUMIF(Макро!$15:$15,AB$11,Макро!$32:$32))</f>
        <v>7.3845349679771441</v>
      </c>
      <c r="AC38" s="36">
        <f>AB38*MAX(1,N(MONTH(AC$13)=7)*SUMIF(Макро!$15:$15,AC$11,Макро!$32:$32))</f>
        <v>7.3845349679771441</v>
      </c>
      <c r="AD38" s="36">
        <f>AC38*MAX(1,N(MONTH(AD$13)=7)*SUMIF(Макро!$15:$15,AD$11,Макро!$32:$32))</f>
        <v>7.3845349679771441</v>
      </c>
      <c r="AE38" s="36">
        <f>AD38*MAX(1,N(MONTH(AE$13)=7)*SUMIF(Макро!$15:$15,AE$11,Макро!$32:$32))</f>
        <v>7.3845349679771441</v>
      </c>
      <c r="AF38" s="36">
        <f>AE38*MAX(1,N(MONTH(AF$13)=7)*SUMIF(Макро!$15:$15,AF$11,Макро!$32:$32))</f>
        <v>7.6761379698710357</v>
      </c>
      <c r="AG38" s="36">
        <f>AF38*MAX(1,N(MONTH(AG$13)=7)*SUMIF(Макро!$15:$15,AG$11,Макро!$32:$32))</f>
        <v>7.6761379698710357</v>
      </c>
      <c r="AH38" s="36">
        <f>AG38*MAX(1,N(MONTH(AH$13)=7)*SUMIF(Макро!$15:$15,AH$11,Макро!$32:$32))</f>
        <v>7.6761379698710357</v>
      </c>
      <c r="AI38" s="36">
        <f>AH38*MAX(1,N(MONTH(AI$13)=7)*SUMIF(Макро!$15:$15,AI$11,Макро!$32:$32))</f>
        <v>7.6761379698710357</v>
      </c>
      <c r="AJ38" s="36">
        <f>AI38*MAX(1,N(MONTH(AJ$13)=7)*SUMIF(Макро!$15:$15,AJ$11,Макро!$32:$32))</f>
        <v>7.9786493203117814</v>
      </c>
      <c r="AK38" s="36">
        <f>AJ38*MAX(1,N(MONTH(AK$13)=7)*SUMIF(Макро!$15:$15,AK$11,Макро!$32:$32))</f>
        <v>7.9786493203117814</v>
      </c>
      <c r="AL38" s="36">
        <f>AK38*MAX(1,N(MONTH(AL$13)=7)*SUMIF(Макро!$15:$15,AL$11,Макро!$32:$32))</f>
        <v>7.9786493203117814</v>
      </c>
      <c r="AM38" s="36">
        <f>AL38*MAX(1,N(MONTH(AM$13)=7)*SUMIF(Макро!$15:$15,AM$11,Макро!$32:$32))</f>
        <v>7.9786493203117814</v>
      </c>
      <c r="AN38" s="36">
        <f>AM38*MAX(1,N(MONTH(AN$13)=7)*SUMIF(Макро!$15:$15,AN$11,Макро!$32:$32))</f>
        <v>8.292451464814043</v>
      </c>
      <c r="AO38" s="36">
        <f>AN38*MAX(1,N(MONTH(AO$13)=7)*SUMIF(Макро!$15:$15,AO$11,Макро!$32:$32))</f>
        <v>8.292451464814043</v>
      </c>
      <c r="AP38" s="36">
        <f>AO38*MAX(1,N(MONTH(AP$13)=7)*SUMIF(Макро!$15:$15,AP$11,Макро!$32:$32))</f>
        <v>8.292451464814043</v>
      </c>
      <c r="AQ38" s="36">
        <f>AP38*MAX(1,N(MONTH(AQ$13)=7)*SUMIF(Макро!$15:$15,AQ$11,Макро!$32:$32))</f>
        <v>8.292451464814043</v>
      </c>
      <c r="AR38" s="36">
        <f>AQ38*MAX(1,N(MONTH(AR$13)=7)*SUMIF(Макро!$15:$15,AR$11,Макро!$32:$32))</f>
        <v>8.6181142557686314</v>
      </c>
      <c r="AS38" s="36">
        <f>AR38*MAX(1,N(MONTH(AS$13)=7)*SUMIF(Макро!$15:$15,AS$11,Макро!$32:$32))</f>
        <v>8.6181142557686314</v>
      </c>
      <c r="AT38" s="36">
        <f>AS38*MAX(1,N(MONTH(AT$13)=7)*SUMIF(Макро!$15:$15,AT$11,Макро!$32:$32))</f>
        <v>8.6181142557686314</v>
      </c>
      <c r="AU38" s="36">
        <f>AT38*MAX(1,N(MONTH(AU$13)=7)*SUMIF(Макро!$15:$15,AU$11,Макро!$32:$32))</f>
        <v>8.6181142557686314</v>
      </c>
      <c r="AV38" s="36">
        <f>AU38*MAX(1,N(MONTH(AV$13)=7)*SUMIF(Макро!$15:$15,AV$11,Макро!$32:$32))</f>
        <v>8.9563642390154286</v>
      </c>
      <c r="AW38" s="36">
        <f>AV38*MAX(1,N(MONTH(AW$13)=7)*SUMIF(Макро!$15:$15,AW$11,Макро!$32:$32))</f>
        <v>8.9563642390154286</v>
      </c>
      <c r="AX38" s="36">
        <f>AW38*MAX(1,N(MONTH(AX$13)=7)*SUMIF(Макро!$15:$15,AX$11,Макро!$32:$32))</f>
        <v>8.9563642390154286</v>
      </c>
      <c r="AY38" s="36">
        <f>AX38*MAX(1,N(MONTH(AY$13)=7)*SUMIF(Макро!$15:$15,AY$11,Макро!$32:$32))</f>
        <v>8.9563642390154286</v>
      </c>
      <c r="AZ38" s="36">
        <f>AY38*MAX(1,N(MONTH(AZ$13)=7)*SUMIF(Макро!$15:$15,AZ$11,Макро!$32:$32))</f>
        <v>9.3081608889432452</v>
      </c>
      <c r="BA38" s="36">
        <f>AZ38*MAX(1,N(MONTH(BA$13)=7)*SUMIF(Макро!$15:$15,BA$11,Макро!$32:$32))</f>
        <v>9.3081608889432452</v>
      </c>
      <c r="BB38" s="36">
        <f>BA38*MAX(1,N(MONTH(BB$13)=7)*SUMIF(Макро!$15:$15,BB$11,Макро!$32:$32))</f>
        <v>9.3081608889432452</v>
      </c>
      <c r="BC38" s="36">
        <f>BB38*MAX(1,N(MONTH(BC$13)=7)*SUMIF(Макро!$15:$15,BC$11,Макро!$32:$32))</f>
        <v>9.3081608889432452</v>
      </c>
      <c r="BD38" s="36">
        <f>BC38*MAX(1,N(MONTH(BD$13)=7)*SUMIF(Макро!$15:$15,BD$11,Макро!$32:$32))</f>
        <v>9.6742763820554813</v>
      </c>
      <c r="BE38" s="36">
        <f>BD38*MAX(1,N(MONTH(BE$13)=7)*SUMIF(Макро!$15:$15,BE$11,Макро!$32:$32))</f>
        <v>9.6742763820554813</v>
      </c>
      <c r="BF38" s="36">
        <f>BE38*MAX(1,N(MONTH(BF$13)=7)*SUMIF(Макро!$15:$15,BF$11,Макро!$32:$32))</f>
        <v>9.6742763820554813</v>
      </c>
      <c r="BG38" s="36">
        <f>BF38*MAX(1,N(MONTH(BG$13)=7)*SUMIF(Макро!$15:$15,BG$11,Макро!$32:$32))</f>
        <v>9.6742763820554813</v>
      </c>
      <c r="BH38" s="36">
        <f>BG38*MAX(1,N(MONTH(BH$13)=7)*SUMIF(Макро!$15:$15,BH$11,Макро!$32:$32))</f>
        <v>10.055218147917271</v>
      </c>
      <c r="BI38" s="36">
        <f>BH38*MAX(1,N(MONTH(BI$13)=7)*SUMIF(Макро!$15:$15,BI$11,Макро!$32:$32))</f>
        <v>10.055218147917271</v>
      </c>
      <c r="BJ38" s="36">
        <f>BI38*MAX(1,N(MONTH(BJ$13)=7)*SUMIF(Макро!$15:$15,BJ$11,Макро!$32:$32))</f>
        <v>10.055218147917271</v>
      </c>
      <c r="BK38" s="36">
        <f>BJ38*MAX(1,N(MONTH(BK$13)=7)*SUMIF(Макро!$15:$15,BK$11,Макро!$32:$32))</f>
        <v>10.055218147917271</v>
      </c>
      <c r="BL38" s="36">
        <f>BK38*MAX(1,N(MONTH(BL$13)=7)*SUMIF(Макро!$15:$15,BL$11,Макро!$32:$32))</f>
        <v>10.055218147917271</v>
      </c>
      <c r="BM38" s="36">
        <f>BL38*MAX(1,N(MONTH(BM$13)=7)*SUMIF(Макро!$15:$15,BM$11,Макро!$32:$32))</f>
        <v>10.055218147917271</v>
      </c>
      <c r="BN38" s="36">
        <f>BM38*MAX(1,N(MONTH(BN$13)=7)*SUMIF(Макро!$15:$15,BN$11,Макро!$32:$32))</f>
        <v>10.055218147917271</v>
      </c>
      <c r="BO38" s="36">
        <f>BN38*MAX(1,N(MONTH(BO$13)=7)*SUMIF(Макро!$15:$15,BO$11,Макро!$32:$32))</f>
        <v>10.055218147917271</v>
      </c>
      <c r="BP38" s="36">
        <f>BO38*MAX(1,N(MONTH(BP$13)=7)*SUMIF(Макро!$15:$15,BP$11,Макро!$32:$32))</f>
        <v>10.055218147917271</v>
      </c>
      <c r="BQ38" s="36">
        <f>BP38*MAX(1,N(MONTH(BQ$13)=7)*SUMIF(Макро!$15:$15,BQ$11,Макро!$32:$32))</f>
        <v>10.055218147917271</v>
      </c>
      <c r="BR38" s="36">
        <f>BQ38*MAX(1,N(MONTH(BR$13)=7)*SUMIF(Макро!$15:$15,BR$11,Макро!$32:$32))</f>
        <v>10.055218147917271</v>
      </c>
      <c r="BS38" s="36">
        <f>BR38*MAX(1,N(MONTH(BS$13)=7)*SUMIF(Макро!$15:$15,BS$11,Макро!$32:$32))</f>
        <v>10.055218147917271</v>
      </c>
      <c r="BT38" s="36">
        <f>BS38*MAX(1,N(MONTH(BT$13)=7)*SUMIF(Макро!$15:$15,BT$11,Макро!$32:$32))</f>
        <v>10.055218147917271</v>
      </c>
      <c r="BU38" s="36">
        <f>BT38*MAX(1,N(MONTH(BU$13)=7)*SUMIF(Макро!$15:$15,BU$11,Макро!$32:$32))</f>
        <v>10.055218147917271</v>
      </c>
      <c r="BV38" s="36">
        <f>BU38*MAX(1,N(MONTH(BV$13)=7)*SUMIF(Макро!$15:$15,BV$11,Макро!$32:$32))</f>
        <v>10.055218147917271</v>
      </c>
      <c r="BW38" s="36">
        <f>BV38*MAX(1,N(MONTH(BW$13)=7)*SUMIF(Макро!$15:$15,BW$11,Макро!$32:$32))</f>
        <v>10.055218147917271</v>
      </c>
      <c r="BX38" s="36">
        <f>BW38*MAX(1,N(MONTH(BX$13)=7)*SUMIF(Макро!$15:$15,BX$11,Макро!$32:$32))</f>
        <v>10.055218147917271</v>
      </c>
      <c r="BY38" s="36">
        <f>BX38*MAX(1,N(MONTH(BY$13)=7)*SUMIF(Макро!$15:$15,BY$11,Макро!$32:$32))</f>
        <v>10.055218147917271</v>
      </c>
      <c r="BZ38" s="36">
        <f>BY38*MAX(1,N(MONTH(BZ$13)=7)*SUMIF(Макро!$15:$15,BZ$11,Макро!$32:$32))</f>
        <v>10.055218147917271</v>
      </c>
      <c r="CA38" s="36">
        <f>BZ38*MAX(1,N(MONTH(CA$13)=7)*SUMIF(Макро!$15:$15,CA$11,Макро!$32:$32))</f>
        <v>10.055218147917271</v>
      </c>
      <c r="CB38" s="36">
        <f>CA38*MAX(1,N(MONTH(CB$13)=7)*SUMIF(Макро!$15:$15,CB$11,Макро!$32:$32))</f>
        <v>10.055218147917271</v>
      </c>
      <c r="CC38" s="36">
        <f>CB38*MAX(1,N(MONTH(CC$13)=7)*SUMIF(Макро!$15:$15,CC$11,Макро!$32:$32))</f>
        <v>10.055218147917271</v>
      </c>
      <c r="CD38" s="36">
        <f>CC38*MAX(1,N(MONTH(CD$13)=7)*SUMIF(Макро!$15:$15,CD$11,Макро!$32:$32))</f>
        <v>10.055218147917271</v>
      </c>
      <c r="CE38" s="36">
        <f>CD38*MAX(1,N(MONTH(CE$13)=7)*SUMIF(Макро!$15:$15,CE$11,Макро!$32:$32))</f>
        <v>10.055218147917271</v>
      </c>
      <c r="CF38" s="36">
        <f>CE38*MAX(1,N(MONTH(CF$13)=7)*SUMIF(Макро!$15:$15,CF$11,Макро!$32:$32))</f>
        <v>10.055218147917271</v>
      </c>
      <c r="CG38" s="36">
        <f>CF38*MAX(1,N(MONTH(CG$13)=7)*SUMIF(Макро!$15:$15,CG$11,Макро!$32:$32))</f>
        <v>10.055218147917271</v>
      </c>
      <c r="CH38" s="36">
        <f>CG38*MAX(1,N(MONTH(CH$13)=7)*SUMIF(Макро!$15:$15,CH$11,Макро!$32:$32))</f>
        <v>10.055218147917271</v>
      </c>
      <c r="CI38" s="36">
        <f>CH38*MAX(1,N(MONTH(CI$13)=7)*SUMIF(Макро!$15:$15,CI$11,Макро!$32:$32))</f>
        <v>10.055218147917271</v>
      </c>
      <c r="CJ38" s="36">
        <f>CI38*MAX(1,N(MONTH(CJ$13)=7)*SUMIF(Макро!$15:$15,CJ$11,Макро!$32:$32))</f>
        <v>10.055218147917271</v>
      </c>
      <c r="CK38" s="36">
        <f>CJ38*MAX(1,N(MONTH(CK$13)=7)*SUMIF(Макро!$15:$15,CK$11,Макро!$32:$32))</f>
        <v>10.055218147917271</v>
      </c>
      <c r="CL38" s="36">
        <f>CK38*MAX(1,N(MONTH(CL$13)=7)*SUMIF(Макро!$15:$15,CL$11,Макро!$32:$32))</f>
        <v>10.055218147917271</v>
      </c>
      <c r="CM38" s="36">
        <f>CL38*MAX(1,N(MONTH(CM$13)=7)*SUMIF(Макро!$15:$15,CM$11,Макро!$32:$32))</f>
        <v>10.055218147917271</v>
      </c>
      <c r="CN38" s="36">
        <f>CM38*MAX(1,N(MONTH(CN$13)=7)*SUMIF(Макро!$15:$15,CN$11,Макро!$32:$32))</f>
        <v>10.055218147917271</v>
      </c>
      <c r="CO38" s="36">
        <f>CN38*MAX(1,N(MONTH(CO$13)=7)*SUMIF(Макро!$15:$15,CO$11,Макро!$32:$32))</f>
        <v>10.055218147917271</v>
      </c>
      <c r="CP38" s="36">
        <f>CO38*MAX(1,N(MONTH(CP$13)=7)*SUMIF(Макро!$15:$15,CP$11,Макро!$32:$32))</f>
        <v>10.055218147917271</v>
      </c>
      <c r="CQ38" s="36">
        <f>CP38*MAX(1,N(MONTH(CQ$13)=7)*SUMIF(Макро!$15:$15,CQ$11,Макро!$32:$32))</f>
        <v>10.055218147917271</v>
      </c>
      <c r="CR38" s="36">
        <f>CQ38*MAX(1,N(MONTH(CR$13)=7)*SUMIF(Макро!$15:$15,CR$11,Макро!$32:$32))</f>
        <v>10.055218147917271</v>
      </c>
      <c r="CS38" s="36">
        <f>CR38*MAX(1,N(MONTH(CS$13)=7)*SUMIF(Макро!$15:$15,CS$11,Макро!$32:$32))</f>
        <v>10.055218147917271</v>
      </c>
      <c r="CT38" s="36">
        <f>CS38*MAX(1,N(MONTH(CT$13)=7)*SUMIF(Макро!$15:$15,CT$11,Макро!$32:$32))</f>
        <v>10.055218147917271</v>
      </c>
      <c r="CU38" s="36">
        <f>CT38*MAX(1,N(MONTH(CU$13)=7)*SUMIF(Макро!$15:$15,CU$11,Макро!$32:$32))</f>
        <v>10.055218147917271</v>
      </c>
      <c r="CV38" s="36">
        <f>CU38*MAX(1,N(MONTH(CV$13)=7)*SUMIF(Макро!$15:$15,CV$11,Макро!$32:$32))</f>
        <v>10.055218147917271</v>
      </c>
      <c r="CW38" s="36">
        <f>CV38*MAX(1,N(MONTH(CW$13)=7)*SUMIF(Макро!$15:$15,CW$11,Макро!$32:$32))</f>
        <v>10.055218147917271</v>
      </c>
      <c r="CX38" s="36">
        <f>CW38*MAX(1,N(MONTH(CX$13)=7)*SUMIF(Макро!$15:$15,CX$11,Макро!$32:$32))</f>
        <v>10.055218147917271</v>
      </c>
      <c r="CY38" s="36">
        <f>CX38*MAX(1,N(MONTH(CY$13)=7)*SUMIF(Макро!$15:$15,CY$11,Макро!$32:$32))</f>
        <v>10.055218147917271</v>
      </c>
      <c r="CZ38" s="36">
        <f>CY38*MAX(1,N(MONTH(CZ$13)=7)*SUMIF(Макро!$15:$15,CZ$11,Макро!$32:$32))</f>
        <v>10.055218147917271</v>
      </c>
      <c r="DA38" s="36">
        <f>CZ38*MAX(1,N(MONTH(DA$13)=7)*SUMIF(Макро!$15:$15,DA$11,Макро!$32:$32))</f>
        <v>10.055218147917271</v>
      </c>
      <c r="DB38" s="36">
        <f>DA38*MAX(1,N(MONTH(DB$13)=7)*SUMIF(Макро!$15:$15,DB$11,Макро!$32:$32))</f>
        <v>10.055218147917271</v>
      </c>
      <c r="DC38" s="36">
        <f>DB38*MAX(1,N(MONTH(DC$13)=7)*SUMIF(Макро!$15:$15,DC$11,Макро!$32:$32))</f>
        <v>10.055218147917271</v>
      </c>
      <c r="DD38" s="36">
        <f>DC38*MAX(1,N(MONTH(DD$13)=7)*SUMIF(Макро!$15:$15,DD$11,Макро!$32:$32))</f>
        <v>10.055218147917271</v>
      </c>
      <c r="DE38" s="36">
        <f>DD38*MAX(1,N(MONTH(DE$13)=7)*SUMIF(Макро!$15:$15,DE$11,Макро!$32:$32))</f>
        <v>10.055218147917271</v>
      </c>
      <c r="DF38" s="36">
        <f>DE38*MAX(1,N(MONTH(DF$13)=7)*SUMIF(Макро!$15:$15,DF$11,Макро!$32:$32))</f>
        <v>10.055218147917271</v>
      </c>
      <c r="DG38" s="36">
        <f>DF38*MAX(1,N(MONTH(DG$13)=7)*SUMIF(Макро!$15:$15,DG$11,Макро!$32:$32))</f>
        <v>10.055218147917271</v>
      </c>
      <c r="DH38" s="36">
        <f>DG38*MAX(1,N(MONTH(DH$13)=7)*SUMIF(Макро!$15:$15,DH$11,Макро!$32:$32))</f>
        <v>10.055218147917271</v>
      </c>
      <c r="DI38" s="36">
        <f>DH38*MAX(1,N(MONTH(DI$13)=7)*SUMIF(Макро!$15:$15,DI$11,Макро!$32:$32))</f>
        <v>10.055218147917271</v>
      </c>
      <c r="DJ38" s="36">
        <f>DI38*MAX(1,N(MONTH(DJ$13)=7)*SUMIF(Макро!$15:$15,DJ$11,Макро!$32:$32))</f>
        <v>10.055218147917271</v>
      </c>
    </row>
    <row r="39" spans="1:114" x14ac:dyDescent="0.25">
      <c r="B39" s="162" t="str">
        <f>Ввод!D173</f>
        <v>Теплоэнергия</v>
      </c>
      <c r="D39" s="45" t="str">
        <f>Ввод!F173</f>
        <v>руб. / Гкал</v>
      </c>
      <c r="E39" s="45">
        <f t="shared" si="1"/>
        <v>1</v>
      </c>
      <c r="F39" s="36">
        <f>$E39*Ввод!G173</f>
        <v>936</v>
      </c>
      <c r="I39" s="163">
        <f t="shared" ref="I39:I47" si="2">F39</f>
        <v>936</v>
      </c>
      <c r="J39" s="36">
        <f>I39*MAX(1,N(MONTH(J$13)=7)*SUMIF(Макро!$15:$15,J$11,Макро!$33:$33))</f>
        <v>936</v>
      </c>
      <c r="K39" s="36">
        <f>J39*MAX(1,N(MONTH(K$13)=7)*SUMIF(Макро!$15:$15,K$11,Макро!$33:$33))</f>
        <v>936</v>
      </c>
      <c r="L39" s="36">
        <f>K39*MAX(1,N(MONTH(L$13)=7)*SUMIF(Макро!$15:$15,L$11,Макро!$33:$33))</f>
        <v>970.31192916923089</v>
      </c>
      <c r="M39" s="36">
        <f>L39*MAX(1,N(MONTH(M$13)=7)*SUMIF(Макро!$15:$15,M$11,Макро!$33:$33))</f>
        <v>970.31192916923089</v>
      </c>
      <c r="N39" s="36">
        <f>M39*MAX(1,N(MONTH(N$13)=7)*SUMIF(Макро!$15:$15,N$11,Макро!$33:$33))</f>
        <v>970.31192916923089</v>
      </c>
      <c r="O39" s="36">
        <f>N39*MAX(1,N(MONTH(O$13)=7)*SUMIF(Макро!$15:$15,O$11,Макро!$33:$33))</f>
        <v>970.31192916923089</v>
      </c>
      <c r="P39" s="36">
        <f>O39*MAX(1,N(MONTH(P$13)=7)*SUMIF(Макро!$15:$15,P$11,Макро!$33:$33))</f>
        <v>1009.1431315435248</v>
      </c>
      <c r="Q39" s="36">
        <f>P39*MAX(1,N(MONTH(Q$13)=7)*SUMIF(Макро!$15:$15,Q$11,Макро!$33:$33))</f>
        <v>1009.1431315435248</v>
      </c>
      <c r="R39" s="36">
        <f>Q39*MAX(1,N(MONTH(R$13)=7)*SUMIF(Макро!$15:$15,R$11,Макро!$33:$33))</f>
        <v>1009.1431315435248</v>
      </c>
      <c r="S39" s="36">
        <f>R39*MAX(1,N(MONTH(S$13)=7)*SUMIF(Макро!$15:$15,S$11,Макро!$33:$33))</f>
        <v>1009.1431315435248</v>
      </c>
      <c r="T39" s="36">
        <f>S39*MAX(1,N(MONTH(T$13)=7)*SUMIF(Макро!$15:$15,T$11,Макро!$33:$33))</f>
        <v>1049.5440636814139</v>
      </c>
      <c r="U39" s="36">
        <f>T39*MAX(1,N(MONTH(U$13)=7)*SUMIF(Макро!$15:$15,U$11,Макро!$33:$33))</f>
        <v>1049.5440636814139</v>
      </c>
      <c r="V39" s="36">
        <f>U39*MAX(1,N(MONTH(V$13)=7)*SUMIF(Макро!$15:$15,V$11,Макро!$33:$33))</f>
        <v>1049.5440636814139</v>
      </c>
      <c r="W39" s="36">
        <f>V39*MAX(1,N(MONTH(W$13)=7)*SUMIF(Макро!$15:$15,W$11,Макро!$33:$33))</f>
        <v>1049.5440636814139</v>
      </c>
      <c r="X39" s="36">
        <f>W39*MAX(1,N(MONTH(X$13)=7)*SUMIF(Макро!$15:$15,X$11,Макро!$33:$33))</f>
        <v>1091.0012128900069</v>
      </c>
      <c r="Y39" s="36">
        <f>X39*MAX(1,N(MONTH(Y$13)=7)*SUMIF(Макро!$15:$15,Y$11,Макро!$33:$33))</f>
        <v>1091.0012128900069</v>
      </c>
      <c r="Z39" s="36">
        <f>Y39*MAX(1,N(MONTH(Z$13)=7)*SUMIF(Макро!$15:$15,Z$11,Макро!$33:$33))</f>
        <v>1091.0012128900069</v>
      </c>
      <c r="AA39" s="36">
        <f>Z39*MAX(1,N(MONTH(AA$13)=7)*SUMIF(Макро!$15:$15,AA$11,Макро!$33:$33))</f>
        <v>1091.0012128900069</v>
      </c>
      <c r="AB39" s="36">
        <f>AA39*MAX(1,N(MONTH(AB$13)=7)*SUMIF(Макро!$15:$15,AB$11,Макро!$33:$33))</f>
        <v>1134.1205435951892</v>
      </c>
      <c r="AC39" s="36">
        <f>AB39*MAX(1,N(MONTH(AC$13)=7)*SUMIF(Макро!$15:$15,AC$11,Макро!$33:$33))</f>
        <v>1134.1205435951892</v>
      </c>
      <c r="AD39" s="36">
        <f>AC39*MAX(1,N(MONTH(AD$13)=7)*SUMIF(Макро!$15:$15,AD$11,Макро!$33:$33))</f>
        <v>1134.1205435951892</v>
      </c>
      <c r="AE39" s="36">
        <f>AD39*MAX(1,N(MONTH(AE$13)=7)*SUMIF(Макро!$15:$15,AE$11,Макро!$33:$33))</f>
        <v>1134.1205435951892</v>
      </c>
      <c r="AF39" s="36">
        <f>AE39*MAX(1,N(MONTH(AF$13)=7)*SUMIF(Макро!$15:$15,AF$11,Макро!$33:$33))</f>
        <v>1178.9050772802511</v>
      </c>
      <c r="AG39" s="36">
        <f>AF39*MAX(1,N(MONTH(AG$13)=7)*SUMIF(Макро!$15:$15,AG$11,Макро!$33:$33))</f>
        <v>1178.9050772802511</v>
      </c>
      <c r="AH39" s="36">
        <f>AG39*MAX(1,N(MONTH(AH$13)=7)*SUMIF(Макро!$15:$15,AH$11,Макро!$33:$33))</f>
        <v>1178.9050772802511</v>
      </c>
      <c r="AI39" s="36">
        <f>AH39*MAX(1,N(MONTH(AI$13)=7)*SUMIF(Макро!$15:$15,AI$11,Макро!$33:$33))</f>
        <v>1178.9050772802511</v>
      </c>
      <c r="AJ39" s="36">
        <f>AI39*MAX(1,N(MONTH(AJ$13)=7)*SUMIF(Макро!$15:$15,AJ$11,Макро!$33:$33))</f>
        <v>1225.3649205463946</v>
      </c>
      <c r="AK39" s="36">
        <f>AJ39*MAX(1,N(MONTH(AK$13)=7)*SUMIF(Макро!$15:$15,AK$11,Макро!$33:$33))</f>
        <v>1225.3649205463946</v>
      </c>
      <c r="AL39" s="36">
        <f>AK39*MAX(1,N(MONTH(AL$13)=7)*SUMIF(Макро!$15:$15,AL$11,Макро!$33:$33))</f>
        <v>1225.3649205463946</v>
      </c>
      <c r="AM39" s="36">
        <f>AL39*MAX(1,N(MONTH(AM$13)=7)*SUMIF(Макро!$15:$15,AM$11,Макро!$33:$33))</f>
        <v>1225.3649205463946</v>
      </c>
      <c r="AN39" s="36">
        <f>AM39*MAX(1,N(MONTH(AN$13)=7)*SUMIF(Макро!$15:$15,AN$11,Макро!$33:$33))</f>
        <v>1273.5588095654794</v>
      </c>
      <c r="AO39" s="36">
        <f>AN39*MAX(1,N(MONTH(AO$13)=7)*SUMIF(Макро!$15:$15,AO$11,Макро!$33:$33))</f>
        <v>1273.5588095654794</v>
      </c>
      <c r="AP39" s="36">
        <f>AO39*MAX(1,N(MONTH(AP$13)=7)*SUMIF(Макро!$15:$15,AP$11,Макро!$33:$33))</f>
        <v>1273.5588095654794</v>
      </c>
      <c r="AQ39" s="36">
        <f>AP39*MAX(1,N(MONTH(AQ$13)=7)*SUMIF(Макро!$15:$15,AQ$11,Макро!$33:$33))</f>
        <v>1273.5588095654794</v>
      </c>
      <c r="AR39" s="36">
        <f>AQ39*MAX(1,N(MONTH(AR$13)=7)*SUMIF(Макро!$15:$15,AR$11,Макро!$33:$33))</f>
        <v>1323.5742625503703</v>
      </c>
      <c r="AS39" s="36">
        <f>AR39*MAX(1,N(MONTH(AS$13)=7)*SUMIF(Макро!$15:$15,AS$11,Макро!$33:$33))</f>
        <v>1323.5742625503703</v>
      </c>
      <c r="AT39" s="36">
        <f>AS39*MAX(1,N(MONTH(AT$13)=7)*SUMIF(Макро!$15:$15,AT$11,Макро!$33:$33))</f>
        <v>1323.5742625503703</v>
      </c>
      <c r="AU39" s="36">
        <f>AT39*MAX(1,N(MONTH(AU$13)=7)*SUMIF(Макро!$15:$15,AU$11,Макро!$33:$33))</f>
        <v>1323.5742625503703</v>
      </c>
      <c r="AV39" s="36">
        <f>AU39*MAX(1,N(MONTH(AV$13)=7)*SUMIF(Макро!$15:$15,AV$11,Макро!$33:$33))</f>
        <v>1375.522862771571</v>
      </c>
      <c r="AW39" s="36">
        <f>AV39*MAX(1,N(MONTH(AW$13)=7)*SUMIF(Макро!$15:$15,AW$11,Макро!$33:$33))</f>
        <v>1375.522862771571</v>
      </c>
      <c r="AX39" s="36">
        <f>AW39*MAX(1,N(MONTH(AX$13)=7)*SUMIF(Макро!$15:$15,AX$11,Макро!$33:$33))</f>
        <v>1375.522862771571</v>
      </c>
      <c r="AY39" s="36">
        <f>AX39*MAX(1,N(MONTH(AY$13)=7)*SUMIF(Макро!$15:$15,AY$11,Макро!$33:$33))</f>
        <v>1375.522862771571</v>
      </c>
      <c r="AZ39" s="36">
        <f>AY39*MAX(1,N(MONTH(AZ$13)=7)*SUMIF(Макро!$15:$15,AZ$11,Макро!$33:$33))</f>
        <v>1429.551966781677</v>
      </c>
      <c r="BA39" s="36">
        <f>AZ39*MAX(1,N(MONTH(BA$13)=7)*SUMIF(Макро!$15:$15,BA$11,Макро!$33:$33))</f>
        <v>1429.551966781677</v>
      </c>
      <c r="BB39" s="36">
        <f>BA39*MAX(1,N(MONTH(BB$13)=7)*SUMIF(Макро!$15:$15,BB$11,Макро!$33:$33))</f>
        <v>1429.551966781677</v>
      </c>
      <c r="BC39" s="36">
        <f>BB39*MAX(1,N(MONTH(BC$13)=7)*SUMIF(Макро!$15:$15,BC$11,Макро!$33:$33))</f>
        <v>1429.551966781677</v>
      </c>
      <c r="BD39" s="36">
        <f>BC39*MAX(1,N(MONTH(BD$13)=7)*SUMIF(Макро!$15:$15,BD$11,Макро!$33:$33))</f>
        <v>1485.7801658311307</v>
      </c>
      <c r="BE39" s="36">
        <f>BD39*MAX(1,N(MONTH(BE$13)=7)*SUMIF(Макро!$15:$15,BE$11,Макро!$33:$33))</f>
        <v>1485.7801658311307</v>
      </c>
      <c r="BF39" s="36">
        <f>BE39*MAX(1,N(MONTH(BF$13)=7)*SUMIF(Макро!$15:$15,BF$11,Макро!$33:$33))</f>
        <v>1485.7801658311307</v>
      </c>
      <c r="BG39" s="36">
        <f>BF39*MAX(1,N(MONTH(BG$13)=7)*SUMIF(Макро!$15:$15,BG$11,Макро!$33:$33))</f>
        <v>1485.7801658311307</v>
      </c>
      <c r="BH39" s="36">
        <f>BG39*MAX(1,N(MONTH(BH$13)=7)*SUMIF(Макро!$15:$15,BH$11,Макро!$33:$33))</f>
        <v>1544.2853912042638</v>
      </c>
      <c r="BI39" s="36">
        <f>BH39*MAX(1,N(MONTH(BI$13)=7)*SUMIF(Макро!$15:$15,BI$11,Макро!$33:$33))</f>
        <v>1544.2853912042638</v>
      </c>
      <c r="BJ39" s="36">
        <f>BI39*MAX(1,N(MONTH(BJ$13)=7)*SUMIF(Макро!$15:$15,BJ$11,Макро!$33:$33))</f>
        <v>1544.2853912042638</v>
      </c>
      <c r="BK39" s="36">
        <f>BJ39*MAX(1,N(MONTH(BK$13)=7)*SUMIF(Макро!$15:$15,BK$11,Макро!$33:$33))</f>
        <v>1544.2853912042638</v>
      </c>
      <c r="BL39" s="36">
        <f>BK39*MAX(1,N(MONTH(BL$13)=7)*SUMIF(Макро!$15:$15,BL$11,Макро!$33:$33))</f>
        <v>1544.2853912042638</v>
      </c>
      <c r="BM39" s="36">
        <f>BL39*MAX(1,N(MONTH(BM$13)=7)*SUMIF(Макро!$15:$15,BM$11,Макро!$33:$33))</f>
        <v>1544.2853912042638</v>
      </c>
      <c r="BN39" s="36">
        <f>BM39*MAX(1,N(MONTH(BN$13)=7)*SUMIF(Макро!$15:$15,BN$11,Макро!$33:$33))</f>
        <v>1544.2853912042638</v>
      </c>
      <c r="BO39" s="36">
        <f>BN39*MAX(1,N(MONTH(BO$13)=7)*SUMIF(Макро!$15:$15,BO$11,Макро!$33:$33))</f>
        <v>1544.2853912042638</v>
      </c>
      <c r="BP39" s="36">
        <f>BO39*MAX(1,N(MONTH(BP$13)=7)*SUMIF(Макро!$15:$15,BP$11,Макро!$33:$33))</f>
        <v>1544.2853912042638</v>
      </c>
      <c r="BQ39" s="36">
        <f>BP39*MAX(1,N(MONTH(BQ$13)=7)*SUMIF(Макро!$15:$15,BQ$11,Макро!$33:$33))</f>
        <v>1544.2853912042638</v>
      </c>
      <c r="BR39" s="36">
        <f>BQ39*MAX(1,N(MONTH(BR$13)=7)*SUMIF(Макро!$15:$15,BR$11,Макро!$33:$33))</f>
        <v>1544.2853912042638</v>
      </c>
      <c r="BS39" s="36">
        <f>BR39*MAX(1,N(MONTH(BS$13)=7)*SUMIF(Макро!$15:$15,BS$11,Макро!$33:$33))</f>
        <v>1544.2853912042638</v>
      </c>
      <c r="BT39" s="36">
        <f>BS39*MAX(1,N(MONTH(BT$13)=7)*SUMIF(Макро!$15:$15,BT$11,Макро!$33:$33))</f>
        <v>1544.2853912042638</v>
      </c>
      <c r="BU39" s="36">
        <f>BT39*MAX(1,N(MONTH(BU$13)=7)*SUMIF(Макро!$15:$15,BU$11,Макро!$33:$33))</f>
        <v>1544.2853912042638</v>
      </c>
      <c r="BV39" s="36">
        <f>BU39*MAX(1,N(MONTH(BV$13)=7)*SUMIF(Макро!$15:$15,BV$11,Макро!$33:$33))</f>
        <v>1544.2853912042638</v>
      </c>
      <c r="BW39" s="36">
        <f>BV39*MAX(1,N(MONTH(BW$13)=7)*SUMIF(Макро!$15:$15,BW$11,Макро!$33:$33))</f>
        <v>1544.2853912042638</v>
      </c>
      <c r="BX39" s="36">
        <f>BW39*MAX(1,N(MONTH(BX$13)=7)*SUMIF(Макро!$15:$15,BX$11,Макро!$33:$33))</f>
        <v>1544.2853912042638</v>
      </c>
      <c r="BY39" s="36">
        <f>BX39*MAX(1,N(MONTH(BY$13)=7)*SUMIF(Макро!$15:$15,BY$11,Макро!$33:$33))</f>
        <v>1544.2853912042638</v>
      </c>
      <c r="BZ39" s="36">
        <f>BY39*MAX(1,N(MONTH(BZ$13)=7)*SUMIF(Макро!$15:$15,BZ$11,Макро!$33:$33))</f>
        <v>1544.2853912042638</v>
      </c>
      <c r="CA39" s="36">
        <f>BZ39*MAX(1,N(MONTH(CA$13)=7)*SUMIF(Макро!$15:$15,CA$11,Макро!$33:$33))</f>
        <v>1544.2853912042638</v>
      </c>
      <c r="CB39" s="36">
        <f>CA39*MAX(1,N(MONTH(CB$13)=7)*SUMIF(Макро!$15:$15,CB$11,Макро!$33:$33))</f>
        <v>1544.2853912042638</v>
      </c>
      <c r="CC39" s="36">
        <f>CB39*MAX(1,N(MONTH(CC$13)=7)*SUMIF(Макро!$15:$15,CC$11,Макро!$33:$33))</f>
        <v>1544.2853912042638</v>
      </c>
      <c r="CD39" s="36">
        <f>CC39*MAX(1,N(MONTH(CD$13)=7)*SUMIF(Макро!$15:$15,CD$11,Макро!$33:$33))</f>
        <v>1544.2853912042638</v>
      </c>
      <c r="CE39" s="36">
        <f>CD39*MAX(1,N(MONTH(CE$13)=7)*SUMIF(Макро!$15:$15,CE$11,Макро!$33:$33))</f>
        <v>1544.2853912042638</v>
      </c>
      <c r="CF39" s="36">
        <f>CE39*MAX(1,N(MONTH(CF$13)=7)*SUMIF(Макро!$15:$15,CF$11,Макро!$33:$33))</f>
        <v>1544.2853912042638</v>
      </c>
      <c r="CG39" s="36">
        <f>CF39*MAX(1,N(MONTH(CG$13)=7)*SUMIF(Макро!$15:$15,CG$11,Макро!$33:$33))</f>
        <v>1544.2853912042638</v>
      </c>
      <c r="CH39" s="36">
        <f>CG39*MAX(1,N(MONTH(CH$13)=7)*SUMIF(Макро!$15:$15,CH$11,Макро!$33:$33))</f>
        <v>1544.2853912042638</v>
      </c>
      <c r="CI39" s="36">
        <f>CH39*MAX(1,N(MONTH(CI$13)=7)*SUMIF(Макро!$15:$15,CI$11,Макро!$33:$33))</f>
        <v>1544.2853912042638</v>
      </c>
      <c r="CJ39" s="36">
        <f>CI39*MAX(1,N(MONTH(CJ$13)=7)*SUMIF(Макро!$15:$15,CJ$11,Макро!$33:$33))</f>
        <v>1544.2853912042638</v>
      </c>
      <c r="CK39" s="36">
        <f>CJ39*MAX(1,N(MONTH(CK$13)=7)*SUMIF(Макро!$15:$15,CK$11,Макро!$33:$33))</f>
        <v>1544.2853912042638</v>
      </c>
      <c r="CL39" s="36">
        <f>CK39*MAX(1,N(MONTH(CL$13)=7)*SUMIF(Макро!$15:$15,CL$11,Макро!$33:$33))</f>
        <v>1544.2853912042638</v>
      </c>
      <c r="CM39" s="36">
        <f>CL39*MAX(1,N(MONTH(CM$13)=7)*SUMIF(Макро!$15:$15,CM$11,Макро!$33:$33))</f>
        <v>1544.2853912042638</v>
      </c>
      <c r="CN39" s="36">
        <f>CM39*MAX(1,N(MONTH(CN$13)=7)*SUMIF(Макро!$15:$15,CN$11,Макро!$33:$33))</f>
        <v>1544.2853912042638</v>
      </c>
      <c r="CO39" s="36">
        <f>CN39*MAX(1,N(MONTH(CO$13)=7)*SUMIF(Макро!$15:$15,CO$11,Макро!$33:$33))</f>
        <v>1544.2853912042638</v>
      </c>
      <c r="CP39" s="36">
        <f>CO39*MAX(1,N(MONTH(CP$13)=7)*SUMIF(Макро!$15:$15,CP$11,Макро!$33:$33))</f>
        <v>1544.2853912042638</v>
      </c>
      <c r="CQ39" s="36">
        <f>CP39*MAX(1,N(MONTH(CQ$13)=7)*SUMIF(Макро!$15:$15,CQ$11,Макро!$33:$33))</f>
        <v>1544.2853912042638</v>
      </c>
      <c r="CR39" s="36">
        <f>CQ39*MAX(1,N(MONTH(CR$13)=7)*SUMIF(Макро!$15:$15,CR$11,Макро!$33:$33))</f>
        <v>1544.2853912042638</v>
      </c>
      <c r="CS39" s="36">
        <f>CR39*MAX(1,N(MONTH(CS$13)=7)*SUMIF(Макро!$15:$15,CS$11,Макро!$33:$33))</f>
        <v>1544.2853912042638</v>
      </c>
      <c r="CT39" s="36">
        <f>CS39*MAX(1,N(MONTH(CT$13)=7)*SUMIF(Макро!$15:$15,CT$11,Макро!$33:$33))</f>
        <v>1544.2853912042638</v>
      </c>
      <c r="CU39" s="36">
        <f>CT39*MAX(1,N(MONTH(CU$13)=7)*SUMIF(Макро!$15:$15,CU$11,Макро!$33:$33))</f>
        <v>1544.2853912042638</v>
      </c>
      <c r="CV39" s="36">
        <f>CU39*MAX(1,N(MONTH(CV$13)=7)*SUMIF(Макро!$15:$15,CV$11,Макро!$33:$33))</f>
        <v>1544.2853912042638</v>
      </c>
      <c r="CW39" s="36">
        <f>CV39*MAX(1,N(MONTH(CW$13)=7)*SUMIF(Макро!$15:$15,CW$11,Макро!$33:$33))</f>
        <v>1544.2853912042638</v>
      </c>
      <c r="CX39" s="36">
        <f>CW39*MAX(1,N(MONTH(CX$13)=7)*SUMIF(Макро!$15:$15,CX$11,Макро!$33:$33))</f>
        <v>1544.2853912042638</v>
      </c>
      <c r="CY39" s="36">
        <f>CX39*MAX(1,N(MONTH(CY$13)=7)*SUMIF(Макро!$15:$15,CY$11,Макро!$33:$33))</f>
        <v>1544.2853912042638</v>
      </c>
      <c r="CZ39" s="36">
        <f>CY39*MAX(1,N(MONTH(CZ$13)=7)*SUMIF(Макро!$15:$15,CZ$11,Макро!$33:$33))</f>
        <v>1544.2853912042638</v>
      </c>
      <c r="DA39" s="36">
        <f>CZ39*MAX(1,N(MONTH(DA$13)=7)*SUMIF(Макро!$15:$15,DA$11,Макро!$33:$33))</f>
        <v>1544.2853912042638</v>
      </c>
      <c r="DB39" s="36">
        <f>DA39*MAX(1,N(MONTH(DB$13)=7)*SUMIF(Макро!$15:$15,DB$11,Макро!$33:$33))</f>
        <v>1544.2853912042638</v>
      </c>
      <c r="DC39" s="36">
        <f>DB39*MAX(1,N(MONTH(DC$13)=7)*SUMIF(Макро!$15:$15,DC$11,Макро!$33:$33))</f>
        <v>1544.2853912042638</v>
      </c>
      <c r="DD39" s="36">
        <f>DC39*MAX(1,N(MONTH(DD$13)=7)*SUMIF(Макро!$15:$15,DD$11,Макро!$33:$33))</f>
        <v>1544.2853912042638</v>
      </c>
      <c r="DE39" s="36">
        <f>DD39*MAX(1,N(MONTH(DE$13)=7)*SUMIF(Макро!$15:$15,DE$11,Макро!$33:$33))</f>
        <v>1544.2853912042638</v>
      </c>
      <c r="DF39" s="36">
        <f>DE39*MAX(1,N(MONTH(DF$13)=7)*SUMIF(Макро!$15:$15,DF$11,Макро!$33:$33))</f>
        <v>1544.2853912042638</v>
      </c>
      <c r="DG39" s="36">
        <f>DF39*MAX(1,N(MONTH(DG$13)=7)*SUMIF(Макро!$15:$15,DG$11,Макро!$33:$33))</f>
        <v>1544.2853912042638</v>
      </c>
      <c r="DH39" s="36">
        <f>DG39*MAX(1,N(MONTH(DH$13)=7)*SUMIF(Макро!$15:$15,DH$11,Макро!$33:$33))</f>
        <v>1544.2853912042638</v>
      </c>
      <c r="DI39" s="36">
        <f>DH39*MAX(1,N(MONTH(DI$13)=7)*SUMIF(Макро!$15:$15,DI$11,Макро!$33:$33))</f>
        <v>1544.2853912042638</v>
      </c>
      <c r="DJ39" s="36">
        <f>DI39*MAX(1,N(MONTH(DJ$13)=7)*SUMIF(Макро!$15:$15,DJ$11,Макро!$33:$33))</f>
        <v>1544.2853912042638</v>
      </c>
    </row>
    <row r="40" spans="1:114" x14ac:dyDescent="0.25">
      <c r="B40" s="162" t="str">
        <f>Ввод!D174</f>
        <v>Природный газ</v>
      </c>
      <c r="D40" s="45" t="str">
        <f>Ввод!F174</f>
        <v>руб. / тут</v>
      </c>
      <c r="E40" s="45">
        <f t="shared" si="1"/>
        <v>1</v>
      </c>
      <c r="F40" s="36">
        <f>$E40*Ввод!G174</f>
        <v>0</v>
      </c>
      <c r="I40" s="163">
        <f t="shared" si="2"/>
        <v>0</v>
      </c>
      <c r="J40" s="36">
        <f>I40*MAX(1,N(MONTH(J$13)=7)*SUMIF(Макро!$15:$15,J$11,Макро!$35:$35))</f>
        <v>0</v>
      </c>
      <c r="K40" s="36">
        <f>J40*MAX(1,N(MONTH(K$13)=7)*SUMIF(Макро!$15:$15,K$11,Макро!$35:$35))</f>
        <v>0</v>
      </c>
      <c r="L40" s="36">
        <f>K40*MAX(1,N(MONTH(L$13)=7)*SUMIF(Макро!$15:$15,L$11,Макро!$35:$35))</f>
        <v>0</v>
      </c>
      <c r="M40" s="36">
        <f>L40*MAX(1,N(MONTH(M$13)=7)*SUMIF(Макро!$15:$15,M$11,Макро!$35:$35))</f>
        <v>0</v>
      </c>
      <c r="N40" s="36">
        <f>M40*MAX(1,N(MONTH(N$13)=7)*SUMIF(Макро!$15:$15,N$11,Макро!$35:$35))</f>
        <v>0</v>
      </c>
      <c r="O40" s="36">
        <f>N40*MAX(1,N(MONTH(O$13)=7)*SUMIF(Макро!$15:$15,O$11,Макро!$35:$35))</f>
        <v>0</v>
      </c>
      <c r="P40" s="36">
        <f>O40*MAX(1,N(MONTH(P$13)=7)*SUMIF(Макро!$15:$15,P$11,Макро!$35:$35))</f>
        <v>0</v>
      </c>
      <c r="Q40" s="36">
        <f>P40*MAX(1,N(MONTH(Q$13)=7)*SUMIF(Макро!$15:$15,Q$11,Макро!$35:$35))</f>
        <v>0</v>
      </c>
      <c r="R40" s="36">
        <f>Q40*MAX(1,N(MONTH(R$13)=7)*SUMIF(Макро!$15:$15,R$11,Макро!$35:$35))</f>
        <v>0</v>
      </c>
      <c r="S40" s="36">
        <f>R40*MAX(1,N(MONTH(S$13)=7)*SUMIF(Макро!$15:$15,S$11,Макро!$35:$35))</f>
        <v>0</v>
      </c>
      <c r="T40" s="36">
        <f>S40*MAX(1,N(MONTH(T$13)=7)*SUMIF(Макро!$15:$15,T$11,Макро!$35:$35))</f>
        <v>0</v>
      </c>
      <c r="U40" s="36">
        <f>T40*MAX(1,N(MONTH(U$13)=7)*SUMIF(Макро!$15:$15,U$11,Макро!$35:$35))</f>
        <v>0</v>
      </c>
      <c r="V40" s="36">
        <f>U40*MAX(1,N(MONTH(V$13)=7)*SUMIF(Макро!$15:$15,V$11,Макро!$35:$35))</f>
        <v>0</v>
      </c>
      <c r="W40" s="36">
        <f>V40*MAX(1,N(MONTH(W$13)=7)*SUMIF(Макро!$15:$15,W$11,Макро!$35:$35))</f>
        <v>0</v>
      </c>
      <c r="X40" s="36">
        <f>W40*MAX(1,N(MONTH(X$13)=7)*SUMIF(Макро!$15:$15,X$11,Макро!$35:$35))</f>
        <v>0</v>
      </c>
      <c r="Y40" s="36">
        <f>X40*MAX(1,N(MONTH(Y$13)=7)*SUMIF(Макро!$15:$15,Y$11,Макро!$35:$35))</f>
        <v>0</v>
      </c>
      <c r="Z40" s="36">
        <f>Y40*MAX(1,N(MONTH(Z$13)=7)*SUMIF(Макро!$15:$15,Z$11,Макро!$35:$35))</f>
        <v>0</v>
      </c>
      <c r="AA40" s="36">
        <f>Z40*MAX(1,N(MONTH(AA$13)=7)*SUMIF(Макро!$15:$15,AA$11,Макро!$35:$35))</f>
        <v>0</v>
      </c>
      <c r="AB40" s="36">
        <f>AA40*MAX(1,N(MONTH(AB$13)=7)*SUMIF(Макро!$15:$15,AB$11,Макро!$35:$35))</f>
        <v>0</v>
      </c>
      <c r="AC40" s="36">
        <f>AB40*MAX(1,N(MONTH(AC$13)=7)*SUMIF(Макро!$15:$15,AC$11,Макро!$35:$35))</f>
        <v>0</v>
      </c>
      <c r="AD40" s="36">
        <f>AC40*MAX(1,N(MONTH(AD$13)=7)*SUMIF(Макро!$15:$15,AD$11,Макро!$35:$35))</f>
        <v>0</v>
      </c>
      <c r="AE40" s="36">
        <f>AD40*MAX(1,N(MONTH(AE$13)=7)*SUMIF(Макро!$15:$15,AE$11,Макро!$35:$35))</f>
        <v>0</v>
      </c>
      <c r="AF40" s="36">
        <f>AE40*MAX(1,N(MONTH(AF$13)=7)*SUMIF(Макро!$15:$15,AF$11,Макро!$35:$35))</f>
        <v>0</v>
      </c>
      <c r="AG40" s="36">
        <f>AF40*MAX(1,N(MONTH(AG$13)=7)*SUMIF(Макро!$15:$15,AG$11,Макро!$35:$35))</f>
        <v>0</v>
      </c>
      <c r="AH40" s="36">
        <f>AG40*MAX(1,N(MONTH(AH$13)=7)*SUMIF(Макро!$15:$15,AH$11,Макро!$35:$35))</f>
        <v>0</v>
      </c>
      <c r="AI40" s="36">
        <f>AH40*MAX(1,N(MONTH(AI$13)=7)*SUMIF(Макро!$15:$15,AI$11,Макро!$35:$35))</f>
        <v>0</v>
      </c>
      <c r="AJ40" s="36">
        <f>AI40*MAX(1,N(MONTH(AJ$13)=7)*SUMIF(Макро!$15:$15,AJ$11,Макро!$35:$35))</f>
        <v>0</v>
      </c>
      <c r="AK40" s="36">
        <f>AJ40*MAX(1,N(MONTH(AK$13)=7)*SUMIF(Макро!$15:$15,AK$11,Макро!$35:$35))</f>
        <v>0</v>
      </c>
      <c r="AL40" s="36">
        <f>AK40*MAX(1,N(MONTH(AL$13)=7)*SUMIF(Макро!$15:$15,AL$11,Макро!$35:$35))</f>
        <v>0</v>
      </c>
      <c r="AM40" s="36">
        <f>AL40*MAX(1,N(MONTH(AM$13)=7)*SUMIF(Макро!$15:$15,AM$11,Макро!$35:$35))</f>
        <v>0</v>
      </c>
      <c r="AN40" s="36">
        <f>AM40*MAX(1,N(MONTH(AN$13)=7)*SUMIF(Макро!$15:$15,AN$11,Макро!$35:$35))</f>
        <v>0</v>
      </c>
      <c r="AO40" s="36">
        <f>AN40*MAX(1,N(MONTH(AO$13)=7)*SUMIF(Макро!$15:$15,AO$11,Макро!$35:$35))</f>
        <v>0</v>
      </c>
      <c r="AP40" s="36">
        <f>AO40*MAX(1,N(MONTH(AP$13)=7)*SUMIF(Макро!$15:$15,AP$11,Макро!$35:$35))</f>
        <v>0</v>
      </c>
      <c r="AQ40" s="36">
        <f>AP40*MAX(1,N(MONTH(AQ$13)=7)*SUMIF(Макро!$15:$15,AQ$11,Макро!$35:$35))</f>
        <v>0</v>
      </c>
      <c r="AR40" s="36">
        <f>AQ40*MAX(1,N(MONTH(AR$13)=7)*SUMIF(Макро!$15:$15,AR$11,Макро!$35:$35))</f>
        <v>0</v>
      </c>
      <c r="AS40" s="36">
        <f>AR40*MAX(1,N(MONTH(AS$13)=7)*SUMIF(Макро!$15:$15,AS$11,Макро!$35:$35))</f>
        <v>0</v>
      </c>
      <c r="AT40" s="36">
        <f>AS40*MAX(1,N(MONTH(AT$13)=7)*SUMIF(Макро!$15:$15,AT$11,Макро!$35:$35))</f>
        <v>0</v>
      </c>
      <c r="AU40" s="36">
        <f>AT40*MAX(1,N(MONTH(AU$13)=7)*SUMIF(Макро!$15:$15,AU$11,Макро!$35:$35))</f>
        <v>0</v>
      </c>
      <c r="AV40" s="36">
        <f>AU40*MAX(1,N(MONTH(AV$13)=7)*SUMIF(Макро!$15:$15,AV$11,Макро!$35:$35))</f>
        <v>0</v>
      </c>
      <c r="AW40" s="36">
        <f>AV40*MAX(1,N(MONTH(AW$13)=7)*SUMIF(Макро!$15:$15,AW$11,Макро!$35:$35))</f>
        <v>0</v>
      </c>
      <c r="AX40" s="36">
        <f>AW40*MAX(1,N(MONTH(AX$13)=7)*SUMIF(Макро!$15:$15,AX$11,Макро!$35:$35))</f>
        <v>0</v>
      </c>
      <c r="AY40" s="36">
        <f>AX40*MAX(1,N(MONTH(AY$13)=7)*SUMIF(Макро!$15:$15,AY$11,Макро!$35:$35))</f>
        <v>0</v>
      </c>
      <c r="AZ40" s="36">
        <f>AY40*MAX(1,N(MONTH(AZ$13)=7)*SUMIF(Макро!$15:$15,AZ$11,Макро!$35:$35))</f>
        <v>0</v>
      </c>
      <c r="BA40" s="36">
        <f>AZ40*MAX(1,N(MONTH(BA$13)=7)*SUMIF(Макро!$15:$15,BA$11,Макро!$35:$35))</f>
        <v>0</v>
      </c>
      <c r="BB40" s="36">
        <f>BA40*MAX(1,N(MONTH(BB$13)=7)*SUMIF(Макро!$15:$15,BB$11,Макро!$35:$35))</f>
        <v>0</v>
      </c>
      <c r="BC40" s="36">
        <f>BB40*MAX(1,N(MONTH(BC$13)=7)*SUMIF(Макро!$15:$15,BC$11,Макро!$35:$35))</f>
        <v>0</v>
      </c>
      <c r="BD40" s="36">
        <f>BC40*MAX(1,N(MONTH(BD$13)=7)*SUMIF(Макро!$15:$15,BD$11,Макро!$35:$35))</f>
        <v>0</v>
      </c>
      <c r="BE40" s="36">
        <f>BD40*MAX(1,N(MONTH(BE$13)=7)*SUMIF(Макро!$15:$15,BE$11,Макро!$35:$35))</f>
        <v>0</v>
      </c>
      <c r="BF40" s="36">
        <f>BE40*MAX(1,N(MONTH(BF$13)=7)*SUMIF(Макро!$15:$15,BF$11,Макро!$35:$35))</f>
        <v>0</v>
      </c>
      <c r="BG40" s="36">
        <f>BF40*MAX(1,N(MONTH(BG$13)=7)*SUMIF(Макро!$15:$15,BG$11,Макро!$35:$35))</f>
        <v>0</v>
      </c>
      <c r="BH40" s="36">
        <f>BG40*MAX(1,N(MONTH(BH$13)=7)*SUMIF(Макро!$15:$15,BH$11,Макро!$35:$35))</f>
        <v>0</v>
      </c>
      <c r="BI40" s="36">
        <f>BH40*MAX(1,N(MONTH(BI$13)=7)*SUMIF(Макро!$15:$15,BI$11,Макро!$35:$35))</f>
        <v>0</v>
      </c>
      <c r="BJ40" s="36">
        <f>BI40*MAX(1,N(MONTH(BJ$13)=7)*SUMIF(Макро!$15:$15,BJ$11,Макро!$35:$35))</f>
        <v>0</v>
      </c>
      <c r="BK40" s="36">
        <f>BJ40*MAX(1,N(MONTH(BK$13)=7)*SUMIF(Макро!$15:$15,BK$11,Макро!$35:$35))</f>
        <v>0</v>
      </c>
      <c r="BL40" s="36">
        <f>BK40*MAX(1,N(MONTH(BL$13)=7)*SUMIF(Макро!$15:$15,BL$11,Макро!$35:$35))</f>
        <v>0</v>
      </c>
      <c r="BM40" s="36">
        <f>BL40*MAX(1,N(MONTH(BM$13)=7)*SUMIF(Макро!$15:$15,BM$11,Макро!$35:$35))</f>
        <v>0</v>
      </c>
      <c r="BN40" s="36">
        <f>BM40*MAX(1,N(MONTH(BN$13)=7)*SUMIF(Макро!$15:$15,BN$11,Макро!$35:$35))</f>
        <v>0</v>
      </c>
      <c r="BO40" s="36">
        <f>BN40*MAX(1,N(MONTH(BO$13)=7)*SUMIF(Макро!$15:$15,BO$11,Макро!$35:$35))</f>
        <v>0</v>
      </c>
      <c r="BP40" s="36">
        <f>BO40*MAX(1,N(MONTH(BP$13)=7)*SUMIF(Макро!$15:$15,BP$11,Макро!$35:$35))</f>
        <v>0</v>
      </c>
      <c r="BQ40" s="36">
        <f>BP40*MAX(1,N(MONTH(BQ$13)=7)*SUMIF(Макро!$15:$15,BQ$11,Макро!$35:$35))</f>
        <v>0</v>
      </c>
      <c r="BR40" s="36">
        <f>BQ40*MAX(1,N(MONTH(BR$13)=7)*SUMIF(Макро!$15:$15,BR$11,Макро!$35:$35))</f>
        <v>0</v>
      </c>
      <c r="BS40" s="36">
        <f>BR40*MAX(1,N(MONTH(BS$13)=7)*SUMIF(Макро!$15:$15,BS$11,Макро!$35:$35))</f>
        <v>0</v>
      </c>
      <c r="BT40" s="36">
        <f>BS40*MAX(1,N(MONTH(BT$13)=7)*SUMIF(Макро!$15:$15,BT$11,Макро!$35:$35))</f>
        <v>0</v>
      </c>
      <c r="BU40" s="36">
        <f>BT40*MAX(1,N(MONTH(BU$13)=7)*SUMIF(Макро!$15:$15,BU$11,Макро!$35:$35))</f>
        <v>0</v>
      </c>
      <c r="BV40" s="36">
        <f>BU40*MAX(1,N(MONTH(BV$13)=7)*SUMIF(Макро!$15:$15,BV$11,Макро!$35:$35))</f>
        <v>0</v>
      </c>
      <c r="BW40" s="36">
        <f>BV40*MAX(1,N(MONTH(BW$13)=7)*SUMIF(Макро!$15:$15,BW$11,Макро!$35:$35))</f>
        <v>0</v>
      </c>
      <c r="BX40" s="36">
        <f>BW40*MAX(1,N(MONTH(BX$13)=7)*SUMIF(Макро!$15:$15,BX$11,Макро!$35:$35))</f>
        <v>0</v>
      </c>
      <c r="BY40" s="36">
        <f>BX40*MAX(1,N(MONTH(BY$13)=7)*SUMIF(Макро!$15:$15,BY$11,Макро!$35:$35))</f>
        <v>0</v>
      </c>
      <c r="BZ40" s="36">
        <f>BY40*MAX(1,N(MONTH(BZ$13)=7)*SUMIF(Макро!$15:$15,BZ$11,Макро!$35:$35))</f>
        <v>0</v>
      </c>
      <c r="CA40" s="36">
        <f>BZ40*MAX(1,N(MONTH(CA$13)=7)*SUMIF(Макро!$15:$15,CA$11,Макро!$35:$35))</f>
        <v>0</v>
      </c>
      <c r="CB40" s="36">
        <f>CA40*MAX(1,N(MONTH(CB$13)=7)*SUMIF(Макро!$15:$15,CB$11,Макро!$35:$35))</f>
        <v>0</v>
      </c>
      <c r="CC40" s="36">
        <f>CB40*MAX(1,N(MONTH(CC$13)=7)*SUMIF(Макро!$15:$15,CC$11,Макро!$35:$35))</f>
        <v>0</v>
      </c>
      <c r="CD40" s="36">
        <f>CC40*MAX(1,N(MONTH(CD$13)=7)*SUMIF(Макро!$15:$15,CD$11,Макро!$35:$35))</f>
        <v>0</v>
      </c>
      <c r="CE40" s="36">
        <f>CD40*MAX(1,N(MONTH(CE$13)=7)*SUMIF(Макро!$15:$15,CE$11,Макро!$35:$35))</f>
        <v>0</v>
      </c>
      <c r="CF40" s="36">
        <f>CE40*MAX(1,N(MONTH(CF$13)=7)*SUMIF(Макро!$15:$15,CF$11,Макро!$35:$35))</f>
        <v>0</v>
      </c>
      <c r="CG40" s="36">
        <f>CF40*MAX(1,N(MONTH(CG$13)=7)*SUMIF(Макро!$15:$15,CG$11,Макро!$35:$35))</f>
        <v>0</v>
      </c>
      <c r="CH40" s="36">
        <f>CG40*MAX(1,N(MONTH(CH$13)=7)*SUMIF(Макро!$15:$15,CH$11,Макро!$35:$35))</f>
        <v>0</v>
      </c>
      <c r="CI40" s="36">
        <f>CH40*MAX(1,N(MONTH(CI$13)=7)*SUMIF(Макро!$15:$15,CI$11,Макро!$35:$35))</f>
        <v>0</v>
      </c>
      <c r="CJ40" s="36">
        <f>CI40*MAX(1,N(MONTH(CJ$13)=7)*SUMIF(Макро!$15:$15,CJ$11,Макро!$35:$35))</f>
        <v>0</v>
      </c>
      <c r="CK40" s="36">
        <f>CJ40*MAX(1,N(MONTH(CK$13)=7)*SUMIF(Макро!$15:$15,CK$11,Макро!$35:$35))</f>
        <v>0</v>
      </c>
      <c r="CL40" s="36">
        <f>CK40*MAX(1,N(MONTH(CL$13)=7)*SUMIF(Макро!$15:$15,CL$11,Макро!$35:$35))</f>
        <v>0</v>
      </c>
      <c r="CM40" s="36">
        <f>CL40*MAX(1,N(MONTH(CM$13)=7)*SUMIF(Макро!$15:$15,CM$11,Макро!$35:$35))</f>
        <v>0</v>
      </c>
      <c r="CN40" s="36">
        <f>CM40*MAX(1,N(MONTH(CN$13)=7)*SUMIF(Макро!$15:$15,CN$11,Макро!$35:$35))</f>
        <v>0</v>
      </c>
      <c r="CO40" s="36">
        <f>CN40*MAX(1,N(MONTH(CO$13)=7)*SUMIF(Макро!$15:$15,CO$11,Макро!$35:$35))</f>
        <v>0</v>
      </c>
      <c r="CP40" s="36">
        <f>CO40*MAX(1,N(MONTH(CP$13)=7)*SUMIF(Макро!$15:$15,CP$11,Макро!$35:$35))</f>
        <v>0</v>
      </c>
      <c r="CQ40" s="36">
        <f>CP40*MAX(1,N(MONTH(CQ$13)=7)*SUMIF(Макро!$15:$15,CQ$11,Макро!$35:$35))</f>
        <v>0</v>
      </c>
      <c r="CR40" s="36">
        <f>CQ40*MAX(1,N(MONTH(CR$13)=7)*SUMIF(Макро!$15:$15,CR$11,Макро!$35:$35))</f>
        <v>0</v>
      </c>
      <c r="CS40" s="36">
        <f>CR40*MAX(1,N(MONTH(CS$13)=7)*SUMIF(Макро!$15:$15,CS$11,Макро!$35:$35))</f>
        <v>0</v>
      </c>
      <c r="CT40" s="36">
        <f>CS40*MAX(1,N(MONTH(CT$13)=7)*SUMIF(Макро!$15:$15,CT$11,Макро!$35:$35))</f>
        <v>0</v>
      </c>
      <c r="CU40" s="36">
        <f>CT40*MAX(1,N(MONTH(CU$13)=7)*SUMIF(Макро!$15:$15,CU$11,Макро!$35:$35))</f>
        <v>0</v>
      </c>
      <c r="CV40" s="36">
        <f>CU40*MAX(1,N(MONTH(CV$13)=7)*SUMIF(Макро!$15:$15,CV$11,Макро!$35:$35))</f>
        <v>0</v>
      </c>
      <c r="CW40" s="36">
        <f>CV40*MAX(1,N(MONTH(CW$13)=7)*SUMIF(Макро!$15:$15,CW$11,Макро!$35:$35))</f>
        <v>0</v>
      </c>
      <c r="CX40" s="36">
        <f>CW40*MAX(1,N(MONTH(CX$13)=7)*SUMIF(Макро!$15:$15,CX$11,Макро!$35:$35))</f>
        <v>0</v>
      </c>
      <c r="CY40" s="36">
        <f>CX40*MAX(1,N(MONTH(CY$13)=7)*SUMIF(Макро!$15:$15,CY$11,Макро!$35:$35))</f>
        <v>0</v>
      </c>
      <c r="CZ40" s="36">
        <f>CY40*MAX(1,N(MONTH(CZ$13)=7)*SUMIF(Макро!$15:$15,CZ$11,Макро!$35:$35))</f>
        <v>0</v>
      </c>
      <c r="DA40" s="36">
        <f>CZ40*MAX(1,N(MONTH(DA$13)=7)*SUMIF(Макро!$15:$15,DA$11,Макро!$35:$35))</f>
        <v>0</v>
      </c>
      <c r="DB40" s="36">
        <f>DA40*MAX(1,N(MONTH(DB$13)=7)*SUMIF(Макро!$15:$15,DB$11,Макро!$35:$35))</f>
        <v>0</v>
      </c>
      <c r="DC40" s="36">
        <f>DB40*MAX(1,N(MONTH(DC$13)=7)*SUMIF(Макро!$15:$15,DC$11,Макро!$35:$35))</f>
        <v>0</v>
      </c>
      <c r="DD40" s="36">
        <f>DC40*MAX(1,N(MONTH(DD$13)=7)*SUMIF(Макро!$15:$15,DD$11,Макро!$35:$35))</f>
        <v>0</v>
      </c>
      <c r="DE40" s="36">
        <f>DD40*MAX(1,N(MONTH(DE$13)=7)*SUMIF(Макро!$15:$15,DE$11,Макро!$35:$35))</f>
        <v>0</v>
      </c>
      <c r="DF40" s="36">
        <f>DE40*MAX(1,N(MONTH(DF$13)=7)*SUMIF(Макро!$15:$15,DF$11,Макро!$35:$35))</f>
        <v>0</v>
      </c>
      <c r="DG40" s="36">
        <f>DF40*MAX(1,N(MONTH(DG$13)=7)*SUMIF(Макро!$15:$15,DG$11,Макро!$35:$35))</f>
        <v>0</v>
      </c>
      <c r="DH40" s="36">
        <f>DG40*MAX(1,N(MONTH(DH$13)=7)*SUMIF(Макро!$15:$15,DH$11,Макро!$35:$35))</f>
        <v>0</v>
      </c>
      <c r="DI40" s="36">
        <f>DH40*MAX(1,N(MONTH(DI$13)=7)*SUMIF(Макро!$15:$15,DI$11,Макро!$35:$35))</f>
        <v>0</v>
      </c>
      <c r="DJ40" s="36">
        <f>DI40*MAX(1,N(MONTH(DJ$13)=7)*SUMIF(Макро!$15:$15,DJ$11,Макро!$35:$35))</f>
        <v>0</v>
      </c>
    </row>
    <row r="41" spans="1:114" x14ac:dyDescent="0.25">
      <c r="B41" s="162" t="str">
        <f>Ввод!D179</f>
        <v>Уголь</v>
      </c>
      <c r="D41" s="45" t="str">
        <f>Ввод!F179</f>
        <v>руб. / тут</v>
      </c>
      <c r="E41" s="45">
        <f t="shared" si="1"/>
        <v>1</v>
      </c>
      <c r="F41" s="36">
        <f>$E41*Ввод!G179</f>
        <v>0</v>
      </c>
      <c r="I41" s="163">
        <f t="shared" si="2"/>
        <v>0</v>
      </c>
      <c r="J41" s="36">
        <f>I41*SUMIF(Макро!$41:$41,J$13,Макро!$52:$52)</f>
        <v>0</v>
      </c>
      <c r="K41" s="36">
        <f>J41*SUMIF(Макро!$41:$41,K$13,Макро!$52:$52)</f>
        <v>0</v>
      </c>
      <c r="L41" s="36">
        <f>K41*SUMIF(Макро!$41:$41,L$13,Макро!$52:$52)</f>
        <v>0</v>
      </c>
      <c r="M41" s="36">
        <f>L41*SUMIF(Макро!$41:$41,M$13,Макро!$52:$52)</f>
        <v>0</v>
      </c>
      <c r="N41" s="36">
        <f>M41*SUMIF(Макро!$41:$41,N$13,Макро!$52:$52)</f>
        <v>0</v>
      </c>
      <c r="O41" s="36">
        <f>N41*SUMIF(Макро!$41:$41,O$13,Макро!$52:$52)</f>
        <v>0</v>
      </c>
      <c r="P41" s="36">
        <f>O41*SUMIF(Макро!$41:$41,P$13,Макро!$52:$52)</f>
        <v>0</v>
      </c>
      <c r="Q41" s="36">
        <f>P41*SUMIF(Макро!$41:$41,Q$13,Макро!$52:$52)</f>
        <v>0</v>
      </c>
      <c r="R41" s="36">
        <f>Q41*SUMIF(Макро!$41:$41,R$13,Макро!$52:$52)</f>
        <v>0</v>
      </c>
      <c r="S41" s="36">
        <f>R41*SUMIF(Макро!$41:$41,S$13,Макро!$52:$52)</f>
        <v>0</v>
      </c>
      <c r="T41" s="36">
        <f>S41*SUMIF(Макро!$41:$41,T$13,Макро!$52:$52)</f>
        <v>0</v>
      </c>
      <c r="U41" s="36">
        <f>T41*SUMIF(Макро!$41:$41,U$13,Макро!$52:$52)</f>
        <v>0</v>
      </c>
      <c r="V41" s="36">
        <f>U41*SUMIF(Макро!$41:$41,V$13,Макро!$52:$52)</f>
        <v>0</v>
      </c>
      <c r="W41" s="36">
        <f>V41*SUMIF(Макро!$41:$41,W$13,Макро!$52:$52)</f>
        <v>0</v>
      </c>
      <c r="X41" s="36">
        <f>W41*SUMIF(Макро!$41:$41,X$13,Макро!$52:$52)</f>
        <v>0</v>
      </c>
      <c r="Y41" s="36">
        <f>X41*SUMIF(Макро!$41:$41,Y$13,Макро!$52:$52)</f>
        <v>0</v>
      </c>
      <c r="Z41" s="36">
        <f>Y41*SUMIF(Макро!$41:$41,Z$13,Макро!$52:$52)</f>
        <v>0</v>
      </c>
      <c r="AA41" s="36">
        <f>Z41*SUMIF(Макро!$41:$41,AA$13,Макро!$52:$52)</f>
        <v>0</v>
      </c>
      <c r="AB41" s="36">
        <f>AA41*SUMIF(Макро!$41:$41,AB$13,Макро!$52:$52)</f>
        <v>0</v>
      </c>
      <c r="AC41" s="36">
        <f>AB41*SUMIF(Макро!$41:$41,AC$13,Макро!$52:$52)</f>
        <v>0</v>
      </c>
      <c r="AD41" s="36">
        <f>AC41*SUMIF(Макро!$41:$41,AD$13,Макро!$52:$52)</f>
        <v>0</v>
      </c>
      <c r="AE41" s="36">
        <f>AD41*SUMIF(Макро!$41:$41,AE$13,Макро!$52:$52)</f>
        <v>0</v>
      </c>
      <c r="AF41" s="36">
        <f>AE41*SUMIF(Макро!$41:$41,AF$13,Макро!$52:$52)</f>
        <v>0</v>
      </c>
      <c r="AG41" s="36">
        <f>AF41*SUMIF(Макро!$41:$41,AG$13,Макро!$52:$52)</f>
        <v>0</v>
      </c>
      <c r="AH41" s="36">
        <f>AG41*SUMIF(Макро!$41:$41,AH$13,Макро!$52:$52)</f>
        <v>0</v>
      </c>
      <c r="AI41" s="36">
        <f>AH41*SUMIF(Макро!$41:$41,AI$13,Макро!$52:$52)</f>
        <v>0</v>
      </c>
      <c r="AJ41" s="36">
        <f>AI41*SUMIF(Макро!$41:$41,AJ$13,Макро!$52:$52)</f>
        <v>0</v>
      </c>
      <c r="AK41" s="36">
        <f>AJ41*SUMIF(Макро!$41:$41,AK$13,Макро!$52:$52)</f>
        <v>0</v>
      </c>
      <c r="AL41" s="36">
        <f>AK41*SUMIF(Макро!$41:$41,AL$13,Макро!$52:$52)</f>
        <v>0</v>
      </c>
      <c r="AM41" s="36">
        <f>AL41*SUMIF(Макро!$41:$41,AM$13,Макро!$52:$52)</f>
        <v>0</v>
      </c>
      <c r="AN41" s="36">
        <f>AM41*SUMIF(Макро!$41:$41,AN$13,Макро!$52:$52)</f>
        <v>0</v>
      </c>
      <c r="AO41" s="36">
        <f>AN41*SUMIF(Макро!$41:$41,AO$13,Макро!$52:$52)</f>
        <v>0</v>
      </c>
      <c r="AP41" s="36">
        <f>AO41*SUMIF(Макро!$41:$41,AP$13,Макро!$52:$52)</f>
        <v>0</v>
      </c>
      <c r="AQ41" s="36">
        <f>AP41*SUMIF(Макро!$41:$41,AQ$13,Макро!$52:$52)</f>
        <v>0</v>
      </c>
      <c r="AR41" s="36">
        <f>AQ41*SUMIF(Макро!$41:$41,AR$13,Макро!$52:$52)</f>
        <v>0</v>
      </c>
      <c r="AS41" s="36">
        <f>AR41*SUMIF(Макро!$41:$41,AS$13,Макро!$52:$52)</f>
        <v>0</v>
      </c>
      <c r="AT41" s="36">
        <f>AS41*SUMIF(Макро!$41:$41,AT$13,Макро!$52:$52)</f>
        <v>0</v>
      </c>
      <c r="AU41" s="36">
        <f>AT41*SUMIF(Макро!$41:$41,AU$13,Макро!$52:$52)</f>
        <v>0</v>
      </c>
      <c r="AV41" s="36">
        <f>AU41*SUMIF(Макро!$41:$41,AV$13,Макро!$52:$52)</f>
        <v>0</v>
      </c>
      <c r="AW41" s="36">
        <f>AV41*SUMIF(Макро!$41:$41,AW$13,Макро!$52:$52)</f>
        <v>0</v>
      </c>
      <c r="AX41" s="36">
        <f>AW41*SUMIF(Макро!$41:$41,AX$13,Макро!$52:$52)</f>
        <v>0</v>
      </c>
      <c r="AY41" s="36">
        <f>AX41*SUMIF(Макро!$41:$41,AY$13,Макро!$52:$52)</f>
        <v>0</v>
      </c>
      <c r="AZ41" s="36">
        <f>AY41*SUMIF(Макро!$41:$41,AZ$13,Макро!$52:$52)</f>
        <v>0</v>
      </c>
      <c r="BA41" s="36">
        <f>AZ41*SUMIF(Макро!$41:$41,BA$13,Макро!$52:$52)</f>
        <v>0</v>
      </c>
      <c r="BB41" s="36">
        <f>BA41*SUMIF(Макро!$41:$41,BB$13,Макро!$52:$52)</f>
        <v>0</v>
      </c>
      <c r="BC41" s="36">
        <f>BB41*SUMIF(Макро!$41:$41,BC$13,Макро!$52:$52)</f>
        <v>0</v>
      </c>
      <c r="BD41" s="36">
        <f>BC41*SUMIF(Макро!$41:$41,BD$13,Макро!$52:$52)</f>
        <v>0</v>
      </c>
      <c r="BE41" s="36">
        <f>BD41*SUMIF(Макро!$41:$41,BE$13,Макро!$52:$52)</f>
        <v>0</v>
      </c>
      <c r="BF41" s="36">
        <f>BE41*SUMIF(Макро!$41:$41,BF$13,Макро!$52:$52)</f>
        <v>0</v>
      </c>
      <c r="BG41" s="36">
        <f>BF41*SUMIF(Макро!$41:$41,BG$13,Макро!$52:$52)</f>
        <v>0</v>
      </c>
      <c r="BH41" s="36">
        <f>BG41*SUMIF(Макро!$41:$41,BH$13,Макро!$52:$52)</f>
        <v>0</v>
      </c>
      <c r="BI41" s="36">
        <f>BH41*SUMIF(Макро!$41:$41,BI$13,Макро!$52:$52)</f>
        <v>0</v>
      </c>
      <c r="BJ41" s="36">
        <f>BI41*SUMIF(Макро!$41:$41,BJ$13,Макро!$52:$52)</f>
        <v>0</v>
      </c>
      <c r="BK41" s="36">
        <f>BJ41*SUMIF(Макро!$41:$41,BK$13,Макро!$52:$52)</f>
        <v>0</v>
      </c>
      <c r="BL41" s="36">
        <f>BK41*SUMIF(Макро!$41:$41,BL$13,Макро!$52:$52)</f>
        <v>0</v>
      </c>
      <c r="BM41" s="36">
        <f>BL41*SUMIF(Макро!$41:$41,BM$13,Макро!$52:$52)</f>
        <v>0</v>
      </c>
      <c r="BN41" s="36">
        <f>BM41*SUMIF(Макро!$41:$41,BN$13,Макро!$52:$52)</f>
        <v>0</v>
      </c>
      <c r="BO41" s="36">
        <f>BN41*SUMIF(Макро!$41:$41,BO$13,Макро!$52:$52)</f>
        <v>0</v>
      </c>
      <c r="BP41" s="36">
        <f>BO41*SUMIF(Макро!$41:$41,BP$13,Макро!$52:$52)</f>
        <v>0</v>
      </c>
      <c r="BQ41" s="36">
        <f>BP41*SUMIF(Макро!$41:$41,BQ$13,Макро!$52:$52)</f>
        <v>0</v>
      </c>
      <c r="BR41" s="36">
        <f>BQ41*SUMIF(Макро!$41:$41,BR$13,Макро!$52:$52)</f>
        <v>0</v>
      </c>
      <c r="BS41" s="36">
        <f>BR41*SUMIF(Макро!$41:$41,BS$13,Макро!$52:$52)</f>
        <v>0</v>
      </c>
      <c r="BT41" s="36">
        <f>BS41*SUMIF(Макро!$41:$41,BT$13,Макро!$52:$52)</f>
        <v>0</v>
      </c>
      <c r="BU41" s="36">
        <f>BT41*SUMIF(Макро!$41:$41,BU$13,Макро!$52:$52)</f>
        <v>0</v>
      </c>
      <c r="BV41" s="36">
        <f>BU41*SUMIF(Макро!$41:$41,BV$13,Макро!$52:$52)</f>
        <v>0</v>
      </c>
      <c r="BW41" s="36">
        <f>BV41*SUMIF(Макро!$41:$41,BW$13,Макро!$52:$52)</f>
        <v>0</v>
      </c>
      <c r="BX41" s="36">
        <f>BW41*SUMIF(Макро!$41:$41,BX$13,Макро!$52:$52)</f>
        <v>0</v>
      </c>
      <c r="BY41" s="36">
        <f>BX41*SUMIF(Макро!$41:$41,BY$13,Макро!$52:$52)</f>
        <v>0</v>
      </c>
      <c r="BZ41" s="36">
        <f>BY41*SUMIF(Макро!$41:$41,BZ$13,Макро!$52:$52)</f>
        <v>0</v>
      </c>
      <c r="CA41" s="36">
        <f>BZ41*SUMIF(Макро!$41:$41,CA$13,Макро!$52:$52)</f>
        <v>0</v>
      </c>
      <c r="CB41" s="36">
        <f>CA41*SUMIF(Макро!$41:$41,CB$13,Макро!$52:$52)</f>
        <v>0</v>
      </c>
      <c r="CC41" s="36">
        <f>CB41*SUMIF(Макро!$41:$41,CC$13,Макро!$52:$52)</f>
        <v>0</v>
      </c>
      <c r="CD41" s="36">
        <f>CC41*SUMIF(Макро!$41:$41,CD$13,Макро!$52:$52)</f>
        <v>0</v>
      </c>
      <c r="CE41" s="36">
        <f>CD41*SUMIF(Макро!$41:$41,CE$13,Макро!$52:$52)</f>
        <v>0</v>
      </c>
      <c r="CF41" s="36">
        <f>CE41*SUMIF(Макро!$41:$41,CF$13,Макро!$52:$52)</f>
        <v>0</v>
      </c>
      <c r="CG41" s="36">
        <f>CF41*SUMIF(Макро!$41:$41,CG$13,Макро!$52:$52)</f>
        <v>0</v>
      </c>
      <c r="CH41" s="36">
        <f>CG41*SUMIF(Макро!$41:$41,CH$13,Макро!$52:$52)</f>
        <v>0</v>
      </c>
      <c r="CI41" s="36">
        <f>CH41*SUMIF(Макро!$41:$41,CI$13,Макро!$52:$52)</f>
        <v>0</v>
      </c>
      <c r="CJ41" s="36">
        <f>CI41*SUMIF(Макро!$41:$41,CJ$13,Макро!$52:$52)</f>
        <v>0</v>
      </c>
      <c r="CK41" s="36">
        <f>CJ41*SUMIF(Макро!$41:$41,CK$13,Макро!$52:$52)</f>
        <v>0</v>
      </c>
      <c r="CL41" s="36">
        <f>CK41*SUMIF(Макро!$41:$41,CL$13,Макро!$52:$52)</f>
        <v>0</v>
      </c>
      <c r="CM41" s="36">
        <f>CL41*SUMIF(Макро!$41:$41,CM$13,Макро!$52:$52)</f>
        <v>0</v>
      </c>
      <c r="CN41" s="36">
        <f>CM41*SUMIF(Макро!$41:$41,CN$13,Макро!$52:$52)</f>
        <v>0</v>
      </c>
      <c r="CO41" s="36">
        <f>CN41*SUMIF(Макро!$41:$41,CO$13,Макро!$52:$52)</f>
        <v>0</v>
      </c>
      <c r="CP41" s="36">
        <f>CO41*SUMIF(Макро!$41:$41,CP$13,Макро!$52:$52)</f>
        <v>0</v>
      </c>
      <c r="CQ41" s="36">
        <f>CP41*SUMIF(Макро!$41:$41,CQ$13,Макро!$52:$52)</f>
        <v>0</v>
      </c>
      <c r="CR41" s="36">
        <f>CQ41*SUMIF(Макро!$41:$41,CR$13,Макро!$52:$52)</f>
        <v>0</v>
      </c>
      <c r="CS41" s="36">
        <f>CR41*SUMIF(Макро!$41:$41,CS$13,Макро!$52:$52)</f>
        <v>0</v>
      </c>
      <c r="CT41" s="36">
        <f>CS41*SUMIF(Макро!$41:$41,CT$13,Макро!$52:$52)</f>
        <v>0</v>
      </c>
      <c r="CU41" s="36">
        <f>CT41*SUMIF(Макро!$41:$41,CU$13,Макро!$52:$52)</f>
        <v>0</v>
      </c>
      <c r="CV41" s="36">
        <f>CU41*SUMIF(Макро!$41:$41,CV$13,Макро!$52:$52)</f>
        <v>0</v>
      </c>
      <c r="CW41" s="36">
        <f>CV41*SUMIF(Макро!$41:$41,CW$13,Макро!$52:$52)</f>
        <v>0</v>
      </c>
      <c r="CX41" s="36">
        <f>CW41*SUMIF(Макро!$41:$41,CX$13,Макро!$52:$52)</f>
        <v>0</v>
      </c>
      <c r="CY41" s="36">
        <f>CX41*SUMIF(Макро!$41:$41,CY$13,Макро!$52:$52)</f>
        <v>0</v>
      </c>
      <c r="CZ41" s="36">
        <f>CY41*SUMIF(Макро!$41:$41,CZ$13,Макро!$52:$52)</f>
        <v>0</v>
      </c>
      <c r="DA41" s="36">
        <f>CZ41*SUMIF(Макро!$41:$41,DA$13,Макро!$52:$52)</f>
        <v>0</v>
      </c>
      <c r="DB41" s="36">
        <f>DA41*SUMIF(Макро!$41:$41,DB$13,Макро!$52:$52)</f>
        <v>0</v>
      </c>
      <c r="DC41" s="36">
        <f>DB41*SUMIF(Макро!$41:$41,DC$13,Макро!$52:$52)</f>
        <v>0</v>
      </c>
      <c r="DD41" s="36">
        <f>DC41*SUMIF(Макро!$41:$41,DD$13,Макро!$52:$52)</f>
        <v>0</v>
      </c>
      <c r="DE41" s="36">
        <f>DD41*SUMIF(Макро!$41:$41,DE$13,Макро!$52:$52)</f>
        <v>0</v>
      </c>
      <c r="DF41" s="36">
        <f>DE41*SUMIF(Макро!$41:$41,DF$13,Макро!$52:$52)</f>
        <v>0</v>
      </c>
      <c r="DG41" s="36">
        <f>DF41*SUMIF(Макро!$41:$41,DG$13,Макро!$52:$52)</f>
        <v>0</v>
      </c>
      <c r="DH41" s="36">
        <f>DG41*SUMIF(Макро!$41:$41,DH$13,Макро!$52:$52)</f>
        <v>0</v>
      </c>
      <c r="DI41" s="36">
        <f>DH41*SUMIF(Макро!$41:$41,DI$13,Макро!$52:$52)</f>
        <v>0</v>
      </c>
      <c r="DJ41" s="36">
        <f>DI41*SUMIF(Макро!$41:$41,DJ$13,Макро!$52:$52)</f>
        <v>0</v>
      </c>
    </row>
    <row r="42" spans="1:114" x14ac:dyDescent="0.25">
      <c r="B42" s="162" t="str">
        <f>Ввод!D180</f>
        <v>Прочее топливо №1</v>
      </c>
      <c r="D42" s="45" t="str">
        <f>Ввод!F180</f>
        <v>руб. / тут</v>
      </c>
      <c r="E42" s="45">
        <f t="shared" si="1"/>
        <v>1</v>
      </c>
      <c r="F42" s="36">
        <f>$E42*Ввод!G180</f>
        <v>0</v>
      </c>
      <c r="I42" s="163">
        <f t="shared" si="2"/>
        <v>0</v>
      </c>
      <c r="J42" s="36">
        <f>I42*SUMIF(Макро!$41:$41,J$13,Макро!$53:$53)</f>
        <v>0</v>
      </c>
      <c r="K42" s="36">
        <f>J42*SUMIF(Макро!$41:$41,K$13,Макро!$53:$53)</f>
        <v>0</v>
      </c>
      <c r="L42" s="36">
        <f>K42*SUMIF(Макро!$41:$41,L$13,Макро!$53:$53)</f>
        <v>0</v>
      </c>
      <c r="M42" s="36">
        <f>L42*SUMIF(Макро!$41:$41,M$13,Макро!$53:$53)</f>
        <v>0</v>
      </c>
      <c r="N42" s="36">
        <f>M42*SUMIF(Макро!$41:$41,N$13,Макро!$53:$53)</f>
        <v>0</v>
      </c>
      <c r="O42" s="36">
        <f>N42*SUMIF(Макро!$41:$41,O$13,Макро!$53:$53)</f>
        <v>0</v>
      </c>
      <c r="P42" s="36">
        <f>O42*SUMIF(Макро!$41:$41,P$13,Макро!$53:$53)</f>
        <v>0</v>
      </c>
      <c r="Q42" s="36">
        <f>P42*SUMIF(Макро!$41:$41,Q$13,Макро!$53:$53)</f>
        <v>0</v>
      </c>
      <c r="R42" s="36">
        <f>Q42*SUMIF(Макро!$41:$41,R$13,Макро!$53:$53)</f>
        <v>0</v>
      </c>
      <c r="S42" s="36">
        <f>R42*SUMIF(Макро!$41:$41,S$13,Макро!$53:$53)</f>
        <v>0</v>
      </c>
      <c r="T42" s="36">
        <f>S42*SUMIF(Макро!$41:$41,T$13,Макро!$53:$53)</f>
        <v>0</v>
      </c>
      <c r="U42" s="36">
        <f>T42*SUMIF(Макро!$41:$41,U$13,Макро!$53:$53)</f>
        <v>0</v>
      </c>
      <c r="V42" s="36">
        <f>U42*SUMIF(Макро!$41:$41,V$13,Макро!$53:$53)</f>
        <v>0</v>
      </c>
      <c r="W42" s="36">
        <f>V42*SUMIF(Макро!$41:$41,W$13,Макро!$53:$53)</f>
        <v>0</v>
      </c>
      <c r="X42" s="36">
        <f>W42*SUMIF(Макро!$41:$41,X$13,Макро!$53:$53)</f>
        <v>0</v>
      </c>
      <c r="Y42" s="36">
        <f>X42*SUMIF(Макро!$41:$41,Y$13,Макро!$53:$53)</f>
        <v>0</v>
      </c>
      <c r="Z42" s="36">
        <f>Y42*SUMIF(Макро!$41:$41,Z$13,Макро!$53:$53)</f>
        <v>0</v>
      </c>
      <c r="AA42" s="36">
        <f>Z42*SUMIF(Макро!$41:$41,AA$13,Макро!$53:$53)</f>
        <v>0</v>
      </c>
      <c r="AB42" s="36">
        <f>AA42*SUMIF(Макро!$41:$41,AB$13,Макро!$53:$53)</f>
        <v>0</v>
      </c>
      <c r="AC42" s="36">
        <f>AB42*SUMIF(Макро!$41:$41,AC$13,Макро!$53:$53)</f>
        <v>0</v>
      </c>
      <c r="AD42" s="36">
        <f>AC42*SUMIF(Макро!$41:$41,AD$13,Макро!$53:$53)</f>
        <v>0</v>
      </c>
      <c r="AE42" s="36">
        <f>AD42*SUMIF(Макро!$41:$41,AE$13,Макро!$53:$53)</f>
        <v>0</v>
      </c>
      <c r="AF42" s="36">
        <f>AE42*SUMIF(Макро!$41:$41,AF$13,Макро!$53:$53)</f>
        <v>0</v>
      </c>
      <c r="AG42" s="36">
        <f>AF42*SUMIF(Макро!$41:$41,AG$13,Макро!$53:$53)</f>
        <v>0</v>
      </c>
      <c r="AH42" s="36">
        <f>AG42*SUMIF(Макро!$41:$41,AH$13,Макро!$53:$53)</f>
        <v>0</v>
      </c>
      <c r="AI42" s="36">
        <f>AH42*SUMIF(Макро!$41:$41,AI$13,Макро!$53:$53)</f>
        <v>0</v>
      </c>
      <c r="AJ42" s="36">
        <f>AI42*SUMIF(Макро!$41:$41,AJ$13,Макро!$53:$53)</f>
        <v>0</v>
      </c>
      <c r="AK42" s="36">
        <f>AJ42*SUMIF(Макро!$41:$41,AK$13,Макро!$53:$53)</f>
        <v>0</v>
      </c>
      <c r="AL42" s="36">
        <f>AK42*SUMIF(Макро!$41:$41,AL$13,Макро!$53:$53)</f>
        <v>0</v>
      </c>
      <c r="AM42" s="36">
        <f>AL42*SUMIF(Макро!$41:$41,AM$13,Макро!$53:$53)</f>
        <v>0</v>
      </c>
      <c r="AN42" s="36">
        <f>AM42*SUMIF(Макро!$41:$41,AN$13,Макро!$53:$53)</f>
        <v>0</v>
      </c>
      <c r="AO42" s="36">
        <f>AN42*SUMIF(Макро!$41:$41,AO$13,Макро!$53:$53)</f>
        <v>0</v>
      </c>
      <c r="AP42" s="36">
        <f>AO42*SUMIF(Макро!$41:$41,AP$13,Макро!$53:$53)</f>
        <v>0</v>
      </c>
      <c r="AQ42" s="36">
        <f>AP42*SUMIF(Макро!$41:$41,AQ$13,Макро!$53:$53)</f>
        <v>0</v>
      </c>
      <c r="AR42" s="36">
        <f>AQ42*SUMIF(Макро!$41:$41,AR$13,Макро!$53:$53)</f>
        <v>0</v>
      </c>
      <c r="AS42" s="36">
        <f>AR42*SUMIF(Макро!$41:$41,AS$13,Макро!$53:$53)</f>
        <v>0</v>
      </c>
      <c r="AT42" s="36">
        <f>AS42*SUMIF(Макро!$41:$41,AT$13,Макро!$53:$53)</f>
        <v>0</v>
      </c>
      <c r="AU42" s="36">
        <f>AT42*SUMIF(Макро!$41:$41,AU$13,Макро!$53:$53)</f>
        <v>0</v>
      </c>
      <c r="AV42" s="36">
        <f>AU42*SUMIF(Макро!$41:$41,AV$13,Макро!$53:$53)</f>
        <v>0</v>
      </c>
      <c r="AW42" s="36">
        <f>AV42*SUMIF(Макро!$41:$41,AW$13,Макро!$53:$53)</f>
        <v>0</v>
      </c>
      <c r="AX42" s="36">
        <f>AW42*SUMIF(Макро!$41:$41,AX$13,Макро!$53:$53)</f>
        <v>0</v>
      </c>
      <c r="AY42" s="36">
        <f>AX42*SUMIF(Макро!$41:$41,AY$13,Макро!$53:$53)</f>
        <v>0</v>
      </c>
      <c r="AZ42" s="36">
        <f>AY42*SUMIF(Макро!$41:$41,AZ$13,Макро!$53:$53)</f>
        <v>0</v>
      </c>
      <c r="BA42" s="36">
        <f>AZ42*SUMIF(Макро!$41:$41,BA$13,Макро!$53:$53)</f>
        <v>0</v>
      </c>
      <c r="BB42" s="36">
        <f>BA42*SUMIF(Макро!$41:$41,BB$13,Макро!$53:$53)</f>
        <v>0</v>
      </c>
      <c r="BC42" s="36">
        <f>BB42*SUMIF(Макро!$41:$41,BC$13,Макро!$53:$53)</f>
        <v>0</v>
      </c>
      <c r="BD42" s="36">
        <f>BC42*SUMIF(Макро!$41:$41,BD$13,Макро!$53:$53)</f>
        <v>0</v>
      </c>
      <c r="BE42" s="36">
        <f>BD42*SUMIF(Макро!$41:$41,BE$13,Макро!$53:$53)</f>
        <v>0</v>
      </c>
      <c r="BF42" s="36">
        <f>BE42*SUMIF(Макро!$41:$41,BF$13,Макро!$53:$53)</f>
        <v>0</v>
      </c>
      <c r="BG42" s="36">
        <f>BF42*SUMIF(Макро!$41:$41,BG$13,Макро!$53:$53)</f>
        <v>0</v>
      </c>
      <c r="BH42" s="36">
        <f>BG42*SUMIF(Макро!$41:$41,BH$13,Макро!$53:$53)</f>
        <v>0</v>
      </c>
      <c r="BI42" s="36">
        <f>BH42*SUMIF(Макро!$41:$41,BI$13,Макро!$53:$53)</f>
        <v>0</v>
      </c>
      <c r="BJ42" s="36">
        <f>BI42*SUMIF(Макро!$41:$41,BJ$13,Макро!$53:$53)</f>
        <v>0</v>
      </c>
      <c r="BK42" s="36">
        <f>BJ42*SUMIF(Макро!$41:$41,BK$13,Макро!$53:$53)</f>
        <v>0</v>
      </c>
      <c r="BL42" s="36">
        <f>BK42*SUMIF(Макро!$41:$41,BL$13,Макро!$53:$53)</f>
        <v>0</v>
      </c>
      <c r="BM42" s="36">
        <f>BL42*SUMIF(Макро!$41:$41,BM$13,Макро!$53:$53)</f>
        <v>0</v>
      </c>
      <c r="BN42" s="36">
        <f>BM42*SUMIF(Макро!$41:$41,BN$13,Макро!$53:$53)</f>
        <v>0</v>
      </c>
      <c r="BO42" s="36">
        <f>BN42*SUMIF(Макро!$41:$41,BO$13,Макро!$53:$53)</f>
        <v>0</v>
      </c>
      <c r="BP42" s="36">
        <f>BO42*SUMIF(Макро!$41:$41,BP$13,Макро!$53:$53)</f>
        <v>0</v>
      </c>
      <c r="BQ42" s="36">
        <f>BP42*SUMIF(Макро!$41:$41,BQ$13,Макро!$53:$53)</f>
        <v>0</v>
      </c>
      <c r="BR42" s="36">
        <f>BQ42*SUMIF(Макро!$41:$41,BR$13,Макро!$53:$53)</f>
        <v>0</v>
      </c>
      <c r="BS42" s="36">
        <f>BR42*SUMIF(Макро!$41:$41,BS$13,Макро!$53:$53)</f>
        <v>0</v>
      </c>
      <c r="BT42" s="36">
        <f>BS42*SUMIF(Макро!$41:$41,BT$13,Макро!$53:$53)</f>
        <v>0</v>
      </c>
      <c r="BU42" s="36">
        <f>BT42*SUMIF(Макро!$41:$41,BU$13,Макро!$53:$53)</f>
        <v>0</v>
      </c>
      <c r="BV42" s="36">
        <f>BU42*SUMIF(Макро!$41:$41,BV$13,Макро!$53:$53)</f>
        <v>0</v>
      </c>
      <c r="BW42" s="36">
        <f>BV42*SUMIF(Макро!$41:$41,BW$13,Макро!$53:$53)</f>
        <v>0</v>
      </c>
      <c r="BX42" s="36">
        <f>BW42*SUMIF(Макро!$41:$41,BX$13,Макро!$53:$53)</f>
        <v>0</v>
      </c>
      <c r="BY42" s="36">
        <f>BX42*SUMIF(Макро!$41:$41,BY$13,Макро!$53:$53)</f>
        <v>0</v>
      </c>
      <c r="BZ42" s="36">
        <f>BY42*SUMIF(Макро!$41:$41,BZ$13,Макро!$53:$53)</f>
        <v>0</v>
      </c>
      <c r="CA42" s="36">
        <f>BZ42*SUMIF(Макро!$41:$41,CA$13,Макро!$53:$53)</f>
        <v>0</v>
      </c>
      <c r="CB42" s="36">
        <f>CA42*SUMIF(Макро!$41:$41,CB$13,Макро!$53:$53)</f>
        <v>0</v>
      </c>
      <c r="CC42" s="36">
        <f>CB42*SUMIF(Макро!$41:$41,CC$13,Макро!$53:$53)</f>
        <v>0</v>
      </c>
      <c r="CD42" s="36">
        <f>CC42*SUMIF(Макро!$41:$41,CD$13,Макро!$53:$53)</f>
        <v>0</v>
      </c>
      <c r="CE42" s="36">
        <f>CD42*SUMIF(Макро!$41:$41,CE$13,Макро!$53:$53)</f>
        <v>0</v>
      </c>
      <c r="CF42" s="36">
        <f>CE42*SUMIF(Макро!$41:$41,CF$13,Макро!$53:$53)</f>
        <v>0</v>
      </c>
      <c r="CG42" s="36">
        <f>CF42*SUMIF(Макро!$41:$41,CG$13,Макро!$53:$53)</f>
        <v>0</v>
      </c>
      <c r="CH42" s="36">
        <f>CG42*SUMIF(Макро!$41:$41,CH$13,Макро!$53:$53)</f>
        <v>0</v>
      </c>
      <c r="CI42" s="36">
        <f>CH42*SUMIF(Макро!$41:$41,CI$13,Макро!$53:$53)</f>
        <v>0</v>
      </c>
      <c r="CJ42" s="36">
        <f>CI42*SUMIF(Макро!$41:$41,CJ$13,Макро!$53:$53)</f>
        <v>0</v>
      </c>
      <c r="CK42" s="36">
        <f>CJ42*SUMIF(Макро!$41:$41,CK$13,Макро!$53:$53)</f>
        <v>0</v>
      </c>
      <c r="CL42" s="36">
        <f>CK42*SUMIF(Макро!$41:$41,CL$13,Макро!$53:$53)</f>
        <v>0</v>
      </c>
      <c r="CM42" s="36">
        <f>CL42*SUMIF(Макро!$41:$41,CM$13,Макро!$53:$53)</f>
        <v>0</v>
      </c>
      <c r="CN42" s="36">
        <f>CM42*SUMIF(Макро!$41:$41,CN$13,Макро!$53:$53)</f>
        <v>0</v>
      </c>
      <c r="CO42" s="36">
        <f>CN42*SUMIF(Макро!$41:$41,CO$13,Макро!$53:$53)</f>
        <v>0</v>
      </c>
      <c r="CP42" s="36">
        <f>CO42*SUMIF(Макро!$41:$41,CP$13,Макро!$53:$53)</f>
        <v>0</v>
      </c>
      <c r="CQ42" s="36">
        <f>CP42*SUMIF(Макро!$41:$41,CQ$13,Макро!$53:$53)</f>
        <v>0</v>
      </c>
      <c r="CR42" s="36">
        <f>CQ42*SUMIF(Макро!$41:$41,CR$13,Макро!$53:$53)</f>
        <v>0</v>
      </c>
      <c r="CS42" s="36">
        <f>CR42*SUMIF(Макро!$41:$41,CS$13,Макро!$53:$53)</f>
        <v>0</v>
      </c>
      <c r="CT42" s="36">
        <f>CS42*SUMIF(Макро!$41:$41,CT$13,Макро!$53:$53)</f>
        <v>0</v>
      </c>
      <c r="CU42" s="36">
        <f>CT42*SUMIF(Макро!$41:$41,CU$13,Макро!$53:$53)</f>
        <v>0</v>
      </c>
      <c r="CV42" s="36">
        <f>CU42*SUMIF(Макро!$41:$41,CV$13,Макро!$53:$53)</f>
        <v>0</v>
      </c>
      <c r="CW42" s="36">
        <f>CV42*SUMIF(Макро!$41:$41,CW$13,Макро!$53:$53)</f>
        <v>0</v>
      </c>
      <c r="CX42" s="36">
        <f>CW42*SUMIF(Макро!$41:$41,CX$13,Макро!$53:$53)</f>
        <v>0</v>
      </c>
      <c r="CY42" s="36">
        <f>CX42*SUMIF(Макро!$41:$41,CY$13,Макро!$53:$53)</f>
        <v>0</v>
      </c>
      <c r="CZ42" s="36">
        <f>CY42*SUMIF(Макро!$41:$41,CZ$13,Макро!$53:$53)</f>
        <v>0</v>
      </c>
      <c r="DA42" s="36">
        <f>CZ42*SUMIF(Макро!$41:$41,DA$13,Макро!$53:$53)</f>
        <v>0</v>
      </c>
      <c r="DB42" s="36">
        <f>DA42*SUMIF(Макро!$41:$41,DB$13,Макро!$53:$53)</f>
        <v>0</v>
      </c>
      <c r="DC42" s="36">
        <f>DB42*SUMIF(Макро!$41:$41,DC$13,Макро!$53:$53)</f>
        <v>0</v>
      </c>
      <c r="DD42" s="36">
        <f>DC42*SUMIF(Макро!$41:$41,DD$13,Макро!$53:$53)</f>
        <v>0</v>
      </c>
      <c r="DE42" s="36">
        <f>DD42*SUMIF(Макро!$41:$41,DE$13,Макро!$53:$53)</f>
        <v>0</v>
      </c>
      <c r="DF42" s="36">
        <f>DE42*SUMIF(Макро!$41:$41,DF$13,Макро!$53:$53)</f>
        <v>0</v>
      </c>
      <c r="DG42" s="36">
        <f>DF42*SUMIF(Макро!$41:$41,DG$13,Макро!$53:$53)</f>
        <v>0</v>
      </c>
      <c r="DH42" s="36">
        <f>DG42*SUMIF(Макро!$41:$41,DH$13,Макро!$53:$53)</f>
        <v>0</v>
      </c>
      <c r="DI42" s="36">
        <f>DH42*SUMIF(Макро!$41:$41,DI$13,Макро!$53:$53)</f>
        <v>0</v>
      </c>
      <c r="DJ42" s="36">
        <f>DI42*SUMIF(Макро!$41:$41,DJ$13,Макро!$53:$53)</f>
        <v>0</v>
      </c>
    </row>
    <row r="43" spans="1:114" x14ac:dyDescent="0.25">
      <c r="B43" s="162" t="str">
        <f>Ввод!D181</f>
        <v>Прочее топливо №2</v>
      </c>
      <c r="D43" s="45" t="str">
        <f>Ввод!F181</f>
        <v>руб. / тут</v>
      </c>
      <c r="E43" s="45">
        <f t="shared" si="1"/>
        <v>1</v>
      </c>
      <c r="F43" s="36">
        <f>$E43*Ввод!G181</f>
        <v>0</v>
      </c>
      <c r="I43" s="163">
        <f t="shared" si="2"/>
        <v>0</v>
      </c>
      <c r="J43" s="36">
        <f>I43*SUMIF(Макро!$41:$41,J$13,Макро!$53:$53)</f>
        <v>0</v>
      </c>
      <c r="K43" s="36">
        <f>J43*SUMIF(Макро!$41:$41,K$13,Макро!$53:$53)</f>
        <v>0</v>
      </c>
      <c r="L43" s="36">
        <f>K43*SUMIF(Макро!$41:$41,L$13,Макро!$53:$53)</f>
        <v>0</v>
      </c>
      <c r="M43" s="36">
        <f>L43*SUMIF(Макро!$41:$41,M$13,Макро!$53:$53)</f>
        <v>0</v>
      </c>
      <c r="N43" s="36">
        <f>M43*SUMIF(Макро!$41:$41,N$13,Макро!$53:$53)</f>
        <v>0</v>
      </c>
      <c r="O43" s="36">
        <f>N43*SUMIF(Макро!$41:$41,O$13,Макро!$53:$53)</f>
        <v>0</v>
      </c>
      <c r="P43" s="36">
        <f>O43*SUMIF(Макро!$41:$41,P$13,Макро!$53:$53)</f>
        <v>0</v>
      </c>
      <c r="Q43" s="36">
        <f>P43*SUMIF(Макро!$41:$41,Q$13,Макро!$53:$53)</f>
        <v>0</v>
      </c>
      <c r="R43" s="36">
        <f>Q43*SUMIF(Макро!$41:$41,R$13,Макро!$53:$53)</f>
        <v>0</v>
      </c>
      <c r="S43" s="36">
        <f>R43*SUMIF(Макро!$41:$41,S$13,Макро!$53:$53)</f>
        <v>0</v>
      </c>
      <c r="T43" s="36">
        <f>S43*SUMIF(Макро!$41:$41,T$13,Макро!$53:$53)</f>
        <v>0</v>
      </c>
      <c r="U43" s="36">
        <f>T43*SUMIF(Макро!$41:$41,U$13,Макро!$53:$53)</f>
        <v>0</v>
      </c>
      <c r="V43" s="36">
        <f>U43*SUMIF(Макро!$41:$41,V$13,Макро!$53:$53)</f>
        <v>0</v>
      </c>
      <c r="W43" s="36">
        <f>V43*SUMIF(Макро!$41:$41,W$13,Макро!$53:$53)</f>
        <v>0</v>
      </c>
      <c r="X43" s="36">
        <f>W43*SUMIF(Макро!$41:$41,X$13,Макро!$53:$53)</f>
        <v>0</v>
      </c>
      <c r="Y43" s="36">
        <f>X43*SUMIF(Макро!$41:$41,Y$13,Макро!$53:$53)</f>
        <v>0</v>
      </c>
      <c r="Z43" s="36">
        <f>Y43*SUMIF(Макро!$41:$41,Z$13,Макро!$53:$53)</f>
        <v>0</v>
      </c>
      <c r="AA43" s="36">
        <f>Z43*SUMIF(Макро!$41:$41,AA$13,Макро!$53:$53)</f>
        <v>0</v>
      </c>
      <c r="AB43" s="36">
        <f>AA43*SUMIF(Макро!$41:$41,AB$13,Макро!$53:$53)</f>
        <v>0</v>
      </c>
      <c r="AC43" s="36">
        <f>AB43*SUMIF(Макро!$41:$41,AC$13,Макро!$53:$53)</f>
        <v>0</v>
      </c>
      <c r="AD43" s="36">
        <f>AC43*SUMIF(Макро!$41:$41,AD$13,Макро!$53:$53)</f>
        <v>0</v>
      </c>
      <c r="AE43" s="36">
        <f>AD43*SUMIF(Макро!$41:$41,AE$13,Макро!$53:$53)</f>
        <v>0</v>
      </c>
      <c r="AF43" s="36">
        <f>AE43*SUMIF(Макро!$41:$41,AF$13,Макро!$53:$53)</f>
        <v>0</v>
      </c>
      <c r="AG43" s="36">
        <f>AF43*SUMIF(Макро!$41:$41,AG$13,Макро!$53:$53)</f>
        <v>0</v>
      </c>
      <c r="AH43" s="36">
        <f>AG43*SUMIF(Макро!$41:$41,AH$13,Макро!$53:$53)</f>
        <v>0</v>
      </c>
      <c r="AI43" s="36">
        <f>AH43*SUMIF(Макро!$41:$41,AI$13,Макро!$53:$53)</f>
        <v>0</v>
      </c>
      <c r="AJ43" s="36">
        <f>AI43*SUMIF(Макро!$41:$41,AJ$13,Макро!$53:$53)</f>
        <v>0</v>
      </c>
      <c r="AK43" s="36">
        <f>AJ43*SUMIF(Макро!$41:$41,AK$13,Макро!$53:$53)</f>
        <v>0</v>
      </c>
      <c r="AL43" s="36">
        <f>AK43*SUMIF(Макро!$41:$41,AL$13,Макро!$53:$53)</f>
        <v>0</v>
      </c>
      <c r="AM43" s="36">
        <f>AL43*SUMIF(Макро!$41:$41,AM$13,Макро!$53:$53)</f>
        <v>0</v>
      </c>
      <c r="AN43" s="36">
        <f>AM43*SUMIF(Макро!$41:$41,AN$13,Макро!$53:$53)</f>
        <v>0</v>
      </c>
      <c r="AO43" s="36">
        <f>AN43*SUMIF(Макро!$41:$41,AO$13,Макро!$53:$53)</f>
        <v>0</v>
      </c>
      <c r="AP43" s="36">
        <f>AO43*SUMIF(Макро!$41:$41,AP$13,Макро!$53:$53)</f>
        <v>0</v>
      </c>
      <c r="AQ43" s="36">
        <f>AP43*SUMIF(Макро!$41:$41,AQ$13,Макро!$53:$53)</f>
        <v>0</v>
      </c>
      <c r="AR43" s="36">
        <f>AQ43*SUMIF(Макро!$41:$41,AR$13,Макро!$53:$53)</f>
        <v>0</v>
      </c>
      <c r="AS43" s="36">
        <f>AR43*SUMIF(Макро!$41:$41,AS$13,Макро!$53:$53)</f>
        <v>0</v>
      </c>
      <c r="AT43" s="36">
        <f>AS43*SUMIF(Макро!$41:$41,AT$13,Макро!$53:$53)</f>
        <v>0</v>
      </c>
      <c r="AU43" s="36">
        <f>AT43*SUMIF(Макро!$41:$41,AU$13,Макро!$53:$53)</f>
        <v>0</v>
      </c>
      <c r="AV43" s="36">
        <f>AU43*SUMIF(Макро!$41:$41,AV$13,Макро!$53:$53)</f>
        <v>0</v>
      </c>
      <c r="AW43" s="36">
        <f>AV43*SUMIF(Макро!$41:$41,AW$13,Макро!$53:$53)</f>
        <v>0</v>
      </c>
      <c r="AX43" s="36">
        <f>AW43*SUMIF(Макро!$41:$41,AX$13,Макро!$53:$53)</f>
        <v>0</v>
      </c>
      <c r="AY43" s="36">
        <f>AX43*SUMIF(Макро!$41:$41,AY$13,Макро!$53:$53)</f>
        <v>0</v>
      </c>
      <c r="AZ43" s="36">
        <f>AY43*SUMIF(Макро!$41:$41,AZ$13,Макро!$53:$53)</f>
        <v>0</v>
      </c>
      <c r="BA43" s="36">
        <f>AZ43*SUMIF(Макро!$41:$41,BA$13,Макро!$53:$53)</f>
        <v>0</v>
      </c>
      <c r="BB43" s="36">
        <f>BA43*SUMIF(Макро!$41:$41,BB$13,Макро!$53:$53)</f>
        <v>0</v>
      </c>
      <c r="BC43" s="36">
        <f>BB43*SUMIF(Макро!$41:$41,BC$13,Макро!$53:$53)</f>
        <v>0</v>
      </c>
      <c r="BD43" s="36">
        <f>BC43*SUMIF(Макро!$41:$41,BD$13,Макро!$53:$53)</f>
        <v>0</v>
      </c>
      <c r="BE43" s="36">
        <f>BD43*SUMIF(Макро!$41:$41,BE$13,Макро!$53:$53)</f>
        <v>0</v>
      </c>
      <c r="BF43" s="36">
        <f>BE43*SUMIF(Макро!$41:$41,BF$13,Макро!$53:$53)</f>
        <v>0</v>
      </c>
      <c r="BG43" s="36">
        <f>BF43*SUMIF(Макро!$41:$41,BG$13,Макро!$53:$53)</f>
        <v>0</v>
      </c>
      <c r="BH43" s="36">
        <f>BG43*SUMIF(Макро!$41:$41,BH$13,Макро!$53:$53)</f>
        <v>0</v>
      </c>
      <c r="BI43" s="36">
        <f>BH43*SUMIF(Макро!$41:$41,BI$13,Макро!$53:$53)</f>
        <v>0</v>
      </c>
      <c r="BJ43" s="36">
        <f>BI43*SUMIF(Макро!$41:$41,BJ$13,Макро!$53:$53)</f>
        <v>0</v>
      </c>
      <c r="BK43" s="36">
        <f>BJ43*SUMIF(Макро!$41:$41,BK$13,Макро!$53:$53)</f>
        <v>0</v>
      </c>
      <c r="BL43" s="36">
        <f>BK43*SUMIF(Макро!$41:$41,BL$13,Макро!$53:$53)</f>
        <v>0</v>
      </c>
      <c r="BM43" s="36">
        <f>BL43*SUMIF(Макро!$41:$41,BM$13,Макро!$53:$53)</f>
        <v>0</v>
      </c>
      <c r="BN43" s="36">
        <f>BM43*SUMIF(Макро!$41:$41,BN$13,Макро!$53:$53)</f>
        <v>0</v>
      </c>
      <c r="BO43" s="36">
        <f>BN43*SUMIF(Макро!$41:$41,BO$13,Макро!$53:$53)</f>
        <v>0</v>
      </c>
      <c r="BP43" s="36">
        <f>BO43*SUMIF(Макро!$41:$41,BP$13,Макро!$53:$53)</f>
        <v>0</v>
      </c>
      <c r="BQ43" s="36">
        <f>BP43*SUMIF(Макро!$41:$41,BQ$13,Макро!$53:$53)</f>
        <v>0</v>
      </c>
      <c r="BR43" s="36">
        <f>BQ43*SUMIF(Макро!$41:$41,BR$13,Макро!$53:$53)</f>
        <v>0</v>
      </c>
      <c r="BS43" s="36">
        <f>BR43*SUMIF(Макро!$41:$41,BS$13,Макро!$53:$53)</f>
        <v>0</v>
      </c>
      <c r="BT43" s="36">
        <f>BS43*SUMIF(Макро!$41:$41,BT$13,Макро!$53:$53)</f>
        <v>0</v>
      </c>
      <c r="BU43" s="36">
        <f>BT43*SUMIF(Макро!$41:$41,BU$13,Макро!$53:$53)</f>
        <v>0</v>
      </c>
      <c r="BV43" s="36">
        <f>BU43*SUMIF(Макро!$41:$41,BV$13,Макро!$53:$53)</f>
        <v>0</v>
      </c>
      <c r="BW43" s="36">
        <f>BV43*SUMIF(Макро!$41:$41,BW$13,Макро!$53:$53)</f>
        <v>0</v>
      </c>
      <c r="BX43" s="36">
        <f>BW43*SUMIF(Макро!$41:$41,BX$13,Макро!$53:$53)</f>
        <v>0</v>
      </c>
      <c r="BY43" s="36">
        <f>BX43*SUMIF(Макро!$41:$41,BY$13,Макро!$53:$53)</f>
        <v>0</v>
      </c>
      <c r="BZ43" s="36">
        <f>BY43*SUMIF(Макро!$41:$41,BZ$13,Макро!$53:$53)</f>
        <v>0</v>
      </c>
      <c r="CA43" s="36">
        <f>BZ43*SUMIF(Макро!$41:$41,CA$13,Макро!$53:$53)</f>
        <v>0</v>
      </c>
      <c r="CB43" s="36">
        <f>CA43*SUMIF(Макро!$41:$41,CB$13,Макро!$53:$53)</f>
        <v>0</v>
      </c>
      <c r="CC43" s="36">
        <f>CB43*SUMIF(Макро!$41:$41,CC$13,Макро!$53:$53)</f>
        <v>0</v>
      </c>
      <c r="CD43" s="36">
        <f>CC43*SUMIF(Макро!$41:$41,CD$13,Макро!$53:$53)</f>
        <v>0</v>
      </c>
      <c r="CE43" s="36">
        <f>CD43*SUMIF(Макро!$41:$41,CE$13,Макро!$53:$53)</f>
        <v>0</v>
      </c>
      <c r="CF43" s="36">
        <f>CE43*SUMIF(Макро!$41:$41,CF$13,Макро!$53:$53)</f>
        <v>0</v>
      </c>
      <c r="CG43" s="36">
        <f>CF43*SUMIF(Макро!$41:$41,CG$13,Макро!$53:$53)</f>
        <v>0</v>
      </c>
      <c r="CH43" s="36">
        <f>CG43*SUMIF(Макро!$41:$41,CH$13,Макро!$53:$53)</f>
        <v>0</v>
      </c>
      <c r="CI43" s="36">
        <f>CH43*SUMIF(Макро!$41:$41,CI$13,Макро!$53:$53)</f>
        <v>0</v>
      </c>
      <c r="CJ43" s="36">
        <f>CI43*SUMIF(Макро!$41:$41,CJ$13,Макро!$53:$53)</f>
        <v>0</v>
      </c>
      <c r="CK43" s="36">
        <f>CJ43*SUMIF(Макро!$41:$41,CK$13,Макро!$53:$53)</f>
        <v>0</v>
      </c>
      <c r="CL43" s="36">
        <f>CK43*SUMIF(Макро!$41:$41,CL$13,Макро!$53:$53)</f>
        <v>0</v>
      </c>
      <c r="CM43" s="36">
        <f>CL43*SUMIF(Макро!$41:$41,CM$13,Макро!$53:$53)</f>
        <v>0</v>
      </c>
      <c r="CN43" s="36">
        <f>CM43*SUMIF(Макро!$41:$41,CN$13,Макро!$53:$53)</f>
        <v>0</v>
      </c>
      <c r="CO43" s="36">
        <f>CN43*SUMIF(Макро!$41:$41,CO$13,Макро!$53:$53)</f>
        <v>0</v>
      </c>
      <c r="CP43" s="36">
        <f>CO43*SUMIF(Макро!$41:$41,CP$13,Макро!$53:$53)</f>
        <v>0</v>
      </c>
      <c r="CQ43" s="36">
        <f>CP43*SUMIF(Макро!$41:$41,CQ$13,Макро!$53:$53)</f>
        <v>0</v>
      </c>
      <c r="CR43" s="36">
        <f>CQ43*SUMIF(Макро!$41:$41,CR$13,Макро!$53:$53)</f>
        <v>0</v>
      </c>
      <c r="CS43" s="36">
        <f>CR43*SUMIF(Макро!$41:$41,CS$13,Макро!$53:$53)</f>
        <v>0</v>
      </c>
      <c r="CT43" s="36">
        <f>CS43*SUMIF(Макро!$41:$41,CT$13,Макро!$53:$53)</f>
        <v>0</v>
      </c>
      <c r="CU43" s="36">
        <f>CT43*SUMIF(Макро!$41:$41,CU$13,Макро!$53:$53)</f>
        <v>0</v>
      </c>
      <c r="CV43" s="36">
        <f>CU43*SUMIF(Макро!$41:$41,CV$13,Макро!$53:$53)</f>
        <v>0</v>
      </c>
      <c r="CW43" s="36">
        <f>CV43*SUMIF(Макро!$41:$41,CW$13,Макро!$53:$53)</f>
        <v>0</v>
      </c>
      <c r="CX43" s="36">
        <f>CW43*SUMIF(Макро!$41:$41,CX$13,Макро!$53:$53)</f>
        <v>0</v>
      </c>
      <c r="CY43" s="36">
        <f>CX43*SUMIF(Макро!$41:$41,CY$13,Макро!$53:$53)</f>
        <v>0</v>
      </c>
      <c r="CZ43" s="36">
        <f>CY43*SUMIF(Макро!$41:$41,CZ$13,Макро!$53:$53)</f>
        <v>0</v>
      </c>
      <c r="DA43" s="36">
        <f>CZ43*SUMIF(Макро!$41:$41,DA$13,Макро!$53:$53)</f>
        <v>0</v>
      </c>
      <c r="DB43" s="36">
        <f>DA43*SUMIF(Макро!$41:$41,DB$13,Макро!$53:$53)</f>
        <v>0</v>
      </c>
      <c r="DC43" s="36">
        <f>DB43*SUMIF(Макро!$41:$41,DC$13,Макро!$53:$53)</f>
        <v>0</v>
      </c>
      <c r="DD43" s="36">
        <f>DC43*SUMIF(Макро!$41:$41,DD$13,Макро!$53:$53)</f>
        <v>0</v>
      </c>
      <c r="DE43" s="36">
        <f>DD43*SUMIF(Макро!$41:$41,DE$13,Макро!$53:$53)</f>
        <v>0</v>
      </c>
      <c r="DF43" s="36">
        <f>DE43*SUMIF(Макро!$41:$41,DF$13,Макро!$53:$53)</f>
        <v>0</v>
      </c>
      <c r="DG43" s="36">
        <f>DF43*SUMIF(Макро!$41:$41,DG$13,Макро!$53:$53)</f>
        <v>0</v>
      </c>
      <c r="DH43" s="36">
        <f>DG43*SUMIF(Макро!$41:$41,DH$13,Макро!$53:$53)</f>
        <v>0</v>
      </c>
      <c r="DI43" s="36">
        <f>DH43*SUMIF(Макро!$41:$41,DI$13,Макро!$53:$53)</f>
        <v>0</v>
      </c>
      <c r="DJ43" s="36">
        <f>DI43*SUMIF(Макро!$41:$41,DJ$13,Макро!$53:$53)</f>
        <v>0</v>
      </c>
    </row>
    <row r="44" spans="1:114" x14ac:dyDescent="0.25">
      <c r="B44" s="162" t="str">
        <f>Ввод!D175</f>
        <v>Вода</v>
      </c>
      <c r="D44" s="45" t="str">
        <f>Ввод!F175</f>
        <v>руб. / м3</v>
      </c>
      <c r="E44" s="45">
        <f t="shared" si="1"/>
        <v>1</v>
      </c>
      <c r="F44" s="36">
        <f>$E44*Ввод!G175</f>
        <v>0</v>
      </c>
      <c r="I44" s="163">
        <f t="shared" si="2"/>
        <v>0</v>
      </c>
      <c r="J44" s="36">
        <f>I44*MAX(1,N(MONTH(J$13)=7)*SUMIF(Макро!$15:$15,J$11,Макро!$34:$34))</f>
        <v>0</v>
      </c>
      <c r="K44" s="36">
        <f>J44*MAX(1,N(MONTH(K$13)=7)*SUMIF(Макро!$15:$15,K$11,Макро!$34:$34))</f>
        <v>0</v>
      </c>
      <c r="L44" s="36">
        <f>K44*MAX(1,N(MONTH(L$13)=7)*SUMIF(Макро!$15:$15,L$11,Макро!$34:$34))</f>
        <v>0</v>
      </c>
      <c r="M44" s="36">
        <f>L44*MAX(1,N(MONTH(M$13)=7)*SUMIF(Макро!$15:$15,M$11,Макро!$34:$34))</f>
        <v>0</v>
      </c>
      <c r="N44" s="36">
        <f>M44*MAX(1,N(MONTH(N$13)=7)*SUMIF(Макро!$15:$15,N$11,Макро!$34:$34))</f>
        <v>0</v>
      </c>
      <c r="O44" s="36">
        <f>N44*MAX(1,N(MONTH(O$13)=7)*SUMIF(Макро!$15:$15,O$11,Макро!$34:$34))</f>
        <v>0</v>
      </c>
      <c r="P44" s="36">
        <f>O44*MAX(1,N(MONTH(P$13)=7)*SUMIF(Макро!$15:$15,P$11,Макро!$34:$34))</f>
        <v>0</v>
      </c>
      <c r="Q44" s="36">
        <f>P44*MAX(1,N(MONTH(Q$13)=7)*SUMIF(Макро!$15:$15,Q$11,Макро!$34:$34))</f>
        <v>0</v>
      </c>
      <c r="R44" s="36">
        <f>Q44*MAX(1,N(MONTH(R$13)=7)*SUMIF(Макро!$15:$15,R$11,Макро!$34:$34))</f>
        <v>0</v>
      </c>
      <c r="S44" s="36">
        <f>R44*MAX(1,N(MONTH(S$13)=7)*SUMIF(Макро!$15:$15,S$11,Макро!$34:$34))</f>
        <v>0</v>
      </c>
      <c r="T44" s="36">
        <f>S44*MAX(1,N(MONTH(T$13)=7)*SUMIF(Макро!$15:$15,T$11,Макро!$34:$34))</f>
        <v>0</v>
      </c>
      <c r="U44" s="36">
        <f>T44*MAX(1,N(MONTH(U$13)=7)*SUMIF(Макро!$15:$15,U$11,Макро!$34:$34))</f>
        <v>0</v>
      </c>
      <c r="V44" s="36">
        <f>U44*MAX(1,N(MONTH(V$13)=7)*SUMIF(Макро!$15:$15,V$11,Макро!$34:$34))</f>
        <v>0</v>
      </c>
      <c r="W44" s="36">
        <f>V44*MAX(1,N(MONTH(W$13)=7)*SUMIF(Макро!$15:$15,W$11,Макро!$34:$34))</f>
        <v>0</v>
      </c>
      <c r="X44" s="36">
        <f>W44*MAX(1,N(MONTH(X$13)=7)*SUMIF(Макро!$15:$15,X$11,Макро!$34:$34))</f>
        <v>0</v>
      </c>
      <c r="Y44" s="36">
        <f>X44*MAX(1,N(MONTH(Y$13)=7)*SUMIF(Макро!$15:$15,Y$11,Макро!$34:$34))</f>
        <v>0</v>
      </c>
      <c r="Z44" s="36">
        <f>Y44*MAX(1,N(MONTH(Z$13)=7)*SUMIF(Макро!$15:$15,Z$11,Макро!$34:$34))</f>
        <v>0</v>
      </c>
      <c r="AA44" s="36">
        <f>Z44*MAX(1,N(MONTH(AA$13)=7)*SUMIF(Макро!$15:$15,AA$11,Макро!$34:$34))</f>
        <v>0</v>
      </c>
      <c r="AB44" s="36">
        <f>AA44*MAX(1,N(MONTH(AB$13)=7)*SUMIF(Макро!$15:$15,AB$11,Макро!$34:$34))</f>
        <v>0</v>
      </c>
      <c r="AC44" s="36">
        <f>AB44*MAX(1,N(MONTH(AC$13)=7)*SUMIF(Макро!$15:$15,AC$11,Макро!$34:$34))</f>
        <v>0</v>
      </c>
      <c r="AD44" s="36">
        <f>AC44*MAX(1,N(MONTH(AD$13)=7)*SUMIF(Макро!$15:$15,AD$11,Макро!$34:$34))</f>
        <v>0</v>
      </c>
      <c r="AE44" s="36">
        <f>AD44*MAX(1,N(MONTH(AE$13)=7)*SUMIF(Макро!$15:$15,AE$11,Макро!$34:$34))</f>
        <v>0</v>
      </c>
      <c r="AF44" s="36">
        <f>AE44*MAX(1,N(MONTH(AF$13)=7)*SUMIF(Макро!$15:$15,AF$11,Макро!$34:$34))</f>
        <v>0</v>
      </c>
      <c r="AG44" s="36">
        <f>AF44*MAX(1,N(MONTH(AG$13)=7)*SUMIF(Макро!$15:$15,AG$11,Макро!$34:$34))</f>
        <v>0</v>
      </c>
      <c r="AH44" s="36">
        <f>AG44*MAX(1,N(MONTH(AH$13)=7)*SUMIF(Макро!$15:$15,AH$11,Макро!$34:$34))</f>
        <v>0</v>
      </c>
      <c r="AI44" s="36">
        <f>AH44*MAX(1,N(MONTH(AI$13)=7)*SUMIF(Макро!$15:$15,AI$11,Макро!$34:$34))</f>
        <v>0</v>
      </c>
      <c r="AJ44" s="36">
        <f>AI44*MAX(1,N(MONTH(AJ$13)=7)*SUMIF(Макро!$15:$15,AJ$11,Макро!$34:$34))</f>
        <v>0</v>
      </c>
      <c r="AK44" s="36">
        <f>AJ44*MAX(1,N(MONTH(AK$13)=7)*SUMIF(Макро!$15:$15,AK$11,Макро!$34:$34))</f>
        <v>0</v>
      </c>
      <c r="AL44" s="36">
        <f>AK44*MAX(1,N(MONTH(AL$13)=7)*SUMIF(Макро!$15:$15,AL$11,Макро!$34:$34))</f>
        <v>0</v>
      </c>
      <c r="AM44" s="36">
        <f>AL44*MAX(1,N(MONTH(AM$13)=7)*SUMIF(Макро!$15:$15,AM$11,Макро!$34:$34))</f>
        <v>0</v>
      </c>
      <c r="AN44" s="36">
        <f>AM44*MAX(1,N(MONTH(AN$13)=7)*SUMIF(Макро!$15:$15,AN$11,Макро!$34:$34))</f>
        <v>0</v>
      </c>
      <c r="AO44" s="36">
        <f>AN44*MAX(1,N(MONTH(AO$13)=7)*SUMIF(Макро!$15:$15,AO$11,Макро!$34:$34))</f>
        <v>0</v>
      </c>
      <c r="AP44" s="36">
        <f>AO44*MAX(1,N(MONTH(AP$13)=7)*SUMIF(Макро!$15:$15,AP$11,Макро!$34:$34))</f>
        <v>0</v>
      </c>
      <c r="AQ44" s="36">
        <f>AP44*MAX(1,N(MONTH(AQ$13)=7)*SUMIF(Макро!$15:$15,AQ$11,Макро!$34:$34))</f>
        <v>0</v>
      </c>
      <c r="AR44" s="36">
        <f>AQ44*MAX(1,N(MONTH(AR$13)=7)*SUMIF(Макро!$15:$15,AR$11,Макро!$34:$34))</f>
        <v>0</v>
      </c>
      <c r="AS44" s="36">
        <f>AR44*MAX(1,N(MONTH(AS$13)=7)*SUMIF(Макро!$15:$15,AS$11,Макро!$34:$34))</f>
        <v>0</v>
      </c>
      <c r="AT44" s="36">
        <f>AS44*MAX(1,N(MONTH(AT$13)=7)*SUMIF(Макро!$15:$15,AT$11,Макро!$34:$34))</f>
        <v>0</v>
      </c>
      <c r="AU44" s="36">
        <f>AT44*MAX(1,N(MONTH(AU$13)=7)*SUMIF(Макро!$15:$15,AU$11,Макро!$34:$34))</f>
        <v>0</v>
      </c>
      <c r="AV44" s="36">
        <f>AU44*MAX(1,N(MONTH(AV$13)=7)*SUMIF(Макро!$15:$15,AV$11,Макро!$34:$34))</f>
        <v>0</v>
      </c>
      <c r="AW44" s="36">
        <f>AV44*MAX(1,N(MONTH(AW$13)=7)*SUMIF(Макро!$15:$15,AW$11,Макро!$34:$34))</f>
        <v>0</v>
      </c>
      <c r="AX44" s="36">
        <f>AW44*MAX(1,N(MONTH(AX$13)=7)*SUMIF(Макро!$15:$15,AX$11,Макро!$34:$34))</f>
        <v>0</v>
      </c>
      <c r="AY44" s="36">
        <f>AX44*MAX(1,N(MONTH(AY$13)=7)*SUMIF(Макро!$15:$15,AY$11,Макро!$34:$34))</f>
        <v>0</v>
      </c>
      <c r="AZ44" s="36">
        <f>AY44*MAX(1,N(MONTH(AZ$13)=7)*SUMIF(Макро!$15:$15,AZ$11,Макро!$34:$34))</f>
        <v>0</v>
      </c>
      <c r="BA44" s="36">
        <f>AZ44*MAX(1,N(MONTH(BA$13)=7)*SUMIF(Макро!$15:$15,BA$11,Макро!$34:$34))</f>
        <v>0</v>
      </c>
      <c r="BB44" s="36">
        <f>BA44*MAX(1,N(MONTH(BB$13)=7)*SUMIF(Макро!$15:$15,BB$11,Макро!$34:$34))</f>
        <v>0</v>
      </c>
      <c r="BC44" s="36">
        <f>BB44*MAX(1,N(MONTH(BC$13)=7)*SUMIF(Макро!$15:$15,BC$11,Макро!$34:$34))</f>
        <v>0</v>
      </c>
      <c r="BD44" s="36">
        <f>BC44*MAX(1,N(MONTH(BD$13)=7)*SUMIF(Макро!$15:$15,BD$11,Макро!$34:$34))</f>
        <v>0</v>
      </c>
      <c r="BE44" s="36">
        <f>BD44*MAX(1,N(MONTH(BE$13)=7)*SUMIF(Макро!$15:$15,BE$11,Макро!$34:$34))</f>
        <v>0</v>
      </c>
      <c r="BF44" s="36">
        <f>BE44*MAX(1,N(MONTH(BF$13)=7)*SUMIF(Макро!$15:$15,BF$11,Макро!$34:$34))</f>
        <v>0</v>
      </c>
      <c r="BG44" s="36">
        <f>BF44*MAX(1,N(MONTH(BG$13)=7)*SUMIF(Макро!$15:$15,BG$11,Макро!$34:$34))</f>
        <v>0</v>
      </c>
      <c r="BH44" s="36">
        <f>BG44*MAX(1,N(MONTH(BH$13)=7)*SUMIF(Макро!$15:$15,BH$11,Макро!$34:$34))</f>
        <v>0</v>
      </c>
      <c r="BI44" s="36">
        <f>BH44*MAX(1,N(MONTH(BI$13)=7)*SUMIF(Макро!$15:$15,BI$11,Макро!$34:$34))</f>
        <v>0</v>
      </c>
      <c r="BJ44" s="36">
        <f>BI44*MAX(1,N(MONTH(BJ$13)=7)*SUMIF(Макро!$15:$15,BJ$11,Макро!$34:$34))</f>
        <v>0</v>
      </c>
      <c r="BK44" s="36">
        <f>BJ44*MAX(1,N(MONTH(BK$13)=7)*SUMIF(Макро!$15:$15,BK$11,Макро!$34:$34))</f>
        <v>0</v>
      </c>
      <c r="BL44" s="36">
        <f>BK44*MAX(1,N(MONTH(BL$13)=7)*SUMIF(Макро!$15:$15,BL$11,Макро!$34:$34))</f>
        <v>0</v>
      </c>
      <c r="BM44" s="36">
        <f>BL44*MAX(1,N(MONTH(BM$13)=7)*SUMIF(Макро!$15:$15,BM$11,Макро!$34:$34))</f>
        <v>0</v>
      </c>
      <c r="BN44" s="36">
        <f>BM44*MAX(1,N(MONTH(BN$13)=7)*SUMIF(Макро!$15:$15,BN$11,Макро!$34:$34))</f>
        <v>0</v>
      </c>
      <c r="BO44" s="36">
        <f>BN44*MAX(1,N(MONTH(BO$13)=7)*SUMIF(Макро!$15:$15,BO$11,Макро!$34:$34))</f>
        <v>0</v>
      </c>
      <c r="BP44" s="36">
        <f>BO44*MAX(1,N(MONTH(BP$13)=7)*SUMIF(Макро!$15:$15,BP$11,Макро!$34:$34))</f>
        <v>0</v>
      </c>
      <c r="BQ44" s="36">
        <f>BP44*MAX(1,N(MONTH(BQ$13)=7)*SUMIF(Макро!$15:$15,BQ$11,Макро!$34:$34))</f>
        <v>0</v>
      </c>
      <c r="BR44" s="36">
        <f>BQ44*MAX(1,N(MONTH(BR$13)=7)*SUMIF(Макро!$15:$15,BR$11,Макро!$34:$34))</f>
        <v>0</v>
      </c>
      <c r="BS44" s="36">
        <f>BR44*MAX(1,N(MONTH(BS$13)=7)*SUMIF(Макро!$15:$15,BS$11,Макро!$34:$34))</f>
        <v>0</v>
      </c>
      <c r="BT44" s="36">
        <f>BS44*MAX(1,N(MONTH(BT$13)=7)*SUMIF(Макро!$15:$15,BT$11,Макро!$34:$34))</f>
        <v>0</v>
      </c>
      <c r="BU44" s="36">
        <f>BT44*MAX(1,N(MONTH(BU$13)=7)*SUMIF(Макро!$15:$15,BU$11,Макро!$34:$34))</f>
        <v>0</v>
      </c>
      <c r="BV44" s="36">
        <f>BU44*MAX(1,N(MONTH(BV$13)=7)*SUMIF(Макро!$15:$15,BV$11,Макро!$34:$34))</f>
        <v>0</v>
      </c>
      <c r="BW44" s="36">
        <f>BV44*MAX(1,N(MONTH(BW$13)=7)*SUMIF(Макро!$15:$15,BW$11,Макро!$34:$34))</f>
        <v>0</v>
      </c>
      <c r="BX44" s="36">
        <f>BW44*MAX(1,N(MONTH(BX$13)=7)*SUMIF(Макро!$15:$15,BX$11,Макро!$34:$34))</f>
        <v>0</v>
      </c>
      <c r="BY44" s="36">
        <f>BX44*MAX(1,N(MONTH(BY$13)=7)*SUMIF(Макро!$15:$15,BY$11,Макро!$34:$34))</f>
        <v>0</v>
      </c>
      <c r="BZ44" s="36">
        <f>BY44*MAX(1,N(MONTH(BZ$13)=7)*SUMIF(Макро!$15:$15,BZ$11,Макро!$34:$34))</f>
        <v>0</v>
      </c>
      <c r="CA44" s="36">
        <f>BZ44*MAX(1,N(MONTH(CA$13)=7)*SUMIF(Макро!$15:$15,CA$11,Макро!$34:$34))</f>
        <v>0</v>
      </c>
      <c r="CB44" s="36">
        <f>CA44*MAX(1,N(MONTH(CB$13)=7)*SUMIF(Макро!$15:$15,CB$11,Макро!$34:$34))</f>
        <v>0</v>
      </c>
      <c r="CC44" s="36">
        <f>CB44*MAX(1,N(MONTH(CC$13)=7)*SUMIF(Макро!$15:$15,CC$11,Макро!$34:$34))</f>
        <v>0</v>
      </c>
      <c r="CD44" s="36">
        <f>CC44*MAX(1,N(MONTH(CD$13)=7)*SUMIF(Макро!$15:$15,CD$11,Макро!$34:$34))</f>
        <v>0</v>
      </c>
      <c r="CE44" s="36">
        <f>CD44*MAX(1,N(MONTH(CE$13)=7)*SUMIF(Макро!$15:$15,CE$11,Макро!$34:$34))</f>
        <v>0</v>
      </c>
      <c r="CF44" s="36">
        <f>CE44*MAX(1,N(MONTH(CF$13)=7)*SUMIF(Макро!$15:$15,CF$11,Макро!$34:$34))</f>
        <v>0</v>
      </c>
      <c r="CG44" s="36">
        <f>CF44*MAX(1,N(MONTH(CG$13)=7)*SUMIF(Макро!$15:$15,CG$11,Макро!$34:$34))</f>
        <v>0</v>
      </c>
      <c r="CH44" s="36">
        <f>CG44*MAX(1,N(MONTH(CH$13)=7)*SUMIF(Макро!$15:$15,CH$11,Макро!$34:$34))</f>
        <v>0</v>
      </c>
      <c r="CI44" s="36">
        <f>CH44*MAX(1,N(MONTH(CI$13)=7)*SUMIF(Макро!$15:$15,CI$11,Макро!$34:$34))</f>
        <v>0</v>
      </c>
      <c r="CJ44" s="36">
        <f>CI44*MAX(1,N(MONTH(CJ$13)=7)*SUMIF(Макро!$15:$15,CJ$11,Макро!$34:$34))</f>
        <v>0</v>
      </c>
      <c r="CK44" s="36">
        <f>CJ44*MAX(1,N(MONTH(CK$13)=7)*SUMIF(Макро!$15:$15,CK$11,Макро!$34:$34))</f>
        <v>0</v>
      </c>
      <c r="CL44" s="36">
        <f>CK44*MAX(1,N(MONTH(CL$13)=7)*SUMIF(Макро!$15:$15,CL$11,Макро!$34:$34))</f>
        <v>0</v>
      </c>
      <c r="CM44" s="36">
        <f>CL44*MAX(1,N(MONTH(CM$13)=7)*SUMIF(Макро!$15:$15,CM$11,Макро!$34:$34))</f>
        <v>0</v>
      </c>
      <c r="CN44" s="36">
        <f>CM44*MAX(1,N(MONTH(CN$13)=7)*SUMIF(Макро!$15:$15,CN$11,Макро!$34:$34))</f>
        <v>0</v>
      </c>
      <c r="CO44" s="36">
        <f>CN44*MAX(1,N(MONTH(CO$13)=7)*SUMIF(Макро!$15:$15,CO$11,Макро!$34:$34))</f>
        <v>0</v>
      </c>
      <c r="CP44" s="36">
        <f>CO44*MAX(1,N(MONTH(CP$13)=7)*SUMIF(Макро!$15:$15,CP$11,Макро!$34:$34))</f>
        <v>0</v>
      </c>
      <c r="CQ44" s="36">
        <f>CP44*MAX(1,N(MONTH(CQ$13)=7)*SUMIF(Макро!$15:$15,CQ$11,Макро!$34:$34))</f>
        <v>0</v>
      </c>
      <c r="CR44" s="36">
        <f>CQ44*MAX(1,N(MONTH(CR$13)=7)*SUMIF(Макро!$15:$15,CR$11,Макро!$34:$34))</f>
        <v>0</v>
      </c>
      <c r="CS44" s="36">
        <f>CR44*MAX(1,N(MONTH(CS$13)=7)*SUMIF(Макро!$15:$15,CS$11,Макро!$34:$34))</f>
        <v>0</v>
      </c>
      <c r="CT44" s="36">
        <f>CS44*MAX(1,N(MONTH(CT$13)=7)*SUMIF(Макро!$15:$15,CT$11,Макро!$34:$34))</f>
        <v>0</v>
      </c>
      <c r="CU44" s="36">
        <f>CT44*MAX(1,N(MONTH(CU$13)=7)*SUMIF(Макро!$15:$15,CU$11,Макро!$34:$34))</f>
        <v>0</v>
      </c>
      <c r="CV44" s="36">
        <f>CU44*MAX(1,N(MONTH(CV$13)=7)*SUMIF(Макро!$15:$15,CV$11,Макро!$34:$34))</f>
        <v>0</v>
      </c>
      <c r="CW44" s="36">
        <f>CV44*MAX(1,N(MONTH(CW$13)=7)*SUMIF(Макро!$15:$15,CW$11,Макро!$34:$34))</f>
        <v>0</v>
      </c>
      <c r="CX44" s="36">
        <f>CW44*MAX(1,N(MONTH(CX$13)=7)*SUMIF(Макро!$15:$15,CX$11,Макро!$34:$34))</f>
        <v>0</v>
      </c>
      <c r="CY44" s="36">
        <f>CX44*MAX(1,N(MONTH(CY$13)=7)*SUMIF(Макро!$15:$15,CY$11,Макро!$34:$34))</f>
        <v>0</v>
      </c>
      <c r="CZ44" s="36">
        <f>CY44*MAX(1,N(MONTH(CZ$13)=7)*SUMIF(Макро!$15:$15,CZ$11,Макро!$34:$34))</f>
        <v>0</v>
      </c>
      <c r="DA44" s="36">
        <f>CZ44*MAX(1,N(MONTH(DA$13)=7)*SUMIF(Макро!$15:$15,DA$11,Макро!$34:$34))</f>
        <v>0</v>
      </c>
      <c r="DB44" s="36">
        <f>DA44*MAX(1,N(MONTH(DB$13)=7)*SUMIF(Макро!$15:$15,DB$11,Макро!$34:$34))</f>
        <v>0</v>
      </c>
      <c r="DC44" s="36">
        <f>DB44*MAX(1,N(MONTH(DC$13)=7)*SUMIF(Макро!$15:$15,DC$11,Макро!$34:$34))</f>
        <v>0</v>
      </c>
      <c r="DD44" s="36">
        <f>DC44*MAX(1,N(MONTH(DD$13)=7)*SUMIF(Макро!$15:$15,DD$11,Макро!$34:$34))</f>
        <v>0</v>
      </c>
      <c r="DE44" s="36">
        <f>DD44*MAX(1,N(MONTH(DE$13)=7)*SUMIF(Макро!$15:$15,DE$11,Макро!$34:$34))</f>
        <v>0</v>
      </c>
      <c r="DF44" s="36">
        <f>DE44*MAX(1,N(MONTH(DF$13)=7)*SUMIF(Макро!$15:$15,DF$11,Макро!$34:$34))</f>
        <v>0</v>
      </c>
      <c r="DG44" s="36">
        <f>DF44*MAX(1,N(MONTH(DG$13)=7)*SUMIF(Макро!$15:$15,DG$11,Макро!$34:$34))</f>
        <v>0</v>
      </c>
      <c r="DH44" s="36">
        <f>DG44*MAX(1,N(MONTH(DH$13)=7)*SUMIF(Макро!$15:$15,DH$11,Макро!$34:$34))</f>
        <v>0</v>
      </c>
      <c r="DI44" s="36">
        <f>DH44*MAX(1,N(MONTH(DI$13)=7)*SUMIF(Макро!$15:$15,DI$11,Макро!$34:$34))</f>
        <v>0</v>
      </c>
      <c r="DJ44" s="36">
        <f>DI44*MAX(1,N(MONTH(DJ$13)=7)*SUMIF(Макро!$15:$15,DJ$11,Макро!$34:$34))</f>
        <v>0</v>
      </c>
    </row>
    <row r="45" spans="1:114" x14ac:dyDescent="0.25">
      <c r="B45" s="162" t="str">
        <f>Ввод!D176</f>
        <v>Водоотведние</v>
      </c>
      <c r="D45" s="45" t="str">
        <f>Ввод!F176</f>
        <v>руб. / м3</v>
      </c>
      <c r="E45" s="45">
        <f t="shared" si="1"/>
        <v>1</v>
      </c>
      <c r="F45" s="36">
        <f>$E45*Ввод!G176</f>
        <v>0</v>
      </c>
      <c r="I45" s="163">
        <f t="shared" si="2"/>
        <v>0</v>
      </c>
      <c r="J45" s="36">
        <f>I45*MAX(1,N(MONTH(J$13)=7)*SUMIF(Макро!$15:$15,J$11,Макро!$34:$34))</f>
        <v>0</v>
      </c>
      <c r="K45" s="36">
        <f>J45*MAX(1,N(MONTH(K$13)=7)*SUMIF(Макро!$15:$15,K$11,Макро!$34:$34))</f>
        <v>0</v>
      </c>
      <c r="L45" s="36">
        <f>K45*MAX(1,N(MONTH(L$13)=7)*SUMIF(Макро!$15:$15,L$11,Макро!$34:$34))</f>
        <v>0</v>
      </c>
      <c r="M45" s="36">
        <f>L45*MAX(1,N(MONTH(M$13)=7)*SUMIF(Макро!$15:$15,M$11,Макро!$34:$34))</f>
        <v>0</v>
      </c>
      <c r="N45" s="36">
        <f>M45*MAX(1,N(MONTH(N$13)=7)*SUMIF(Макро!$15:$15,N$11,Макро!$34:$34))</f>
        <v>0</v>
      </c>
      <c r="O45" s="36">
        <f>N45*MAX(1,N(MONTH(O$13)=7)*SUMIF(Макро!$15:$15,O$11,Макро!$34:$34))</f>
        <v>0</v>
      </c>
      <c r="P45" s="36">
        <f>O45*MAX(1,N(MONTH(P$13)=7)*SUMIF(Макро!$15:$15,P$11,Макро!$34:$34))</f>
        <v>0</v>
      </c>
      <c r="Q45" s="36">
        <f>P45*MAX(1,N(MONTH(Q$13)=7)*SUMIF(Макро!$15:$15,Q$11,Макро!$34:$34))</f>
        <v>0</v>
      </c>
      <c r="R45" s="36">
        <f>Q45*MAX(1,N(MONTH(R$13)=7)*SUMIF(Макро!$15:$15,R$11,Макро!$34:$34))</f>
        <v>0</v>
      </c>
      <c r="S45" s="36">
        <f>R45*MAX(1,N(MONTH(S$13)=7)*SUMIF(Макро!$15:$15,S$11,Макро!$34:$34))</f>
        <v>0</v>
      </c>
      <c r="T45" s="36">
        <f>S45*MAX(1,N(MONTH(T$13)=7)*SUMIF(Макро!$15:$15,T$11,Макро!$34:$34))</f>
        <v>0</v>
      </c>
      <c r="U45" s="36">
        <f>T45*MAX(1,N(MONTH(U$13)=7)*SUMIF(Макро!$15:$15,U$11,Макро!$34:$34))</f>
        <v>0</v>
      </c>
      <c r="V45" s="36">
        <f>U45*MAX(1,N(MONTH(V$13)=7)*SUMIF(Макро!$15:$15,V$11,Макро!$34:$34))</f>
        <v>0</v>
      </c>
      <c r="W45" s="36">
        <f>V45*MAX(1,N(MONTH(W$13)=7)*SUMIF(Макро!$15:$15,W$11,Макро!$34:$34))</f>
        <v>0</v>
      </c>
      <c r="X45" s="36">
        <f>W45*MAX(1,N(MONTH(X$13)=7)*SUMIF(Макро!$15:$15,X$11,Макро!$34:$34))</f>
        <v>0</v>
      </c>
      <c r="Y45" s="36">
        <f>X45*MAX(1,N(MONTH(Y$13)=7)*SUMIF(Макро!$15:$15,Y$11,Макро!$34:$34))</f>
        <v>0</v>
      </c>
      <c r="Z45" s="36">
        <f>Y45*MAX(1,N(MONTH(Z$13)=7)*SUMIF(Макро!$15:$15,Z$11,Макро!$34:$34))</f>
        <v>0</v>
      </c>
      <c r="AA45" s="36">
        <f>Z45*MAX(1,N(MONTH(AA$13)=7)*SUMIF(Макро!$15:$15,AA$11,Макро!$34:$34))</f>
        <v>0</v>
      </c>
      <c r="AB45" s="36">
        <f>AA45*MAX(1,N(MONTH(AB$13)=7)*SUMIF(Макро!$15:$15,AB$11,Макро!$34:$34))</f>
        <v>0</v>
      </c>
      <c r="AC45" s="36">
        <f>AB45*MAX(1,N(MONTH(AC$13)=7)*SUMIF(Макро!$15:$15,AC$11,Макро!$34:$34))</f>
        <v>0</v>
      </c>
      <c r="AD45" s="36">
        <f>AC45*MAX(1,N(MONTH(AD$13)=7)*SUMIF(Макро!$15:$15,AD$11,Макро!$34:$34))</f>
        <v>0</v>
      </c>
      <c r="AE45" s="36">
        <f>AD45*MAX(1,N(MONTH(AE$13)=7)*SUMIF(Макро!$15:$15,AE$11,Макро!$34:$34))</f>
        <v>0</v>
      </c>
      <c r="AF45" s="36">
        <f>AE45*MAX(1,N(MONTH(AF$13)=7)*SUMIF(Макро!$15:$15,AF$11,Макро!$34:$34))</f>
        <v>0</v>
      </c>
      <c r="AG45" s="36">
        <f>AF45*MAX(1,N(MONTH(AG$13)=7)*SUMIF(Макро!$15:$15,AG$11,Макро!$34:$34))</f>
        <v>0</v>
      </c>
      <c r="AH45" s="36">
        <f>AG45*MAX(1,N(MONTH(AH$13)=7)*SUMIF(Макро!$15:$15,AH$11,Макро!$34:$34))</f>
        <v>0</v>
      </c>
      <c r="AI45" s="36">
        <f>AH45*MAX(1,N(MONTH(AI$13)=7)*SUMIF(Макро!$15:$15,AI$11,Макро!$34:$34))</f>
        <v>0</v>
      </c>
      <c r="AJ45" s="36">
        <f>AI45*MAX(1,N(MONTH(AJ$13)=7)*SUMIF(Макро!$15:$15,AJ$11,Макро!$34:$34))</f>
        <v>0</v>
      </c>
      <c r="AK45" s="36">
        <f>AJ45*MAX(1,N(MONTH(AK$13)=7)*SUMIF(Макро!$15:$15,AK$11,Макро!$34:$34))</f>
        <v>0</v>
      </c>
      <c r="AL45" s="36">
        <f>AK45*MAX(1,N(MONTH(AL$13)=7)*SUMIF(Макро!$15:$15,AL$11,Макро!$34:$34))</f>
        <v>0</v>
      </c>
      <c r="AM45" s="36">
        <f>AL45*MAX(1,N(MONTH(AM$13)=7)*SUMIF(Макро!$15:$15,AM$11,Макро!$34:$34))</f>
        <v>0</v>
      </c>
      <c r="AN45" s="36">
        <f>AM45*MAX(1,N(MONTH(AN$13)=7)*SUMIF(Макро!$15:$15,AN$11,Макро!$34:$34))</f>
        <v>0</v>
      </c>
      <c r="AO45" s="36">
        <f>AN45*MAX(1,N(MONTH(AO$13)=7)*SUMIF(Макро!$15:$15,AO$11,Макро!$34:$34))</f>
        <v>0</v>
      </c>
      <c r="AP45" s="36">
        <f>AO45*MAX(1,N(MONTH(AP$13)=7)*SUMIF(Макро!$15:$15,AP$11,Макро!$34:$34))</f>
        <v>0</v>
      </c>
      <c r="AQ45" s="36">
        <f>AP45*MAX(1,N(MONTH(AQ$13)=7)*SUMIF(Макро!$15:$15,AQ$11,Макро!$34:$34))</f>
        <v>0</v>
      </c>
      <c r="AR45" s="36">
        <f>AQ45*MAX(1,N(MONTH(AR$13)=7)*SUMIF(Макро!$15:$15,AR$11,Макро!$34:$34))</f>
        <v>0</v>
      </c>
      <c r="AS45" s="36">
        <f>AR45*MAX(1,N(MONTH(AS$13)=7)*SUMIF(Макро!$15:$15,AS$11,Макро!$34:$34))</f>
        <v>0</v>
      </c>
      <c r="AT45" s="36">
        <f>AS45*MAX(1,N(MONTH(AT$13)=7)*SUMIF(Макро!$15:$15,AT$11,Макро!$34:$34))</f>
        <v>0</v>
      </c>
      <c r="AU45" s="36">
        <f>AT45*MAX(1,N(MONTH(AU$13)=7)*SUMIF(Макро!$15:$15,AU$11,Макро!$34:$34))</f>
        <v>0</v>
      </c>
      <c r="AV45" s="36">
        <f>AU45*MAX(1,N(MONTH(AV$13)=7)*SUMIF(Макро!$15:$15,AV$11,Макро!$34:$34))</f>
        <v>0</v>
      </c>
      <c r="AW45" s="36">
        <f>AV45*MAX(1,N(MONTH(AW$13)=7)*SUMIF(Макро!$15:$15,AW$11,Макро!$34:$34))</f>
        <v>0</v>
      </c>
      <c r="AX45" s="36">
        <f>AW45*MAX(1,N(MONTH(AX$13)=7)*SUMIF(Макро!$15:$15,AX$11,Макро!$34:$34))</f>
        <v>0</v>
      </c>
      <c r="AY45" s="36">
        <f>AX45*MAX(1,N(MONTH(AY$13)=7)*SUMIF(Макро!$15:$15,AY$11,Макро!$34:$34))</f>
        <v>0</v>
      </c>
      <c r="AZ45" s="36">
        <f>AY45*MAX(1,N(MONTH(AZ$13)=7)*SUMIF(Макро!$15:$15,AZ$11,Макро!$34:$34))</f>
        <v>0</v>
      </c>
      <c r="BA45" s="36">
        <f>AZ45*MAX(1,N(MONTH(BA$13)=7)*SUMIF(Макро!$15:$15,BA$11,Макро!$34:$34))</f>
        <v>0</v>
      </c>
      <c r="BB45" s="36">
        <f>BA45*MAX(1,N(MONTH(BB$13)=7)*SUMIF(Макро!$15:$15,BB$11,Макро!$34:$34))</f>
        <v>0</v>
      </c>
      <c r="BC45" s="36">
        <f>BB45*MAX(1,N(MONTH(BC$13)=7)*SUMIF(Макро!$15:$15,BC$11,Макро!$34:$34))</f>
        <v>0</v>
      </c>
      <c r="BD45" s="36">
        <f>BC45*MAX(1,N(MONTH(BD$13)=7)*SUMIF(Макро!$15:$15,BD$11,Макро!$34:$34))</f>
        <v>0</v>
      </c>
      <c r="BE45" s="36">
        <f>BD45*MAX(1,N(MONTH(BE$13)=7)*SUMIF(Макро!$15:$15,BE$11,Макро!$34:$34))</f>
        <v>0</v>
      </c>
      <c r="BF45" s="36">
        <f>BE45*MAX(1,N(MONTH(BF$13)=7)*SUMIF(Макро!$15:$15,BF$11,Макро!$34:$34))</f>
        <v>0</v>
      </c>
      <c r="BG45" s="36">
        <f>BF45*MAX(1,N(MONTH(BG$13)=7)*SUMIF(Макро!$15:$15,BG$11,Макро!$34:$34))</f>
        <v>0</v>
      </c>
      <c r="BH45" s="36">
        <f>BG45*MAX(1,N(MONTH(BH$13)=7)*SUMIF(Макро!$15:$15,BH$11,Макро!$34:$34))</f>
        <v>0</v>
      </c>
      <c r="BI45" s="36">
        <f>BH45*MAX(1,N(MONTH(BI$13)=7)*SUMIF(Макро!$15:$15,BI$11,Макро!$34:$34))</f>
        <v>0</v>
      </c>
      <c r="BJ45" s="36">
        <f>BI45*MAX(1,N(MONTH(BJ$13)=7)*SUMIF(Макро!$15:$15,BJ$11,Макро!$34:$34))</f>
        <v>0</v>
      </c>
      <c r="BK45" s="36">
        <f>BJ45*MAX(1,N(MONTH(BK$13)=7)*SUMIF(Макро!$15:$15,BK$11,Макро!$34:$34))</f>
        <v>0</v>
      </c>
      <c r="BL45" s="36">
        <f>BK45*MAX(1,N(MONTH(BL$13)=7)*SUMIF(Макро!$15:$15,BL$11,Макро!$34:$34))</f>
        <v>0</v>
      </c>
      <c r="BM45" s="36">
        <f>BL45*MAX(1,N(MONTH(BM$13)=7)*SUMIF(Макро!$15:$15,BM$11,Макро!$34:$34))</f>
        <v>0</v>
      </c>
      <c r="BN45" s="36">
        <f>BM45*MAX(1,N(MONTH(BN$13)=7)*SUMIF(Макро!$15:$15,BN$11,Макро!$34:$34))</f>
        <v>0</v>
      </c>
      <c r="BO45" s="36">
        <f>BN45*MAX(1,N(MONTH(BO$13)=7)*SUMIF(Макро!$15:$15,BO$11,Макро!$34:$34))</f>
        <v>0</v>
      </c>
      <c r="BP45" s="36">
        <f>BO45*MAX(1,N(MONTH(BP$13)=7)*SUMIF(Макро!$15:$15,BP$11,Макро!$34:$34))</f>
        <v>0</v>
      </c>
      <c r="BQ45" s="36">
        <f>BP45*MAX(1,N(MONTH(BQ$13)=7)*SUMIF(Макро!$15:$15,BQ$11,Макро!$34:$34))</f>
        <v>0</v>
      </c>
      <c r="BR45" s="36">
        <f>BQ45*MAX(1,N(MONTH(BR$13)=7)*SUMIF(Макро!$15:$15,BR$11,Макро!$34:$34))</f>
        <v>0</v>
      </c>
      <c r="BS45" s="36">
        <f>BR45*MAX(1,N(MONTH(BS$13)=7)*SUMIF(Макро!$15:$15,BS$11,Макро!$34:$34))</f>
        <v>0</v>
      </c>
      <c r="BT45" s="36">
        <f>BS45*MAX(1,N(MONTH(BT$13)=7)*SUMIF(Макро!$15:$15,BT$11,Макро!$34:$34))</f>
        <v>0</v>
      </c>
      <c r="BU45" s="36">
        <f>BT45*MAX(1,N(MONTH(BU$13)=7)*SUMIF(Макро!$15:$15,BU$11,Макро!$34:$34))</f>
        <v>0</v>
      </c>
      <c r="BV45" s="36">
        <f>BU45*MAX(1,N(MONTH(BV$13)=7)*SUMIF(Макро!$15:$15,BV$11,Макро!$34:$34))</f>
        <v>0</v>
      </c>
      <c r="BW45" s="36">
        <f>BV45*MAX(1,N(MONTH(BW$13)=7)*SUMIF(Макро!$15:$15,BW$11,Макро!$34:$34))</f>
        <v>0</v>
      </c>
      <c r="BX45" s="36">
        <f>BW45*MAX(1,N(MONTH(BX$13)=7)*SUMIF(Макро!$15:$15,BX$11,Макро!$34:$34))</f>
        <v>0</v>
      </c>
      <c r="BY45" s="36">
        <f>BX45*MAX(1,N(MONTH(BY$13)=7)*SUMIF(Макро!$15:$15,BY$11,Макро!$34:$34))</f>
        <v>0</v>
      </c>
      <c r="BZ45" s="36">
        <f>BY45*MAX(1,N(MONTH(BZ$13)=7)*SUMIF(Макро!$15:$15,BZ$11,Макро!$34:$34))</f>
        <v>0</v>
      </c>
      <c r="CA45" s="36">
        <f>BZ45*MAX(1,N(MONTH(CA$13)=7)*SUMIF(Макро!$15:$15,CA$11,Макро!$34:$34))</f>
        <v>0</v>
      </c>
      <c r="CB45" s="36">
        <f>CA45*MAX(1,N(MONTH(CB$13)=7)*SUMIF(Макро!$15:$15,CB$11,Макро!$34:$34))</f>
        <v>0</v>
      </c>
      <c r="CC45" s="36">
        <f>CB45*MAX(1,N(MONTH(CC$13)=7)*SUMIF(Макро!$15:$15,CC$11,Макро!$34:$34))</f>
        <v>0</v>
      </c>
      <c r="CD45" s="36">
        <f>CC45*MAX(1,N(MONTH(CD$13)=7)*SUMIF(Макро!$15:$15,CD$11,Макро!$34:$34))</f>
        <v>0</v>
      </c>
      <c r="CE45" s="36">
        <f>CD45*MAX(1,N(MONTH(CE$13)=7)*SUMIF(Макро!$15:$15,CE$11,Макро!$34:$34))</f>
        <v>0</v>
      </c>
      <c r="CF45" s="36">
        <f>CE45*MAX(1,N(MONTH(CF$13)=7)*SUMIF(Макро!$15:$15,CF$11,Макро!$34:$34))</f>
        <v>0</v>
      </c>
      <c r="CG45" s="36">
        <f>CF45*MAX(1,N(MONTH(CG$13)=7)*SUMIF(Макро!$15:$15,CG$11,Макро!$34:$34))</f>
        <v>0</v>
      </c>
      <c r="CH45" s="36">
        <f>CG45*MAX(1,N(MONTH(CH$13)=7)*SUMIF(Макро!$15:$15,CH$11,Макро!$34:$34))</f>
        <v>0</v>
      </c>
      <c r="CI45" s="36">
        <f>CH45*MAX(1,N(MONTH(CI$13)=7)*SUMIF(Макро!$15:$15,CI$11,Макро!$34:$34))</f>
        <v>0</v>
      </c>
      <c r="CJ45" s="36">
        <f>CI45*MAX(1,N(MONTH(CJ$13)=7)*SUMIF(Макро!$15:$15,CJ$11,Макро!$34:$34))</f>
        <v>0</v>
      </c>
      <c r="CK45" s="36">
        <f>CJ45*MAX(1,N(MONTH(CK$13)=7)*SUMIF(Макро!$15:$15,CK$11,Макро!$34:$34))</f>
        <v>0</v>
      </c>
      <c r="CL45" s="36">
        <f>CK45*MAX(1,N(MONTH(CL$13)=7)*SUMIF(Макро!$15:$15,CL$11,Макро!$34:$34))</f>
        <v>0</v>
      </c>
      <c r="CM45" s="36">
        <f>CL45*MAX(1,N(MONTH(CM$13)=7)*SUMIF(Макро!$15:$15,CM$11,Макро!$34:$34))</f>
        <v>0</v>
      </c>
      <c r="CN45" s="36">
        <f>CM45*MAX(1,N(MONTH(CN$13)=7)*SUMIF(Макро!$15:$15,CN$11,Макро!$34:$34))</f>
        <v>0</v>
      </c>
      <c r="CO45" s="36">
        <f>CN45*MAX(1,N(MONTH(CO$13)=7)*SUMIF(Макро!$15:$15,CO$11,Макро!$34:$34))</f>
        <v>0</v>
      </c>
      <c r="CP45" s="36">
        <f>CO45*MAX(1,N(MONTH(CP$13)=7)*SUMIF(Макро!$15:$15,CP$11,Макро!$34:$34))</f>
        <v>0</v>
      </c>
      <c r="CQ45" s="36">
        <f>CP45*MAX(1,N(MONTH(CQ$13)=7)*SUMIF(Макро!$15:$15,CQ$11,Макро!$34:$34))</f>
        <v>0</v>
      </c>
      <c r="CR45" s="36">
        <f>CQ45*MAX(1,N(MONTH(CR$13)=7)*SUMIF(Макро!$15:$15,CR$11,Макро!$34:$34))</f>
        <v>0</v>
      </c>
      <c r="CS45" s="36">
        <f>CR45*MAX(1,N(MONTH(CS$13)=7)*SUMIF(Макро!$15:$15,CS$11,Макро!$34:$34))</f>
        <v>0</v>
      </c>
      <c r="CT45" s="36">
        <f>CS45*MAX(1,N(MONTH(CT$13)=7)*SUMIF(Макро!$15:$15,CT$11,Макро!$34:$34))</f>
        <v>0</v>
      </c>
      <c r="CU45" s="36">
        <f>CT45*MAX(1,N(MONTH(CU$13)=7)*SUMIF(Макро!$15:$15,CU$11,Макро!$34:$34))</f>
        <v>0</v>
      </c>
      <c r="CV45" s="36">
        <f>CU45*MAX(1,N(MONTH(CV$13)=7)*SUMIF(Макро!$15:$15,CV$11,Макро!$34:$34))</f>
        <v>0</v>
      </c>
      <c r="CW45" s="36">
        <f>CV45*MAX(1,N(MONTH(CW$13)=7)*SUMIF(Макро!$15:$15,CW$11,Макро!$34:$34))</f>
        <v>0</v>
      </c>
      <c r="CX45" s="36">
        <f>CW45*MAX(1,N(MONTH(CX$13)=7)*SUMIF(Макро!$15:$15,CX$11,Макро!$34:$34))</f>
        <v>0</v>
      </c>
      <c r="CY45" s="36">
        <f>CX45*MAX(1,N(MONTH(CY$13)=7)*SUMIF(Макро!$15:$15,CY$11,Макро!$34:$34))</f>
        <v>0</v>
      </c>
      <c r="CZ45" s="36">
        <f>CY45*MAX(1,N(MONTH(CZ$13)=7)*SUMIF(Макро!$15:$15,CZ$11,Макро!$34:$34))</f>
        <v>0</v>
      </c>
      <c r="DA45" s="36">
        <f>CZ45*MAX(1,N(MONTH(DA$13)=7)*SUMIF(Макро!$15:$15,DA$11,Макро!$34:$34))</f>
        <v>0</v>
      </c>
      <c r="DB45" s="36">
        <f>DA45*MAX(1,N(MONTH(DB$13)=7)*SUMIF(Макро!$15:$15,DB$11,Макро!$34:$34))</f>
        <v>0</v>
      </c>
      <c r="DC45" s="36">
        <f>DB45*MAX(1,N(MONTH(DC$13)=7)*SUMIF(Макро!$15:$15,DC$11,Макро!$34:$34))</f>
        <v>0</v>
      </c>
      <c r="DD45" s="36">
        <f>DC45*MAX(1,N(MONTH(DD$13)=7)*SUMIF(Макро!$15:$15,DD$11,Макро!$34:$34))</f>
        <v>0</v>
      </c>
      <c r="DE45" s="36">
        <f>DD45*MAX(1,N(MONTH(DE$13)=7)*SUMIF(Макро!$15:$15,DE$11,Макро!$34:$34))</f>
        <v>0</v>
      </c>
      <c r="DF45" s="36">
        <f>DE45*MAX(1,N(MONTH(DF$13)=7)*SUMIF(Макро!$15:$15,DF$11,Макро!$34:$34))</f>
        <v>0</v>
      </c>
      <c r="DG45" s="36">
        <f>DF45*MAX(1,N(MONTH(DG$13)=7)*SUMIF(Макро!$15:$15,DG$11,Макро!$34:$34))</f>
        <v>0</v>
      </c>
      <c r="DH45" s="36">
        <f>DG45*MAX(1,N(MONTH(DH$13)=7)*SUMIF(Макро!$15:$15,DH$11,Макро!$34:$34))</f>
        <v>0</v>
      </c>
      <c r="DI45" s="36">
        <f>DH45*MAX(1,N(MONTH(DI$13)=7)*SUMIF(Макро!$15:$15,DI$11,Макро!$34:$34))</f>
        <v>0</v>
      </c>
      <c r="DJ45" s="36">
        <f>DI45*MAX(1,N(MONTH(DJ$13)=7)*SUMIF(Макро!$15:$15,DJ$11,Макро!$34:$34))</f>
        <v>0</v>
      </c>
    </row>
    <row r="46" spans="1:114" x14ac:dyDescent="0.25">
      <c r="B46" s="162" t="str">
        <f>Ввод!D178</f>
        <v>Реагенты</v>
      </c>
      <c r="D46" s="45" t="str">
        <f>Ввод!F178</f>
        <v>руб. / кг</v>
      </c>
      <c r="E46" s="45">
        <f>1-E57</f>
        <v>1</v>
      </c>
      <c r="F46" s="36">
        <f>$E46*Ввод!G178</f>
        <v>0</v>
      </c>
      <c r="I46" s="163">
        <f t="shared" si="2"/>
        <v>0</v>
      </c>
      <c r="J46" s="36">
        <f>I46*SUMIF(Макро!$41:$41,J$13,Макро!$46:$46)</f>
        <v>0</v>
      </c>
      <c r="K46" s="36">
        <f>IF($I46=0,Ввод!J178,J46*SUMIF(Макро!$41:$41,K$13,Макро!$46:$46))</f>
        <v>0</v>
      </c>
      <c r="L46" s="36">
        <f>IF($I46=0,Ввод!K178,K46*SUMIF(Макро!$41:$41,L$13,Макро!$46:$46))</f>
        <v>0</v>
      </c>
      <c r="M46" s="36">
        <f>IF($I46=0,Ввод!L178,L46*SUMIF(Макро!$41:$41,M$13,Макро!$46:$46))</f>
        <v>0</v>
      </c>
      <c r="N46" s="36">
        <f>IF($I46=0,Ввод!M178,M46*SUMIF(Макро!$41:$41,N$13,Макро!$46:$46))</f>
        <v>0</v>
      </c>
      <c r="O46" s="36">
        <f>IF($I46=0,Ввод!N178,N46*SUMIF(Макро!$41:$41,O$13,Макро!$46:$46))</f>
        <v>0</v>
      </c>
      <c r="P46" s="36">
        <f>IF($I46=0,Ввод!O178,O46*SUMIF(Макро!$41:$41,P$13,Макро!$46:$46))</f>
        <v>0</v>
      </c>
      <c r="Q46" s="36">
        <f>IF($I46=0,Ввод!P178,P46*SUMIF(Макро!$41:$41,Q$13,Макро!$46:$46))</f>
        <v>0</v>
      </c>
      <c r="R46" s="36">
        <f>IF($I46=0,Ввод!Q178,Q46*SUMIF(Макро!$41:$41,R$13,Макро!$46:$46))</f>
        <v>0</v>
      </c>
      <c r="S46" s="36">
        <f>IF($I46=0,Ввод!R178,R46*SUMIF(Макро!$41:$41,S$13,Макро!$46:$46))</f>
        <v>0</v>
      </c>
      <c r="T46" s="36">
        <f>IF($I46=0,Ввод!S178,S46*SUMIF(Макро!$41:$41,T$13,Макро!$46:$46))</f>
        <v>0</v>
      </c>
      <c r="U46" s="36">
        <f>IF($I46=0,Ввод!T178,T46*SUMIF(Макро!$41:$41,U$13,Макро!$46:$46))</f>
        <v>0</v>
      </c>
      <c r="V46" s="36">
        <f>IF($I46=0,Ввод!U178,U46*SUMIF(Макро!$41:$41,V$13,Макро!$46:$46))</f>
        <v>0</v>
      </c>
      <c r="W46" s="36">
        <f>IF($I46=0,Ввод!V178,V46*SUMIF(Макро!$41:$41,W$13,Макро!$46:$46))</f>
        <v>0</v>
      </c>
      <c r="X46" s="36">
        <f>IF($I46=0,Ввод!W178,W46*SUMIF(Макро!$41:$41,X$13,Макро!$46:$46))</f>
        <v>0</v>
      </c>
      <c r="Y46" s="36">
        <f>IF($I46=0,Ввод!X178,X46*SUMIF(Макро!$41:$41,Y$13,Макро!$46:$46))</f>
        <v>0</v>
      </c>
      <c r="Z46" s="36">
        <f>IF($I46=0,Ввод!Y178,Y46*SUMIF(Макро!$41:$41,Z$13,Макро!$46:$46))</f>
        <v>0</v>
      </c>
      <c r="AA46" s="36">
        <f>IF($I46=0,Ввод!Z178,Z46*SUMIF(Макро!$41:$41,AA$13,Макро!$46:$46))</f>
        <v>0</v>
      </c>
      <c r="AB46" s="36">
        <f>IF($I46=0,Ввод!AA178,AA46*SUMIF(Макро!$41:$41,AB$13,Макро!$46:$46))</f>
        <v>0</v>
      </c>
      <c r="AC46" s="36">
        <f>IF($I46=0,Ввод!AB178,AB46*SUMIF(Макро!$41:$41,AC$13,Макро!$46:$46))</f>
        <v>0</v>
      </c>
      <c r="AD46" s="36">
        <f>IF($I46=0,Ввод!AC178,AC46*SUMIF(Макро!$41:$41,AD$13,Макро!$46:$46))</f>
        <v>0</v>
      </c>
      <c r="AE46" s="36">
        <f>IF($I46=0,Ввод!AD178,AD46*SUMIF(Макро!$41:$41,AE$13,Макро!$46:$46))</f>
        <v>0</v>
      </c>
      <c r="AF46" s="36">
        <f>IF($I46=0,Ввод!AE178,AE46*SUMIF(Макро!$41:$41,AF$13,Макро!$46:$46))</f>
        <v>0</v>
      </c>
      <c r="AG46" s="36">
        <f>IF($I46=0,Ввод!AF178,AF46*SUMIF(Макро!$41:$41,AG$13,Макро!$46:$46))</f>
        <v>0</v>
      </c>
      <c r="AH46" s="36">
        <f>IF($I46=0,Ввод!AG178,AG46*SUMIF(Макро!$41:$41,AH$13,Макро!$46:$46))</f>
        <v>0</v>
      </c>
      <c r="AI46" s="36">
        <f>IF($I46=0,Ввод!AH178,AH46*SUMIF(Макро!$41:$41,AI$13,Макро!$46:$46))</f>
        <v>0</v>
      </c>
      <c r="AJ46" s="36">
        <f>IF($I46=0,Ввод!AI178,AI46*SUMIF(Макро!$41:$41,AJ$13,Макро!$46:$46))</f>
        <v>0</v>
      </c>
      <c r="AK46" s="36">
        <f>IF($I46=0,Ввод!AJ178,AJ46*SUMIF(Макро!$41:$41,AK$13,Макро!$46:$46))</f>
        <v>0</v>
      </c>
      <c r="AL46" s="36">
        <f>IF($I46=0,Ввод!AK178,AK46*SUMIF(Макро!$41:$41,AL$13,Макро!$46:$46))</f>
        <v>0</v>
      </c>
      <c r="AM46" s="36">
        <f>IF($I46=0,Ввод!AL178,AL46*SUMIF(Макро!$41:$41,AM$13,Макро!$46:$46))</f>
        <v>0</v>
      </c>
      <c r="AN46" s="36">
        <f>IF($I46=0,Ввод!AM178,AM46*SUMIF(Макро!$41:$41,AN$13,Макро!$46:$46))</f>
        <v>0</v>
      </c>
      <c r="AO46" s="36">
        <f>IF($I46=0,Ввод!AN178,AN46*SUMIF(Макро!$41:$41,AO$13,Макро!$46:$46))</f>
        <v>0</v>
      </c>
      <c r="AP46" s="36">
        <f>IF($I46=0,Ввод!AO178,AO46*SUMIF(Макро!$41:$41,AP$13,Макро!$46:$46))</f>
        <v>0</v>
      </c>
      <c r="AQ46" s="36">
        <f>IF($I46=0,Ввод!AP178,AP46*SUMIF(Макро!$41:$41,AQ$13,Макро!$46:$46))</f>
        <v>0</v>
      </c>
      <c r="AR46" s="36">
        <f>IF($I46=0,Ввод!AQ178,AQ46*SUMIF(Макро!$41:$41,AR$13,Макро!$46:$46))</f>
        <v>0</v>
      </c>
      <c r="AS46" s="36">
        <f>IF($I46=0,Ввод!AR178,AR46*SUMIF(Макро!$41:$41,AS$13,Макро!$46:$46))</f>
        <v>0</v>
      </c>
      <c r="AT46" s="36">
        <f>IF($I46=0,Ввод!AS178,AS46*SUMIF(Макро!$41:$41,AT$13,Макро!$46:$46))</f>
        <v>0</v>
      </c>
      <c r="AU46" s="36">
        <f>IF($I46=0,Ввод!AT178,AT46*SUMIF(Макро!$41:$41,AU$13,Макро!$46:$46))</f>
        <v>0</v>
      </c>
      <c r="AV46" s="36">
        <f>IF($I46=0,Ввод!AU178,AU46*SUMIF(Макро!$41:$41,AV$13,Макро!$46:$46))</f>
        <v>0</v>
      </c>
      <c r="AW46" s="36">
        <f>IF($I46=0,Ввод!AV178,AV46*SUMIF(Макро!$41:$41,AW$13,Макро!$46:$46))</f>
        <v>0</v>
      </c>
      <c r="AX46" s="36">
        <f>IF($I46=0,Ввод!AW178,AW46*SUMIF(Макро!$41:$41,AX$13,Макро!$46:$46))</f>
        <v>0</v>
      </c>
      <c r="AY46" s="36">
        <f>IF($I46=0,Ввод!AX178,AX46*SUMIF(Макро!$41:$41,AY$13,Макро!$46:$46))</f>
        <v>0</v>
      </c>
      <c r="AZ46" s="36">
        <f>IF($I46=0,Ввод!AY178,AY46*SUMIF(Макро!$41:$41,AZ$13,Макро!$46:$46))</f>
        <v>0</v>
      </c>
      <c r="BA46" s="36">
        <f>IF($I46=0,Ввод!AZ178,AZ46*SUMIF(Макро!$41:$41,BA$13,Макро!$46:$46))</f>
        <v>0</v>
      </c>
      <c r="BB46" s="36">
        <f>IF($I46=0,Ввод!BA178,BA46*SUMIF(Макро!$41:$41,BB$13,Макро!$46:$46))</f>
        <v>0</v>
      </c>
      <c r="BC46" s="36">
        <f>IF($I46=0,Ввод!BB178,BB46*SUMIF(Макро!$41:$41,BC$13,Макро!$46:$46))</f>
        <v>0</v>
      </c>
      <c r="BD46" s="36">
        <f>IF($I46=0,Ввод!BC178,BC46*SUMIF(Макро!$41:$41,BD$13,Макро!$46:$46))</f>
        <v>0</v>
      </c>
      <c r="BE46" s="36">
        <f>IF($I46=0,Ввод!BD178,BD46*SUMIF(Макро!$41:$41,BE$13,Макро!$46:$46))</f>
        <v>0</v>
      </c>
      <c r="BF46" s="36">
        <f>IF($I46=0,Ввод!BE178,BE46*SUMIF(Макро!$41:$41,BF$13,Макро!$46:$46))</f>
        <v>0</v>
      </c>
      <c r="BG46" s="36">
        <f>IF($I46=0,Ввод!BF178,BF46*SUMIF(Макро!$41:$41,BG$13,Макро!$46:$46))</f>
        <v>0</v>
      </c>
      <c r="BH46" s="36">
        <f>IF($I46=0,Ввод!BG178,BG46*SUMIF(Макро!$41:$41,BH$13,Макро!$46:$46))</f>
        <v>0</v>
      </c>
      <c r="BI46" s="36">
        <f>IF($I46=0,Ввод!BH178,BH46*SUMIF(Макро!$41:$41,BI$13,Макро!$46:$46))</f>
        <v>0</v>
      </c>
      <c r="BJ46" s="36">
        <f>IF($I46=0,Ввод!BI178,BI46*SUMIF(Макро!$41:$41,BJ$13,Макро!$46:$46))</f>
        <v>0</v>
      </c>
      <c r="BK46" s="36">
        <f>IF($I46=0,Ввод!BJ178,BJ46*SUMIF(Макро!$41:$41,BK$13,Макро!$46:$46))</f>
        <v>0</v>
      </c>
      <c r="BL46" s="36">
        <f>IF($I46=0,Ввод!BK178,BK46*SUMIF(Макро!$41:$41,BL$13,Макро!$46:$46))</f>
        <v>0</v>
      </c>
      <c r="BM46" s="36">
        <f>IF($I46=0,Ввод!BL178,BL46*SUMIF(Макро!$41:$41,BM$13,Макро!$46:$46))</f>
        <v>0</v>
      </c>
      <c r="BN46" s="36">
        <f>IF($I46=0,Ввод!BM178,BM46*SUMIF(Макро!$41:$41,BN$13,Макро!$46:$46))</f>
        <v>0</v>
      </c>
      <c r="BO46" s="36">
        <f>IF($I46=0,Ввод!BN178,BN46*SUMIF(Макро!$41:$41,BO$13,Макро!$46:$46))</f>
        <v>0</v>
      </c>
      <c r="BP46" s="36">
        <f>IF($I46=0,Ввод!BO178,BO46*SUMIF(Макро!$41:$41,BP$13,Макро!$46:$46))</f>
        <v>0</v>
      </c>
      <c r="BQ46" s="36">
        <f>IF($I46=0,Ввод!BP178,BP46*SUMIF(Макро!$41:$41,BQ$13,Макро!$46:$46))</f>
        <v>0</v>
      </c>
      <c r="BR46" s="36">
        <f>IF($I46=0,Ввод!BQ178,BQ46*SUMIF(Макро!$41:$41,BR$13,Макро!$46:$46))</f>
        <v>0</v>
      </c>
      <c r="BS46" s="36">
        <f>IF($I46=0,Ввод!BR178,BR46*SUMIF(Макро!$41:$41,BS$13,Макро!$46:$46))</f>
        <v>0</v>
      </c>
      <c r="BT46" s="36">
        <f>IF($I46=0,Ввод!BS178,BS46*SUMIF(Макро!$41:$41,BT$13,Макро!$46:$46))</f>
        <v>0</v>
      </c>
      <c r="BU46" s="36">
        <f>IF($I46=0,Ввод!BT178,BT46*SUMIF(Макро!$41:$41,BU$13,Макро!$46:$46))</f>
        <v>0</v>
      </c>
      <c r="BV46" s="36">
        <f>IF($I46=0,Ввод!BU178,BU46*SUMIF(Макро!$41:$41,BV$13,Макро!$46:$46))</f>
        <v>0</v>
      </c>
      <c r="BW46" s="36">
        <f>IF($I46=0,Ввод!BV178,BV46*SUMIF(Макро!$41:$41,BW$13,Макро!$46:$46))</f>
        <v>0</v>
      </c>
      <c r="BX46" s="36">
        <f>IF($I46=0,Ввод!BW178,BW46*SUMIF(Макро!$41:$41,BX$13,Макро!$46:$46))</f>
        <v>0</v>
      </c>
      <c r="BY46" s="36">
        <f>IF($I46=0,Ввод!BX178,BX46*SUMIF(Макро!$41:$41,BY$13,Макро!$46:$46))</f>
        <v>0</v>
      </c>
      <c r="BZ46" s="36">
        <f>IF($I46=0,Ввод!BY178,BY46*SUMIF(Макро!$41:$41,BZ$13,Макро!$46:$46))</f>
        <v>0</v>
      </c>
      <c r="CA46" s="36">
        <f>IF($I46=0,Ввод!BZ178,BZ46*SUMIF(Макро!$41:$41,CA$13,Макро!$46:$46))</f>
        <v>0</v>
      </c>
      <c r="CB46" s="36">
        <f>IF($I46=0,Ввод!CA178,CA46*SUMIF(Макро!$41:$41,CB$13,Макро!$46:$46))</f>
        <v>0</v>
      </c>
      <c r="CC46" s="36">
        <f>IF($I46=0,Ввод!CB178,CB46*SUMIF(Макро!$41:$41,CC$13,Макро!$46:$46))</f>
        <v>0</v>
      </c>
      <c r="CD46" s="36">
        <f>IF($I46=0,Ввод!CC178,CC46*SUMIF(Макро!$41:$41,CD$13,Макро!$46:$46))</f>
        <v>0</v>
      </c>
      <c r="CE46" s="36">
        <f>IF($I46=0,Ввод!CD178,CD46*SUMIF(Макро!$41:$41,CE$13,Макро!$46:$46))</f>
        <v>0</v>
      </c>
      <c r="CF46" s="36">
        <f>IF($I46=0,Ввод!CE178,CE46*SUMIF(Макро!$41:$41,CF$13,Макро!$46:$46))</f>
        <v>0</v>
      </c>
      <c r="CG46" s="36">
        <f>IF($I46=0,Ввод!CF178,CF46*SUMIF(Макро!$41:$41,CG$13,Макро!$46:$46))</f>
        <v>0</v>
      </c>
      <c r="CH46" s="36">
        <f>IF($I46=0,Ввод!CG178,CG46*SUMIF(Макро!$41:$41,CH$13,Макро!$46:$46))</f>
        <v>0</v>
      </c>
      <c r="CI46" s="36">
        <f>IF($I46=0,Ввод!CH178,CH46*SUMIF(Макро!$41:$41,CI$13,Макро!$46:$46))</f>
        <v>0</v>
      </c>
      <c r="CJ46" s="36">
        <f>IF($I46=0,Ввод!CI178,CI46*SUMIF(Макро!$41:$41,CJ$13,Макро!$46:$46))</f>
        <v>0</v>
      </c>
      <c r="CK46" s="36">
        <f>IF($I46=0,Ввод!CJ178,CJ46*SUMIF(Макро!$41:$41,CK$13,Макро!$46:$46))</f>
        <v>0</v>
      </c>
      <c r="CL46" s="36">
        <f>IF($I46=0,Ввод!CK178,CK46*SUMIF(Макро!$41:$41,CL$13,Макро!$46:$46))</f>
        <v>0</v>
      </c>
      <c r="CM46" s="36">
        <f>IF($I46=0,Ввод!CL178,CL46*SUMIF(Макро!$41:$41,CM$13,Макро!$46:$46))</f>
        <v>0</v>
      </c>
      <c r="CN46" s="36">
        <f>IF($I46=0,Ввод!CM178,CM46*SUMIF(Макро!$41:$41,CN$13,Макро!$46:$46))</f>
        <v>0</v>
      </c>
      <c r="CO46" s="36">
        <f>IF($I46=0,Ввод!CN178,CN46*SUMIF(Макро!$41:$41,CO$13,Макро!$46:$46))</f>
        <v>0</v>
      </c>
      <c r="CP46" s="36">
        <f>IF($I46=0,Ввод!CO178,CO46*SUMIF(Макро!$41:$41,CP$13,Макро!$46:$46))</f>
        <v>0</v>
      </c>
      <c r="CQ46" s="36">
        <f>IF($I46=0,Ввод!CP178,CP46*SUMIF(Макро!$41:$41,CQ$13,Макро!$46:$46))</f>
        <v>0</v>
      </c>
      <c r="CR46" s="36">
        <f>IF($I46=0,Ввод!CQ178,CQ46*SUMIF(Макро!$41:$41,CR$13,Макро!$46:$46))</f>
        <v>0</v>
      </c>
      <c r="CS46" s="36">
        <f>IF($I46=0,Ввод!CR178,CR46*SUMIF(Макро!$41:$41,CS$13,Макро!$46:$46))</f>
        <v>0</v>
      </c>
      <c r="CT46" s="36">
        <f>IF($I46=0,Ввод!CS178,CS46*SUMIF(Макро!$41:$41,CT$13,Макро!$46:$46))</f>
        <v>0</v>
      </c>
      <c r="CU46" s="36">
        <f>IF($I46=0,Ввод!CT178,CT46*SUMIF(Макро!$41:$41,CU$13,Макро!$46:$46))</f>
        <v>0</v>
      </c>
      <c r="CV46" s="36">
        <f>IF($I46=0,Ввод!CU178,CU46*SUMIF(Макро!$41:$41,CV$13,Макро!$46:$46))</f>
        <v>0</v>
      </c>
      <c r="CW46" s="36">
        <f>IF($I46=0,Ввод!CV178,CV46*SUMIF(Макро!$41:$41,CW$13,Макро!$46:$46))</f>
        <v>0</v>
      </c>
      <c r="CX46" s="36">
        <f>IF($I46=0,Ввод!CW178,CW46*SUMIF(Макро!$41:$41,CX$13,Макро!$46:$46))</f>
        <v>0</v>
      </c>
      <c r="CY46" s="36">
        <f>IF($I46=0,Ввод!CX178,CX46*SUMIF(Макро!$41:$41,CY$13,Макро!$46:$46))</f>
        <v>0</v>
      </c>
      <c r="CZ46" s="36">
        <f>IF($I46=0,Ввод!CY178,CY46*SUMIF(Макро!$41:$41,CZ$13,Макро!$46:$46))</f>
        <v>0</v>
      </c>
      <c r="DA46" s="36">
        <f>IF($I46=0,Ввод!CZ178,CZ46*SUMIF(Макро!$41:$41,DA$13,Макро!$46:$46))</f>
        <v>0</v>
      </c>
      <c r="DB46" s="36">
        <f>IF($I46=0,Ввод!DA178,DA46*SUMIF(Макро!$41:$41,DB$13,Макро!$46:$46))</f>
        <v>0</v>
      </c>
      <c r="DC46" s="36">
        <f>IF($I46=0,Ввод!DB178,DB46*SUMIF(Макро!$41:$41,DC$13,Макро!$46:$46))</f>
        <v>0</v>
      </c>
      <c r="DD46" s="36">
        <f>IF($I46=0,Ввод!DC178,DC46*SUMIF(Макро!$41:$41,DD$13,Макро!$46:$46))</f>
        <v>0</v>
      </c>
      <c r="DE46" s="36">
        <f>IF($I46=0,Ввод!DD178,DD46*SUMIF(Макро!$41:$41,DE$13,Макро!$46:$46))</f>
        <v>0</v>
      </c>
      <c r="DF46" s="36">
        <f>IF($I46=0,Ввод!DE178,DE46*SUMIF(Макро!$41:$41,DF$13,Макро!$46:$46))</f>
        <v>0</v>
      </c>
      <c r="DG46" s="36">
        <f>IF($I46=0,Ввод!DF178,DF46*SUMIF(Макро!$41:$41,DG$13,Макро!$46:$46))</f>
        <v>0</v>
      </c>
      <c r="DH46" s="36">
        <f>IF($I46=0,Ввод!DG178,DG46*SUMIF(Макро!$41:$41,DH$13,Макро!$46:$46))</f>
        <v>0</v>
      </c>
      <c r="DI46" s="36">
        <f>IF($I46=0,Ввод!DH178,DH46*SUMIF(Макро!$41:$41,DI$13,Макро!$46:$46))</f>
        <v>0</v>
      </c>
      <c r="DJ46" s="36">
        <f>IF($I46=0,Ввод!DI178,DI46*SUMIF(Макро!$41:$41,DJ$13,Макро!$46:$46))</f>
        <v>0</v>
      </c>
    </row>
    <row r="47" spans="1:114" x14ac:dyDescent="0.25">
      <c r="B47" s="162" t="str">
        <f>Ввод!D182</f>
        <v>Прочие переменные расходы</v>
      </c>
      <c r="D47" s="45" t="str">
        <f>Ввод!F182</f>
        <v>руб. / ххх</v>
      </c>
      <c r="E47" s="45">
        <f>1-E58</f>
        <v>1</v>
      </c>
      <c r="F47" s="36">
        <f>$E47*Ввод!G182</f>
        <v>0</v>
      </c>
      <c r="I47" s="163">
        <f t="shared" si="2"/>
        <v>0</v>
      </c>
      <c r="J47" s="36">
        <f>I47*SUMIF(Макро!$41:$41,J$13,Макро!$46:$46)</f>
        <v>0</v>
      </c>
      <c r="K47" s="36">
        <f>IF($I47=0,Ввод!J182,J47*SUMIF(Макро!$41:$41,K$13,Макро!$45:$45))</f>
        <v>0</v>
      </c>
      <c r="L47" s="36">
        <f>IF($I47=0,Ввод!K182,K47*SUMIF(Макро!$41:$41,L$13,Макро!$45:$45))</f>
        <v>0</v>
      </c>
      <c r="M47" s="36">
        <f>IF($I47=0,Ввод!L182,L47*SUMIF(Макро!$41:$41,M$13,Макро!$45:$45))</f>
        <v>0</v>
      </c>
      <c r="N47" s="36">
        <f>IF($I47=0,Ввод!M182,M47*SUMIF(Макро!$41:$41,N$13,Макро!$45:$45))</f>
        <v>0</v>
      </c>
      <c r="O47" s="36">
        <f>IF($I47=0,Ввод!N182,N47*SUMIF(Макро!$41:$41,O$13,Макро!$45:$45))</f>
        <v>0</v>
      </c>
      <c r="P47" s="36">
        <f>IF($I47=0,Ввод!O182,O47*SUMIF(Макро!$41:$41,P$13,Макро!$45:$45))</f>
        <v>0</v>
      </c>
      <c r="Q47" s="36">
        <f>IF($I47=0,Ввод!P182,P47*SUMIF(Макро!$41:$41,Q$13,Макро!$45:$45))</f>
        <v>0</v>
      </c>
      <c r="R47" s="36">
        <f>IF($I47=0,Ввод!Q182,Q47*SUMIF(Макро!$41:$41,R$13,Макро!$45:$45))</f>
        <v>0</v>
      </c>
      <c r="S47" s="36">
        <f>IF($I47=0,Ввод!R182,R47*SUMIF(Макро!$41:$41,S$13,Макро!$45:$45))</f>
        <v>0</v>
      </c>
      <c r="T47" s="36">
        <f>IF($I47=0,Ввод!S182,S47*SUMIF(Макро!$41:$41,T$13,Макро!$45:$45))</f>
        <v>0</v>
      </c>
      <c r="U47" s="36">
        <f>IF($I47=0,Ввод!T182,T47*SUMIF(Макро!$41:$41,U$13,Макро!$45:$45))</f>
        <v>0</v>
      </c>
      <c r="V47" s="36">
        <f>IF($I47=0,Ввод!U182,U47*SUMIF(Макро!$41:$41,V$13,Макро!$45:$45))</f>
        <v>0</v>
      </c>
      <c r="W47" s="36">
        <f>IF($I47=0,Ввод!V182,V47*SUMIF(Макро!$41:$41,W$13,Макро!$45:$45))</f>
        <v>0</v>
      </c>
      <c r="X47" s="36">
        <f>IF($I47=0,Ввод!W182,W47*SUMIF(Макро!$41:$41,X$13,Макро!$45:$45))</f>
        <v>0</v>
      </c>
      <c r="Y47" s="36">
        <f>IF($I47=0,Ввод!X182,X47*SUMIF(Макро!$41:$41,Y$13,Макро!$45:$45))</f>
        <v>0</v>
      </c>
      <c r="Z47" s="36">
        <f>IF($I47=0,Ввод!Y182,Y47*SUMIF(Макро!$41:$41,Z$13,Макро!$45:$45))</f>
        <v>0</v>
      </c>
      <c r="AA47" s="36">
        <f>IF($I47=0,Ввод!Z182,Z47*SUMIF(Макро!$41:$41,AA$13,Макро!$45:$45))</f>
        <v>0</v>
      </c>
      <c r="AB47" s="36">
        <f>IF($I47=0,Ввод!AA182,AA47*SUMIF(Макро!$41:$41,AB$13,Макро!$45:$45))</f>
        <v>0</v>
      </c>
      <c r="AC47" s="36">
        <f>IF($I47=0,Ввод!AB182,AB47*SUMIF(Макро!$41:$41,AC$13,Макро!$45:$45))</f>
        <v>0</v>
      </c>
      <c r="AD47" s="36">
        <f>IF($I47=0,Ввод!AC182,AC47*SUMIF(Макро!$41:$41,AD$13,Макро!$45:$45))</f>
        <v>0</v>
      </c>
      <c r="AE47" s="36">
        <f>IF($I47=0,Ввод!AD182,AD47*SUMIF(Макро!$41:$41,AE$13,Макро!$45:$45))</f>
        <v>0</v>
      </c>
      <c r="AF47" s="36">
        <f>IF($I47=0,Ввод!AE182,AE47*SUMIF(Макро!$41:$41,AF$13,Макро!$45:$45))</f>
        <v>0</v>
      </c>
      <c r="AG47" s="36">
        <f>IF($I47=0,Ввод!AF182,AF47*SUMIF(Макро!$41:$41,AG$13,Макро!$45:$45))</f>
        <v>0</v>
      </c>
      <c r="AH47" s="36">
        <f>IF($I47=0,Ввод!AG182,AG47*SUMIF(Макро!$41:$41,AH$13,Макро!$45:$45))</f>
        <v>0</v>
      </c>
      <c r="AI47" s="36">
        <f>IF($I47=0,Ввод!AH182,AH47*SUMIF(Макро!$41:$41,AI$13,Макро!$45:$45))</f>
        <v>0</v>
      </c>
      <c r="AJ47" s="36">
        <f>IF($I47=0,Ввод!AI182,AI47*SUMIF(Макро!$41:$41,AJ$13,Макро!$45:$45))</f>
        <v>0</v>
      </c>
      <c r="AK47" s="36">
        <f>IF($I47=0,Ввод!AJ182,AJ47*SUMIF(Макро!$41:$41,AK$13,Макро!$45:$45))</f>
        <v>0</v>
      </c>
      <c r="AL47" s="36">
        <f>IF($I47=0,Ввод!AK182,AK47*SUMIF(Макро!$41:$41,AL$13,Макро!$45:$45))</f>
        <v>0</v>
      </c>
      <c r="AM47" s="36">
        <f>IF($I47=0,Ввод!AL182,AL47*SUMIF(Макро!$41:$41,AM$13,Макро!$45:$45))</f>
        <v>0</v>
      </c>
      <c r="AN47" s="36">
        <f>IF($I47=0,Ввод!AM182,AM47*SUMIF(Макро!$41:$41,AN$13,Макро!$45:$45))</f>
        <v>0</v>
      </c>
      <c r="AO47" s="36">
        <f>IF($I47=0,Ввод!AN182,AN47*SUMIF(Макро!$41:$41,AO$13,Макро!$45:$45))</f>
        <v>0</v>
      </c>
      <c r="AP47" s="36">
        <f>IF($I47=0,Ввод!AO182,AO47*SUMIF(Макро!$41:$41,AP$13,Макро!$45:$45))</f>
        <v>0</v>
      </c>
      <c r="AQ47" s="36">
        <f>IF($I47=0,Ввод!AP182,AP47*SUMIF(Макро!$41:$41,AQ$13,Макро!$45:$45))</f>
        <v>0</v>
      </c>
      <c r="AR47" s="36">
        <f>IF($I47=0,Ввод!AQ182,AQ47*SUMIF(Макро!$41:$41,AR$13,Макро!$45:$45))</f>
        <v>0</v>
      </c>
      <c r="AS47" s="36">
        <f>IF($I47=0,Ввод!AR182,AR47*SUMIF(Макро!$41:$41,AS$13,Макро!$45:$45))</f>
        <v>0</v>
      </c>
      <c r="AT47" s="36">
        <f>IF($I47=0,Ввод!AS182,AS47*SUMIF(Макро!$41:$41,AT$13,Макро!$45:$45))</f>
        <v>0</v>
      </c>
      <c r="AU47" s="36">
        <f>IF($I47=0,Ввод!AT182,AT47*SUMIF(Макро!$41:$41,AU$13,Макро!$45:$45))</f>
        <v>0</v>
      </c>
      <c r="AV47" s="36">
        <f>IF($I47=0,Ввод!AU182,AU47*SUMIF(Макро!$41:$41,AV$13,Макро!$45:$45))</f>
        <v>0</v>
      </c>
      <c r="AW47" s="36">
        <f>IF($I47=0,Ввод!AV182,AV47*SUMIF(Макро!$41:$41,AW$13,Макро!$45:$45))</f>
        <v>0</v>
      </c>
      <c r="AX47" s="36">
        <f>IF($I47=0,Ввод!AW182,AW47*SUMIF(Макро!$41:$41,AX$13,Макро!$45:$45))</f>
        <v>0</v>
      </c>
      <c r="AY47" s="36">
        <f>IF($I47=0,Ввод!AX182,AX47*SUMIF(Макро!$41:$41,AY$13,Макро!$45:$45))</f>
        <v>0</v>
      </c>
      <c r="AZ47" s="36">
        <f>IF($I47=0,Ввод!AY182,AY47*SUMIF(Макро!$41:$41,AZ$13,Макро!$45:$45))</f>
        <v>0</v>
      </c>
      <c r="BA47" s="36">
        <f>IF($I47=0,Ввод!AZ182,AZ47*SUMIF(Макро!$41:$41,BA$13,Макро!$45:$45))</f>
        <v>0</v>
      </c>
      <c r="BB47" s="36">
        <f>IF($I47=0,Ввод!BA182,BA47*SUMIF(Макро!$41:$41,BB$13,Макро!$45:$45))</f>
        <v>0</v>
      </c>
      <c r="BC47" s="36">
        <f>IF($I47=0,Ввод!BB182,BB47*SUMIF(Макро!$41:$41,BC$13,Макро!$45:$45))</f>
        <v>0</v>
      </c>
      <c r="BD47" s="36">
        <f>IF($I47=0,Ввод!BC182,BC47*SUMIF(Макро!$41:$41,BD$13,Макро!$45:$45))</f>
        <v>0</v>
      </c>
      <c r="BE47" s="36">
        <f>IF($I47=0,Ввод!BD182,BD47*SUMIF(Макро!$41:$41,BE$13,Макро!$45:$45))</f>
        <v>0</v>
      </c>
      <c r="BF47" s="36">
        <f>IF($I47=0,Ввод!BE182,BE47*SUMIF(Макро!$41:$41,BF$13,Макро!$45:$45))</f>
        <v>0</v>
      </c>
      <c r="BG47" s="36">
        <f>IF($I47=0,Ввод!BF182,BF47*SUMIF(Макро!$41:$41,BG$13,Макро!$45:$45))</f>
        <v>0</v>
      </c>
      <c r="BH47" s="36">
        <f>IF($I47=0,Ввод!BG182,BG47*SUMIF(Макро!$41:$41,BH$13,Макро!$45:$45))</f>
        <v>0</v>
      </c>
      <c r="BI47" s="36">
        <f>IF($I47=0,Ввод!BH182,BH47*SUMIF(Макро!$41:$41,BI$13,Макро!$45:$45))</f>
        <v>0</v>
      </c>
      <c r="BJ47" s="36">
        <f>IF($I47=0,Ввод!BI182,BI47*SUMIF(Макро!$41:$41,BJ$13,Макро!$45:$45))</f>
        <v>0</v>
      </c>
      <c r="BK47" s="36">
        <f>IF($I47=0,Ввод!BJ182,BJ47*SUMIF(Макро!$41:$41,BK$13,Макро!$45:$45))</f>
        <v>0</v>
      </c>
      <c r="BL47" s="36">
        <f>IF($I47=0,Ввод!BK182,BK47*SUMIF(Макро!$41:$41,BL$13,Макро!$45:$45))</f>
        <v>0</v>
      </c>
      <c r="BM47" s="36">
        <f>IF($I47=0,Ввод!BL182,BL47*SUMIF(Макро!$41:$41,BM$13,Макро!$45:$45))</f>
        <v>0</v>
      </c>
      <c r="BN47" s="36">
        <f>IF($I47=0,Ввод!BM182,BM47*SUMIF(Макро!$41:$41,BN$13,Макро!$45:$45))</f>
        <v>0</v>
      </c>
      <c r="BO47" s="36">
        <f>IF($I47=0,Ввод!BN182,BN47*SUMIF(Макро!$41:$41,BO$13,Макро!$45:$45))</f>
        <v>0</v>
      </c>
      <c r="BP47" s="36">
        <f>IF($I47=0,Ввод!BO182,BO47*SUMIF(Макро!$41:$41,BP$13,Макро!$45:$45))</f>
        <v>0</v>
      </c>
      <c r="BQ47" s="36">
        <f>IF($I47=0,Ввод!BP182,BP47*SUMIF(Макро!$41:$41,BQ$13,Макро!$45:$45))</f>
        <v>0</v>
      </c>
      <c r="BR47" s="36">
        <f>IF($I47=0,Ввод!BQ182,BQ47*SUMIF(Макро!$41:$41,BR$13,Макро!$45:$45))</f>
        <v>0</v>
      </c>
      <c r="BS47" s="36">
        <f>IF($I47=0,Ввод!BR182,BR47*SUMIF(Макро!$41:$41,BS$13,Макро!$45:$45))</f>
        <v>0</v>
      </c>
      <c r="BT47" s="36">
        <f>IF($I47=0,Ввод!BS182,BS47*SUMIF(Макро!$41:$41,BT$13,Макро!$45:$45))</f>
        <v>0</v>
      </c>
      <c r="BU47" s="36">
        <f>IF($I47=0,Ввод!BT182,BT47*SUMIF(Макро!$41:$41,BU$13,Макро!$45:$45))</f>
        <v>0</v>
      </c>
      <c r="BV47" s="36">
        <f>IF($I47=0,Ввод!BU182,BU47*SUMIF(Макро!$41:$41,BV$13,Макро!$45:$45))</f>
        <v>0</v>
      </c>
      <c r="BW47" s="36">
        <f>IF($I47=0,Ввод!BV182,BV47*SUMIF(Макро!$41:$41,BW$13,Макро!$45:$45))</f>
        <v>0</v>
      </c>
      <c r="BX47" s="36">
        <f>IF($I47=0,Ввод!BW182,BW47*SUMIF(Макро!$41:$41,BX$13,Макро!$45:$45))</f>
        <v>0</v>
      </c>
      <c r="BY47" s="36">
        <f>IF($I47=0,Ввод!BX182,BX47*SUMIF(Макро!$41:$41,BY$13,Макро!$45:$45))</f>
        <v>0</v>
      </c>
      <c r="BZ47" s="36">
        <f>IF($I47=0,Ввод!BY182,BY47*SUMIF(Макро!$41:$41,BZ$13,Макро!$45:$45))</f>
        <v>0</v>
      </c>
      <c r="CA47" s="36">
        <f>IF($I47=0,Ввод!BZ182,BZ47*SUMIF(Макро!$41:$41,CA$13,Макро!$45:$45))</f>
        <v>0</v>
      </c>
      <c r="CB47" s="36">
        <f>IF($I47=0,Ввод!CA182,CA47*SUMIF(Макро!$41:$41,CB$13,Макро!$45:$45))</f>
        <v>0</v>
      </c>
      <c r="CC47" s="36">
        <f>IF($I47=0,Ввод!CB182,CB47*SUMIF(Макро!$41:$41,CC$13,Макро!$45:$45))</f>
        <v>0</v>
      </c>
      <c r="CD47" s="36">
        <f>IF($I47=0,Ввод!CC182,CC47*SUMIF(Макро!$41:$41,CD$13,Макро!$45:$45))</f>
        <v>0</v>
      </c>
      <c r="CE47" s="36">
        <f>IF($I47=0,Ввод!CD182,CD47*SUMIF(Макро!$41:$41,CE$13,Макро!$45:$45))</f>
        <v>0</v>
      </c>
      <c r="CF47" s="36">
        <f>IF($I47=0,Ввод!CE182,CE47*SUMIF(Макро!$41:$41,CF$13,Макро!$45:$45))</f>
        <v>0</v>
      </c>
      <c r="CG47" s="36">
        <f>IF($I47=0,Ввод!CF182,CF47*SUMIF(Макро!$41:$41,CG$13,Макро!$45:$45))</f>
        <v>0</v>
      </c>
      <c r="CH47" s="36">
        <f>IF($I47=0,Ввод!CG182,CG47*SUMIF(Макро!$41:$41,CH$13,Макро!$45:$45))</f>
        <v>0</v>
      </c>
      <c r="CI47" s="36">
        <f>IF($I47=0,Ввод!CH182,CH47*SUMIF(Макро!$41:$41,CI$13,Макро!$45:$45))</f>
        <v>0</v>
      </c>
      <c r="CJ47" s="36">
        <f>IF($I47=0,Ввод!CI182,CI47*SUMIF(Макро!$41:$41,CJ$13,Макро!$45:$45))</f>
        <v>0</v>
      </c>
      <c r="CK47" s="36">
        <f>IF($I47=0,Ввод!CJ182,CJ47*SUMIF(Макро!$41:$41,CK$13,Макро!$45:$45))</f>
        <v>0</v>
      </c>
      <c r="CL47" s="36">
        <f>IF($I47=0,Ввод!CK182,CK47*SUMIF(Макро!$41:$41,CL$13,Макро!$45:$45))</f>
        <v>0</v>
      </c>
      <c r="CM47" s="36">
        <f>IF($I47=0,Ввод!CL182,CL47*SUMIF(Макро!$41:$41,CM$13,Макро!$45:$45))</f>
        <v>0</v>
      </c>
      <c r="CN47" s="36">
        <f>IF($I47=0,Ввод!CM182,CM47*SUMIF(Макро!$41:$41,CN$13,Макро!$45:$45))</f>
        <v>0</v>
      </c>
      <c r="CO47" s="36">
        <f>IF($I47=0,Ввод!CN182,CN47*SUMIF(Макро!$41:$41,CO$13,Макро!$45:$45))</f>
        <v>0</v>
      </c>
      <c r="CP47" s="36">
        <f>IF($I47=0,Ввод!CO182,CO47*SUMIF(Макро!$41:$41,CP$13,Макро!$45:$45))</f>
        <v>0</v>
      </c>
      <c r="CQ47" s="36">
        <f>IF($I47=0,Ввод!CP182,CP47*SUMIF(Макро!$41:$41,CQ$13,Макро!$45:$45))</f>
        <v>0</v>
      </c>
      <c r="CR47" s="36">
        <f>IF($I47=0,Ввод!CQ182,CQ47*SUMIF(Макро!$41:$41,CR$13,Макро!$45:$45))</f>
        <v>0</v>
      </c>
      <c r="CS47" s="36">
        <f>IF($I47=0,Ввод!CR182,CR47*SUMIF(Макро!$41:$41,CS$13,Макро!$45:$45))</f>
        <v>0</v>
      </c>
      <c r="CT47" s="36">
        <f>IF($I47=0,Ввод!CS182,CS47*SUMIF(Макро!$41:$41,CT$13,Макро!$45:$45))</f>
        <v>0</v>
      </c>
      <c r="CU47" s="36">
        <f>IF($I47=0,Ввод!CT182,CT47*SUMIF(Макро!$41:$41,CU$13,Макро!$45:$45))</f>
        <v>0</v>
      </c>
      <c r="CV47" s="36">
        <f>IF($I47=0,Ввод!CU182,CU47*SUMIF(Макро!$41:$41,CV$13,Макро!$45:$45))</f>
        <v>0</v>
      </c>
      <c r="CW47" s="36">
        <f>IF($I47=0,Ввод!CV182,CV47*SUMIF(Макро!$41:$41,CW$13,Макро!$45:$45))</f>
        <v>0</v>
      </c>
      <c r="CX47" s="36">
        <f>IF($I47=0,Ввод!CW182,CW47*SUMIF(Макро!$41:$41,CX$13,Макро!$45:$45))</f>
        <v>0</v>
      </c>
      <c r="CY47" s="36">
        <f>IF($I47=0,Ввод!CX182,CX47*SUMIF(Макро!$41:$41,CY$13,Макро!$45:$45))</f>
        <v>0</v>
      </c>
      <c r="CZ47" s="36">
        <f>IF($I47=0,Ввод!CY182,CY47*SUMIF(Макро!$41:$41,CZ$13,Макро!$45:$45))</f>
        <v>0</v>
      </c>
      <c r="DA47" s="36">
        <f>IF($I47=0,Ввод!CZ182,CZ47*SUMIF(Макро!$41:$41,DA$13,Макро!$45:$45))</f>
        <v>0</v>
      </c>
      <c r="DB47" s="36">
        <f>IF($I47=0,Ввод!DA182,DA47*SUMIF(Макро!$41:$41,DB$13,Макро!$45:$45))</f>
        <v>0</v>
      </c>
      <c r="DC47" s="36">
        <f>IF($I47=0,Ввод!DB182,DB47*SUMIF(Макро!$41:$41,DC$13,Макро!$45:$45))</f>
        <v>0</v>
      </c>
      <c r="DD47" s="36">
        <f>IF($I47=0,Ввод!DC182,DC47*SUMIF(Макро!$41:$41,DD$13,Макро!$45:$45))</f>
        <v>0</v>
      </c>
      <c r="DE47" s="36">
        <f>IF($I47=0,Ввод!DD182,DD47*SUMIF(Макро!$41:$41,DE$13,Макро!$45:$45))</f>
        <v>0</v>
      </c>
      <c r="DF47" s="36">
        <f>IF($I47=0,Ввод!DE182,DE47*SUMIF(Макро!$41:$41,DF$13,Макро!$45:$45))</f>
        <v>0</v>
      </c>
      <c r="DG47" s="36">
        <f>IF($I47=0,Ввод!DF182,DF47*SUMIF(Макро!$41:$41,DG$13,Макро!$45:$45))</f>
        <v>0</v>
      </c>
      <c r="DH47" s="36">
        <f>IF($I47=0,Ввод!DG182,DG47*SUMIF(Макро!$41:$41,DH$13,Макро!$45:$45))</f>
        <v>0</v>
      </c>
      <c r="DI47" s="36">
        <f>IF($I47=0,Ввод!DH182,DH47*SUMIF(Макро!$41:$41,DI$13,Макро!$45:$45))</f>
        <v>0</v>
      </c>
      <c r="DJ47" s="36">
        <f>IF($I47=0,Ввод!DI182,DI47*SUMIF(Макро!$41:$41,DJ$13,Макро!$45:$45))</f>
        <v>0</v>
      </c>
    </row>
    <row r="48" spans="1:114" x14ac:dyDescent="0.25">
      <c r="B48" s="131" t="s">
        <v>421</v>
      </c>
      <c r="F48" s="36"/>
      <c r="G48" s="49"/>
      <c r="H48" s="49"/>
      <c r="I48" s="163"/>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36"/>
      <c r="CY48" s="36"/>
      <c r="CZ48" s="36"/>
      <c r="DA48" s="36"/>
      <c r="DB48" s="36"/>
      <c r="DC48" s="36"/>
      <c r="DD48" s="36"/>
      <c r="DE48" s="36"/>
      <c r="DF48" s="36"/>
      <c r="DG48" s="36"/>
      <c r="DH48" s="36"/>
      <c r="DI48" s="36"/>
      <c r="DJ48" s="36"/>
    </row>
    <row r="49" spans="1:114" x14ac:dyDescent="0.25">
      <c r="B49" s="162" t="str">
        <f t="shared" ref="B49:B58" si="3">B38</f>
        <v>Электроэнергия</v>
      </c>
      <c r="D49" s="45" t="str">
        <f t="shared" ref="D49:D58" si="4">D38</f>
        <v>руб. / кВт*ч</v>
      </c>
      <c r="E49" s="45">
        <f>N(Ввод!H172)</f>
        <v>0</v>
      </c>
      <c r="F49" s="36"/>
      <c r="G49" s="49"/>
      <c r="H49" s="49"/>
      <c r="I49" s="163"/>
      <c r="J49" s="36">
        <f>$E49*Ввод!I172</f>
        <v>0</v>
      </c>
      <c r="K49" s="36">
        <f>$E49*Ввод!J172</f>
        <v>0</v>
      </c>
      <c r="L49" s="36">
        <f>$E49*Ввод!K172</f>
        <v>0</v>
      </c>
      <c r="M49" s="36">
        <f>$E49*Ввод!L172</f>
        <v>0</v>
      </c>
      <c r="N49" s="36">
        <f>$E49*Ввод!M172</f>
        <v>0</v>
      </c>
      <c r="O49" s="36">
        <f>$E49*Ввод!N172</f>
        <v>0</v>
      </c>
      <c r="P49" s="36">
        <f>$E49*Ввод!O172</f>
        <v>0</v>
      </c>
      <c r="Q49" s="36">
        <f>$E49*Ввод!P172</f>
        <v>0</v>
      </c>
      <c r="R49" s="36">
        <f>$E49*Ввод!Q172</f>
        <v>0</v>
      </c>
      <c r="S49" s="36">
        <f>$E49*Ввод!R172</f>
        <v>0</v>
      </c>
      <c r="T49" s="36">
        <f>$E49*Ввод!S172</f>
        <v>0</v>
      </c>
      <c r="U49" s="36">
        <f>$E49*Ввод!T172</f>
        <v>0</v>
      </c>
      <c r="V49" s="36">
        <f>$E49*Ввод!U172</f>
        <v>0</v>
      </c>
      <c r="W49" s="36">
        <f>$E49*Ввод!V172</f>
        <v>0</v>
      </c>
      <c r="X49" s="36">
        <f>$E49*Ввод!W172</f>
        <v>0</v>
      </c>
      <c r="Y49" s="36">
        <f>$E49*Ввод!X172</f>
        <v>0</v>
      </c>
      <c r="Z49" s="36">
        <f>$E49*Ввод!Y172</f>
        <v>0</v>
      </c>
      <c r="AA49" s="36">
        <f>$E49*Ввод!Z172</f>
        <v>0</v>
      </c>
      <c r="AB49" s="36">
        <f>$E49*Ввод!AA172</f>
        <v>0</v>
      </c>
      <c r="AC49" s="36">
        <f>$E49*Ввод!AB172</f>
        <v>0</v>
      </c>
      <c r="AD49" s="36">
        <f>$E49*Ввод!AC172</f>
        <v>0</v>
      </c>
      <c r="AE49" s="36">
        <f>$E49*Ввод!AD172</f>
        <v>0</v>
      </c>
      <c r="AF49" s="36">
        <f>$E49*Ввод!AE172</f>
        <v>0</v>
      </c>
      <c r="AG49" s="36">
        <f>$E49*Ввод!AF172</f>
        <v>0</v>
      </c>
      <c r="AH49" s="36">
        <f>$E49*Ввод!AG172</f>
        <v>0</v>
      </c>
      <c r="AI49" s="36">
        <f>$E49*Ввод!AH172</f>
        <v>0</v>
      </c>
      <c r="AJ49" s="36">
        <f>$E49*Ввод!AI172</f>
        <v>0</v>
      </c>
      <c r="AK49" s="36">
        <f>$E49*Ввод!AJ172</f>
        <v>0</v>
      </c>
      <c r="AL49" s="36">
        <f>$E49*Ввод!AK172</f>
        <v>0</v>
      </c>
      <c r="AM49" s="36">
        <f>$E49*Ввод!AL172</f>
        <v>0</v>
      </c>
      <c r="AN49" s="36">
        <f>$E49*Ввод!AM172</f>
        <v>0</v>
      </c>
      <c r="AO49" s="36">
        <f>$E49*Ввод!AN172</f>
        <v>0</v>
      </c>
      <c r="AP49" s="36">
        <f>$E49*Ввод!AO172</f>
        <v>0</v>
      </c>
      <c r="AQ49" s="36">
        <f>$E49*Ввод!AP172</f>
        <v>0</v>
      </c>
      <c r="AR49" s="36">
        <f>$E49*Ввод!AQ172</f>
        <v>0</v>
      </c>
      <c r="AS49" s="36">
        <f>$E49*Ввод!AR172</f>
        <v>0</v>
      </c>
      <c r="AT49" s="36">
        <f>$E49*Ввод!AS172</f>
        <v>0</v>
      </c>
      <c r="AU49" s="36">
        <f>$E49*Ввод!AT172</f>
        <v>0</v>
      </c>
      <c r="AV49" s="36">
        <f>$E49*Ввод!AU172</f>
        <v>0</v>
      </c>
      <c r="AW49" s="36">
        <f>$E49*Ввод!AV172</f>
        <v>0</v>
      </c>
      <c r="AX49" s="36">
        <f>$E49*Ввод!AW172</f>
        <v>0</v>
      </c>
      <c r="AY49" s="36">
        <f>$E49*Ввод!AX172</f>
        <v>0</v>
      </c>
      <c r="AZ49" s="36">
        <f>$E49*Ввод!AY172</f>
        <v>0</v>
      </c>
      <c r="BA49" s="36">
        <f>$E49*Ввод!AZ172</f>
        <v>0</v>
      </c>
      <c r="BB49" s="36">
        <f>$E49*Ввод!BA172</f>
        <v>0</v>
      </c>
      <c r="BC49" s="36">
        <f>$E49*Ввод!BB172</f>
        <v>0</v>
      </c>
      <c r="BD49" s="36">
        <f>$E49*Ввод!BC172</f>
        <v>0</v>
      </c>
      <c r="BE49" s="36">
        <f>$E49*Ввод!BD172</f>
        <v>0</v>
      </c>
      <c r="BF49" s="36">
        <f>$E49*Ввод!BE172</f>
        <v>0</v>
      </c>
      <c r="BG49" s="36">
        <f>$E49*Ввод!BF172</f>
        <v>0</v>
      </c>
      <c r="BH49" s="36">
        <f>$E49*Ввод!BG172</f>
        <v>0</v>
      </c>
      <c r="BI49" s="36">
        <f>$E49*Ввод!BH172</f>
        <v>0</v>
      </c>
      <c r="BJ49" s="36">
        <f>$E49*Ввод!BI172</f>
        <v>0</v>
      </c>
      <c r="BK49" s="36">
        <f>$E49*Ввод!BJ172</f>
        <v>0</v>
      </c>
      <c r="BL49" s="36">
        <f>$E49*Ввод!BK172</f>
        <v>0</v>
      </c>
      <c r="BM49" s="36">
        <f>$E49*Ввод!BL172</f>
        <v>0</v>
      </c>
      <c r="BN49" s="36">
        <f>$E49*Ввод!BM172</f>
        <v>0</v>
      </c>
      <c r="BO49" s="36">
        <f>$E49*Ввод!BN172</f>
        <v>0</v>
      </c>
      <c r="BP49" s="36">
        <f>$E49*Ввод!BO172</f>
        <v>0</v>
      </c>
      <c r="BQ49" s="36">
        <f>$E49*Ввод!BP172</f>
        <v>0</v>
      </c>
      <c r="BR49" s="36">
        <f>$E49*Ввод!BQ172</f>
        <v>0</v>
      </c>
      <c r="BS49" s="36">
        <f>$E49*Ввод!BR172</f>
        <v>0</v>
      </c>
      <c r="BT49" s="36">
        <f>$E49*Ввод!BS172</f>
        <v>0</v>
      </c>
      <c r="BU49" s="36">
        <f>$E49*Ввод!BT172</f>
        <v>0</v>
      </c>
      <c r="BV49" s="36">
        <f>$E49*Ввод!BU172</f>
        <v>0</v>
      </c>
      <c r="BW49" s="36">
        <f>$E49*Ввод!BV172</f>
        <v>0</v>
      </c>
      <c r="BX49" s="36">
        <f>$E49*Ввод!BW172</f>
        <v>0</v>
      </c>
      <c r="BY49" s="36">
        <f>$E49*Ввод!BX172</f>
        <v>0</v>
      </c>
      <c r="BZ49" s="36">
        <f>$E49*Ввод!BY172</f>
        <v>0</v>
      </c>
      <c r="CA49" s="36">
        <f>$E49*Ввод!BZ172</f>
        <v>0</v>
      </c>
      <c r="CB49" s="36">
        <f>$E49*Ввод!CA172</f>
        <v>0</v>
      </c>
      <c r="CC49" s="36">
        <f>$E49*Ввод!CB172</f>
        <v>0</v>
      </c>
      <c r="CD49" s="36">
        <f>$E49*Ввод!CC172</f>
        <v>0</v>
      </c>
      <c r="CE49" s="36">
        <f>$E49*Ввод!CD172</f>
        <v>0</v>
      </c>
      <c r="CF49" s="36">
        <f>$E49*Ввод!CE172</f>
        <v>0</v>
      </c>
      <c r="CG49" s="36">
        <f>$E49*Ввод!CF172</f>
        <v>0</v>
      </c>
      <c r="CH49" s="36">
        <f>$E49*Ввод!CG172</f>
        <v>0</v>
      </c>
      <c r="CI49" s="36">
        <f>$E49*Ввод!CH172</f>
        <v>0</v>
      </c>
      <c r="CJ49" s="36">
        <f>$E49*Ввод!CI172</f>
        <v>0</v>
      </c>
      <c r="CK49" s="36">
        <f>$E49*Ввод!CJ172</f>
        <v>0</v>
      </c>
      <c r="CL49" s="36">
        <f>$E49*Ввод!CK172</f>
        <v>0</v>
      </c>
      <c r="CM49" s="36">
        <f>$E49*Ввод!CL172</f>
        <v>0</v>
      </c>
      <c r="CN49" s="36">
        <f>$E49*Ввод!CM172</f>
        <v>0</v>
      </c>
      <c r="CO49" s="36">
        <f>$E49*Ввод!CN172</f>
        <v>0</v>
      </c>
      <c r="CP49" s="36">
        <f>$E49*Ввод!CO172</f>
        <v>0</v>
      </c>
      <c r="CQ49" s="36">
        <f>$E49*Ввод!CP172</f>
        <v>0</v>
      </c>
      <c r="CR49" s="36">
        <f>$E49*Ввод!CQ172</f>
        <v>0</v>
      </c>
      <c r="CS49" s="36">
        <f>$E49*Ввод!CR172</f>
        <v>0</v>
      </c>
      <c r="CT49" s="36">
        <f>$E49*Ввод!CS172</f>
        <v>0</v>
      </c>
      <c r="CU49" s="36">
        <f>$E49*Ввод!CT172</f>
        <v>0</v>
      </c>
      <c r="CV49" s="36">
        <f>$E49*Ввод!CU172</f>
        <v>0</v>
      </c>
      <c r="CW49" s="36">
        <f>$E49*Ввод!CV172</f>
        <v>0</v>
      </c>
      <c r="CX49" s="36">
        <f>$E49*Ввод!CW172</f>
        <v>0</v>
      </c>
      <c r="CY49" s="36">
        <f>$E49*Ввод!CX172</f>
        <v>0</v>
      </c>
      <c r="CZ49" s="36">
        <f>$E49*Ввод!CY172</f>
        <v>0</v>
      </c>
      <c r="DA49" s="36">
        <f>$E49*Ввод!CZ172</f>
        <v>0</v>
      </c>
      <c r="DB49" s="36">
        <f>$E49*Ввод!DA172</f>
        <v>0</v>
      </c>
      <c r="DC49" s="36">
        <f>$E49*Ввод!DB172</f>
        <v>0</v>
      </c>
      <c r="DD49" s="36">
        <f>$E49*Ввод!DC172</f>
        <v>0</v>
      </c>
      <c r="DE49" s="36">
        <f>$E49*Ввод!DD172</f>
        <v>0</v>
      </c>
      <c r="DF49" s="36">
        <f>$E49*Ввод!DE172</f>
        <v>0</v>
      </c>
      <c r="DG49" s="36">
        <f>$E49*Ввод!DF172</f>
        <v>0</v>
      </c>
      <c r="DH49" s="36">
        <f>$E49*Ввод!DG172</f>
        <v>0</v>
      </c>
      <c r="DI49" s="36">
        <f>$E49*Ввод!DH172</f>
        <v>0</v>
      </c>
      <c r="DJ49" s="36">
        <f>$E49*Ввод!DI172</f>
        <v>0</v>
      </c>
    </row>
    <row r="50" spans="1:114" x14ac:dyDescent="0.25">
      <c r="B50" s="162" t="str">
        <f t="shared" si="3"/>
        <v>Теплоэнергия</v>
      </c>
      <c r="D50" s="45" t="str">
        <f t="shared" si="4"/>
        <v>руб. / Гкал</v>
      </c>
      <c r="E50" s="45">
        <f>N(Ввод!H173)</f>
        <v>0</v>
      </c>
      <c r="F50" s="36"/>
      <c r="G50" s="49"/>
      <c r="H50" s="49"/>
      <c r="I50" s="163"/>
      <c r="J50" s="36">
        <f>$E50*Ввод!I173</f>
        <v>0</v>
      </c>
      <c r="K50" s="36">
        <f>$E50*Ввод!J173</f>
        <v>0</v>
      </c>
      <c r="L50" s="36">
        <f>$E50*Ввод!K173</f>
        <v>0</v>
      </c>
      <c r="M50" s="36">
        <f>$E50*Ввод!L173</f>
        <v>0</v>
      </c>
      <c r="N50" s="36">
        <f>$E50*Ввод!M173</f>
        <v>0</v>
      </c>
      <c r="O50" s="36">
        <f>$E50*Ввод!N173</f>
        <v>0</v>
      </c>
      <c r="P50" s="36">
        <f>$E50*Ввод!O173</f>
        <v>0</v>
      </c>
      <c r="Q50" s="36">
        <f>$E50*Ввод!P173</f>
        <v>0</v>
      </c>
      <c r="R50" s="36">
        <f>$E50*Ввод!Q173</f>
        <v>0</v>
      </c>
      <c r="S50" s="36">
        <f>$E50*Ввод!R173</f>
        <v>0</v>
      </c>
      <c r="T50" s="36">
        <f>$E50*Ввод!S173</f>
        <v>0</v>
      </c>
      <c r="U50" s="36">
        <f>$E50*Ввод!T173</f>
        <v>0</v>
      </c>
      <c r="V50" s="36">
        <f>$E50*Ввод!U173</f>
        <v>0</v>
      </c>
      <c r="W50" s="36">
        <f>$E50*Ввод!V173</f>
        <v>0</v>
      </c>
      <c r="X50" s="36">
        <f>$E50*Ввод!W173</f>
        <v>0</v>
      </c>
      <c r="Y50" s="36">
        <f>$E50*Ввод!X173</f>
        <v>0</v>
      </c>
      <c r="Z50" s="36">
        <f>$E50*Ввод!Y173</f>
        <v>0</v>
      </c>
      <c r="AA50" s="36">
        <f>$E50*Ввод!Z173</f>
        <v>0</v>
      </c>
      <c r="AB50" s="36">
        <f>$E50*Ввод!AA173</f>
        <v>0</v>
      </c>
      <c r="AC50" s="36">
        <f>$E50*Ввод!AB173</f>
        <v>0</v>
      </c>
      <c r="AD50" s="36">
        <f>$E50*Ввод!AC173</f>
        <v>0</v>
      </c>
      <c r="AE50" s="36">
        <f>$E50*Ввод!AD173</f>
        <v>0</v>
      </c>
      <c r="AF50" s="36">
        <f>$E50*Ввод!AE173</f>
        <v>0</v>
      </c>
      <c r="AG50" s="36">
        <f>$E50*Ввод!AF173</f>
        <v>0</v>
      </c>
      <c r="AH50" s="36">
        <f>$E50*Ввод!AG173</f>
        <v>0</v>
      </c>
      <c r="AI50" s="36">
        <f>$E50*Ввод!AH173</f>
        <v>0</v>
      </c>
      <c r="AJ50" s="36">
        <f>$E50*Ввод!AI173</f>
        <v>0</v>
      </c>
      <c r="AK50" s="36">
        <f>$E50*Ввод!AJ173</f>
        <v>0</v>
      </c>
      <c r="AL50" s="36">
        <f>$E50*Ввод!AK173</f>
        <v>0</v>
      </c>
      <c r="AM50" s="36">
        <f>$E50*Ввод!AL173</f>
        <v>0</v>
      </c>
      <c r="AN50" s="36">
        <f>$E50*Ввод!AM173</f>
        <v>0</v>
      </c>
      <c r="AO50" s="36">
        <f>$E50*Ввод!AN173</f>
        <v>0</v>
      </c>
      <c r="AP50" s="36">
        <f>$E50*Ввод!AO173</f>
        <v>0</v>
      </c>
      <c r="AQ50" s="36">
        <f>$E50*Ввод!AP173</f>
        <v>0</v>
      </c>
      <c r="AR50" s="36">
        <f>$E50*Ввод!AQ173</f>
        <v>0</v>
      </c>
      <c r="AS50" s="36">
        <f>$E50*Ввод!AR173</f>
        <v>0</v>
      </c>
      <c r="AT50" s="36">
        <f>$E50*Ввод!AS173</f>
        <v>0</v>
      </c>
      <c r="AU50" s="36">
        <f>$E50*Ввод!AT173</f>
        <v>0</v>
      </c>
      <c r="AV50" s="36">
        <f>$E50*Ввод!AU173</f>
        <v>0</v>
      </c>
      <c r="AW50" s="36">
        <f>$E50*Ввод!AV173</f>
        <v>0</v>
      </c>
      <c r="AX50" s="36">
        <f>$E50*Ввод!AW173</f>
        <v>0</v>
      </c>
      <c r="AY50" s="36">
        <f>$E50*Ввод!AX173</f>
        <v>0</v>
      </c>
      <c r="AZ50" s="36">
        <f>$E50*Ввод!AY173</f>
        <v>0</v>
      </c>
      <c r="BA50" s="36">
        <f>$E50*Ввод!AZ173</f>
        <v>0</v>
      </c>
      <c r="BB50" s="36">
        <f>$E50*Ввод!BA173</f>
        <v>0</v>
      </c>
      <c r="BC50" s="36">
        <f>$E50*Ввод!BB173</f>
        <v>0</v>
      </c>
      <c r="BD50" s="36">
        <f>$E50*Ввод!BC173</f>
        <v>0</v>
      </c>
      <c r="BE50" s="36">
        <f>$E50*Ввод!BD173</f>
        <v>0</v>
      </c>
      <c r="BF50" s="36">
        <f>$E50*Ввод!BE173</f>
        <v>0</v>
      </c>
      <c r="BG50" s="36">
        <f>$E50*Ввод!BF173</f>
        <v>0</v>
      </c>
      <c r="BH50" s="36">
        <f>$E50*Ввод!BG173</f>
        <v>0</v>
      </c>
      <c r="BI50" s="36">
        <f>$E50*Ввод!BH173</f>
        <v>0</v>
      </c>
      <c r="BJ50" s="36">
        <f>$E50*Ввод!BI173</f>
        <v>0</v>
      </c>
      <c r="BK50" s="36">
        <f>$E50*Ввод!BJ173</f>
        <v>0</v>
      </c>
      <c r="BL50" s="36">
        <f>$E50*Ввод!BK173</f>
        <v>0</v>
      </c>
      <c r="BM50" s="36">
        <f>$E50*Ввод!BL173</f>
        <v>0</v>
      </c>
      <c r="BN50" s="36">
        <f>$E50*Ввод!BM173</f>
        <v>0</v>
      </c>
      <c r="BO50" s="36">
        <f>$E50*Ввод!BN173</f>
        <v>0</v>
      </c>
      <c r="BP50" s="36">
        <f>$E50*Ввод!BO173</f>
        <v>0</v>
      </c>
      <c r="BQ50" s="36">
        <f>$E50*Ввод!BP173</f>
        <v>0</v>
      </c>
      <c r="BR50" s="36">
        <f>$E50*Ввод!BQ173</f>
        <v>0</v>
      </c>
      <c r="BS50" s="36">
        <f>$E50*Ввод!BR173</f>
        <v>0</v>
      </c>
      <c r="BT50" s="36">
        <f>$E50*Ввод!BS173</f>
        <v>0</v>
      </c>
      <c r="BU50" s="36">
        <f>$E50*Ввод!BT173</f>
        <v>0</v>
      </c>
      <c r="BV50" s="36">
        <f>$E50*Ввод!BU173</f>
        <v>0</v>
      </c>
      <c r="BW50" s="36">
        <f>$E50*Ввод!BV173</f>
        <v>0</v>
      </c>
      <c r="BX50" s="36">
        <f>$E50*Ввод!BW173</f>
        <v>0</v>
      </c>
      <c r="BY50" s="36">
        <f>$E50*Ввод!BX173</f>
        <v>0</v>
      </c>
      <c r="BZ50" s="36">
        <f>$E50*Ввод!BY173</f>
        <v>0</v>
      </c>
      <c r="CA50" s="36">
        <f>$E50*Ввод!BZ173</f>
        <v>0</v>
      </c>
      <c r="CB50" s="36">
        <f>$E50*Ввод!CA173</f>
        <v>0</v>
      </c>
      <c r="CC50" s="36">
        <f>$E50*Ввод!CB173</f>
        <v>0</v>
      </c>
      <c r="CD50" s="36">
        <f>$E50*Ввод!CC173</f>
        <v>0</v>
      </c>
      <c r="CE50" s="36">
        <f>$E50*Ввод!CD173</f>
        <v>0</v>
      </c>
      <c r="CF50" s="36">
        <f>$E50*Ввод!CE173</f>
        <v>0</v>
      </c>
      <c r="CG50" s="36">
        <f>$E50*Ввод!CF173</f>
        <v>0</v>
      </c>
      <c r="CH50" s="36">
        <f>$E50*Ввод!CG173</f>
        <v>0</v>
      </c>
      <c r="CI50" s="36">
        <f>$E50*Ввод!CH173</f>
        <v>0</v>
      </c>
      <c r="CJ50" s="36">
        <f>$E50*Ввод!CI173</f>
        <v>0</v>
      </c>
      <c r="CK50" s="36">
        <f>$E50*Ввод!CJ173</f>
        <v>0</v>
      </c>
      <c r="CL50" s="36">
        <f>$E50*Ввод!CK173</f>
        <v>0</v>
      </c>
      <c r="CM50" s="36">
        <f>$E50*Ввод!CL173</f>
        <v>0</v>
      </c>
      <c r="CN50" s="36">
        <f>$E50*Ввод!CM173</f>
        <v>0</v>
      </c>
      <c r="CO50" s="36">
        <f>$E50*Ввод!CN173</f>
        <v>0</v>
      </c>
      <c r="CP50" s="36">
        <f>$E50*Ввод!CO173</f>
        <v>0</v>
      </c>
      <c r="CQ50" s="36">
        <f>$E50*Ввод!CP173</f>
        <v>0</v>
      </c>
      <c r="CR50" s="36">
        <f>$E50*Ввод!CQ173</f>
        <v>0</v>
      </c>
      <c r="CS50" s="36">
        <f>$E50*Ввод!CR173</f>
        <v>0</v>
      </c>
      <c r="CT50" s="36">
        <f>$E50*Ввод!CS173</f>
        <v>0</v>
      </c>
      <c r="CU50" s="36">
        <f>$E50*Ввод!CT173</f>
        <v>0</v>
      </c>
      <c r="CV50" s="36">
        <f>$E50*Ввод!CU173</f>
        <v>0</v>
      </c>
      <c r="CW50" s="36">
        <f>$E50*Ввод!CV173</f>
        <v>0</v>
      </c>
      <c r="CX50" s="36">
        <f>$E50*Ввод!CW173</f>
        <v>0</v>
      </c>
      <c r="CY50" s="36">
        <f>$E50*Ввод!CX173</f>
        <v>0</v>
      </c>
      <c r="CZ50" s="36">
        <f>$E50*Ввод!CY173</f>
        <v>0</v>
      </c>
      <c r="DA50" s="36">
        <f>$E50*Ввод!CZ173</f>
        <v>0</v>
      </c>
      <c r="DB50" s="36">
        <f>$E50*Ввод!DA173</f>
        <v>0</v>
      </c>
      <c r="DC50" s="36">
        <f>$E50*Ввод!DB173</f>
        <v>0</v>
      </c>
      <c r="DD50" s="36">
        <f>$E50*Ввод!DC173</f>
        <v>0</v>
      </c>
      <c r="DE50" s="36">
        <f>$E50*Ввод!DD173</f>
        <v>0</v>
      </c>
      <c r="DF50" s="36">
        <f>$E50*Ввод!DE173</f>
        <v>0</v>
      </c>
      <c r="DG50" s="36">
        <f>$E50*Ввод!DF173</f>
        <v>0</v>
      </c>
      <c r="DH50" s="36">
        <f>$E50*Ввод!DG173</f>
        <v>0</v>
      </c>
      <c r="DI50" s="36">
        <f>$E50*Ввод!DH173</f>
        <v>0</v>
      </c>
      <c r="DJ50" s="36">
        <f>$E50*Ввод!DI173</f>
        <v>0</v>
      </c>
    </row>
    <row r="51" spans="1:114" x14ac:dyDescent="0.25">
      <c r="B51" s="162" t="str">
        <f t="shared" si="3"/>
        <v>Природный газ</v>
      </c>
      <c r="D51" s="45" t="str">
        <f t="shared" si="4"/>
        <v>руб. / тут</v>
      </c>
      <c r="E51" s="45">
        <f>N(Ввод!H174)</f>
        <v>0</v>
      </c>
      <c r="F51" s="36"/>
      <c r="G51" s="49"/>
      <c r="H51" s="49"/>
      <c r="I51" s="163"/>
      <c r="J51" s="36">
        <f>$E51*Ввод!I174</f>
        <v>0</v>
      </c>
      <c r="K51" s="36">
        <f>$E51*Ввод!J174</f>
        <v>0</v>
      </c>
      <c r="L51" s="36">
        <f>$E51*Ввод!K174</f>
        <v>0</v>
      </c>
      <c r="M51" s="36">
        <f>$E51*Ввод!L174</f>
        <v>0</v>
      </c>
      <c r="N51" s="36">
        <f>$E51*Ввод!M174</f>
        <v>0</v>
      </c>
      <c r="O51" s="36">
        <f>$E51*Ввод!N174</f>
        <v>0</v>
      </c>
      <c r="P51" s="36">
        <f>$E51*Ввод!O174</f>
        <v>0</v>
      </c>
      <c r="Q51" s="36">
        <f>$E51*Ввод!P174</f>
        <v>0</v>
      </c>
      <c r="R51" s="36">
        <f>$E51*Ввод!Q174</f>
        <v>0</v>
      </c>
      <c r="S51" s="36">
        <f>$E51*Ввод!R174</f>
        <v>0</v>
      </c>
      <c r="T51" s="36">
        <f>$E51*Ввод!S174</f>
        <v>0</v>
      </c>
      <c r="U51" s="36">
        <f>$E51*Ввод!T174</f>
        <v>0</v>
      </c>
      <c r="V51" s="36">
        <f>$E51*Ввод!U174</f>
        <v>0</v>
      </c>
      <c r="W51" s="36">
        <f>$E51*Ввод!V174</f>
        <v>0</v>
      </c>
      <c r="X51" s="36">
        <f>$E51*Ввод!W174</f>
        <v>0</v>
      </c>
      <c r="Y51" s="36">
        <f>$E51*Ввод!X174</f>
        <v>0</v>
      </c>
      <c r="Z51" s="36">
        <f>$E51*Ввод!Y174</f>
        <v>0</v>
      </c>
      <c r="AA51" s="36">
        <f>$E51*Ввод!Z174</f>
        <v>0</v>
      </c>
      <c r="AB51" s="36">
        <f>$E51*Ввод!AA174</f>
        <v>0</v>
      </c>
      <c r="AC51" s="36">
        <f>$E51*Ввод!AB174</f>
        <v>0</v>
      </c>
      <c r="AD51" s="36">
        <f>$E51*Ввод!AC174</f>
        <v>0</v>
      </c>
      <c r="AE51" s="36">
        <f>$E51*Ввод!AD174</f>
        <v>0</v>
      </c>
      <c r="AF51" s="36">
        <f>$E51*Ввод!AE174</f>
        <v>0</v>
      </c>
      <c r="AG51" s="36">
        <f>$E51*Ввод!AF174</f>
        <v>0</v>
      </c>
      <c r="AH51" s="36">
        <f>$E51*Ввод!AG174</f>
        <v>0</v>
      </c>
      <c r="AI51" s="36">
        <f>$E51*Ввод!AH174</f>
        <v>0</v>
      </c>
      <c r="AJ51" s="36">
        <f>$E51*Ввод!AI174</f>
        <v>0</v>
      </c>
      <c r="AK51" s="36">
        <f>$E51*Ввод!AJ174</f>
        <v>0</v>
      </c>
      <c r="AL51" s="36">
        <f>$E51*Ввод!AK174</f>
        <v>0</v>
      </c>
      <c r="AM51" s="36">
        <f>$E51*Ввод!AL174</f>
        <v>0</v>
      </c>
      <c r="AN51" s="36">
        <f>$E51*Ввод!AM174</f>
        <v>0</v>
      </c>
      <c r="AO51" s="36">
        <f>$E51*Ввод!AN174</f>
        <v>0</v>
      </c>
      <c r="AP51" s="36">
        <f>$E51*Ввод!AO174</f>
        <v>0</v>
      </c>
      <c r="AQ51" s="36">
        <f>$E51*Ввод!AP174</f>
        <v>0</v>
      </c>
      <c r="AR51" s="36">
        <f>$E51*Ввод!AQ174</f>
        <v>0</v>
      </c>
      <c r="AS51" s="36">
        <f>$E51*Ввод!AR174</f>
        <v>0</v>
      </c>
      <c r="AT51" s="36">
        <f>$E51*Ввод!AS174</f>
        <v>0</v>
      </c>
      <c r="AU51" s="36">
        <f>$E51*Ввод!AT174</f>
        <v>0</v>
      </c>
      <c r="AV51" s="36">
        <f>$E51*Ввод!AU174</f>
        <v>0</v>
      </c>
      <c r="AW51" s="36">
        <f>$E51*Ввод!AV174</f>
        <v>0</v>
      </c>
      <c r="AX51" s="36">
        <f>$E51*Ввод!AW174</f>
        <v>0</v>
      </c>
      <c r="AY51" s="36">
        <f>$E51*Ввод!AX174</f>
        <v>0</v>
      </c>
      <c r="AZ51" s="36">
        <f>$E51*Ввод!AY174</f>
        <v>0</v>
      </c>
      <c r="BA51" s="36">
        <f>$E51*Ввод!AZ174</f>
        <v>0</v>
      </c>
      <c r="BB51" s="36">
        <f>$E51*Ввод!BA174</f>
        <v>0</v>
      </c>
      <c r="BC51" s="36">
        <f>$E51*Ввод!BB174</f>
        <v>0</v>
      </c>
      <c r="BD51" s="36">
        <f>$E51*Ввод!BC174</f>
        <v>0</v>
      </c>
      <c r="BE51" s="36">
        <f>$E51*Ввод!BD174</f>
        <v>0</v>
      </c>
      <c r="BF51" s="36">
        <f>$E51*Ввод!BE174</f>
        <v>0</v>
      </c>
      <c r="BG51" s="36">
        <f>$E51*Ввод!BF174</f>
        <v>0</v>
      </c>
      <c r="BH51" s="36">
        <f>$E51*Ввод!BG174</f>
        <v>0</v>
      </c>
      <c r="BI51" s="36">
        <f>$E51*Ввод!BH174</f>
        <v>0</v>
      </c>
      <c r="BJ51" s="36">
        <f>$E51*Ввод!BI174</f>
        <v>0</v>
      </c>
      <c r="BK51" s="36">
        <f>$E51*Ввод!BJ174</f>
        <v>0</v>
      </c>
      <c r="BL51" s="36">
        <f>$E51*Ввод!BK174</f>
        <v>0</v>
      </c>
      <c r="BM51" s="36">
        <f>$E51*Ввод!BL174</f>
        <v>0</v>
      </c>
      <c r="BN51" s="36">
        <f>$E51*Ввод!BM174</f>
        <v>0</v>
      </c>
      <c r="BO51" s="36">
        <f>$E51*Ввод!BN174</f>
        <v>0</v>
      </c>
      <c r="BP51" s="36">
        <f>$E51*Ввод!BO174</f>
        <v>0</v>
      </c>
      <c r="BQ51" s="36">
        <f>$E51*Ввод!BP174</f>
        <v>0</v>
      </c>
      <c r="BR51" s="36">
        <f>$E51*Ввод!BQ174</f>
        <v>0</v>
      </c>
      <c r="BS51" s="36">
        <f>$E51*Ввод!BR174</f>
        <v>0</v>
      </c>
      <c r="BT51" s="36">
        <f>$E51*Ввод!BS174</f>
        <v>0</v>
      </c>
      <c r="BU51" s="36">
        <f>$E51*Ввод!BT174</f>
        <v>0</v>
      </c>
      <c r="BV51" s="36">
        <f>$E51*Ввод!BU174</f>
        <v>0</v>
      </c>
      <c r="BW51" s="36">
        <f>$E51*Ввод!BV174</f>
        <v>0</v>
      </c>
      <c r="BX51" s="36">
        <f>$E51*Ввод!BW174</f>
        <v>0</v>
      </c>
      <c r="BY51" s="36">
        <f>$E51*Ввод!BX174</f>
        <v>0</v>
      </c>
      <c r="BZ51" s="36">
        <f>$E51*Ввод!BY174</f>
        <v>0</v>
      </c>
      <c r="CA51" s="36">
        <f>$E51*Ввод!BZ174</f>
        <v>0</v>
      </c>
      <c r="CB51" s="36">
        <f>$E51*Ввод!CA174</f>
        <v>0</v>
      </c>
      <c r="CC51" s="36">
        <f>$E51*Ввод!CB174</f>
        <v>0</v>
      </c>
      <c r="CD51" s="36">
        <f>$E51*Ввод!CC174</f>
        <v>0</v>
      </c>
      <c r="CE51" s="36">
        <f>$E51*Ввод!CD174</f>
        <v>0</v>
      </c>
      <c r="CF51" s="36">
        <f>$E51*Ввод!CE174</f>
        <v>0</v>
      </c>
      <c r="CG51" s="36">
        <f>$E51*Ввод!CF174</f>
        <v>0</v>
      </c>
      <c r="CH51" s="36">
        <f>$E51*Ввод!CG174</f>
        <v>0</v>
      </c>
      <c r="CI51" s="36">
        <f>$E51*Ввод!CH174</f>
        <v>0</v>
      </c>
      <c r="CJ51" s="36">
        <f>$E51*Ввод!CI174</f>
        <v>0</v>
      </c>
      <c r="CK51" s="36">
        <f>$E51*Ввод!CJ174</f>
        <v>0</v>
      </c>
      <c r="CL51" s="36">
        <f>$E51*Ввод!CK174</f>
        <v>0</v>
      </c>
      <c r="CM51" s="36">
        <f>$E51*Ввод!CL174</f>
        <v>0</v>
      </c>
      <c r="CN51" s="36">
        <f>$E51*Ввод!CM174</f>
        <v>0</v>
      </c>
      <c r="CO51" s="36">
        <f>$E51*Ввод!CN174</f>
        <v>0</v>
      </c>
      <c r="CP51" s="36">
        <f>$E51*Ввод!CO174</f>
        <v>0</v>
      </c>
      <c r="CQ51" s="36">
        <f>$E51*Ввод!CP174</f>
        <v>0</v>
      </c>
      <c r="CR51" s="36">
        <f>$E51*Ввод!CQ174</f>
        <v>0</v>
      </c>
      <c r="CS51" s="36">
        <f>$E51*Ввод!CR174</f>
        <v>0</v>
      </c>
      <c r="CT51" s="36">
        <f>$E51*Ввод!CS174</f>
        <v>0</v>
      </c>
      <c r="CU51" s="36">
        <f>$E51*Ввод!CT174</f>
        <v>0</v>
      </c>
      <c r="CV51" s="36">
        <f>$E51*Ввод!CU174</f>
        <v>0</v>
      </c>
      <c r="CW51" s="36">
        <f>$E51*Ввод!CV174</f>
        <v>0</v>
      </c>
      <c r="CX51" s="36">
        <f>$E51*Ввод!CW174</f>
        <v>0</v>
      </c>
      <c r="CY51" s="36">
        <f>$E51*Ввод!CX174</f>
        <v>0</v>
      </c>
      <c r="CZ51" s="36">
        <f>$E51*Ввод!CY174</f>
        <v>0</v>
      </c>
      <c r="DA51" s="36">
        <f>$E51*Ввод!CZ174</f>
        <v>0</v>
      </c>
      <c r="DB51" s="36">
        <f>$E51*Ввод!DA174</f>
        <v>0</v>
      </c>
      <c r="DC51" s="36">
        <f>$E51*Ввод!DB174</f>
        <v>0</v>
      </c>
      <c r="DD51" s="36">
        <f>$E51*Ввод!DC174</f>
        <v>0</v>
      </c>
      <c r="DE51" s="36">
        <f>$E51*Ввод!DD174</f>
        <v>0</v>
      </c>
      <c r="DF51" s="36">
        <f>$E51*Ввод!DE174</f>
        <v>0</v>
      </c>
      <c r="DG51" s="36">
        <f>$E51*Ввод!DF174</f>
        <v>0</v>
      </c>
      <c r="DH51" s="36">
        <f>$E51*Ввод!DG174</f>
        <v>0</v>
      </c>
      <c r="DI51" s="36">
        <f>$E51*Ввод!DH174</f>
        <v>0</v>
      </c>
      <c r="DJ51" s="36">
        <f>$E51*Ввод!DI174</f>
        <v>0</v>
      </c>
    </row>
    <row r="52" spans="1:114" x14ac:dyDescent="0.25">
      <c r="B52" s="162" t="str">
        <f t="shared" si="3"/>
        <v>Уголь</v>
      </c>
      <c r="D52" s="45" t="str">
        <f t="shared" si="4"/>
        <v>руб. / тут</v>
      </c>
      <c r="E52" s="45">
        <f>N(Ввод!H179)</f>
        <v>0</v>
      </c>
      <c r="F52" s="36"/>
      <c r="G52" s="49"/>
      <c r="H52" s="49"/>
      <c r="I52" s="163"/>
      <c r="J52" s="36">
        <f>$E52*Ввод!I179</f>
        <v>0</v>
      </c>
      <c r="K52" s="36">
        <f>$E52*Ввод!J179</f>
        <v>0</v>
      </c>
      <c r="L52" s="36">
        <f>$E52*Ввод!K179</f>
        <v>0</v>
      </c>
      <c r="M52" s="36">
        <f>$E52*Ввод!L179</f>
        <v>0</v>
      </c>
      <c r="N52" s="36">
        <f>$E52*Ввод!M179</f>
        <v>0</v>
      </c>
      <c r="O52" s="36">
        <f>$E52*Ввод!N179</f>
        <v>0</v>
      </c>
      <c r="P52" s="36">
        <f>$E52*Ввод!O179</f>
        <v>0</v>
      </c>
      <c r="Q52" s="36">
        <f>$E52*Ввод!P179</f>
        <v>0</v>
      </c>
      <c r="R52" s="36">
        <f>$E52*Ввод!Q179</f>
        <v>0</v>
      </c>
      <c r="S52" s="36">
        <f>$E52*Ввод!R179</f>
        <v>0</v>
      </c>
      <c r="T52" s="36">
        <f>$E52*Ввод!S179</f>
        <v>0</v>
      </c>
      <c r="U52" s="36">
        <f>$E52*Ввод!T179</f>
        <v>0</v>
      </c>
      <c r="V52" s="36">
        <f>$E52*Ввод!U179</f>
        <v>0</v>
      </c>
      <c r="W52" s="36">
        <f>$E52*Ввод!V179</f>
        <v>0</v>
      </c>
      <c r="X52" s="36">
        <f>$E52*Ввод!W179</f>
        <v>0</v>
      </c>
      <c r="Y52" s="36">
        <f>$E52*Ввод!X179</f>
        <v>0</v>
      </c>
      <c r="Z52" s="36">
        <f>$E52*Ввод!Y179</f>
        <v>0</v>
      </c>
      <c r="AA52" s="36">
        <f>$E52*Ввод!Z179</f>
        <v>0</v>
      </c>
      <c r="AB52" s="36">
        <f>$E52*Ввод!AA179</f>
        <v>0</v>
      </c>
      <c r="AC52" s="36">
        <f>$E52*Ввод!AB179</f>
        <v>0</v>
      </c>
      <c r="AD52" s="36">
        <f>$E52*Ввод!AC179</f>
        <v>0</v>
      </c>
      <c r="AE52" s="36">
        <f>$E52*Ввод!AD179</f>
        <v>0</v>
      </c>
      <c r="AF52" s="36">
        <f>$E52*Ввод!AE179</f>
        <v>0</v>
      </c>
      <c r="AG52" s="36">
        <f>$E52*Ввод!AF179</f>
        <v>0</v>
      </c>
      <c r="AH52" s="36">
        <f>$E52*Ввод!AG179</f>
        <v>0</v>
      </c>
      <c r="AI52" s="36">
        <f>$E52*Ввод!AH179</f>
        <v>0</v>
      </c>
      <c r="AJ52" s="36">
        <f>$E52*Ввод!AI179</f>
        <v>0</v>
      </c>
      <c r="AK52" s="36">
        <f>$E52*Ввод!AJ179</f>
        <v>0</v>
      </c>
      <c r="AL52" s="36">
        <f>$E52*Ввод!AK179</f>
        <v>0</v>
      </c>
      <c r="AM52" s="36">
        <f>$E52*Ввод!AL179</f>
        <v>0</v>
      </c>
      <c r="AN52" s="36">
        <f>$E52*Ввод!AM179</f>
        <v>0</v>
      </c>
      <c r="AO52" s="36">
        <f>$E52*Ввод!AN179</f>
        <v>0</v>
      </c>
      <c r="AP52" s="36">
        <f>$E52*Ввод!AO179</f>
        <v>0</v>
      </c>
      <c r="AQ52" s="36">
        <f>$E52*Ввод!AP179</f>
        <v>0</v>
      </c>
      <c r="AR52" s="36">
        <f>$E52*Ввод!AQ179</f>
        <v>0</v>
      </c>
      <c r="AS52" s="36">
        <f>$E52*Ввод!AR179</f>
        <v>0</v>
      </c>
      <c r="AT52" s="36">
        <f>$E52*Ввод!AS179</f>
        <v>0</v>
      </c>
      <c r="AU52" s="36">
        <f>$E52*Ввод!AT179</f>
        <v>0</v>
      </c>
      <c r="AV52" s="36">
        <f>$E52*Ввод!AU179</f>
        <v>0</v>
      </c>
      <c r="AW52" s="36">
        <f>$E52*Ввод!AV179</f>
        <v>0</v>
      </c>
      <c r="AX52" s="36">
        <f>$E52*Ввод!AW179</f>
        <v>0</v>
      </c>
      <c r="AY52" s="36">
        <f>$E52*Ввод!AX179</f>
        <v>0</v>
      </c>
      <c r="AZ52" s="36">
        <f>$E52*Ввод!AY179</f>
        <v>0</v>
      </c>
      <c r="BA52" s="36">
        <f>$E52*Ввод!AZ179</f>
        <v>0</v>
      </c>
      <c r="BB52" s="36">
        <f>$E52*Ввод!BA179</f>
        <v>0</v>
      </c>
      <c r="BC52" s="36">
        <f>$E52*Ввод!BB179</f>
        <v>0</v>
      </c>
      <c r="BD52" s="36">
        <f>$E52*Ввод!BC179</f>
        <v>0</v>
      </c>
      <c r="BE52" s="36">
        <f>$E52*Ввод!BD179</f>
        <v>0</v>
      </c>
      <c r="BF52" s="36">
        <f>$E52*Ввод!BE179</f>
        <v>0</v>
      </c>
      <c r="BG52" s="36">
        <f>$E52*Ввод!BF179</f>
        <v>0</v>
      </c>
      <c r="BH52" s="36">
        <f>$E52*Ввод!BG179</f>
        <v>0</v>
      </c>
      <c r="BI52" s="36">
        <f>$E52*Ввод!BH179</f>
        <v>0</v>
      </c>
      <c r="BJ52" s="36">
        <f>$E52*Ввод!BI179</f>
        <v>0</v>
      </c>
      <c r="BK52" s="36">
        <f>$E52*Ввод!BJ179</f>
        <v>0</v>
      </c>
      <c r="BL52" s="36">
        <f>$E52*Ввод!BK179</f>
        <v>0</v>
      </c>
      <c r="BM52" s="36">
        <f>$E52*Ввод!BL179</f>
        <v>0</v>
      </c>
      <c r="BN52" s="36">
        <f>$E52*Ввод!BM179</f>
        <v>0</v>
      </c>
      <c r="BO52" s="36">
        <f>$E52*Ввод!BN179</f>
        <v>0</v>
      </c>
      <c r="BP52" s="36">
        <f>$E52*Ввод!BO179</f>
        <v>0</v>
      </c>
      <c r="BQ52" s="36">
        <f>$E52*Ввод!BP179</f>
        <v>0</v>
      </c>
      <c r="BR52" s="36">
        <f>$E52*Ввод!BQ179</f>
        <v>0</v>
      </c>
      <c r="BS52" s="36">
        <f>$E52*Ввод!BR179</f>
        <v>0</v>
      </c>
      <c r="BT52" s="36">
        <f>$E52*Ввод!BS179</f>
        <v>0</v>
      </c>
      <c r="BU52" s="36">
        <f>$E52*Ввод!BT179</f>
        <v>0</v>
      </c>
      <c r="BV52" s="36">
        <f>$E52*Ввод!BU179</f>
        <v>0</v>
      </c>
      <c r="BW52" s="36">
        <f>$E52*Ввод!BV179</f>
        <v>0</v>
      </c>
      <c r="BX52" s="36">
        <f>$E52*Ввод!BW179</f>
        <v>0</v>
      </c>
      <c r="BY52" s="36">
        <f>$E52*Ввод!BX179</f>
        <v>0</v>
      </c>
      <c r="BZ52" s="36">
        <f>$E52*Ввод!BY179</f>
        <v>0</v>
      </c>
      <c r="CA52" s="36">
        <f>$E52*Ввод!BZ179</f>
        <v>0</v>
      </c>
      <c r="CB52" s="36">
        <f>$E52*Ввод!CA179</f>
        <v>0</v>
      </c>
      <c r="CC52" s="36">
        <f>$E52*Ввод!CB179</f>
        <v>0</v>
      </c>
      <c r="CD52" s="36">
        <f>$E52*Ввод!CC179</f>
        <v>0</v>
      </c>
      <c r="CE52" s="36">
        <f>$E52*Ввод!CD179</f>
        <v>0</v>
      </c>
      <c r="CF52" s="36">
        <f>$E52*Ввод!CE179</f>
        <v>0</v>
      </c>
      <c r="CG52" s="36">
        <f>$E52*Ввод!CF179</f>
        <v>0</v>
      </c>
      <c r="CH52" s="36">
        <f>$E52*Ввод!CG179</f>
        <v>0</v>
      </c>
      <c r="CI52" s="36">
        <f>$E52*Ввод!CH179</f>
        <v>0</v>
      </c>
      <c r="CJ52" s="36">
        <f>$E52*Ввод!CI179</f>
        <v>0</v>
      </c>
      <c r="CK52" s="36">
        <f>$E52*Ввод!CJ179</f>
        <v>0</v>
      </c>
      <c r="CL52" s="36">
        <f>$E52*Ввод!CK179</f>
        <v>0</v>
      </c>
      <c r="CM52" s="36">
        <f>$E52*Ввод!CL179</f>
        <v>0</v>
      </c>
      <c r="CN52" s="36">
        <f>$E52*Ввод!CM179</f>
        <v>0</v>
      </c>
      <c r="CO52" s="36">
        <f>$E52*Ввод!CN179</f>
        <v>0</v>
      </c>
      <c r="CP52" s="36">
        <f>$E52*Ввод!CO179</f>
        <v>0</v>
      </c>
      <c r="CQ52" s="36">
        <f>$E52*Ввод!CP179</f>
        <v>0</v>
      </c>
      <c r="CR52" s="36">
        <f>$E52*Ввод!CQ179</f>
        <v>0</v>
      </c>
      <c r="CS52" s="36">
        <f>$E52*Ввод!CR179</f>
        <v>0</v>
      </c>
      <c r="CT52" s="36">
        <f>$E52*Ввод!CS179</f>
        <v>0</v>
      </c>
      <c r="CU52" s="36">
        <f>$E52*Ввод!CT179</f>
        <v>0</v>
      </c>
      <c r="CV52" s="36">
        <f>$E52*Ввод!CU179</f>
        <v>0</v>
      </c>
      <c r="CW52" s="36">
        <f>$E52*Ввод!CV179</f>
        <v>0</v>
      </c>
      <c r="CX52" s="36">
        <f>$E52*Ввод!CW179</f>
        <v>0</v>
      </c>
      <c r="CY52" s="36">
        <f>$E52*Ввод!CX179</f>
        <v>0</v>
      </c>
      <c r="CZ52" s="36">
        <f>$E52*Ввод!CY179</f>
        <v>0</v>
      </c>
      <c r="DA52" s="36">
        <f>$E52*Ввод!CZ179</f>
        <v>0</v>
      </c>
      <c r="DB52" s="36">
        <f>$E52*Ввод!DA179</f>
        <v>0</v>
      </c>
      <c r="DC52" s="36">
        <f>$E52*Ввод!DB179</f>
        <v>0</v>
      </c>
      <c r="DD52" s="36">
        <f>$E52*Ввод!DC179</f>
        <v>0</v>
      </c>
      <c r="DE52" s="36">
        <f>$E52*Ввод!DD179</f>
        <v>0</v>
      </c>
      <c r="DF52" s="36">
        <f>$E52*Ввод!DE179</f>
        <v>0</v>
      </c>
      <c r="DG52" s="36">
        <f>$E52*Ввод!DF179</f>
        <v>0</v>
      </c>
      <c r="DH52" s="36">
        <f>$E52*Ввод!DG179</f>
        <v>0</v>
      </c>
      <c r="DI52" s="36">
        <f>$E52*Ввод!DH179</f>
        <v>0</v>
      </c>
      <c r="DJ52" s="36">
        <f>$E52*Ввод!DI179</f>
        <v>0</v>
      </c>
    </row>
    <row r="53" spans="1:114" x14ac:dyDescent="0.25">
      <c r="B53" s="162" t="str">
        <f t="shared" si="3"/>
        <v>Прочее топливо №1</v>
      </c>
      <c r="D53" s="45" t="str">
        <f t="shared" si="4"/>
        <v>руб. / тут</v>
      </c>
      <c r="E53" s="45">
        <f>N(Ввод!H180)</f>
        <v>0</v>
      </c>
      <c r="F53" s="36"/>
      <c r="G53" s="49"/>
      <c r="H53" s="49"/>
      <c r="I53" s="163"/>
      <c r="J53" s="36">
        <f>$E53*Ввод!I180</f>
        <v>0</v>
      </c>
      <c r="K53" s="36">
        <f>$E53*Ввод!J180</f>
        <v>0</v>
      </c>
      <c r="L53" s="36">
        <f>$E53*Ввод!K180</f>
        <v>0</v>
      </c>
      <c r="M53" s="36">
        <f>$E53*Ввод!L180</f>
        <v>0</v>
      </c>
      <c r="N53" s="36">
        <f>$E53*Ввод!M180</f>
        <v>0</v>
      </c>
      <c r="O53" s="36">
        <f>$E53*Ввод!N180</f>
        <v>0</v>
      </c>
      <c r="P53" s="36">
        <f>$E53*Ввод!O180</f>
        <v>0</v>
      </c>
      <c r="Q53" s="36">
        <f>$E53*Ввод!P180</f>
        <v>0</v>
      </c>
      <c r="R53" s="36">
        <f>$E53*Ввод!Q180</f>
        <v>0</v>
      </c>
      <c r="S53" s="36">
        <f>$E53*Ввод!R180</f>
        <v>0</v>
      </c>
      <c r="T53" s="36">
        <f>$E53*Ввод!S180</f>
        <v>0</v>
      </c>
      <c r="U53" s="36">
        <f>$E53*Ввод!T180</f>
        <v>0</v>
      </c>
      <c r="V53" s="36">
        <f>$E53*Ввод!U180</f>
        <v>0</v>
      </c>
      <c r="W53" s="36">
        <f>$E53*Ввод!V180</f>
        <v>0</v>
      </c>
      <c r="X53" s="36">
        <f>$E53*Ввод!W180</f>
        <v>0</v>
      </c>
      <c r="Y53" s="36">
        <f>$E53*Ввод!X180</f>
        <v>0</v>
      </c>
      <c r="Z53" s="36">
        <f>$E53*Ввод!Y180</f>
        <v>0</v>
      </c>
      <c r="AA53" s="36">
        <f>$E53*Ввод!Z180</f>
        <v>0</v>
      </c>
      <c r="AB53" s="36">
        <f>$E53*Ввод!AA180</f>
        <v>0</v>
      </c>
      <c r="AC53" s="36">
        <f>$E53*Ввод!AB180</f>
        <v>0</v>
      </c>
      <c r="AD53" s="36">
        <f>$E53*Ввод!AC180</f>
        <v>0</v>
      </c>
      <c r="AE53" s="36">
        <f>$E53*Ввод!AD180</f>
        <v>0</v>
      </c>
      <c r="AF53" s="36">
        <f>$E53*Ввод!AE180</f>
        <v>0</v>
      </c>
      <c r="AG53" s="36">
        <f>$E53*Ввод!AF180</f>
        <v>0</v>
      </c>
      <c r="AH53" s="36">
        <f>$E53*Ввод!AG180</f>
        <v>0</v>
      </c>
      <c r="AI53" s="36">
        <f>$E53*Ввод!AH180</f>
        <v>0</v>
      </c>
      <c r="AJ53" s="36">
        <f>$E53*Ввод!AI180</f>
        <v>0</v>
      </c>
      <c r="AK53" s="36">
        <f>$E53*Ввод!AJ180</f>
        <v>0</v>
      </c>
      <c r="AL53" s="36">
        <f>$E53*Ввод!AK180</f>
        <v>0</v>
      </c>
      <c r="AM53" s="36">
        <f>$E53*Ввод!AL180</f>
        <v>0</v>
      </c>
      <c r="AN53" s="36">
        <f>$E53*Ввод!AM180</f>
        <v>0</v>
      </c>
      <c r="AO53" s="36">
        <f>$E53*Ввод!AN180</f>
        <v>0</v>
      </c>
      <c r="AP53" s="36">
        <f>$E53*Ввод!AO180</f>
        <v>0</v>
      </c>
      <c r="AQ53" s="36">
        <f>$E53*Ввод!AP180</f>
        <v>0</v>
      </c>
      <c r="AR53" s="36">
        <f>$E53*Ввод!AQ180</f>
        <v>0</v>
      </c>
      <c r="AS53" s="36">
        <f>$E53*Ввод!AR180</f>
        <v>0</v>
      </c>
      <c r="AT53" s="36">
        <f>$E53*Ввод!AS180</f>
        <v>0</v>
      </c>
      <c r="AU53" s="36">
        <f>$E53*Ввод!AT180</f>
        <v>0</v>
      </c>
      <c r="AV53" s="36">
        <f>$E53*Ввод!AU180</f>
        <v>0</v>
      </c>
      <c r="AW53" s="36">
        <f>$E53*Ввод!AV180</f>
        <v>0</v>
      </c>
      <c r="AX53" s="36">
        <f>$E53*Ввод!AW180</f>
        <v>0</v>
      </c>
      <c r="AY53" s="36">
        <f>$E53*Ввод!AX180</f>
        <v>0</v>
      </c>
      <c r="AZ53" s="36">
        <f>$E53*Ввод!AY180</f>
        <v>0</v>
      </c>
      <c r="BA53" s="36">
        <f>$E53*Ввод!AZ180</f>
        <v>0</v>
      </c>
      <c r="BB53" s="36">
        <f>$E53*Ввод!BA180</f>
        <v>0</v>
      </c>
      <c r="BC53" s="36">
        <f>$E53*Ввод!BB180</f>
        <v>0</v>
      </c>
      <c r="BD53" s="36">
        <f>$E53*Ввод!BC180</f>
        <v>0</v>
      </c>
      <c r="BE53" s="36">
        <f>$E53*Ввод!BD180</f>
        <v>0</v>
      </c>
      <c r="BF53" s="36">
        <f>$E53*Ввод!BE180</f>
        <v>0</v>
      </c>
      <c r="BG53" s="36">
        <f>$E53*Ввод!BF180</f>
        <v>0</v>
      </c>
      <c r="BH53" s="36">
        <f>$E53*Ввод!BG180</f>
        <v>0</v>
      </c>
      <c r="BI53" s="36">
        <f>$E53*Ввод!BH180</f>
        <v>0</v>
      </c>
      <c r="BJ53" s="36">
        <f>$E53*Ввод!BI180</f>
        <v>0</v>
      </c>
      <c r="BK53" s="36">
        <f>$E53*Ввод!BJ180</f>
        <v>0</v>
      </c>
      <c r="BL53" s="36">
        <f>$E53*Ввод!BK180</f>
        <v>0</v>
      </c>
      <c r="BM53" s="36">
        <f>$E53*Ввод!BL180</f>
        <v>0</v>
      </c>
      <c r="BN53" s="36">
        <f>$E53*Ввод!BM180</f>
        <v>0</v>
      </c>
      <c r="BO53" s="36">
        <f>$E53*Ввод!BN180</f>
        <v>0</v>
      </c>
      <c r="BP53" s="36">
        <f>$E53*Ввод!BO180</f>
        <v>0</v>
      </c>
      <c r="BQ53" s="36">
        <f>$E53*Ввод!BP180</f>
        <v>0</v>
      </c>
      <c r="BR53" s="36">
        <f>$E53*Ввод!BQ180</f>
        <v>0</v>
      </c>
      <c r="BS53" s="36">
        <f>$E53*Ввод!BR180</f>
        <v>0</v>
      </c>
      <c r="BT53" s="36">
        <f>$E53*Ввод!BS180</f>
        <v>0</v>
      </c>
      <c r="BU53" s="36">
        <f>$E53*Ввод!BT180</f>
        <v>0</v>
      </c>
      <c r="BV53" s="36">
        <f>$E53*Ввод!BU180</f>
        <v>0</v>
      </c>
      <c r="BW53" s="36">
        <f>$E53*Ввод!BV180</f>
        <v>0</v>
      </c>
      <c r="BX53" s="36">
        <f>$E53*Ввод!BW180</f>
        <v>0</v>
      </c>
      <c r="BY53" s="36">
        <f>$E53*Ввод!BX180</f>
        <v>0</v>
      </c>
      <c r="BZ53" s="36">
        <f>$E53*Ввод!BY180</f>
        <v>0</v>
      </c>
      <c r="CA53" s="36">
        <f>$E53*Ввод!BZ180</f>
        <v>0</v>
      </c>
      <c r="CB53" s="36">
        <f>$E53*Ввод!CA180</f>
        <v>0</v>
      </c>
      <c r="CC53" s="36">
        <f>$E53*Ввод!CB180</f>
        <v>0</v>
      </c>
      <c r="CD53" s="36">
        <f>$E53*Ввод!CC180</f>
        <v>0</v>
      </c>
      <c r="CE53" s="36">
        <f>$E53*Ввод!CD180</f>
        <v>0</v>
      </c>
      <c r="CF53" s="36">
        <f>$E53*Ввод!CE180</f>
        <v>0</v>
      </c>
      <c r="CG53" s="36">
        <f>$E53*Ввод!CF180</f>
        <v>0</v>
      </c>
      <c r="CH53" s="36">
        <f>$E53*Ввод!CG180</f>
        <v>0</v>
      </c>
      <c r="CI53" s="36">
        <f>$E53*Ввод!CH180</f>
        <v>0</v>
      </c>
      <c r="CJ53" s="36">
        <f>$E53*Ввод!CI180</f>
        <v>0</v>
      </c>
      <c r="CK53" s="36">
        <f>$E53*Ввод!CJ180</f>
        <v>0</v>
      </c>
      <c r="CL53" s="36">
        <f>$E53*Ввод!CK180</f>
        <v>0</v>
      </c>
      <c r="CM53" s="36">
        <f>$E53*Ввод!CL180</f>
        <v>0</v>
      </c>
      <c r="CN53" s="36">
        <f>$E53*Ввод!CM180</f>
        <v>0</v>
      </c>
      <c r="CO53" s="36">
        <f>$E53*Ввод!CN180</f>
        <v>0</v>
      </c>
      <c r="CP53" s="36">
        <f>$E53*Ввод!CO180</f>
        <v>0</v>
      </c>
      <c r="CQ53" s="36">
        <f>$E53*Ввод!CP180</f>
        <v>0</v>
      </c>
      <c r="CR53" s="36">
        <f>$E53*Ввод!CQ180</f>
        <v>0</v>
      </c>
      <c r="CS53" s="36">
        <f>$E53*Ввод!CR180</f>
        <v>0</v>
      </c>
      <c r="CT53" s="36">
        <f>$E53*Ввод!CS180</f>
        <v>0</v>
      </c>
      <c r="CU53" s="36">
        <f>$E53*Ввод!CT180</f>
        <v>0</v>
      </c>
      <c r="CV53" s="36">
        <f>$E53*Ввод!CU180</f>
        <v>0</v>
      </c>
      <c r="CW53" s="36">
        <f>$E53*Ввод!CV180</f>
        <v>0</v>
      </c>
      <c r="CX53" s="36">
        <f>$E53*Ввод!CW180</f>
        <v>0</v>
      </c>
      <c r="CY53" s="36">
        <f>$E53*Ввод!CX180</f>
        <v>0</v>
      </c>
      <c r="CZ53" s="36">
        <f>$E53*Ввод!CY180</f>
        <v>0</v>
      </c>
      <c r="DA53" s="36">
        <f>$E53*Ввод!CZ180</f>
        <v>0</v>
      </c>
      <c r="DB53" s="36">
        <f>$E53*Ввод!DA180</f>
        <v>0</v>
      </c>
      <c r="DC53" s="36">
        <f>$E53*Ввод!DB180</f>
        <v>0</v>
      </c>
      <c r="DD53" s="36">
        <f>$E53*Ввод!DC180</f>
        <v>0</v>
      </c>
      <c r="DE53" s="36">
        <f>$E53*Ввод!DD180</f>
        <v>0</v>
      </c>
      <c r="DF53" s="36">
        <f>$E53*Ввод!DE180</f>
        <v>0</v>
      </c>
      <c r="DG53" s="36">
        <f>$E53*Ввод!DF180</f>
        <v>0</v>
      </c>
      <c r="DH53" s="36">
        <f>$E53*Ввод!DG180</f>
        <v>0</v>
      </c>
      <c r="DI53" s="36">
        <f>$E53*Ввод!DH180</f>
        <v>0</v>
      </c>
      <c r="DJ53" s="36">
        <f>$E53*Ввод!DI180</f>
        <v>0</v>
      </c>
    </row>
    <row r="54" spans="1:114" x14ac:dyDescent="0.25">
      <c r="B54" s="162" t="str">
        <f t="shared" si="3"/>
        <v>Прочее топливо №2</v>
      </c>
      <c r="D54" s="45" t="str">
        <f t="shared" si="4"/>
        <v>руб. / тут</v>
      </c>
      <c r="E54" s="45">
        <f>N(Ввод!H181)</f>
        <v>0</v>
      </c>
      <c r="F54" s="36"/>
      <c r="G54" s="49"/>
      <c r="H54" s="49"/>
      <c r="I54" s="163"/>
      <c r="J54" s="36">
        <f>$E54*Ввод!I181</f>
        <v>0</v>
      </c>
      <c r="K54" s="36">
        <f>$E54*Ввод!J181</f>
        <v>0</v>
      </c>
      <c r="L54" s="36">
        <f>$E54*Ввод!K181</f>
        <v>0</v>
      </c>
      <c r="M54" s="36">
        <f>$E54*Ввод!L181</f>
        <v>0</v>
      </c>
      <c r="N54" s="36">
        <f>$E54*Ввод!M181</f>
        <v>0</v>
      </c>
      <c r="O54" s="36">
        <f>$E54*Ввод!N181</f>
        <v>0</v>
      </c>
      <c r="P54" s="36">
        <f>$E54*Ввод!O181</f>
        <v>0</v>
      </c>
      <c r="Q54" s="36">
        <f>$E54*Ввод!P181</f>
        <v>0</v>
      </c>
      <c r="R54" s="36">
        <f>$E54*Ввод!Q181</f>
        <v>0</v>
      </c>
      <c r="S54" s="36">
        <f>$E54*Ввод!R181</f>
        <v>0</v>
      </c>
      <c r="T54" s="36">
        <f>$E54*Ввод!S181</f>
        <v>0</v>
      </c>
      <c r="U54" s="36">
        <f>$E54*Ввод!T181</f>
        <v>0</v>
      </c>
      <c r="V54" s="36">
        <f>$E54*Ввод!U181</f>
        <v>0</v>
      </c>
      <c r="W54" s="36">
        <f>$E54*Ввод!V181</f>
        <v>0</v>
      </c>
      <c r="X54" s="36">
        <f>$E54*Ввод!W181</f>
        <v>0</v>
      </c>
      <c r="Y54" s="36">
        <f>$E54*Ввод!X181</f>
        <v>0</v>
      </c>
      <c r="Z54" s="36">
        <f>$E54*Ввод!Y181</f>
        <v>0</v>
      </c>
      <c r="AA54" s="36">
        <f>$E54*Ввод!Z181</f>
        <v>0</v>
      </c>
      <c r="AB54" s="36">
        <f>$E54*Ввод!AA181</f>
        <v>0</v>
      </c>
      <c r="AC54" s="36">
        <f>$E54*Ввод!AB181</f>
        <v>0</v>
      </c>
      <c r="AD54" s="36">
        <f>$E54*Ввод!AC181</f>
        <v>0</v>
      </c>
      <c r="AE54" s="36">
        <f>$E54*Ввод!AD181</f>
        <v>0</v>
      </c>
      <c r="AF54" s="36">
        <f>$E54*Ввод!AE181</f>
        <v>0</v>
      </c>
      <c r="AG54" s="36">
        <f>$E54*Ввод!AF181</f>
        <v>0</v>
      </c>
      <c r="AH54" s="36">
        <f>$E54*Ввод!AG181</f>
        <v>0</v>
      </c>
      <c r="AI54" s="36">
        <f>$E54*Ввод!AH181</f>
        <v>0</v>
      </c>
      <c r="AJ54" s="36">
        <f>$E54*Ввод!AI181</f>
        <v>0</v>
      </c>
      <c r="AK54" s="36">
        <f>$E54*Ввод!AJ181</f>
        <v>0</v>
      </c>
      <c r="AL54" s="36">
        <f>$E54*Ввод!AK181</f>
        <v>0</v>
      </c>
      <c r="AM54" s="36">
        <f>$E54*Ввод!AL181</f>
        <v>0</v>
      </c>
      <c r="AN54" s="36">
        <f>$E54*Ввод!AM181</f>
        <v>0</v>
      </c>
      <c r="AO54" s="36">
        <f>$E54*Ввод!AN181</f>
        <v>0</v>
      </c>
      <c r="AP54" s="36">
        <f>$E54*Ввод!AO181</f>
        <v>0</v>
      </c>
      <c r="AQ54" s="36">
        <f>$E54*Ввод!AP181</f>
        <v>0</v>
      </c>
      <c r="AR54" s="36">
        <f>$E54*Ввод!AQ181</f>
        <v>0</v>
      </c>
      <c r="AS54" s="36">
        <f>$E54*Ввод!AR181</f>
        <v>0</v>
      </c>
      <c r="AT54" s="36">
        <f>$E54*Ввод!AS181</f>
        <v>0</v>
      </c>
      <c r="AU54" s="36">
        <f>$E54*Ввод!AT181</f>
        <v>0</v>
      </c>
      <c r="AV54" s="36">
        <f>$E54*Ввод!AU181</f>
        <v>0</v>
      </c>
      <c r="AW54" s="36">
        <f>$E54*Ввод!AV181</f>
        <v>0</v>
      </c>
      <c r="AX54" s="36">
        <f>$E54*Ввод!AW181</f>
        <v>0</v>
      </c>
      <c r="AY54" s="36">
        <f>$E54*Ввод!AX181</f>
        <v>0</v>
      </c>
      <c r="AZ54" s="36">
        <f>$E54*Ввод!AY181</f>
        <v>0</v>
      </c>
      <c r="BA54" s="36">
        <f>$E54*Ввод!AZ181</f>
        <v>0</v>
      </c>
      <c r="BB54" s="36">
        <f>$E54*Ввод!BA181</f>
        <v>0</v>
      </c>
      <c r="BC54" s="36">
        <f>$E54*Ввод!BB181</f>
        <v>0</v>
      </c>
      <c r="BD54" s="36">
        <f>$E54*Ввод!BC181</f>
        <v>0</v>
      </c>
      <c r="BE54" s="36">
        <f>$E54*Ввод!BD181</f>
        <v>0</v>
      </c>
      <c r="BF54" s="36">
        <f>$E54*Ввод!BE181</f>
        <v>0</v>
      </c>
      <c r="BG54" s="36">
        <f>$E54*Ввод!BF181</f>
        <v>0</v>
      </c>
      <c r="BH54" s="36">
        <f>$E54*Ввод!BG181</f>
        <v>0</v>
      </c>
      <c r="BI54" s="36">
        <f>$E54*Ввод!BH181</f>
        <v>0</v>
      </c>
      <c r="BJ54" s="36">
        <f>$E54*Ввод!BI181</f>
        <v>0</v>
      </c>
      <c r="BK54" s="36">
        <f>$E54*Ввод!BJ181</f>
        <v>0</v>
      </c>
      <c r="BL54" s="36">
        <f>$E54*Ввод!BK181</f>
        <v>0</v>
      </c>
      <c r="BM54" s="36">
        <f>$E54*Ввод!BL181</f>
        <v>0</v>
      </c>
      <c r="BN54" s="36">
        <f>$E54*Ввод!BM181</f>
        <v>0</v>
      </c>
      <c r="BO54" s="36">
        <f>$E54*Ввод!BN181</f>
        <v>0</v>
      </c>
      <c r="BP54" s="36">
        <f>$E54*Ввод!BO181</f>
        <v>0</v>
      </c>
      <c r="BQ54" s="36">
        <f>$E54*Ввод!BP181</f>
        <v>0</v>
      </c>
      <c r="BR54" s="36">
        <f>$E54*Ввод!BQ181</f>
        <v>0</v>
      </c>
      <c r="BS54" s="36">
        <f>$E54*Ввод!BR181</f>
        <v>0</v>
      </c>
      <c r="BT54" s="36">
        <f>$E54*Ввод!BS181</f>
        <v>0</v>
      </c>
      <c r="BU54" s="36">
        <f>$E54*Ввод!BT181</f>
        <v>0</v>
      </c>
      <c r="BV54" s="36">
        <f>$E54*Ввод!BU181</f>
        <v>0</v>
      </c>
      <c r="BW54" s="36">
        <f>$E54*Ввод!BV181</f>
        <v>0</v>
      </c>
      <c r="BX54" s="36">
        <f>$E54*Ввод!BW181</f>
        <v>0</v>
      </c>
      <c r="BY54" s="36">
        <f>$E54*Ввод!BX181</f>
        <v>0</v>
      </c>
      <c r="BZ54" s="36">
        <f>$E54*Ввод!BY181</f>
        <v>0</v>
      </c>
      <c r="CA54" s="36">
        <f>$E54*Ввод!BZ181</f>
        <v>0</v>
      </c>
      <c r="CB54" s="36">
        <f>$E54*Ввод!CA181</f>
        <v>0</v>
      </c>
      <c r="CC54" s="36">
        <f>$E54*Ввод!CB181</f>
        <v>0</v>
      </c>
      <c r="CD54" s="36">
        <f>$E54*Ввод!CC181</f>
        <v>0</v>
      </c>
      <c r="CE54" s="36">
        <f>$E54*Ввод!CD181</f>
        <v>0</v>
      </c>
      <c r="CF54" s="36">
        <f>$E54*Ввод!CE181</f>
        <v>0</v>
      </c>
      <c r="CG54" s="36">
        <f>$E54*Ввод!CF181</f>
        <v>0</v>
      </c>
      <c r="CH54" s="36">
        <f>$E54*Ввод!CG181</f>
        <v>0</v>
      </c>
      <c r="CI54" s="36">
        <f>$E54*Ввод!CH181</f>
        <v>0</v>
      </c>
      <c r="CJ54" s="36">
        <f>$E54*Ввод!CI181</f>
        <v>0</v>
      </c>
      <c r="CK54" s="36">
        <f>$E54*Ввод!CJ181</f>
        <v>0</v>
      </c>
      <c r="CL54" s="36">
        <f>$E54*Ввод!CK181</f>
        <v>0</v>
      </c>
      <c r="CM54" s="36">
        <f>$E54*Ввод!CL181</f>
        <v>0</v>
      </c>
      <c r="CN54" s="36">
        <f>$E54*Ввод!CM181</f>
        <v>0</v>
      </c>
      <c r="CO54" s="36">
        <f>$E54*Ввод!CN181</f>
        <v>0</v>
      </c>
      <c r="CP54" s="36">
        <f>$E54*Ввод!CO181</f>
        <v>0</v>
      </c>
      <c r="CQ54" s="36">
        <f>$E54*Ввод!CP181</f>
        <v>0</v>
      </c>
      <c r="CR54" s="36">
        <f>$E54*Ввод!CQ181</f>
        <v>0</v>
      </c>
      <c r="CS54" s="36">
        <f>$E54*Ввод!CR181</f>
        <v>0</v>
      </c>
      <c r="CT54" s="36">
        <f>$E54*Ввод!CS181</f>
        <v>0</v>
      </c>
      <c r="CU54" s="36">
        <f>$E54*Ввод!CT181</f>
        <v>0</v>
      </c>
      <c r="CV54" s="36">
        <f>$E54*Ввод!CU181</f>
        <v>0</v>
      </c>
      <c r="CW54" s="36">
        <f>$E54*Ввод!CV181</f>
        <v>0</v>
      </c>
      <c r="CX54" s="36">
        <f>$E54*Ввод!CW181</f>
        <v>0</v>
      </c>
      <c r="CY54" s="36">
        <f>$E54*Ввод!CX181</f>
        <v>0</v>
      </c>
      <c r="CZ54" s="36">
        <f>$E54*Ввод!CY181</f>
        <v>0</v>
      </c>
      <c r="DA54" s="36">
        <f>$E54*Ввод!CZ181</f>
        <v>0</v>
      </c>
      <c r="DB54" s="36">
        <f>$E54*Ввод!DA181</f>
        <v>0</v>
      </c>
      <c r="DC54" s="36">
        <f>$E54*Ввод!DB181</f>
        <v>0</v>
      </c>
      <c r="DD54" s="36">
        <f>$E54*Ввод!DC181</f>
        <v>0</v>
      </c>
      <c r="DE54" s="36">
        <f>$E54*Ввод!DD181</f>
        <v>0</v>
      </c>
      <c r="DF54" s="36">
        <f>$E54*Ввод!DE181</f>
        <v>0</v>
      </c>
      <c r="DG54" s="36">
        <f>$E54*Ввод!DF181</f>
        <v>0</v>
      </c>
      <c r="DH54" s="36">
        <f>$E54*Ввод!DG181</f>
        <v>0</v>
      </c>
      <c r="DI54" s="36">
        <f>$E54*Ввод!DH181</f>
        <v>0</v>
      </c>
      <c r="DJ54" s="36">
        <f>$E54*Ввод!DI181</f>
        <v>0</v>
      </c>
    </row>
    <row r="55" spans="1:114" x14ac:dyDescent="0.25">
      <c r="B55" s="162" t="str">
        <f t="shared" si="3"/>
        <v>Вода</v>
      </c>
      <c r="D55" s="45" t="str">
        <f t="shared" si="4"/>
        <v>руб. / м3</v>
      </c>
      <c r="E55" s="45">
        <f>N(Ввод!H175)</f>
        <v>0</v>
      </c>
      <c r="F55" s="36"/>
      <c r="G55" s="49"/>
      <c r="H55" s="49"/>
      <c r="I55" s="163"/>
      <c r="J55" s="36">
        <f>$E55*Ввод!I175</f>
        <v>0</v>
      </c>
      <c r="K55" s="36">
        <f>$E55*Ввод!J175</f>
        <v>0</v>
      </c>
      <c r="L55" s="36">
        <f>$E55*Ввод!K175</f>
        <v>0</v>
      </c>
      <c r="M55" s="36">
        <f>$E55*Ввод!L175</f>
        <v>0</v>
      </c>
      <c r="N55" s="36">
        <f>$E55*Ввод!M175</f>
        <v>0</v>
      </c>
      <c r="O55" s="36">
        <f>$E55*Ввод!N175</f>
        <v>0</v>
      </c>
      <c r="P55" s="36">
        <f>$E55*Ввод!O175</f>
        <v>0</v>
      </c>
      <c r="Q55" s="36">
        <f>$E55*Ввод!P175</f>
        <v>0</v>
      </c>
      <c r="R55" s="36">
        <f>$E55*Ввод!Q175</f>
        <v>0</v>
      </c>
      <c r="S55" s="36">
        <f>$E55*Ввод!R175</f>
        <v>0</v>
      </c>
      <c r="T55" s="36">
        <f>$E55*Ввод!S175</f>
        <v>0</v>
      </c>
      <c r="U55" s="36">
        <f>$E55*Ввод!T175</f>
        <v>0</v>
      </c>
      <c r="V55" s="36">
        <f>$E55*Ввод!U175</f>
        <v>0</v>
      </c>
      <c r="W55" s="36">
        <f>$E55*Ввод!V175</f>
        <v>0</v>
      </c>
      <c r="X55" s="36">
        <f>$E55*Ввод!W175</f>
        <v>0</v>
      </c>
      <c r="Y55" s="36">
        <f>$E55*Ввод!X175</f>
        <v>0</v>
      </c>
      <c r="Z55" s="36">
        <f>$E55*Ввод!Y175</f>
        <v>0</v>
      </c>
      <c r="AA55" s="36">
        <f>$E55*Ввод!Z175</f>
        <v>0</v>
      </c>
      <c r="AB55" s="36">
        <f>$E55*Ввод!AA175</f>
        <v>0</v>
      </c>
      <c r="AC55" s="36">
        <f>$E55*Ввод!AB175</f>
        <v>0</v>
      </c>
      <c r="AD55" s="36">
        <f>$E55*Ввод!AC175</f>
        <v>0</v>
      </c>
      <c r="AE55" s="36">
        <f>$E55*Ввод!AD175</f>
        <v>0</v>
      </c>
      <c r="AF55" s="36">
        <f>$E55*Ввод!AE175</f>
        <v>0</v>
      </c>
      <c r="AG55" s="36">
        <f>$E55*Ввод!AF175</f>
        <v>0</v>
      </c>
      <c r="AH55" s="36">
        <f>$E55*Ввод!AG175</f>
        <v>0</v>
      </c>
      <c r="AI55" s="36">
        <f>$E55*Ввод!AH175</f>
        <v>0</v>
      </c>
      <c r="AJ55" s="36">
        <f>$E55*Ввод!AI175</f>
        <v>0</v>
      </c>
      <c r="AK55" s="36">
        <f>$E55*Ввод!AJ175</f>
        <v>0</v>
      </c>
      <c r="AL55" s="36">
        <f>$E55*Ввод!AK175</f>
        <v>0</v>
      </c>
      <c r="AM55" s="36">
        <f>$E55*Ввод!AL175</f>
        <v>0</v>
      </c>
      <c r="AN55" s="36">
        <f>$E55*Ввод!AM175</f>
        <v>0</v>
      </c>
      <c r="AO55" s="36">
        <f>$E55*Ввод!AN175</f>
        <v>0</v>
      </c>
      <c r="AP55" s="36">
        <f>$E55*Ввод!AO175</f>
        <v>0</v>
      </c>
      <c r="AQ55" s="36">
        <f>$E55*Ввод!AP175</f>
        <v>0</v>
      </c>
      <c r="AR55" s="36">
        <f>$E55*Ввод!AQ175</f>
        <v>0</v>
      </c>
      <c r="AS55" s="36">
        <f>$E55*Ввод!AR175</f>
        <v>0</v>
      </c>
      <c r="AT55" s="36">
        <f>$E55*Ввод!AS175</f>
        <v>0</v>
      </c>
      <c r="AU55" s="36">
        <f>$E55*Ввод!AT175</f>
        <v>0</v>
      </c>
      <c r="AV55" s="36">
        <f>$E55*Ввод!AU175</f>
        <v>0</v>
      </c>
      <c r="AW55" s="36">
        <f>$E55*Ввод!AV175</f>
        <v>0</v>
      </c>
      <c r="AX55" s="36">
        <f>$E55*Ввод!AW175</f>
        <v>0</v>
      </c>
      <c r="AY55" s="36">
        <f>$E55*Ввод!AX175</f>
        <v>0</v>
      </c>
      <c r="AZ55" s="36">
        <f>$E55*Ввод!AY175</f>
        <v>0</v>
      </c>
      <c r="BA55" s="36">
        <f>$E55*Ввод!AZ175</f>
        <v>0</v>
      </c>
      <c r="BB55" s="36">
        <f>$E55*Ввод!BA175</f>
        <v>0</v>
      </c>
      <c r="BC55" s="36">
        <f>$E55*Ввод!BB175</f>
        <v>0</v>
      </c>
      <c r="BD55" s="36">
        <f>$E55*Ввод!BC175</f>
        <v>0</v>
      </c>
      <c r="BE55" s="36">
        <f>$E55*Ввод!BD175</f>
        <v>0</v>
      </c>
      <c r="BF55" s="36">
        <f>$E55*Ввод!BE175</f>
        <v>0</v>
      </c>
      <c r="BG55" s="36">
        <f>$E55*Ввод!BF175</f>
        <v>0</v>
      </c>
      <c r="BH55" s="36">
        <f>$E55*Ввод!BG175</f>
        <v>0</v>
      </c>
      <c r="BI55" s="36">
        <f>$E55*Ввод!BH175</f>
        <v>0</v>
      </c>
      <c r="BJ55" s="36">
        <f>$E55*Ввод!BI175</f>
        <v>0</v>
      </c>
      <c r="BK55" s="36">
        <f>$E55*Ввод!BJ175</f>
        <v>0</v>
      </c>
      <c r="BL55" s="36">
        <f>$E55*Ввод!BK175</f>
        <v>0</v>
      </c>
      <c r="BM55" s="36">
        <f>$E55*Ввод!BL175</f>
        <v>0</v>
      </c>
      <c r="BN55" s="36">
        <f>$E55*Ввод!BM175</f>
        <v>0</v>
      </c>
      <c r="BO55" s="36">
        <f>$E55*Ввод!BN175</f>
        <v>0</v>
      </c>
      <c r="BP55" s="36">
        <f>$E55*Ввод!BO175</f>
        <v>0</v>
      </c>
      <c r="BQ55" s="36">
        <f>$E55*Ввод!BP175</f>
        <v>0</v>
      </c>
      <c r="BR55" s="36">
        <f>$E55*Ввод!BQ175</f>
        <v>0</v>
      </c>
      <c r="BS55" s="36">
        <f>$E55*Ввод!BR175</f>
        <v>0</v>
      </c>
      <c r="BT55" s="36">
        <f>$E55*Ввод!BS175</f>
        <v>0</v>
      </c>
      <c r="BU55" s="36">
        <f>$E55*Ввод!BT175</f>
        <v>0</v>
      </c>
      <c r="BV55" s="36">
        <f>$E55*Ввод!BU175</f>
        <v>0</v>
      </c>
      <c r="BW55" s="36">
        <f>$E55*Ввод!BV175</f>
        <v>0</v>
      </c>
      <c r="BX55" s="36">
        <f>$E55*Ввод!BW175</f>
        <v>0</v>
      </c>
      <c r="BY55" s="36">
        <f>$E55*Ввод!BX175</f>
        <v>0</v>
      </c>
      <c r="BZ55" s="36">
        <f>$E55*Ввод!BY175</f>
        <v>0</v>
      </c>
      <c r="CA55" s="36">
        <f>$E55*Ввод!BZ175</f>
        <v>0</v>
      </c>
      <c r="CB55" s="36">
        <f>$E55*Ввод!CA175</f>
        <v>0</v>
      </c>
      <c r="CC55" s="36">
        <f>$E55*Ввод!CB175</f>
        <v>0</v>
      </c>
      <c r="CD55" s="36">
        <f>$E55*Ввод!CC175</f>
        <v>0</v>
      </c>
      <c r="CE55" s="36">
        <f>$E55*Ввод!CD175</f>
        <v>0</v>
      </c>
      <c r="CF55" s="36">
        <f>$E55*Ввод!CE175</f>
        <v>0</v>
      </c>
      <c r="CG55" s="36">
        <f>$E55*Ввод!CF175</f>
        <v>0</v>
      </c>
      <c r="CH55" s="36">
        <f>$E55*Ввод!CG175</f>
        <v>0</v>
      </c>
      <c r="CI55" s="36">
        <f>$E55*Ввод!CH175</f>
        <v>0</v>
      </c>
      <c r="CJ55" s="36">
        <f>$E55*Ввод!CI175</f>
        <v>0</v>
      </c>
      <c r="CK55" s="36">
        <f>$E55*Ввод!CJ175</f>
        <v>0</v>
      </c>
      <c r="CL55" s="36">
        <f>$E55*Ввод!CK175</f>
        <v>0</v>
      </c>
      <c r="CM55" s="36">
        <f>$E55*Ввод!CL175</f>
        <v>0</v>
      </c>
      <c r="CN55" s="36">
        <f>$E55*Ввод!CM175</f>
        <v>0</v>
      </c>
      <c r="CO55" s="36">
        <f>$E55*Ввод!CN175</f>
        <v>0</v>
      </c>
      <c r="CP55" s="36">
        <f>$E55*Ввод!CO175</f>
        <v>0</v>
      </c>
      <c r="CQ55" s="36">
        <f>$E55*Ввод!CP175</f>
        <v>0</v>
      </c>
      <c r="CR55" s="36">
        <f>$E55*Ввод!CQ175</f>
        <v>0</v>
      </c>
      <c r="CS55" s="36">
        <f>$E55*Ввод!CR175</f>
        <v>0</v>
      </c>
      <c r="CT55" s="36">
        <f>$E55*Ввод!CS175</f>
        <v>0</v>
      </c>
      <c r="CU55" s="36">
        <f>$E55*Ввод!CT175</f>
        <v>0</v>
      </c>
      <c r="CV55" s="36">
        <f>$E55*Ввод!CU175</f>
        <v>0</v>
      </c>
      <c r="CW55" s="36">
        <f>$E55*Ввод!CV175</f>
        <v>0</v>
      </c>
      <c r="CX55" s="36">
        <f>$E55*Ввод!CW175</f>
        <v>0</v>
      </c>
      <c r="CY55" s="36">
        <f>$E55*Ввод!CX175</f>
        <v>0</v>
      </c>
      <c r="CZ55" s="36">
        <f>$E55*Ввод!CY175</f>
        <v>0</v>
      </c>
      <c r="DA55" s="36">
        <f>$E55*Ввод!CZ175</f>
        <v>0</v>
      </c>
      <c r="DB55" s="36">
        <f>$E55*Ввод!DA175</f>
        <v>0</v>
      </c>
      <c r="DC55" s="36">
        <f>$E55*Ввод!DB175</f>
        <v>0</v>
      </c>
      <c r="DD55" s="36">
        <f>$E55*Ввод!DC175</f>
        <v>0</v>
      </c>
      <c r="DE55" s="36">
        <f>$E55*Ввод!DD175</f>
        <v>0</v>
      </c>
      <c r="DF55" s="36">
        <f>$E55*Ввод!DE175</f>
        <v>0</v>
      </c>
      <c r="DG55" s="36">
        <f>$E55*Ввод!DF175</f>
        <v>0</v>
      </c>
      <c r="DH55" s="36">
        <f>$E55*Ввод!DG175</f>
        <v>0</v>
      </c>
      <c r="DI55" s="36">
        <f>$E55*Ввод!DH175</f>
        <v>0</v>
      </c>
      <c r="DJ55" s="36">
        <f>$E55*Ввод!DI175</f>
        <v>0</v>
      </c>
    </row>
    <row r="56" spans="1:114" x14ac:dyDescent="0.25">
      <c r="B56" s="162" t="str">
        <f t="shared" si="3"/>
        <v>Водоотведние</v>
      </c>
      <c r="D56" s="45" t="str">
        <f t="shared" si="4"/>
        <v>руб. / м3</v>
      </c>
      <c r="E56" s="45">
        <f>N(Ввод!H176)</f>
        <v>0</v>
      </c>
      <c r="F56" s="36"/>
      <c r="G56" s="49"/>
      <c r="H56" s="49"/>
      <c r="I56" s="163"/>
      <c r="J56" s="36">
        <f>$E56*Ввод!I176</f>
        <v>0</v>
      </c>
      <c r="K56" s="36">
        <f>$E56*Ввод!J176</f>
        <v>0</v>
      </c>
      <c r="L56" s="36">
        <f>$E56*Ввод!K176</f>
        <v>0</v>
      </c>
      <c r="M56" s="36">
        <f>$E56*Ввод!L176</f>
        <v>0</v>
      </c>
      <c r="N56" s="36">
        <f>$E56*Ввод!M176</f>
        <v>0</v>
      </c>
      <c r="O56" s="36">
        <f>$E56*Ввод!N176</f>
        <v>0</v>
      </c>
      <c r="P56" s="36">
        <f>$E56*Ввод!O176</f>
        <v>0</v>
      </c>
      <c r="Q56" s="36">
        <f>$E56*Ввод!P176</f>
        <v>0</v>
      </c>
      <c r="R56" s="36">
        <f>$E56*Ввод!Q176</f>
        <v>0</v>
      </c>
      <c r="S56" s="36">
        <f>$E56*Ввод!R176</f>
        <v>0</v>
      </c>
      <c r="T56" s="36">
        <f>$E56*Ввод!S176</f>
        <v>0</v>
      </c>
      <c r="U56" s="36">
        <f>$E56*Ввод!T176</f>
        <v>0</v>
      </c>
      <c r="V56" s="36">
        <f>$E56*Ввод!U176</f>
        <v>0</v>
      </c>
      <c r="W56" s="36">
        <f>$E56*Ввод!V176</f>
        <v>0</v>
      </c>
      <c r="X56" s="36">
        <f>$E56*Ввод!W176</f>
        <v>0</v>
      </c>
      <c r="Y56" s="36">
        <f>$E56*Ввод!X176</f>
        <v>0</v>
      </c>
      <c r="Z56" s="36">
        <f>$E56*Ввод!Y176</f>
        <v>0</v>
      </c>
      <c r="AA56" s="36">
        <f>$E56*Ввод!Z176</f>
        <v>0</v>
      </c>
      <c r="AB56" s="36">
        <f>$E56*Ввод!AA176</f>
        <v>0</v>
      </c>
      <c r="AC56" s="36">
        <f>$E56*Ввод!AB176</f>
        <v>0</v>
      </c>
      <c r="AD56" s="36">
        <f>$E56*Ввод!AC176</f>
        <v>0</v>
      </c>
      <c r="AE56" s="36">
        <f>$E56*Ввод!AD176</f>
        <v>0</v>
      </c>
      <c r="AF56" s="36">
        <f>$E56*Ввод!AE176</f>
        <v>0</v>
      </c>
      <c r="AG56" s="36">
        <f>$E56*Ввод!AF176</f>
        <v>0</v>
      </c>
      <c r="AH56" s="36">
        <f>$E56*Ввод!AG176</f>
        <v>0</v>
      </c>
      <c r="AI56" s="36">
        <f>$E56*Ввод!AH176</f>
        <v>0</v>
      </c>
      <c r="AJ56" s="36">
        <f>$E56*Ввод!AI176</f>
        <v>0</v>
      </c>
      <c r="AK56" s="36">
        <f>$E56*Ввод!AJ176</f>
        <v>0</v>
      </c>
      <c r="AL56" s="36">
        <f>$E56*Ввод!AK176</f>
        <v>0</v>
      </c>
      <c r="AM56" s="36">
        <f>$E56*Ввод!AL176</f>
        <v>0</v>
      </c>
      <c r="AN56" s="36">
        <f>$E56*Ввод!AM176</f>
        <v>0</v>
      </c>
      <c r="AO56" s="36">
        <f>$E56*Ввод!AN176</f>
        <v>0</v>
      </c>
      <c r="AP56" s="36">
        <f>$E56*Ввод!AO176</f>
        <v>0</v>
      </c>
      <c r="AQ56" s="36">
        <f>$E56*Ввод!AP176</f>
        <v>0</v>
      </c>
      <c r="AR56" s="36">
        <f>$E56*Ввод!AQ176</f>
        <v>0</v>
      </c>
      <c r="AS56" s="36">
        <f>$E56*Ввод!AR176</f>
        <v>0</v>
      </c>
      <c r="AT56" s="36">
        <f>$E56*Ввод!AS176</f>
        <v>0</v>
      </c>
      <c r="AU56" s="36">
        <f>$E56*Ввод!AT176</f>
        <v>0</v>
      </c>
      <c r="AV56" s="36">
        <f>$E56*Ввод!AU176</f>
        <v>0</v>
      </c>
      <c r="AW56" s="36">
        <f>$E56*Ввод!AV176</f>
        <v>0</v>
      </c>
      <c r="AX56" s="36">
        <f>$E56*Ввод!AW176</f>
        <v>0</v>
      </c>
      <c r="AY56" s="36">
        <f>$E56*Ввод!AX176</f>
        <v>0</v>
      </c>
      <c r="AZ56" s="36">
        <f>$E56*Ввод!AY176</f>
        <v>0</v>
      </c>
      <c r="BA56" s="36">
        <f>$E56*Ввод!AZ176</f>
        <v>0</v>
      </c>
      <c r="BB56" s="36">
        <f>$E56*Ввод!BA176</f>
        <v>0</v>
      </c>
      <c r="BC56" s="36">
        <f>$E56*Ввод!BB176</f>
        <v>0</v>
      </c>
      <c r="BD56" s="36">
        <f>$E56*Ввод!BC176</f>
        <v>0</v>
      </c>
      <c r="BE56" s="36">
        <f>$E56*Ввод!BD176</f>
        <v>0</v>
      </c>
      <c r="BF56" s="36">
        <f>$E56*Ввод!BE176</f>
        <v>0</v>
      </c>
      <c r="BG56" s="36">
        <f>$E56*Ввод!BF176</f>
        <v>0</v>
      </c>
      <c r="BH56" s="36">
        <f>$E56*Ввод!BG176</f>
        <v>0</v>
      </c>
      <c r="BI56" s="36">
        <f>$E56*Ввод!BH176</f>
        <v>0</v>
      </c>
      <c r="BJ56" s="36">
        <f>$E56*Ввод!BI176</f>
        <v>0</v>
      </c>
      <c r="BK56" s="36">
        <f>$E56*Ввод!BJ176</f>
        <v>0</v>
      </c>
      <c r="BL56" s="36">
        <f>$E56*Ввод!BK176</f>
        <v>0</v>
      </c>
      <c r="BM56" s="36">
        <f>$E56*Ввод!BL176</f>
        <v>0</v>
      </c>
      <c r="BN56" s="36">
        <f>$E56*Ввод!BM176</f>
        <v>0</v>
      </c>
      <c r="BO56" s="36">
        <f>$E56*Ввод!BN176</f>
        <v>0</v>
      </c>
      <c r="BP56" s="36">
        <f>$E56*Ввод!BO176</f>
        <v>0</v>
      </c>
      <c r="BQ56" s="36">
        <f>$E56*Ввод!BP176</f>
        <v>0</v>
      </c>
      <c r="BR56" s="36">
        <f>$E56*Ввод!BQ176</f>
        <v>0</v>
      </c>
      <c r="BS56" s="36">
        <f>$E56*Ввод!BR176</f>
        <v>0</v>
      </c>
      <c r="BT56" s="36">
        <f>$E56*Ввод!BS176</f>
        <v>0</v>
      </c>
      <c r="BU56" s="36">
        <f>$E56*Ввод!BT176</f>
        <v>0</v>
      </c>
      <c r="BV56" s="36">
        <f>$E56*Ввод!BU176</f>
        <v>0</v>
      </c>
      <c r="BW56" s="36">
        <f>$E56*Ввод!BV176</f>
        <v>0</v>
      </c>
      <c r="BX56" s="36">
        <f>$E56*Ввод!BW176</f>
        <v>0</v>
      </c>
      <c r="BY56" s="36">
        <f>$E56*Ввод!BX176</f>
        <v>0</v>
      </c>
      <c r="BZ56" s="36">
        <f>$E56*Ввод!BY176</f>
        <v>0</v>
      </c>
      <c r="CA56" s="36">
        <f>$E56*Ввод!BZ176</f>
        <v>0</v>
      </c>
      <c r="CB56" s="36">
        <f>$E56*Ввод!CA176</f>
        <v>0</v>
      </c>
      <c r="CC56" s="36">
        <f>$E56*Ввод!CB176</f>
        <v>0</v>
      </c>
      <c r="CD56" s="36">
        <f>$E56*Ввод!CC176</f>
        <v>0</v>
      </c>
      <c r="CE56" s="36">
        <f>$E56*Ввод!CD176</f>
        <v>0</v>
      </c>
      <c r="CF56" s="36">
        <f>$E56*Ввод!CE176</f>
        <v>0</v>
      </c>
      <c r="CG56" s="36">
        <f>$E56*Ввод!CF176</f>
        <v>0</v>
      </c>
      <c r="CH56" s="36">
        <f>$E56*Ввод!CG176</f>
        <v>0</v>
      </c>
      <c r="CI56" s="36">
        <f>$E56*Ввод!CH176</f>
        <v>0</v>
      </c>
      <c r="CJ56" s="36">
        <f>$E56*Ввод!CI176</f>
        <v>0</v>
      </c>
      <c r="CK56" s="36">
        <f>$E56*Ввод!CJ176</f>
        <v>0</v>
      </c>
      <c r="CL56" s="36">
        <f>$E56*Ввод!CK176</f>
        <v>0</v>
      </c>
      <c r="CM56" s="36">
        <f>$E56*Ввод!CL176</f>
        <v>0</v>
      </c>
      <c r="CN56" s="36">
        <f>$E56*Ввод!CM176</f>
        <v>0</v>
      </c>
      <c r="CO56" s="36">
        <f>$E56*Ввод!CN176</f>
        <v>0</v>
      </c>
      <c r="CP56" s="36">
        <f>$E56*Ввод!CO176</f>
        <v>0</v>
      </c>
      <c r="CQ56" s="36">
        <f>$E56*Ввод!CP176</f>
        <v>0</v>
      </c>
      <c r="CR56" s="36">
        <f>$E56*Ввод!CQ176</f>
        <v>0</v>
      </c>
      <c r="CS56" s="36">
        <f>$E56*Ввод!CR176</f>
        <v>0</v>
      </c>
      <c r="CT56" s="36">
        <f>$E56*Ввод!CS176</f>
        <v>0</v>
      </c>
      <c r="CU56" s="36">
        <f>$E56*Ввод!CT176</f>
        <v>0</v>
      </c>
      <c r="CV56" s="36">
        <f>$E56*Ввод!CU176</f>
        <v>0</v>
      </c>
      <c r="CW56" s="36">
        <f>$E56*Ввод!CV176</f>
        <v>0</v>
      </c>
      <c r="CX56" s="36">
        <f>$E56*Ввод!CW176</f>
        <v>0</v>
      </c>
      <c r="CY56" s="36">
        <f>$E56*Ввод!CX176</f>
        <v>0</v>
      </c>
      <c r="CZ56" s="36">
        <f>$E56*Ввод!CY176</f>
        <v>0</v>
      </c>
      <c r="DA56" s="36">
        <f>$E56*Ввод!CZ176</f>
        <v>0</v>
      </c>
      <c r="DB56" s="36">
        <f>$E56*Ввод!DA176</f>
        <v>0</v>
      </c>
      <c r="DC56" s="36">
        <f>$E56*Ввод!DB176</f>
        <v>0</v>
      </c>
      <c r="DD56" s="36">
        <f>$E56*Ввод!DC176</f>
        <v>0</v>
      </c>
      <c r="DE56" s="36">
        <f>$E56*Ввод!DD176</f>
        <v>0</v>
      </c>
      <c r="DF56" s="36">
        <f>$E56*Ввод!DE176</f>
        <v>0</v>
      </c>
      <c r="DG56" s="36">
        <f>$E56*Ввод!DF176</f>
        <v>0</v>
      </c>
      <c r="DH56" s="36">
        <f>$E56*Ввод!DG176</f>
        <v>0</v>
      </c>
      <c r="DI56" s="36">
        <f>$E56*Ввод!DH176</f>
        <v>0</v>
      </c>
      <c r="DJ56" s="36">
        <f>$E56*Ввод!DI176</f>
        <v>0</v>
      </c>
    </row>
    <row r="57" spans="1:114" x14ac:dyDescent="0.25">
      <c r="B57" s="162" t="str">
        <f t="shared" si="3"/>
        <v>Реагенты</v>
      </c>
      <c r="D57" s="45" t="str">
        <f t="shared" si="4"/>
        <v>руб. / кг</v>
      </c>
      <c r="E57" s="45">
        <f>N(Ввод!H178)</f>
        <v>0</v>
      </c>
      <c r="F57" s="36"/>
      <c r="G57" s="49"/>
      <c r="H57" s="49"/>
      <c r="I57" s="163"/>
      <c r="J57" s="36">
        <f>$E57*Ввод!I178</f>
        <v>0</v>
      </c>
      <c r="K57" s="36">
        <f>$E57*Ввод!J178</f>
        <v>0</v>
      </c>
      <c r="L57" s="36">
        <f>$E57*Ввод!K178</f>
        <v>0</v>
      </c>
      <c r="M57" s="36">
        <f>$E57*Ввод!L178</f>
        <v>0</v>
      </c>
      <c r="N57" s="36">
        <f>$E57*Ввод!M178</f>
        <v>0</v>
      </c>
      <c r="O57" s="36">
        <f>$E57*Ввод!N178</f>
        <v>0</v>
      </c>
      <c r="P57" s="36">
        <f>$E57*Ввод!O178</f>
        <v>0</v>
      </c>
      <c r="Q57" s="36">
        <f>$E57*Ввод!P178</f>
        <v>0</v>
      </c>
      <c r="R57" s="36">
        <f>$E57*Ввод!Q178</f>
        <v>0</v>
      </c>
      <c r="S57" s="36">
        <f>$E57*Ввод!R178</f>
        <v>0</v>
      </c>
      <c r="T57" s="36">
        <f>$E57*Ввод!S178</f>
        <v>0</v>
      </c>
      <c r="U57" s="36">
        <f>$E57*Ввод!T178</f>
        <v>0</v>
      </c>
      <c r="V57" s="36">
        <f>$E57*Ввод!U178</f>
        <v>0</v>
      </c>
      <c r="W57" s="36">
        <f>$E57*Ввод!V178</f>
        <v>0</v>
      </c>
      <c r="X57" s="36">
        <f>$E57*Ввод!W178</f>
        <v>0</v>
      </c>
      <c r="Y57" s="36">
        <f>$E57*Ввод!X178</f>
        <v>0</v>
      </c>
      <c r="Z57" s="36">
        <f>$E57*Ввод!Y178</f>
        <v>0</v>
      </c>
      <c r="AA57" s="36">
        <f>$E57*Ввод!Z178</f>
        <v>0</v>
      </c>
      <c r="AB57" s="36">
        <f>$E57*Ввод!AA178</f>
        <v>0</v>
      </c>
      <c r="AC57" s="36">
        <f>$E57*Ввод!AB178</f>
        <v>0</v>
      </c>
      <c r="AD57" s="36">
        <f>$E57*Ввод!AC178</f>
        <v>0</v>
      </c>
      <c r="AE57" s="36">
        <f>$E57*Ввод!AD178</f>
        <v>0</v>
      </c>
      <c r="AF57" s="36">
        <f>$E57*Ввод!AE178</f>
        <v>0</v>
      </c>
      <c r="AG57" s="36">
        <f>$E57*Ввод!AF178</f>
        <v>0</v>
      </c>
      <c r="AH57" s="36">
        <f>$E57*Ввод!AG178</f>
        <v>0</v>
      </c>
      <c r="AI57" s="36">
        <f>$E57*Ввод!AH178</f>
        <v>0</v>
      </c>
      <c r="AJ57" s="36">
        <f>$E57*Ввод!AI178</f>
        <v>0</v>
      </c>
      <c r="AK57" s="36">
        <f>$E57*Ввод!AJ178</f>
        <v>0</v>
      </c>
      <c r="AL57" s="36">
        <f>$E57*Ввод!AK178</f>
        <v>0</v>
      </c>
      <c r="AM57" s="36">
        <f>$E57*Ввод!AL178</f>
        <v>0</v>
      </c>
      <c r="AN57" s="36">
        <f>$E57*Ввод!AM178</f>
        <v>0</v>
      </c>
      <c r="AO57" s="36">
        <f>$E57*Ввод!AN178</f>
        <v>0</v>
      </c>
      <c r="AP57" s="36">
        <f>$E57*Ввод!AO178</f>
        <v>0</v>
      </c>
      <c r="AQ57" s="36">
        <f>$E57*Ввод!AP178</f>
        <v>0</v>
      </c>
      <c r="AR57" s="36">
        <f>$E57*Ввод!AQ178</f>
        <v>0</v>
      </c>
      <c r="AS57" s="36">
        <f>$E57*Ввод!AR178</f>
        <v>0</v>
      </c>
      <c r="AT57" s="36">
        <f>$E57*Ввод!AS178</f>
        <v>0</v>
      </c>
      <c r="AU57" s="36">
        <f>$E57*Ввод!AT178</f>
        <v>0</v>
      </c>
      <c r="AV57" s="36">
        <f>$E57*Ввод!AU178</f>
        <v>0</v>
      </c>
      <c r="AW57" s="36">
        <f>$E57*Ввод!AV178</f>
        <v>0</v>
      </c>
      <c r="AX57" s="36">
        <f>$E57*Ввод!AW178</f>
        <v>0</v>
      </c>
      <c r="AY57" s="36">
        <f>$E57*Ввод!AX178</f>
        <v>0</v>
      </c>
      <c r="AZ57" s="36">
        <f>$E57*Ввод!AY178</f>
        <v>0</v>
      </c>
      <c r="BA57" s="36">
        <f>$E57*Ввод!AZ178</f>
        <v>0</v>
      </c>
      <c r="BB57" s="36">
        <f>$E57*Ввод!BA178</f>
        <v>0</v>
      </c>
      <c r="BC57" s="36">
        <f>$E57*Ввод!BB178</f>
        <v>0</v>
      </c>
      <c r="BD57" s="36">
        <f>$E57*Ввод!BC178</f>
        <v>0</v>
      </c>
      <c r="BE57" s="36">
        <f>$E57*Ввод!BD178</f>
        <v>0</v>
      </c>
      <c r="BF57" s="36">
        <f>$E57*Ввод!BE178</f>
        <v>0</v>
      </c>
      <c r="BG57" s="36">
        <f>$E57*Ввод!BF178</f>
        <v>0</v>
      </c>
      <c r="BH57" s="36">
        <f>$E57*Ввод!BG178</f>
        <v>0</v>
      </c>
      <c r="BI57" s="36">
        <f>$E57*Ввод!BH178</f>
        <v>0</v>
      </c>
      <c r="BJ57" s="36">
        <f>$E57*Ввод!BI178</f>
        <v>0</v>
      </c>
      <c r="BK57" s="36">
        <f>$E57*Ввод!BJ178</f>
        <v>0</v>
      </c>
      <c r="BL57" s="36">
        <f>$E57*Ввод!BK178</f>
        <v>0</v>
      </c>
      <c r="BM57" s="36">
        <f>$E57*Ввод!BL178</f>
        <v>0</v>
      </c>
      <c r="BN57" s="36">
        <f>$E57*Ввод!BM178</f>
        <v>0</v>
      </c>
      <c r="BO57" s="36">
        <f>$E57*Ввод!BN178</f>
        <v>0</v>
      </c>
      <c r="BP57" s="36">
        <f>$E57*Ввод!BO178</f>
        <v>0</v>
      </c>
      <c r="BQ57" s="36">
        <f>$E57*Ввод!BP178</f>
        <v>0</v>
      </c>
      <c r="BR57" s="36">
        <f>$E57*Ввод!BQ178</f>
        <v>0</v>
      </c>
      <c r="BS57" s="36">
        <f>$E57*Ввод!BR178</f>
        <v>0</v>
      </c>
      <c r="BT57" s="36">
        <f>$E57*Ввод!BS178</f>
        <v>0</v>
      </c>
      <c r="BU57" s="36">
        <f>$E57*Ввод!BT178</f>
        <v>0</v>
      </c>
      <c r="BV57" s="36">
        <f>$E57*Ввод!BU178</f>
        <v>0</v>
      </c>
      <c r="BW57" s="36">
        <f>$E57*Ввод!BV178</f>
        <v>0</v>
      </c>
      <c r="BX57" s="36">
        <f>$E57*Ввод!BW178</f>
        <v>0</v>
      </c>
      <c r="BY57" s="36">
        <f>$E57*Ввод!BX178</f>
        <v>0</v>
      </c>
      <c r="BZ57" s="36">
        <f>$E57*Ввод!BY178</f>
        <v>0</v>
      </c>
      <c r="CA57" s="36">
        <f>$E57*Ввод!BZ178</f>
        <v>0</v>
      </c>
      <c r="CB57" s="36">
        <f>$E57*Ввод!CA178</f>
        <v>0</v>
      </c>
      <c r="CC57" s="36">
        <f>$E57*Ввод!CB178</f>
        <v>0</v>
      </c>
      <c r="CD57" s="36">
        <f>$E57*Ввод!CC178</f>
        <v>0</v>
      </c>
      <c r="CE57" s="36">
        <f>$E57*Ввод!CD178</f>
        <v>0</v>
      </c>
      <c r="CF57" s="36">
        <f>$E57*Ввод!CE178</f>
        <v>0</v>
      </c>
      <c r="CG57" s="36">
        <f>$E57*Ввод!CF178</f>
        <v>0</v>
      </c>
      <c r="CH57" s="36">
        <f>$E57*Ввод!CG178</f>
        <v>0</v>
      </c>
      <c r="CI57" s="36">
        <f>$E57*Ввод!CH178</f>
        <v>0</v>
      </c>
      <c r="CJ57" s="36">
        <f>$E57*Ввод!CI178</f>
        <v>0</v>
      </c>
      <c r="CK57" s="36">
        <f>$E57*Ввод!CJ178</f>
        <v>0</v>
      </c>
      <c r="CL57" s="36">
        <f>$E57*Ввод!CK178</f>
        <v>0</v>
      </c>
      <c r="CM57" s="36">
        <f>$E57*Ввод!CL178</f>
        <v>0</v>
      </c>
      <c r="CN57" s="36">
        <f>$E57*Ввод!CM178</f>
        <v>0</v>
      </c>
      <c r="CO57" s="36">
        <f>$E57*Ввод!CN178</f>
        <v>0</v>
      </c>
      <c r="CP57" s="36">
        <f>$E57*Ввод!CO178</f>
        <v>0</v>
      </c>
      <c r="CQ57" s="36">
        <f>$E57*Ввод!CP178</f>
        <v>0</v>
      </c>
      <c r="CR57" s="36">
        <f>$E57*Ввод!CQ178</f>
        <v>0</v>
      </c>
      <c r="CS57" s="36">
        <f>$E57*Ввод!CR178</f>
        <v>0</v>
      </c>
      <c r="CT57" s="36">
        <f>$E57*Ввод!CS178</f>
        <v>0</v>
      </c>
      <c r="CU57" s="36">
        <f>$E57*Ввод!CT178</f>
        <v>0</v>
      </c>
      <c r="CV57" s="36">
        <f>$E57*Ввод!CU178</f>
        <v>0</v>
      </c>
      <c r="CW57" s="36">
        <f>$E57*Ввод!CV178</f>
        <v>0</v>
      </c>
      <c r="CX57" s="36">
        <f>$E57*Ввод!CW178</f>
        <v>0</v>
      </c>
      <c r="CY57" s="36">
        <f>$E57*Ввод!CX178</f>
        <v>0</v>
      </c>
      <c r="CZ57" s="36">
        <f>$E57*Ввод!CY178</f>
        <v>0</v>
      </c>
      <c r="DA57" s="36">
        <f>$E57*Ввод!CZ178</f>
        <v>0</v>
      </c>
      <c r="DB57" s="36">
        <f>$E57*Ввод!DA178</f>
        <v>0</v>
      </c>
      <c r="DC57" s="36">
        <f>$E57*Ввод!DB178</f>
        <v>0</v>
      </c>
      <c r="DD57" s="36">
        <f>$E57*Ввод!DC178</f>
        <v>0</v>
      </c>
      <c r="DE57" s="36">
        <f>$E57*Ввод!DD178</f>
        <v>0</v>
      </c>
      <c r="DF57" s="36">
        <f>$E57*Ввод!DE178</f>
        <v>0</v>
      </c>
      <c r="DG57" s="36">
        <f>$E57*Ввод!DF178</f>
        <v>0</v>
      </c>
      <c r="DH57" s="36">
        <f>$E57*Ввод!DG178</f>
        <v>0</v>
      </c>
      <c r="DI57" s="36">
        <f>$E57*Ввод!DH178</f>
        <v>0</v>
      </c>
      <c r="DJ57" s="36">
        <f>$E57*Ввод!DI178</f>
        <v>0</v>
      </c>
    </row>
    <row r="58" spans="1:114" x14ac:dyDescent="0.25">
      <c r="B58" s="162" t="str">
        <f t="shared" si="3"/>
        <v>Прочие переменные расходы</v>
      </c>
      <c r="D58" s="45" t="str">
        <f t="shared" si="4"/>
        <v>руб. / ххх</v>
      </c>
      <c r="E58" s="45">
        <f>N(Ввод!H182)</f>
        <v>0</v>
      </c>
      <c r="F58" s="36"/>
      <c r="G58" s="49"/>
      <c r="H58" s="49"/>
      <c r="I58" s="163"/>
      <c r="J58" s="36">
        <f>$E58*Ввод!I182</f>
        <v>0</v>
      </c>
      <c r="K58" s="36">
        <f>$E58*Ввод!J182</f>
        <v>0</v>
      </c>
      <c r="L58" s="36">
        <f>$E58*Ввод!K182</f>
        <v>0</v>
      </c>
      <c r="M58" s="36">
        <f>$E58*Ввод!L182</f>
        <v>0</v>
      </c>
      <c r="N58" s="36">
        <f>$E58*Ввод!M182</f>
        <v>0</v>
      </c>
      <c r="O58" s="36">
        <f>$E58*Ввод!N182</f>
        <v>0</v>
      </c>
      <c r="P58" s="36">
        <f>$E58*Ввод!O182</f>
        <v>0</v>
      </c>
      <c r="Q58" s="36">
        <f>$E58*Ввод!P182</f>
        <v>0</v>
      </c>
      <c r="R58" s="36">
        <f>$E58*Ввод!Q182</f>
        <v>0</v>
      </c>
      <c r="S58" s="36">
        <f>$E58*Ввод!R182</f>
        <v>0</v>
      </c>
      <c r="T58" s="36">
        <f>$E58*Ввод!S182</f>
        <v>0</v>
      </c>
      <c r="U58" s="36">
        <f>$E58*Ввод!T182</f>
        <v>0</v>
      </c>
      <c r="V58" s="36">
        <f>$E58*Ввод!U182</f>
        <v>0</v>
      </c>
      <c r="W58" s="36">
        <f>$E58*Ввод!V182</f>
        <v>0</v>
      </c>
      <c r="X58" s="36">
        <f>$E58*Ввод!W182</f>
        <v>0</v>
      </c>
      <c r="Y58" s="36">
        <f>$E58*Ввод!X182</f>
        <v>0</v>
      </c>
      <c r="Z58" s="36">
        <f>$E58*Ввод!Y182</f>
        <v>0</v>
      </c>
      <c r="AA58" s="36">
        <f>$E58*Ввод!Z182</f>
        <v>0</v>
      </c>
      <c r="AB58" s="36">
        <f>$E58*Ввод!AA182</f>
        <v>0</v>
      </c>
      <c r="AC58" s="36">
        <f>$E58*Ввод!AB182</f>
        <v>0</v>
      </c>
      <c r="AD58" s="36">
        <f>$E58*Ввод!AC182</f>
        <v>0</v>
      </c>
      <c r="AE58" s="36">
        <f>$E58*Ввод!AD182</f>
        <v>0</v>
      </c>
      <c r="AF58" s="36">
        <f>$E58*Ввод!AE182</f>
        <v>0</v>
      </c>
      <c r="AG58" s="36">
        <f>$E58*Ввод!AF182</f>
        <v>0</v>
      </c>
      <c r="AH58" s="36">
        <f>$E58*Ввод!AG182</f>
        <v>0</v>
      </c>
      <c r="AI58" s="36">
        <f>$E58*Ввод!AH182</f>
        <v>0</v>
      </c>
      <c r="AJ58" s="36">
        <f>$E58*Ввод!AI182</f>
        <v>0</v>
      </c>
      <c r="AK58" s="36">
        <f>$E58*Ввод!AJ182</f>
        <v>0</v>
      </c>
      <c r="AL58" s="36">
        <f>$E58*Ввод!AK182</f>
        <v>0</v>
      </c>
      <c r="AM58" s="36">
        <f>$E58*Ввод!AL182</f>
        <v>0</v>
      </c>
      <c r="AN58" s="36">
        <f>$E58*Ввод!AM182</f>
        <v>0</v>
      </c>
      <c r="AO58" s="36">
        <f>$E58*Ввод!AN182</f>
        <v>0</v>
      </c>
      <c r="AP58" s="36">
        <f>$E58*Ввод!AO182</f>
        <v>0</v>
      </c>
      <c r="AQ58" s="36">
        <f>$E58*Ввод!AP182</f>
        <v>0</v>
      </c>
      <c r="AR58" s="36">
        <f>$E58*Ввод!AQ182</f>
        <v>0</v>
      </c>
      <c r="AS58" s="36">
        <f>$E58*Ввод!AR182</f>
        <v>0</v>
      </c>
      <c r="AT58" s="36">
        <f>$E58*Ввод!AS182</f>
        <v>0</v>
      </c>
      <c r="AU58" s="36">
        <f>$E58*Ввод!AT182</f>
        <v>0</v>
      </c>
      <c r="AV58" s="36">
        <f>$E58*Ввод!AU182</f>
        <v>0</v>
      </c>
      <c r="AW58" s="36">
        <f>$E58*Ввод!AV182</f>
        <v>0</v>
      </c>
      <c r="AX58" s="36">
        <f>$E58*Ввод!AW182</f>
        <v>0</v>
      </c>
      <c r="AY58" s="36">
        <f>$E58*Ввод!AX182</f>
        <v>0</v>
      </c>
      <c r="AZ58" s="36">
        <f>$E58*Ввод!AY182</f>
        <v>0</v>
      </c>
      <c r="BA58" s="36">
        <f>$E58*Ввод!AZ182</f>
        <v>0</v>
      </c>
      <c r="BB58" s="36">
        <f>$E58*Ввод!BA182</f>
        <v>0</v>
      </c>
      <c r="BC58" s="36">
        <f>$E58*Ввод!BB182</f>
        <v>0</v>
      </c>
      <c r="BD58" s="36">
        <f>$E58*Ввод!BC182</f>
        <v>0</v>
      </c>
      <c r="BE58" s="36">
        <f>$E58*Ввод!BD182</f>
        <v>0</v>
      </c>
      <c r="BF58" s="36">
        <f>$E58*Ввод!BE182</f>
        <v>0</v>
      </c>
      <c r="BG58" s="36">
        <f>$E58*Ввод!BF182</f>
        <v>0</v>
      </c>
      <c r="BH58" s="36">
        <f>$E58*Ввод!BG182</f>
        <v>0</v>
      </c>
      <c r="BI58" s="36">
        <f>$E58*Ввод!BH182</f>
        <v>0</v>
      </c>
      <c r="BJ58" s="36">
        <f>$E58*Ввод!BI182</f>
        <v>0</v>
      </c>
      <c r="BK58" s="36">
        <f>$E58*Ввод!BJ182</f>
        <v>0</v>
      </c>
      <c r="BL58" s="36">
        <f>$E58*Ввод!BK182</f>
        <v>0</v>
      </c>
      <c r="BM58" s="36">
        <f>$E58*Ввод!BL182</f>
        <v>0</v>
      </c>
      <c r="BN58" s="36">
        <f>$E58*Ввод!BM182</f>
        <v>0</v>
      </c>
      <c r="BO58" s="36">
        <f>$E58*Ввод!BN182</f>
        <v>0</v>
      </c>
      <c r="BP58" s="36">
        <f>$E58*Ввод!BO182</f>
        <v>0</v>
      </c>
      <c r="BQ58" s="36">
        <f>$E58*Ввод!BP182</f>
        <v>0</v>
      </c>
      <c r="BR58" s="36">
        <f>$E58*Ввод!BQ182</f>
        <v>0</v>
      </c>
      <c r="BS58" s="36">
        <f>$E58*Ввод!BR182</f>
        <v>0</v>
      </c>
      <c r="BT58" s="36">
        <f>$E58*Ввод!BS182</f>
        <v>0</v>
      </c>
      <c r="BU58" s="36">
        <f>$E58*Ввод!BT182</f>
        <v>0</v>
      </c>
      <c r="BV58" s="36">
        <f>$E58*Ввод!BU182</f>
        <v>0</v>
      </c>
      <c r="BW58" s="36">
        <f>$E58*Ввод!BV182</f>
        <v>0</v>
      </c>
      <c r="BX58" s="36">
        <f>$E58*Ввод!BW182</f>
        <v>0</v>
      </c>
      <c r="BY58" s="36">
        <f>$E58*Ввод!BX182</f>
        <v>0</v>
      </c>
      <c r="BZ58" s="36">
        <f>$E58*Ввод!BY182</f>
        <v>0</v>
      </c>
      <c r="CA58" s="36">
        <f>$E58*Ввод!BZ182</f>
        <v>0</v>
      </c>
      <c r="CB58" s="36">
        <f>$E58*Ввод!CA182</f>
        <v>0</v>
      </c>
      <c r="CC58" s="36">
        <f>$E58*Ввод!CB182</f>
        <v>0</v>
      </c>
      <c r="CD58" s="36">
        <f>$E58*Ввод!CC182</f>
        <v>0</v>
      </c>
      <c r="CE58" s="36">
        <f>$E58*Ввод!CD182</f>
        <v>0</v>
      </c>
      <c r="CF58" s="36">
        <f>$E58*Ввод!CE182</f>
        <v>0</v>
      </c>
      <c r="CG58" s="36">
        <f>$E58*Ввод!CF182</f>
        <v>0</v>
      </c>
      <c r="CH58" s="36">
        <f>$E58*Ввод!CG182</f>
        <v>0</v>
      </c>
      <c r="CI58" s="36">
        <f>$E58*Ввод!CH182</f>
        <v>0</v>
      </c>
      <c r="CJ58" s="36">
        <f>$E58*Ввод!CI182</f>
        <v>0</v>
      </c>
      <c r="CK58" s="36">
        <f>$E58*Ввод!CJ182</f>
        <v>0</v>
      </c>
      <c r="CL58" s="36">
        <f>$E58*Ввод!CK182</f>
        <v>0</v>
      </c>
      <c r="CM58" s="36">
        <f>$E58*Ввод!CL182</f>
        <v>0</v>
      </c>
      <c r="CN58" s="36">
        <f>$E58*Ввод!CM182</f>
        <v>0</v>
      </c>
      <c r="CO58" s="36">
        <f>$E58*Ввод!CN182</f>
        <v>0</v>
      </c>
      <c r="CP58" s="36">
        <f>$E58*Ввод!CO182</f>
        <v>0</v>
      </c>
      <c r="CQ58" s="36">
        <f>$E58*Ввод!CP182</f>
        <v>0</v>
      </c>
      <c r="CR58" s="36">
        <f>$E58*Ввод!CQ182</f>
        <v>0</v>
      </c>
      <c r="CS58" s="36">
        <f>$E58*Ввод!CR182</f>
        <v>0</v>
      </c>
      <c r="CT58" s="36">
        <f>$E58*Ввод!CS182</f>
        <v>0</v>
      </c>
      <c r="CU58" s="36">
        <f>$E58*Ввод!CT182</f>
        <v>0</v>
      </c>
      <c r="CV58" s="36">
        <f>$E58*Ввод!CU182</f>
        <v>0</v>
      </c>
      <c r="CW58" s="36">
        <f>$E58*Ввод!CV182</f>
        <v>0</v>
      </c>
      <c r="CX58" s="36">
        <f>$E58*Ввод!CW182</f>
        <v>0</v>
      </c>
      <c r="CY58" s="36">
        <f>$E58*Ввод!CX182</f>
        <v>0</v>
      </c>
      <c r="CZ58" s="36">
        <f>$E58*Ввод!CY182</f>
        <v>0</v>
      </c>
      <c r="DA58" s="36">
        <f>$E58*Ввод!CZ182</f>
        <v>0</v>
      </c>
      <c r="DB58" s="36">
        <f>$E58*Ввод!DA182</f>
        <v>0</v>
      </c>
      <c r="DC58" s="36">
        <f>$E58*Ввод!DB182</f>
        <v>0</v>
      </c>
      <c r="DD58" s="36">
        <f>$E58*Ввод!DC182</f>
        <v>0</v>
      </c>
      <c r="DE58" s="36">
        <f>$E58*Ввод!DD182</f>
        <v>0</v>
      </c>
      <c r="DF58" s="36">
        <f>$E58*Ввод!DE182</f>
        <v>0</v>
      </c>
      <c r="DG58" s="36">
        <f>$E58*Ввод!DF182</f>
        <v>0</v>
      </c>
      <c r="DH58" s="36">
        <f>$E58*Ввод!DG182</f>
        <v>0</v>
      </c>
      <c r="DI58" s="36">
        <f>$E58*Ввод!DH182</f>
        <v>0</v>
      </c>
      <c r="DJ58" s="36">
        <f>$E58*Ввод!DI182</f>
        <v>0</v>
      </c>
    </row>
    <row r="59" spans="1:114" s="28" customFormat="1" x14ac:dyDescent="0.25">
      <c r="A59" s="46"/>
      <c r="B59" s="159" t="s">
        <v>285</v>
      </c>
      <c r="D59" s="149"/>
      <c r="E59" s="149"/>
      <c r="I59" s="160"/>
      <c r="J59" s="161"/>
      <c r="K59" s="161"/>
      <c r="L59" s="161"/>
      <c r="M59" s="161"/>
      <c r="N59" s="161"/>
      <c r="O59" s="161"/>
      <c r="P59" s="161"/>
      <c r="Q59" s="161"/>
    </row>
    <row r="60" spans="1:114" s="21" customFormat="1" x14ac:dyDescent="0.25">
      <c r="A60" s="46"/>
      <c r="B60" s="131" t="s">
        <v>282</v>
      </c>
      <c r="C60"/>
      <c r="D60" s="45"/>
      <c r="E60" s="57"/>
      <c r="I60" s="167"/>
      <c r="J60" s="168"/>
      <c r="K60" s="168"/>
      <c r="L60" s="168"/>
      <c r="M60" s="168"/>
      <c r="N60" s="168"/>
      <c r="O60" s="168"/>
      <c r="P60" s="168"/>
      <c r="Q60" s="168"/>
    </row>
    <row r="61" spans="1:114" x14ac:dyDescent="0.25">
      <c r="B61" s="162" t="s">
        <v>239</v>
      </c>
      <c r="D61" s="45" t="s">
        <v>240</v>
      </c>
      <c r="E61" s="45">
        <f>1-E64</f>
        <v>1</v>
      </c>
      <c r="F61" s="165">
        <f>$E61*Ввод!G237</f>
        <v>20.148</v>
      </c>
      <c r="G61" s="165"/>
      <c r="H61" s="165"/>
      <c r="I61" s="166"/>
      <c r="J61" s="165">
        <f>$F61*SUMIF(Ввод!$141:$141,J$15,Ввод!$142:$142)</f>
        <v>10.074</v>
      </c>
      <c r="K61" s="165">
        <f>$F61*SUMIF(Ввод!$141:$141,K$15,Ввод!$142:$142)</f>
        <v>2.0148000000000001</v>
      </c>
      <c r="L61" s="165">
        <f>$F61*SUMIF(Ввод!$141:$141,L$15,Ввод!$142:$142)</f>
        <v>1.0074000000000001</v>
      </c>
      <c r="M61" s="165">
        <f>$F61*SUMIF(Ввод!$141:$141,M$15,Ввод!$142:$142)</f>
        <v>7.0517999999999992</v>
      </c>
      <c r="N61" s="165">
        <f>$F61*SUMIF(Ввод!$141:$141,N$15,Ввод!$142:$142)</f>
        <v>10.074</v>
      </c>
      <c r="O61" s="165">
        <f>$F61*SUMIF(Ввод!$141:$141,O$15,Ввод!$142:$142)</f>
        <v>2.0148000000000001</v>
      </c>
      <c r="P61" s="165">
        <f>$F61*SUMIF(Ввод!$141:$141,P$15,Ввод!$142:$142)</f>
        <v>1.0074000000000001</v>
      </c>
      <c r="Q61" s="165">
        <f>$F61*SUMIF(Ввод!$141:$141,Q$15,Ввод!$142:$142)</f>
        <v>7.0517999999999992</v>
      </c>
      <c r="R61" s="165">
        <f>$F61*SUMIF(Ввод!$141:$141,R$15,Ввод!$142:$142)</f>
        <v>10.074</v>
      </c>
      <c r="S61" s="165">
        <f>$F61*SUMIF(Ввод!$141:$141,S$15,Ввод!$142:$142)</f>
        <v>2.0148000000000001</v>
      </c>
      <c r="T61" s="165">
        <f>$F61*SUMIF(Ввод!$141:$141,T$15,Ввод!$142:$142)</f>
        <v>1.0074000000000001</v>
      </c>
      <c r="U61" s="165">
        <f>$F61*SUMIF(Ввод!$141:$141,U$15,Ввод!$142:$142)</f>
        <v>7.0517999999999992</v>
      </c>
      <c r="V61" s="165">
        <f>$F61*SUMIF(Ввод!$141:$141,V$15,Ввод!$142:$142)</f>
        <v>10.074</v>
      </c>
      <c r="W61" s="165">
        <f>$F61*SUMIF(Ввод!$141:$141,W$15,Ввод!$142:$142)</f>
        <v>2.0148000000000001</v>
      </c>
      <c r="X61" s="165">
        <f>$F61*SUMIF(Ввод!$141:$141,X$15,Ввод!$142:$142)</f>
        <v>1.0074000000000001</v>
      </c>
      <c r="Y61" s="165">
        <f>$F61*SUMIF(Ввод!$141:$141,Y$15,Ввод!$142:$142)</f>
        <v>7.0517999999999992</v>
      </c>
      <c r="Z61" s="165">
        <f>$F61*SUMIF(Ввод!$141:$141,Z$15,Ввод!$142:$142)</f>
        <v>10.074</v>
      </c>
      <c r="AA61" s="165">
        <f>$F61*SUMIF(Ввод!$141:$141,AA$15,Ввод!$142:$142)</f>
        <v>2.0148000000000001</v>
      </c>
      <c r="AB61" s="165">
        <f>$F61*SUMIF(Ввод!$141:$141,AB$15,Ввод!$142:$142)</f>
        <v>1.0074000000000001</v>
      </c>
      <c r="AC61" s="165">
        <f>$F61*SUMIF(Ввод!$141:$141,AC$15,Ввод!$142:$142)</f>
        <v>7.0517999999999992</v>
      </c>
      <c r="AD61" s="165">
        <f>$F61*SUMIF(Ввод!$141:$141,AD$15,Ввод!$142:$142)</f>
        <v>10.074</v>
      </c>
      <c r="AE61" s="165">
        <f>$F61*SUMIF(Ввод!$141:$141,AE$15,Ввод!$142:$142)</f>
        <v>2.0148000000000001</v>
      </c>
      <c r="AF61" s="165">
        <f>$F61*SUMIF(Ввод!$141:$141,AF$15,Ввод!$142:$142)</f>
        <v>1.0074000000000001</v>
      </c>
      <c r="AG61" s="165">
        <f>$F61*SUMIF(Ввод!$141:$141,AG$15,Ввод!$142:$142)</f>
        <v>7.0517999999999992</v>
      </c>
      <c r="AH61" s="165">
        <f>$F61*SUMIF(Ввод!$141:$141,AH$15,Ввод!$142:$142)</f>
        <v>10.074</v>
      </c>
      <c r="AI61" s="165">
        <f>$F61*SUMIF(Ввод!$141:$141,AI$15,Ввод!$142:$142)</f>
        <v>2.0148000000000001</v>
      </c>
      <c r="AJ61" s="165">
        <f>$F61*SUMIF(Ввод!$141:$141,AJ$15,Ввод!$142:$142)</f>
        <v>1.0074000000000001</v>
      </c>
      <c r="AK61" s="165">
        <f>$F61*SUMIF(Ввод!$141:$141,AK$15,Ввод!$142:$142)</f>
        <v>7.0517999999999992</v>
      </c>
      <c r="AL61" s="165">
        <f>$F61*SUMIF(Ввод!$141:$141,AL$15,Ввод!$142:$142)</f>
        <v>10.074</v>
      </c>
      <c r="AM61" s="165">
        <f>$F61*SUMIF(Ввод!$141:$141,AM$15,Ввод!$142:$142)</f>
        <v>2.0148000000000001</v>
      </c>
      <c r="AN61" s="165">
        <f>$F61*SUMIF(Ввод!$141:$141,AN$15,Ввод!$142:$142)</f>
        <v>1.0074000000000001</v>
      </c>
      <c r="AO61" s="165">
        <f>$F61*SUMIF(Ввод!$141:$141,AO$15,Ввод!$142:$142)</f>
        <v>7.0517999999999992</v>
      </c>
      <c r="AP61" s="165">
        <f>$F61*SUMIF(Ввод!$141:$141,AP$15,Ввод!$142:$142)</f>
        <v>10.074</v>
      </c>
      <c r="AQ61" s="165">
        <f>$F61*SUMIF(Ввод!$141:$141,AQ$15,Ввод!$142:$142)</f>
        <v>2.0148000000000001</v>
      </c>
      <c r="AR61" s="165">
        <f>$F61*SUMIF(Ввод!$141:$141,AR$15,Ввод!$142:$142)</f>
        <v>1.0074000000000001</v>
      </c>
      <c r="AS61" s="165">
        <f>$F61*SUMIF(Ввод!$141:$141,AS$15,Ввод!$142:$142)</f>
        <v>7.0517999999999992</v>
      </c>
      <c r="AT61" s="165">
        <f>$F61*SUMIF(Ввод!$141:$141,AT$15,Ввод!$142:$142)</f>
        <v>10.074</v>
      </c>
      <c r="AU61" s="165">
        <f>$F61*SUMIF(Ввод!$141:$141,AU$15,Ввод!$142:$142)</f>
        <v>2.0148000000000001</v>
      </c>
      <c r="AV61" s="165">
        <f>$F61*SUMIF(Ввод!$141:$141,AV$15,Ввод!$142:$142)</f>
        <v>1.0074000000000001</v>
      </c>
      <c r="AW61" s="165">
        <f>$F61*SUMIF(Ввод!$141:$141,AW$15,Ввод!$142:$142)</f>
        <v>7.0517999999999992</v>
      </c>
      <c r="AX61" s="165">
        <f>$F61*SUMIF(Ввод!$141:$141,AX$15,Ввод!$142:$142)</f>
        <v>10.074</v>
      </c>
      <c r="AY61" s="165">
        <f>$F61*SUMIF(Ввод!$141:$141,AY$15,Ввод!$142:$142)</f>
        <v>2.0148000000000001</v>
      </c>
      <c r="AZ61" s="165">
        <f>$F61*SUMIF(Ввод!$141:$141,AZ$15,Ввод!$142:$142)</f>
        <v>1.0074000000000001</v>
      </c>
      <c r="BA61" s="165">
        <f>$F61*SUMIF(Ввод!$141:$141,BA$15,Ввод!$142:$142)</f>
        <v>7.0517999999999992</v>
      </c>
      <c r="BB61" s="165">
        <f>$F61*SUMIF(Ввод!$141:$141,BB$15,Ввод!$142:$142)</f>
        <v>10.074</v>
      </c>
      <c r="BC61" s="165">
        <f>$F61*SUMIF(Ввод!$141:$141,BC$15,Ввод!$142:$142)</f>
        <v>2.0148000000000001</v>
      </c>
      <c r="BD61" s="165">
        <f>$F61*SUMIF(Ввод!$141:$141,BD$15,Ввод!$142:$142)</f>
        <v>1.0074000000000001</v>
      </c>
      <c r="BE61" s="165">
        <f>$F61*SUMIF(Ввод!$141:$141,BE$15,Ввод!$142:$142)</f>
        <v>7.0517999999999992</v>
      </c>
      <c r="BF61" s="165">
        <f>$F61*SUMIF(Ввод!$141:$141,BF$15,Ввод!$142:$142)</f>
        <v>10.074</v>
      </c>
      <c r="BG61" s="165">
        <f>$F61*SUMIF(Ввод!$141:$141,BG$15,Ввод!$142:$142)</f>
        <v>2.0148000000000001</v>
      </c>
      <c r="BH61" s="165">
        <f>$F61*SUMIF(Ввод!$141:$141,BH$15,Ввод!$142:$142)</f>
        <v>1.0074000000000001</v>
      </c>
      <c r="BI61" s="165">
        <f>$F61*SUMIF(Ввод!$141:$141,BI$15,Ввод!$142:$142)</f>
        <v>10.074</v>
      </c>
      <c r="BJ61" s="165">
        <f>$F61*SUMIF(Ввод!$141:$141,BJ$15,Ввод!$142:$142)</f>
        <v>10.074</v>
      </c>
      <c r="BK61" s="165">
        <f>$F61*SUMIF(Ввод!$141:$141,BK$15,Ввод!$142:$142)</f>
        <v>10.074</v>
      </c>
      <c r="BL61" s="165">
        <f>$F61*SUMIF(Ввод!$141:$141,BL$15,Ввод!$142:$142)</f>
        <v>10.074</v>
      </c>
      <c r="BM61" s="165">
        <f>$F61*SUMIF(Ввод!$141:$141,BM$15,Ввод!$142:$142)</f>
        <v>10.074</v>
      </c>
      <c r="BN61" s="165">
        <f>$F61*SUMIF(Ввод!$141:$141,BN$15,Ввод!$142:$142)</f>
        <v>10.074</v>
      </c>
      <c r="BO61" s="165">
        <f>$F61*SUMIF(Ввод!$141:$141,BO$15,Ввод!$142:$142)</f>
        <v>10.074</v>
      </c>
      <c r="BP61" s="165">
        <f>$F61*SUMIF(Ввод!$141:$141,BP$15,Ввод!$142:$142)</f>
        <v>10.074</v>
      </c>
      <c r="BQ61" s="165">
        <f>$F61*SUMIF(Ввод!$141:$141,BQ$15,Ввод!$142:$142)</f>
        <v>10.074</v>
      </c>
      <c r="BR61" s="165">
        <f>$F61*SUMIF(Ввод!$141:$141,BR$15,Ввод!$142:$142)</f>
        <v>10.074</v>
      </c>
      <c r="BS61" s="165">
        <f>$F61*SUMIF(Ввод!$141:$141,BS$15,Ввод!$142:$142)</f>
        <v>10.074</v>
      </c>
      <c r="BT61" s="165">
        <f>$F61*SUMIF(Ввод!$141:$141,BT$15,Ввод!$142:$142)</f>
        <v>10.074</v>
      </c>
      <c r="BU61" s="165">
        <f>$F61*SUMIF(Ввод!$141:$141,BU$15,Ввод!$142:$142)</f>
        <v>10.074</v>
      </c>
      <c r="BV61" s="165">
        <f>$F61*SUMIF(Ввод!$141:$141,BV$15,Ввод!$142:$142)</f>
        <v>10.074</v>
      </c>
      <c r="BW61" s="165">
        <f>$F61*SUMIF(Ввод!$141:$141,BW$15,Ввод!$142:$142)</f>
        <v>10.074</v>
      </c>
      <c r="BX61" s="165">
        <f>$F61*SUMIF(Ввод!$141:$141,BX$15,Ввод!$142:$142)</f>
        <v>10.074</v>
      </c>
      <c r="BY61" s="165">
        <f>$F61*SUMIF(Ввод!$141:$141,BY$15,Ввод!$142:$142)</f>
        <v>10.074</v>
      </c>
      <c r="BZ61" s="165">
        <f>$F61*SUMIF(Ввод!$141:$141,BZ$15,Ввод!$142:$142)</f>
        <v>10.074</v>
      </c>
      <c r="CA61" s="165">
        <f>$F61*SUMIF(Ввод!$141:$141,CA$15,Ввод!$142:$142)</f>
        <v>10.074</v>
      </c>
      <c r="CB61" s="165">
        <f>$F61*SUMIF(Ввод!$141:$141,CB$15,Ввод!$142:$142)</f>
        <v>10.074</v>
      </c>
      <c r="CC61" s="165">
        <f>$F61*SUMIF(Ввод!$141:$141,CC$15,Ввод!$142:$142)</f>
        <v>10.074</v>
      </c>
      <c r="CD61" s="165">
        <f>$F61*SUMIF(Ввод!$141:$141,CD$15,Ввод!$142:$142)</f>
        <v>10.074</v>
      </c>
      <c r="CE61" s="165">
        <f>$F61*SUMIF(Ввод!$141:$141,CE$15,Ввод!$142:$142)</f>
        <v>10.074</v>
      </c>
      <c r="CF61" s="165">
        <f>$F61*SUMIF(Ввод!$141:$141,CF$15,Ввод!$142:$142)</f>
        <v>10.074</v>
      </c>
      <c r="CG61" s="165">
        <f>$F61*SUMIF(Ввод!$141:$141,CG$15,Ввод!$142:$142)</f>
        <v>10.074</v>
      </c>
      <c r="CH61" s="165">
        <f>$F61*SUMIF(Ввод!$141:$141,CH$15,Ввод!$142:$142)</f>
        <v>10.074</v>
      </c>
      <c r="CI61" s="165">
        <f>$F61*SUMIF(Ввод!$141:$141,CI$15,Ввод!$142:$142)</f>
        <v>10.074</v>
      </c>
      <c r="CJ61" s="165">
        <f>$F61*SUMIF(Ввод!$141:$141,CJ$15,Ввод!$142:$142)</f>
        <v>10.074</v>
      </c>
      <c r="CK61" s="165">
        <f>$F61*SUMIF(Ввод!$141:$141,CK$15,Ввод!$142:$142)</f>
        <v>10.074</v>
      </c>
      <c r="CL61" s="165">
        <f>$F61*SUMIF(Ввод!$141:$141,CL$15,Ввод!$142:$142)</f>
        <v>10.074</v>
      </c>
      <c r="CM61" s="165">
        <f>$F61*SUMIF(Ввод!$141:$141,CM$15,Ввод!$142:$142)</f>
        <v>10.074</v>
      </c>
      <c r="CN61" s="165">
        <f>$F61*SUMIF(Ввод!$141:$141,CN$15,Ввод!$142:$142)</f>
        <v>10.074</v>
      </c>
      <c r="CO61" s="165">
        <f>$F61*SUMIF(Ввод!$141:$141,CO$15,Ввод!$142:$142)</f>
        <v>10.074</v>
      </c>
      <c r="CP61" s="165">
        <f>$F61*SUMIF(Ввод!$141:$141,CP$15,Ввод!$142:$142)</f>
        <v>10.074</v>
      </c>
      <c r="CQ61" s="165">
        <f>$F61*SUMIF(Ввод!$141:$141,CQ$15,Ввод!$142:$142)</f>
        <v>10.074</v>
      </c>
      <c r="CR61" s="165">
        <f>$F61*SUMIF(Ввод!$141:$141,CR$15,Ввод!$142:$142)</f>
        <v>10.074</v>
      </c>
      <c r="CS61" s="165">
        <f>$F61*SUMIF(Ввод!$141:$141,CS$15,Ввод!$142:$142)</f>
        <v>10.074</v>
      </c>
      <c r="CT61" s="165">
        <f>$F61*SUMIF(Ввод!$141:$141,CT$15,Ввод!$142:$142)</f>
        <v>10.074</v>
      </c>
      <c r="CU61" s="165">
        <f>$F61*SUMIF(Ввод!$141:$141,CU$15,Ввод!$142:$142)</f>
        <v>10.074</v>
      </c>
      <c r="CV61" s="165">
        <f>$F61*SUMIF(Ввод!$141:$141,CV$15,Ввод!$142:$142)</f>
        <v>10.074</v>
      </c>
      <c r="CW61" s="165">
        <f>$F61*SUMIF(Ввод!$141:$141,CW$15,Ввод!$142:$142)</f>
        <v>10.074</v>
      </c>
      <c r="CX61" s="165">
        <f>$F61*SUMIF(Ввод!$141:$141,CX$15,Ввод!$142:$142)</f>
        <v>10.074</v>
      </c>
      <c r="CY61" s="165">
        <f>$F61*SUMIF(Ввод!$141:$141,CY$15,Ввод!$142:$142)</f>
        <v>10.074</v>
      </c>
      <c r="CZ61" s="165">
        <f>$F61*SUMIF(Ввод!$141:$141,CZ$15,Ввод!$142:$142)</f>
        <v>10.074</v>
      </c>
      <c r="DA61" s="165">
        <f>$F61*SUMIF(Ввод!$141:$141,DA$15,Ввод!$142:$142)</f>
        <v>10.074</v>
      </c>
      <c r="DB61" s="165">
        <f>$F61*SUMIF(Ввод!$141:$141,DB$15,Ввод!$142:$142)</f>
        <v>10.074</v>
      </c>
      <c r="DC61" s="165">
        <f>$F61*SUMIF(Ввод!$141:$141,DC$15,Ввод!$142:$142)</f>
        <v>10.074</v>
      </c>
      <c r="DD61" s="165">
        <f>$F61*SUMIF(Ввод!$141:$141,DD$15,Ввод!$142:$142)</f>
        <v>10.074</v>
      </c>
      <c r="DE61" s="165">
        <f>$F61*SUMIF(Ввод!$141:$141,DE$15,Ввод!$142:$142)</f>
        <v>10.074</v>
      </c>
      <c r="DF61" s="165">
        <f>$F61*SUMIF(Ввод!$141:$141,DF$15,Ввод!$142:$142)</f>
        <v>10.074</v>
      </c>
      <c r="DG61" s="165">
        <f>$F61*SUMIF(Ввод!$141:$141,DG$15,Ввод!$142:$142)</f>
        <v>10.074</v>
      </c>
      <c r="DH61" s="165">
        <f>$F61*SUMIF(Ввод!$141:$141,DH$15,Ввод!$142:$142)</f>
        <v>10.074</v>
      </c>
      <c r="DI61" s="165">
        <f>$F61*SUMIF(Ввод!$141:$141,DI$15,Ввод!$142:$142)</f>
        <v>10.074</v>
      </c>
      <c r="DJ61" s="165">
        <f>$F61*SUMIF(Ввод!$141:$141,DJ$15,Ввод!$142:$142)</f>
        <v>10.074</v>
      </c>
    </row>
    <row r="62" spans="1:114" x14ac:dyDescent="0.25">
      <c r="B62" s="162" t="s">
        <v>286</v>
      </c>
      <c r="D62" s="45" t="s">
        <v>240</v>
      </c>
      <c r="E62" s="45">
        <f>1-E65</f>
        <v>1</v>
      </c>
      <c r="F62" s="165">
        <f>$E62*Ввод!G238</f>
        <v>0</v>
      </c>
      <c r="G62" s="165"/>
      <c r="H62" s="165"/>
      <c r="I62" s="166"/>
      <c r="J62" s="165">
        <f>$F62*SUMIF(Ввод!$141:$141,J$15,Ввод!$142:$142)</f>
        <v>0</v>
      </c>
      <c r="K62" s="165">
        <f>$F62*SUMIF(Ввод!$141:$141,K$15,Ввод!$142:$142)</f>
        <v>0</v>
      </c>
      <c r="L62" s="165">
        <f>$F62*SUMIF(Ввод!$141:$141,L$15,Ввод!$142:$142)</f>
        <v>0</v>
      </c>
      <c r="M62" s="165">
        <f>$F62*SUMIF(Ввод!$141:$141,M$15,Ввод!$142:$142)</f>
        <v>0</v>
      </c>
      <c r="N62" s="165">
        <f>$F62*SUMIF(Ввод!$141:$141,N$15,Ввод!$142:$142)</f>
        <v>0</v>
      </c>
      <c r="O62" s="165">
        <f>$F62*SUMIF(Ввод!$141:$141,O$15,Ввод!$142:$142)</f>
        <v>0</v>
      </c>
      <c r="P62" s="165">
        <f>$F62*SUMIF(Ввод!$141:$141,P$15,Ввод!$142:$142)</f>
        <v>0</v>
      </c>
      <c r="Q62" s="165">
        <f>$F62*SUMIF(Ввод!$141:$141,Q$15,Ввод!$142:$142)</f>
        <v>0</v>
      </c>
      <c r="R62" s="165">
        <f>$F62*SUMIF(Ввод!$141:$141,R$15,Ввод!$142:$142)</f>
        <v>0</v>
      </c>
      <c r="S62" s="165">
        <f>$F62*SUMIF(Ввод!$141:$141,S$15,Ввод!$142:$142)</f>
        <v>0</v>
      </c>
      <c r="T62" s="165">
        <f>$F62*SUMIF(Ввод!$141:$141,T$15,Ввод!$142:$142)</f>
        <v>0</v>
      </c>
      <c r="U62" s="165">
        <f>$F62*SUMIF(Ввод!$141:$141,U$15,Ввод!$142:$142)</f>
        <v>0</v>
      </c>
      <c r="V62" s="165">
        <f>$F62*SUMIF(Ввод!$141:$141,V$15,Ввод!$142:$142)</f>
        <v>0</v>
      </c>
      <c r="W62" s="165">
        <f>$F62*SUMIF(Ввод!$141:$141,W$15,Ввод!$142:$142)</f>
        <v>0</v>
      </c>
      <c r="X62" s="165">
        <f>$F62*SUMIF(Ввод!$141:$141,X$15,Ввод!$142:$142)</f>
        <v>0</v>
      </c>
      <c r="Y62" s="165">
        <f>$F62*SUMIF(Ввод!$141:$141,Y$15,Ввод!$142:$142)</f>
        <v>0</v>
      </c>
      <c r="Z62" s="165">
        <f>$F62*SUMIF(Ввод!$141:$141,Z$15,Ввод!$142:$142)</f>
        <v>0</v>
      </c>
      <c r="AA62" s="165">
        <f>$F62*SUMIF(Ввод!$141:$141,AA$15,Ввод!$142:$142)</f>
        <v>0</v>
      </c>
      <c r="AB62" s="165">
        <f>$F62*SUMIF(Ввод!$141:$141,AB$15,Ввод!$142:$142)</f>
        <v>0</v>
      </c>
      <c r="AC62" s="165">
        <f>$F62*SUMIF(Ввод!$141:$141,AC$15,Ввод!$142:$142)</f>
        <v>0</v>
      </c>
      <c r="AD62" s="165">
        <f>$F62*SUMIF(Ввод!$141:$141,AD$15,Ввод!$142:$142)</f>
        <v>0</v>
      </c>
      <c r="AE62" s="165">
        <f>$F62*SUMIF(Ввод!$141:$141,AE$15,Ввод!$142:$142)</f>
        <v>0</v>
      </c>
      <c r="AF62" s="165">
        <f>$F62*SUMIF(Ввод!$141:$141,AF$15,Ввод!$142:$142)</f>
        <v>0</v>
      </c>
      <c r="AG62" s="165">
        <f>$F62*SUMIF(Ввод!$141:$141,AG$15,Ввод!$142:$142)</f>
        <v>0</v>
      </c>
      <c r="AH62" s="165">
        <f>$F62*SUMIF(Ввод!$141:$141,AH$15,Ввод!$142:$142)</f>
        <v>0</v>
      </c>
      <c r="AI62" s="165">
        <f>$F62*SUMIF(Ввод!$141:$141,AI$15,Ввод!$142:$142)</f>
        <v>0</v>
      </c>
      <c r="AJ62" s="165">
        <f>$F62*SUMIF(Ввод!$141:$141,AJ$15,Ввод!$142:$142)</f>
        <v>0</v>
      </c>
      <c r="AK62" s="165">
        <f>$F62*SUMIF(Ввод!$141:$141,AK$15,Ввод!$142:$142)</f>
        <v>0</v>
      </c>
      <c r="AL62" s="165">
        <f>$F62*SUMIF(Ввод!$141:$141,AL$15,Ввод!$142:$142)</f>
        <v>0</v>
      </c>
      <c r="AM62" s="165">
        <f>$F62*SUMIF(Ввод!$141:$141,AM$15,Ввод!$142:$142)</f>
        <v>0</v>
      </c>
      <c r="AN62" s="165">
        <f>$F62*SUMIF(Ввод!$141:$141,AN$15,Ввод!$142:$142)</f>
        <v>0</v>
      </c>
      <c r="AO62" s="165">
        <f>$F62*SUMIF(Ввод!$141:$141,AO$15,Ввод!$142:$142)</f>
        <v>0</v>
      </c>
      <c r="AP62" s="165">
        <f>$F62*SUMIF(Ввод!$141:$141,AP$15,Ввод!$142:$142)</f>
        <v>0</v>
      </c>
      <c r="AQ62" s="165">
        <f>$F62*SUMIF(Ввод!$141:$141,AQ$15,Ввод!$142:$142)</f>
        <v>0</v>
      </c>
      <c r="AR62" s="165">
        <f>$F62*SUMIF(Ввод!$141:$141,AR$15,Ввод!$142:$142)</f>
        <v>0</v>
      </c>
      <c r="AS62" s="165">
        <f>$F62*SUMIF(Ввод!$141:$141,AS$15,Ввод!$142:$142)</f>
        <v>0</v>
      </c>
      <c r="AT62" s="165">
        <f>$F62*SUMIF(Ввод!$141:$141,AT$15,Ввод!$142:$142)</f>
        <v>0</v>
      </c>
      <c r="AU62" s="165">
        <f>$F62*SUMIF(Ввод!$141:$141,AU$15,Ввод!$142:$142)</f>
        <v>0</v>
      </c>
      <c r="AV62" s="165">
        <f>$F62*SUMIF(Ввод!$141:$141,AV$15,Ввод!$142:$142)</f>
        <v>0</v>
      </c>
      <c r="AW62" s="165">
        <f>$F62*SUMIF(Ввод!$141:$141,AW$15,Ввод!$142:$142)</f>
        <v>0</v>
      </c>
      <c r="AX62" s="165">
        <f>$F62*SUMIF(Ввод!$141:$141,AX$15,Ввод!$142:$142)</f>
        <v>0</v>
      </c>
      <c r="AY62" s="165">
        <f>$F62*SUMIF(Ввод!$141:$141,AY$15,Ввод!$142:$142)</f>
        <v>0</v>
      </c>
      <c r="AZ62" s="165">
        <f>$F62*SUMIF(Ввод!$141:$141,AZ$15,Ввод!$142:$142)</f>
        <v>0</v>
      </c>
      <c r="BA62" s="165">
        <f>$F62*SUMIF(Ввод!$141:$141,BA$15,Ввод!$142:$142)</f>
        <v>0</v>
      </c>
      <c r="BB62" s="165">
        <f>$F62*SUMIF(Ввод!$141:$141,BB$15,Ввод!$142:$142)</f>
        <v>0</v>
      </c>
      <c r="BC62" s="165">
        <f>$F62*SUMIF(Ввод!$141:$141,BC$15,Ввод!$142:$142)</f>
        <v>0</v>
      </c>
      <c r="BD62" s="165">
        <f>$F62*SUMIF(Ввод!$141:$141,BD$15,Ввод!$142:$142)</f>
        <v>0</v>
      </c>
      <c r="BE62" s="165">
        <f>$F62*SUMIF(Ввод!$141:$141,BE$15,Ввод!$142:$142)</f>
        <v>0</v>
      </c>
      <c r="BF62" s="165">
        <f>$F62*SUMIF(Ввод!$141:$141,BF$15,Ввод!$142:$142)</f>
        <v>0</v>
      </c>
      <c r="BG62" s="165">
        <f>$F62*SUMIF(Ввод!$141:$141,BG$15,Ввод!$142:$142)</f>
        <v>0</v>
      </c>
      <c r="BH62" s="165">
        <f>$F62*SUMIF(Ввод!$141:$141,BH$15,Ввод!$142:$142)</f>
        <v>0</v>
      </c>
      <c r="BI62" s="165">
        <f>$F62*SUMIF(Ввод!$141:$141,BI$15,Ввод!$142:$142)</f>
        <v>0</v>
      </c>
      <c r="BJ62" s="165">
        <f>$F62*SUMIF(Ввод!$141:$141,BJ$15,Ввод!$142:$142)</f>
        <v>0</v>
      </c>
      <c r="BK62" s="165">
        <f>$F62*SUMIF(Ввод!$141:$141,BK$15,Ввод!$142:$142)</f>
        <v>0</v>
      </c>
      <c r="BL62" s="165">
        <f>$F62*SUMIF(Ввод!$141:$141,BL$15,Ввод!$142:$142)</f>
        <v>0</v>
      </c>
      <c r="BM62" s="165">
        <f>$F62*SUMIF(Ввод!$141:$141,BM$15,Ввод!$142:$142)</f>
        <v>0</v>
      </c>
      <c r="BN62" s="165">
        <f>$F62*SUMIF(Ввод!$141:$141,BN$15,Ввод!$142:$142)</f>
        <v>0</v>
      </c>
      <c r="BO62" s="165">
        <f>$F62*SUMIF(Ввод!$141:$141,BO$15,Ввод!$142:$142)</f>
        <v>0</v>
      </c>
      <c r="BP62" s="165">
        <f>$F62*SUMIF(Ввод!$141:$141,BP$15,Ввод!$142:$142)</f>
        <v>0</v>
      </c>
      <c r="BQ62" s="165">
        <f>$F62*SUMIF(Ввод!$141:$141,BQ$15,Ввод!$142:$142)</f>
        <v>0</v>
      </c>
      <c r="BR62" s="165">
        <f>$F62*SUMIF(Ввод!$141:$141,BR$15,Ввод!$142:$142)</f>
        <v>0</v>
      </c>
      <c r="BS62" s="165">
        <f>$F62*SUMIF(Ввод!$141:$141,BS$15,Ввод!$142:$142)</f>
        <v>0</v>
      </c>
      <c r="BT62" s="165">
        <f>$F62*SUMIF(Ввод!$141:$141,BT$15,Ввод!$142:$142)</f>
        <v>0</v>
      </c>
      <c r="BU62" s="165">
        <f>$F62*SUMIF(Ввод!$141:$141,BU$15,Ввод!$142:$142)</f>
        <v>0</v>
      </c>
      <c r="BV62" s="165">
        <f>$F62*SUMIF(Ввод!$141:$141,BV$15,Ввод!$142:$142)</f>
        <v>0</v>
      </c>
      <c r="BW62" s="165">
        <f>$F62*SUMIF(Ввод!$141:$141,BW$15,Ввод!$142:$142)</f>
        <v>0</v>
      </c>
      <c r="BX62" s="165">
        <f>$F62*SUMIF(Ввод!$141:$141,BX$15,Ввод!$142:$142)</f>
        <v>0</v>
      </c>
      <c r="BY62" s="165">
        <f>$F62*SUMIF(Ввод!$141:$141,BY$15,Ввод!$142:$142)</f>
        <v>0</v>
      </c>
      <c r="BZ62" s="165">
        <f>$F62*SUMIF(Ввод!$141:$141,BZ$15,Ввод!$142:$142)</f>
        <v>0</v>
      </c>
      <c r="CA62" s="165">
        <f>$F62*SUMIF(Ввод!$141:$141,CA$15,Ввод!$142:$142)</f>
        <v>0</v>
      </c>
      <c r="CB62" s="165">
        <f>$F62*SUMIF(Ввод!$141:$141,CB$15,Ввод!$142:$142)</f>
        <v>0</v>
      </c>
      <c r="CC62" s="165">
        <f>$F62*SUMIF(Ввод!$141:$141,CC$15,Ввод!$142:$142)</f>
        <v>0</v>
      </c>
      <c r="CD62" s="165">
        <f>$F62*SUMIF(Ввод!$141:$141,CD$15,Ввод!$142:$142)</f>
        <v>0</v>
      </c>
      <c r="CE62" s="165">
        <f>$F62*SUMIF(Ввод!$141:$141,CE$15,Ввод!$142:$142)</f>
        <v>0</v>
      </c>
      <c r="CF62" s="165">
        <f>$F62*SUMIF(Ввод!$141:$141,CF$15,Ввод!$142:$142)</f>
        <v>0</v>
      </c>
      <c r="CG62" s="165">
        <f>$F62*SUMIF(Ввод!$141:$141,CG$15,Ввод!$142:$142)</f>
        <v>0</v>
      </c>
      <c r="CH62" s="165">
        <f>$F62*SUMIF(Ввод!$141:$141,CH$15,Ввод!$142:$142)</f>
        <v>0</v>
      </c>
      <c r="CI62" s="165">
        <f>$F62*SUMIF(Ввод!$141:$141,CI$15,Ввод!$142:$142)</f>
        <v>0</v>
      </c>
      <c r="CJ62" s="165">
        <f>$F62*SUMIF(Ввод!$141:$141,CJ$15,Ввод!$142:$142)</f>
        <v>0</v>
      </c>
      <c r="CK62" s="165">
        <f>$F62*SUMIF(Ввод!$141:$141,CK$15,Ввод!$142:$142)</f>
        <v>0</v>
      </c>
      <c r="CL62" s="165">
        <f>$F62*SUMIF(Ввод!$141:$141,CL$15,Ввод!$142:$142)</f>
        <v>0</v>
      </c>
      <c r="CM62" s="165">
        <f>$F62*SUMIF(Ввод!$141:$141,CM$15,Ввод!$142:$142)</f>
        <v>0</v>
      </c>
      <c r="CN62" s="165">
        <f>$F62*SUMIF(Ввод!$141:$141,CN$15,Ввод!$142:$142)</f>
        <v>0</v>
      </c>
      <c r="CO62" s="165">
        <f>$F62*SUMIF(Ввод!$141:$141,CO$15,Ввод!$142:$142)</f>
        <v>0</v>
      </c>
      <c r="CP62" s="165">
        <f>$F62*SUMIF(Ввод!$141:$141,CP$15,Ввод!$142:$142)</f>
        <v>0</v>
      </c>
      <c r="CQ62" s="165">
        <f>$F62*SUMIF(Ввод!$141:$141,CQ$15,Ввод!$142:$142)</f>
        <v>0</v>
      </c>
      <c r="CR62" s="165">
        <f>$F62*SUMIF(Ввод!$141:$141,CR$15,Ввод!$142:$142)</f>
        <v>0</v>
      </c>
      <c r="CS62" s="165">
        <f>$F62*SUMIF(Ввод!$141:$141,CS$15,Ввод!$142:$142)</f>
        <v>0</v>
      </c>
      <c r="CT62" s="165">
        <f>$F62*SUMIF(Ввод!$141:$141,CT$15,Ввод!$142:$142)</f>
        <v>0</v>
      </c>
      <c r="CU62" s="165">
        <f>$F62*SUMIF(Ввод!$141:$141,CU$15,Ввод!$142:$142)</f>
        <v>0</v>
      </c>
      <c r="CV62" s="165">
        <f>$F62*SUMIF(Ввод!$141:$141,CV$15,Ввод!$142:$142)</f>
        <v>0</v>
      </c>
      <c r="CW62" s="165">
        <f>$F62*SUMIF(Ввод!$141:$141,CW$15,Ввод!$142:$142)</f>
        <v>0</v>
      </c>
      <c r="CX62" s="165">
        <f>$F62*SUMIF(Ввод!$141:$141,CX$15,Ввод!$142:$142)</f>
        <v>0</v>
      </c>
      <c r="CY62" s="165">
        <f>$F62*SUMIF(Ввод!$141:$141,CY$15,Ввод!$142:$142)</f>
        <v>0</v>
      </c>
      <c r="CZ62" s="165">
        <f>$F62*SUMIF(Ввод!$141:$141,CZ$15,Ввод!$142:$142)</f>
        <v>0</v>
      </c>
      <c r="DA62" s="165">
        <f>$F62*SUMIF(Ввод!$141:$141,DA$15,Ввод!$142:$142)</f>
        <v>0</v>
      </c>
      <c r="DB62" s="165">
        <f>$F62*SUMIF(Ввод!$141:$141,DB$15,Ввод!$142:$142)</f>
        <v>0</v>
      </c>
      <c r="DC62" s="165">
        <f>$F62*SUMIF(Ввод!$141:$141,DC$15,Ввод!$142:$142)</f>
        <v>0</v>
      </c>
      <c r="DD62" s="165">
        <f>$F62*SUMIF(Ввод!$141:$141,DD$15,Ввод!$142:$142)</f>
        <v>0</v>
      </c>
      <c r="DE62" s="165">
        <f>$F62*SUMIF(Ввод!$141:$141,DE$15,Ввод!$142:$142)</f>
        <v>0</v>
      </c>
      <c r="DF62" s="165">
        <f>$F62*SUMIF(Ввод!$141:$141,DF$15,Ввод!$142:$142)</f>
        <v>0</v>
      </c>
      <c r="DG62" s="165">
        <f>$F62*SUMIF(Ввод!$141:$141,DG$15,Ввод!$142:$142)</f>
        <v>0</v>
      </c>
      <c r="DH62" s="165">
        <f>$F62*SUMIF(Ввод!$141:$141,DH$15,Ввод!$142:$142)</f>
        <v>0</v>
      </c>
      <c r="DI62" s="165">
        <f>$F62*SUMIF(Ввод!$141:$141,DI$15,Ввод!$142:$142)</f>
        <v>0</v>
      </c>
      <c r="DJ62" s="165">
        <f>$F62*SUMIF(Ввод!$141:$141,DJ$15,Ввод!$142:$142)</f>
        <v>0</v>
      </c>
    </row>
    <row r="63" spans="1:114" x14ac:dyDescent="0.25">
      <c r="B63" s="131" t="s">
        <v>421</v>
      </c>
      <c r="F63" s="165"/>
      <c r="G63" s="165"/>
      <c r="H63" s="165"/>
      <c r="I63" s="166"/>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165"/>
      <c r="BK63" s="165"/>
      <c r="BL63" s="165"/>
      <c r="BM63" s="165"/>
      <c r="BN63" s="165"/>
      <c r="BO63" s="165"/>
      <c r="BP63" s="165"/>
      <c r="BQ63" s="165"/>
      <c r="BR63" s="165"/>
      <c r="BS63" s="165"/>
      <c r="BT63" s="165"/>
      <c r="BU63" s="165"/>
      <c r="BV63" s="165"/>
      <c r="BW63" s="165"/>
      <c r="BX63" s="165"/>
      <c r="BY63" s="165"/>
      <c r="BZ63" s="165"/>
      <c r="CA63" s="165"/>
      <c r="CB63" s="165"/>
      <c r="CC63" s="165"/>
      <c r="CD63" s="165"/>
      <c r="CE63" s="165"/>
      <c r="CF63" s="165"/>
      <c r="CG63" s="165"/>
      <c r="CH63" s="165"/>
      <c r="CI63" s="165"/>
      <c r="CJ63" s="165"/>
      <c r="CK63" s="165"/>
      <c r="CL63" s="165"/>
      <c r="CM63" s="165"/>
      <c r="CN63" s="165"/>
      <c r="CO63" s="165"/>
      <c r="CP63" s="165"/>
      <c r="CQ63" s="165"/>
      <c r="CR63" s="165"/>
      <c r="CS63" s="165"/>
      <c r="CT63" s="165"/>
      <c r="CU63" s="165"/>
      <c r="CV63" s="165"/>
      <c r="CW63" s="165"/>
      <c r="CX63" s="165"/>
      <c r="CY63" s="165"/>
      <c r="CZ63" s="165"/>
      <c r="DA63" s="165"/>
      <c r="DB63" s="165"/>
      <c r="DC63" s="165"/>
      <c r="DD63" s="165"/>
      <c r="DE63" s="165"/>
      <c r="DF63" s="165"/>
      <c r="DG63" s="165"/>
      <c r="DH63" s="165"/>
      <c r="DI63" s="165"/>
      <c r="DJ63" s="165"/>
    </row>
    <row r="64" spans="1:114" x14ac:dyDescent="0.25">
      <c r="B64" s="162" t="str">
        <f>B61</f>
        <v>Выработка</v>
      </c>
      <c r="D64" s="45" t="s">
        <v>240</v>
      </c>
      <c r="E64" s="45">
        <f>N(Ввод!H237)</f>
        <v>0</v>
      </c>
      <c r="F64" s="165"/>
      <c r="G64" s="165"/>
      <c r="H64" s="165"/>
      <c r="I64" s="166"/>
      <c r="J64" s="165">
        <f>$E64*Ввод!I237</f>
        <v>0</v>
      </c>
      <c r="K64" s="165">
        <f>$E64*Ввод!J237</f>
        <v>0</v>
      </c>
      <c r="L64" s="165">
        <f>$E64*Ввод!K237</f>
        <v>0</v>
      </c>
      <c r="M64" s="165">
        <f>$E64*Ввод!L237</f>
        <v>0</v>
      </c>
      <c r="N64" s="165">
        <f>$E64*Ввод!M237</f>
        <v>0</v>
      </c>
      <c r="O64" s="165">
        <f>$E64*Ввод!N237</f>
        <v>0</v>
      </c>
      <c r="P64" s="165">
        <f>$E64*Ввод!O237</f>
        <v>0</v>
      </c>
      <c r="Q64" s="165">
        <f>$E64*Ввод!P237</f>
        <v>0</v>
      </c>
      <c r="R64" s="165">
        <f>$E64*Ввод!Q237</f>
        <v>0</v>
      </c>
      <c r="S64" s="165">
        <f>$E64*Ввод!R237</f>
        <v>0</v>
      </c>
      <c r="T64" s="165">
        <f>$E64*Ввод!S237</f>
        <v>0</v>
      </c>
      <c r="U64" s="165">
        <f>$E64*Ввод!T237</f>
        <v>0</v>
      </c>
      <c r="V64" s="165">
        <f>$E64*Ввод!U237</f>
        <v>0</v>
      </c>
      <c r="W64" s="165">
        <f>$E64*Ввод!V237</f>
        <v>0</v>
      </c>
      <c r="X64" s="165">
        <f>$E64*Ввод!W237</f>
        <v>0</v>
      </c>
      <c r="Y64" s="165">
        <f>$E64*Ввод!X237</f>
        <v>0</v>
      </c>
      <c r="Z64" s="165">
        <f>$E64*Ввод!Y237</f>
        <v>0</v>
      </c>
      <c r="AA64" s="165">
        <f>$E64*Ввод!Z237</f>
        <v>0</v>
      </c>
      <c r="AB64" s="165">
        <f>$E64*Ввод!AA237</f>
        <v>0</v>
      </c>
      <c r="AC64" s="165">
        <f>$E64*Ввод!AB237</f>
        <v>0</v>
      </c>
      <c r="AD64" s="165">
        <f>$E64*Ввод!AC237</f>
        <v>0</v>
      </c>
      <c r="AE64" s="165">
        <f>$E64*Ввод!AD237</f>
        <v>0</v>
      </c>
      <c r="AF64" s="165">
        <f>$E64*Ввод!AE237</f>
        <v>0</v>
      </c>
      <c r="AG64" s="165">
        <f>$E64*Ввод!AF237</f>
        <v>0</v>
      </c>
      <c r="AH64" s="165">
        <f>$E64*Ввод!AG237</f>
        <v>0</v>
      </c>
      <c r="AI64" s="165">
        <f>$E64*Ввод!AH237</f>
        <v>0</v>
      </c>
      <c r="AJ64" s="165">
        <f>$E64*Ввод!AI237</f>
        <v>0</v>
      </c>
      <c r="AK64" s="165">
        <f>$E64*Ввод!AJ237</f>
        <v>0</v>
      </c>
      <c r="AL64" s="165">
        <f>$E64*Ввод!AK237</f>
        <v>0</v>
      </c>
      <c r="AM64" s="165">
        <f>$E64*Ввод!AL237</f>
        <v>0</v>
      </c>
      <c r="AN64" s="165">
        <f>$E64*Ввод!AM237</f>
        <v>0</v>
      </c>
      <c r="AO64" s="165">
        <f>$E64*Ввод!AN237</f>
        <v>0</v>
      </c>
      <c r="AP64" s="165">
        <f>$E64*Ввод!AO237</f>
        <v>0</v>
      </c>
      <c r="AQ64" s="165">
        <f>$E64*Ввод!AP237</f>
        <v>0</v>
      </c>
      <c r="AR64" s="165">
        <f>$E64*Ввод!AQ237</f>
        <v>0</v>
      </c>
      <c r="AS64" s="165">
        <f>$E64*Ввод!AR237</f>
        <v>0</v>
      </c>
      <c r="AT64" s="165">
        <f>$E64*Ввод!AS237</f>
        <v>0</v>
      </c>
      <c r="AU64" s="165">
        <f>$E64*Ввод!AT237</f>
        <v>0</v>
      </c>
      <c r="AV64" s="165">
        <f>$E64*Ввод!AU237</f>
        <v>0</v>
      </c>
      <c r="AW64" s="165">
        <f>$E64*Ввод!AV237</f>
        <v>0</v>
      </c>
      <c r="AX64" s="165">
        <f>$E64*Ввод!AW237</f>
        <v>0</v>
      </c>
      <c r="AY64" s="165">
        <f>$E64*Ввод!AX237</f>
        <v>0</v>
      </c>
      <c r="AZ64" s="165">
        <f>$E64*Ввод!AY237</f>
        <v>0</v>
      </c>
      <c r="BA64" s="165">
        <f>$E64*Ввод!AZ237</f>
        <v>0</v>
      </c>
      <c r="BB64" s="165">
        <f>$E64*Ввод!BA237</f>
        <v>0</v>
      </c>
      <c r="BC64" s="165">
        <f>$E64*Ввод!BB237</f>
        <v>0</v>
      </c>
      <c r="BD64" s="165">
        <f>$E64*Ввод!BC237</f>
        <v>0</v>
      </c>
      <c r="BE64" s="165">
        <f>$E64*Ввод!BD237</f>
        <v>0</v>
      </c>
      <c r="BF64" s="165">
        <f>$E64*Ввод!BE237</f>
        <v>0</v>
      </c>
      <c r="BG64" s="165">
        <f>$E64*Ввод!BF237</f>
        <v>0</v>
      </c>
      <c r="BH64" s="165">
        <f>$E64*Ввод!BG237</f>
        <v>0</v>
      </c>
      <c r="BI64" s="165">
        <f>$E64*Ввод!BH237</f>
        <v>0</v>
      </c>
      <c r="BJ64" s="165">
        <f>$E64*Ввод!BI237</f>
        <v>0</v>
      </c>
      <c r="BK64" s="165">
        <f>$E64*Ввод!BJ237</f>
        <v>0</v>
      </c>
      <c r="BL64" s="165">
        <f>$E64*Ввод!BK237</f>
        <v>0</v>
      </c>
      <c r="BM64" s="165">
        <f>$E64*Ввод!BL237</f>
        <v>0</v>
      </c>
      <c r="BN64" s="165">
        <f>$E64*Ввод!BM237</f>
        <v>0</v>
      </c>
      <c r="BO64" s="165">
        <f>$E64*Ввод!BN237</f>
        <v>0</v>
      </c>
      <c r="BP64" s="165">
        <f>$E64*Ввод!BO237</f>
        <v>0</v>
      </c>
      <c r="BQ64" s="165">
        <f>$E64*Ввод!BP237</f>
        <v>0</v>
      </c>
      <c r="BR64" s="165">
        <f>$E64*Ввод!BQ237</f>
        <v>0</v>
      </c>
      <c r="BS64" s="165">
        <f>$E64*Ввод!BR237</f>
        <v>0</v>
      </c>
      <c r="BT64" s="165">
        <f>$E64*Ввод!BS237</f>
        <v>0</v>
      </c>
      <c r="BU64" s="165">
        <f>$E64*Ввод!BT237</f>
        <v>0</v>
      </c>
      <c r="BV64" s="165">
        <f>$E64*Ввод!BU237</f>
        <v>0</v>
      </c>
      <c r="BW64" s="165">
        <f>$E64*Ввод!BV237</f>
        <v>0</v>
      </c>
      <c r="BX64" s="165">
        <f>$E64*Ввод!BW237</f>
        <v>0</v>
      </c>
      <c r="BY64" s="165">
        <f>$E64*Ввод!BX237</f>
        <v>0</v>
      </c>
      <c r="BZ64" s="165">
        <f>$E64*Ввод!BY237</f>
        <v>0</v>
      </c>
      <c r="CA64" s="165">
        <f>$E64*Ввод!BZ237</f>
        <v>0</v>
      </c>
      <c r="CB64" s="165">
        <f>$E64*Ввод!CA237</f>
        <v>0</v>
      </c>
      <c r="CC64" s="165">
        <f>$E64*Ввод!CB237</f>
        <v>0</v>
      </c>
      <c r="CD64" s="165">
        <f>$E64*Ввод!CC237</f>
        <v>0</v>
      </c>
      <c r="CE64" s="165">
        <f>$E64*Ввод!CD237</f>
        <v>0</v>
      </c>
      <c r="CF64" s="165">
        <f>$E64*Ввод!CE237</f>
        <v>0</v>
      </c>
      <c r="CG64" s="165">
        <f>$E64*Ввод!CF237</f>
        <v>0</v>
      </c>
      <c r="CH64" s="165">
        <f>$E64*Ввод!CG237</f>
        <v>0</v>
      </c>
      <c r="CI64" s="165">
        <f>$E64*Ввод!CH237</f>
        <v>0</v>
      </c>
      <c r="CJ64" s="165">
        <f>$E64*Ввод!CI237</f>
        <v>0</v>
      </c>
      <c r="CK64" s="165">
        <f>$E64*Ввод!CJ237</f>
        <v>0</v>
      </c>
      <c r="CL64" s="165">
        <f>$E64*Ввод!CK237</f>
        <v>0</v>
      </c>
      <c r="CM64" s="165">
        <f>$E64*Ввод!CL237</f>
        <v>0</v>
      </c>
      <c r="CN64" s="165">
        <f>$E64*Ввод!CM237</f>
        <v>0</v>
      </c>
      <c r="CO64" s="165">
        <f>$E64*Ввод!CN237</f>
        <v>0</v>
      </c>
      <c r="CP64" s="165">
        <f>$E64*Ввод!CO237</f>
        <v>0</v>
      </c>
      <c r="CQ64" s="165">
        <f>$E64*Ввод!CP237</f>
        <v>0</v>
      </c>
      <c r="CR64" s="165">
        <f>$E64*Ввод!CQ237</f>
        <v>0</v>
      </c>
      <c r="CS64" s="165">
        <f>$E64*Ввод!CR237</f>
        <v>0</v>
      </c>
      <c r="CT64" s="165">
        <f>$E64*Ввод!CS237</f>
        <v>0</v>
      </c>
      <c r="CU64" s="165">
        <f>$E64*Ввод!CT237</f>
        <v>0</v>
      </c>
      <c r="CV64" s="165">
        <f>$E64*Ввод!CU237</f>
        <v>0</v>
      </c>
      <c r="CW64" s="165">
        <f>$E64*Ввод!CV237</f>
        <v>0</v>
      </c>
      <c r="CX64" s="165">
        <f>$E64*Ввод!CW237</f>
        <v>0</v>
      </c>
      <c r="CY64" s="165">
        <f>$E64*Ввод!CX237</f>
        <v>0</v>
      </c>
      <c r="CZ64" s="165">
        <f>$E64*Ввод!CY237</f>
        <v>0</v>
      </c>
      <c r="DA64" s="165">
        <f>$E64*Ввод!CZ237</f>
        <v>0</v>
      </c>
      <c r="DB64" s="165">
        <f>$E64*Ввод!DA237</f>
        <v>0</v>
      </c>
      <c r="DC64" s="165">
        <f>$E64*Ввод!DB237</f>
        <v>0</v>
      </c>
      <c r="DD64" s="165">
        <f>$E64*Ввод!DC237</f>
        <v>0</v>
      </c>
      <c r="DE64" s="165">
        <f>$E64*Ввод!DD237</f>
        <v>0</v>
      </c>
      <c r="DF64" s="165">
        <f>$E64*Ввод!DE237</f>
        <v>0</v>
      </c>
      <c r="DG64" s="165">
        <f>$E64*Ввод!DF237</f>
        <v>0</v>
      </c>
      <c r="DH64" s="165">
        <f>$E64*Ввод!DG237</f>
        <v>0</v>
      </c>
      <c r="DI64" s="165">
        <f>$E64*Ввод!DH237</f>
        <v>0</v>
      </c>
      <c r="DJ64" s="165">
        <f>$E64*Ввод!DI237</f>
        <v>0</v>
      </c>
    </row>
    <row r="65" spans="1:114" x14ac:dyDescent="0.25">
      <c r="B65" s="162" t="str">
        <f>B62</f>
        <v>Покупка тепла</v>
      </c>
      <c r="D65" s="45" t="s">
        <v>240</v>
      </c>
      <c r="E65" s="45">
        <f>N(Ввод!H238)</f>
        <v>0</v>
      </c>
      <c r="F65" s="165"/>
      <c r="G65" s="165"/>
      <c r="H65" s="165"/>
      <c r="I65" s="166"/>
      <c r="J65" s="165">
        <f>$E65*Ввод!I238</f>
        <v>0</v>
      </c>
      <c r="K65" s="165">
        <f>$E65*Ввод!J238</f>
        <v>0</v>
      </c>
      <c r="L65" s="165">
        <f>$E65*Ввод!K238</f>
        <v>0</v>
      </c>
      <c r="M65" s="165">
        <f>$E65*Ввод!L238</f>
        <v>0</v>
      </c>
      <c r="N65" s="165">
        <f>$E65*Ввод!M238</f>
        <v>0</v>
      </c>
      <c r="O65" s="165">
        <f>$E65*Ввод!N238</f>
        <v>0</v>
      </c>
      <c r="P65" s="165">
        <f>$E65*Ввод!O238</f>
        <v>0</v>
      </c>
      <c r="Q65" s="165">
        <f>$E65*Ввод!P238</f>
        <v>0</v>
      </c>
      <c r="R65" s="165">
        <f>$E65*Ввод!Q238</f>
        <v>0</v>
      </c>
      <c r="S65" s="165">
        <f>$E65*Ввод!R238</f>
        <v>0</v>
      </c>
      <c r="T65" s="165">
        <f>$E65*Ввод!S238</f>
        <v>0</v>
      </c>
      <c r="U65" s="165">
        <f>$E65*Ввод!T238</f>
        <v>0</v>
      </c>
      <c r="V65" s="165">
        <f>$E65*Ввод!U238</f>
        <v>0</v>
      </c>
      <c r="W65" s="165">
        <f>$E65*Ввод!V238</f>
        <v>0</v>
      </c>
      <c r="X65" s="165">
        <f>$E65*Ввод!W238</f>
        <v>0</v>
      </c>
      <c r="Y65" s="165">
        <f>$E65*Ввод!X238</f>
        <v>0</v>
      </c>
      <c r="Z65" s="165">
        <f>$E65*Ввод!Y238</f>
        <v>0</v>
      </c>
      <c r="AA65" s="165">
        <f>$E65*Ввод!Z238</f>
        <v>0</v>
      </c>
      <c r="AB65" s="165">
        <f>$E65*Ввод!AA238</f>
        <v>0</v>
      </c>
      <c r="AC65" s="165">
        <f>$E65*Ввод!AB238</f>
        <v>0</v>
      </c>
      <c r="AD65" s="165">
        <f>$E65*Ввод!AC238</f>
        <v>0</v>
      </c>
      <c r="AE65" s="165">
        <f>$E65*Ввод!AD238</f>
        <v>0</v>
      </c>
      <c r="AF65" s="165">
        <f>$E65*Ввод!AE238</f>
        <v>0</v>
      </c>
      <c r="AG65" s="165">
        <f>$E65*Ввод!AF238</f>
        <v>0</v>
      </c>
      <c r="AH65" s="165">
        <f>$E65*Ввод!AG238</f>
        <v>0</v>
      </c>
      <c r="AI65" s="165">
        <f>$E65*Ввод!AH238</f>
        <v>0</v>
      </c>
      <c r="AJ65" s="165">
        <f>$E65*Ввод!AI238</f>
        <v>0</v>
      </c>
      <c r="AK65" s="165">
        <f>$E65*Ввод!AJ238</f>
        <v>0</v>
      </c>
      <c r="AL65" s="165">
        <f>$E65*Ввод!AK238</f>
        <v>0</v>
      </c>
      <c r="AM65" s="165">
        <f>$E65*Ввод!AL238</f>
        <v>0</v>
      </c>
      <c r="AN65" s="165">
        <f>$E65*Ввод!AM238</f>
        <v>0</v>
      </c>
      <c r="AO65" s="165">
        <f>$E65*Ввод!AN238</f>
        <v>0</v>
      </c>
      <c r="AP65" s="165">
        <f>$E65*Ввод!AO238</f>
        <v>0</v>
      </c>
      <c r="AQ65" s="165">
        <f>$E65*Ввод!AP238</f>
        <v>0</v>
      </c>
      <c r="AR65" s="165">
        <f>$E65*Ввод!AQ238</f>
        <v>0</v>
      </c>
      <c r="AS65" s="165">
        <f>$E65*Ввод!AR238</f>
        <v>0</v>
      </c>
      <c r="AT65" s="165">
        <f>$E65*Ввод!AS238</f>
        <v>0</v>
      </c>
      <c r="AU65" s="165">
        <f>$E65*Ввод!AT238</f>
        <v>0</v>
      </c>
      <c r="AV65" s="165">
        <f>$E65*Ввод!AU238</f>
        <v>0</v>
      </c>
      <c r="AW65" s="165">
        <f>$E65*Ввод!AV238</f>
        <v>0</v>
      </c>
      <c r="AX65" s="165">
        <f>$E65*Ввод!AW238</f>
        <v>0</v>
      </c>
      <c r="AY65" s="165">
        <f>$E65*Ввод!AX238</f>
        <v>0</v>
      </c>
      <c r="AZ65" s="165">
        <f>$E65*Ввод!AY238</f>
        <v>0</v>
      </c>
      <c r="BA65" s="165">
        <f>$E65*Ввод!AZ238</f>
        <v>0</v>
      </c>
      <c r="BB65" s="165">
        <f>$E65*Ввод!BA238</f>
        <v>0</v>
      </c>
      <c r="BC65" s="165">
        <f>$E65*Ввод!BB238</f>
        <v>0</v>
      </c>
      <c r="BD65" s="165">
        <f>$E65*Ввод!BC238</f>
        <v>0</v>
      </c>
      <c r="BE65" s="165">
        <f>$E65*Ввод!BD238</f>
        <v>0</v>
      </c>
      <c r="BF65" s="165">
        <f>$E65*Ввод!BE238</f>
        <v>0</v>
      </c>
      <c r="BG65" s="165">
        <f>$E65*Ввод!BF238</f>
        <v>0</v>
      </c>
      <c r="BH65" s="165">
        <f>$E65*Ввод!BG238</f>
        <v>0</v>
      </c>
      <c r="BI65" s="165">
        <f>$E65*Ввод!BH238</f>
        <v>0</v>
      </c>
      <c r="BJ65" s="165">
        <f>$E65*Ввод!BI238</f>
        <v>0</v>
      </c>
      <c r="BK65" s="165">
        <f>$E65*Ввод!BJ238</f>
        <v>0</v>
      </c>
      <c r="BL65" s="165">
        <f>$E65*Ввод!BK238</f>
        <v>0</v>
      </c>
      <c r="BM65" s="165">
        <f>$E65*Ввод!BL238</f>
        <v>0</v>
      </c>
      <c r="BN65" s="165">
        <f>$E65*Ввод!BM238</f>
        <v>0</v>
      </c>
      <c r="BO65" s="165">
        <f>$E65*Ввод!BN238</f>
        <v>0</v>
      </c>
      <c r="BP65" s="165">
        <f>$E65*Ввод!BO238</f>
        <v>0</v>
      </c>
      <c r="BQ65" s="165">
        <f>$E65*Ввод!BP238</f>
        <v>0</v>
      </c>
      <c r="BR65" s="165">
        <f>$E65*Ввод!BQ238</f>
        <v>0</v>
      </c>
      <c r="BS65" s="165">
        <f>$E65*Ввод!BR238</f>
        <v>0</v>
      </c>
      <c r="BT65" s="165">
        <f>$E65*Ввод!BS238</f>
        <v>0</v>
      </c>
      <c r="BU65" s="165">
        <f>$E65*Ввод!BT238</f>
        <v>0</v>
      </c>
      <c r="BV65" s="165">
        <f>$E65*Ввод!BU238</f>
        <v>0</v>
      </c>
      <c r="BW65" s="165">
        <f>$E65*Ввод!BV238</f>
        <v>0</v>
      </c>
      <c r="BX65" s="165">
        <f>$E65*Ввод!BW238</f>
        <v>0</v>
      </c>
      <c r="BY65" s="165">
        <f>$E65*Ввод!BX238</f>
        <v>0</v>
      </c>
      <c r="BZ65" s="165">
        <f>$E65*Ввод!BY238</f>
        <v>0</v>
      </c>
      <c r="CA65" s="165">
        <f>$E65*Ввод!BZ238</f>
        <v>0</v>
      </c>
      <c r="CB65" s="165">
        <f>$E65*Ввод!CA238</f>
        <v>0</v>
      </c>
      <c r="CC65" s="165">
        <f>$E65*Ввод!CB238</f>
        <v>0</v>
      </c>
      <c r="CD65" s="165">
        <f>$E65*Ввод!CC238</f>
        <v>0</v>
      </c>
      <c r="CE65" s="165">
        <f>$E65*Ввод!CD238</f>
        <v>0</v>
      </c>
      <c r="CF65" s="165">
        <f>$E65*Ввод!CE238</f>
        <v>0</v>
      </c>
      <c r="CG65" s="165">
        <f>$E65*Ввод!CF238</f>
        <v>0</v>
      </c>
      <c r="CH65" s="165">
        <f>$E65*Ввод!CG238</f>
        <v>0</v>
      </c>
      <c r="CI65" s="165">
        <f>$E65*Ввод!CH238</f>
        <v>0</v>
      </c>
      <c r="CJ65" s="165">
        <f>$E65*Ввод!CI238</f>
        <v>0</v>
      </c>
      <c r="CK65" s="165">
        <f>$E65*Ввод!CJ238</f>
        <v>0</v>
      </c>
      <c r="CL65" s="165">
        <f>$E65*Ввод!CK238</f>
        <v>0</v>
      </c>
      <c r="CM65" s="165">
        <f>$E65*Ввод!CL238</f>
        <v>0</v>
      </c>
      <c r="CN65" s="165">
        <f>$E65*Ввод!CM238</f>
        <v>0</v>
      </c>
      <c r="CO65" s="165">
        <f>$E65*Ввод!CN238</f>
        <v>0</v>
      </c>
      <c r="CP65" s="165">
        <f>$E65*Ввод!CO238</f>
        <v>0</v>
      </c>
      <c r="CQ65" s="165">
        <f>$E65*Ввод!CP238</f>
        <v>0</v>
      </c>
      <c r="CR65" s="165">
        <f>$E65*Ввод!CQ238</f>
        <v>0</v>
      </c>
      <c r="CS65" s="165">
        <f>$E65*Ввод!CR238</f>
        <v>0</v>
      </c>
      <c r="CT65" s="165">
        <f>$E65*Ввод!CS238</f>
        <v>0</v>
      </c>
      <c r="CU65" s="165">
        <f>$E65*Ввод!CT238</f>
        <v>0</v>
      </c>
      <c r="CV65" s="165">
        <f>$E65*Ввод!CU238</f>
        <v>0</v>
      </c>
      <c r="CW65" s="165">
        <f>$E65*Ввод!CV238</f>
        <v>0</v>
      </c>
      <c r="CX65" s="165">
        <f>$E65*Ввод!CW238</f>
        <v>0</v>
      </c>
      <c r="CY65" s="165">
        <f>$E65*Ввод!CX238</f>
        <v>0</v>
      </c>
      <c r="CZ65" s="165">
        <f>$E65*Ввод!CY238</f>
        <v>0</v>
      </c>
      <c r="DA65" s="165">
        <f>$E65*Ввод!CZ238</f>
        <v>0</v>
      </c>
      <c r="DB65" s="165">
        <f>$E65*Ввод!DA238</f>
        <v>0</v>
      </c>
      <c r="DC65" s="165">
        <f>$E65*Ввод!DB238</f>
        <v>0</v>
      </c>
      <c r="DD65" s="165">
        <f>$E65*Ввод!DC238</f>
        <v>0</v>
      </c>
      <c r="DE65" s="165">
        <f>$E65*Ввод!DD238</f>
        <v>0</v>
      </c>
      <c r="DF65" s="165">
        <f>$E65*Ввод!DE238</f>
        <v>0</v>
      </c>
      <c r="DG65" s="165">
        <f>$E65*Ввод!DF238</f>
        <v>0</v>
      </c>
      <c r="DH65" s="165">
        <f>$E65*Ввод!DG238</f>
        <v>0</v>
      </c>
      <c r="DI65" s="165">
        <f>$E65*Ввод!DH238</f>
        <v>0</v>
      </c>
      <c r="DJ65" s="165">
        <f>$E65*Ввод!DI238</f>
        <v>0</v>
      </c>
    </row>
    <row r="66" spans="1:114" s="28" customFormat="1" x14ac:dyDescent="0.25">
      <c r="A66" s="46"/>
      <c r="B66" s="159" t="s">
        <v>287</v>
      </c>
      <c r="D66" s="149"/>
      <c r="E66" s="149"/>
      <c r="I66" s="160"/>
      <c r="J66" s="161"/>
      <c r="K66" s="161"/>
      <c r="L66" s="161"/>
      <c r="M66" s="161"/>
      <c r="N66" s="161"/>
      <c r="O66" s="161"/>
      <c r="P66" s="161"/>
      <c r="Q66" s="161"/>
    </row>
    <row r="67" spans="1:114" s="21" customFormat="1" x14ac:dyDescent="0.25">
      <c r="A67" s="46"/>
      <c r="B67" s="131" t="s">
        <v>282</v>
      </c>
      <c r="C67"/>
      <c r="D67" s="45"/>
      <c r="E67" s="57"/>
      <c r="I67" s="167"/>
      <c r="J67" s="168"/>
      <c r="K67" s="168"/>
      <c r="L67" s="168"/>
      <c r="M67" s="168"/>
      <c r="N67" s="168"/>
      <c r="O67" s="168"/>
      <c r="P67" s="168"/>
      <c r="Q67" s="168"/>
    </row>
    <row r="68" spans="1:114" x14ac:dyDescent="0.25">
      <c r="B68" s="162" t="str">
        <f>Ввод!D249</f>
        <v>Электроэнергия</v>
      </c>
      <c r="D68" s="45" t="str">
        <f>Ввод!F249</f>
        <v>кВт*ч / Гкал</v>
      </c>
      <c r="E68" s="45">
        <f t="shared" ref="E68:E76" si="5">1-E78</f>
        <v>1</v>
      </c>
      <c r="F68" s="36">
        <f>$E68*Ввод!G249</f>
        <v>6.3688760692563227</v>
      </c>
      <c r="G68" s="49"/>
      <c r="H68" s="49"/>
      <c r="I68" s="163"/>
      <c r="J68" s="36">
        <f t="shared" ref="J68:Y75" si="6">$F68</f>
        <v>6.3688760692563227</v>
      </c>
      <c r="K68" s="36">
        <f t="shared" si="6"/>
        <v>6.3688760692563227</v>
      </c>
      <c r="L68" s="36">
        <f t="shared" si="6"/>
        <v>6.3688760692563227</v>
      </c>
      <c r="M68" s="36">
        <f t="shared" si="6"/>
        <v>6.3688760692563227</v>
      </c>
      <c r="N68" s="36">
        <f t="shared" si="6"/>
        <v>6.3688760692563227</v>
      </c>
      <c r="O68" s="36">
        <f t="shared" si="6"/>
        <v>6.3688760692563227</v>
      </c>
      <c r="P68" s="36">
        <f t="shared" si="6"/>
        <v>6.3688760692563227</v>
      </c>
      <c r="Q68" s="36">
        <f t="shared" si="6"/>
        <v>6.3688760692563227</v>
      </c>
      <c r="R68" s="36">
        <f t="shared" si="6"/>
        <v>6.3688760692563227</v>
      </c>
      <c r="S68" s="36">
        <f t="shared" si="6"/>
        <v>6.3688760692563227</v>
      </c>
      <c r="T68" s="36">
        <f t="shared" si="6"/>
        <v>6.3688760692563227</v>
      </c>
      <c r="U68" s="36">
        <f t="shared" si="6"/>
        <v>6.3688760692563227</v>
      </c>
      <c r="V68" s="36">
        <f t="shared" si="6"/>
        <v>6.3688760692563227</v>
      </c>
      <c r="W68" s="36">
        <f t="shared" si="6"/>
        <v>6.3688760692563227</v>
      </c>
      <c r="X68" s="36">
        <f t="shared" si="6"/>
        <v>6.3688760692563227</v>
      </c>
      <c r="Y68" s="36">
        <f t="shared" si="6"/>
        <v>6.3688760692563227</v>
      </c>
      <c r="Z68" s="36">
        <f t="shared" ref="Z68:CK71" si="7">$F68</f>
        <v>6.3688760692563227</v>
      </c>
      <c r="AA68" s="36">
        <f t="shared" si="7"/>
        <v>6.3688760692563227</v>
      </c>
      <c r="AB68" s="36">
        <f t="shared" si="7"/>
        <v>6.3688760692563227</v>
      </c>
      <c r="AC68" s="36">
        <f t="shared" si="7"/>
        <v>6.3688760692563227</v>
      </c>
      <c r="AD68" s="36">
        <f t="shared" si="7"/>
        <v>6.3688760692563227</v>
      </c>
      <c r="AE68" s="36">
        <f t="shared" si="7"/>
        <v>6.3688760692563227</v>
      </c>
      <c r="AF68" s="36">
        <f t="shared" si="7"/>
        <v>6.3688760692563227</v>
      </c>
      <c r="AG68" s="36">
        <f t="shared" si="7"/>
        <v>6.3688760692563227</v>
      </c>
      <c r="AH68" s="36">
        <f t="shared" si="7"/>
        <v>6.3688760692563227</v>
      </c>
      <c r="AI68" s="36">
        <f t="shared" si="7"/>
        <v>6.3688760692563227</v>
      </c>
      <c r="AJ68" s="36">
        <f t="shared" si="7"/>
        <v>6.3688760692563227</v>
      </c>
      <c r="AK68" s="36">
        <f t="shared" si="7"/>
        <v>6.3688760692563227</v>
      </c>
      <c r="AL68" s="36">
        <f t="shared" si="7"/>
        <v>6.3688760692563227</v>
      </c>
      <c r="AM68" s="36">
        <f t="shared" si="7"/>
        <v>6.3688760692563227</v>
      </c>
      <c r="AN68" s="36">
        <f t="shared" si="7"/>
        <v>6.3688760692563227</v>
      </c>
      <c r="AO68" s="36">
        <f t="shared" si="7"/>
        <v>6.3688760692563227</v>
      </c>
      <c r="AP68" s="36">
        <f t="shared" si="7"/>
        <v>6.3688760692563227</v>
      </c>
      <c r="AQ68" s="36">
        <f t="shared" si="7"/>
        <v>6.3688760692563227</v>
      </c>
      <c r="AR68" s="36">
        <f t="shared" si="7"/>
        <v>6.3688760692563227</v>
      </c>
      <c r="AS68" s="36">
        <f t="shared" si="7"/>
        <v>6.3688760692563227</v>
      </c>
      <c r="AT68" s="36">
        <f t="shared" si="7"/>
        <v>6.3688760692563227</v>
      </c>
      <c r="AU68" s="36">
        <f t="shared" si="7"/>
        <v>6.3688760692563227</v>
      </c>
      <c r="AV68" s="36">
        <f t="shared" si="7"/>
        <v>6.3688760692563227</v>
      </c>
      <c r="AW68" s="36">
        <f t="shared" si="7"/>
        <v>6.3688760692563227</v>
      </c>
      <c r="AX68" s="36">
        <f t="shared" si="7"/>
        <v>6.3688760692563227</v>
      </c>
      <c r="AY68" s="36">
        <f t="shared" si="7"/>
        <v>6.3688760692563227</v>
      </c>
      <c r="AZ68" s="36">
        <f t="shared" si="7"/>
        <v>6.3688760692563227</v>
      </c>
      <c r="BA68" s="36">
        <f t="shared" si="7"/>
        <v>6.3688760692563227</v>
      </c>
      <c r="BB68" s="36">
        <f t="shared" si="7"/>
        <v>6.3688760692563227</v>
      </c>
      <c r="BC68" s="36">
        <f t="shared" si="7"/>
        <v>6.3688760692563227</v>
      </c>
      <c r="BD68" s="36">
        <f t="shared" si="7"/>
        <v>6.3688760692563227</v>
      </c>
      <c r="BE68" s="36">
        <f t="shared" si="7"/>
        <v>6.3688760692563227</v>
      </c>
      <c r="BF68" s="36">
        <f t="shared" si="7"/>
        <v>6.3688760692563227</v>
      </c>
      <c r="BG68" s="36">
        <f t="shared" si="7"/>
        <v>6.3688760692563227</v>
      </c>
      <c r="BH68" s="36">
        <f t="shared" si="7"/>
        <v>6.3688760692563227</v>
      </c>
      <c r="BI68" s="36">
        <f t="shared" si="7"/>
        <v>6.3688760692563227</v>
      </c>
      <c r="BJ68" s="36">
        <f t="shared" si="7"/>
        <v>6.3688760692563227</v>
      </c>
      <c r="BK68" s="36">
        <f t="shared" si="7"/>
        <v>6.3688760692563227</v>
      </c>
      <c r="BL68" s="36">
        <f t="shared" si="7"/>
        <v>6.3688760692563227</v>
      </c>
      <c r="BM68" s="36">
        <f t="shared" si="7"/>
        <v>6.3688760692563227</v>
      </c>
      <c r="BN68" s="36">
        <f t="shared" si="7"/>
        <v>6.3688760692563227</v>
      </c>
      <c r="BO68" s="36">
        <f t="shared" si="7"/>
        <v>6.3688760692563227</v>
      </c>
      <c r="BP68" s="36">
        <f t="shared" si="7"/>
        <v>6.3688760692563227</v>
      </c>
      <c r="BQ68" s="36">
        <f t="shared" si="7"/>
        <v>6.3688760692563227</v>
      </c>
      <c r="BR68" s="36">
        <f t="shared" si="7"/>
        <v>6.3688760692563227</v>
      </c>
      <c r="BS68" s="36">
        <f t="shared" si="7"/>
        <v>6.3688760692563227</v>
      </c>
      <c r="BT68" s="36">
        <f t="shared" si="7"/>
        <v>6.3688760692563227</v>
      </c>
      <c r="BU68" s="36">
        <f t="shared" si="7"/>
        <v>6.3688760692563227</v>
      </c>
      <c r="BV68" s="36">
        <f t="shared" si="7"/>
        <v>6.3688760692563227</v>
      </c>
      <c r="BW68" s="36">
        <f t="shared" si="7"/>
        <v>6.3688760692563227</v>
      </c>
      <c r="BX68" s="36">
        <f t="shared" si="7"/>
        <v>6.3688760692563227</v>
      </c>
      <c r="BY68" s="36">
        <f t="shared" si="7"/>
        <v>6.3688760692563227</v>
      </c>
      <c r="BZ68" s="36">
        <f t="shared" si="7"/>
        <v>6.3688760692563227</v>
      </c>
      <c r="CA68" s="36">
        <f t="shared" si="7"/>
        <v>6.3688760692563227</v>
      </c>
      <c r="CB68" s="36">
        <f t="shared" si="7"/>
        <v>6.3688760692563227</v>
      </c>
      <c r="CC68" s="36">
        <f t="shared" si="7"/>
        <v>6.3688760692563227</v>
      </c>
      <c r="CD68" s="36">
        <f t="shared" si="7"/>
        <v>6.3688760692563227</v>
      </c>
      <c r="CE68" s="36">
        <f t="shared" si="7"/>
        <v>6.3688760692563227</v>
      </c>
      <c r="CF68" s="36">
        <f t="shared" si="7"/>
        <v>6.3688760692563227</v>
      </c>
      <c r="CG68" s="36">
        <f t="shared" si="7"/>
        <v>6.3688760692563227</v>
      </c>
      <c r="CH68" s="36">
        <f t="shared" si="7"/>
        <v>6.3688760692563227</v>
      </c>
      <c r="CI68" s="36">
        <f t="shared" si="7"/>
        <v>6.3688760692563227</v>
      </c>
      <c r="CJ68" s="36">
        <f t="shared" si="7"/>
        <v>6.3688760692563227</v>
      </c>
      <c r="CK68" s="36">
        <f t="shared" si="7"/>
        <v>6.3688760692563227</v>
      </c>
      <c r="CL68" s="36">
        <f t="shared" ref="CL68:DJ70" si="8">$F68</f>
        <v>6.3688760692563227</v>
      </c>
      <c r="CM68" s="36">
        <f t="shared" si="8"/>
        <v>6.3688760692563227</v>
      </c>
      <c r="CN68" s="36">
        <f t="shared" si="8"/>
        <v>6.3688760692563227</v>
      </c>
      <c r="CO68" s="36">
        <f t="shared" si="8"/>
        <v>6.3688760692563227</v>
      </c>
      <c r="CP68" s="36">
        <f t="shared" si="8"/>
        <v>6.3688760692563227</v>
      </c>
      <c r="CQ68" s="36">
        <f t="shared" si="8"/>
        <v>6.3688760692563227</v>
      </c>
      <c r="CR68" s="36">
        <f t="shared" si="8"/>
        <v>6.3688760692563227</v>
      </c>
      <c r="CS68" s="36">
        <f t="shared" si="8"/>
        <v>6.3688760692563227</v>
      </c>
      <c r="CT68" s="36">
        <f t="shared" si="8"/>
        <v>6.3688760692563227</v>
      </c>
      <c r="CU68" s="36">
        <f t="shared" si="8"/>
        <v>6.3688760692563227</v>
      </c>
      <c r="CV68" s="36">
        <f t="shared" si="8"/>
        <v>6.3688760692563227</v>
      </c>
      <c r="CW68" s="36">
        <f t="shared" si="8"/>
        <v>6.3688760692563227</v>
      </c>
      <c r="CX68" s="36">
        <f t="shared" si="8"/>
        <v>6.3688760692563227</v>
      </c>
      <c r="CY68" s="36">
        <f t="shared" si="8"/>
        <v>6.3688760692563227</v>
      </c>
      <c r="CZ68" s="36">
        <f t="shared" si="8"/>
        <v>6.3688760692563227</v>
      </c>
      <c r="DA68" s="36">
        <f t="shared" si="8"/>
        <v>6.3688760692563227</v>
      </c>
      <c r="DB68" s="36">
        <f t="shared" si="8"/>
        <v>6.3688760692563227</v>
      </c>
      <c r="DC68" s="36">
        <f t="shared" si="8"/>
        <v>6.3688760692563227</v>
      </c>
      <c r="DD68" s="36">
        <f t="shared" si="8"/>
        <v>6.3688760692563227</v>
      </c>
      <c r="DE68" s="36">
        <f t="shared" si="8"/>
        <v>6.3688760692563227</v>
      </c>
      <c r="DF68" s="36">
        <f t="shared" si="8"/>
        <v>6.3688760692563227</v>
      </c>
      <c r="DG68" s="36">
        <f t="shared" si="8"/>
        <v>6.3688760692563227</v>
      </c>
      <c r="DH68" s="36">
        <f t="shared" si="8"/>
        <v>6.3688760692563227</v>
      </c>
      <c r="DI68" s="36">
        <f t="shared" si="8"/>
        <v>6.3688760692563227</v>
      </c>
      <c r="DJ68" s="36">
        <f t="shared" si="8"/>
        <v>6.3688760692563227</v>
      </c>
    </row>
    <row r="69" spans="1:114" x14ac:dyDescent="0.25">
      <c r="B69" s="162" t="str">
        <f>Ввод!D250</f>
        <v>Природный газ</v>
      </c>
      <c r="D69" s="45" t="str">
        <f>Ввод!$F$250</f>
        <v>тут / Гкал</v>
      </c>
      <c r="E69" s="45">
        <f t="shared" si="5"/>
        <v>1</v>
      </c>
      <c r="F69" s="36">
        <f>$E69*Ввод!G250</f>
        <v>0</v>
      </c>
      <c r="G69" s="49"/>
      <c r="H69" s="49"/>
      <c r="I69" s="163"/>
      <c r="J69" s="36">
        <f t="shared" si="6"/>
        <v>0</v>
      </c>
      <c r="K69" s="36">
        <f t="shared" si="6"/>
        <v>0</v>
      </c>
      <c r="L69" s="36">
        <f t="shared" si="6"/>
        <v>0</v>
      </c>
      <c r="M69" s="36">
        <f t="shared" si="6"/>
        <v>0</v>
      </c>
      <c r="N69" s="36">
        <f t="shared" si="6"/>
        <v>0</v>
      </c>
      <c r="O69" s="36">
        <f t="shared" si="6"/>
        <v>0</v>
      </c>
      <c r="P69" s="36">
        <f t="shared" si="6"/>
        <v>0</v>
      </c>
      <c r="Q69" s="36">
        <f t="shared" si="6"/>
        <v>0</v>
      </c>
      <c r="R69" s="36">
        <f t="shared" si="6"/>
        <v>0</v>
      </c>
      <c r="S69" s="36">
        <f t="shared" si="6"/>
        <v>0</v>
      </c>
      <c r="T69" s="36">
        <f t="shared" si="6"/>
        <v>0</v>
      </c>
      <c r="U69" s="36">
        <f t="shared" si="6"/>
        <v>0</v>
      </c>
      <c r="V69" s="36">
        <f t="shared" si="6"/>
        <v>0</v>
      </c>
      <c r="W69" s="36">
        <f t="shared" si="6"/>
        <v>0</v>
      </c>
      <c r="X69" s="36">
        <f t="shared" si="6"/>
        <v>0</v>
      </c>
      <c r="Y69" s="36">
        <f t="shared" si="6"/>
        <v>0</v>
      </c>
      <c r="Z69" s="36">
        <f t="shared" si="7"/>
        <v>0</v>
      </c>
      <c r="AA69" s="36">
        <f t="shared" si="7"/>
        <v>0</v>
      </c>
      <c r="AB69" s="36">
        <f t="shared" si="7"/>
        <v>0</v>
      </c>
      <c r="AC69" s="36">
        <f t="shared" si="7"/>
        <v>0</v>
      </c>
      <c r="AD69" s="36">
        <f t="shared" si="7"/>
        <v>0</v>
      </c>
      <c r="AE69" s="36">
        <f t="shared" si="7"/>
        <v>0</v>
      </c>
      <c r="AF69" s="36">
        <f t="shared" si="7"/>
        <v>0</v>
      </c>
      <c r="AG69" s="36">
        <f t="shared" si="7"/>
        <v>0</v>
      </c>
      <c r="AH69" s="36">
        <f t="shared" si="7"/>
        <v>0</v>
      </c>
      <c r="AI69" s="36">
        <f t="shared" si="7"/>
        <v>0</v>
      </c>
      <c r="AJ69" s="36">
        <f t="shared" si="7"/>
        <v>0</v>
      </c>
      <c r="AK69" s="36">
        <f t="shared" si="7"/>
        <v>0</v>
      </c>
      <c r="AL69" s="36">
        <f t="shared" si="7"/>
        <v>0</v>
      </c>
      <c r="AM69" s="36">
        <f t="shared" si="7"/>
        <v>0</v>
      </c>
      <c r="AN69" s="36">
        <f t="shared" si="7"/>
        <v>0</v>
      </c>
      <c r="AO69" s="36">
        <f t="shared" si="7"/>
        <v>0</v>
      </c>
      <c r="AP69" s="36">
        <f t="shared" si="7"/>
        <v>0</v>
      </c>
      <c r="AQ69" s="36">
        <f t="shared" si="7"/>
        <v>0</v>
      </c>
      <c r="AR69" s="36">
        <f t="shared" si="7"/>
        <v>0</v>
      </c>
      <c r="AS69" s="36">
        <f t="shared" si="7"/>
        <v>0</v>
      </c>
      <c r="AT69" s="36">
        <f t="shared" si="7"/>
        <v>0</v>
      </c>
      <c r="AU69" s="36">
        <f t="shared" si="7"/>
        <v>0</v>
      </c>
      <c r="AV69" s="36">
        <f t="shared" si="7"/>
        <v>0</v>
      </c>
      <c r="AW69" s="36">
        <f t="shared" si="7"/>
        <v>0</v>
      </c>
      <c r="AX69" s="36">
        <f t="shared" si="7"/>
        <v>0</v>
      </c>
      <c r="AY69" s="36">
        <f t="shared" si="7"/>
        <v>0</v>
      </c>
      <c r="AZ69" s="36">
        <f t="shared" si="7"/>
        <v>0</v>
      </c>
      <c r="BA69" s="36">
        <f t="shared" si="7"/>
        <v>0</v>
      </c>
      <c r="BB69" s="36">
        <f t="shared" si="7"/>
        <v>0</v>
      </c>
      <c r="BC69" s="36">
        <f t="shared" si="7"/>
        <v>0</v>
      </c>
      <c r="BD69" s="36">
        <f t="shared" si="7"/>
        <v>0</v>
      </c>
      <c r="BE69" s="36">
        <f t="shared" si="7"/>
        <v>0</v>
      </c>
      <c r="BF69" s="36">
        <f t="shared" si="7"/>
        <v>0</v>
      </c>
      <c r="BG69" s="36">
        <f t="shared" si="7"/>
        <v>0</v>
      </c>
      <c r="BH69" s="36">
        <f t="shared" si="7"/>
        <v>0</v>
      </c>
      <c r="BI69" s="36">
        <f t="shared" si="7"/>
        <v>0</v>
      </c>
      <c r="BJ69" s="36">
        <f t="shared" si="7"/>
        <v>0</v>
      </c>
      <c r="BK69" s="36">
        <f t="shared" si="7"/>
        <v>0</v>
      </c>
      <c r="BL69" s="36">
        <f t="shared" si="7"/>
        <v>0</v>
      </c>
      <c r="BM69" s="36">
        <f t="shared" si="7"/>
        <v>0</v>
      </c>
      <c r="BN69" s="36">
        <f t="shared" si="7"/>
        <v>0</v>
      </c>
      <c r="BO69" s="36">
        <f t="shared" si="7"/>
        <v>0</v>
      </c>
      <c r="BP69" s="36">
        <f t="shared" si="7"/>
        <v>0</v>
      </c>
      <c r="BQ69" s="36">
        <f t="shared" si="7"/>
        <v>0</v>
      </c>
      <c r="BR69" s="36">
        <f t="shared" si="7"/>
        <v>0</v>
      </c>
      <c r="BS69" s="36">
        <f t="shared" si="7"/>
        <v>0</v>
      </c>
      <c r="BT69" s="36">
        <f t="shared" si="7"/>
        <v>0</v>
      </c>
      <c r="BU69" s="36">
        <f t="shared" si="7"/>
        <v>0</v>
      </c>
      <c r="BV69" s="36">
        <f t="shared" si="7"/>
        <v>0</v>
      </c>
      <c r="BW69" s="36">
        <f t="shared" si="7"/>
        <v>0</v>
      </c>
      <c r="BX69" s="36">
        <f t="shared" si="7"/>
        <v>0</v>
      </c>
      <c r="BY69" s="36">
        <f t="shared" si="7"/>
        <v>0</v>
      </c>
      <c r="BZ69" s="36">
        <f t="shared" si="7"/>
        <v>0</v>
      </c>
      <c r="CA69" s="36">
        <f t="shared" si="7"/>
        <v>0</v>
      </c>
      <c r="CB69" s="36">
        <f t="shared" si="7"/>
        <v>0</v>
      </c>
      <c r="CC69" s="36">
        <f t="shared" si="7"/>
        <v>0</v>
      </c>
      <c r="CD69" s="36">
        <f t="shared" si="7"/>
        <v>0</v>
      </c>
      <c r="CE69" s="36">
        <f t="shared" si="7"/>
        <v>0</v>
      </c>
      <c r="CF69" s="36">
        <f t="shared" si="7"/>
        <v>0</v>
      </c>
      <c r="CG69" s="36">
        <f t="shared" si="7"/>
        <v>0</v>
      </c>
      <c r="CH69" s="36">
        <f t="shared" si="7"/>
        <v>0</v>
      </c>
      <c r="CI69" s="36">
        <f t="shared" si="7"/>
        <v>0</v>
      </c>
      <c r="CJ69" s="36">
        <f t="shared" si="7"/>
        <v>0</v>
      </c>
      <c r="CK69" s="36">
        <f t="shared" si="7"/>
        <v>0</v>
      </c>
      <c r="CL69" s="36">
        <f t="shared" si="8"/>
        <v>0</v>
      </c>
      <c r="CM69" s="36">
        <f t="shared" si="8"/>
        <v>0</v>
      </c>
      <c r="CN69" s="36">
        <f t="shared" si="8"/>
        <v>0</v>
      </c>
      <c r="CO69" s="36">
        <f t="shared" si="8"/>
        <v>0</v>
      </c>
      <c r="CP69" s="36">
        <f t="shared" si="8"/>
        <v>0</v>
      </c>
      <c r="CQ69" s="36">
        <f t="shared" si="8"/>
        <v>0</v>
      </c>
      <c r="CR69" s="36">
        <f t="shared" si="8"/>
        <v>0</v>
      </c>
      <c r="CS69" s="36">
        <f t="shared" si="8"/>
        <v>0</v>
      </c>
      <c r="CT69" s="36">
        <f t="shared" si="8"/>
        <v>0</v>
      </c>
      <c r="CU69" s="36">
        <f t="shared" si="8"/>
        <v>0</v>
      </c>
      <c r="CV69" s="36">
        <f t="shared" si="8"/>
        <v>0</v>
      </c>
      <c r="CW69" s="36">
        <f t="shared" si="8"/>
        <v>0</v>
      </c>
      <c r="CX69" s="36">
        <f t="shared" si="8"/>
        <v>0</v>
      </c>
      <c r="CY69" s="36">
        <f t="shared" si="8"/>
        <v>0</v>
      </c>
      <c r="CZ69" s="36">
        <f t="shared" si="8"/>
        <v>0</v>
      </c>
      <c r="DA69" s="36">
        <f t="shared" si="8"/>
        <v>0</v>
      </c>
      <c r="DB69" s="36">
        <f t="shared" si="8"/>
        <v>0</v>
      </c>
      <c r="DC69" s="36">
        <f t="shared" si="8"/>
        <v>0</v>
      </c>
      <c r="DD69" s="36">
        <f t="shared" si="8"/>
        <v>0</v>
      </c>
      <c r="DE69" s="36">
        <f t="shared" si="8"/>
        <v>0</v>
      </c>
      <c r="DF69" s="36">
        <f t="shared" si="8"/>
        <v>0</v>
      </c>
      <c r="DG69" s="36">
        <f t="shared" si="8"/>
        <v>0</v>
      </c>
      <c r="DH69" s="36">
        <f t="shared" si="8"/>
        <v>0</v>
      </c>
      <c r="DI69" s="36">
        <f t="shared" si="8"/>
        <v>0</v>
      </c>
      <c r="DJ69" s="36">
        <f t="shared" si="8"/>
        <v>0</v>
      </c>
    </row>
    <row r="70" spans="1:114" x14ac:dyDescent="0.25">
      <c r="B70" s="162" t="str">
        <f>Ввод!D251</f>
        <v>Уголь</v>
      </c>
      <c r="D70" s="45" t="str">
        <f>Ввод!F251</f>
        <v>тут / Гкал</v>
      </c>
      <c r="E70" s="45">
        <f t="shared" si="5"/>
        <v>1</v>
      </c>
      <c r="F70" s="36">
        <f>$E70*Ввод!G251</f>
        <v>0</v>
      </c>
      <c r="G70" s="49"/>
      <c r="H70" s="49"/>
      <c r="I70" s="163"/>
      <c r="J70" s="36">
        <f t="shared" si="6"/>
        <v>0</v>
      </c>
      <c r="K70" s="36">
        <f t="shared" si="6"/>
        <v>0</v>
      </c>
      <c r="L70" s="36">
        <f t="shared" si="6"/>
        <v>0</v>
      </c>
      <c r="M70" s="36">
        <f t="shared" si="6"/>
        <v>0</v>
      </c>
      <c r="N70" s="36">
        <f t="shared" si="6"/>
        <v>0</v>
      </c>
      <c r="O70" s="36">
        <f t="shared" si="6"/>
        <v>0</v>
      </c>
      <c r="P70" s="36">
        <f t="shared" si="6"/>
        <v>0</v>
      </c>
      <c r="Q70" s="36">
        <f t="shared" si="6"/>
        <v>0</v>
      </c>
      <c r="R70" s="36">
        <f t="shared" si="6"/>
        <v>0</v>
      </c>
      <c r="S70" s="36">
        <f t="shared" si="6"/>
        <v>0</v>
      </c>
      <c r="T70" s="36">
        <f t="shared" si="6"/>
        <v>0</v>
      </c>
      <c r="U70" s="36">
        <f t="shared" si="6"/>
        <v>0</v>
      </c>
      <c r="V70" s="36">
        <f t="shared" si="6"/>
        <v>0</v>
      </c>
      <c r="W70" s="36">
        <f t="shared" si="6"/>
        <v>0</v>
      </c>
      <c r="X70" s="36">
        <f t="shared" si="6"/>
        <v>0</v>
      </c>
      <c r="Y70" s="36">
        <f t="shared" si="6"/>
        <v>0</v>
      </c>
      <c r="Z70" s="36">
        <f t="shared" si="7"/>
        <v>0</v>
      </c>
      <c r="AA70" s="36">
        <f t="shared" si="7"/>
        <v>0</v>
      </c>
      <c r="AB70" s="36">
        <f t="shared" si="7"/>
        <v>0</v>
      </c>
      <c r="AC70" s="36">
        <f t="shared" si="7"/>
        <v>0</v>
      </c>
      <c r="AD70" s="36">
        <f t="shared" si="7"/>
        <v>0</v>
      </c>
      <c r="AE70" s="36">
        <f t="shared" si="7"/>
        <v>0</v>
      </c>
      <c r="AF70" s="36">
        <f t="shared" si="7"/>
        <v>0</v>
      </c>
      <c r="AG70" s="36">
        <f t="shared" si="7"/>
        <v>0</v>
      </c>
      <c r="AH70" s="36">
        <f t="shared" si="7"/>
        <v>0</v>
      </c>
      <c r="AI70" s="36">
        <f t="shared" si="7"/>
        <v>0</v>
      </c>
      <c r="AJ70" s="36">
        <f t="shared" si="7"/>
        <v>0</v>
      </c>
      <c r="AK70" s="36">
        <f t="shared" si="7"/>
        <v>0</v>
      </c>
      <c r="AL70" s="36">
        <f t="shared" si="7"/>
        <v>0</v>
      </c>
      <c r="AM70" s="36">
        <f t="shared" si="7"/>
        <v>0</v>
      </c>
      <c r="AN70" s="36">
        <f t="shared" si="7"/>
        <v>0</v>
      </c>
      <c r="AO70" s="36">
        <f t="shared" si="7"/>
        <v>0</v>
      </c>
      <c r="AP70" s="36">
        <f t="shared" si="7"/>
        <v>0</v>
      </c>
      <c r="AQ70" s="36">
        <f t="shared" si="7"/>
        <v>0</v>
      </c>
      <c r="AR70" s="36">
        <f t="shared" si="7"/>
        <v>0</v>
      </c>
      <c r="AS70" s="36">
        <f t="shared" si="7"/>
        <v>0</v>
      </c>
      <c r="AT70" s="36">
        <f t="shared" si="7"/>
        <v>0</v>
      </c>
      <c r="AU70" s="36">
        <f t="shared" si="7"/>
        <v>0</v>
      </c>
      <c r="AV70" s="36">
        <f t="shared" si="7"/>
        <v>0</v>
      </c>
      <c r="AW70" s="36">
        <f t="shared" si="7"/>
        <v>0</v>
      </c>
      <c r="AX70" s="36">
        <f t="shared" si="7"/>
        <v>0</v>
      </c>
      <c r="AY70" s="36">
        <f t="shared" si="7"/>
        <v>0</v>
      </c>
      <c r="AZ70" s="36">
        <f t="shared" si="7"/>
        <v>0</v>
      </c>
      <c r="BA70" s="36">
        <f t="shared" si="7"/>
        <v>0</v>
      </c>
      <c r="BB70" s="36">
        <f t="shared" si="7"/>
        <v>0</v>
      </c>
      <c r="BC70" s="36">
        <f t="shared" si="7"/>
        <v>0</v>
      </c>
      <c r="BD70" s="36">
        <f t="shared" si="7"/>
        <v>0</v>
      </c>
      <c r="BE70" s="36">
        <f t="shared" si="7"/>
        <v>0</v>
      </c>
      <c r="BF70" s="36">
        <f t="shared" si="7"/>
        <v>0</v>
      </c>
      <c r="BG70" s="36">
        <f t="shared" si="7"/>
        <v>0</v>
      </c>
      <c r="BH70" s="36">
        <f t="shared" si="7"/>
        <v>0</v>
      </c>
      <c r="BI70" s="36">
        <f t="shared" si="7"/>
        <v>0</v>
      </c>
      <c r="BJ70" s="36">
        <f t="shared" si="7"/>
        <v>0</v>
      </c>
      <c r="BK70" s="36">
        <f t="shared" si="7"/>
        <v>0</v>
      </c>
      <c r="BL70" s="36">
        <f t="shared" si="7"/>
        <v>0</v>
      </c>
      <c r="BM70" s="36">
        <f t="shared" si="7"/>
        <v>0</v>
      </c>
      <c r="BN70" s="36">
        <f t="shared" si="7"/>
        <v>0</v>
      </c>
      <c r="BO70" s="36">
        <f t="shared" si="7"/>
        <v>0</v>
      </c>
      <c r="BP70" s="36">
        <f t="shared" si="7"/>
        <v>0</v>
      </c>
      <c r="BQ70" s="36">
        <f t="shared" si="7"/>
        <v>0</v>
      </c>
      <c r="BR70" s="36">
        <f t="shared" si="7"/>
        <v>0</v>
      </c>
      <c r="BS70" s="36">
        <f t="shared" si="7"/>
        <v>0</v>
      </c>
      <c r="BT70" s="36">
        <f t="shared" si="7"/>
        <v>0</v>
      </c>
      <c r="BU70" s="36">
        <f t="shared" si="7"/>
        <v>0</v>
      </c>
      <c r="BV70" s="36">
        <f t="shared" si="7"/>
        <v>0</v>
      </c>
      <c r="BW70" s="36">
        <f t="shared" si="7"/>
        <v>0</v>
      </c>
      <c r="BX70" s="36">
        <f t="shared" si="7"/>
        <v>0</v>
      </c>
      <c r="BY70" s="36">
        <f t="shared" si="7"/>
        <v>0</v>
      </c>
      <c r="BZ70" s="36">
        <f t="shared" si="7"/>
        <v>0</v>
      </c>
      <c r="CA70" s="36">
        <f t="shared" si="7"/>
        <v>0</v>
      </c>
      <c r="CB70" s="36">
        <f t="shared" si="7"/>
        <v>0</v>
      </c>
      <c r="CC70" s="36">
        <f t="shared" si="7"/>
        <v>0</v>
      </c>
      <c r="CD70" s="36">
        <f t="shared" si="7"/>
        <v>0</v>
      </c>
      <c r="CE70" s="36">
        <f t="shared" si="7"/>
        <v>0</v>
      </c>
      <c r="CF70" s="36">
        <f t="shared" si="7"/>
        <v>0</v>
      </c>
      <c r="CG70" s="36">
        <f t="shared" si="7"/>
        <v>0</v>
      </c>
      <c r="CH70" s="36">
        <f t="shared" si="7"/>
        <v>0</v>
      </c>
      <c r="CI70" s="36">
        <f t="shared" si="7"/>
        <v>0</v>
      </c>
      <c r="CJ70" s="36">
        <f t="shared" si="7"/>
        <v>0</v>
      </c>
      <c r="CK70" s="36">
        <f t="shared" si="7"/>
        <v>0</v>
      </c>
      <c r="CL70" s="36">
        <f t="shared" si="8"/>
        <v>0</v>
      </c>
      <c r="CM70" s="36">
        <f t="shared" si="8"/>
        <v>0</v>
      </c>
      <c r="CN70" s="36">
        <f t="shared" si="8"/>
        <v>0</v>
      </c>
      <c r="CO70" s="36">
        <f t="shared" si="8"/>
        <v>0</v>
      </c>
      <c r="CP70" s="36">
        <f t="shared" si="8"/>
        <v>0</v>
      </c>
      <c r="CQ70" s="36">
        <f t="shared" si="8"/>
        <v>0</v>
      </c>
      <c r="CR70" s="36">
        <f t="shared" si="8"/>
        <v>0</v>
      </c>
      <c r="CS70" s="36">
        <f t="shared" si="8"/>
        <v>0</v>
      </c>
      <c r="CT70" s="36">
        <f t="shared" si="8"/>
        <v>0</v>
      </c>
      <c r="CU70" s="36">
        <f t="shared" si="8"/>
        <v>0</v>
      </c>
      <c r="CV70" s="36">
        <f t="shared" si="8"/>
        <v>0</v>
      </c>
      <c r="CW70" s="36">
        <f t="shared" si="8"/>
        <v>0</v>
      </c>
      <c r="CX70" s="36">
        <f t="shared" si="8"/>
        <v>0</v>
      </c>
      <c r="CY70" s="36">
        <f t="shared" si="8"/>
        <v>0</v>
      </c>
      <c r="CZ70" s="36">
        <f t="shared" si="8"/>
        <v>0</v>
      </c>
      <c r="DA70" s="36">
        <f t="shared" si="8"/>
        <v>0</v>
      </c>
      <c r="DB70" s="36">
        <f t="shared" si="8"/>
        <v>0</v>
      </c>
      <c r="DC70" s="36">
        <f t="shared" si="8"/>
        <v>0</v>
      </c>
      <c r="DD70" s="36">
        <f t="shared" si="8"/>
        <v>0</v>
      </c>
      <c r="DE70" s="36">
        <f t="shared" si="8"/>
        <v>0</v>
      </c>
      <c r="DF70" s="36">
        <f t="shared" si="8"/>
        <v>0</v>
      </c>
      <c r="DG70" s="36">
        <f t="shared" si="8"/>
        <v>0</v>
      </c>
      <c r="DH70" s="36">
        <f t="shared" si="8"/>
        <v>0</v>
      </c>
      <c r="DI70" s="36">
        <f t="shared" si="8"/>
        <v>0</v>
      </c>
      <c r="DJ70" s="36">
        <f t="shared" si="8"/>
        <v>0</v>
      </c>
    </row>
    <row r="71" spans="1:114" x14ac:dyDescent="0.25">
      <c r="B71" s="162" t="str">
        <f>Ввод!D252</f>
        <v>Прочее топливо №1</v>
      </c>
      <c r="D71" s="45" t="str">
        <f>Ввод!F252</f>
        <v>тут / Гкал</v>
      </c>
      <c r="E71" s="45">
        <f t="shared" si="5"/>
        <v>1</v>
      </c>
      <c r="F71" s="36">
        <f>$E71*Ввод!G252</f>
        <v>0</v>
      </c>
      <c r="G71" s="49"/>
      <c r="H71" s="49"/>
      <c r="I71" s="163"/>
      <c r="J71" s="36">
        <f t="shared" si="6"/>
        <v>0</v>
      </c>
      <c r="K71" s="36">
        <f t="shared" si="6"/>
        <v>0</v>
      </c>
      <c r="L71" s="36">
        <f t="shared" si="6"/>
        <v>0</v>
      </c>
      <c r="M71" s="36">
        <f t="shared" si="6"/>
        <v>0</v>
      </c>
      <c r="N71" s="36">
        <f t="shared" si="6"/>
        <v>0</v>
      </c>
      <c r="O71" s="36">
        <f t="shared" si="6"/>
        <v>0</v>
      </c>
      <c r="P71" s="36">
        <f t="shared" si="6"/>
        <v>0</v>
      </c>
      <c r="Q71" s="36">
        <f t="shared" si="6"/>
        <v>0</v>
      </c>
      <c r="R71" s="36">
        <f t="shared" si="6"/>
        <v>0</v>
      </c>
      <c r="S71" s="36">
        <f t="shared" si="6"/>
        <v>0</v>
      </c>
      <c r="T71" s="36">
        <f t="shared" si="6"/>
        <v>0</v>
      </c>
      <c r="U71" s="36">
        <f t="shared" si="6"/>
        <v>0</v>
      </c>
      <c r="V71" s="36">
        <f t="shared" si="6"/>
        <v>0</v>
      </c>
      <c r="W71" s="36">
        <f t="shared" si="6"/>
        <v>0</v>
      </c>
      <c r="X71" s="36">
        <f t="shared" si="6"/>
        <v>0</v>
      </c>
      <c r="Y71" s="36">
        <f t="shared" si="6"/>
        <v>0</v>
      </c>
      <c r="Z71" s="36">
        <f t="shared" si="7"/>
        <v>0</v>
      </c>
      <c r="AA71" s="36">
        <f t="shared" si="7"/>
        <v>0</v>
      </c>
      <c r="AB71" s="36">
        <f t="shared" si="7"/>
        <v>0</v>
      </c>
      <c r="AC71" s="36">
        <f t="shared" si="7"/>
        <v>0</v>
      </c>
      <c r="AD71" s="36">
        <f t="shared" si="7"/>
        <v>0</v>
      </c>
      <c r="AE71" s="36">
        <f t="shared" si="7"/>
        <v>0</v>
      </c>
      <c r="AF71" s="36">
        <f t="shared" si="7"/>
        <v>0</v>
      </c>
      <c r="AG71" s="36">
        <f t="shared" si="7"/>
        <v>0</v>
      </c>
      <c r="AH71" s="36">
        <f t="shared" si="7"/>
        <v>0</v>
      </c>
      <c r="AI71" s="36">
        <f t="shared" si="7"/>
        <v>0</v>
      </c>
      <c r="AJ71" s="36">
        <f t="shared" si="7"/>
        <v>0</v>
      </c>
      <c r="AK71" s="36">
        <f t="shared" si="7"/>
        <v>0</v>
      </c>
      <c r="AL71" s="36">
        <f t="shared" si="7"/>
        <v>0</v>
      </c>
      <c r="AM71" s="36">
        <f t="shared" si="7"/>
        <v>0</v>
      </c>
      <c r="AN71" s="36">
        <f t="shared" si="7"/>
        <v>0</v>
      </c>
      <c r="AO71" s="36">
        <f t="shared" si="7"/>
        <v>0</v>
      </c>
      <c r="AP71" s="36">
        <f t="shared" si="7"/>
        <v>0</v>
      </c>
      <c r="AQ71" s="36">
        <f t="shared" si="7"/>
        <v>0</v>
      </c>
      <c r="AR71" s="36">
        <f t="shared" si="7"/>
        <v>0</v>
      </c>
      <c r="AS71" s="36">
        <f t="shared" si="7"/>
        <v>0</v>
      </c>
      <c r="AT71" s="36">
        <f t="shared" si="7"/>
        <v>0</v>
      </c>
      <c r="AU71" s="36">
        <f t="shared" si="7"/>
        <v>0</v>
      </c>
      <c r="AV71" s="36">
        <f t="shared" si="7"/>
        <v>0</v>
      </c>
      <c r="AW71" s="36">
        <f t="shared" si="7"/>
        <v>0</v>
      </c>
      <c r="AX71" s="36">
        <f t="shared" si="7"/>
        <v>0</v>
      </c>
      <c r="AY71" s="36">
        <f t="shared" si="7"/>
        <v>0</v>
      </c>
      <c r="AZ71" s="36">
        <f t="shared" si="7"/>
        <v>0</v>
      </c>
      <c r="BA71" s="36">
        <f t="shared" si="7"/>
        <v>0</v>
      </c>
      <c r="BB71" s="36">
        <f t="shared" si="7"/>
        <v>0</v>
      </c>
      <c r="BC71" s="36">
        <f t="shared" si="7"/>
        <v>0</v>
      </c>
      <c r="BD71" s="36">
        <f t="shared" si="7"/>
        <v>0</v>
      </c>
      <c r="BE71" s="36">
        <f t="shared" si="7"/>
        <v>0</v>
      </c>
      <c r="BF71" s="36">
        <f t="shared" si="7"/>
        <v>0</v>
      </c>
      <c r="BG71" s="36">
        <f t="shared" si="7"/>
        <v>0</v>
      </c>
      <c r="BH71" s="36">
        <f t="shared" si="7"/>
        <v>0</v>
      </c>
      <c r="BI71" s="36">
        <f t="shared" si="7"/>
        <v>0</v>
      </c>
      <c r="BJ71" s="36">
        <f t="shared" si="7"/>
        <v>0</v>
      </c>
      <c r="BK71" s="36">
        <f t="shared" si="7"/>
        <v>0</v>
      </c>
      <c r="BL71" s="36">
        <f t="shared" si="7"/>
        <v>0</v>
      </c>
      <c r="BM71" s="36">
        <f t="shared" si="7"/>
        <v>0</v>
      </c>
      <c r="BN71" s="36">
        <f t="shared" si="7"/>
        <v>0</v>
      </c>
      <c r="BO71" s="36">
        <f t="shared" si="7"/>
        <v>0</v>
      </c>
      <c r="BP71" s="36">
        <f t="shared" si="7"/>
        <v>0</v>
      </c>
      <c r="BQ71" s="36">
        <f t="shared" si="7"/>
        <v>0</v>
      </c>
      <c r="BR71" s="36">
        <f t="shared" si="7"/>
        <v>0</v>
      </c>
      <c r="BS71" s="36">
        <f t="shared" si="7"/>
        <v>0</v>
      </c>
      <c r="BT71" s="36">
        <f t="shared" si="7"/>
        <v>0</v>
      </c>
      <c r="BU71" s="36">
        <f t="shared" si="7"/>
        <v>0</v>
      </c>
      <c r="BV71" s="36">
        <f t="shared" si="7"/>
        <v>0</v>
      </c>
      <c r="BW71" s="36">
        <f t="shared" si="7"/>
        <v>0</v>
      </c>
      <c r="BX71" s="36">
        <f t="shared" si="7"/>
        <v>0</v>
      </c>
      <c r="BY71" s="36">
        <f t="shared" si="7"/>
        <v>0</v>
      </c>
      <c r="BZ71" s="36">
        <f t="shared" si="7"/>
        <v>0</v>
      </c>
      <c r="CA71" s="36">
        <f t="shared" si="7"/>
        <v>0</v>
      </c>
      <c r="CB71" s="36">
        <f t="shared" si="7"/>
        <v>0</v>
      </c>
      <c r="CC71" s="36">
        <f t="shared" si="7"/>
        <v>0</v>
      </c>
      <c r="CD71" s="36">
        <f t="shared" si="7"/>
        <v>0</v>
      </c>
      <c r="CE71" s="36">
        <f t="shared" si="7"/>
        <v>0</v>
      </c>
      <c r="CF71" s="36">
        <f t="shared" si="7"/>
        <v>0</v>
      </c>
      <c r="CG71" s="36">
        <f t="shared" si="7"/>
        <v>0</v>
      </c>
      <c r="CH71" s="36">
        <f t="shared" si="7"/>
        <v>0</v>
      </c>
      <c r="CI71" s="36">
        <f t="shared" si="7"/>
        <v>0</v>
      </c>
      <c r="CJ71" s="36">
        <f t="shared" si="7"/>
        <v>0</v>
      </c>
      <c r="CK71" s="36">
        <f t="shared" ref="CK71:DJ75" si="9">$F71</f>
        <v>0</v>
      </c>
      <c r="CL71" s="36">
        <f t="shared" si="9"/>
        <v>0</v>
      </c>
      <c r="CM71" s="36">
        <f t="shared" si="9"/>
        <v>0</v>
      </c>
      <c r="CN71" s="36">
        <f t="shared" si="9"/>
        <v>0</v>
      </c>
      <c r="CO71" s="36">
        <f t="shared" si="9"/>
        <v>0</v>
      </c>
      <c r="CP71" s="36">
        <f t="shared" si="9"/>
        <v>0</v>
      </c>
      <c r="CQ71" s="36">
        <f t="shared" si="9"/>
        <v>0</v>
      </c>
      <c r="CR71" s="36">
        <f t="shared" si="9"/>
        <v>0</v>
      </c>
      <c r="CS71" s="36">
        <f t="shared" si="9"/>
        <v>0</v>
      </c>
      <c r="CT71" s="36">
        <f t="shared" si="9"/>
        <v>0</v>
      </c>
      <c r="CU71" s="36">
        <f t="shared" si="9"/>
        <v>0</v>
      </c>
      <c r="CV71" s="36">
        <f t="shared" si="9"/>
        <v>0</v>
      </c>
      <c r="CW71" s="36">
        <f t="shared" si="9"/>
        <v>0</v>
      </c>
      <c r="CX71" s="36">
        <f t="shared" si="9"/>
        <v>0</v>
      </c>
      <c r="CY71" s="36">
        <f t="shared" si="9"/>
        <v>0</v>
      </c>
      <c r="CZ71" s="36">
        <f t="shared" si="9"/>
        <v>0</v>
      </c>
      <c r="DA71" s="36">
        <f t="shared" si="9"/>
        <v>0</v>
      </c>
      <c r="DB71" s="36">
        <f t="shared" si="9"/>
        <v>0</v>
      </c>
      <c r="DC71" s="36">
        <f t="shared" si="9"/>
        <v>0</v>
      </c>
      <c r="DD71" s="36">
        <f t="shared" si="9"/>
        <v>0</v>
      </c>
      <c r="DE71" s="36">
        <f t="shared" si="9"/>
        <v>0</v>
      </c>
      <c r="DF71" s="36">
        <f t="shared" si="9"/>
        <v>0</v>
      </c>
      <c r="DG71" s="36">
        <f t="shared" si="9"/>
        <v>0</v>
      </c>
      <c r="DH71" s="36">
        <f t="shared" si="9"/>
        <v>0</v>
      </c>
      <c r="DI71" s="36">
        <f t="shared" si="9"/>
        <v>0</v>
      </c>
      <c r="DJ71" s="36">
        <f t="shared" si="9"/>
        <v>0</v>
      </c>
    </row>
    <row r="72" spans="1:114" x14ac:dyDescent="0.25">
      <c r="B72" s="162" t="str">
        <f>Ввод!D253</f>
        <v>Прочее топливо №2</v>
      </c>
      <c r="D72" s="45" t="str">
        <f>Ввод!F253</f>
        <v>тут / Гкал</v>
      </c>
      <c r="E72" s="45">
        <f t="shared" si="5"/>
        <v>1</v>
      </c>
      <c r="F72" s="36">
        <f>$E72*Ввод!G253</f>
        <v>0</v>
      </c>
      <c r="G72" s="49"/>
      <c r="H72" s="49"/>
      <c r="I72" s="163"/>
      <c r="J72" s="36">
        <f t="shared" si="6"/>
        <v>0</v>
      </c>
      <c r="K72" s="36">
        <f t="shared" si="6"/>
        <v>0</v>
      </c>
      <c r="L72" s="36">
        <f t="shared" si="6"/>
        <v>0</v>
      </c>
      <c r="M72" s="36">
        <f t="shared" si="6"/>
        <v>0</v>
      </c>
      <c r="N72" s="36">
        <f t="shared" si="6"/>
        <v>0</v>
      </c>
      <c r="O72" s="36">
        <f t="shared" si="6"/>
        <v>0</v>
      </c>
      <c r="P72" s="36">
        <f t="shared" si="6"/>
        <v>0</v>
      </c>
      <c r="Q72" s="36">
        <f t="shared" si="6"/>
        <v>0</v>
      </c>
      <c r="R72" s="36">
        <f t="shared" si="6"/>
        <v>0</v>
      </c>
      <c r="S72" s="36">
        <f t="shared" si="6"/>
        <v>0</v>
      </c>
      <c r="T72" s="36">
        <f t="shared" si="6"/>
        <v>0</v>
      </c>
      <c r="U72" s="36">
        <f t="shared" si="6"/>
        <v>0</v>
      </c>
      <c r="V72" s="36">
        <f t="shared" si="6"/>
        <v>0</v>
      </c>
      <c r="W72" s="36">
        <f t="shared" si="6"/>
        <v>0</v>
      </c>
      <c r="X72" s="36">
        <f t="shared" si="6"/>
        <v>0</v>
      </c>
      <c r="Y72" s="36">
        <f t="shared" si="6"/>
        <v>0</v>
      </c>
      <c r="Z72" s="36">
        <f t="shared" ref="Z72:CK75" si="10">$F72</f>
        <v>0</v>
      </c>
      <c r="AA72" s="36">
        <f t="shared" si="10"/>
        <v>0</v>
      </c>
      <c r="AB72" s="36">
        <f t="shared" si="10"/>
        <v>0</v>
      </c>
      <c r="AC72" s="36">
        <f t="shared" si="10"/>
        <v>0</v>
      </c>
      <c r="AD72" s="36">
        <f t="shared" si="10"/>
        <v>0</v>
      </c>
      <c r="AE72" s="36">
        <f t="shared" si="10"/>
        <v>0</v>
      </c>
      <c r="AF72" s="36">
        <f t="shared" si="10"/>
        <v>0</v>
      </c>
      <c r="AG72" s="36">
        <f t="shared" si="10"/>
        <v>0</v>
      </c>
      <c r="AH72" s="36">
        <f t="shared" si="10"/>
        <v>0</v>
      </c>
      <c r="AI72" s="36">
        <f t="shared" si="10"/>
        <v>0</v>
      </c>
      <c r="AJ72" s="36">
        <f t="shared" si="10"/>
        <v>0</v>
      </c>
      <c r="AK72" s="36">
        <f t="shared" si="10"/>
        <v>0</v>
      </c>
      <c r="AL72" s="36">
        <f t="shared" si="10"/>
        <v>0</v>
      </c>
      <c r="AM72" s="36">
        <f t="shared" si="10"/>
        <v>0</v>
      </c>
      <c r="AN72" s="36">
        <f t="shared" si="10"/>
        <v>0</v>
      </c>
      <c r="AO72" s="36">
        <f t="shared" si="10"/>
        <v>0</v>
      </c>
      <c r="AP72" s="36">
        <f t="shared" si="10"/>
        <v>0</v>
      </c>
      <c r="AQ72" s="36">
        <f t="shared" si="10"/>
        <v>0</v>
      </c>
      <c r="AR72" s="36">
        <f t="shared" si="10"/>
        <v>0</v>
      </c>
      <c r="AS72" s="36">
        <f t="shared" si="10"/>
        <v>0</v>
      </c>
      <c r="AT72" s="36">
        <f t="shared" si="10"/>
        <v>0</v>
      </c>
      <c r="AU72" s="36">
        <f t="shared" si="10"/>
        <v>0</v>
      </c>
      <c r="AV72" s="36">
        <f t="shared" si="10"/>
        <v>0</v>
      </c>
      <c r="AW72" s="36">
        <f t="shared" si="10"/>
        <v>0</v>
      </c>
      <c r="AX72" s="36">
        <f t="shared" si="10"/>
        <v>0</v>
      </c>
      <c r="AY72" s="36">
        <f t="shared" si="10"/>
        <v>0</v>
      </c>
      <c r="AZ72" s="36">
        <f t="shared" si="10"/>
        <v>0</v>
      </c>
      <c r="BA72" s="36">
        <f t="shared" si="10"/>
        <v>0</v>
      </c>
      <c r="BB72" s="36">
        <f t="shared" si="10"/>
        <v>0</v>
      </c>
      <c r="BC72" s="36">
        <f t="shared" si="10"/>
        <v>0</v>
      </c>
      <c r="BD72" s="36">
        <f t="shared" si="10"/>
        <v>0</v>
      </c>
      <c r="BE72" s="36">
        <f t="shared" si="10"/>
        <v>0</v>
      </c>
      <c r="BF72" s="36">
        <f t="shared" si="10"/>
        <v>0</v>
      </c>
      <c r="BG72" s="36">
        <f t="shared" si="10"/>
        <v>0</v>
      </c>
      <c r="BH72" s="36">
        <f t="shared" si="10"/>
        <v>0</v>
      </c>
      <c r="BI72" s="36">
        <f t="shared" si="10"/>
        <v>0</v>
      </c>
      <c r="BJ72" s="36">
        <f t="shared" si="10"/>
        <v>0</v>
      </c>
      <c r="BK72" s="36">
        <f t="shared" si="10"/>
        <v>0</v>
      </c>
      <c r="BL72" s="36">
        <f t="shared" si="10"/>
        <v>0</v>
      </c>
      <c r="BM72" s="36">
        <f t="shared" si="10"/>
        <v>0</v>
      </c>
      <c r="BN72" s="36">
        <f t="shared" si="10"/>
        <v>0</v>
      </c>
      <c r="BO72" s="36">
        <f t="shared" si="10"/>
        <v>0</v>
      </c>
      <c r="BP72" s="36">
        <f t="shared" si="10"/>
        <v>0</v>
      </c>
      <c r="BQ72" s="36">
        <f t="shared" si="10"/>
        <v>0</v>
      </c>
      <c r="BR72" s="36">
        <f t="shared" si="10"/>
        <v>0</v>
      </c>
      <c r="BS72" s="36">
        <f t="shared" si="10"/>
        <v>0</v>
      </c>
      <c r="BT72" s="36">
        <f t="shared" si="10"/>
        <v>0</v>
      </c>
      <c r="BU72" s="36">
        <f t="shared" si="10"/>
        <v>0</v>
      </c>
      <c r="BV72" s="36">
        <f t="shared" si="10"/>
        <v>0</v>
      </c>
      <c r="BW72" s="36">
        <f t="shared" si="10"/>
        <v>0</v>
      </c>
      <c r="BX72" s="36">
        <f t="shared" si="10"/>
        <v>0</v>
      </c>
      <c r="BY72" s="36">
        <f t="shared" si="10"/>
        <v>0</v>
      </c>
      <c r="BZ72" s="36">
        <f t="shared" si="10"/>
        <v>0</v>
      </c>
      <c r="CA72" s="36">
        <f t="shared" si="10"/>
        <v>0</v>
      </c>
      <c r="CB72" s="36">
        <f t="shared" si="10"/>
        <v>0</v>
      </c>
      <c r="CC72" s="36">
        <f t="shared" si="10"/>
        <v>0</v>
      </c>
      <c r="CD72" s="36">
        <f t="shared" si="10"/>
        <v>0</v>
      </c>
      <c r="CE72" s="36">
        <f t="shared" si="10"/>
        <v>0</v>
      </c>
      <c r="CF72" s="36">
        <f t="shared" si="10"/>
        <v>0</v>
      </c>
      <c r="CG72" s="36">
        <f t="shared" si="10"/>
        <v>0</v>
      </c>
      <c r="CH72" s="36">
        <f t="shared" si="10"/>
        <v>0</v>
      </c>
      <c r="CI72" s="36">
        <f t="shared" si="10"/>
        <v>0</v>
      </c>
      <c r="CJ72" s="36">
        <f t="shared" si="10"/>
        <v>0</v>
      </c>
      <c r="CK72" s="36">
        <f t="shared" si="10"/>
        <v>0</v>
      </c>
      <c r="CL72" s="36">
        <f t="shared" si="9"/>
        <v>0</v>
      </c>
      <c r="CM72" s="36">
        <f t="shared" si="9"/>
        <v>0</v>
      </c>
      <c r="CN72" s="36">
        <f t="shared" si="9"/>
        <v>0</v>
      </c>
      <c r="CO72" s="36">
        <f t="shared" si="9"/>
        <v>0</v>
      </c>
      <c r="CP72" s="36">
        <f t="shared" si="9"/>
        <v>0</v>
      </c>
      <c r="CQ72" s="36">
        <f t="shared" si="9"/>
        <v>0</v>
      </c>
      <c r="CR72" s="36">
        <f t="shared" si="9"/>
        <v>0</v>
      </c>
      <c r="CS72" s="36">
        <f t="shared" si="9"/>
        <v>0</v>
      </c>
      <c r="CT72" s="36">
        <f t="shared" si="9"/>
        <v>0</v>
      </c>
      <c r="CU72" s="36">
        <f t="shared" si="9"/>
        <v>0</v>
      </c>
      <c r="CV72" s="36">
        <f t="shared" si="9"/>
        <v>0</v>
      </c>
      <c r="CW72" s="36">
        <f t="shared" si="9"/>
        <v>0</v>
      </c>
      <c r="CX72" s="36">
        <f t="shared" si="9"/>
        <v>0</v>
      </c>
      <c r="CY72" s="36">
        <f t="shared" si="9"/>
        <v>0</v>
      </c>
      <c r="CZ72" s="36">
        <f t="shared" si="9"/>
        <v>0</v>
      </c>
      <c r="DA72" s="36">
        <f t="shared" si="9"/>
        <v>0</v>
      </c>
      <c r="DB72" s="36">
        <f t="shared" si="9"/>
        <v>0</v>
      </c>
      <c r="DC72" s="36">
        <f t="shared" si="9"/>
        <v>0</v>
      </c>
      <c r="DD72" s="36">
        <f t="shared" si="9"/>
        <v>0</v>
      </c>
      <c r="DE72" s="36">
        <f t="shared" si="9"/>
        <v>0</v>
      </c>
      <c r="DF72" s="36">
        <f t="shared" si="9"/>
        <v>0</v>
      </c>
      <c r="DG72" s="36">
        <f t="shared" si="9"/>
        <v>0</v>
      </c>
      <c r="DH72" s="36">
        <f t="shared" si="9"/>
        <v>0</v>
      </c>
      <c r="DI72" s="36">
        <f t="shared" si="9"/>
        <v>0</v>
      </c>
      <c r="DJ72" s="36">
        <f t="shared" si="9"/>
        <v>0</v>
      </c>
    </row>
    <row r="73" spans="1:114" x14ac:dyDescent="0.25">
      <c r="B73" s="162" t="str">
        <f>Ввод!D254</f>
        <v>Вода</v>
      </c>
      <c r="D73" s="45" t="str">
        <f>Ввод!F254</f>
        <v>м3 / Гкал</v>
      </c>
      <c r="E73" s="45">
        <f t="shared" si="5"/>
        <v>1</v>
      </c>
      <c r="F73" s="36">
        <f>$E73*Ввод!G254</f>
        <v>0</v>
      </c>
      <c r="G73" s="49"/>
      <c r="H73" s="49"/>
      <c r="I73" s="163"/>
      <c r="J73" s="36">
        <f t="shared" si="6"/>
        <v>0</v>
      </c>
      <c r="K73" s="36">
        <f t="shared" si="6"/>
        <v>0</v>
      </c>
      <c r="L73" s="36">
        <f t="shared" si="6"/>
        <v>0</v>
      </c>
      <c r="M73" s="36">
        <f t="shared" si="6"/>
        <v>0</v>
      </c>
      <c r="N73" s="36">
        <f t="shared" si="6"/>
        <v>0</v>
      </c>
      <c r="O73" s="36">
        <f t="shared" si="6"/>
        <v>0</v>
      </c>
      <c r="P73" s="36">
        <f t="shared" si="6"/>
        <v>0</v>
      </c>
      <c r="Q73" s="36">
        <f t="shared" si="6"/>
        <v>0</v>
      </c>
      <c r="R73" s="36">
        <f t="shared" si="6"/>
        <v>0</v>
      </c>
      <c r="S73" s="36">
        <f t="shared" si="6"/>
        <v>0</v>
      </c>
      <c r="T73" s="36">
        <f t="shared" si="6"/>
        <v>0</v>
      </c>
      <c r="U73" s="36">
        <f t="shared" si="6"/>
        <v>0</v>
      </c>
      <c r="V73" s="36">
        <f t="shared" si="6"/>
        <v>0</v>
      </c>
      <c r="W73" s="36">
        <f t="shared" si="6"/>
        <v>0</v>
      </c>
      <c r="X73" s="36">
        <f t="shared" si="6"/>
        <v>0</v>
      </c>
      <c r="Y73" s="36">
        <f t="shared" si="6"/>
        <v>0</v>
      </c>
      <c r="Z73" s="36">
        <f t="shared" si="10"/>
        <v>0</v>
      </c>
      <c r="AA73" s="36">
        <f t="shared" si="10"/>
        <v>0</v>
      </c>
      <c r="AB73" s="36">
        <f t="shared" si="10"/>
        <v>0</v>
      </c>
      <c r="AC73" s="36">
        <f t="shared" si="10"/>
        <v>0</v>
      </c>
      <c r="AD73" s="36">
        <f t="shared" si="10"/>
        <v>0</v>
      </c>
      <c r="AE73" s="36">
        <f t="shared" si="10"/>
        <v>0</v>
      </c>
      <c r="AF73" s="36">
        <f t="shared" si="10"/>
        <v>0</v>
      </c>
      <c r="AG73" s="36">
        <f t="shared" si="10"/>
        <v>0</v>
      </c>
      <c r="AH73" s="36">
        <f t="shared" si="10"/>
        <v>0</v>
      </c>
      <c r="AI73" s="36">
        <f t="shared" si="10"/>
        <v>0</v>
      </c>
      <c r="AJ73" s="36">
        <f t="shared" si="10"/>
        <v>0</v>
      </c>
      <c r="AK73" s="36">
        <f t="shared" si="10"/>
        <v>0</v>
      </c>
      <c r="AL73" s="36">
        <f t="shared" si="10"/>
        <v>0</v>
      </c>
      <c r="AM73" s="36">
        <f t="shared" si="10"/>
        <v>0</v>
      </c>
      <c r="AN73" s="36">
        <f t="shared" si="10"/>
        <v>0</v>
      </c>
      <c r="AO73" s="36">
        <f t="shared" si="10"/>
        <v>0</v>
      </c>
      <c r="AP73" s="36">
        <f t="shared" si="10"/>
        <v>0</v>
      </c>
      <c r="AQ73" s="36">
        <f t="shared" si="10"/>
        <v>0</v>
      </c>
      <c r="AR73" s="36">
        <f t="shared" si="10"/>
        <v>0</v>
      </c>
      <c r="AS73" s="36">
        <f t="shared" si="10"/>
        <v>0</v>
      </c>
      <c r="AT73" s="36">
        <f t="shared" si="10"/>
        <v>0</v>
      </c>
      <c r="AU73" s="36">
        <f t="shared" si="10"/>
        <v>0</v>
      </c>
      <c r="AV73" s="36">
        <f t="shared" si="10"/>
        <v>0</v>
      </c>
      <c r="AW73" s="36">
        <f t="shared" si="10"/>
        <v>0</v>
      </c>
      <c r="AX73" s="36">
        <f t="shared" si="10"/>
        <v>0</v>
      </c>
      <c r="AY73" s="36">
        <f t="shared" si="10"/>
        <v>0</v>
      </c>
      <c r="AZ73" s="36">
        <f t="shared" si="10"/>
        <v>0</v>
      </c>
      <c r="BA73" s="36">
        <f t="shared" si="10"/>
        <v>0</v>
      </c>
      <c r="BB73" s="36">
        <f t="shared" si="10"/>
        <v>0</v>
      </c>
      <c r="BC73" s="36">
        <f t="shared" si="10"/>
        <v>0</v>
      </c>
      <c r="BD73" s="36">
        <f t="shared" si="10"/>
        <v>0</v>
      </c>
      <c r="BE73" s="36">
        <f t="shared" si="10"/>
        <v>0</v>
      </c>
      <c r="BF73" s="36">
        <f t="shared" si="10"/>
        <v>0</v>
      </c>
      <c r="BG73" s="36">
        <f t="shared" si="10"/>
        <v>0</v>
      </c>
      <c r="BH73" s="36">
        <f t="shared" si="10"/>
        <v>0</v>
      </c>
      <c r="BI73" s="36">
        <f t="shared" si="10"/>
        <v>0</v>
      </c>
      <c r="BJ73" s="36">
        <f t="shared" si="10"/>
        <v>0</v>
      </c>
      <c r="BK73" s="36">
        <f t="shared" si="10"/>
        <v>0</v>
      </c>
      <c r="BL73" s="36">
        <f t="shared" si="10"/>
        <v>0</v>
      </c>
      <c r="BM73" s="36">
        <f t="shared" si="10"/>
        <v>0</v>
      </c>
      <c r="BN73" s="36">
        <f t="shared" si="10"/>
        <v>0</v>
      </c>
      <c r="BO73" s="36">
        <f t="shared" si="10"/>
        <v>0</v>
      </c>
      <c r="BP73" s="36">
        <f t="shared" si="10"/>
        <v>0</v>
      </c>
      <c r="BQ73" s="36">
        <f t="shared" si="10"/>
        <v>0</v>
      </c>
      <c r="BR73" s="36">
        <f t="shared" si="10"/>
        <v>0</v>
      </c>
      <c r="BS73" s="36">
        <f t="shared" si="10"/>
        <v>0</v>
      </c>
      <c r="BT73" s="36">
        <f t="shared" si="10"/>
        <v>0</v>
      </c>
      <c r="BU73" s="36">
        <f t="shared" si="10"/>
        <v>0</v>
      </c>
      <c r="BV73" s="36">
        <f t="shared" si="10"/>
        <v>0</v>
      </c>
      <c r="BW73" s="36">
        <f t="shared" si="10"/>
        <v>0</v>
      </c>
      <c r="BX73" s="36">
        <f t="shared" si="10"/>
        <v>0</v>
      </c>
      <c r="BY73" s="36">
        <f t="shared" si="10"/>
        <v>0</v>
      </c>
      <c r="BZ73" s="36">
        <f t="shared" si="10"/>
        <v>0</v>
      </c>
      <c r="CA73" s="36">
        <f t="shared" si="10"/>
        <v>0</v>
      </c>
      <c r="CB73" s="36">
        <f t="shared" si="10"/>
        <v>0</v>
      </c>
      <c r="CC73" s="36">
        <f t="shared" si="10"/>
        <v>0</v>
      </c>
      <c r="CD73" s="36">
        <f t="shared" si="10"/>
        <v>0</v>
      </c>
      <c r="CE73" s="36">
        <f t="shared" si="10"/>
        <v>0</v>
      </c>
      <c r="CF73" s="36">
        <f t="shared" si="10"/>
        <v>0</v>
      </c>
      <c r="CG73" s="36">
        <f t="shared" si="10"/>
        <v>0</v>
      </c>
      <c r="CH73" s="36">
        <f t="shared" si="10"/>
        <v>0</v>
      </c>
      <c r="CI73" s="36">
        <f t="shared" si="10"/>
        <v>0</v>
      </c>
      <c r="CJ73" s="36">
        <f t="shared" si="10"/>
        <v>0</v>
      </c>
      <c r="CK73" s="36">
        <f t="shared" si="10"/>
        <v>0</v>
      </c>
      <c r="CL73" s="36">
        <f t="shared" si="9"/>
        <v>0</v>
      </c>
      <c r="CM73" s="36">
        <f t="shared" si="9"/>
        <v>0</v>
      </c>
      <c r="CN73" s="36">
        <f t="shared" si="9"/>
        <v>0</v>
      </c>
      <c r="CO73" s="36">
        <f t="shared" si="9"/>
        <v>0</v>
      </c>
      <c r="CP73" s="36">
        <f t="shared" si="9"/>
        <v>0</v>
      </c>
      <c r="CQ73" s="36">
        <f t="shared" si="9"/>
        <v>0</v>
      </c>
      <c r="CR73" s="36">
        <f t="shared" si="9"/>
        <v>0</v>
      </c>
      <c r="CS73" s="36">
        <f t="shared" si="9"/>
        <v>0</v>
      </c>
      <c r="CT73" s="36">
        <f t="shared" si="9"/>
        <v>0</v>
      </c>
      <c r="CU73" s="36">
        <f t="shared" si="9"/>
        <v>0</v>
      </c>
      <c r="CV73" s="36">
        <f t="shared" si="9"/>
        <v>0</v>
      </c>
      <c r="CW73" s="36">
        <f t="shared" si="9"/>
        <v>0</v>
      </c>
      <c r="CX73" s="36">
        <f t="shared" si="9"/>
        <v>0</v>
      </c>
      <c r="CY73" s="36">
        <f t="shared" si="9"/>
        <v>0</v>
      </c>
      <c r="CZ73" s="36">
        <f t="shared" si="9"/>
        <v>0</v>
      </c>
      <c r="DA73" s="36">
        <f t="shared" si="9"/>
        <v>0</v>
      </c>
      <c r="DB73" s="36">
        <f t="shared" si="9"/>
        <v>0</v>
      </c>
      <c r="DC73" s="36">
        <f t="shared" si="9"/>
        <v>0</v>
      </c>
      <c r="DD73" s="36">
        <f t="shared" si="9"/>
        <v>0</v>
      </c>
      <c r="DE73" s="36">
        <f t="shared" si="9"/>
        <v>0</v>
      </c>
      <c r="DF73" s="36">
        <f t="shared" si="9"/>
        <v>0</v>
      </c>
      <c r="DG73" s="36">
        <f t="shared" si="9"/>
        <v>0</v>
      </c>
      <c r="DH73" s="36">
        <f t="shared" si="9"/>
        <v>0</v>
      </c>
      <c r="DI73" s="36">
        <f t="shared" si="9"/>
        <v>0</v>
      </c>
      <c r="DJ73" s="36">
        <f t="shared" si="9"/>
        <v>0</v>
      </c>
    </row>
    <row r="74" spans="1:114" x14ac:dyDescent="0.25">
      <c r="B74" s="162" t="str">
        <f>Ввод!D255</f>
        <v>Водоотведние</v>
      </c>
      <c r="D74" s="45" t="str">
        <f>Ввод!F255</f>
        <v>м3 / Гкал</v>
      </c>
      <c r="E74" s="45">
        <f t="shared" si="5"/>
        <v>1</v>
      </c>
      <c r="F74" s="36">
        <f>$E74*Ввод!G255</f>
        <v>0</v>
      </c>
      <c r="G74" s="49"/>
      <c r="H74" s="49"/>
      <c r="I74" s="163"/>
      <c r="J74" s="36">
        <f t="shared" si="6"/>
        <v>0</v>
      </c>
      <c r="K74" s="36">
        <f t="shared" si="6"/>
        <v>0</v>
      </c>
      <c r="L74" s="36">
        <f t="shared" si="6"/>
        <v>0</v>
      </c>
      <c r="M74" s="36">
        <f t="shared" si="6"/>
        <v>0</v>
      </c>
      <c r="N74" s="36">
        <f t="shared" si="6"/>
        <v>0</v>
      </c>
      <c r="O74" s="36">
        <f t="shared" si="6"/>
        <v>0</v>
      </c>
      <c r="P74" s="36">
        <f t="shared" si="6"/>
        <v>0</v>
      </c>
      <c r="Q74" s="36">
        <f t="shared" si="6"/>
        <v>0</v>
      </c>
      <c r="R74" s="36">
        <f t="shared" si="6"/>
        <v>0</v>
      </c>
      <c r="S74" s="36">
        <f t="shared" si="6"/>
        <v>0</v>
      </c>
      <c r="T74" s="36">
        <f t="shared" si="6"/>
        <v>0</v>
      </c>
      <c r="U74" s="36">
        <f t="shared" si="6"/>
        <v>0</v>
      </c>
      <c r="V74" s="36">
        <f t="shared" si="6"/>
        <v>0</v>
      </c>
      <c r="W74" s="36">
        <f t="shared" si="6"/>
        <v>0</v>
      </c>
      <c r="X74" s="36">
        <f t="shared" si="6"/>
        <v>0</v>
      </c>
      <c r="Y74" s="36">
        <f t="shared" si="6"/>
        <v>0</v>
      </c>
      <c r="Z74" s="36">
        <f t="shared" si="10"/>
        <v>0</v>
      </c>
      <c r="AA74" s="36">
        <f t="shared" si="10"/>
        <v>0</v>
      </c>
      <c r="AB74" s="36">
        <f t="shared" si="10"/>
        <v>0</v>
      </c>
      <c r="AC74" s="36">
        <f t="shared" si="10"/>
        <v>0</v>
      </c>
      <c r="AD74" s="36">
        <f t="shared" si="10"/>
        <v>0</v>
      </c>
      <c r="AE74" s="36">
        <f t="shared" si="10"/>
        <v>0</v>
      </c>
      <c r="AF74" s="36">
        <f t="shared" si="10"/>
        <v>0</v>
      </c>
      <c r="AG74" s="36">
        <f t="shared" si="10"/>
        <v>0</v>
      </c>
      <c r="AH74" s="36">
        <f t="shared" si="10"/>
        <v>0</v>
      </c>
      <c r="AI74" s="36">
        <f t="shared" si="10"/>
        <v>0</v>
      </c>
      <c r="AJ74" s="36">
        <f t="shared" si="10"/>
        <v>0</v>
      </c>
      <c r="AK74" s="36">
        <f t="shared" si="10"/>
        <v>0</v>
      </c>
      <c r="AL74" s="36">
        <f t="shared" si="10"/>
        <v>0</v>
      </c>
      <c r="AM74" s="36">
        <f t="shared" si="10"/>
        <v>0</v>
      </c>
      <c r="AN74" s="36">
        <f t="shared" si="10"/>
        <v>0</v>
      </c>
      <c r="AO74" s="36">
        <f t="shared" si="10"/>
        <v>0</v>
      </c>
      <c r="AP74" s="36">
        <f t="shared" si="10"/>
        <v>0</v>
      </c>
      <c r="AQ74" s="36">
        <f t="shared" si="10"/>
        <v>0</v>
      </c>
      <c r="AR74" s="36">
        <f t="shared" si="10"/>
        <v>0</v>
      </c>
      <c r="AS74" s="36">
        <f t="shared" si="10"/>
        <v>0</v>
      </c>
      <c r="AT74" s="36">
        <f t="shared" si="10"/>
        <v>0</v>
      </c>
      <c r="AU74" s="36">
        <f t="shared" si="10"/>
        <v>0</v>
      </c>
      <c r="AV74" s="36">
        <f t="shared" si="10"/>
        <v>0</v>
      </c>
      <c r="AW74" s="36">
        <f t="shared" si="10"/>
        <v>0</v>
      </c>
      <c r="AX74" s="36">
        <f t="shared" si="10"/>
        <v>0</v>
      </c>
      <c r="AY74" s="36">
        <f t="shared" si="10"/>
        <v>0</v>
      </c>
      <c r="AZ74" s="36">
        <f t="shared" si="10"/>
        <v>0</v>
      </c>
      <c r="BA74" s="36">
        <f t="shared" si="10"/>
        <v>0</v>
      </c>
      <c r="BB74" s="36">
        <f t="shared" si="10"/>
        <v>0</v>
      </c>
      <c r="BC74" s="36">
        <f t="shared" si="10"/>
        <v>0</v>
      </c>
      <c r="BD74" s="36">
        <f t="shared" si="10"/>
        <v>0</v>
      </c>
      <c r="BE74" s="36">
        <f t="shared" si="10"/>
        <v>0</v>
      </c>
      <c r="BF74" s="36">
        <f t="shared" si="10"/>
        <v>0</v>
      </c>
      <c r="BG74" s="36">
        <f t="shared" si="10"/>
        <v>0</v>
      </c>
      <c r="BH74" s="36">
        <f t="shared" si="10"/>
        <v>0</v>
      </c>
      <c r="BI74" s="36">
        <f t="shared" si="10"/>
        <v>0</v>
      </c>
      <c r="BJ74" s="36">
        <f t="shared" si="10"/>
        <v>0</v>
      </c>
      <c r="BK74" s="36">
        <f t="shared" si="10"/>
        <v>0</v>
      </c>
      <c r="BL74" s="36">
        <f t="shared" si="10"/>
        <v>0</v>
      </c>
      <c r="BM74" s="36">
        <f t="shared" si="10"/>
        <v>0</v>
      </c>
      <c r="BN74" s="36">
        <f t="shared" si="10"/>
        <v>0</v>
      </c>
      <c r="BO74" s="36">
        <f t="shared" si="10"/>
        <v>0</v>
      </c>
      <c r="BP74" s="36">
        <f t="shared" si="10"/>
        <v>0</v>
      </c>
      <c r="BQ74" s="36">
        <f t="shared" si="10"/>
        <v>0</v>
      </c>
      <c r="BR74" s="36">
        <f t="shared" si="10"/>
        <v>0</v>
      </c>
      <c r="BS74" s="36">
        <f t="shared" si="10"/>
        <v>0</v>
      </c>
      <c r="BT74" s="36">
        <f t="shared" si="10"/>
        <v>0</v>
      </c>
      <c r="BU74" s="36">
        <f t="shared" si="10"/>
        <v>0</v>
      </c>
      <c r="BV74" s="36">
        <f t="shared" si="10"/>
        <v>0</v>
      </c>
      <c r="BW74" s="36">
        <f t="shared" si="10"/>
        <v>0</v>
      </c>
      <c r="BX74" s="36">
        <f t="shared" si="10"/>
        <v>0</v>
      </c>
      <c r="BY74" s="36">
        <f t="shared" si="10"/>
        <v>0</v>
      </c>
      <c r="BZ74" s="36">
        <f t="shared" si="10"/>
        <v>0</v>
      </c>
      <c r="CA74" s="36">
        <f t="shared" si="10"/>
        <v>0</v>
      </c>
      <c r="CB74" s="36">
        <f t="shared" si="10"/>
        <v>0</v>
      </c>
      <c r="CC74" s="36">
        <f t="shared" si="10"/>
        <v>0</v>
      </c>
      <c r="CD74" s="36">
        <f t="shared" si="10"/>
        <v>0</v>
      </c>
      <c r="CE74" s="36">
        <f t="shared" si="10"/>
        <v>0</v>
      </c>
      <c r="CF74" s="36">
        <f t="shared" si="10"/>
        <v>0</v>
      </c>
      <c r="CG74" s="36">
        <f t="shared" si="10"/>
        <v>0</v>
      </c>
      <c r="CH74" s="36">
        <f t="shared" si="10"/>
        <v>0</v>
      </c>
      <c r="CI74" s="36">
        <f t="shared" si="10"/>
        <v>0</v>
      </c>
      <c r="CJ74" s="36">
        <f t="shared" si="10"/>
        <v>0</v>
      </c>
      <c r="CK74" s="36">
        <f t="shared" si="10"/>
        <v>0</v>
      </c>
      <c r="CL74" s="36">
        <f t="shared" si="9"/>
        <v>0</v>
      </c>
      <c r="CM74" s="36">
        <f t="shared" si="9"/>
        <v>0</v>
      </c>
      <c r="CN74" s="36">
        <f t="shared" si="9"/>
        <v>0</v>
      </c>
      <c r="CO74" s="36">
        <f t="shared" si="9"/>
        <v>0</v>
      </c>
      <c r="CP74" s="36">
        <f t="shared" si="9"/>
        <v>0</v>
      </c>
      <c r="CQ74" s="36">
        <f t="shared" si="9"/>
        <v>0</v>
      </c>
      <c r="CR74" s="36">
        <f t="shared" si="9"/>
        <v>0</v>
      </c>
      <c r="CS74" s="36">
        <f t="shared" si="9"/>
        <v>0</v>
      </c>
      <c r="CT74" s="36">
        <f t="shared" si="9"/>
        <v>0</v>
      </c>
      <c r="CU74" s="36">
        <f t="shared" si="9"/>
        <v>0</v>
      </c>
      <c r="CV74" s="36">
        <f t="shared" si="9"/>
        <v>0</v>
      </c>
      <c r="CW74" s="36">
        <f t="shared" si="9"/>
        <v>0</v>
      </c>
      <c r="CX74" s="36">
        <f t="shared" si="9"/>
        <v>0</v>
      </c>
      <c r="CY74" s="36">
        <f t="shared" si="9"/>
        <v>0</v>
      </c>
      <c r="CZ74" s="36">
        <f t="shared" si="9"/>
        <v>0</v>
      </c>
      <c r="DA74" s="36">
        <f t="shared" si="9"/>
        <v>0</v>
      </c>
      <c r="DB74" s="36">
        <f t="shared" si="9"/>
        <v>0</v>
      </c>
      <c r="DC74" s="36">
        <f t="shared" si="9"/>
        <v>0</v>
      </c>
      <c r="DD74" s="36">
        <f t="shared" si="9"/>
        <v>0</v>
      </c>
      <c r="DE74" s="36">
        <f t="shared" si="9"/>
        <v>0</v>
      </c>
      <c r="DF74" s="36">
        <f t="shared" si="9"/>
        <v>0</v>
      </c>
      <c r="DG74" s="36">
        <f t="shared" si="9"/>
        <v>0</v>
      </c>
      <c r="DH74" s="36">
        <f t="shared" si="9"/>
        <v>0</v>
      </c>
      <c r="DI74" s="36">
        <f t="shared" si="9"/>
        <v>0</v>
      </c>
      <c r="DJ74" s="36">
        <f t="shared" si="9"/>
        <v>0</v>
      </c>
    </row>
    <row r="75" spans="1:114" x14ac:dyDescent="0.25">
      <c r="B75" s="162" t="str">
        <f>Ввод!D256</f>
        <v>Реагенты</v>
      </c>
      <c r="D75" s="45" t="str">
        <f>Ввод!F256</f>
        <v>кг / Гкал</v>
      </c>
      <c r="E75" s="45">
        <f t="shared" si="5"/>
        <v>1</v>
      </c>
      <c r="F75" s="36">
        <f>$E75*Ввод!G256</f>
        <v>0</v>
      </c>
      <c r="G75" s="49"/>
      <c r="H75" s="49"/>
      <c r="I75" s="163"/>
      <c r="J75" s="36">
        <f t="shared" si="6"/>
        <v>0</v>
      </c>
      <c r="K75" s="36">
        <f t="shared" si="6"/>
        <v>0</v>
      </c>
      <c r="L75" s="36">
        <f t="shared" si="6"/>
        <v>0</v>
      </c>
      <c r="M75" s="36">
        <f t="shared" si="6"/>
        <v>0</v>
      </c>
      <c r="N75" s="36">
        <f t="shared" si="6"/>
        <v>0</v>
      </c>
      <c r="O75" s="36">
        <f t="shared" si="6"/>
        <v>0</v>
      </c>
      <c r="P75" s="36">
        <f t="shared" si="6"/>
        <v>0</v>
      </c>
      <c r="Q75" s="36">
        <f t="shared" si="6"/>
        <v>0</v>
      </c>
      <c r="R75" s="36">
        <f t="shared" si="6"/>
        <v>0</v>
      </c>
      <c r="S75" s="36">
        <f t="shared" si="6"/>
        <v>0</v>
      </c>
      <c r="T75" s="36">
        <f t="shared" si="6"/>
        <v>0</v>
      </c>
      <c r="U75" s="36">
        <f t="shared" si="6"/>
        <v>0</v>
      </c>
      <c r="V75" s="36">
        <f t="shared" si="6"/>
        <v>0</v>
      </c>
      <c r="W75" s="36">
        <f t="shared" si="6"/>
        <v>0</v>
      </c>
      <c r="X75" s="36">
        <f t="shared" si="6"/>
        <v>0</v>
      </c>
      <c r="Y75" s="36">
        <f t="shared" si="6"/>
        <v>0</v>
      </c>
      <c r="Z75" s="36">
        <f t="shared" si="10"/>
        <v>0</v>
      </c>
      <c r="AA75" s="36">
        <f t="shared" si="10"/>
        <v>0</v>
      </c>
      <c r="AB75" s="36">
        <f t="shared" si="10"/>
        <v>0</v>
      </c>
      <c r="AC75" s="36">
        <f t="shared" si="10"/>
        <v>0</v>
      </c>
      <c r="AD75" s="36">
        <f t="shared" si="10"/>
        <v>0</v>
      </c>
      <c r="AE75" s="36">
        <f t="shared" si="10"/>
        <v>0</v>
      </c>
      <c r="AF75" s="36">
        <f t="shared" si="10"/>
        <v>0</v>
      </c>
      <c r="AG75" s="36">
        <f t="shared" si="10"/>
        <v>0</v>
      </c>
      <c r="AH75" s="36">
        <f t="shared" si="10"/>
        <v>0</v>
      </c>
      <c r="AI75" s="36">
        <f t="shared" si="10"/>
        <v>0</v>
      </c>
      <c r="AJ75" s="36">
        <f t="shared" si="10"/>
        <v>0</v>
      </c>
      <c r="AK75" s="36">
        <f t="shared" si="10"/>
        <v>0</v>
      </c>
      <c r="AL75" s="36">
        <f t="shared" si="10"/>
        <v>0</v>
      </c>
      <c r="AM75" s="36">
        <f t="shared" si="10"/>
        <v>0</v>
      </c>
      <c r="AN75" s="36">
        <f t="shared" si="10"/>
        <v>0</v>
      </c>
      <c r="AO75" s="36">
        <f t="shared" si="10"/>
        <v>0</v>
      </c>
      <c r="AP75" s="36">
        <f t="shared" si="10"/>
        <v>0</v>
      </c>
      <c r="AQ75" s="36">
        <f t="shared" si="10"/>
        <v>0</v>
      </c>
      <c r="AR75" s="36">
        <f t="shared" si="10"/>
        <v>0</v>
      </c>
      <c r="AS75" s="36">
        <f t="shared" si="10"/>
        <v>0</v>
      </c>
      <c r="AT75" s="36">
        <f t="shared" si="10"/>
        <v>0</v>
      </c>
      <c r="AU75" s="36">
        <f t="shared" si="10"/>
        <v>0</v>
      </c>
      <c r="AV75" s="36">
        <f t="shared" si="10"/>
        <v>0</v>
      </c>
      <c r="AW75" s="36">
        <f t="shared" si="10"/>
        <v>0</v>
      </c>
      <c r="AX75" s="36">
        <f t="shared" si="10"/>
        <v>0</v>
      </c>
      <c r="AY75" s="36">
        <f t="shared" si="10"/>
        <v>0</v>
      </c>
      <c r="AZ75" s="36">
        <f t="shared" si="10"/>
        <v>0</v>
      </c>
      <c r="BA75" s="36">
        <f t="shared" si="10"/>
        <v>0</v>
      </c>
      <c r="BB75" s="36">
        <f t="shared" si="10"/>
        <v>0</v>
      </c>
      <c r="BC75" s="36">
        <f t="shared" si="10"/>
        <v>0</v>
      </c>
      <c r="BD75" s="36">
        <f t="shared" si="10"/>
        <v>0</v>
      </c>
      <c r="BE75" s="36">
        <f t="shared" si="10"/>
        <v>0</v>
      </c>
      <c r="BF75" s="36">
        <f t="shared" si="10"/>
        <v>0</v>
      </c>
      <c r="BG75" s="36">
        <f t="shared" si="10"/>
        <v>0</v>
      </c>
      <c r="BH75" s="36">
        <f t="shared" si="10"/>
        <v>0</v>
      </c>
      <c r="BI75" s="36">
        <f t="shared" si="10"/>
        <v>0</v>
      </c>
      <c r="BJ75" s="36">
        <f t="shared" si="10"/>
        <v>0</v>
      </c>
      <c r="BK75" s="36">
        <f t="shared" si="10"/>
        <v>0</v>
      </c>
      <c r="BL75" s="36">
        <f t="shared" si="10"/>
        <v>0</v>
      </c>
      <c r="BM75" s="36">
        <f t="shared" si="10"/>
        <v>0</v>
      </c>
      <c r="BN75" s="36">
        <f t="shared" si="10"/>
        <v>0</v>
      </c>
      <c r="BO75" s="36">
        <f t="shared" si="10"/>
        <v>0</v>
      </c>
      <c r="BP75" s="36">
        <f t="shared" si="10"/>
        <v>0</v>
      </c>
      <c r="BQ75" s="36">
        <f t="shared" si="10"/>
        <v>0</v>
      </c>
      <c r="BR75" s="36">
        <f t="shared" si="10"/>
        <v>0</v>
      </c>
      <c r="BS75" s="36">
        <f t="shared" si="10"/>
        <v>0</v>
      </c>
      <c r="BT75" s="36">
        <f t="shared" si="10"/>
        <v>0</v>
      </c>
      <c r="BU75" s="36">
        <f t="shared" si="10"/>
        <v>0</v>
      </c>
      <c r="BV75" s="36">
        <f t="shared" si="10"/>
        <v>0</v>
      </c>
      <c r="BW75" s="36">
        <f t="shared" si="10"/>
        <v>0</v>
      </c>
      <c r="BX75" s="36">
        <f t="shared" si="10"/>
        <v>0</v>
      </c>
      <c r="BY75" s="36">
        <f t="shared" si="10"/>
        <v>0</v>
      </c>
      <c r="BZ75" s="36">
        <f t="shared" si="10"/>
        <v>0</v>
      </c>
      <c r="CA75" s="36">
        <f t="shared" si="10"/>
        <v>0</v>
      </c>
      <c r="CB75" s="36">
        <f t="shared" si="10"/>
        <v>0</v>
      </c>
      <c r="CC75" s="36">
        <f t="shared" si="10"/>
        <v>0</v>
      </c>
      <c r="CD75" s="36">
        <f t="shared" si="10"/>
        <v>0</v>
      </c>
      <c r="CE75" s="36">
        <f t="shared" si="10"/>
        <v>0</v>
      </c>
      <c r="CF75" s="36">
        <f t="shared" si="10"/>
        <v>0</v>
      </c>
      <c r="CG75" s="36">
        <f t="shared" si="10"/>
        <v>0</v>
      </c>
      <c r="CH75" s="36">
        <f t="shared" si="10"/>
        <v>0</v>
      </c>
      <c r="CI75" s="36">
        <f t="shared" si="10"/>
        <v>0</v>
      </c>
      <c r="CJ75" s="36">
        <f t="shared" si="10"/>
        <v>0</v>
      </c>
      <c r="CK75" s="36">
        <f t="shared" ref="CK75:DA75" si="11">$F75</f>
        <v>0</v>
      </c>
      <c r="CL75" s="36">
        <f t="shared" si="11"/>
        <v>0</v>
      </c>
      <c r="CM75" s="36">
        <f t="shared" si="11"/>
        <v>0</v>
      </c>
      <c r="CN75" s="36">
        <f t="shared" si="11"/>
        <v>0</v>
      </c>
      <c r="CO75" s="36">
        <f t="shared" si="11"/>
        <v>0</v>
      </c>
      <c r="CP75" s="36">
        <f t="shared" si="11"/>
        <v>0</v>
      </c>
      <c r="CQ75" s="36">
        <f t="shared" si="11"/>
        <v>0</v>
      </c>
      <c r="CR75" s="36">
        <f t="shared" si="11"/>
        <v>0</v>
      </c>
      <c r="CS75" s="36">
        <f t="shared" si="11"/>
        <v>0</v>
      </c>
      <c r="CT75" s="36">
        <f t="shared" si="11"/>
        <v>0</v>
      </c>
      <c r="CU75" s="36">
        <f t="shared" si="11"/>
        <v>0</v>
      </c>
      <c r="CV75" s="36">
        <f t="shared" si="11"/>
        <v>0</v>
      </c>
      <c r="CW75" s="36">
        <f t="shared" si="11"/>
        <v>0</v>
      </c>
      <c r="CX75" s="36">
        <f t="shared" si="11"/>
        <v>0</v>
      </c>
      <c r="CY75" s="36">
        <f t="shared" si="11"/>
        <v>0</v>
      </c>
      <c r="CZ75" s="36">
        <f t="shared" si="11"/>
        <v>0</v>
      </c>
      <c r="DA75" s="36">
        <f t="shared" si="11"/>
        <v>0</v>
      </c>
      <c r="DB75" s="36">
        <f t="shared" si="9"/>
        <v>0</v>
      </c>
      <c r="DC75" s="36">
        <f t="shared" si="9"/>
        <v>0</v>
      </c>
      <c r="DD75" s="36">
        <f t="shared" si="9"/>
        <v>0</v>
      </c>
      <c r="DE75" s="36">
        <f t="shared" si="9"/>
        <v>0</v>
      </c>
      <c r="DF75" s="36">
        <f t="shared" si="9"/>
        <v>0</v>
      </c>
      <c r="DG75" s="36">
        <f t="shared" si="9"/>
        <v>0</v>
      </c>
      <c r="DH75" s="36">
        <f t="shared" si="9"/>
        <v>0</v>
      </c>
      <c r="DI75" s="36">
        <f t="shared" si="9"/>
        <v>0</v>
      </c>
      <c r="DJ75" s="36">
        <f t="shared" si="9"/>
        <v>0</v>
      </c>
    </row>
    <row r="76" spans="1:114" x14ac:dyDescent="0.25">
      <c r="B76" s="162" t="str">
        <f>Ввод!D257</f>
        <v>Прочие переменные расходы</v>
      </c>
      <c r="D76" s="45" t="str">
        <f>Ввод!F257</f>
        <v>ххх / Гкал</v>
      </c>
      <c r="E76" s="45">
        <f t="shared" si="5"/>
        <v>1</v>
      </c>
      <c r="F76" s="36">
        <f>$E76*Ввод!G257</f>
        <v>0</v>
      </c>
      <c r="G76" s="49"/>
      <c r="H76" s="49"/>
      <c r="I76" s="163"/>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c r="DF76" s="36"/>
      <c r="DG76" s="36"/>
      <c r="DH76" s="36"/>
      <c r="DI76" s="36"/>
      <c r="DJ76" s="36"/>
    </row>
    <row r="77" spans="1:114" x14ac:dyDescent="0.25">
      <c r="B77" s="131" t="s">
        <v>421</v>
      </c>
      <c r="F77" s="36"/>
      <c r="G77" s="49"/>
      <c r="H77" s="49"/>
      <c r="I77" s="163"/>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36"/>
      <c r="DH77" s="36"/>
      <c r="DI77" s="36"/>
      <c r="DJ77" s="36"/>
    </row>
    <row r="78" spans="1:114" x14ac:dyDescent="0.25">
      <c r="B78" s="162" t="str">
        <f t="shared" ref="B78:B86" si="12">B68</f>
        <v>Электроэнергия</v>
      </c>
      <c r="D78" s="45" t="str">
        <f t="shared" ref="D78:D86" si="13">D68</f>
        <v>кВт*ч / Гкал</v>
      </c>
      <c r="E78" s="45">
        <f>N(Ввод!H249)</f>
        <v>0</v>
      </c>
      <c r="F78" s="36"/>
      <c r="G78" s="49"/>
      <c r="H78" s="49"/>
      <c r="I78" s="163"/>
      <c r="J78" s="36">
        <f>$E78*Ввод!I249</f>
        <v>0</v>
      </c>
      <c r="K78" s="36">
        <f>$E78*Ввод!J249</f>
        <v>0</v>
      </c>
      <c r="L78" s="36">
        <f>$E78*Ввод!K249</f>
        <v>0</v>
      </c>
      <c r="M78" s="36">
        <f>$E78*Ввод!L249</f>
        <v>0</v>
      </c>
      <c r="N78" s="36">
        <f>$E78*Ввод!M249</f>
        <v>0</v>
      </c>
      <c r="O78" s="36">
        <f>$E78*Ввод!N249</f>
        <v>0</v>
      </c>
      <c r="P78" s="36">
        <f>$E78*Ввод!O249</f>
        <v>0</v>
      </c>
      <c r="Q78" s="36">
        <f>$E78*Ввод!P249</f>
        <v>0</v>
      </c>
      <c r="R78" s="36">
        <f>$E78*Ввод!Q249</f>
        <v>0</v>
      </c>
      <c r="S78" s="36">
        <f>$E78*Ввод!R249</f>
        <v>0</v>
      </c>
      <c r="T78" s="36">
        <f>$E78*Ввод!S249</f>
        <v>0</v>
      </c>
      <c r="U78" s="36">
        <f>$E78*Ввод!T249</f>
        <v>0</v>
      </c>
      <c r="V78" s="36">
        <f>$E78*Ввод!U249</f>
        <v>0</v>
      </c>
      <c r="W78" s="36">
        <f>$E78*Ввод!V249</f>
        <v>0</v>
      </c>
      <c r="X78" s="36">
        <f>$E78*Ввод!W249</f>
        <v>0</v>
      </c>
      <c r="Y78" s="36">
        <f>$E78*Ввод!X249</f>
        <v>0</v>
      </c>
      <c r="Z78" s="36">
        <f>$E78*Ввод!Y249</f>
        <v>0</v>
      </c>
      <c r="AA78" s="36">
        <f>$E78*Ввод!Z249</f>
        <v>0</v>
      </c>
      <c r="AB78" s="36">
        <f>$E78*Ввод!AA249</f>
        <v>0</v>
      </c>
      <c r="AC78" s="36">
        <f>$E78*Ввод!AB249</f>
        <v>0</v>
      </c>
      <c r="AD78" s="36">
        <f>$E78*Ввод!AC249</f>
        <v>0</v>
      </c>
      <c r="AE78" s="36">
        <f>$E78*Ввод!AD249</f>
        <v>0</v>
      </c>
      <c r="AF78" s="36">
        <f>$E78*Ввод!AE249</f>
        <v>0</v>
      </c>
      <c r="AG78" s="36">
        <f>$E78*Ввод!AF249</f>
        <v>0</v>
      </c>
      <c r="AH78" s="36">
        <f>$E78*Ввод!AG249</f>
        <v>0</v>
      </c>
      <c r="AI78" s="36">
        <f>$E78*Ввод!AH249</f>
        <v>0</v>
      </c>
      <c r="AJ78" s="36">
        <f>$E78*Ввод!AI249</f>
        <v>0</v>
      </c>
      <c r="AK78" s="36">
        <f>$E78*Ввод!AJ249</f>
        <v>0</v>
      </c>
      <c r="AL78" s="36">
        <f>$E78*Ввод!AK249</f>
        <v>0</v>
      </c>
      <c r="AM78" s="36">
        <f>$E78*Ввод!AL249</f>
        <v>0</v>
      </c>
      <c r="AN78" s="36">
        <f>$E78*Ввод!AM249</f>
        <v>0</v>
      </c>
      <c r="AO78" s="36">
        <f>$E78*Ввод!AN249</f>
        <v>0</v>
      </c>
      <c r="AP78" s="36">
        <f>$E78*Ввод!AO249</f>
        <v>0</v>
      </c>
      <c r="AQ78" s="36">
        <f>$E78*Ввод!AP249</f>
        <v>0</v>
      </c>
      <c r="AR78" s="36">
        <f>$E78*Ввод!AQ249</f>
        <v>0</v>
      </c>
      <c r="AS78" s="36">
        <f>$E78*Ввод!AR249</f>
        <v>0</v>
      </c>
      <c r="AT78" s="36">
        <f>$E78*Ввод!AS249</f>
        <v>0</v>
      </c>
      <c r="AU78" s="36">
        <f>$E78*Ввод!AT249</f>
        <v>0</v>
      </c>
      <c r="AV78" s="36">
        <f>$E78*Ввод!AU249</f>
        <v>0</v>
      </c>
      <c r="AW78" s="36">
        <f>$E78*Ввод!AV249</f>
        <v>0</v>
      </c>
      <c r="AX78" s="36">
        <f>$E78*Ввод!AW249</f>
        <v>0</v>
      </c>
      <c r="AY78" s="36">
        <f>$E78*Ввод!AX249</f>
        <v>0</v>
      </c>
      <c r="AZ78" s="36">
        <f>$E78*Ввод!AY249</f>
        <v>0</v>
      </c>
      <c r="BA78" s="36">
        <f>$E78*Ввод!AZ249</f>
        <v>0</v>
      </c>
      <c r="BB78" s="36">
        <f>$E78*Ввод!BA249</f>
        <v>0</v>
      </c>
      <c r="BC78" s="36">
        <f>$E78*Ввод!BB249</f>
        <v>0</v>
      </c>
      <c r="BD78" s="36">
        <f>$E78*Ввод!BC249</f>
        <v>0</v>
      </c>
      <c r="BE78" s="36">
        <f>$E78*Ввод!BD249</f>
        <v>0</v>
      </c>
      <c r="BF78" s="36">
        <f>$E78*Ввод!BE249</f>
        <v>0</v>
      </c>
      <c r="BG78" s="36">
        <f>$E78*Ввод!BF249</f>
        <v>0</v>
      </c>
      <c r="BH78" s="36">
        <f>$E78*Ввод!BG249</f>
        <v>0</v>
      </c>
      <c r="BI78" s="36">
        <f>$E78*Ввод!BH249</f>
        <v>0</v>
      </c>
      <c r="BJ78" s="36">
        <f>$E78*Ввод!BI249</f>
        <v>0</v>
      </c>
      <c r="BK78" s="36">
        <f>$E78*Ввод!BJ249</f>
        <v>0</v>
      </c>
      <c r="BL78" s="36">
        <f>$E78*Ввод!BK249</f>
        <v>0</v>
      </c>
      <c r="BM78" s="36">
        <f>$E78*Ввод!BL249</f>
        <v>0</v>
      </c>
      <c r="BN78" s="36">
        <f>$E78*Ввод!BM249</f>
        <v>0</v>
      </c>
      <c r="BO78" s="36">
        <f>$E78*Ввод!BN249</f>
        <v>0</v>
      </c>
      <c r="BP78" s="36">
        <f>$E78*Ввод!BO249</f>
        <v>0</v>
      </c>
      <c r="BQ78" s="36">
        <f>$E78*Ввод!BP249</f>
        <v>0</v>
      </c>
      <c r="BR78" s="36">
        <f>$E78*Ввод!BQ249</f>
        <v>0</v>
      </c>
      <c r="BS78" s="36">
        <f>$E78*Ввод!BR249</f>
        <v>0</v>
      </c>
      <c r="BT78" s="36">
        <f>$E78*Ввод!BS249</f>
        <v>0</v>
      </c>
      <c r="BU78" s="36">
        <f>$E78*Ввод!BT249</f>
        <v>0</v>
      </c>
      <c r="BV78" s="36">
        <f>$E78*Ввод!BU249</f>
        <v>0</v>
      </c>
      <c r="BW78" s="36">
        <f>$E78*Ввод!BV249</f>
        <v>0</v>
      </c>
      <c r="BX78" s="36">
        <f>$E78*Ввод!BW249</f>
        <v>0</v>
      </c>
      <c r="BY78" s="36">
        <f>$E78*Ввод!BX249</f>
        <v>0</v>
      </c>
      <c r="BZ78" s="36">
        <f>$E78*Ввод!BY249</f>
        <v>0</v>
      </c>
      <c r="CA78" s="36">
        <f>$E78*Ввод!BZ249</f>
        <v>0</v>
      </c>
      <c r="CB78" s="36">
        <f>$E78*Ввод!CA249</f>
        <v>0</v>
      </c>
      <c r="CC78" s="36">
        <f>$E78*Ввод!CB249</f>
        <v>0</v>
      </c>
      <c r="CD78" s="36">
        <f>$E78*Ввод!CC249</f>
        <v>0</v>
      </c>
      <c r="CE78" s="36">
        <f>$E78*Ввод!CD249</f>
        <v>0</v>
      </c>
      <c r="CF78" s="36">
        <f>$E78*Ввод!CE249</f>
        <v>0</v>
      </c>
      <c r="CG78" s="36">
        <f>$E78*Ввод!CF249</f>
        <v>0</v>
      </c>
      <c r="CH78" s="36">
        <f>$E78*Ввод!CG249</f>
        <v>0</v>
      </c>
      <c r="CI78" s="36">
        <f>$E78*Ввод!CH249</f>
        <v>0</v>
      </c>
      <c r="CJ78" s="36">
        <f>$E78*Ввод!CI249</f>
        <v>0</v>
      </c>
      <c r="CK78" s="36">
        <f>$E78*Ввод!CJ249</f>
        <v>0</v>
      </c>
      <c r="CL78" s="36">
        <f>$E78*Ввод!CK249</f>
        <v>0</v>
      </c>
      <c r="CM78" s="36">
        <f>$E78*Ввод!CL249</f>
        <v>0</v>
      </c>
      <c r="CN78" s="36">
        <f>$E78*Ввод!CM249</f>
        <v>0</v>
      </c>
      <c r="CO78" s="36">
        <f>$E78*Ввод!CN249</f>
        <v>0</v>
      </c>
      <c r="CP78" s="36">
        <f>$E78*Ввод!CO249</f>
        <v>0</v>
      </c>
      <c r="CQ78" s="36">
        <f>$E78*Ввод!CP249</f>
        <v>0</v>
      </c>
      <c r="CR78" s="36">
        <f>$E78*Ввод!CQ249</f>
        <v>0</v>
      </c>
      <c r="CS78" s="36">
        <f>$E78*Ввод!CR249</f>
        <v>0</v>
      </c>
      <c r="CT78" s="36">
        <f>$E78*Ввод!CS249</f>
        <v>0</v>
      </c>
      <c r="CU78" s="36">
        <f>$E78*Ввод!CT249</f>
        <v>0</v>
      </c>
      <c r="CV78" s="36">
        <f>$E78*Ввод!CU249</f>
        <v>0</v>
      </c>
      <c r="CW78" s="36">
        <f>$E78*Ввод!CV249</f>
        <v>0</v>
      </c>
      <c r="CX78" s="36">
        <f>$E78*Ввод!CW249</f>
        <v>0</v>
      </c>
      <c r="CY78" s="36">
        <f>$E78*Ввод!CX249</f>
        <v>0</v>
      </c>
      <c r="CZ78" s="36">
        <f>$E78*Ввод!CY249</f>
        <v>0</v>
      </c>
      <c r="DA78" s="36">
        <f>$E78*Ввод!CZ249</f>
        <v>0</v>
      </c>
      <c r="DB78" s="36">
        <f>$E78*Ввод!DA249</f>
        <v>0</v>
      </c>
      <c r="DC78" s="36">
        <f>$E78*Ввод!DB249</f>
        <v>0</v>
      </c>
      <c r="DD78" s="36">
        <f>$E78*Ввод!DC249</f>
        <v>0</v>
      </c>
      <c r="DE78" s="36">
        <f>$E78*Ввод!DD249</f>
        <v>0</v>
      </c>
      <c r="DF78" s="36">
        <f>$E78*Ввод!DE249</f>
        <v>0</v>
      </c>
      <c r="DG78" s="36">
        <f>$E78*Ввод!DF249</f>
        <v>0</v>
      </c>
      <c r="DH78" s="36">
        <f>$E78*Ввод!DG249</f>
        <v>0</v>
      </c>
      <c r="DI78" s="36">
        <f>$E78*Ввод!DH249</f>
        <v>0</v>
      </c>
      <c r="DJ78" s="36">
        <f>$E78*Ввод!DI249</f>
        <v>0</v>
      </c>
    </row>
    <row r="79" spans="1:114" x14ac:dyDescent="0.25">
      <c r="B79" s="162" t="str">
        <f t="shared" si="12"/>
        <v>Природный газ</v>
      </c>
      <c r="D79" s="45" t="str">
        <f t="shared" si="13"/>
        <v>тут / Гкал</v>
      </c>
      <c r="E79" s="45">
        <f>N(Ввод!H250)</f>
        <v>0</v>
      </c>
      <c r="F79" s="36"/>
      <c r="G79" s="49"/>
      <c r="H79" s="49"/>
      <c r="I79" s="163"/>
      <c r="J79" s="36">
        <f>$E79*Ввод!I250</f>
        <v>0</v>
      </c>
      <c r="K79" s="36">
        <f>$E79*Ввод!J250</f>
        <v>0</v>
      </c>
      <c r="L79" s="36">
        <f>$E79*Ввод!K250</f>
        <v>0</v>
      </c>
      <c r="M79" s="36">
        <f>$E79*Ввод!L250</f>
        <v>0</v>
      </c>
      <c r="N79" s="36">
        <f>$E79*Ввод!M250</f>
        <v>0</v>
      </c>
      <c r="O79" s="36">
        <f>$E79*Ввод!N250</f>
        <v>0</v>
      </c>
      <c r="P79" s="36">
        <f>$E79*Ввод!O250</f>
        <v>0</v>
      </c>
      <c r="Q79" s="36">
        <f>$E79*Ввод!P250</f>
        <v>0</v>
      </c>
      <c r="R79" s="36">
        <f>$E79*Ввод!Q250</f>
        <v>0</v>
      </c>
      <c r="S79" s="36">
        <f>$E79*Ввод!R250</f>
        <v>0</v>
      </c>
      <c r="T79" s="36">
        <f>$E79*Ввод!S250</f>
        <v>0</v>
      </c>
      <c r="U79" s="36">
        <f>$E79*Ввод!T250</f>
        <v>0</v>
      </c>
      <c r="V79" s="36">
        <f>$E79*Ввод!U250</f>
        <v>0</v>
      </c>
      <c r="W79" s="36">
        <f>$E79*Ввод!V250</f>
        <v>0</v>
      </c>
      <c r="X79" s="36">
        <f>$E79*Ввод!W250</f>
        <v>0</v>
      </c>
      <c r="Y79" s="36">
        <f>$E79*Ввод!X250</f>
        <v>0</v>
      </c>
      <c r="Z79" s="36">
        <f>$E79*Ввод!Y250</f>
        <v>0</v>
      </c>
      <c r="AA79" s="36">
        <f>$E79*Ввод!Z250</f>
        <v>0</v>
      </c>
      <c r="AB79" s="36">
        <f>$E79*Ввод!AA250</f>
        <v>0</v>
      </c>
      <c r="AC79" s="36">
        <f>$E79*Ввод!AB250</f>
        <v>0</v>
      </c>
      <c r="AD79" s="36">
        <f>$E79*Ввод!AC250</f>
        <v>0</v>
      </c>
      <c r="AE79" s="36">
        <f>$E79*Ввод!AD250</f>
        <v>0</v>
      </c>
      <c r="AF79" s="36">
        <f>$E79*Ввод!AE250</f>
        <v>0</v>
      </c>
      <c r="AG79" s="36">
        <f>$E79*Ввод!AF250</f>
        <v>0</v>
      </c>
      <c r="AH79" s="36">
        <f>$E79*Ввод!AG250</f>
        <v>0</v>
      </c>
      <c r="AI79" s="36">
        <f>$E79*Ввод!AH250</f>
        <v>0</v>
      </c>
      <c r="AJ79" s="36">
        <f>$E79*Ввод!AI250</f>
        <v>0</v>
      </c>
      <c r="AK79" s="36">
        <f>$E79*Ввод!AJ250</f>
        <v>0</v>
      </c>
      <c r="AL79" s="36">
        <f>$E79*Ввод!AK250</f>
        <v>0</v>
      </c>
      <c r="AM79" s="36">
        <f>$E79*Ввод!AL250</f>
        <v>0</v>
      </c>
      <c r="AN79" s="36">
        <f>$E79*Ввод!AM250</f>
        <v>0</v>
      </c>
      <c r="AO79" s="36">
        <f>$E79*Ввод!AN250</f>
        <v>0</v>
      </c>
      <c r="AP79" s="36">
        <f>$E79*Ввод!AO250</f>
        <v>0</v>
      </c>
      <c r="AQ79" s="36">
        <f>$E79*Ввод!AP250</f>
        <v>0</v>
      </c>
      <c r="AR79" s="36">
        <f>$E79*Ввод!AQ250</f>
        <v>0</v>
      </c>
      <c r="AS79" s="36">
        <f>$E79*Ввод!AR250</f>
        <v>0</v>
      </c>
      <c r="AT79" s="36">
        <f>$E79*Ввод!AS250</f>
        <v>0</v>
      </c>
      <c r="AU79" s="36">
        <f>$E79*Ввод!AT250</f>
        <v>0</v>
      </c>
      <c r="AV79" s="36">
        <f>$E79*Ввод!AU250</f>
        <v>0</v>
      </c>
      <c r="AW79" s="36">
        <f>$E79*Ввод!AV250</f>
        <v>0</v>
      </c>
      <c r="AX79" s="36">
        <f>$E79*Ввод!AW250</f>
        <v>0</v>
      </c>
      <c r="AY79" s="36">
        <f>$E79*Ввод!AX250</f>
        <v>0</v>
      </c>
      <c r="AZ79" s="36">
        <f>$E79*Ввод!AY250</f>
        <v>0</v>
      </c>
      <c r="BA79" s="36">
        <f>$E79*Ввод!AZ250</f>
        <v>0</v>
      </c>
      <c r="BB79" s="36">
        <f>$E79*Ввод!BA250</f>
        <v>0</v>
      </c>
      <c r="BC79" s="36">
        <f>$E79*Ввод!BB250</f>
        <v>0</v>
      </c>
      <c r="BD79" s="36">
        <f>$E79*Ввод!BC250</f>
        <v>0</v>
      </c>
      <c r="BE79" s="36">
        <f>$E79*Ввод!BD250</f>
        <v>0</v>
      </c>
      <c r="BF79" s="36">
        <f>$E79*Ввод!BE250</f>
        <v>0</v>
      </c>
      <c r="BG79" s="36">
        <f>$E79*Ввод!BF250</f>
        <v>0</v>
      </c>
      <c r="BH79" s="36">
        <f>$E79*Ввод!BG250</f>
        <v>0</v>
      </c>
      <c r="BI79" s="36">
        <f>$E79*Ввод!BH250</f>
        <v>0</v>
      </c>
      <c r="BJ79" s="36">
        <f>$E79*Ввод!BI250</f>
        <v>0</v>
      </c>
      <c r="BK79" s="36">
        <f>$E79*Ввод!BJ250</f>
        <v>0</v>
      </c>
      <c r="BL79" s="36">
        <f>$E79*Ввод!BK250</f>
        <v>0</v>
      </c>
      <c r="BM79" s="36">
        <f>$E79*Ввод!BL250</f>
        <v>0</v>
      </c>
      <c r="BN79" s="36">
        <f>$E79*Ввод!BM250</f>
        <v>0</v>
      </c>
      <c r="BO79" s="36">
        <f>$E79*Ввод!BN250</f>
        <v>0</v>
      </c>
      <c r="BP79" s="36">
        <f>$E79*Ввод!BO250</f>
        <v>0</v>
      </c>
      <c r="BQ79" s="36">
        <f>$E79*Ввод!BP250</f>
        <v>0</v>
      </c>
      <c r="BR79" s="36">
        <f>$E79*Ввод!BQ250</f>
        <v>0</v>
      </c>
      <c r="BS79" s="36">
        <f>$E79*Ввод!BR250</f>
        <v>0</v>
      </c>
      <c r="BT79" s="36">
        <f>$E79*Ввод!BS250</f>
        <v>0</v>
      </c>
      <c r="BU79" s="36">
        <f>$E79*Ввод!BT250</f>
        <v>0</v>
      </c>
      <c r="BV79" s="36">
        <f>$E79*Ввод!BU250</f>
        <v>0</v>
      </c>
      <c r="BW79" s="36">
        <f>$E79*Ввод!BV250</f>
        <v>0</v>
      </c>
      <c r="BX79" s="36">
        <f>$E79*Ввод!BW250</f>
        <v>0</v>
      </c>
      <c r="BY79" s="36">
        <f>$E79*Ввод!BX250</f>
        <v>0</v>
      </c>
      <c r="BZ79" s="36">
        <f>$E79*Ввод!BY250</f>
        <v>0</v>
      </c>
      <c r="CA79" s="36">
        <f>$E79*Ввод!BZ250</f>
        <v>0</v>
      </c>
      <c r="CB79" s="36">
        <f>$E79*Ввод!CA250</f>
        <v>0</v>
      </c>
      <c r="CC79" s="36">
        <f>$E79*Ввод!CB250</f>
        <v>0</v>
      </c>
      <c r="CD79" s="36">
        <f>$E79*Ввод!CC250</f>
        <v>0</v>
      </c>
      <c r="CE79" s="36">
        <f>$E79*Ввод!CD250</f>
        <v>0</v>
      </c>
      <c r="CF79" s="36">
        <f>$E79*Ввод!CE250</f>
        <v>0</v>
      </c>
      <c r="CG79" s="36">
        <f>$E79*Ввод!CF250</f>
        <v>0</v>
      </c>
      <c r="CH79" s="36">
        <f>$E79*Ввод!CG250</f>
        <v>0</v>
      </c>
      <c r="CI79" s="36">
        <f>$E79*Ввод!CH250</f>
        <v>0</v>
      </c>
      <c r="CJ79" s="36">
        <f>$E79*Ввод!CI250</f>
        <v>0</v>
      </c>
      <c r="CK79" s="36">
        <f>$E79*Ввод!CJ250</f>
        <v>0</v>
      </c>
      <c r="CL79" s="36">
        <f>$E79*Ввод!CK250</f>
        <v>0</v>
      </c>
      <c r="CM79" s="36">
        <f>$E79*Ввод!CL250</f>
        <v>0</v>
      </c>
      <c r="CN79" s="36">
        <f>$E79*Ввод!CM250</f>
        <v>0</v>
      </c>
      <c r="CO79" s="36">
        <f>$E79*Ввод!CN250</f>
        <v>0</v>
      </c>
      <c r="CP79" s="36">
        <f>$E79*Ввод!CO250</f>
        <v>0</v>
      </c>
      <c r="CQ79" s="36">
        <f>$E79*Ввод!CP250</f>
        <v>0</v>
      </c>
      <c r="CR79" s="36">
        <f>$E79*Ввод!CQ250</f>
        <v>0</v>
      </c>
      <c r="CS79" s="36">
        <f>$E79*Ввод!CR250</f>
        <v>0</v>
      </c>
      <c r="CT79" s="36">
        <f>$E79*Ввод!CS250</f>
        <v>0</v>
      </c>
      <c r="CU79" s="36">
        <f>$E79*Ввод!CT250</f>
        <v>0</v>
      </c>
      <c r="CV79" s="36">
        <f>$E79*Ввод!CU250</f>
        <v>0</v>
      </c>
      <c r="CW79" s="36">
        <f>$E79*Ввод!CV250</f>
        <v>0</v>
      </c>
      <c r="CX79" s="36">
        <f>$E79*Ввод!CW250</f>
        <v>0</v>
      </c>
      <c r="CY79" s="36">
        <f>$E79*Ввод!CX250</f>
        <v>0</v>
      </c>
      <c r="CZ79" s="36">
        <f>$E79*Ввод!CY250</f>
        <v>0</v>
      </c>
      <c r="DA79" s="36">
        <f>$E79*Ввод!CZ250</f>
        <v>0</v>
      </c>
      <c r="DB79" s="36">
        <f>$E79*Ввод!DA250</f>
        <v>0</v>
      </c>
      <c r="DC79" s="36">
        <f>$E79*Ввод!DB250</f>
        <v>0</v>
      </c>
      <c r="DD79" s="36">
        <f>$E79*Ввод!DC250</f>
        <v>0</v>
      </c>
      <c r="DE79" s="36">
        <f>$E79*Ввод!DD250</f>
        <v>0</v>
      </c>
      <c r="DF79" s="36">
        <f>$E79*Ввод!DE250</f>
        <v>0</v>
      </c>
      <c r="DG79" s="36">
        <f>$E79*Ввод!DF250</f>
        <v>0</v>
      </c>
      <c r="DH79" s="36">
        <f>$E79*Ввод!DG250</f>
        <v>0</v>
      </c>
      <c r="DI79" s="36">
        <f>$E79*Ввод!DH250</f>
        <v>0</v>
      </c>
      <c r="DJ79" s="36">
        <f>$E79*Ввод!DI250</f>
        <v>0</v>
      </c>
    </row>
    <row r="80" spans="1:114" x14ac:dyDescent="0.25">
      <c r="B80" s="162" t="str">
        <f t="shared" si="12"/>
        <v>Уголь</v>
      </c>
      <c r="D80" s="45" t="str">
        <f t="shared" si="13"/>
        <v>тут / Гкал</v>
      </c>
      <c r="E80" s="45">
        <f>N(Ввод!H251)</f>
        <v>0</v>
      </c>
      <c r="F80" s="36"/>
      <c r="G80" s="49"/>
      <c r="H80" s="49"/>
      <c r="I80" s="163"/>
      <c r="J80" s="36">
        <f>$E80*Ввод!I251</f>
        <v>0</v>
      </c>
      <c r="K80" s="36">
        <f>$E80*Ввод!J251</f>
        <v>0</v>
      </c>
      <c r="L80" s="36">
        <f>$E80*Ввод!K251</f>
        <v>0</v>
      </c>
      <c r="M80" s="36">
        <f>$E80*Ввод!L251</f>
        <v>0</v>
      </c>
      <c r="N80" s="36">
        <f>$E80*Ввод!M251</f>
        <v>0</v>
      </c>
      <c r="O80" s="36">
        <f>$E80*Ввод!N251</f>
        <v>0</v>
      </c>
      <c r="P80" s="36">
        <f>$E80*Ввод!O251</f>
        <v>0</v>
      </c>
      <c r="Q80" s="36">
        <f>$E80*Ввод!P251</f>
        <v>0</v>
      </c>
      <c r="R80" s="36">
        <f>$E80*Ввод!Q251</f>
        <v>0</v>
      </c>
      <c r="S80" s="36">
        <f>$E80*Ввод!R251</f>
        <v>0</v>
      </c>
      <c r="T80" s="36">
        <f>$E80*Ввод!S251</f>
        <v>0</v>
      </c>
      <c r="U80" s="36">
        <f>$E80*Ввод!T251</f>
        <v>0</v>
      </c>
      <c r="V80" s="36">
        <f>$E80*Ввод!U251</f>
        <v>0</v>
      </c>
      <c r="W80" s="36">
        <f>$E80*Ввод!V251</f>
        <v>0</v>
      </c>
      <c r="X80" s="36">
        <f>$E80*Ввод!W251</f>
        <v>0</v>
      </c>
      <c r="Y80" s="36">
        <f>$E80*Ввод!X251</f>
        <v>0</v>
      </c>
      <c r="Z80" s="36">
        <f>$E80*Ввод!Y251</f>
        <v>0</v>
      </c>
      <c r="AA80" s="36">
        <f>$E80*Ввод!Z251</f>
        <v>0</v>
      </c>
      <c r="AB80" s="36">
        <f>$E80*Ввод!AA251</f>
        <v>0</v>
      </c>
      <c r="AC80" s="36">
        <f>$E80*Ввод!AB251</f>
        <v>0</v>
      </c>
      <c r="AD80" s="36">
        <f>$E80*Ввод!AC251</f>
        <v>0</v>
      </c>
      <c r="AE80" s="36">
        <f>$E80*Ввод!AD251</f>
        <v>0</v>
      </c>
      <c r="AF80" s="36">
        <f>$E80*Ввод!AE251</f>
        <v>0</v>
      </c>
      <c r="AG80" s="36">
        <f>$E80*Ввод!AF251</f>
        <v>0</v>
      </c>
      <c r="AH80" s="36">
        <f>$E80*Ввод!AG251</f>
        <v>0</v>
      </c>
      <c r="AI80" s="36">
        <f>$E80*Ввод!AH251</f>
        <v>0</v>
      </c>
      <c r="AJ80" s="36">
        <f>$E80*Ввод!AI251</f>
        <v>0</v>
      </c>
      <c r="AK80" s="36">
        <f>$E80*Ввод!AJ251</f>
        <v>0</v>
      </c>
      <c r="AL80" s="36">
        <f>$E80*Ввод!AK251</f>
        <v>0</v>
      </c>
      <c r="AM80" s="36">
        <f>$E80*Ввод!AL251</f>
        <v>0</v>
      </c>
      <c r="AN80" s="36">
        <f>$E80*Ввод!AM251</f>
        <v>0</v>
      </c>
      <c r="AO80" s="36">
        <f>$E80*Ввод!AN251</f>
        <v>0</v>
      </c>
      <c r="AP80" s="36">
        <f>$E80*Ввод!AO251</f>
        <v>0</v>
      </c>
      <c r="AQ80" s="36">
        <f>$E80*Ввод!AP251</f>
        <v>0</v>
      </c>
      <c r="AR80" s="36">
        <f>$E80*Ввод!AQ251</f>
        <v>0</v>
      </c>
      <c r="AS80" s="36">
        <f>$E80*Ввод!AR251</f>
        <v>0</v>
      </c>
      <c r="AT80" s="36">
        <f>$E80*Ввод!AS251</f>
        <v>0</v>
      </c>
      <c r="AU80" s="36">
        <f>$E80*Ввод!AT251</f>
        <v>0</v>
      </c>
      <c r="AV80" s="36">
        <f>$E80*Ввод!AU251</f>
        <v>0</v>
      </c>
      <c r="AW80" s="36">
        <f>$E80*Ввод!AV251</f>
        <v>0</v>
      </c>
      <c r="AX80" s="36">
        <f>$E80*Ввод!AW251</f>
        <v>0</v>
      </c>
      <c r="AY80" s="36">
        <f>$E80*Ввод!AX251</f>
        <v>0</v>
      </c>
      <c r="AZ80" s="36">
        <f>$E80*Ввод!AY251</f>
        <v>0</v>
      </c>
      <c r="BA80" s="36">
        <f>$E80*Ввод!AZ251</f>
        <v>0</v>
      </c>
      <c r="BB80" s="36">
        <f>$E80*Ввод!BA251</f>
        <v>0</v>
      </c>
      <c r="BC80" s="36">
        <f>$E80*Ввод!BB251</f>
        <v>0</v>
      </c>
      <c r="BD80" s="36">
        <f>$E80*Ввод!BC251</f>
        <v>0</v>
      </c>
      <c r="BE80" s="36">
        <f>$E80*Ввод!BD251</f>
        <v>0</v>
      </c>
      <c r="BF80" s="36">
        <f>$E80*Ввод!BE251</f>
        <v>0</v>
      </c>
      <c r="BG80" s="36">
        <f>$E80*Ввод!BF251</f>
        <v>0</v>
      </c>
      <c r="BH80" s="36">
        <f>$E80*Ввод!BG251</f>
        <v>0</v>
      </c>
      <c r="BI80" s="36">
        <f>$E80*Ввод!BH251</f>
        <v>0</v>
      </c>
      <c r="BJ80" s="36">
        <f>$E80*Ввод!BI251</f>
        <v>0</v>
      </c>
      <c r="BK80" s="36">
        <f>$E80*Ввод!BJ251</f>
        <v>0</v>
      </c>
      <c r="BL80" s="36">
        <f>$E80*Ввод!BK251</f>
        <v>0</v>
      </c>
      <c r="BM80" s="36">
        <f>$E80*Ввод!BL251</f>
        <v>0</v>
      </c>
      <c r="BN80" s="36">
        <f>$E80*Ввод!BM251</f>
        <v>0</v>
      </c>
      <c r="BO80" s="36">
        <f>$E80*Ввод!BN251</f>
        <v>0</v>
      </c>
      <c r="BP80" s="36">
        <f>$E80*Ввод!BO251</f>
        <v>0</v>
      </c>
      <c r="BQ80" s="36">
        <f>$E80*Ввод!BP251</f>
        <v>0</v>
      </c>
      <c r="BR80" s="36">
        <f>$E80*Ввод!BQ251</f>
        <v>0</v>
      </c>
      <c r="BS80" s="36">
        <f>$E80*Ввод!BR251</f>
        <v>0</v>
      </c>
      <c r="BT80" s="36">
        <f>$E80*Ввод!BS251</f>
        <v>0</v>
      </c>
      <c r="BU80" s="36">
        <f>$E80*Ввод!BT251</f>
        <v>0</v>
      </c>
      <c r="BV80" s="36">
        <f>$E80*Ввод!BU251</f>
        <v>0</v>
      </c>
      <c r="BW80" s="36">
        <f>$E80*Ввод!BV251</f>
        <v>0</v>
      </c>
      <c r="BX80" s="36">
        <f>$E80*Ввод!BW251</f>
        <v>0</v>
      </c>
      <c r="BY80" s="36">
        <f>$E80*Ввод!BX251</f>
        <v>0</v>
      </c>
      <c r="BZ80" s="36">
        <f>$E80*Ввод!BY251</f>
        <v>0</v>
      </c>
      <c r="CA80" s="36">
        <f>$E80*Ввод!BZ251</f>
        <v>0</v>
      </c>
      <c r="CB80" s="36">
        <f>$E80*Ввод!CA251</f>
        <v>0</v>
      </c>
      <c r="CC80" s="36">
        <f>$E80*Ввод!CB251</f>
        <v>0</v>
      </c>
      <c r="CD80" s="36">
        <f>$E80*Ввод!CC251</f>
        <v>0</v>
      </c>
      <c r="CE80" s="36">
        <f>$E80*Ввод!CD251</f>
        <v>0</v>
      </c>
      <c r="CF80" s="36">
        <f>$E80*Ввод!CE251</f>
        <v>0</v>
      </c>
      <c r="CG80" s="36">
        <f>$E80*Ввод!CF251</f>
        <v>0</v>
      </c>
      <c r="CH80" s="36">
        <f>$E80*Ввод!CG251</f>
        <v>0</v>
      </c>
      <c r="CI80" s="36">
        <f>$E80*Ввод!CH251</f>
        <v>0</v>
      </c>
      <c r="CJ80" s="36">
        <f>$E80*Ввод!CI251</f>
        <v>0</v>
      </c>
      <c r="CK80" s="36">
        <f>$E80*Ввод!CJ251</f>
        <v>0</v>
      </c>
      <c r="CL80" s="36">
        <f>$E80*Ввод!CK251</f>
        <v>0</v>
      </c>
      <c r="CM80" s="36">
        <f>$E80*Ввод!CL251</f>
        <v>0</v>
      </c>
      <c r="CN80" s="36">
        <f>$E80*Ввод!CM251</f>
        <v>0</v>
      </c>
      <c r="CO80" s="36">
        <f>$E80*Ввод!CN251</f>
        <v>0</v>
      </c>
      <c r="CP80" s="36">
        <f>$E80*Ввод!CO251</f>
        <v>0</v>
      </c>
      <c r="CQ80" s="36">
        <f>$E80*Ввод!CP251</f>
        <v>0</v>
      </c>
      <c r="CR80" s="36">
        <f>$E80*Ввод!CQ251</f>
        <v>0</v>
      </c>
      <c r="CS80" s="36">
        <f>$E80*Ввод!CR251</f>
        <v>0</v>
      </c>
      <c r="CT80" s="36">
        <f>$E80*Ввод!CS251</f>
        <v>0</v>
      </c>
      <c r="CU80" s="36">
        <f>$E80*Ввод!CT251</f>
        <v>0</v>
      </c>
      <c r="CV80" s="36">
        <f>$E80*Ввод!CU251</f>
        <v>0</v>
      </c>
      <c r="CW80" s="36">
        <f>$E80*Ввод!CV251</f>
        <v>0</v>
      </c>
      <c r="CX80" s="36">
        <f>$E80*Ввод!CW251</f>
        <v>0</v>
      </c>
      <c r="CY80" s="36">
        <f>$E80*Ввод!CX251</f>
        <v>0</v>
      </c>
      <c r="CZ80" s="36">
        <f>$E80*Ввод!CY251</f>
        <v>0</v>
      </c>
      <c r="DA80" s="36">
        <f>$E80*Ввод!CZ251</f>
        <v>0</v>
      </c>
      <c r="DB80" s="36">
        <f>$E80*Ввод!DA251</f>
        <v>0</v>
      </c>
      <c r="DC80" s="36">
        <f>$E80*Ввод!DB251</f>
        <v>0</v>
      </c>
      <c r="DD80" s="36">
        <f>$E80*Ввод!DC251</f>
        <v>0</v>
      </c>
      <c r="DE80" s="36">
        <f>$E80*Ввод!DD251</f>
        <v>0</v>
      </c>
      <c r="DF80" s="36">
        <f>$E80*Ввод!DE251</f>
        <v>0</v>
      </c>
      <c r="DG80" s="36">
        <f>$E80*Ввод!DF251</f>
        <v>0</v>
      </c>
      <c r="DH80" s="36">
        <f>$E80*Ввод!DG251</f>
        <v>0</v>
      </c>
      <c r="DI80" s="36">
        <f>$E80*Ввод!DH251</f>
        <v>0</v>
      </c>
      <c r="DJ80" s="36">
        <f>$E80*Ввод!DI251</f>
        <v>0</v>
      </c>
    </row>
    <row r="81" spans="1:114" x14ac:dyDescent="0.25">
      <c r="B81" s="162" t="str">
        <f t="shared" si="12"/>
        <v>Прочее топливо №1</v>
      </c>
      <c r="D81" s="45" t="str">
        <f t="shared" si="13"/>
        <v>тут / Гкал</v>
      </c>
      <c r="E81" s="45">
        <f>N(Ввод!H252)</f>
        <v>0</v>
      </c>
      <c r="F81" s="36"/>
      <c r="G81" s="49"/>
      <c r="H81" s="49"/>
      <c r="I81" s="163"/>
      <c r="J81" s="36">
        <f>$E81*Ввод!I252</f>
        <v>0</v>
      </c>
      <c r="K81" s="36">
        <f>$E81*Ввод!J252</f>
        <v>0</v>
      </c>
      <c r="L81" s="36">
        <f>$E81*Ввод!K252</f>
        <v>0</v>
      </c>
      <c r="M81" s="36">
        <f>$E81*Ввод!L252</f>
        <v>0</v>
      </c>
      <c r="N81" s="36">
        <f>$E81*Ввод!M252</f>
        <v>0</v>
      </c>
      <c r="O81" s="36">
        <f>$E81*Ввод!N252</f>
        <v>0</v>
      </c>
      <c r="P81" s="36">
        <f>$E81*Ввод!O252</f>
        <v>0</v>
      </c>
      <c r="Q81" s="36">
        <f>$E81*Ввод!P252</f>
        <v>0</v>
      </c>
      <c r="R81" s="36">
        <f>$E81*Ввод!Q252</f>
        <v>0</v>
      </c>
      <c r="S81" s="36">
        <f>$E81*Ввод!R252</f>
        <v>0</v>
      </c>
      <c r="T81" s="36">
        <f>$E81*Ввод!S252</f>
        <v>0</v>
      </c>
      <c r="U81" s="36">
        <f>$E81*Ввод!T252</f>
        <v>0</v>
      </c>
      <c r="V81" s="36">
        <f>$E81*Ввод!U252</f>
        <v>0</v>
      </c>
      <c r="W81" s="36">
        <f>$E81*Ввод!V252</f>
        <v>0</v>
      </c>
      <c r="X81" s="36">
        <f>$E81*Ввод!W252</f>
        <v>0</v>
      </c>
      <c r="Y81" s="36">
        <f>$E81*Ввод!X252</f>
        <v>0</v>
      </c>
      <c r="Z81" s="36">
        <f>$E81*Ввод!Y252</f>
        <v>0</v>
      </c>
      <c r="AA81" s="36">
        <f>$E81*Ввод!Z252</f>
        <v>0</v>
      </c>
      <c r="AB81" s="36">
        <f>$E81*Ввод!AA252</f>
        <v>0</v>
      </c>
      <c r="AC81" s="36">
        <f>$E81*Ввод!AB252</f>
        <v>0</v>
      </c>
      <c r="AD81" s="36">
        <f>$E81*Ввод!AC252</f>
        <v>0</v>
      </c>
      <c r="AE81" s="36">
        <f>$E81*Ввод!AD252</f>
        <v>0</v>
      </c>
      <c r="AF81" s="36">
        <f>$E81*Ввод!AE252</f>
        <v>0</v>
      </c>
      <c r="AG81" s="36">
        <f>$E81*Ввод!AF252</f>
        <v>0</v>
      </c>
      <c r="AH81" s="36">
        <f>$E81*Ввод!AG252</f>
        <v>0</v>
      </c>
      <c r="AI81" s="36">
        <f>$E81*Ввод!AH252</f>
        <v>0</v>
      </c>
      <c r="AJ81" s="36">
        <f>$E81*Ввод!AI252</f>
        <v>0</v>
      </c>
      <c r="AK81" s="36">
        <f>$E81*Ввод!AJ252</f>
        <v>0</v>
      </c>
      <c r="AL81" s="36">
        <f>$E81*Ввод!AK252</f>
        <v>0</v>
      </c>
      <c r="AM81" s="36">
        <f>$E81*Ввод!AL252</f>
        <v>0</v>
      </c>
      <c r="AN81" s="36">
        <f>$E81*Ввод!AM252</f>
        <v>0</v>
      </c>
      <c r="AO81" s="36">
        <f>$E81*Ввод!AN252</f>
        <v>0</v>
      </c>
      <c r="AP81" s="36">
        <f>$E81*Ввод!AO252</f>
        <v>0</v>
      </c>
      <c r="AQ81" s="36">
        <f>$E81*Ввод!AP252</f>
        <v>0</v>
      </c>
      <c r="AR81" s="36">
        <f>$E81*Ввод!AQ252</f>
        <v>0</v>
      </c>
      <c r="AS81" s="36">
        <f>$E81*Ввод!AR252</f>
        <v>0</v>
      </c>
      <c r="AT81" s="36">
        <f>$E81*Ввод!AS252</f>
        <v>0</v>
      </c>
      <c r="AU81" s="36">
        <f>$E81*Ввод!AT252</f>
        <v>0</v>
      </c>
      <c r="AV81" s="36">
        <f>$E81*Ввод!AU252</f>
        <v>0</v>
      </c>
      <c r="AW81" s="36">
        <f>$E81*Ввод!AV252</f>
        <v>0</v>
      </c>
      <c r="AX81" s="36">
        <f>$E81*Ввод!AW252</f>
        <v>0</v>
      </c>
      <c r="AY81" s="36">
        <f>$E81*Ввод!AX252</f>
        <v>0</v>
      </c>
      <c r="AZ81" s="36">
        <f>$E81*Ввод!AY252</f>
        <v>0</v>
      </c>
      <c r="BA81" s="36">
        <f>$E81*Ввод!AZ252</f>
        <v>0</v>
      </c>
      <c r="BB81" s="36">
        <f>$E81*Ввод!BA252</f>
        <v>0</v>
      </c>
      <c r="BC81" s="36">
        <f>$E81*Ввод!BB252</f>
        <v>0</v>
      </c>
      <c r="BD81" s="36">
        <f>$E81*Ввод!BC252</f>
        <v>0</v>
      </c>
      <c r="BE81" s="36">
        <f>$E81*Ввод!BD252</f>
        <v>0</v>
      </c>
      <c r="BF81" s="36">
        <f>$E81*Ввод!BE252</f>
        <v>0</v>
      </c>
      <c r="BG81" s="36">
        <f>$E81*Ввод!BF252</f>
        <v>0</v>
      </c>
      <c r="BH81" s="36">
        <f>$E81*Ввод!BG252</f>
        <v>0</v>
      </c>
      <c r="BI81" s="36">
        <f>$E81*Ввод!BH252</f>
        <v>0</v>
      </c>
      <c r="BJ81" s="36">
        <f>$E81*Ввод!BI252</f>
        <v>0</v>
      </c>
      <c r="BK81" s="36">
        <f>$E81*Ввод!BJ252</f>
        <v>0</v>
      </c>
      <c r="BL81" s="36">
        <f>$E81*Ввод!BK252</f>
        <v>0</v>
      </c>
      <c r="BM81" s="36">
        <f>$E81*Ввод!BL252</f>
        <v>0</v>
      </c>
      <c r="BN81" s="36">
        <f>$E81*Ввод!BM252</f>
        <v>0</v>
      </c>
      <c r="BO81" s="36">
        <f>$E81*Ввод!BN252</f>
        <v>0</v>
      </c>
      <c r="BP81" s="36">
        <f>$E81*Ввод!BO252</f>
        <v>0</v>
      </c>
      <c r="BQ81" s="36">
        <f>$E81*Ввод!BP252</f>
        <v>0</v>
      </c>
      <c r="BR81" s="36">
        <f>$E81*Ввод!BQ252</f>
        <v>0</v>
      </c>
      <c r="BS81" s="36">
        <f>$E81*Ввод!BR252</f>
        <v>0</v>
      </c>
      <c r="BT81" s="36">
        <f>$E81*Ввод!BS252</f>
        <v>0</v>
      </c>
      <c r="BU81" s="36">
        <f>$E81*Ввод!BT252</f>
        <v>0</v>
      </c>
      <c r="BV81" s="36">
        <f>$E81*Ввод!BU252</f>
        <v>0</v>
      </c>
      <c r="BW81" s="36">
        <f>$E81*Ввод!BV252</f>
        <v>0</v>
      </c>
      <c r="BX81" s="36">
        <f>$E81*Ввод!BW252</f>
        <v>0</v>
      </c>
      <c r="BY81" s="36">
        <f>$E81*Ввод!BX252</f>
        <v>0</v>
      </c>
      <c r="BZ81" s="36">
        <f>$E81*Ввод!BY252</f>
        <v>0</v>
      </c>
      <c r="CA81" s="36">
        <f>$E81*Ввод!BZ252</f>
        <v>0</v>
      </c>
      <c r="CB81" s="36">
        <f>$E81*Ввод!CA252</f>
        <v>0</v>
      </c>
      <c r="CC81" s="36">
        <f>$E81*Ввод!CB252</f>
        <v>0</v>
      </c>
      <c r="CD81" s="36">
        <f>$E81*Ввод!CC252</f>
        <v>0</v>
      </c>
      <c r="CE81" s="36">
        <f>$E81*Ввод!CD252</f>
        <v>0</v>
      </c>
      <c r="CF81" s="36">
        <f>$E81*Ввод!CE252</f>
        <v>0</v>
      </c>
      <c r="CG81" s="36">
        <f>$E81*Ввод!CF252</f>
        <v>0</v>
      </c>
      <c r="CH81" s="36">
        <f>$E81*Ввод!CG252</f>
        <v>0</v>
      </c>
      <c r="CI81" s="36">
        <f>$E81*Ввод!CH252</f>
        <v>0</v>
      </c>
      <c r="CJ81" s="36">
        <f>$E81*Ввод!CI252</f>
        <v>0</v>
      </c>
      <c r="CK81" s="36">
        <f>$E81*Ввод!CJ252</f>
        <v>0</v>
      </c>
      <c r="CL81" s="36">
        <f>$E81*Ввод!CK252</f>
        <v>0</v>
      </c>
      <c r="CM81" s="36">
        <f>$E81*Ввод!CL252</f>
        <v>0</v>
      </c>
      <c r="CN81" s="36">
        <f>$E81*Ввод!CM252</f>
        <v>0</v>
      </c>
      <c r="CO81" s="36">
        <f>$E81*Ввод!CN252</f>
        <v>0</v>
      </c>
      <c r="CP81" s="36">
        <f>$E81*Ввод!CO252</f>
        <v>0</v>
      </c>
      <c r="CQ81" s="36">
        <f>$E81*Ввод!CP252</f>
        <v>0</v>
      </c>
      <c r="CR81" s="36">
        <f>$E81*Ввод!CQ252</f>
        <v>0</v>
      </c>
      <c r="CS81" s="36">
        <f>$E81*Ввод!CR252</f>
        <v>0</v>
      </c>
      <c r="CT81" s="36">
        <f>$E81*Ввод!CS252</f>
        <v>0</v>
      </c>
      <c r="CU81" s="36">
        <f>$E81*Ввод!CT252</f>
        <v>0</v>
      </c>
      <c r="CV81" s="36">
        <f>$E81*Ввод!CU252</f>
        <v>0</v>
      </c>
      <c r="CW81" s="36">
        <f>$E81*Ввод!CV252</f>
        <v>0</v>
      </c>
      <c r="CX81" s="36">
        <f>$E81*Ввод!CW252</f>
        <v>0</v>
      </c>
      <c r="CY81" s="36">
        <f>$E81*Ввод!CX252</f>
        <v>0</v>
      </c>
      <c r="CZ81" s="36">
        <f>$E81*Ввод!CY252</f>
        <v>0</v>
      </c>
      <c r="DA81" s="36">
        <f>$E81*Ввод!CZ252</f>
        <v>0</v>
      </c>
      <c r="DB81" s="36">
        <f>$E81*Ввод!DA252</f>
        <v>0</v>
      </c>
      <c r="DC81" s="36">
        <f>$E81*Ввод!DB252</f>
        <v>0</v>
      </c>
      <c r="DD81" s="36">
        <f>$E81*Ввод!DC252</f>
        <v>0</v>
      </c>
      <c r="DE81" s="36">
        <f>$E81*Ввод!DD252</f>
        <v>0</v>
      </c>
      <c r="DF81" s="36">
        <f>$E81*Ввод!DE252</f>
        <v>0</v>
      </c>
      <c r="DG81" s="36">
        <f>$E81*Ввод!DF252</f>
        <v>0</v>
      </c>
      <c r="DH81" s="36">
        <f>$E81*Ввод!DG252</f>
        <v>0</v>
      </c>
      <c r="DI81" s="36">
        <f>$E81*Ввод!DH252</f>
        <v>0</v>
      </c>
      <c r="DJ81" s="36">
        <f>$E81*Ввод!DI252</f>
        <v>0</v>
      </c>
    </row>
    <row r="82" spans="1:114" x14ac:dyDescent="0.25">
      <c r="B82" s="162" t="str">
        <f t="shared" si="12"/>
        <v>Прочее топливо №2</v>
      </c>
      <c r="D82" s="45" t="str">
        <f t="shared" si="13"/>
        <v>тут / Гкал</v>
      </c>
      <c r="E82" s="45">
        <f>N(Ввод!H253)</f>
        <v>0</v>
      </c>
      <c r="F82" s="36"/>
      <c r="G82" s="49"/>
      <c r="H82" s="49"/>
      <c r="I82" s="163"/>
      <c r="J82" s="36">
        <f>$E82*Ввод!I253</f>
        <v>0</v>
      </c>
      <c r="K82" s="36">
        <f>$E82*Ввод!J253</f>
        <v>0</v>
      </c>
      <c r="L82" s="36">
        <f>$E82*Ввод!K253</f>
        <v>0</v>
      </c>
      <c r="M82" s="36">
        <f>$E82*Ввод!L253</f>
        <v>0</v>
      </c>
      <c r="N82" s="36">
        <f>$E82*Ввод!M253</f>
        <v>0</v>
      </c>
      <c r="O82" s="36">
        <f>$E82*Ввод!N253</f>
        <v>0</v>
      </c>
      <c r="P82" s="36">
        <f>$E82*Ввод!O253</f>
        <v>0</v>
      </c>
      <c r="Q82" s="36">
        <f>$E82*Ввод!P253</f>
        <v>0</v>
      </c>
      <c r="R82" s="36">
        <f>$E82*Ввод!Q253</f>
        <v>0</v>
      </c>
      <c r="S82" s="36">
        <f>$E82*Ввод!R253</f>
        <v>0</v>
      </c>
      <c r="T82" s="36">
        <f>$E82*Ввод!S253</f>
        <v>0</v>
      </c>
      <c r="U82" s="36">
        <f>$E82*Ввод!T253</f>
        <v>0</v>
      </c>
      <c r="V82" s="36">
        <f>$E82*Ввод!U253</f>
        <v>0</v>
      </c>
      <c r="W82" s="36">
        <f>$E82*Ввод!V253</f>
        <v>0</v>
      </c>
      <c r="X82" s="36">
        <f>$E82*Ввод!W253</f>
        <v>0</v>
      </c>
      <c r="Y82" s="36">
        <f>$E82*Ввод!X253</f>
        <v>0</v>
      </c>
      <c r="Z82" s="36">
        <f>$E82*Ввод!Y253</f>
        <v>0</v>
      </c>
      <c r="AA82" s="36">
        <f>$E82*Ввод!Z253</f>
        <v>0</v>
      </c>
      <c r="AB82" s="36">
        <f>$E82*Ввод!AA253</f>
        <v>0</v>
      </c>
      <c r="AC82" s="36">
        <f>$E82*Ввод!AB253</f>
        <v>0</v>
      </c>
      <c r="AD82" s="36">
        <f>$E82*Ввод!AC253</f>
        <v>0</v>
      </c>
      <c r="AE82" s="36">
        <f>$E82*Ввод!AD253</f>
        <v>0</v>
      </c>
      <c r="AF82" s="36">
        <f>$E82*Ввод!AE253</f>
        <v>0</v>
      </c>
      <c r="AG82" s="36">
        <f>$E82*Ввод!AF253</f>
        <v>0</v>
      </c>
      <c r="AH82" s="36">
        <f>$E82*Ввод!AG253</f>
        <v>0</v>
      </c>
      <c r="AI82" s="36">
        <f>$E82*Ввод!AH253</f>
        <v>0</v>
      </c>
      <c r="AJ82" s="36">
        <f>$E82*Ввод!AI253</f>
        <v>0</v>
      </c>
      <c r="AK82" s="36">
        <f>$E82*Ввод!AJ253</f>
        <v>0</v>
      </c>
      <c r="AL82" s="36">
        <f>$E82*Ввод!AK253</f>
        <v>0</v>
      </c>
      <c r="AM82" s="36">
        <f>$E82*Ввод!AL253</f>
        <v>0</v>
      </c>
      <c r="AN82" s="36">
        <f>$E82*Ввод!AM253</f>
        <v>0</v>
      </c>
      <c r="AO82" s="36">
        <f>$E82*Ввод!AN253</f>
        <v>0</v>
      </c>
      <c r="AP82" s="36">
        <f>$E82*Ввод!AO253</f>
        <v>0</v>
      </c>
      <c r="AQ82" s="36">
        <f>$E82*Ввод!AP253</f>
        <v>0</v>
      </c>
      <c r="AR82" s="36">
        <f>$E82*Ввод!AQ253</f>
        <v>0</v>
      </c>
      <c r="AS82" s="36">
        <f>$E82*Ввод!AR253</f>
        <v>0</v>
      </c>
      <c r="AT82" s="36">
        <f>$E82*Ввод!AS253</f>
        <v>0</v>
      </c>
      <c r="AU82" s="36">
        <f>$E82*Ввод!AT253</f>
        <v>0</v>
      </c>
      <c r="AV82" s="36">
        <f>$E82*Ввод!AU253</f>
        <v>0</v>
      </c>
      <c r="AW82" s="36">
        <f>$E82*Ввод!AV253</f>
        <v>0</v>
      </c>
      <c r="AX82" s="36">
        <f>$E82*Ввод!AW253</f>
        <v>0</v>
      </c>
      <c r="AY82" s="36">
        <f>$E82*Ввод!AX253</f>
        <v>0</v>
      </c>
      <c r="AZ82" s="36">
        <f>$E82*Ввод!AY253</f>
        <v>0</v>
      </c>
      <c r="BA82" s="36">
        <f>$E82*Ввод!AZ253</f>
        <v>0</v>
      </c>
      <c r="BB82" s="36">
        <f>$E82*Ввод!BA253</f>
        <v>0</v>
      </c>
      <c r="BC82" s="36">
        <f>$E82*Ввод!BB253</f>
        <v>0</v>
      </c>
      <c r="BD82" s="36">
        <f>$E82*Ввод!BC253</f>
        <v>0</v>
      </c>
      <c r="BE82" s="36">
        <f>$E82*Ввод!BD253</f>
        <v>0</v>
      </c>
      <c r="BF82" s="36">
        <f>$E82*Ввод!BE253</f>
        <v>0</v>
      </c>
      <c r="BG82" s="36">
        <f>$E82*Ввод!BF253</f>
        <v>0</v>
      </c>
      <c r="BH82" s="36">
        <f>$E82*Ввод!BG253</f>
        <v>0</v>
      </c>
      <c r="BI82" s="36">
        <f>$E82*Ввод!BH253</f>
        <v>0</v>
      </c>
      <c r="BJ82" s="36">
        <f>$E82*Ввод!BI253</f>
        <v>0</v>
      </c>
      <c r="BK82" s="36">
        <f>$E82*Ввод!BJ253</f>
        <v>0</v>
      </c>
      <c r="BL82" s="36">
        <f>$E82*Ввод!BK253</f>
        <v>0</v>
      </c>
      <c r="BM82" s="36">
        <f>$E82*Ввод!BL253</f>
        <v>0</v>
      </c>
      <c r="BN82" s="36">
        <f>$E82*Ввод!BM253</f>
        <v>0</v>
      </c>
      <c r="BO82" s="36">
        <f>$E82*Ввод!BN253</f>
        <v>0</v>
      </c>
      <c r="BP82" s="36">
        <f>$E82*Ввод!BO253</f>
        <v>0</v>
      </c>
      <c r="BQ82" s="36">
        <f>$E82*Ввод!BP253</f>
        <v>0</v>
      </c>
      <c r="BR82" s="36">
        <f>$E82*Ввод!BQ253</f>
        <v>0</v>
      </c>
      <c r="BS82" s="36">
        <f>$E82*Ввод!BR253</f>
        <v>0</v>
      </c>
      <c r="BT82" s="36">
        <f>$E82*Ввод!BS253</f>
        <v>0</v>
      </c>
      <c r="BU82" s="36">
        <f>$E82*Ввод!BT253</f>
        <v>0</v>
      </c>
      <c r="BV82" s="36">
        <f>$E82*Ввод!BU253</f>
        <v>0</v>
      </c>
      <c r="BW82" s="36">
        <f>$E82*Ввод!BV253</f>
        <v>0</v>
      </c>
      <c r="BX82" s="36">
        <f>$E82*Ввод!BW253</f>
        <v>0</v>
      </c>
      <c r="BY82" s="36">
        <f>$E82*Ввод!BX253</f>
        <v>0</v>
      </c>
      <c r="BZ82" s="36">
        <f>$E82*Ввод!BY253</f>
        <v>0</v>
      </c>
      <c r="CA82" s="36">
        <f>$E82*Ввод!BZ253</f>
        <v>0</v>
      </c>
      <c r="CB82" s="36">
        <f>$E82*Ввод!CA253</f>
        <v>0</v>
      </c>
      <c r="CC82" s="36">
        <f>$E82*Ввод!CB253</f>
        <v>0</v>
      </c>
      <c r="CD82" s="36">
        <f>$E82*Ввод!CC253</f>
        <v>0</v>
      </c>
      <c r="CE82" s="36">
        <f>$E82*Ввод!CD253</f>
        <v>0</v>
      </c>
      <c r="CF82" s="36">
        <f>$E82*Ввод!CE253</f>
        <v>0</v>
      </c>
      <c r="CG82" s="36">
        <f>$E82*Ввод!CF253</f>
        <v>0</v>
      </c>
      <c r="CH82" s="36">
        <f>$E82*Ввод!CG253</f>
        <v>0</v>
      </c>
      <c r="CI82" s="36">
        <f>$E82*Ввод!CH253</f>
        <v>0</v>
      </c>
      <c r="CJ82" s="36">
        <f>$E82*Ввод!CI253</f>
        <v>0</v>
      </c>
      <c r="CK82" s="36">
        <f>$E82*Ввод!CJ253</f>
        <v>0</v>
      </c>
      <c r="CL82" s="36">
        <f>$E82*Ввод!CK253</f>
        <v>0</v>
      </c>
      <c r="CM82" s="36">
        <f>$E82*Ввод!CL253</f>
        <v>0</v>
      </c>
      <c r="CN82" s="36">
        <f>$E82*Ввод!CM253</f>
        <v>0</v>
      </c>
      <c r="CO82" s="36">
        <f>$E82*Ввод!CN253</f>
        <v>0</v>
      </c>
      <c r="CP82" s="36">
        <f>$E82*Ввод!CO253</f>
        <v>0</v>
      </c>
      <c r="CQ82" s="36">
        <f>$E82*Ввод!CP253</f>
        <v>0</v>
      </c>
      <c r="CR82" s="36">
        <f>$E82*Ввод!CQ253</f>
        <v>0</v>
      </c>
      <c r="CS82" s="36">
        <f>$E82*Ввод!CR253</f>
        <v>0</v>
      </c>
      <c r="CT82" s="36">
        <f>$E82*Ввод!CS253</f>
        <v>0</v>
      </c>
      <c r="CU82" s="36">
        <f>$E82*Ввод!CT253</f>
        <v>0</v>
      </c>
      <c r="CV82" s="36">
        <f>$E82*Ввод!CU253</f>
        <v>0</v>
      </c>
      <c r="CW82" s="36">
        <f>$E82*Ввод!CV253</f>
        <v>0</v>
      </c>
      <c r="CX82" s="36">
        <f>$E82*Ввод!CW253</f>
        <v>0</v>
      </c>
      <c r="CY82" s="36">
        <f>$E82*Ввод!CX253</f>
        <v>0</v>
      </c>
      <c r="CZ82" s="36">
        <f>$E82*Ввод!CY253</f>
        <v>0</v>
      </c>
      <c r="DA82" s="36">
        <f>$E82*Ввод!CZ253</f>
        <v>0</v>
      </c>
      <c r="DB82" s="36">
        <f>$E82*Ввод!DA253</f>
        <v>0</v>
      </c>
      <c r="DC82" s="36">
        <f>$E82*Ввод!DB253</f>
        <v>0</v>
      </c>
      <c r="DD82" s="36">
        <f>$E82*Ввод!DC253</f>
        <v>0</v>
      </c>
      <c r="DE82" s="36">
        <f>$E82*Ввод!DD253</f>
        <v>0</v>
      </c>
      <c r="DF82" s="36">
        <f>$E82*Ввод!DE253</f>
        <v>0</v>
      </c>
      <c r="DG82" s="36">
        <f>$E82*Ввод!DF253</f>
        <v>0</v>
      </c>
      <c r="DH82" s="36">
        <f>$E82*Ввод!DG253</f>
        <v>0</v>
      </c>
      <c r="DI82" s="36">
        <f>$E82*Ввод!DH253</f>
        <v>0</v>
      </c>
      <c r="DJ82" s="36">
        <f>$E82*Ввод!DI253</f>
        <v>0</v>
      </c>
    </row>
    <row r="83" spans="1:114" x14ac:dyDescent="0.25">
      <c r="B83" s="162" t="str">
        <f t="shared" si="12"/>
        <v>Вода</v>
      </c>
      <c r="D83" s="45" t="str">
        <f t="shared" si="13"/>
        <v>м3 / Гкал</v>
      </c>
      <c r="E83" s="45">
        <f>N(Ввод!H254)</f>
        <v>0</v>
      </c>
      <c r="F83" s="36"/>
      <c r="G83" s="49"/>
      <c r="H83" s="49"/>
      <c r="I83" s="163"/>
      <c r="J83" s="36">
        <f>$E83*Ввод!I254</f>
        <v>0</v>
      </c>
      <c r="K83" s="36">
        <f>$E83*Ввод!J254</f>
        <v>0</v>
      </c>
      <c r="L83" s="36">
        <f>$E83*Ввод!K254</f>
        <v>0</v>
      </c>
      <c r="M83" s="36">
        <f>$E83*Ввод!L254</f>
        <v>0</v>
      </c>
      <c r="N83" s="36">
        <f>$E83*Ввод!M254</f>
        <v>0</v>
      </c>
      <c r="O83" s="36">
        <f>$E83*Ввод!N254</f>
        <v>0</v>
      </c>
      <c r="P83" s="36">
        <f>$E83*Ввод!O254</f>
        <v>0</v>
      </c>
      <c r="Q83" s="36">
        <f>$E83*Ввод!P254</f>
        <v>0</v>
      </c>
      <c r="R83" s="36">
        <f>$E83*Ввод!Q254</f>
        <v>0</v>
      </c>
      <c r="S83" s="36">
        <f>$E83*Ввод!R254</f>
        <v>0</v>
      </c>
      <c r="T83" s="36">
        <f>$E83*Ввод!S254</f>
        <v>0</v>
      </c>
      <c r="U83" s="36">
        <f>$E83*Ввод!T254</f>
        <v>0</v>
      </c>
      <c r="V83" s="36">
        <f>$E83*Ввод!U254</f>
        <v>0</v>
      </c>
      <c r="W83" s="36">
        <f>$E83*Ввод!V254</f>
        <v>0</v>
      </c>
      <c r="X83" s="36">
        <f>$E83*Ввод!W254</f>
        <v>0</v>
      </c>
      <c r="Y83" s="36">
        <f>$E83*Ввод!X254</f>
        <v>0</v>
      </c>
      <c r="Z83" s="36">
        <f>$E83*Ввод!Y254</f>
        <v>0</v>
      </c>
      <c r="AA83" s="36">
        <f>$E83*Ввод!Z254</f>
        <v>0</v>
      </c>
      <c r="AB83" s="36">
        <f>$E83*Ввод!AA254</f>
        <v>0</v>
      </c>
      <c r="AC83" s="36">
        <f>$E83*Ввод!AB254</f>
        <v>0</v>
      </c>
      <c r="AD83" s="36">
        <f>$E83*Ввод!AC254</f>
        <v>0</v>
      </c>
      <c r="AE83" s="36">
        <f>$E83*Ввод!AD254</f>
        <v>0</v>
      </c>
      <c r="AF83" s="36">
        <f>$E83*Ввод!AE254</f>
        <v>0</v>
      </c>
      <c r="AG83" s="36">
        <f>$E83*Ввод!AF254</f>
        <v>0</v>
      </c>
      <c r="AH83" s="36">
        <f>$E83*Ввод!AG254</f>
        <v>0</v>
      </c>
      <c r="AI83" s="36">
        <f>$E83*Ввод!AH254</f>
        <v>0</v>
      </c>
      <c r="AJ83" s="36">
        <f>$E83*Ввод!AI254</f>
        <v>0</v>
      </c>
      <c r="AK83" s="36">
        <f>$E83*Ввод!AJ254</f>
        <v>0</v>
      </c>
      <c r="AL83" s="36">
        <f>$E83*Ввод!AK254</f>
        <v>0</v>
      </c>
      <c r="AM83" s="36">
        <f>$E83*Ввод!AL254</f>
        <v>0</v>
      </c>
      <c r="AN83" s="36">
        <f>$E83*Ввод!AM254</f>
        <v>0</v>
      </c>
      <c r="AO83" s="36">
        <f>$E83*Ввод!AN254</f>
        <v>0</v>
      </c>
      <c r="AP83" s="36">
        <f>$E83*Ввод!AO254</f>
        <v>0</v>
      </c>
      <c r="AQ83" s="36">
        <f>$E83*Ввод!AP254</f>
        <v>0</v>
      </c>
      <c r="AR83" s="36">
        <f>$E83*Ввод!AQ254</f>
        <v>0</v>
      </c>
      <c r="AS83" s="36">
        <f>$E83*Ввод!AR254</f>
        <v>0</v>
      </c>
      <c r="AT83" s="36">
        <f>$E83*Ввод!AS254</f>
        <v>0</v>
      </c>
      <c r="AU83" s="36">
        <f>$E83*Ввод!AT254</f>
        <v>0</v>
      </c>
      <c r="AV83" s="36">
        <f>$E83*Ввод!AU254</f>
        <v>0</v>
      </c>
      <c r="AW83" s="36">
        <f>$E83*Ввод!AV254</f>
        <v>0</v>
      </c>
      <c r="AX83" s="36">
        <f>$E83*Ввод!AW254</f>
        <v>0</v>
      </c>
      <c r="AY83" s="36">
        <f>$E83*Ввод!AX254</f>
        <v>0</v>
      </c>
      <c r="AZ83" s="36">
        <f>$E83*Ввод!AY254</f>
        <v>0</v>
      </c>
      <c r="BA83" s="36">
        <f>$E83*Ввод!AZ254</f>
        <v>0</v>
      </c>
      <c r="BB83" s="36">
        <f>$E83*Ввод!BA254</f>
        <v>0</v>
      </c>
      <c r="BC83" s="36">
        <f>$E83*Ввод!BB254</f>
        <v>0</v>
      </c>
      <c r="BD83" s="36">
        <f>$E83*Ввод!BC254</f>
        <v>0</v>
      </c>
      <c r="BE83" s="36">
        <f>$E83*Ввод!BD254</f>
        <v>0</v>
      </c>
      <c r="BF83" s="36">
        <f>$E83*Ввод!BE254</f>
        <v>0</v>
      </c>
      <c r="BG83" s="36">
        <f>$E83*Ввод!BF254</f>
        <v>0</v>
      </c>
      <c r="BH83" s="36">
        <f>$E83*Ввод!BG254</f>
        <v>0</v>
      </c>
      <c r="BI83" s="36">
        <f>$E83*Ввод!BH254</f>
        <v>0</v>
      </c>
      <c r="BJ83" s="36">
        <f>$E83*Ввод!BI254</f>
        <v>0</v>
      </c>
      <c r="BK83" s="36">
        <f>$E83*Ввод!BJ254</f>
        <v>0</v>
      </c>
      <c r="BL83" s="36">
        <f>$E83*Ввод!BK254</f>
        <v>0</v>
      </c>
      <c r="BM83" s="36">
        <f>$E83*Ввод!BL254</f>
        <v>0</v>
      </c>
      <c r="BN83" s="36">
        <f>$E83*Ввод!BM254</f>
        <v>0</v>
      </c>
      <c r="BO83" s="36">
        <f>$E83*Ввод!BN254</f>
        <v>0</v>
      </c>
      <c r="BP83" s="36">
        <f>$E83*Ввод!BO254</f>
        <v>0</v>
      </c>
      <c r="BQ83" s="36">
        <f>$E83*Ввод!BP254</f>
        <v>0</v>
      </c>
      <c r="BR83" s="36">
        <f>$E83*Ввод!BQ254</f>
        <v>0</v>
      </c>
      <c r="BS83" s="36">
        <f>$E83*Ввод!BR254</f>
        <v>0</v>
      </c>
      <c r="BT83" s="36">
        <f>$E83*Ввод!BS254</f>
        <v>0</v>
      </c>
      <c r="BU83" s="36">
        <f>$E83*Ввод!BT254</f>
        <v>0</v>
      </c>
      <c r="BV83" s="36">
        <f>$E83*Ввод!BU254</f>
        <v>0</v>
      </c>
      <c r="BW83" s="36">
        <f>$E83*Ввод!BV254</f>
        <v>0</v>
      </c>
      <c r="BX83" s="36">
        <f>$E83*Ввод!BW254</f>
        <v>0</v>
      </c>
      <c r="BY83" s="36">
        <f>$E83*Ввод!BX254</f>
        <v>0</v>
      </c>
      <c r="BZ83" s="36">
        <f>$E83*Ввод!BY254</f>
        <v>0</v>
      </c>
      <c r="CA83" s="36">
        <f>$E83*Ввод!BZ254</f>
        <v>0</v>
      </c>
      <c r="CB83" s="36">
        <f>$E83*Ввод!CA254</f>
        <v>0</v>
      </c>
      <c r="CC83" s="36">
        <f>$E83*Ввод!CB254</f>
        <v>0</v>
      </c>
      <c r="CD83" s="36">
        <f>$E83*Ввод!CC254</f>
        <v>0</v>
      </c>
      <c r="CE83" s="36">
        <f>$E83*Ввод!CD254</f>
        <v>0</v>
      </c>
      <c r="CF83" s="36">
        <f>$E83*Ввод!CE254</f>
        <v>0</v>
      </c>
      <c r="CG83" s="36">
        <f>$E83*Ввод!CF254</f>
        <v>0</v>
      </c>
      <c r="CH83" s="36">
        <f>$E83*Ввод!CG254</f>
        <v>0</v>
      </c>
      <c r="CI83" s="36">
        <f>$E83*Ввод!CH254</f>
        <v>0</v>
      </c>
      <c r="CJ83" s="36">
        <f>$E83*Ввод!CI254</f>
        <v>0</v>
      </c>
      <c r="CK83" s="36">
        <f>$E83*Ввод!CJ254</f>
        <v>0</v>
      </c>
      <c r="CL83" s="36">
        <f>$E83*Ввод!CK254</f>
        <v>0</v>
      </c>
      <c r="CM83" s="36">
        <f>$E83*Ввод!CL254</f>
        <v>0</v>
      </c>
      <c r="CN83" s="36">
        <f>$E83*Ввод!CM254</f>
        <v>0</v>
      </c>
      <c r="CO83" s="36">
        <f>$E83*Ввод!CN254</f>
        <v>0</v>
      </c>
      <c r="CP83" s="36">
        <f>$E83*Ввод!CO254</f>
        <v>0</v>
      </c>
      <c r="CQ83" s="36">
        <f>$E83*Ввод!CP254</f>
        <v>0</v>
      </c>
      <c r="CR83" s="36">
        <f>$E83*Ввод!CQ254</f>
        <v>0</v>
      </c>
      <c r="CS83" s="36">
        <f>$E83*Ввод!CR254</f>
        <v>0</v>
      </c>
      <c r="CT83" s="36">
        <f>$E83*Ввод!CS254</f>
        <v>0</v>
      </c>
      <c r="CU83" s="36">
        <f>$E83*Ввод!CT254</f>
        <v>0</v>
      </c>
      <c r="CV83" s="36">
        <f>$E83*Ввод!CU254</f>
        <v>0</v>
      </c>
      <c r="CW83" s="36">
        <f>$E83*Ввод!CV254</f>
        <v>0</v>
      </c>
      <c r="CX83" s="36">
        <f>$E83*Ввод!CW254</f>
        <v>0</v>
      </c>
      <c r="CY83" s="36">
        <f>$E83*Ввод!CX254</f>
        <v>0</v>
      </c>
      <c r="CZ83" s="36">
        <f>$E83*Ввод!CY254</f>
        <v>0</v>
      </c>
      <c r="DA83" s="36">
        <f>$E83*Ввод!CZ254</f>
        <v>0</v>
      </c>
      <c r="DB83" s="36">
        <f>$E83*Ввод!DA254</f>
        <v>0</v>
      </c>
      <c r="DC83" s="36">
        <f>$E83*Ввод!DB254</f>
        <v>0</v>
      </c>
      <c r="DD83" s="36">
        <f>$E83*Ввод!DC254</f>
        <v>0</v>
      </c>
      <c r="DE83" s="36">
        <f>$E83*Ввод!DD254</f>
        <v>0</v>
      </c>
      <c r="DF83" s="36">
        <f>$E83*Ввод!DE254</f>
        <v>0</v>
      </c>
      <c r="DG83" s="36">
        <f>$E83*Ввод!DF254</f>
        <v>0</v>
      </c>
      <c r="DH83" s="36">
        <f>$E83*Ввод!DG254</f>
        <v>0</v>
      </c>
      <c r="DI83" s="36">
        <f>$E83*Ввод!DH254</f>
        <v>0</v>
      </c>
      <c r="DJ83" s="36">
        <f>$E83*Ввод!DI254</f>
        <v>0</v>
      </c>
    </row>
    <row r="84" spans="1:114" x14ac:dyDescent="0.25">
      <c r="B84" s="162" t="str">
        <f t="shared" si="12"/>
        <v>Водоотведние</v>
      </c>
      <c r="D84" s="45" t="str">
        <f t="shared" si="13"/>
        <v>м3 / Гкал</v>
      </c>
      <c r="E84" s="45">
        <f>N(Ввод!H255)</f>
        <v>0</v>
      </c>
      <c r="F84" s="36"/>
      <c r="G84" s="49"/>
      <c r="H84" s="49"/>
      <c r="I84" s="163"/>
      <c r="J84" s="36">
        <f>$E84*Ввод!I255</f>
        <v>0</v>
      </c>
      <c r="K84" s="36">
        <f>$E84*Ввод!J255</f>
        <v>0</v>
      </c>
      <c r="L84" s="36">
        <f>$E84*Ввод!K255</f>
        <v>0</v>
      </c>
      <c r="M84" s="36">
        <f>$E84*Ввод!L255</f>
        <v>0</v>
      </c>
      <c r="N84" s="36">
        <f>$E84*Ввод!M255</f>
        <v>0</v>
      </c>
      <c r="O84" s="36">
        <f>$E84*Ввод!N255</f>
        <v>0</v>
      </c>
      <c r="P84" s="36">
        <f>$E84*Ввод!O255</f>
        <v>0</v>
      </c>
      <c r="Q84" s="36">
        <f>$E84*Ввод!P255</f>
        <v>0</v>
      </c>
      <c r="R84" s="36">
        <f>$E84*Ввод!Q255</f>
        <v>0</v>
      </c>
      <c r="S84" s="36">
        <f>$E84*Ввод!R255</f>
        <v>0</v>
      </c>
      <c r="T84" s="36">
        <f>$E84*Ввод!S255</f>
        <v>0</v>
      </c>
      <c r="U84" s="36">
        <f>$E84*Ввод!T255</f>
        <v>0</v>
      </c>
      <c r="V84" s="36">
        <f>$E84*Ввод!U255</f>
        <v>0</v>
      </c>
      <c r="W84" s="36">
        <f>$E84*Ввод!V255</f>
        <v>0</v>
      </c>
      <c r="X84" s="36">
        <f>$E84*Ввод!W255</f>
        <v>0</v>
      </c>
      <c r="Y84" s="36">
        <f>$E84*Ввод!X255</f>
        <v>0</v>
      </c>
      <c r="Z84" s="36">
        <f>$E84*Ввод!Y255</f>
        <v>0</v>
      </c>
      <c r="AA84" s="36">
        <f>$E84*Ввод!Z255</f>
        <v>0</v>
      </c>
      <c r="AB84" s="36">
        <f>$E84*Ввод!AA255</f>
        <v>0</v>
      </c>
      <c r="AC84" s="36">
        <f>$E84*Ввод!AB255</f>
        <v>0</v>
      </c>
      <c r="AD84" s="36">
        <f>$E84*Ввод!AC255</f>
        <v>0</v>
      </c>
      <c r="AE84" s="36">
        <f>$E84*Ввод!AD255</f>
        <v>0</v>
      </c>
      <c r="AF84" s="36">
        <f>$E84*Ввод!AE255</f>
        <v>0</v>
      </c>
      <c r="AG84" s="36">
        <f>$E84*Ввод!AF255</f>
        <v>0</v>
      </c>
      <c r="AH84" s="36">
        <f>$E84*Ввод!AG255</f>
        <v>0</v>
      </c>
      <c r="AI84" s="36">
        <f>$E84*Ввод!AH255</f>
        <v>0</v>
      </c>
      <c r="AJ84" s="36">
        <f>$E84*Ввод!AI255</f>
        <v>0</v>
      </c>
      <c r="AK84" s="36">
        <f>$E84*Ввод!AJ255</f>
        <v>0</v>
      </c>
      <c r="AL84" s="36">
        <f>$E84*Ввод!AK255</f>
        <v>0</v>
      </c>
      <c r="AM84" s="36">
        <f>$E84*Ввод!AL255</f>
        <v>0</v>
      </c>
      <c r="AN84" s="36">
        <f>$E84*Ввод!AM255</f>
        <v>0</v>
      </c>
      <c r="AO84" s="36">
        <f>$E84*Ввод!AN255</f>
        <v>0</v>
      </c>
      <c r="AP84" s="36">
        <f>$E84*Ввод!AO255</f>
        <v>0</v>
      </c>
      <c r="AQ84" s="36">
        <f>$E84*Ввод!AP255</f>
        <v>0</v>
      </c>
      <c r="AR84" s="36">
        <f>$E84*Ввод!AQ255</f>
        <v>0</v>
      </c>
      <c r="AS84" s="36">
        <f>$E84*Ввод!AR255</f>
        <v>0</v>
      </c>
      <c r="AT84" s="36">
        <f>$E84*Ввод!AS255</f>
        <v>0</v>
      </c>
      <c r="AU84" s="36">
        <f>$E84*Ввод!AT255</f>
        <v>0</v>
      </c>
      <c r="AV84" s="36">
        <f>$E84*Ввод!AU255</f>
        <v>0</v>
      </c>
      <c r="AW84" s="36">
        <f>$E84*Ввод!AV255</f>
        <v>0</v>
      </c>
      <c r="AX84" s="36">
        <f>$E84*Ввод!AW255</f>
        <v>0</v>
      </c>
      <c r="AY84" s="36">
        <f>$E84*Ввод!AX255</f>
        <v>0</v>
      </c>
      <c r="AZ84" s="36">
        <f>$E84*Ввод!AY255</f>
        <v>0</v>
      </c>
      <c r="BA84" s="36">
        <f>$E84*Ввод!AZ255</f>
        <v>0</v>
      </c>
      <c r="BB84" s="36">
        <f>$E84*Ввод!BA255</f>
        <v>0</v>
      </c>
      <c r="BC84" s="36">
        <f>$E84*Ввод!BB255</f>
        <v>0</v>
      </c>
      <c r="BD84" s="36">
        <f>$E84*Ввод!BC255</f>
        <v>0</v>
      </c>
      <c r="BE84" s="36">
        <f>$E84*Ввод!BD255</f>
        <v>0</v>
      </c>
      <c r="BF84" s="36">
        <f>$E84*Ввод!BE255</f>
        <v>0</v>
      </c>
      <c r="BG84" s="36">
        <f>$E84*Ввод!BF255</f>
        <v>0</v>
      </c>
      <c r="BH84" s="36">
        <f>$E84*Ввод!BG255</f>
        <v>0</v>
      </c>
      <c r="BI84" s="36">
        <f>$E84*Ввод!BH255</f>
        <v>0</v>
      </c>
      <c r="BJ84" s="36">
        <f>$E84*Ввод!BI255</f>
        <v>0</v>
      </c>
      <c r="BK84" s="36">
        <f>$E84*Ввод!BJ255</f>
        <v>0</v>
      </c>
      <c r="BL84" s="36">
        <f>$E84*Ввод!BK255</f>
        <v>0</v>
      </c>
      <c r="BM84" s="36">
        <f>$E84*Ввод!BL255</f>
        <v>0</v>
      </c>
      <c r="BN84" s="36">
        <f>$E84*Ввод!BM255</f>
        <v>0</v>
      </c>
      <c r="BO84" s="36">
        <f>$E84*Ввод!BN255</f>
        <v>0</v>
      </c>
      <c r="BP84" s="36">
        <f>$E84*Ввод!BO255</f>
        <v>0</v>
      </c>
      <c r="BQ84" s="36">
        <f>$E84*Ввод!BP255</f>
        <v>0</v>
      </c>
      <c r="BR84" s="36">
        <f>$E84*Ввод!BQ255</f>
        <v>0</v>
      </c>
      <c r="BS84" s="36">
        <f>$E84*Ввод!BR255</f>
        <v>0</v>
      </c>
      <c r="BT84" s="36">
        <f>$E84*Ввод!BS255</f>
        <v>0</v>
      </c>
      <c r="BU84" s="36">
        <f>$E84*Ввод!BT255</f>
        <v>0</v>
      </c>
      <c r="BV84" s="36">
        <f>$E84*Ввод!BU255</f>
        <v>0</v>
      </c>
      <c r="BW84" s="36">
        <f>$E84*Ввод!BV255</f>
        <v>0</v>
      </c>
      <c r="BX84" s="36">
        <f>$E84*Ввод!BW255</f>
        <v>0</v>
      </c>
      <c r="BY84" s="36">
        <f>$E84*Ввод!BX255</f>
        <v>0</v>
      </c>
      <c r="BZ84" s="36">
        <f>$E84*Ввод!BY255</f>
        <v>0</v>
      </c>
      <c r="CA84" s="36">
        <f>$E84*Ввод!BZ255</f>
        <v>0</v>
      </c>
      <c r="CB84" s="36">
        <f>$E84*Ввод!CA255</f>
        <v>0</v>
      </c>
      <c r="CC84" s="36">
        <f>$E84*Ввод!CB255</f>
        <v>0</v>
      </c>
      <c r="CD84" s="36">
        <f>$E84*Ввод!CC255</f>
        <v>0</v>
      </c>
      <c r="CE84" s="36">
        <f>$E84*Ввод!CD255</f>
        <v>0</v>
      </c>
      <c r="CF84" s="36">
        <f>$E84*Ввод!CE255</f>
        <v>0</v>
      </c>
      <c r="CG84" s="36">
        <f>$E84*Ввод!CF255</f>
        <v>0</v>
      </c>
      <c r="CH84" s="36">
        <f>$E84*Ввод!CG255</f>
        <v>0</v>
      </c>
      <c r="CI84" s="36">
        <f>$E84*Ввод!CH255</f>
        <v>0</v>
      </c>
      <c r="CJ84" s="36">
        <f>$E84*Ввод!CI255</f>
        <v>0</v>
      </c>
      <c r="CK84" s="36">
        <f>$E84*Ввод!CJ255</f>
        <v>0</v>
      </c>
      <c r="CL84" s="36">
        <f>$E84*Ввод!CK255</f>
        <v>0</v>
      </c>
      <c r="CM84" s="36">
        <f>$E84*Ввод!CL255</f>
        <v>0</v>
      </c>
      <c r="CN84" s="36">
        <f>$E84*Ввод!CM255</f>
        <v>0</v>
      </c>
      <c r="CO84" s="36">
        <f>$E84*Ввод!CN255</f>
        <v>0</v>
      </c>
      <c r="CP84" s="36">
        <f>$E84*Ввод!CO255</f>
        <v>0</v>
      </c>
      <c r="CQ84" s="36">
        <f>$E84*Ввод!CP255</f>
        <v>0</v>
      </c>
      <c r="CR84" s="36">
        <f>$E84*Ввод!CQ255</f>
        <v>0</v>
      </c>
      <c r="CS84" s="36">
        <f>$E84*Ввод!CR255</f>
        <v>0</v>
      </c>
      <c r="CT84" s="36">
        <f>$E84*Ввод!CS255</f>
        <v>0</v>
      </c>
      <c r="CU84" s="36">
        <f>$E84*Ввод!CT255</f>
        <v>0</v>
      </c>
      <c r="CV84" s="36">
        <f>$E84*Ввод!CU255</f>
        <v>0</v>
      </c>
      <c r="CW84" s="36">
        <f>$E84*Ввод!CV255</f>
        <v>0</v>
      </c>
      <c r="CX84" s="36">
        <f>$E84*Ввод!CW255</f>
        <v>0</v>
      </c>
      <c r="CY84" s="36">
        <f>$E84*Ввод!CX255</f>
        <v>0</v>
      </c>
      <c r="CZ84" s="36">
        <f>$E84*Ввод!CY255</f>
        <v>0</v>
      </c>
      <c r="DA84" s="36">
        <f>$E84*Ввод!CZ255</f>
        <v>0</v>
      </c>
      <c r="DB84" s="36">
        <f>$E84*Ввод!DA255</f>
        <v>0</v>
      </c>
      <c r="DC84" s="36">
        <f>$E84*Ввод!DB255</f>
        <v>0</v>
      </c>
      <c r="DD84" s="36">
        <f>$E84*Ввод!DC255</f>
        <v>0</v>
      </c>
      <c r="DE84" s="36">
        <f>$E84*Ввод!DD255</f>
        <v>0</v>
      </c>
      <c r="DF84" s="36">
        <f>$E84*Ввод!DE255</f>
        <v>0</v>
      </c>
      <c r="DG84" s="36">
        <f>$E84*Ввод!DF255</f>
        <v>0</v>
      </c>
      <c r="DH84" s="36">
        <f>$E84*Ввод!DG255</f>
        <v>0</v>
      </c>
      <c r="DI84" s="36">
        <f>$E84*Ввод!DH255</f>
        <v>0</v>
      </c>
      <c r="DJ84" s="36">
        <f>$E84*Ввод!DI255</f>
        <v>0</v>
      </c>
    </row>
    <row r="85" spans="1:114" x14ac:dyDescent="0.25">
      <c r="B85" s="162" t="str">
        <f t="shared" si="12"/>
        <v>Реагенты</v>
      </c>
      <c r="D85" s="45" t="str">
        <f t="shared" si="13"/>
        <v>кг / Гкал</v>
      </c>
      <c r="E85" s="45">
        <f>N(Ввод!H256)</f>
        <v>0</v>
      </c>
      <c r="F85" s="36"/>
      <c r="G85" s="49"/>
      <c r="H85" s="49"/>
      <c r="I85" s="163"/>
      <c r="J85" s="36">
        <f>$E85*Ввод!I256</f>
        <v>0</v>
      </c>
      <c r="K85" s="36">
        <f>$E85*Ввод!J256</f>
        <v>0</v>
      </c>
      <c r="L85" s="36">
        <f>$E85*Ввод!K256</f>
        <v>0</v>
      </c>
      <c r="M85" s="36">
        <f>$E85*Ввод!L256</f>
        <v>0</v>
      </c>
      <c r="N85" s="36">
        <f>$E85*Ввод!M256</f>
        <v>0</v>
      </c>
      <c r="O85" s="36">
        <f>$E85*Ввод!N256</f>
        <v>0</v>
      </c>
      <c r="P85" s="36">
        <f>$E85*Ввод!O256</f>
        <v>0</v>
      </c>
      <c r="Q85" s="36">
        <f>$E85*Ввод!P256</f>
        <v>0</v>
      </c>
      <c r="R85" s="36">
        <f>$E85*Ввод!Q256</f>
        <v>0</v>
      </c>
      <c r="S85" s="36">
        <f>$E85*Ввод!R256</f>
        <v>0</v>
      </c>
      <c r="T85" s="36">
        <f>$E85*Ввод!S256</f>
        <v>0</v>
      </c>
      <c r="U85" s="36">
        <f>$E85*Ввод!T256</f>
        <v>0</v>
      </c>
      <c r="V85" s="36">
        <f>$E85*Ввод!U256</f>
        <v>0</v>
      </c>
      <c r="W85" s="36">
        <f>$E85*Ввод!V256</f>
        <v>0</v>
      </c>
      <c r="X85" s="36">
        <f>$E85*Ввод!W256</f>
        <v>0</v>
      </c>
      <c r="Y85" s="36">
        <f>$E85*Ввод!X256</f>
        <v>0</v>
      </c>
      <c r="Z85" s="36">
        <f>$E85*Ввод!Y256</f>
        <v>0</v>
      </c>
      <c r="AA85" s="36">
        <f>$E85*Ввод!Z256</f>
        <v>0</v>
      </c>
      <c r="AB85" s="36">
        <f>$E85*Ввод!AA256</f>
        <v>0</v>
      </c>
      <c r="AC85" s="36">
        <f>$E85*Ввод!AB256</f>
        <v>0</v>
      </c>
      <c r="AD85" s="36">
        <f>$E85*Ввод!AC256</f>
        <v>0</v>
      </c>
      <c r="AE85" s="36">
        <f>$E85*Ввод!AD256</f>
        <v>0</v>
      </c>
      <c r="AF85" s="36">
        <f>$E85*Ввод!AE256</f>
        <v>0</v>
      </c>
      <c r="AG85" s="36">
        <f>$E85*Ввод!AF256</f>
        <v>0</v>
      </c>
      <c r="AH85" s="36">
        <f>$E85*Ввод!AG256</f>
        <v>0</v>
      </c>
      <c r="AI85" s="36">
        <f>$E85*Ввод!AH256</f>
        <v>0</v>
      </c>
      <c r="AJ85" s="36">
        <f>$E85*Ввод!AI256</f>
        <v>0</v>
      </c>
      <c r="AK85" s="36">
        <f>$E85*Ввод!AJ256</f>
        <v>0</v>
      </c>
      <c r="AL85" s="36">
        <f>$E85*Ввод!AK256</f>
        <v>0</v>
      </c>
      <c r="AM85" s="36">
        <f>$E85*Ввод!AL256</f>
        <v>0</v>
      </c>
      <c r="AN85" s="36">
        <f>$E85*Ввод!AM256</f>
        <v>0</v>
      </c>
      <c r="AO85" s="36">
        <f>$E85*Ввод!AN256</f>
        <v>0</v>
      </c>
      <c r="AP85" s="36">
        <f>$E85*Ввод!AO256</f>
        <v>0</v>
      </c>
      <c r="AQ85" s="36">
        <f>$E85*Ввод!AP256</f>
        <v>0</v>
      </c>
      <c r="AR85" s="36">
        <f>$E85*Ввод!AQ256</f>
        <v>0</v>
      </c>
      <c r="AS85" s="36">
        <f>$E85*Ввод!AR256</f>
        <v>0</v>
      </c>
      <c r="AT85" s="36">
        <f>$E85*Ввод!AS256</f>
        <v>0</v>
      </c>
      <c r="AU85" s="36">
        <f>$E85*Ввод!AT256</f>
        <v>0</v>
      </c>
      <c r="AV85" s="36">
        <f>$E85*Ввод!AU256</f>
        <v>0</v>
      </c>
      <c r="AW85" s="36">
        <f>$E85*Ввод!AV256</f>
        <v>0</v>
      </c>
      <c r="AX85" s="36">
        <f>$E85*Ввод!AW256</f>
        <v>0</v>
      </c>
      <c r="AY85" s="36">
        <f>$E85*Ввод!AX256</f>
        <v>0</v>
      </c>
      <c r="AZ85" s="36">
        <f>$E85*Ввод!AY256</f>
        <v>0</v>
      </c>
      <c r="BA85" s="36">
        <f>$E85*Ввод!AZ256</f>
        <v>0</v>
      </c>
      <c r="BB85" s="36">
        <f>$E85*Ввод!BA256</f>
        <v>0</v>
      </c>
      <c r="BC85" s="36">
        <f>$E85*Ввод!BB256</f>
        <v>0</v>
      </c>
      <c r="BD85" s="36">
        <f>$E85*Ввод!BC256</f>
        <v>0</v>
      </c>
      <c r="BE85" s="36">
        <f>$E85*Ввод!BD256</f>
        <v>0</v>
      </c>
      <c r="BF85" s="36">
        <f>$E85*Ввод!BE256</f>
        <v>0</v>
      </c>
      <c r="BG85" s="36">
        <f>$E85*Ввод!BF256</f>
        <v>0</v>
      </c>
      <c r="BH85" s="36">
        <f>$E85*Ввод!BG256</f>
        <v>0</v>
      </c>
      <c r="BI85" s="36">
        <f>$E85*Ввод!BH256</f>
        <v>0</v>
      </c>
      <c r="BJ85" s="36">
        <f>$E85*Ввод!BI256</f>
        <v>0</v>
      </c>
      <c r="BK85" s="36">
        <f>$E85*Ввод!BJ256</f>
        <v>0</v>
      </c>
      <c r="BL85" s="36">
        <f>$E85*Ввод!BK256</f>
        <v>0</v>
      </c>
      <c r="BM85" s="36">
        <f>$E85*Ввод!BL256</f>
        <v>0</v>
      </c>
      <c r="BN85" s="36">
        <f>$E85*Ввод!BM256</f>
        <v>0</v>
      </c>
      <c r="BO85" s="36">
        <f>$E85*Ввод!BN256</f>
        <v>0</v>
      </c>
      <c r="BP85" s="36">
        <f>$E85*Ввод!BO256</f>
        <v>0</v>
      </c>
      <c r="BQ85" s="36">
        <f>$E85*Ввод!BP256</f>
        <v>0</v>
      </c>
      <c r="BR85" s="36">
        <f>$E85*Ввод!BQ256</f>
        <v>0</v>
      </c>
      <c r="BS85" s="36">
        <f>$E85*Ввод!BR256</f>
        <v>0</v>
      </c>
      <c r="BT85" s="36">
        <f>$E85*Ввод!BS256</f>
        <v>0</v>
      </c>
      <c r="BU85" s="36">
        <f>$E85*Ввод!BT256</f>
        <v>0</v>
      </c>
      <c r="BV85" s="36">
        <f>$E85*Ввод!BU256</f>
        <v>0</v>
      </c>
      <c r="BW85" s="36">
        <f>$E85*Ввод!BV256</f>
        <v>0</v>
      </c>
      <c r="BX85" s="36">
        <f>$E85*Ввод!BW256</f>
        <v>0</v>
      </c>
      <c r="BY85" s="36">
        <f>$E85*Ввод!BX256</f>
        <v>0</v>
      </c>
      <c r="BZ85" s="36">
        <f>$E85*Ввод!BY256</f>
        <v>0</v>
      </c>
      <c r="CA85" s="36">
        <f>$E85*Ввод!BZ256</f>
        <v>0</v>
      </c>
      <c r="CB85" s="36">
        <f>$E85*Ввод!CA256</f>
        <v>0</v>
      </c>
      <c r="CC85" s="36">
        <f>$E85*Ввод!CB256</f>
        <v>0</v>
      </c>
      <c r="CD85" s="36">
        <f>$E85*Ввод!CC256</f>
        <v>0</v>
      </c>
      <c r="CE85" s="36">
        <f>$E85*Ввод!CD256</f>
        <v>0</v>
      </c>
      <c r="CF85" s="36">
        <f>$E85*Ввод!CE256</f>
        <v>0</v>
      </c>
      <c r="CG85" s="36">
        <f>$E85*Ввод!CF256</f>
        <v>0</v>
      </c>
      <c r="CH85" s="36">
        <f>$E85*Ввод!CG256</f>
        <v>0</v>
      </c>
      <c r="CI85" s="36">
        <f>$E85*Ввод!CH256</f>
        <v>0</v>
      </c>
      <c r="CJ85" s="36">
        <f>$E85*Ввод!CI256</f>
        <v>0</v>
      </c>
      <c r="CK85" s="36">
        <f>$E85*Ввод!CJ256</f>
        <v>0</v>
      </c>
      <c r="CL85" s="36">
        <f>$E85*Ввод!CK256</f>
        <v>0</v>
      </c>
      <c r="CM85" s="36">
        <f>$E85*Ввод!CL256</f>
        <v>0</v>
      </c>
      <c r="CN85" s="36">
        <f>$E85*Ввод!CM256</f>
        <v>0</v>
      </c>
      <c r="CO85" s="36">
        <f>$E85*Ввод!CN256</f>
        <v>0</v>
      </c>
      <c r="CP85" s="36">
        <f>$E85*Ввод!CO256</f>
        <v>0</v>
      </c>
      <c r="CQ85" s="36">
        <f>$E85*Ввод!CP256</f>
        <v>0</v>
      </c>
      <c r="CR85" s="36">
        <f>$E85*Ввод!CQ256</f>
        <v>0</v>
      </c>
      <c r="CS85" s="36">
        <f>$E85*Ввод!CR256</f>
        <v>0</v>
      </c>
      <c r="CT85" s="36">
        <f>$E85*Ввод!CS256</f>
        <v>0</v>
      </c>
      <c r="CU85" s="36">
        <f>$E85*Ввод!CT256</f>
        <v>0</v>
      </c>
      <c r="CV85" s="36">
        <f>$E85*Ввод!CU256</f>
        <v>0</v>
      </c>
      <c r="CW85" s="36">
        <f>$E85*Ввод!CV256</f>
        <v>0</v>
      </c>
      <c r="CX85" s="36">
        <f>$E85*Ввод!CW256</f>
        <v>0</v>
      </c>
      <c r="CY85" s="36">
        <f>$E85*Ввод!CX256</f>
        <v>0</v>
      </c>
      <c r="CZ85" s="36">
        <f>$E85*Ввод!CY256</f>
        <v>0</v>
      </c>
      <c r="DA85" s="36">
        <f>$E85*Ввод!CZ256</f>
        <v>0</v>
      </c>
      <c r="DB85" s="36">
        <f>$E85*Ввод!DA256</f>
        <v>0</v>
      </c>
      <c r="DC85" s="36">
        <f>$E85*Ввод!DB256</f>
        <v>0</v>
      </c>
      <c r="DD85" s="36">
        <f>$E85*Ввод!DC256</f>
        <v>0</v>
      </c>
      <c r="DE85" s="36">
        <f>$E85*Ввод!DD256</f>
        <v>0</v>
      </c>
      <c r="DF85" s="36">
        <f>$E85*Ввод!DE256</f>
        <v>0</v>
      </c>
      <c r="DG85" s="36">
        <f>$E85*Ввод!DF256</f>
        <v>0</v>
      </c>
      <c r="DH85" s="36">
        <f>$E85*Ввод!DG256</f>
        <v>0</v>
      </c>
      <c r="DI85" s="36">
        <f>$E85*Ввод!DH256</f>
        <v>0</v>
      </c>
      <c r="DJ85" s="36">
        <f>$E85*Ввод!DI256</f>
        <v>0</v>
      </c>
    </row>
    <row r="86" spans="1:114" x14ac:dyDescent="0.25">
      <c r="B86" s="162" t="str">
        <f t="shared" si="12"/>
        <v>Прочие переменные расходы</v>
      </c>
      <c r="D86" s="45" t="str">
        <f t="shared" si="13"/>
        <v>ххх / Гкал</v>
      </c>
      <c r="E86" s="45">
        <f>N(Ввод!H257)</f>
        <v>0</v>
      </c>
      <c r="F86" s="36"/>
      <c r="G86" s="49"/>
      <c r="H86" s="49"/>
      <c r="I86" s="163"/>
      <c r="J86" s="36">
        <f>$E86*Ввод!I257</f>
        <v>0</v>
      </c>
      <c r="K86" s="36">
        <f>$E86*Ввод!J257</f>
        <v>0</v>
      </c>
      <c r="L86" s="36">
        <f>$E86*Ввод!K257</f>
        <v>0</v>
      </c>
      <c r="M86" s="36">
        <f>$E86*Ввод!L257</f>
        <v>0</v>
      </c>
      <c r="N86" s="36">
        <f>$E86*Ввод!M257</f>
        <v>0</v>
      </c>
      <c r="O86" s="36">
        <f>$E86*Ввод!N257</f>
        <v>0</v>
      </c>
      <c r="P86" s="36">
        <f>$E86*Ввод!O257</f>
        <v>0</v>
      </c>
      <c r="Q86" s="36">
        <f>$E86*Ввод!P257</f>
        <v>0</v>
      </c>
      <c r="R86" s="36">
        <f>$E86*Ввод!Q257</f>
        <v>0</v>
      </c>
      <c r="S86" s="36">
        <f>$E86*Ввод!R257</f>
        <v>0</v>
      </c>
      <c r="T86" s="36">
        <f>$E86*Ввод!S257</f>
        <v>0</v>
      </c>
      <c r="U86" s="36">
        <f>$E86*Ввод!T257</f>
        <v>0</v>
      </c>
      <c r="V86" s="36">
        <f>$E86*Ввод!U257</f>
        <v>0</v>
      </c>
      <c r="W86" s="36">
        <f>$E86*Ввод!V257</f>
        <v>0</v>
      </c>
      <c r="X86" s="36">
        <f>$E86*Ввод!W257</f>
        <v>0</v>
      </c>
      <c r="Y86" s="36">
        <f>$E86*Ввод!X257</f>
        <v>0</v>
      </c>
      <c r="Z86" s="36">
        <f>$E86*Ввод!Y257</f>
        <v>0</v>
      </c>
      <c r="AA86" s="36">
        <f>$E86*Ввод!Z257</f>
        <v>0</v>
      </c>
      <c r="AB86" s="36">
        <f>$E86*Ввод!AA257</f>
        <v>0</v>
      </c>
      <c r="AC86" s="36">
        <f>$E86*Ввод!AB257</f>
        <v>0</v>
      </c>
      <c r="AD86" s="36">
        <f>$E86*Ввод!AC257</f>
        <v>0</v>
      </c>
      <c r="AE86" s="36">
        <f>$E86*Ввод!AD257</f>
        <v>0</v>
      </c>
      <c r="AF86" s="36">
        <f>$E86*Ввод!AE257</f>
        <v>0</v>
      </c>
      <c r="AG86" s="36">
        <f>$E86*Ввод!AF257</f>
        <v>0</v>
      </c>
      <c r="AH86" s="36">
        <f>$E86*Ввод!AG257</f>
        <v>0</v>
      </c>
      <c r="AI86" s="36">
        <f>$E86*Ввод!AH257</f>
        <v>0</v>
      </c>
      <c r="AJ86" s="36">
        <f>$E86*Ввод!AI257</f>
        <v>0</v>
      </c>
      <c r="AK86" s="36">
        <f>$E86*Ввод!AJ257</f>
        <v>0</v>
      </c>
      <c r="AL86" s="36">
        <f>$E86*Ввод!AK257</f>
        <v>0</v>
      </c>
      <c r="AM86" s="36">
        <f>$E86*Ввод!AL257</f>
        <v>0</v>
      </c>
      <c r="AN86" s="36">
        <f>$E86*Ввод!AM257</f>
        <v>0</v>
      </c>
      <c r="AO86" s="36">
        <f>$E86*Ввод!AN257</f>
        <v>0</v>
      </c>
      <c r="AP86" s="36">
        <f>$E86*Ввод!AO257</f>
        <v>0</v>
      </c>
      <c r="AQ86" s="36">
        <f>$E86*Ввод!AP257</f>
        <v>0</v>
      </c>
      <c r="AR86" s="36">
        <f>$E86*Ввод!AQ257</f>
        <v>0</v>
      </c>
      <c r="AS86" s="36">
        <f>$E86*Ввод!AR257</f>
        <v>0</v>
      </c>
      <c r="AT86" s="36">
        <f>$E86*Ввод!AS257</f>
        <v>0</v>
      </c>
      <c r="AU86" s="36">
        <f>$E86*Ввод!AT257</f>
        <v>0</v>
      </c>
      <c r="AV86" s="36">
        <f>$E86*Ввод!AU257</f>
        <v>0</v>
      </c>
      <c r="AW86" s="36">
        <f>$E86*Ввод!AV257</f>
        <v>0</v>
      </c>
      <c r="AX86" s="36">
        <f>$E86*Ввод!AW257</f>
        <v>0</v>
      </c>
      <c r="AY86" s="36">
        <f>$E86*Ввод!AX257</f>
        <v>0</v>
      </c>
      <c r="AZ86" s="36">
        <f>$E86*Ввод!AY257</f>
        <v>0</v>
      </c>
      <c r="BA86" s="36">
        <f>$E86*Ввод!AZ257</f>
        <v>0</v>
      </c>
      <c r="BB86" s="36">
        <f>$E86*Ввод!BA257</f>
        <v>0</v>
      </c>
      <c r="BC86" s="36">
        <f>$E86*Ввод!BB257</f>
        <v>0</v>
      </c>
      <c r="BD86" s="36">
        <f>$E86*Ввод!BC257</f>
        <v>0</v>
      </c>
      <c r="BE86" s="36">
        <f>$E86*Ввод!BD257</f>
        <v>0</v>
      </c>
      <c r="BF86" s="36">
        <f>$E86*Ввод!BE257</f>
        <v>0</v>
      </c>
      <c r="BG86" s="36">
        <f>$E86*Ввод!BF257</f>
        <v>0</v>
      </c>
      <c r="BH86" s="36">
        <f>$E86*Ввод!BG257</f>
        <v>0</v>
      </c>
      <c r="BI86" s="36">
        <f>$E86*Ввод!BH257</f>
        <v>0</v>
      </c>
      <c r="BJ86" s="36">
        <f>$E86*Ввод!BI257</f>
        <v>0</v>
      </c>
      <c r="BK86" s="36">
        <f>$E86*Ввод!BJ257</f>
        <v>0</v>
      </c>
      <c r="BL86" s="36">
        <f>$E86*Ввод!BK257</f>
        <v>0</v>
      </c>
      <c r="BM86" s="36">
        <f>$E86*Ввод!BL257</f>
        <v>0</v>
      </c>
      <c r="BN86" s="36">
        <f>$E86*Ввод!BM257</f>
        <v>0</v>
      </c>
      <c r="BO86" s="36">
        <f>$E86*Ввод!BN257</f>
        <v>0</v>
      </c>
      <c r="BP86" s="36">
        <f>$E86*Ввод!BO257</f>
        <v>0</v>
      </c>
      <c r="BQ86" s="36">
        <f>$E86*Ввод!BP257</f>
        <v>0</v>
      </c>
      <c r="BR86" s="36">
        <f>$E86*Ввод!BQ257</f>
        <v>0</v>
      </c>
      <c r="BS86" s="36">
        <f>$E86*Ввод!BR257</f>
        <v>0</v>
      </c>
      <c r="BT86" s="36">
        <f>$E86*Ввод!BS257</f>
        <v>0</v>
      </c>
      <c r="BU86" s="36">
        <f>$E86*Ввод!BT257</f>
        <v>0</v>
      </c>
      <c r="BV86" s="36">
        <f>$E86*Ввод!BU257</f>
        <v>0</v>
      </c>
      <c r="BW86" s="36">
        <f>$E86*Ввод!BV257</f>
        <v>0</v>
      </c>
      <c r="BX86" s="36">
        <f>$E86*Ввод!BW257</f>
        <v>0</v>
      </c>
      <c r="BY86" s="36">
        <f>$E86*Ввод!BX257</f>
        <v>0</v>
      </c>
      <c r="BZ86" s="36">
        <f>$E86*Ввод!BY257</f>
        <v>0</v>
      </c>
      <c r="CA86" s="36">
        <f>$E86*Ввод!BZ257</f>
        <v>0</v>
      </c>
      <c r="CB86" s="36">
        <f>$E86*Ввод!CA257</f>
        <v>0</v>
      </c>
      <c r="CC86" s="36">
        <f>$E86*Ввод!CB257</f>
        <v>0</v>
      </c>
      <c r="CD86" s="36">
        <f>$E86*Ввод!CC257</f>
        <v>0</v>
      </c>
      <c r="CE86" s="36">
        <f>$E86*Ввод!CD257</f>
        <v>0</v>
      </c>
      <c r="CF86" s="36">
        <f>$E86*Ввод!CE257</f>
        <v>0</v>
      </c>
      <c r="CG86" s="36">
        <f>$E86*Ввод!CF257</f>
        <v>0</v>
      </c>
      <c r="CH86" s="36">
        <f>$E86*Ввод!CG257</f>
        <v>0</v>
      </c>
      <c r="CI86" s="36">
        <f>$E86*Ввод!CH257</f>
        <v>0</v>
      </c>
      <c r="CJ86" s="36">
        <f>$E86*Ввод!CI257</f>
        <v>0</v>
      </c>
      <c r="CK86" s="36">
        <f>$E86*Ввод!CJ257</f>
        <v>0</v>
      </c>
      <c r="CL86" s="36">
        <f>$E86*Ввод!CK257</f>
        <v>0</v>
      </c>
      <c r="CM86" s="36">
        <f>$E86*Ввод!CL257</f>
        <v>0</v>
      </c>
      <c r="CN86" s="36">
        <f>$E86*Ввод!CM257</f>
        <v>0</v>
      </c>
      <c r="CO86" s="36">
        <f>$E86*Ввод!CN257</f>
        <v>0</v>
      </c>
      <c r="CP86" s="36">
        <f>$E86*Ввод!CO257</f>
        <v>0</v>
      </c>
      <c r="CQ86" s="36">
        <f>$E86*Ввод!CP257</f>
        <v>0</v>
      </c>
      <c r="CR86" s="36">
        <f>$E86*Ввод!CQ257</f>
        <v>0</v>
      </c>
      <c r="CS86" s="36">
        <f>$E86*Ввод!CR257</f>
        <v>0</v>
      </c>
      <c r="CT86" s="36">
        <f>$E86*Ввод!CS257</f>
        <v>0</v>
      </c>
      <c r="CU86" s="36">
        <f>$E86*Ввод!CT257</f>
        <v>0</v>
      </c>
      <c r="CV86" s="36">
        <f>$E86*Ввод!CU257</f>
        <v>0</v>
      </c>
      <c r="CW86" s="36">
        <f>$E86*Ввод!CV257</f>
        <v>0</v>
      </c>
      <c r="CX86" s="36">
        <f>$E86*Ввод!CW257</f>
        <v>0</v>
      </c>
      <c r="CY86" s="36">
        <f>$E86*Ввод!CX257</f>
        <v>0</v>
      </c>
      <c r="CZ86" s="36">
        <f>$E86*Ввод!CY257</f>
        <v>0</v>
      </c>
      <c r="DA86" s="36">
        <f>$E86*Ввод!CZ257</f>
        <v>0</v>
      </c>
      <c r="DB86" s="36">
        <f>$E86*Ввод!DA257</f>
        <v>0</v>
      </c>
      <c r="DC86" s="36">
        <f>$E86*Ввод!DB257</f>
        <v>0</v>
      </c>
      <c r="DD86" s="36">
        <f>$E86*Ввод!DC257</f>
        <v>0</v>
      </c>
      <c r="DE86" s="36">
        <f>$E86*Ввод!DD257</f>
        <v>0</v>
      </c>
      <c r="DF86" s="36">
        <f>$E86*Ввод!DE257</f>
        <v>0</v>
      </c>
      <c r="DG86" s="36">
        <f>$E86*Ввод!DF257</f>
        <v>0</v>
      </c>
      <c r="DH86" s="36">
        <f>$E86*Ввод!DG257</f>
        <v>0</v>
      </c>
      <c r="DI86" s="36">
        <f>$E86*Ввод!DH257</f>
        <v>0</v>
      </c>
      <c r="DJ86" s="36">
        <f>$E86*Ввод!DI257</f>
        <v>0</v>
      </c>
    </row>
    <row r="87" spans="1:114" s="28" customFormat="1" x14ac:dyDescent="0.25">
      <c r="A87" s="46"/>
      <c r="B87" s="159" t="s">
        <v>288</v>
      </c>
      <c r="D87" s="149"/>
      <c r="E87" s="149"/>
      <c r="I87" s="160"/>
      <c r="J87" s="161"/>
      <c r="K87" s="161"/>
      <c r="L87" s="161"/>
      <c r="M87" s="161"/>
      <c r="N87" s="161"/>
      <c r="O87" s="161"/>
      <c r="P87" s="161"/>
      <c r="Q87" s="161"/>
    </row>
    <row r="88" spans="1:114" x14ac:dyDescent="0.25">
      <c r="B88" s="162" t="str">
        <f t="shared" ref="B88:B97" si="14">B38</f>
        <v>Электроэнергия</v>
      </c>
      <c r="F88" s="36"/>
      <c r="G88" s="49"/>
      <c r="H88" s="49"/>
      <c r="I88" s="163"/>
      <c r="J88" s="165">
        <f>(J38+J49)*SUM(J$61:J$62,J$64:J$65)*(J68+J78)</f>
        <v>398.15993079502113</v>
      </c>
      <c r="K88" s="165">
        <f t="shared" ref="K88:BV88" si="15">(K38+K49)*SUM(K$61:K$62,K$64:K$65)*(K68+K78)</f>
        <v>79.631986159004228</v>
      </c>
      <c r="L88" s="165">
        <f t="shared" si="15"/>
        <v>41.329000816523198</v>
      </c>
      <c r="M88" s="165">
        <f t="shared" si="15"/>
        <v>289.30300571566227</v>
      </c>
      <c r="N88" s="165">
        <f t="shared" si="15"/>
        <v>413.29000816523188</v>
      </c>
      <c r="O88" s="165">
        <f t="shared" si="15"/>
        <v>82.658001633046396</v>
      </c>
      <c r="P88" s="165">
        <f t="shared" si="15"/>
        <v>42.568870841018885</v>
      </c>
      <c r="Q88" s="165">
        <f t="shared" si="15"/>
        <v>297.98209588713217</v>
      </c>
      <c r="R88" s="165">
        <f t="shared" si="15"/>
        <v>425.68870841018884</v>
      </c>
      <c r="S88" s="165">
        <f t="shared" si="15"/>
        <v>85.13774168203777</v>
      </c>
      <c r="T88" s="165">
        <f t="shared" si="15"/>
        <v>43.845936966249454</v>
      </c>
      <c r="U88" s="165">
        <f t="shared" si="15"/>
        <v>306.92155876374619</v>
      </c>
      <c r="V88" s="165">
        <f t="shared" si="15"/>
        <v>438.45936966249451</v>
      </c>
      <c r="W88" s="165">
        <f t="shared" si="15"/>
        <v>87.691873932498908</v>
      </c>
      <c r="X88" s="165">
        <f t="shared" si="15"/>
        <v>45.577858106010318</v>
      </c>
      <c r="Y88" s="165">
        <f t="shared" si="15"/>
        <v>319.04500674207219</v>
      </c>
      <c r="Z88" s="165">
        <f t="shared" si="15"/>
        <v>455.77858106010314</v>
      </c>
      <c r="AA88" s="165">
        <f t="shared" si="15"/>
        <v>91.155716212020636</v>
      </c>
      <c r="AB88" s="165">
        <f t="shared" si="15"/>
        <v>47.379218831633146</v>
      </c>
      <c r="AC88" s="165">
        <f t="shared" si="15"/>
        <v>331.65453182143199</v>
      </c>
      <c r="AD88" s="165">
        <f t="shared" si="15"/>
        <v>473.79218831633148</v>
      </c>
      <c r="AE88" s="165">
        <f t="shared" si="15"/>
        <v>94.758437663266292</v>
      </c>
      <c r="AF88" s="165">
        <f t="shared" si="15"/>
        <v>49.250145369134053</v>
      </c>
      <c r="AG88" s="165">
        <f t="shared" si="15"/>
        <v>344.75101758393828</v>
      </c>
      <c r="AH88" s="165">
        <f t="shared" si="15"/>
        <v>492.50145369134049</v>
      </c>
      <c r="AI88" s="165">
        <f t="shared" si="15"/>
        <v>98.500290738268106</v>
      </c>
      <c r="AJ88" s="165">
        <f t="shared" si="15"/>
        <v>51.191059933658238</v>
      </c>
      <c r="AK88" s="165">
        <f t="shared" si="15"/>
        <v>358.33741953560758</v>
      </c>
      <c r="AL88" s="165">
        <f t="shared" si="15"/>
        <v>511.91059933658232</v>
      </c>
      <c r="AM88" s="165">
        <f t="shared" si="15"/>
        <v>102.38211986731648</v>
      </c>
      <c r="AN88" s="165">
        <f t="shared" si="15"/>
        <v>53.204416297827649</v>
      </c>
      <c r="AO88" s="165">
        <f t="shared" si="15"/>
        <v>372.43091408479353</v>
      </c>
      <c r="AP88" s="165">
        <f t="shared" si="15"/>
        <v>532.04416297827652</v>
      </c>
      <c r="AQ88" s="165">
        <f t="shared" si="15"/>
        <v>106.4088325956553</v>
      </c>
      <c r="AR88" s="165">
        <f t="shared" si="15"/>
        <v>55.293870637859655</v>
      </c>
      <c r="AS88" s="165">
        <f t="shared" si="15"/>
        <v>387.05709446501743</v>
      </c>
      <c r="AT88" s="165">
        <f t="shared" si="15"/>
        <v>552.93870637859641</v>
      </c>
      <c r="AU88" s="165">
        <f t="shared" si="15"/>
        <v>110.58774127571931</v>
      </c>
      <c r="AV88" s="165">
        <f t="shared" si="15"/>
        <v>57.464084476042103</v>
      </c>
      <c r="AW88" s="165">
        <f t="shared" si="15"/>
        <v>402.24859133229467</v>
      </c>
      <c r="AX88" s="165">
        <f t="shared" si="15"/>
        <v>574.64084476042103</v>
      </c>
      <c r="AY88" s="165">
        <f t="shared" si="15"/>
        <v>114.92816895208421</v>
      </c>
      <c r="AZ88" s="165">
        <f t="shared" si="15"/>
        <v>59.721213805572702</v>
      </c>
      <c r="BA88" s="165">
        <f t="shared" si="15"/>
        <v>418.04849663900876</v>
      </c>
      <c r="BB88" s="165">
        <f t="shared" si="15"/>
        <v>597.212138055727</v>
      </c>
      <c r="BC88" s="165">
        <f t="shared" si="15"/>
        <v>119.4424276111454</v>
      </c>
      <c r="BD88" s="165">
        <f t="shared" si="15"/>
        <v>62.070212915338928</v>
      </c>
      <c r="BE88" s="165">
        <f t="shared" si="15"/>
        <v>434.49149040737245</v>
      </c>
      <c r="BF88" s="165">
        <f t="shared" si="15"/>
        <v>620.70212915338925</v>
      </c>
      <c r="BG88" s="165">
        <f t="shared" si="15"/>
        <v>124.14042583067786</v>
      </c>
      <c r="BH88" s="165">
        <f t="shared" si="15"/>
        <v>64.514337476349525</v>
      </c>
      <c r="BI88" s="165">
        <f t="shared" si="15"/>
        <v>645.14337476349522</v>
      </c>
      <c r="BJ88" s="165">
        <f t="shared" si="15"/>
        <v>645.14337476349522</v>
      </c>
      <c r="BK88" s="165">
        <f t="shared" si="15"/>
        <v>645.14337476349522</v>
      </c>
      <c r="BL88" s="165">
        <f t="shared" si="15"/>
        <v>645.14337476349522</v>
      </c>
      <c r="BM88" s="165">
        <f t="shared" si="15"/>
        <v>645.14337476349522</v>
      </c>
      <c r="BN88" s="165">
        <f t="shared" si="15"/>
        <v>645.14337476349522</v>
      </c>
      <c r="BO88" s="165">
        <f t="shared" si="15"/>
        <v>645.14337476349522</v>
      </c>
      <c r="BP88" s="165">
        <f t="shared" si="15"/>
        <v>645.14337476349522</v>
      </c>
      <c r="BQ88" s="165">
        <f t="shared" si="15"/>
        <v>645.14337476349522</v>
      </c>
      <c r="BR88" s="165">
        <f t="shared" si="15"/>
        <v>645.14337476349522</v>
      </c>
      <c r="BS88" s="165">
        <f t="shared" si="15"/>
        <v>645.14337476349522</v>
      </c>
      <c r="BT88" s="165">
        <f t="shared" si="15"/>
        <v>645.14337476349522</v>
      </c>
      <c r="BU88" s="165">
        <f t="shared" si="15"/>
        <v>645.14337476349522</v>
      </c>
      <c r="BV88" s="165">
        <f t="shared" si="15"/>
        <v>645.14337476349522</v>
      </c>
      <c r="BW88" s="165">
        <f t="shared" ref="BW88:DJ88" si="16">(BW38+BW49)*SUM(BW$61:BW$62,BW$64:BW$65)*(BW68+BW78)</f>
        <v>645.14337476349522</v>
      </c>
      <c r="BX88" s="165">
        <f t="shared" si="16"/>
        <v>645.14337476349522</v>
      </c>
      <c r="BY88" s="165">
        <f t="shared" si="16"/>
        <v>645.14337476349522</v>
      </c>
      <c r="BZ88" s="165">
        <f t="shared" si="16"/>
        <v>645.14337476349522</v>
      </c>
      <c r="CA88" s="165">
        <f t="shared" si="16"/>
        <v>645.14337476349522</v>
      </c>
      <c r="CB88" s="165">
        <f t="shared" si="16"/>
        <v>645.14337476349522</v>
      </c>
      <c r="CC88" s="165">
        <f t="shared" si="16"/>
        <v>645.14337476349522</v>
      </c>
      <c r="CD88" s="165">
        <f t="shared" si="16"/>
        <v>645.14337476349522</v>
      </c>
      <c r="CE88" s="165">
        <f t="shared" si="16"/>
        <v>645.14337476349522</v>
      </c>
      <c r="CF88" s="165">
        <f t="shared" si="16"/>
        <v>645.14337476349522</v>
      </c>
      <c r="CG88" s="165">
        <f t="shared" si="16"/>
        <v>645.14337476349522</v>
      </c>
      <c r="CH88" s="165">
        <f t="shared" si="16"/>
        <v>645.14337476349522</v>
      </c>
      <c r="CI88" s="165">
        <f t="shared" si="16"/>
        <v>645.14337476349522</v>
      </c>
      <c r="CJ88" s="165">
        <f t="shared" si="16"/>
        <v>645.14337476349522</v>
      </c>
      <c r="CK88" s="165">
        <f t="shared" si="16"/>
        <v>645.14337476349522</v>
      </c>
      <c r="CL88" s="165">
        <f t="shared" si="16"/>
        <v>645.14337476349522</v>
      </c>
      <c r="CM88" s="165">
        <f t="shared" si="16"/>
        <v>645.14337476349522</v>
      </c>
      <c r="CN88" s="165">
        <f t="shared" si="16"/>
        <v>645.14337476349522</v>
      </c>
      <c r="CO88" s="165">
        <f t="shared" si="16"/>
        <v>645.14337476349522</v>
      </c>
      <c r="CP88" s="165">
        <f t="shared" si="16"/>
        <v>645.14337476349522</v>
      </c>
      <c r="CQ88" s="165">
        <f t="shared" si="16"/>
        <v>645.14337476349522</v>
      </c>
      <c r="CR88" s="165">
        <f t="shared" si="16"/>
        <v>645.14337476349522</v>
      </c>
      <c r="CS88" s="165">
        <f t="shared" si="16"/>
        <v>645.14337476349522</v>
      </c>
      <c r="CT88" s="165">
        <f t="shared" si="16"/>
        <v>645.14337476349522</v>
      </c>
      <c r="CU88" s="165">
        <f t="shared" si="16"/>
        <v>645.14337476349522</v>
      </c>
      <c r="CV88" s="165">
        <f t="shared" si="16"/>
        <v>645.14337476349522</v>
      </c>
      <c r="CW88" s="165">
        <f t="shared" si="16"/>
        <v>645.14337476349522</v>
      </c>
      <c r="CX88" s="165">
        <f t="shared" si="16"/>
        <v>645.14337476349522</v>
      </c>
      <c r="CY88" s="165">
        <f t="shared" si="16"/>
        <v>645.14337476349522</v>
      </c>
      <c r="CZ88" s="165">
        <f t="shared" si="16"/>
        <v>645.14337476349522</v>
      </c>
      <c r="DA88" s="165">
        <f t="shared" si="16"/>
        <v>645.14337476349522</v>
      </c>
      <c r="DB88" s="165">
        <f t="shared" si="16"/>
        <v>645.14337476349522</v>
      </c>
      <c r="DC88" s="165">
        <f t="shared" si="16"/>
        <v>645.14337476349522</v>
      </c>
      <c r="DD88" s="165">
        <f t="shared" si="16"/>
        <v>645.14337476349522</v>
      </c>
      <c r="DE88" s="165">
        <f t="shared" si="16"/>
        <v>645.14337476349522</v>
      </c>
      <c r="DF88" s="165">
        <f t="shared" si="16"/>
        <v>645.14337476349522</v>
      </c>
      <c r="DG88" s="165">
        <f t="shared" si="16"/>
        <v>645.14337476349522</v>
      </c>
      <c r="DH88" s="165">
        <f t="shared" si="16"/>
        <v>645.14337476349522</v>
      </c>
      <c r="DI88" s="165">
        <f t="shared" si="16"/>
        <v>645.14337476349522</v>
      </c>
      <c r="DJ88" s="165">
        <f t="shared" si="16"/>
        <v>645.14337476349522</v>
      </c>
    </row>
    <row r="89" spans="1:114" x14ac:dyDescent="0.25">
      <c r="B89" s="162" t="str">
        <f t="shared" si="14"/>
        <v>Теплоэнергия</v>
      </c>
      <c r="F89" s="36"/>
      <c r="G89" s="49"/>
      <c r="H89" s="49"/>
      <c r="I89" s="163"/>
      <c r="J89" s="165">
        <f t="shared" ref="J89:AO89" si="17">(J39+J50)*(J$62+J$65)</f>
        <v>0</v>
      </c>
      <c r="K89" s="165">
        <f t="shared" si="17"/>
        <v>0</v>
      </c>
      <c r="L89" s="165">
        <f t="shared" si="17"/>
        <v>0</v>
      </c>
      <c r="M89" s="165">
        <f t="shared" si="17"/>
        <v>0</v>
      </c>
      <c r="N89" s="165">
        <f t="shared" si="17"/>
        <v>0</v>
      </c>
      <c r="O89" s="165">
        <f t="shared" si="17"/>
        <v>0</v>
      </c>
      <c r="P89" s="165">
        <f t="shared" si="17"/>
        <v>0</v>
      </c>
      <c r="Q89" s="165">
        <f t="shared" si="17"/>
        <v>0</v>
      </c>
      <c r="R89" s="165">
        <f t="shared" si="17"/>
        <v>0</v>
      </c>
      <c r="S89" s="165">
        <f t="shared" si="17"/>
        <v>0</v>
      </c>
      <c r="T89" s="165">
        <f t="shared" si="17"/>
        <v>0</v>
      </c>
      <c r="U89" s="165">
        <f t="shared" si="17"/>
        <v>0</v>
      </c>
      <c r="V89" s="165">
        <f t="shared" si="17"/>
        <v>0</v>
      </c>
      <c r="W89" s="165">
        <f t="shared" si="17"/>
        <v>0</v>
      </c>
      <c r="X89" s="165">
        <f t="shared" si="17"/>
        <v>0</v>
      </c>
      <c r="Y89" s="165">
        <f t="shared" si="17"/>
        <v>0</v>
      </c>
      <c r="Z89" s="165">
        <f t="shared" si="17"/>
        <v>0</v>
      </c>
      <c r="AA89" s="165">
        <f t="shared" si="17"/>
        <v>0</v>
      </c>
      <c r="AB89" s="165">
        <f t="shared" si="17"/>
        <v>0</v>
      </c>
      <c r="AC89" s="165">
        <f t="shared" si="17"/>
        <v>0</v>
      </c>
      <c r="AD89" s="165">
        <f t="shared" si="17"/>
        <v>0</v>
      </c>
      <c r="AE89" s="165">
        <f t="shared" si="17"/>
        <v>0</v>
      </c>
      <c r="AF89" s="165">
        <f t="shared" si="17"/>
        <v>0</v>
      </c>
      <c r="AG89" s="165">
        <f t="shared" si="17"/>
        <v>0</v>
      </c>
      <c r="AH89" s="165">
        <f t="shared" si="17"/>
        <v>0</v>
      </c>
      <c r="AI89" s="165">
        <f t="shared" si="17"/>
        <v>0</v>
      </c>
      <c r="AJ89" s="165">
        <f t="shared" si="17"/>
        <v>0</v>
      </c>
      <c r="AK89" s="165">
        <f t="shared" si="17"/>
        <v>0</v>
      </c>
      <c r="AL89" s="165">
        <f t="shared" si="17"/>
        <v>0</v>
      </c>
      <c r="AM89" s="165">
        <f t="shared" si="17"/>
        <v>0</v>
      </c>
      <c r="AN89" s="165">
        <f t="shared" si="17"/>
        <v>0</v>
      </c>
      <c r="AO89" s="165">
        <f t="shared" si="17"/>
        <v>0</v>
      </c>
      <c r="AP89" s="165">
        <f t="shared" ref="AP89:BU89" si="18">(AP39+AP50)*(AP$62+AP$65)</f>
        <v>0</v>
      </c>
      <c r="AQ89" s="165">
        <f t="shared" si="18"/>
        <v>0</v>
      </c>
      <c r="AR89" s="165">
        <f t="shared" si="18"/>
        <v>0</v>
      </c>
      <c r="AS89" s="165">
        <f t="shared" si="18"/>
        <v>0</v>
      </c>
      <c r="AT89" s="165">
        <f t="shared" si="18"/>
        <v>0</v>
      </c>
      <c r="AU89" s="165">
        <f t="shared" si="18"/>
        <v>0</v>
      </c>
      <c r="AV89" s="165">
        <f t="shared" si="18"/>
        <v>0</v>
      </c>
      <c r="AW89" s="165">
        <f t="shared" si="18"/>
        <v>0</v>
      </c>
      <c r="AX89" s="165">
        <f t="shared" si="18"/>
        <v>0</v>
      </c>
      <c r="AY89" s="165">
        <f t="shared" si="18"/>
        <v>0</v>
      </c>
      <c r="AZ89" s="165">
        <f t="shared" si="18"/>
        <v>0</v>
      </c>
      <c r="BA89" s="165">
        <f t="shared" si="18"/>
        <v>0</v>
      </c>
      <c r="BB89" s="165">
        <f t="shared" si="18"/>
        <v>0</v>
      </c>
      <c r="BC89" s="165">
        <f t="shared" si="18"/>
        <v>0</v>
      </c>
      <c r="BD89" s="165">
        <f t="shared" si="18"/>
        <v>0</v>
      </c>
      <c r="BE89" s="165">
        <f t="shared" si="18"/>
        <v>0</v>
      </c>
      <c r="BF89" s="165">
        <f t="shared" si="18"/>
        <v>0</v>
      </c>
      <c r="BG89" s="165">
        <f t="shared" si="18"/>
        <v>0</v>
      </c>
      <c r="BH89" s="165">
        <f t="shared" si="18"/>
        <v>0</v>
      </c>
      <c r="BI89" s="165">
        <f t="shared" si="18"/>
        <v>0</v>
      </c>
      <c r="BJ89" s="165">
        <f t="shared" si="18"/>
        <v>0</v>
      </c>
      <c r="BK89" s="165">
        <f t="shared" si="18"/>
        <v>0</v>
      </c>
      <c r="BL89" s="165">
        <f t="shared" si="18"/>
        <v>0</v>
      </c>
      <c r="BM89" s="165">
        <f t="shared" si="18"/>
        <v>0</v>
      </c>
      <c r="BN89" s="165">
        <f t="shared" si="18"/>
        <v>0</v>
      </c>
      <c r="BO89" s="165">
        <f t="shared" si="18"/>
        <v>0</v>
      </c>
      <c r="BP89" s="165">
        <f t="shared" si="18"/>
        <v>0</v>
      </c>
      <c r="BQ89" s="165">
        <f t="shared" si="18"/>
        <v>0</v>
      </c>
      <c r="BR89" s="165">
        <f t="shared" si="18"/>
        <v>0</v>
      </c>
      <c r="BS89" s="165">
        <f t="shared" si="18"/>
        <v>0</v>
      </c>
      <c r="BT89" s="165">
        <f t="shared" si="18"/>
        <v>0</v>
      </c>
      <c r="BU89" s="165">
        <f t="shared" si="18"/>
        <v>0</v>
      </c>
      <c r="BV89" s="165">
        <f t="shared" ref="BV89:DA89" si="19">(BV39+BV50)*(BV$62+BV$65)</f>
        <v>0</v>
      </c>
      <c r="BW89" s="165">
        <f t="shared" si="19"/>
        <v>0</v>
      </c>
      <c r="BX89" s="165">
        <f t="shared" si="19"/>
        <v>0</v>
      </c>
      <c r="BY89" s="165">
        <f t="shared" si="19"/>
        <v>0</v>
      </c>
      <c r="BZ89" s="165">
        <f t="shared" si="19"/>
        <v>0</v>
      </c>
      <c r="CA89" s="165">
        <f t="shared" si="19"/>
        <v>0</v>
      </c>
      <c r="CB89" s="165">
        <f t="shared" si="19"/>
        <v>0</v>
      </c>
      <c r="CC89" s="165">
        <f t="shared" si="19"/>
        <v>0</v>
      </c>
      <c r="CD89" s="165">
        <f t="shared" si="19"/>
        <v>0</v>
      </c>
      <c r="CE89" s="165">
        <f t="shared" si="19"/>
        <v>0</v>
      </c>
      <c r="CF89" s="165">
        <f t="shared" si="19"/>
        <v>0</v>
      </c>
      <c r="CG89" s="165">
        <f t="shared" si="19"/>
        <v>0</v>
      </c>
      <c r="CH89" s="165">
        <f t="shared" si="19"/>
        <v>0</v>
      </c>
      <c r="CI89" s="165">
        <f t="shared" si="19"/>
        <v>0</v>
      </c>
      <c r="CJ89" s="165">
        <f t="shared" si="19"/>
        <v>0</v>
      </c>
      <c r="CK89" s="165">
        <f t="shared" si="19"/>
        <v>0</v>
      </c>
      <c r="CL89" s="165">
        <f t="shared" si="19"/>
        <v>0</v>
      </c>
      <c r="CM89" s="165">
        <f t="shared" si="19"/>
        <v>0</v>
      </c>
      <c r="CN89" s="165">
        <f t="shared" si="19"/>
        <v>0</v>
      </c>
      <c r="CO89" s="165">
        <f t="shared" si="19"/>
        <v>0</v>
      </c>
      <c r="CP89" s="165">
        <f t="shared" si="19"/>
        <v>0</v>
      </c>
      <c r="CQ89" s="165">
        <f t="shared" si="19"/>
        <v>0</v>
      </c>
      <c r="CR89" s="165">
        <f t="shared" si="19"/>
        <v>0</v>
      </c>
      <c r="CS89" s="165">
        <f t="shared" si="19"/>
        <v>0</v>
      </c>
      <c r="CT89" s="165">
        <f t="shared" si="19"/>
        <v>0</v>
      </c>
      <c r="CU89" s="165">
        <f t="shared" si="19"/>
        <v>0</v>
      </c>
      <c r="CV89" s="165">
        <f t="shared" si="19"/>
        <v>0</v>
      </c>
      <c r="CW89" s="165">
        <f t="shared" si="19"/>
        <v>0</v>
      </c>
      <c r="CX89" s="165">
        <f t="shared" si="19"/>
        <v>0</v>
      </c>
      <c r="CY89" s="165">
        <f t="shared" si="19"/>
        <v>0</v>
      </c>
      <c r="CZ89" s="165">
        <f t="shared" si="19"/>
        <v>0</v>
      </c>
      <c r="DA89" s="165">
        <f t="shared" si="19"/>
        <v>0</v>
      </c>
      <c r="DB89" s="165">
        <f t="shared" ref="DB89:DJ89" si="20">(DB39+DB50)*(DB$62+DB$65)</f>
        <v>0</v>
      </c>
      <c r="DC89" s="165">
        <f t="shared" si="20"/>
        <v>0</v>
      </c>
      <c r="DD89" s="165">
        <f t="shared" si="20"/>
        <v>0</v>
      </c>
      <c r="DE89" s="165">
        <f t="shared" si="20"/>
        <v>0</v>
      </c>
      <c r="DF89" s="165">
        <f t="shared" si="20"/>
        <v>0</v>
      </c>
      <c r="DG89" s="165">
        <f t="shared" si="20"/>
        <v>0</v>
      </c>
      <c r="DH89" s="165">
        <f t="shared" si="20"/>
        <v>0</v>
      </c>
      <c r="DI89" s="165">
        <f t="shared" si="20"/>
        <v>0</v>
      </c>
      <c r="DJ89" s="165">
        <f t="shared" si="20"/>
        <v>0</v>
      </c>
    </row>
    <row r="90" spans="1:114" x14ac:dyDescent="0.25">
      <c r="B90" s="162" t="str">
        <f t="shared" si="14"/>
        <v>Природный газ</v>
      </c>
      <c r="F90" s="36"/>
      <c r="G90" s="49"/>
      <c r="H90" s="49"/>
      <c r="I90" s="163"/>
      <c r="J90" s="165">
        <f t="shared" ref="J90:AO90" si="21">(J40+J51)*(J$61+J$64)*(J69+J79)</f>
        <v>0</v>
      </c>
      <c r="K90" s="165">
        <f t="shared" si="21"/>
        <v>0</v>
      </c>
      <c r="L90" s="165">
        <f t="shared" si="21"/>
        <v>0</v>
      </c>
      <c r="M90" s="165">
        <f t="shared" si="21"/>
        <v>0</v>
      </c>
      <c r="N90" s="165">
        <f t="shared" si="21"/>
        <v>0</v>
      </c>
      <c r="O90" s="165">
        <f t="shared" si="21"/>
        <v>0</v>
      </c>
      <c r="P90" s="165">
        <f t="shared" si="21"/>
        <v>0</v>
      </c>
      <c r="Q90" s="165">
        <f t="shared" si="21"/>
        <v>0</v>
      </c>
      <c r="R90" s="165">
        <f t="shared" si="21"/>
        <v>0</v>
      </c>
      <c r="S90" s="165">
        <f t="shared" si="21"/>
        <v>0</v>
      </c>
      <c r="T90" s="165">
        <f t="shared" si="21"/>
        <v>0</v>
      </c>
      <c r="U90" s="165">
        <f t="shared" si="21"/>
        <v>0</v>
      </c>
      <c r="V90" s="165">
        <f t="shared" si="21"/>
        <v>0</v>
      </c>
      <c r="W90" s="165">
        <f t="shared" si="21"/>
        <v>0</v>
      </c>
      <c r="X90" s="165">
        <f t="shared" si="21"/>
        <v>0</v>
      </c>
      <c r="Y90" s="165">
        <f t="shared" si="21"/>
        <v>0</v>
      </c>
      <c r="Z90" s="165">
        <f t="shared" si="21"/>
        <v>0</v>
      </c>
      <c r="AA90" s="165">
        <f t="shared" si="21"/>
        <v>0</v>
      </c>
      <c r="AB90" s="165">
        <f t="shared" si="21"/>
        <v>0</v>
      </c>
      <c r="AC90" s="165">
        <f t="shared" si="21"/>
        <v>0</v>
      </c>
      <c r="AD90" s="165">
        <f t="shared" si="21"/>
        <v>0</v>
      </c>
      <c r="AE90" s="165">
        <f t="shared" si="21"/>
        <v>0</v>
      </c>
      <c r="AF90" s="165">
        <f t="shared" si="21"/>
        <v>0</v>
      </c>
      <c r="AG90" s="165">
        <f t="shared" si="21"/>
        <v>0</v>
      </c>
      <c r="AH90" s="165">
        <f t="shared" si="21"/>
        <v>0</v>
      </c>
      <c r="AI90" s="165">
        <f t="shared" si="21"/>
        <v>0</v>
      </c>
      <c r="AJ90" s="165">
        <f t="shared" si="21"/>
        <v>0</v>
      </c>
      <c r="AK90" s="165">
        <f t="shared" si="21"/>
        <v>0</v>
      </c>
      <c r="AL90" s="165">
        <f t="shared" si="21"/>
        <v>0</v>
      </c>
      <c r="AM90" s="165">
        <f t="shared" si="21"/>
        <v>0</v>
      </c>
      <c r="AN90" s="165">
        <f t="shared" si="21"/>
        <v>0</v>
      </c>
      <c r="AO90" s="165">
        <f t="shared" si="21"/>
        <v>0</v>
      </c>
      <c r="AP90" s="165">
        <f t="shared" ref="AP90:BU90" si="22">(AP40+AP51)*(AP$61+AP$64)*(AP69+AP79)</f>
        <v>0</v>
      </c>
      <c r="AQ90" s="165">
        <f t="shared" si="22"/>
        <v>0</v>
      </c>
      <c r="AR90" s="165">
        <f t="shared" si="22"/>
        <v>0</v>
      </c>
      <c r="AS90" s="165">
        <f t="shared" si="22"/>
        <v>0</v>
      </c>
      <c r="AT90" s="165">
        <f t="shared" si="22"/>
        <v>0</v>
      </c>
      <c r="AU90" s="165">
        <f t="shared" si="22"/>
        <v>0</v>
      </c>
      <c r="AV90" s="165">
        <f t="shared" si="22"/>
        <v>0</v>
      </c>
      <c r="AW90" s="165">
        <f t="shared" si="22"/>
        <v>0</v>
      </c>
      <c r="AX90" s="165">
        <f t="shared" si="22"/>
        <v>0</v>
      </c>
      <c r="AY90" s="165">
        <f t="shared" si="22"/>
        <v>0</v>
      </c>
      <c r="AZ90" s="165">
        <f t="shared" si="22"/>
        <v>0</v>
      </c>
      <c r="BA90" s="165">
        <f t="shared" si="22"/>
        <v>0</v>
      </c>
      <c r="BB90" s="165">
        <f t="shared" si="22"/>
        <v>0</v>
      </c>
      <c r="BC90" s="165">
        <f t="shared" si="22"/>
        <v>0</v>
      </c>
      <c r="BD90" s="165">
        <f t="shared" si="22"/>
        <v>0</v>
      </c>
      <c r="BE90" s="165">
        <f t="shared" si="22"/>
        <v>0</v>
      </c>
      <c r="BF90" s="165">
        <f t="shared" si="22"/>
        <v>0</v>
      </c>
      <c r="BG90" s="165">
        <f t="shared" si="22"/>
        <v>0</v>
      </c>
      <c r="BH90" s="165">
        <f t="shared" si="22"/>
        <v>0</v>
      </c>
      <c r="BI90" s="165">
        <f t="shared" si="22"/>
        <v>0</v>
      </c>
      <c r="BJ90" s="165">
        <f t="shared" si="22"/>
        <v>0</v>
      </c>
      <c r="BK90" s="165">
        <f t="shared" si="22"/>
        <v>0</v>
      </c>
      <c r="BL90" s="165">
        <f t="shared" si="22"/>
        <v>0</v>
      </c>
      <c r="BM90" s="165">
        <f t="shared" si="22"/>
        <v>0</v>
      </c>
      <c r="BN90" s="165">
        <f t="shared" si="22"/>
        <v>0</v>
      </c>
      <c r="BO90" s="165">
        <f t="shared" si="22"/>
        <v>0</v>
      </c>
      <c r="BP90" s="165">
        <f t="shared" si="22"/>
        <v>0</v>
      </c>
      <c r="BQ90" s="165">
        <f t="shared" si="22"/>
        <v>0</v>
      </c>
      <c r="BR90" s="165">
        <f t="shared" si="22"/>
        <v>0</v>
      </c>
      <c r="BS90" s="165">
        <f t="shared" si="22"/>
        <v>0</v>
      </c>
      <c r="BT90" s="165">
        <f t="shared" si="22"/>
        <v>0</v>
      </c>
      <c r="BU90" s="165">
        <f t="shared" si="22"/>
        <v>0</v>
      </c>
      <c r="BV90" s="165">
        <f t="shared" ref="BV90:DA90" si="23">(BV40+BV51)*(BV$61+BV$64)*(BV69+BV79)</f>
        <v>0</v>
      </c>
      <c r="BW90" s="165">
        <f t="shared" si="23"/>
        <v>0</v>
      </c>
      <c r="BX90" s="165">
        <f t="shared" si="23"/>
        <v>0</v>
      </c>
      <c r="BY90" s="165">
        <f t="shared" si="23"/>
        <v>0</v>
      </c>
      <c r="BZ90" s="165">
        <f t="shared" si="23"/>
        <v>0</v>
      </c>
      <c r="CA90" s="165">
        <f t="shared" si="23"/>
        <v>0</v>
      </c>
      <c r="CB90" s="165">
        <f t="shared" si="23"/>
        <v>0</v>
      </c>
      <c r="CC90" s="165">
        <f t="shared" si="23"/>
        <v>0</v>
      </c>
      <c r="CD90" s="165">
        <f t="shared" si="23"/>
        <v>0</v>
      </c>
      <c r="CE90" s="165">
        <f t="shared" si="23"/>
        <v>0</v>
      </c>
      <c r="CF90" s="165">
        <f t="shared" si="23"/>
        <v>0</v>
      </c>
      <c r="CG90" s="165">
        <f t="shared" si="23"/>
        <v>0</v>
      </c>
      <c r="CH90" s="165">
        <f t="shared" si="23"/>
        <v>0</v>
      </c>
      <c r="CI90" s="165">
        <f t="shared" si="23"/>
        <v>0</v>
      </c>
      <c r="CJ90" s="165">
        <f t="shared" si="23"/>
        <v>0</v>
      </c>
      <c r="CK90" s="165">
        <f t="shared" si="23"/>
        <v>0</v>
      </c>
      <c r="CL90" s="165">
        <f t="shared" si="23"/>
        <v>0</v>
      </c>
      <c r="CM90" s="165">
        <f t="shared" si="23"/>
        <v>0</v>
      </c>
      <c r="CN90" s="165">
        <f t="shared" si="23"/>
        <v>0</v>
      </c>
      <c r="CO90" s="165">
        <f t="shared" si="23"/>
        <v>0</v>
      </c>
      <c r="CP90" s="165">
        <f t="shared" si="23"/>
        <v>0</v>
      </c>
      <c r="CQ90" s="165">
        <f t="shared" si="23"/>
        <v>0</v>
      </c>
      <c r="CR90" s="165">
        <f t="shared" si="23"/>
        <v>0</v>
      </c>
      <c r="CS90" s="165">
        <f t="shared" si="23"/>
        <v>0</v>
      </c>
      <c r="CT90" s="165">
        <f t="shared" si="23"/>
        <v>0</v>
      </c>
      <c r="CU90" s="165">
        <f t="shared" si="23"/>
        <v>0</v>
      </c>
      <c r="CV90" s="165">
        <f t="shared" si="23"/>
        <v>0</v>
      </c>
      <c r="CW90" s="165">
        <f t="shared" si="23"/>
        <v>0</v>
      </c>
      <c r="CX90" s="165">
        <f t="shared" si="23"/>
        <v>0</v>
      </c>
      <c r="CY90" s="165">
        <f t="shared" si="23"/>
        <v>0</v>
      </c>
      <c r="CZ90" s="165">
        <f t="shared" si="23"/>
        <v>0</v>
      </c>
      <c r="DA90" s="165">
        <f t="shared" si="23"/>
        <v>0</v>
      </c>
      <c r="DB90" s="165">
        <f t="shared" ref="DB90:DJ90" si="24">(DB40+DB51)*(DB$61+DB$64)*(DB69+DB79)</f>
        <v>0</v>
      </c>
      <c r="DC90" s="165">
        <f t="shared" si="24"/>
        <v>0</v>
      </c>
      <c r="DD90" s="165">
        <f t="shared" si="24"/>
        <v>0</v>
      </c>
      <c r="DE90" s="165">
        <f t="shared" si="24"/>
        <v>0</v>
      </c>
      <c r="DF90" s="165">
        <f t="shared" si="24"/>
        <v>0</v>
      </c>
      <c r="DG90" s="165">
        <f t="shared" si="24"/>
        <v>0</v>
      </c>
      <c r="DH90" s="165">
        <f t="shared" si="24"/>
        <v>0</v>
      </c>
      <c r="DI90" s="165">
        <f t="shared" si="24"/>
        <v>0</v>
      </c>
      <c r="DJ90" s="165">
        <f t="shared" si="24"/>
        <v>0</v>
      </c>
    </row>
    <row r="91" spans="1:114" x14ac:dyDescent="0.25">
      <c r="B91" s="162" t="str">
        <f t="shared" si="14"/>
        <v>Уголь</v>
      </c>
      <c r="F91" s="36"/>
      <c r="G91" s="49"/>
      <c r="H91" s="49"/>
      <c r="I91" s="163"/>
      <c r="J91" s="165">
        <f t="shared" ref="J91:AO91" si="25">(J41+J52)*(J$61+J$64)*(J70+J80)</f>
        <v>0</v>
      </c>
      <c r="K91" s="165">
        <f t="shared" si="25"/>
        <v>0</v>
      </c>
      <c r="L91" s="165">
        <f t="shared" si="25"/>
        <v>0</v>
      </c>
      <c r="M91" s="165">
        <f t="shared" si="25"/>
        <v>0</v>
      </c>
      <c r="N91" s="165">
        <f t="shared" si="25"/>
        <v>0</v>
      </c>
      <c r="O91" s="165">
        <f t="shared" si="25"/>
        <v>0</v>
      </c>
      <c r="P91" s="165">
        <f t="shared" si="25"/>
        <v>0</v>
      </c>
      <c r="Q91" s="165">
        <f t="shared" si="25"/>
        <v>0</v>
      </c>
      <c r="R91" s="165">
        <f t="shared" si="25"/>
        <v>0</v>
      </c>
      <c r="S91" s="165">
        <f t="shared" si="25"/>
        <v>0</v>
      </c>
      <c r="T91" s="165">
        <f t="shared" si="25"/>
        <v>0</v>
      </c>
      <c r="U91" s="165">
        <f t="shared" si="25"/>
        <v>0</v>
      </c>
      <c r="V91" s="165">
        <f t="shared" si="25"/>
        <v>0</v>
      </c>
      <c r="W91" s="165">
        <f t="shared" si="25"/>
        <v>0</v>
      </c>
      <c r="X91" s="165">
        <f t="shared" si="25"/>
        <v>0</v>
      </c>
      <c r="Y91" s="165">
        <f t="shared" si="25"/>
        <v>0</v>
      </c>
      <c r="Z91" s="165">
        <f t="shared" si="25"/>
        <v>0</v>
      </c>
      <c r="AA91" s="165">
        <f t="shared" si="25"/>
        <v>0</v>
      </c>
      <c r="AB91" s="165">
        <f t="shared" si="25"/>
        <v>0</v>
      </c>
      <c r="AC91" s="165">
        <f t="shared" si="25"/>
        <v>0</v>
      </c>
      <c r="AD91" s="165">
        <f t="shared" si="25"/>
        <v>0</v>
      </c>
      <c r="AE91" s="165">
        <f t="shared" si="25"/>
        <v>0</v>
      </c>
      <c r="AF91" s="165">
        <f t="shared" si="25"/>
        <v>0</v>
      </c>
      <c r="AG91" s="165">
        <f t="shared" si="25"/>
        <v>0</v>
      </c>
      <c r="AH91" s="165">
        <f t="shared" si="25"/>
        <v>0</v>
      </c>
      <c r="AI91" s="165">
        <f t="shared" si="25"/>
        <v>0</v>
      </c>
      <c r="AJ91" s="165">
        <f t="shared" si="25"/>
        <v>0</v>
      </c>
      <c r="AK91" s="165">
        <f t="shared" si="25"/>
        <v>0</v>
      </c>
      <c r="AL91" s="165">
        <f t="shared" si="25"/>
        <v>0</v>
      </c>
      <c r="AM91" s="165">
        <f t="shared" si="25"/>
        <v>0</v>
      </c>
      <c r="AN91" s="165">
        <f t="shared" si="25"/>
        <v>0</v>
      </c>
      <c r="AO91" s="165">
        <f t="shared" si="25"/>
        <v>0</v>
      </c>
      <c r="AP91" s="165">
        <f t="shared" ref="AP91:BU91" si="26">(AP41+AP52)*(AP$61+AP$64)*(AP70+AP80)</f>
        <v>0</v>
      </c>
      <c r="AQ91" s="165">
        <f t="shared" si="26"/>
        <v>0</v>
      </c>
      <c r="AR91" s="165">
        <f t="shared" si="26"/>
        <v>0</v>
      </c>
      <c r="AS91" s="165">
        <f t="shared" si="26"/>
        <v>0</v>
      </c>
      <c r="AT91" s="165">
        <f t="shared" si="26"/>
        <v>0</v>
      </c>
      <c r="AU91" s="165">
        <f t="shared" si="26"/>
        <v>0</v>
      </c>
      <c r="AV91" s="165">
        <f t="shared" si="26"/>
        <v>0</v>
      </c>
      <c r="AW91" s="165">
        <f t="shared" si="26"/>
        <v>0</v>
      </c>
      <c r="AX91" s="165">
        <f t="shared" si="26"/>
        <v>0</v>
      </c>
      <c r="AY91" s="165">
        <f t="shared" si="26"/>
        <v>0</v>
      </c>
      <c r="AZ91" s="165">
        <f t="shared" si="26"/>
        <v>0</v>
      </c>
      <c r="BA91" s="165">
        <f t="shared" si="26"/>
        <v>0</v>
      </c>
      <c r="BB91" s="165">
        <f t="shared" si="26"/>
        <v>0</v>
      </c>
      <c r="BC91" s="165">
        <f t="shared" si="26"/>
        <v>0</v>
      </c>
      <c r="BD91" s="165">
        <f t="shared" si="26"/>
        <v>0</v>
      </c>
      <c r="BE91" s="165">
        <f t="shared" si="26"/>
        <v>0</v>
      </c>
      <c r="BF91" s="165">
        <f t="shared" si="26"/>
        <v>0</v>
      </c>
      <c r="BG91" s="165">
        <f t="shared" si="26"/>
        <v>0</v>
      </c>
      <c r="BH91" s="165">
        <f t="shared" si="26"/>
        <v>0</v>
      </c>
      <c r="BI91" s="165">
        <f t="shared" si="26"/>
        <v>0</v>
      </c>
      <c r="BJ91" s="165">
        <f t="shared" si="26"/>
        <v>0</v>
      </c>
      <c r="BK91" s="165">
        <f t="shared" si="26"/>
        <v>0</v>
      </c>
      <c r="BL91" s="165">
        <f t="shared" si="26"/>
        <v>0</v>
      </c>
      <c r="BM91" s="165">
        <f t="shared" si="26"/>
        <v>0</v>
      </c>
      <c r="BN91" s="165">
        <f t="shared" si="26"/>
        <v>0</v>
      </c>
      <c r="BO91" s="165">
        <f t="shared" si="26"/>
        <v>0</v>
      </c>
      <c r="BP91" s="165">
        <f t="shared" si="26"/>
        <v>0</v>
      </c>
      <c r="BQ91" s="165">
        <f t="shared" si="26"/>
        <v>0</v>
      </c>
      <c r="BR91" s="165">
        <f t="shared" si="26"/>
        <v>0</v>
      </c>
      <c r="BS91" s="165">
        <f t="shared" si="26"/>
        <v>0</v>
      </c>
      <c r="BT91" s="165">
        <f t="shared" si="26"/>
        <v>0</v>
      </c>
      <c r="BU91" s="165">
        <f t="shared" si="26"/>
        <v>0</v>
      </c>
      <c r="BV91" s="165">
        <f t="shared" ref="BV91:DA91" si="27">(BV41+BV52)*(BV$61+BV$64)*(BV70+BV80)</f>
        <v>0</v>
      </c>
      <c r="BW91" s="165">
        <f t="shared" si="27"/>
        <v>0</v>
      </c>
      <c r="BX91" s="165">
        <f t="shared" si="27"/>
        <v>0</v>
      </c>
      <c r="BY91" s="165">
        <f t="shared" si="27"/>
        <v>0</v>
      </c>
      <c r="BZ91" s="165">
        <f t="shared" si="27"/>
        <v>0</v>
      </c>
      <c r="CA91" s="165">
        <f t="shared" si="27"/>
        <v>0</v>
      </c>
      <c r="CB91" s="165">
        <f t="shared" si="27"/>
        <v>0</v>
      </c>
      <c r="CC91" s="165">
        <f t="shared" si="27"/>
        <v>0</v>
      </c>
      <c r="CD91" s="165">
        <f t="shared" si="27"/>
        <v>0</v>
      </c>
      <c r="CE91" s="165">
        <f t="shared" si="27"/>
        <v>0</v>
      </c>
      <c r="CF91" s="165">
        <f t="shared" si="27"/>
        <v>0</v>
      </c>
      <c r="CG91" s="165">
        <f t="shared" si="27"/>
        <v>0</v>
      </c>
      <c r="CH91" s="165">
        <f t="shared" si="27"/>
        <v>0</v>
      </c>
      <c r="CI91" s="165">
        <f t="shared" si="27"/>
        <v>0</v>
      </c>
      <c r="CJ91" s="165">
        <f t="shared" si="27"/>
        <v>0</v>
      </c>
      <c r="CK91" s="165">
        <f t="shared" si="27"/>
        <v>0</v>
      </c>
      <c r="CL91" s="165">
        <f t="shared" si="27"/>
        <v>0</v>
      </c>
      <c r="CM91" s="165">
        <f t="shared" si="27"/>
        <v>0</v>
      </c>
      <c r="CN91" s="165">
        <f t="shared" si="27"/>
        <v>0</v>
      </c>
      <c r="CO91" s="165">
        <f t="shared" si="27"/>
        <v>0</v>
      </c>
      <c r="CP91" s="165">
        <f t="shared" si="27"/>
        <v>0</v>
      </c>
      <c r="CQ91" s="165">
        <f t="shared" si="27"/>
        <v>0</v>
      </c>
      <c r="CR91" s="165">
        <f t="shared" si="27"/>
        <v>0</v>
      </c>
      <c r="CS91" s="165">
        <f t="shared" si="27"/>
        <v>0</v>
      </c>
      <c r="CT91" s="165">
        <f t="shared" si="27"/>
        <v>0</v>
      </c>
      <c r="CU91" s="165">
        <f t="shared" si="27"/>
        <v>0</v>
      </c>
      <c r="CV91" s="165">
        <f t="shared" si="27"/>
        <v>0</v>
      </c>
      <c r="CW91" s="165">
        <f t="shared" si="27"/>
        <v>0</v>
      </c>
      <c r="CX91" s="165">
        <f t="shared" si="27"/>
        <v>0</v>
      </c>
      <c r="CY91" s="165">
        <f t="shared" si="27"/>
        <v>0</v>
      </c>
      <c r="CZ91" s="165">
        <f t="shared" si="27"/>
        <v>0</v>
      </c>
      <c r="DA91" s="165">
        <f t="shared" si="27"/>
        <v>0</v>
      </c>
      <c r="DB91" s="165">
        <f t="shared" ref="DB91:DJ91" si="28">(DB41+DB52)*(DB$61+DB$64)*(DB70+DB80)</f>
        <v>0</v>
      </c>
      <c r="DC91" s="165">
        <f t="shared" si="28"/>
        <v>0</v>
      </c>
      <c r="DD91" s="165">
        <f t="shared" si="28"/>
        <v>0</v>
      </c>
      <c r="DE91" s="165">
        <f t="shared" si="28"/>
        <v>0</v>
      </c>
      <c r="DF91" s="165">
        <f t="shared" si="28"/>
        <v>0</v>
      </c>
      <c r="DG91" s="165">
        <f t="shared" si="28"/>
        <v>0</v>
      </c>
      <c r="DH91" s="165">
        <f t="shared" si="28"/>
        <v>0</v>
      </c>
      <c r="DI91" s="165">
        <f t="shared" si="28"/>
        <v>0</v>
      </c>
      <c r="DJ91" s="165">
        <f t="shared" si="28"/>
        <v>0</v>
      </c>
    </row>
    <row r="92" spans="1:114" x14ac:dyDescent="0.25">
      <c r="B92" s="162" t="str">
        <f t="shared" si="14"/>
        <v>Прочее топливо №1</v>
      </c>
      <c r="F92" s="36"/>
      <c r="G92" s="49"/>
      <c r="H92" s="49"/>
      <c r="I92" s="163"/>
      <c r="J92" s="165">
        <f t="shared" ref="J92:AO92" si="29">(J42+J53)*(J$61+J$64)*(J71+J81)</f>
        <v>0</v>
      </c>
      <c r="K92" s="165">
        <f t="shared" si="29"/>
        <v>0</v>
      </c>
      <c r="L92" s="165">
        <f t="shared" si="29"/>
        <v>0</v>
      </c>
      <c r="M92" s="165">
        <f t="shared" si="29"/>
        <v>0</v>
      </c>
      <c r="N92" s="165">
        <f t="shared" si="29"/>
        <v>0</v>
      </c>
      <c r="O92" s="165">
        <f t="shared" si="29"/>
        <v>0</v>
      </c>
      <c r="P92" s="165">
        <f t="shared" si="29"/>
        <v>0</v>
      </c>
      <c r="Q92" s="165">
        <f t="shared" si="29"/>
        <v>0</v>
      </c>
      <c r="R92" s="165">
        <f t="shared" si="29"/>
        <v>0</v>
      </c>
      <c r="S92" s="165">
        <f t="shared" si="29"/>
        <v>0</v>
      </c>
      <c r="T92" s="165">
        <f t="shared" si="29"/>
        <v>0</v>
      </c>
      <c r="U92" s="165">
        <f t="shared" si="29"/>
        <v>0</v>
      </c>
      <c r="V92" s="165">
        <f t="shared" si="29"/>
        <v>0</v>
      </c>
      <c r="W92" s="165">
        <f t="shared" si="29"/>
        <v>0</v>
      </c>
      <c r="X92" s="165">
        <f t="shared" si="29"/>
        <v>0</v>
      </c>
      <c r="Y92" s="165">
        <f t="shared" si="29"/>
        <v>0</v>
      </c>
      <c r="Z92" s="165">
        <f t="shared" si="29"/>
        <v>0</v>
      </c>
      <c r="AA92" s="165">
        <f t="shared" si="29"/>
        <v>0</v>
      </c>
      <c r="AB92" s="165">
        <f t="shared" si="29"/>
        <v>0</v>
      </c>
      <c r="AC92" s="165">
        <f t="shared" si="29"/>
        <v>0</v>
      </c>
      <c r="AD92" s="165">
        <f t="shared" si="29"/>
        <v>0</v>
      </c>
      <c r="AE92" s="165">
        <f t="shared" si="29"/>
        <v>0</v>
      </c>
      <c r="AF92" s="165">
        <f t="shared" si="29"/>
        <v>0</v>
      </c>
      <c r="AG92" s="165">
        <f t="shared" si="29"/>
        <v>0</v>
      </c>
      <c r="AH92" s="165">
        <f t="shared" si="29"/>
        <v>0</v>
      </c>
      <c r="AI92" s="165">
        <f t="shared" si="29"/>
        <v>0</v>
      </c>
      <c r="AJ92" s="165">
        <f t="shared" si="29"/>
        <v>0</v>
      </c>
      <c r="AK92" s="165">
        <f t="shared" si="29"/>
        <v>0</v>
      </c>
      <c r="AL92" s="165">
        <f t="shared" si="29"/>
        <v>0</v>
      </c>
      <c r="AM92" s="165">
        <f t="shared" si="29"/>
        <v>0</v>
      </c>
      <c r="AN92" s="165">
        <f t="shared" si="29"/>
        <v>0</v>
      </c>
      <c r="AO92" s="165">
        <f t="shared" si="29"/>
        <v>0</v>
      </c>
      <c r="AP92" s="165">
        <f t="shared" ref="AP92:BU92" si="30">(AP42+AP53)*(AP$61+AP$64)*(AP71+AP81)</f>
        <v>0</v>
      </c>
      <c r="AQ92" s="165">
        <f t="shared" si="30"/>
        <v>0</v>
      </c>
      <c r="AR92" s="165">
        <f t="shared" si="30"/>
        <v>0</v>
      </c>
      <c r="AS92" s="165">
        <f t="shared" si="30"/>
        <v>0</v>
      </c>
      <c r="AT92" s="165">
        <f t="shared" si="30"/>
        <v>0</v>
      </c>
      <c r="AU92" s="165">
        <f t="shared" si="30"/>
        <v>0</v>
      </c>
      <c r="AV92" s="165">
        <f t="shared" si="30"/>
        <v>0</v>
      </c>
      <c r="AW92" s="165">
        <f t="shared" si="30"/>
        <v>0</v>
      </c>
      <c r="AX92" s="165">
        <f t="shared" si="30"/>
        <v>0</v>
      </c>
      <c r="AY92" s="165">
        <f t="shared" si="30"/>
        <v>0</v>
      </c>
      <c r="AZ92" s="165">
        <f t="shared" si="30"/>
        <v>0</v>
      </c>
      <c r="BA92" s="165">
        <f t="shared" si="30"/>
        <v>0</v>
      </c>
      <c r="BB92" s="165">
        <f t="shared" si="30"/>
        <v>0</v>
      </c>
      <c r="BC92" s="165">
        <f t="shared" si="30"/>
        <v>0</v>
      </c>
      <c r="BD92" s="165">
        <f t="shared" si="30"/>
        <v>0</v>
      </c>
      <c r="BE92" s="165">
        <f t="shared" si="30"/>
        <v>0</v>
      </c>
      <c r="BF92" s="165">
        <f t="shared" si="30"/>
        <v>0</v>
      </c>
      <c r="BG92" s="165">
        <f t="shared" si="30"/>
        <v>0</v>
      </c>
      <c r="BH92" s="165">
        <f t="shared" si="30"/>
        <v>0</v>
      </c>
      <c r="BI92" s="165">
        <f t="shared" si="30"/>
        <v>0</v>
      </c>
      <c r="BJ92" s="165">
        <f t="shared" si="30"/>
        <v>0</v>
      </c>
      <c r="BK92" s="165">
        <f t="shared" si="30"/>
        <v>0</v>
      </c>
      <c r="BL92" s="165">
        <f t="shared" si="30"/>
        <v>0</v>
      </c>
      <c r="BM92" s="165">
        <f t="shared" si="30"/>
        <v>0</v>
      </c>
      <c r="BN92" s="165">
        <f t="shared" si="30"/>
        <v>0</v>
      </c>
      <c r="BO92" s="165">
        <f t="shared" si="30"/>
        <v>0</v>
      </c>
      <c r="BP92" s="165">
        <f t="shared" si="30"/>
        <v>0</v>
      </c>
      <c r="BQ92" s="165">
        <f t="shared" si="30"/>
        <v>0</v>
      </c>
      <c r="BR92" s="165">
        <f t="shared" si="30"/>
        <v>0</v>
      </c>
      <c r="BS92" s="165">
        <f t="shared" si="30"/>
        <v>0</v>
      </c>
      <c r="BT92" s="165">
        <f t="shared" si="30"/>
        <v>0</v>
      </c>
      <c r="BU92" s="165">
        <f t="shared" si="30"/>
        <v>0</v>
      </c>
      <c r="BV92" s="165">
        <f t="shared" ref="BV92:DA92" si="31">(BV42+BV53)*(BV$61+BV$64)*(BV71+BV81)</f>
        <v>0</v>
      </c>
      <c r="BW92" s="165">
        <f t="shared" si="31"/>
        <v>0</v>
      </c>
      <c r="BX92" s="165">
        <f t="shared" si="31"/>
        <v>0</v>
      </c>
      <c r="BY92" s="165">
        <f t="shared" si="31"/>
        <v>0</v>
      </c>
      <c r="BZ92" s="165">
        <f t="shared" si="31"/>
        <v>0</v>
      </c>
      <c r="CA92" s="165">
        <f t="shared" si="31"/>
        <v>0</v>
      </c>
      <c r="CB92" s="165">
        <f t="shared" si="31"/>
        <v>0</v>
      </c>
      <c r="CC92" s="165">
        <f t="shared" si="31"/>
        <v>0</v>
      </c>
      <c r="CD92" s="165">
        <f t="shared" si="31"/>
        <v>0</v>
      </c>
      <c r="CE92" s="165">
        <f t="shared" si="31"/>
        <v>0</v>
      </c>
      <c r="CF92" s="165">
        <f t="shared" si="31"/>
        <v>0</v>
      </c>
      <c r="CG92" s="165">
        <f t="shared" si="31"/>
        <v>0</v>
      </c>
      <c r="CH92" s="165">
        <f t="shared" si="31"/>
        <v>0</v>
      </c>
      <c r="CI92" s="165">
        <f t="shared" si="31"/>
        <v>0</v>
      </c>
      <c r="CJ92" s="165">
        <f t="shared" si="31"/>
        <v>0</v>
      </c>
      <c r="CK92" s="165">
        <f t="shared" si="31"/>
        <v>0</v>
      </c>
      <c r="CL92" s="165">
        <f t="shared" si="31"/>
        <v>0</v>
      </c>
      <c r="CM92" s="165">
        <f t="shared" si="31"/>
        <v>0</v>
      </c>
      <c r="CN92" s="165">
        <f t="shared" si="31"/>
        <v>0</v>
      </c>
      <c r="CO92" s="165">
        <f t="shared" si="31"/>
        <v>0</v>
      </c>
      <c r="CP92" s="165">
        <f t="shared" si="31"/>
        <v>0</v>
      </c>
      <c r="CQ92" s="165">
        <f t="shared" si="31"/>
        <v>0</v>
      </c>
      <c r="CR92" s="165">
        <f t="shared" si="31"/>
        <v>0</v>
      </c>
      <c r="CS92" s="165">
        <f t="shared" si="31"/>
        <v>0</v>
      </c>
      <c r="CT92" s="165">
        <f t="shared" si="31"/>
        <v>0</v>
      </c>
      <c r="CU92" s="165">
        <f t="shared" si="31"/>
        <v>0</v>
      </c>
      <c r="CV92" s="165">
        <f t="shared" si="31"/>
        <v>0</v>
      </c>
      <c r="CW92" s="165">
        <f t="shared" si="31"/>
        <v>0</v>
      </c>
      <c r="CX92" s="165">
        <f t="shared" si="31"/>
        <v>0</v>
      </c>
      <c r="CY92" s="165">
        <f t="shared" si="31"/>
        <v>0</v>
      </c>
      <c r="CZ92" s="165">
        <f t="shared" si="31"/>
        <v>0</v>
      </c>
      <c r="DA92" s="165">
        <f t="shared" si="31"/>
        <v>0</v>
      </c>
      <c r="DB92" s="165">
        <f t="shared" ref="DB92:DJ92" si="32">(DB42+DB53)*(DB$61+DB$64)*(DB71+DB81)</f>
        <v>0</v>
      </c>
      <c r="DC92" s="165">
        <f t="shared" si="32"/>
        <v>0</v>
      </c>
      <c r="DD92" s="165">
        <f t="shared" si="32"/>
        <v>0</v>
      </c>
      <c r="DE92" s="165">
        <f t="shared" si="32"/>
        <v>0</v>
      </c>
      <c r="DF92" s="165">
        <f t="shared" si="32"/>
        <v>0</v>
      </c>
      <c r="DG92" s="165">
        <f t="shared" si="32"/>
        <v>0</v>
      </c>
      <c r="DH92" s="165">
        <f t="shared" si="32"/>
        <v>0</v>
      </c>
      <c r="DI92" s="165">
        <f t="shared" si="32"/>
        <v>0</v>
      </c>
      <c r="DJ92" s="165">
        <f t="shared" si="32"/>
        <v>0</v>
      </c>
    </row>
    <row r="93" spans="1:114" x14ac:dyDescent="0.25">
      <c r="B93" s="162" t="str">
        <f t="shared" si="14"/>
        <v>Прочее топливо №2</v>
      </c>
      <c r="F93" s="36"/>
      <c r="G93" s="49"/>
      <c r="H93" s="49"/>
      <c r="I93" s="163"/>
      <c r="J93" s="165">
        <f t="shared" ref="J93:AO93" si="33">(J43+J54)*(J$61+J$64)*(J72+J82)</f>
        <v>0</v>
      </c>
      <c r="K93" s="165">
        <f t="shared" si="33"/>
        <v>0</v>
      </c>
      <c r="L93" s="165">
        <f t="shared" si="33"/>
        <v>0</v>
      </c>
      <c r="M93" s="165">
        <f t="shared" si="33"/>
        <v>0</v>
      </c>
      <c r="N93" s="165">
        <f t="shared" si="33"/>
        <v>0</v>
      </c>
      <c r="O93" s="165">
        <f t="shared" si="33"/>
        <v>0</v>
      </c>
      <c r="P93" s="165">
        <f t="shared" si="33"/>
        <v>0</v>
      </c>
      <c r="Q93" s="165">
        <f t="shared" si="33"/>
        <v>0</v>
      </c>
      <c r="R93" s="165">
        <f t="shared" si="33"/>
        <v>0</v>
      </c>
      <c r="S93" s="165">
        <f t="shared" si="33"/>
        <v>0</v>
      </c>
      <c r="T93" s="165">
        <f t="shared" si="33"/>
        <v>0</v>
      </c>
      <c r="U93" s="165">
        <f t="shared" si="33"/>
        <v>0</v>
      </c>
      <c r="V93" s="165">
        <f t="shared" si="33"/>
        <v>0</v>
      </c>
      <c r="W93" s="165">
        <f t="shared" si="33"/>
        <v>0</v>
      </c>
      <c r="X93" s="165">
        <f t="shared" si="33"/>
        <v>0</v>
      </c>
      <c r="Y93" s="165">
        <f t="shared" si="33"/>
        <v>0</v>
      </c>
      <c r="Z93" s="165">
        <f t="shared" si="33"/>
        <v>0</v>
      </c>
      <c r="AA93" s="165">
        <f t="shared" si="33"/>
        <v>0</v>
      </c>
      <c r="AB93" s="165">
        <f t="shared" si="33"/>
        <v>0</v>
      </c>
      <c r="AC93" s="165">
        <f t="shared" si="33"/>
        <v>0</v>
      </c>
      <c r="AD93" s="165">
        <f t="shared" si="33"/>
        <v>0</v>
      </c>
      <c r="AE93" s="165">
        <f t="shared" si="33"/>
        <v>0</v>
      </c>
      <c r="AF93" s="165">
        <f t="shared" si="33"/>
        <v>0</v>
      </c>
      <c r="AG93" s="165">
        <f t="shared" si="33"/>
        <v>0</v>
      </c>
      <c r="AH93" s="165">
        <f t="shared" si="33"/>
        <v>0</v>
      </c>
      <c r="AI93" s="165">
        <f t="shared" si="33"/>
        <v>0</v>
      </c>
      <c r="AJ93" s="165">
        <f t="shared" si="33"/>
        <v>0</v>
      </c>
      <c r="AK93" s="165">
        <f t="shared" si="33"/>
        <v>0</v>
      </c>
      <c r="AL93" s="165">
        <f t="shared" si="33"/>
        <v>0</v>
      </c>
      <c r="AM93" s="165">
        <f t="shared" si="33"/>
        <v>0</v>
      </c>
      <c r="AN93" s="165">
        <f t="shared" si="33"/>
        <v>0</v>
      </c>
      <c r="AO93" s="165">
        <f t="shared" si="33"/>
        <v>0</v>
      </c>
      <c r="AP93" s="165">
        <f t="shared" ref="AP93:BU93" si="34">(AP43+AP54)*(AP$61+AP$64)*(AP72+AP82)</f>
        <v>0</v>
      </c>
      <c r="AQ93" s="165">
        <f t="shared" si="34"/>
        <v>0</v>
      </c>
      <c r="AR93" s="165">
        <f t="shared" si="34"/>
        <v>0</v>
      </c>
      <c r="AS93" s="165">
        <f t="shared" si="34"/>
        <v>0</v>
      </c>
      <c r="AT93" s="165">
        <f t="shared" si="34"/>
        <v>0</v>
      </c>
      <c r="AU93" s="165">
        <f t="shared" si="34"/>
        <v>0</v>
      </c>
      <c r="AV93" s="165">
        <f t="shared" si="34"/>
        <v>0</v>
      </c>
      <c r="AW93" s="165">
        <f t="shared" si="34"/>
        <v>0</v>
      </c>
      <c r="AX93" s="165">
        <f t="shared" si="34"/>
        <v>0</v>
      </c>
      <c r="AY93" s="165">
        <f t="shared" si="34"/>
        <v>0</v>
      </c>
      <c r="AZ93" s="165">
        <f t="shared" si="34"/>
        <v>0</v>
      </c>
      <c r="BA93" s="165">
        <f t="shared" si="34"/>
        <v>0</v>
      </c>
      <c r="BB93" s="165">
        <f t="shared" si="34"/>
        <v>0</v>
      </c>
      <c r="BC93" s="165">
        <f t="shared" si="34"/>
        <v>0</v>
      </c>
      <c r="BD93" s="165">
        <f t="shared" si="34"/>
        <v>0</v>
      </c>
      <c r="BE93" s="165">
        <f t="shared" si="34"/>
        <v>0</v>
      </c>
      <c r="BF93" s="165">
        <f t="shared" si="34"/>
        <v>0</v>
      </c>
      <c r="BG93" s="165">
        <f t="shared" si="34"/>
        <v>0</v>
      </c>
      <c r="BH93" s="165">
        <f t="shared" si="34"/>
        <v>0</v>
      </c>
      <c r="BI93" s="165">
        <f t="shared" si="34"/>
        <v>0</v>
      </c>
      <c r="BJ93" s="165">
        <f t="shared" si="34"/>
        <v>0</v>
      </c>
      <c r="BK93" s="165">
        <f t="shared" si="34"/>
        <v>0</v>
      </c>
      <c r="BL93" s="165">
        <f t="shared" si="34"/>
        <v>0</v>
      </c>
      <c r="BM93" s="165">
        <f t="shared" si="34"/>
        <v>0</v>
      </c>
      <c r="BN93" s="165">
        <f t="shared" si="34"/>
        <v>0</v>
      </c>
      <c r="BO93" s="165">
        <f t="shared" si="34"/>
        <v>0</v>
      </c>
      <c r="BP93" s="165">
        <f t="shared" si="34"/>
        <v>0</v>
      </c>
      <c r="BQ93" s="165">
        <f t="shared" si="34"/>
        <v>0</v>
      </c>
      <c r="BR93" s="165">
        <f t="shared" si="34"/>
        <v>0</v>
      </c>
      <c r="BS93" s="165">
        <f t="shared" si="34"/>
        <v>0</v>
      </c>
      <c r="BT93" s="165">
        <f t="shared" si="34"/>
        <v>0</v>
      </c>
      <c r="BU93" s="165">
        <f t="shared" si="34"/>
        <v>0</v>
      </c>
      <c r="BV93" s="165">
        <f t="shared" ref="BV93:DA93" si="35">(BV43+BV54)*(BV$61+BV$64)*(BV72+BV82)</f>
        <v>0</v>
      </c>
      <c r="BW93" s="165">
        <f t="shared" si="35"/>
        <v>0</v>
      </c>
      <c r="BX93" s="165">
        <f t="shared" si="35"/>
        <v>0</v>
      </c>
      <c r="BY93" s="165">
        <f t="shared" si="35"/>
        <v>0</v>
      </c>
      <c r="BZ93" s="165">
        <f t="shared" si="35"/>
        <v>0</v>
      </c>
      <c r="CA93" s="165">
        <f t="shared" si="35"/>
        <v>0</v>
      </c>
      <c r="CB93" s="165">
        <f t="shared" si="35"/>
        <v>0</v>
      </c>
      <c r="CC93" s="165">
        <f t="shared" si="35"/>
        <v>0</v>
      </c>
      <c r="CD93" s="165">
        <f t="shared" si="35"/>
        <v>0</v>
      </c>
      <c r="CE93" s="165">
        <f t="shared" si="35"/>
        <v>0</v>
      </c>
      <c r="CF93" s="165">
        <f t="shared" si="35"/>
        <v>0</v>
      </c>
      <c r="CG93" s="165">
        <f t="shared" si="35"/>
        <v>0</v>
      </c>
      <c r="CH93" s="165">
        <f t="shared" si="35"/>
        <v>0</v>
      </c>
      <c r="CI93" s="165">
        <f t="shared" si="35"/>
        <v>0</v>
      </c>
      <c r="CJ93" s="165">
        <f t="shared" si="35"/>
        <v>0</v>
      </c>
      <c r="CK93" s="165">
        <f t="shared" si="35"/>
        <v>0</v>
      </c>
      <c r="CL93" s="165">
        <f t="shared" si="35"/>
        <v>0</v>
      </c>
      <c r="CM93" s="165">
        <f t="shared" si="35"/>
        <v>0</v>
      </c>
      <c r="CN93" s="165">
        <f t="shared" si="35"/>
        <v>0</v>
      </c>
      <c r="CO93" s="165">
        <f t="shared" si="35"/>
        <v>0</v>
      </c>
      <c r="CP93" s="165">
        <f t="shared" si="35"/>
        <v>0</v>
      </c>
      <c r="CQ93" s="165">
        <f t="shared" si="35"/>
        <v>0</v>
      </c>
      <c r="CR93" s="165">
        <f t="shared" si="35"/>
        <v>0</v>
      </c>
      <c r="CS93" s="165">
        <f t="shared" si="35"/>
        <v>0</v>
      </c>
      <c r="CT93" s="165">
        <f t="shared" si="35"/>
        <v>0</v>
      </c>
      <c r="CU93" s="165">
        <f t="shared" si="35"/>
        <v>0</v>
      </c>
      <c r="CV93" s="165">
        <f t="shared" si="35"/>
        <v>0</v>
      </c>
      <c r="CW93" s="165">
        <f t="shared" si="35"/>
        <v>0</v>
      </c>
      <c r="CX93" s="165">
        <f t="shared" si="35"/>
        <v>0</v>
      </c>
      <c r="CY93" s="165">
        <f t="shared" si="35"/>
        <v>0</v>
      </c>
      <c r="CZ93" s="165">
        <f t="shared" si="35"/>
        <v>0</v>
      </c>
      <c r="DA93" s="165">
        <f t="shared" si="35"/>
        <v>0</v>
      </c>
      <c r="DB93" s="165">
        <f t="shared" ref="DB93:DJ93" si="36">(DB43+DB54)*(DB$61+DB$64)*(DB72+DB82)</f>
        <v>0</v>
      </c>
      <c r="DC93" s="165">
        <f t="shared" si="36"/>
        <v>0</v>
      </c>
      <c r="DD93" s="165">
        <f t="shared" si="36"/>
        <v>0</v>
      </c>
      <c r="DE93" s="165">
        <f t="shared" si="36"/>
        <v>0</v>
      </c>
      <c r="DF93" s="165">
        <f t="shared" si="36"/>
        <v>0</v>
      </c>
      <c r="DG93" s="165">
        <f t="shared" si="36"/>
        <v>0</v>
      </c>
      <c r="DH93" s="165">
        <f t="shared" si="36"/>
        <v>0</v>
      </c>
      <c r="DI93" s="165">
        <f t="shared" si="36"/>
        <v>0</v>
      </c>
      <c r="DJ93" s="165">
        <f t="shared" si="36"/>
        <v>0</v>
      </c>
    </row>
    <row r="94" spans="1:114" x14ac:dyDescent="0.25">
      <c r="B94" s="162" t="str">
        <f t="shared" si="14"/>
        <v>Вода</v>
      </c>
      <c r="F94" s="36"/>
      <c r="G94" s="49"/>
      <c r="H94" s="49"/>
      <c r="I94" s="163"/>
      <c r="J94" s="165">
        <f>(J44+J55)*SUM(J$61:J$62,J$64:J$65)*(J73+J83)</f>
        <v>0</v>
      </c>
      <c r="K94" s="165">
        <f t="shared" ref="K94:BV94" si="37">(K44+K55)*SUM(K$61:K$62,K$64:K$65)*(K73+K83)</f>
        <v>0</v>
      </c>
      <c r="L94" s="165">
        <f t="shared" si="37"/>
        <v>0</v>
      </c>
      <c r="M94" s="165">
        <f t="shared" si="37"/>
        <v>0</v>
      </c>
      <c r="N94" s="165">
        <f t="shared" si="37"/>
        <v>0</v>
      </c>
      <c r="O94" s="165">
        <f t="shared" si="37"/>
        <v>0</v>
      </c>
      <c r="P94" s="165">
        <f t="shared" si="37"/>
        <v>0</v>
      </c>
      <c r="Q94" s="165">
        <f t="shared" si="37"/>
        <v>0</v>
      </c>
      <c r="R94" s="165">
        <f t="shared" si="37"/>
        <v>0</v>
      </c>
      <c r="S94" s="165">
        <f t="shared" si="37"/>
        <v>0</v>
      </c>
      <c r="T94" s="165">
        <f t="shared" si="37"/>
        <v>0</v>
      </c>
      <c r="U94" s="165">
        <f t="shared" si="37"/>
        <v>0</v>
      </c>
      <c r="V94" s="165">
        <f t="shared" si="37"/>
        <v>0</v>
      </c>
      <c r="W94" s="165">
        <f t="shared" si="37"/>
        <v>0</v>
      </c>
      <c r="X94" s="165">
        <f t="shared" si="37"/>
        <v>0</v>
      </c>
      <c r="Y94" s="165">
        <f t="shared" si="37"/>
        <v>0</v>
      </c>
      <c r="Z94" s="165">
        <f t="shared" si="37"/>
        <v>0</v>
      </c>
      <c r="AA94" s="165">
        <f t="shared" si="37"/>
        <v>0</v>
      </c>
      <c r="AB94" s="165">
        <f t="shared" si="37"/>
        <v>0</v>
      </c>
      <c r="AC94" s="165">
        <f t="shared" si="37"/>
        <v>0</v>
      </c>
      <c r="AD94" s="165">
        <f t="shared" si="37"/>
        <v>0</v>
      </c>
      <c r="AE94" s="165">
        <f t="shared" si="37"/>
        <v>0</v>
      </c>
      <c r="AF94" s="165">
        <f t="shared" si="37"/>
        <v>0</v>
      </c>
      <c r="AG94" s="165">
        <f t="shared" si="37"/>
        <v>0</v>
      </c>
      <c r="AH94" s="165">
        <f t="shared" si="37"/>
        <v>0</v>
      </c>
      <c r="AI94" s="165">
        <f t="shared" si="37"/>
        <v>0</v>
      </c>
      <c r="AJ94" s="165">
        <f t="shared" si="37"/>
        <v>0</v>
      </c>
      <c r="AK94" s="165">
        <f t="shared" si="37"/>
        <v>0</v>
      </c>
      <c r="AL94" s="165">
        <f t="shared" si="37"/>
        <v>0</v>
      </c>
      <c r="AM94" s="165">
        <f t="shared" si="37"/>
        <v>0</v>
      </c>
      <c r="AN94" s="165">
        <f t="shared" si="37"/>
        <v>0</v>
      </c>
      <c r="AO94" s="165">
        <f t="shared" si="37"/>
        <v>0</v>
      </c>
      <c r="AP94" s="165">
        <f t="shared" si="37"/>
        <v>0</v>
      </c>
      <c r="AQ94" s="165">
        <f t="shared" si="37"/>
        <v>0</v>
      </c>
      <c r="AR94" s="165">
        <f t="shared" si="37"/>
        <v>0</v>
      </c>
      <c r="AS94" s="165">
        <f t="shared" si="37"/>
        <v>0</v>
      </c>
      <c r="AT94" s="165">
        <f t="shared" si="37"/>
        <v>0</v>
      </c>
      <c r="AU94" s="165">
        <f t="shared" si="37"/>
        <v>0</v>
      </c>
      <c r="AV94" s="165">
        <f t="shared" si="37"/>
        <v>0</v>
      </c>
      <c r="AW94" s="165">
        <f t="shared" si="37"/>
        <v>0</v>
      </c>
      <c r="AX94" s="165">
        <f t="shared" si="37"/>
        <v>0</v>
      </c>
      <c r="AY94" s="165">
        <f t="shared" si="37"/>
        <v>0</v>
      </c>
      <c r="AZ94" s="165">
        <f t="shared" si="37"/>
        <v>0</v>
      </c>
      <c r="BA94" s="165">
        <f t="shared" si="37"/>
        <v>0</v>
      </c>
      <c r="BB94" s="165">
        <f t="shared" si="37"/>
        <v>0</v>
      </c>
      <c r="BC94" s="165">
        <f t="shared" si="37"/>
        <v>0</v>
      </c>
      <c r="BD94" s="165">
        <f t="shared" si="37"/>
        <v>0</v>
      </c>
      <c r="BE94" s="165">
        <f t="shared" si="37"/>
        <v>0</v>
      </c>
      <c r="BF94" s="165">
        <f t="shared" si="37"/>
        <v>0</v>
      </c>
      <c r="BG94" s="165">
        <f t="shared" si="37"/>
        <v>0</v>
      </c>
      <c r="BH94" s="165">
        <f t="shared" si="37"/>
        <v>0</v>
      </c>
      <c r="BI94" s="165">
        <f t="shared" si="37"/>
        <v>0</v>
      </c>
      <c r="BJ94" s="165">
        <f t="shared" si="37"/>
        <v>0</v>
      </c>
      <c r="BK94" s="165">
        <f t="shared" si="37"/>
        <v>0</v>
      </c>
      <c r="BL94" s="165">
        <f t="shared" si="37"/>
        <v>0</v>
      </c>
      <c r="BM94" s="165">
        <f t="shared" si="37"/>
        <v>0</v>
      </c>
      <c r="BN94" s="165">
        <f t="shared" si="37"/>
        <v>0</v>
      </c>
      <c r="BO94" s="165">
        <f t="shared" si="37"/>
        <v>0</v>
      </c>
      <c r="BP94" s="165">
        <f t="shared" si="37"/>
        <v>0</v>
      </c>
      <c r="BQ94" s="165">
        <f t="shared" si="37"/>
        <v>0</v>
      </c>
      <c r="BR94" s="165">
        <f t="shared" si="37"/>
        <v>0</v>
      </c>
      <c r="BS94" s="165">
        <f t="shared" si="37"/>
        <v>0</v>
      </c>
      <c r="BT94" s="165">
        <f t="shared" si="37"/>
        <v>0</v>
      </c>
      <c r="BU94" s="165">
        <f t="shared" si="37"/>
        <v>0</v>
      </c>
      <c r="BV94" s="165">
        <f t="shared" si="37"/>
        <v>0</v>
      </c>
      <c r="BW94" s="165">
        <f t="shared" ref="BW94:DJ94" si="38">(BW44+BW55)*SUM(BW$61:BW$62,BW$64:BW$65)*(BW73+BW83)</f>
        <v>0</v>
      </c>
      <c r="BX94" s="165">
        <f t="shared" si="38"/>
        <v>0</v>
      </c>
      <c r="BY94" s="165">
        <f t="shared" si="38"/>
        <v>0</v>
      </c>
      <c r="BZ94" s="165">
        <f t="shared" si="38"/>
        <v>0</v>
      </c>
      <c r="CA94" s="165">
        <f t="shared" si="38"/>
        <v>0</v>
      </c>
      <c r="CB94" s="165">
        <f t="shared" si="38"/>
        <v>0</v>
      </c>
      <c r="CC94" s="165">
        <f t="shared" si="38"/>
        <v>0</v>
      </c>
      <c r="CD94" s="165">
        <f t="shared" si="38"/>
        <v>0</v>
      </c>
      <c r="CE94" s="165">
        <f t="shared" si="38"/>
        <v>0</v>
      </c>
      <c r="CF94" s="165">
        <f t="shared" si="38"/>
        <v>0</v>
      </c>
      <c r="CG94" s="165">
        <f t="shared" si="38"/>
        <v>0</v>
      </c>
      <c r="CH94" s="165">
        <f t="shared" si="38"/>
        <v>0</v>
      </c>
      <c r="CI94" s="165">
        <f t="shared" si="38"/>
        <v>0</v>
      </c>
      <c r="CJ94" s="165">
        <f t="shared" si="38"/>
        <v>0</v>
      </c>
      <c r="CK94" s="165">
        <f t="shared" si="38"/>
        <v>0</v>
      </c>
      <c r="CL94" s="165">
        <f t="shared" si="38"/>
        <v>0</v>
      </c>
      <c r="CM94" s="165">
        <f t="shared" si="38"/>
        <v>0</v>
      </c>
      <c r="CN94" s="165">
        <f t="shared" si="38"/>
        <v>0</v>
      </c>
      <c r="CO94" s="165">
        <f t="shared" si="38"/>
        <v>0</v>
      </c>
      <c r="CP94" s="165">
        <f t="shared" si="38"/>
        <v>0</v>
      </c>
      <c r="CQ94" s="165">
        <f t="shared" si="38"/>
        <v>0</v>
      </c>
      <c r="CR94" s="165">
        <f t="shared" si="38"/>
        <v>0</v>
      </c>
      <c r="CS94" s="165">
        <f t="shared" si="38"/>
        <v>0</v>
      </c>
      <c r="CT94" s="165">
        <f t="shared" si="38"/>
        <v>0</v>
      </c>
      <c r="CU94" s="165">
        <f t="shared" si="38"/>
        <v>0</v>
      </c>
      <c r="CV94" s="165">
        <f t="shared" si="38"/>
        <v>0</v>
      </c>
      <c r="CW94" s="165">
        <f t="shared" si="38"/>
        <v>0</v>
      </c>
      <c r="CX94" s="165">
        <f t="shared" si="38"/>
        <v>0</v>
      </c>
      <c r="CY94" s="165">
        <f t="shared" si="38"/>
        <v>0</v>
      </c>
      <c r="CZ94" s="165">
        <f t="shared" si="38"/>
        <v>0</v>
      </c>
      <c r="DA94" s="165">
        <f t="shared" si="38"/>
        <v>0</v>
      </c>
      <c r="DB94" s="165">
        <f t="shared" si="38"/>
        <v>0</v>
      </c>
      <c r="DC94" s="165">
        <f t="shared" si="38"/>
        <v>0</v>
      </c>
      <c r="DD94" s="165">
        <f t="shared" si="38"/>
        <v>0</v>
      </c>
      <c r="DE94" s="165">
        <f t="shared" si="38"/>
        <v>0</v>
      </c>
      <c r="DF94" s="165">
        <f t="shared" si="38"/>
        <v>0</v>
      </c>
      <c r="DG94" s="165">
        <f t="shared" si="38"/>
        <v>0</v>
      </c>
      <c r="DH94" s="165">
        <f t="shared" si="38"/>
        <v>0</v>
      </c>
      <c r="DI94" s="165">
        <f t="shared" si="38"/>
        <v>0</v>
      </c>
      <c r="DJ94" s="165">
        <f t="shared" si="38"/>
        <v>0</v>
      </c>
    </row>
    <row r="95" spans="1:114" x14ac:dyDescent="0.25">
      <c r="B95" s="162" t="str">
        <f t="shared" si="14"/>
        <v>Водоотведние</v>
      </c>
      <c r="F95" s="36"/>
      <c r="G95" s="49"/>
      <c r="H95" s="49"/>
      <c r="I95" s="163"/>
      <c r="J95" s="165">
        <f>(J45+J56)*SUM(J$61:J$62,J$64:J$65)*(J74+J84)</f>
        <v>0</v>
      </c>
      <c r="K95" s="165">
        <f t="shared" ref="K95:BV95" si="39">(K45+K56)*SUM(K$61:K$62,K$64:K$65)*(K74+K84)</f>
        <v>0</v>
      </c>
      <c r="L95" s="165">
        <f t="shared" si="39"/>
        <v>0</v>
      </c>
      <c r="M95" s="165">
        <f t="shared" si="39"/>
        <v>0</v>
      </c>
      <c r="N95" s="165">
        <f t="shared" si="39"/>
        <v>0</v>
      </c>
      <c r="O95" s="165">
        <f t="shared" si="39"/>
        <v>0</v>
      </c>
      <c r="P95" s="165">
        <f t="shared" si="39"/>
        <v>0</v>
      </c>
      <c r="Q95" s="165">
        <f t="shared" si="39"/>
        <v>0</v>
      </c>
      <c r="R95" s="165">
        <f t="shared" si="39"/>
        <v>0</v>
      </c>
      <c r="S95" s="165">
        <f t="shared" si="39"/>
        <v>0</v>
      </c>
      <c r="T95" s="165">
        <f t="shared" si="39"/>
        <v>0</v>
      </c>
      <c r="U95" s="165">
        <f t="shared" si="39"/>
        <v>0</v>
      </c>
      <c r="V95" s="165">
        <f t="shared" si="39"/>
        <v>0</v>
      </c>
      <c r="W95" s="165">
        <f t="shared" si="39"/>
        <v>0</v>
      </c>
      <c r="X95" s="165">
        <f t="shared" si="39"/>
        <v>0</v>
      </c>
      <c r="Y95" s="165">
        <f t="shared" si="39"/>
        <v>0</v>
      </c>
      <c r="Z95" s="165">
        <f t="shared" si="39"/>
        <v>0</v>
      </c>
      <c r="AA95" s="165">
        <f t="shared" si="39"/>
        <v>0</v>
      </c>
      <c r="AB95" s="165">
        <f t="shared" si="39"/>
        <v>0</v>
      </c>
      <c r="AC95" s="165">
        <f t="shared" si="39"/>
        <v>0</v>
      </c>
      <c r="AD95" s="165">
        <f t="shared" si="39"/>
        <v>0</v>
      </c>
      <c r="AE95" s="165">
        <f t="shared" si="39"/>
        <v>0</v>
      </c>
      <c r="AF95" s="165">
        <f t="shared" si="39"/>
        <v>0</v>
      </c>
      <c r="AG95" s="165">
        <f t="shared" si="39"/>
        <v>0</v>
      </c>
      <c r="AH95" s="165">
        <f t="shared" si="39"/>
        <v>0</v>
      </c>
      <c r="AI95" s="165">
        <f t="shared" si="39"/>
        <v>0</v>
      </c>
      <c r="AJ95" s="165">
        <f t="shared" si="39"/>
        <v>0</v>
      </c>
      <c r="AK95" s="165">
        <f t="shared" si="39"/>
        <v>0</v>
      </c>
      <c r="AL95" s="165">
        <f t="shared" si="39"/>
        <v>0</v>
      </c>
      <c r="AM95" s="165">
        <f t="shared" si="39"/>
        <v>0</v>
      </c>
      <c r="AN95" s="165">
        <f t="shared" si="39"/>
        <v>0</v>
      </c>
      <c r="AO95" s="165">
        <f t="shared" si="39"/>
        <v>0</v>
      </c>
      <c r="AP95" s="165">
        <f t="shared" si="39"/>
        <v>0</v>
      </c>
      <c r="AQ95" s="165">
        <f t="shared" si="39"/>
        <v>0</v>
      </c>
      <c r="AR95" s="165">
        <f t="shared" si="39"/>
        <v>0</v>
      </c>
      <c r="AS95" s="165">
        <f t="shared" si="39"/>
        <v>0</v>
      </c>
      <c r="AT95" s="165">
        <f t="shared" si="39"/>
        <v>0</v>
      </c>
      <c r="AU95" s="165">
        <f t="shared" si="39"/>
        <v>0</v>
      </c>
      <c r="AV95" s="165">
        <f t="shared" si="39"/>
        <v>0</v>
      </c>
      <c r="AW95" s="165">
        <f t="shared" si="39"/>
        <v>0</v>
      </c>
      <c r="AX95" s="165">
        <f t="shared" si="39"/>
        <v>0</v>
      </c>
      <c r="AY95" s="165">
        <f t="shared" si="39"/>
        <v>0</v>
      </c>
      <c r="AZ95" s="165">
        <f t="shared" si="39"/>
        <v>0</v>
      </c>
      <c r="BA95" s="165">
        <f t="shared" si="39"/>
        <v>0</v>
      </c>
      <c r="BB95" s="165">
        <f t="shared" si="39"/>
        <v>0</v>
      </c>
      <c r="BC95" s="165">
        <f t="shared" si="39"/>
        <v>0</v>
      </c>
      <c r="BD95" s="165">
        <f t="shared" si="39"/>
        <v>0</v>
      </c>
      <c r="BE95" s="165">
        <f t="shared" si="39"/>
        <v>0</v>
      </c>
      <c r="BF95" s="165">
        <f t="shared" si="39"/>
        <v>0</v>
      </c>
      <c r="BG95" s="165">
        <f t="shared" si="39"/>
        <v>0</v>
      </c>
      <c r="BH95" s="165">
        <f t="shared" si="39"/>
        <v>0</v>
      </c>
      <c r="BI95" s="165">
        <f t="shared" si="39"/>
        <v>0</v>
      </c>
      <c r="BJ95" s="165">
        <f t="shared" si="39"/>
        <v>0</v>
      </c>
      <c r="BK95" s="165">
        <f t="shared" si="39"/>
        <v>0</v>
      </c>
      <c r="BL95" s="165">
        <f t="shared" si="39"/>
        <v>0</v>
      </c>
      <c r="BM95" s="165">
        <f t="shared" si="39"/>
        <v>0</v>
      </c>
      <c r="BN95" s="165">
        <f t="shared" si="39"/>
        <v>0</v>
      </c>
      <c r="BO95" s="165">
        <f t="shared" si="39"/>
        <v>0</v>
      </c>
      <c r="BP95" s="165">
        <f t="shared" si="39"/>
        <v>0</v>
      </c>
      <c r="BQ95" s="165">
        <f t="shared" si="39"/>
        <v>0</v>
      </c>
      <c r="BR95" s="165">
        <f t="shared" si="39"/>
        <v>0</v>
      </c>
      <c r="BS95" s="165">
        <f t="shared" si="39"/>
        <v>0</v>
      </c>
      <c r="BT95" s="165">
        <f t="shared" si="39"/>
        <v>0</v>
      </c>
      <c r="BU95" s="165">
        <f t="shared" si="39"/>
        <v>0</v>
      </c>
      <c r="BV95" s="165">
        <f t="shared" si="39"/>
        <v>0</v>
      </c>
      <c r="BW95" s="165">
        <f t="shared" ref="BW95:DJ95" si="40">(BW45+BW56)*SUM(BW$61:BW$62,BW$64:BW$65)*(BW74+BW84)</f>
        <v>0</v>
      </c>
      <c r="BX95" s="165">
        <f t="shared" si="40"/>
        <v>0</v>
      </c>
      <c r="BY95" s="165">
        <f t="shared" si="40"/>
        <v>0</v>
      </c>
      <c r="BZ95" s="165">
        <f t="shared" si="40"/>
        <v>0</v>
      </c>
      <c r="CA95" s="165">
        <f t="shared" si="40"/>
        <v>0</v>
      </c>
      <c r="CB95" s="165">
        <f t="shared" si="40"/>
        <v>0</v>
      </c>
      <c r="CC95" s="165">
        <f t="shared" si="40"/>
        <v>0</v>
      </c>
      <c r="CD95" s="165">
        <f t="shared" si="40"/>
        <v>0</v>
      </c>
      <c r="CE95" s="165">
        <f t="shared" si="40"/>
        <v>0</v>
      </c>
      <c r="CF95" s="165">
        <f t="shared" si="40"/>
        <v>0</v>
      </c>
      <c r="CG95" s="165">
        <f t="shared" si="40"/>
        <v>0</v>
      </c>
      <c r="CH95" s="165">
        <f t="shared" si="40"/>
        <v>0</v>
      </c>
      <c r="CI95" s="165">
        <f t="shared" si="40"/>
        <v>0</v>
      </c>
      <c r="CJ95" s="165">
        <f t="shared" si="40"/>
        <v>0</v>
      </c>
      <c r="CK95" s="165">
        <f t="shared" si="40"/>
        <v>0</v>
      </c>
      <c r="CL95" s="165">
        <f t="shared" si="40"/>
        <v>0</v>
      </c>
      <c r="CM95" s="165">
        <f t="shared" si="40"/>
        <v>0</v>
      </c>
      <c r="CN95" s="165">
        <f t="shared" si="40"/>
        <v>0</v>
      </c>
      <c r="CO95" s="165">
        <f t="shared" si="40"/>
        <v>0</v>
      </c>
      <c r="CP95" s="165">
        <f t="shared" si="40"/>
        <v>0</v>
      </c>
      <c r="CQ95" s="165">
        <f t="shared" si="40"/>
        <v>0</v>
      </c>
      <c r="CR95" s="165">
        <f t="shared" si="40"/>
        <v>0</v>
      </c>
      <c r="CS95" s="165">
        <f t="shared" si="40"/>
        <v>0</v>
      </c>
      <c r="CT95" s="165">
        <f t="shared" si="40"/>
        <v>0</v>
      </c>
      <c r="CU95" s="165">
        <f t="shared" si="40"/>
        <v>0</v>
      </c>
      <c r="CV95" s="165">
        <f t="shared" si="40"/>
        <v>0</v>
      </c>
      <c r="CW95" s="165">
        <f t="shared" si="40"/>
        <v>0</v>
      </c>
      <c r="CX95" s="165">
        <f t="shared" si="40"/>
        <v>0</v>
      </c>
      <c r="CY95" s="165">
        <f t="shared" si="40"/>
        <v>0</v>
      </c>
      <c r="CZ95" s="165">
        <f t="shared" si="40"/>
        <v>0</v>
      </c>
      <c r="DA95" s="165">
        <f t="shared" si="40"/>
        <v>0</v>
      </c>
      <c r="DB95" s="165">
        <f t="shared" si="40"/>
        <v>0</v>
      </c>
      <c r="DC95" s="165">
        <f t="shared" si="40"/>
        <v>0</v>
      </c>
      <c r="DD95" s="165">
        <f t="shared" si="40"/>
        <v>0</v>
      </c>
      <c r="DE95" s="165">
        <f t="shared" si="40"/>
        <v>0</v>
      </c>
      <c r="DF95" s="165">
        <f t="shared" si="40"/>
        <v>0</v>
      </c>
      <c r="DG95" s="165">
        <f t="shared" si="40"/>
        <v>0</v>
      </c>
      <c r="DH95" s="165">
        <f t="shared" si="40"/>
        <v>0</v>
      </c>
      <c r="DI95" s="165">
        <f t="shared" si="40"/>
        <v>0</v>
      </c>
      <c r="DJ95" s="165">
        <f t="shared" si="40"/>
        <v>0</v>
      </c>
    </row>
    <row r="96" spans="1:114" x14ac:dyDescent="0.25">
      <c r="B96" s="162" t="str">
        <f t="shared" si="14"/>
        <v>Реагенты</v>
      </c>
      <c r="F96" s="36"/>
      <c r="G96" s="49"/>
      <c r="H96" s="49"/>
      <c r="I96" s="163"/>
      <c r="J96" s="165">
        <f>(J46+J57)*SUM(J$61:J$62,J$64:J$65)*(J75+J85)</f>
        <v>0</v>
      </c>
      <c r="K96" s="165">
        <f t="shared" ref="K96:BV96" si="41">(K46+K57)*SUM(K$61:K$62,K$64:K$65)*(K75+K85)</f>
        <v>0</v>
      </c>
      <c r="L96" s="165">
        <f t="shared" si="41"/>
        <v>0</v>
      </c>
      <c r="M96" s="165">
        <f t="shared" si="41"/>
        <v>0</v>
      </c>
      <c r="N96" s="165">
        <f t="shared" si="41"/>
        <v>0</v>
      </c>
      <c r="O96" s="165">
        <f t="shared" si="41"/>
        <v>0</v>
      </c>
      <c r="P96" s="165">
        <f t="shared" si="41"/>
        <v>0</v>
      </c>
      <c r="Q96" s="165">
        <f t="shared" si="41"/>
        <v>0</v>
      </c>
      <c r="R96" s="165">
        <f t="shared" si="41"/>
        <v>0</v>
      </c>
      <c r="S96" s="165">
        <f t="shared" si="41"/>
        <v>0</v>
      </c>
      <c r="T96" s="165">
        <f t="shared" si="41"/>
        <v>0</v>
      </c>
      <c r="U96" s="165">
        <f t="shared" si="41"/>
        <v>0</v>
      </c>
      <c r="V96" s="165">
        <f t="shared" si="41"/>
        <v>0</v>
      </c>
      <c r="W96" s="165">
        <f t="shared" si="41"/>
        <v>0</v>
      </c>
      <c r="X96" s="165">
        <f t="shared" si="41"/>
        <v>0</v>
      </c>
      <c r="Y96" s="165">
        <f t="shared" si="41"/>
        <v>0</v>
      </c>
      <c r="Z96" s="165">
        <f t="shared" si="41"/>
        <v>0</v>
      </c>
      <c r="AA96" s="165">
        <f t="shared" si="41"/>
        <v>0</v>
      </c>
      <c r="AB96" s="165">
        <f t="shared" si="41"/>
        <v>0</v>
      </c>
      <c r="AC96" s="165">
        <f t="shared" si="41"/>
        <v>0</v>
      </c>
      <c r="AD96" s="165">
        <f t="shared" si="41"/>
        <v>0</v>
      </c>
      <c r="AE96" s="165">
        <f t="shared" si="41"/>
        <v>0</v>
      </c>
      <c r="AF96" s="165">
        <f t="shared" si="41"/>
        <v>0</v>
      </c>
      <c r="AG96" s="165">
        <f t="shared" si="41"/>
        <v>0</v>
      </c>
      <c r="AH96" s="165">
        <f t="shared" si="41"/>
        <v>0</v>
      </c>
      <c r="AI96" s="165">
        <f t="shared" si="41"/>
        <v>0</v>
      </c>
      <c r="AJ96" s="165">
        <f t="shared" si="41"/>
        <v>0</v>
      </c>
      <c r="AK96" s="165">
        <f t="shared" si="41"/>
        <v>0</v>
      </c>
      <c r="AL96" s="165">
        <f t="shared" si="41"/>
        <v>0</v>
      </c>
      <c r="AM96" s="165">
        <f t="shared" si="41"/>
        <v>0</v>
      </c>
      <c r="AN96" s="165">
        <f t="shared" si="41"/>
        <v>0</v>
      </c>
      <c r="AO96" s="165">
        <f t="shared" si="41"/>
        <v>0</v>
      </c>
      <c r="AP96" s="165">
        <f t="shared" si="41"/>
        <v>0</v>
      </c>
      <c r="AQ96" s="165">
        <f t="shared" si="41"/>
        <v>0</v>
      </c>
      <c r="AR96" s="165">
        <f t="shared" si="41"/>
        <v>0</v>
      </c>
      <c r="AS96" s="165">
        <f t="shared" si="41"/>
        <v>0</v>
      </c>
      <c r="AT96" s="165">
        <f t="shared" si="41"/>
        <v>0</v>
      </c>
      <c r="AU96" s="165">
        <f t="shared" si="41"/>
        <v>0</v>
      </c>
      <c r="AV96" s="165">
        <f t="shared" si="41"/>
        <v>0</v>
      </c>
      <c r="AW96" s="165">
        <f t="shared" si="41"/>
        <v>0</v>
      </c>
      <c r="AX96" s="165">
        <f t="shared" si="41"/>
        <v>0</v>
      </c>
      <c r="AY96" s="165">
        <f t="shared" si="41"/>
        <v>0</v>
      </c>
      <c r="AZ96" s="165">
        <f t="shared" si="41"/>
        <v>0</v>
      </c>
      <c r="BA96" s="165">
        <f t="shared" si="41"/>
        <v>0</v>
      </c>
      <c r="BB96" s="165">
        <f t="shared" si="41"/>
        <v>0</v>
      </c>
      <c r="BC96" s="165">
        <f t="shared" si="41"/>
        <v>0</v>
      </c>
      <c r="BD96" s="165">
        <f t="shared" si="41"/>
        <v>0</v>
      </c>
      <c r="BE96" s="165">
        <f t="shared" si="41"/>
        <v>0</v>
      </c>
      <c r="BF96" s="165">
        <f t="shared" si="41"/>
        <v>0</v>
      </c>
      <c r="BG96" s="165">
        <f t="shared" si="41"/>
        <v>0</v>
      </c>
      <c r="BH96" s="165">
        <f t="shared" si="41"/>
        <v>0</v>
      </c>
      <c r="BI96" s="165">
        <f t="shared" si="41"/>
        <v>0</v>
      </c>
      <c r="BJ96" s="165">
        <f t="shared" si="41"/>
        <v>0</v>
      </c>
      <c r="BK96" s="165">
        <f t="shared" si="41"/>
        <v>0</v>
      </c>
      <c r="BL96" s="165">
        <f t="shared" si="41"/>
        <v>0</v>
      </c>
      <c r="BM96" s="165">
        <f t="shared" si="41"/>
        <v>0</v>
      </c>
      <c r="BN96" s="165">
        <f t="shared" si="41"/>
        <v>0</v>
      </c>
      <c r="BO96" s="165">
        <f t="shared" si="41"/>
        <v>0</v>
      </c>
      <c r="BP96" s="165">
        <f t="shared" si="41"/>
        <v>0</v>
      </c>
      <c r="BQ96" s="165">
        <f t="shared" si="41"/>
        <v>0</v>
      </c>
      <c r="BR96" s="165">
        <f t="shared" si="41"/>
        <v>0</v>
      </c>
      <c r="BS96" s="165">
        <f t="shared" si="41"/>
        <v>0</v>
      </c>
      <c r="BT96" s="165">
        <f t="shared" si="41"/>
        <v>0</v>
      </c>
      <c r="BU96" s="165">
        <f t="shared" si="41"/>
        <v>0</v>
      </c>
      <c r="BV96" s="165">
        <f t="shared" si="41"/>
        <v>0</v>
      </c>
      <c r="BW96" s="165">
        <f t="shared" ref="BW96:DJ96" si="42">(BW46+BW57)*SUM(BW$61:BW$62,BW$64:BW$65)*(BW75+BW85)</f>
        <v>0</v>
      </c>
      <c r="BX96" s="165">
        <f t="shared" si="42"/>
        <v>0</v>
      </c>
      <c r="BY96" s="165">
        <f t="shared" si="42"/>
        <v>0</v>
      </c>
      <c r="BZ96" s="165">
        <f t="shared" si="42"/>
        <v>0</v>
      </c>
      <c r="CA96" s="165">
        <f t="shared" si="42"/>
        <v>0</v>
      </c>
      <c r="CB96" s="165">
        <f t="shared" si="42"/>
        <v>0</v>
      </c>
      <c r="CC96" s="165">
        <f t="shared" si="42"/>
        <v>0</v>
      </c>
      <c r="CD96" s="165">
        <f t="shared" si="42"/>
        <v>0</v>
      </c>
      <c r="CE96" s="165">
        <f t="shared" si="42"/>
        <v>0</v>
      </c>
      <c r="CF96" s="165">
        <f t="shared" si="42"/>
        <v>0</v>
      </c>
      <c r="CG96" s="165">
        <f t="shared" si="42"/>
        <v>0</v>
      </c>
      <c r="CH96" s="165">
        <f t="shared" si="42"/>
        <v>0</v>
      </c>
      <c r="CI96" s="165">
        <f t="shared" si="42"/>
        <v>0</v>
      </c>
      <c r="CJ96" s="165">
        <f t="shared" si="42"/>
        <v>0</v>
      </c>
      <c r="CK96" s="165">
        <f t="shared" si="42"/>
        <v>0</v>
      </c>
      <c r="CL96" s="165">
        <f t="shared" si="42"/>
        <v>0</v>
      </c>
      <c r="CM96" s="165">
        <f t="shared" si="42"/>
        <v>0</v>
      </c>
      <c r="CN96" s="165">
        <f t="shared" si="42"/>
        <v>0</v>
      </c>
      <c r="CO96" s="165">
        <f t="shared" si="42"/>
        <v>0</v>
      </c>
      <c r="CP96" s="165">
        <f t="shared" si="42"/>
        <v>0</v>
      </c>
      <c r="CQ96" s="165">
        <f t="shared" si="42"/>
        <v>0</v>
      </c>
      <c r="CR96" s="165">
        <f t="shared" si="42"/>
        <v>0</v>
      </c>
      <c r="CS96" s="165">
        <f t="shared" si="42"/>
        <v>0</v>
      </c>
      <c r="CT96" s="165">
        <f t="shared" si="42"/>
        <v>0</v>
      </c>
      <c r="CU96" s="165">
        <f t="shared" si="42"/>
        <v>0</v>
      </c>
      <c r="CV96" s="165">
        <f t="shared" si="42"/>
        <v>0</v>
      </c>
      <c r="CW96" s="165">
        <f t="shared" si="42"/>
        <v>0</v>
      </c>
      <c r="CX96" s="165">
        <f t="shared" si="42"/>
        <v>0</v>
      </c>
      <c r="CY96" s="165">
        <f t="shared" si="42"/>
        <v>0</v>
      </c>
      <c r="CZ96" s="165">
        <f t="shared" si="42"/>
        <v>0</v>
      </c>
      <c r="DA96" s="165">
        <f t="shared" si="42"/>
        <v>0</v>
      </c>
      <c r="DB96" s="165">
        <f t="shared" si="42"/>
        <v>0</v>
      </c>
      <c r="DC96" s="165">
        <f t="shared" si="42"/>
        <v>0</v>
      </c>
      <c r="DD96" s="165">
        <f t="shared" si="42"/>
        <v>0</v>
      </c>
      <c r="DE96" s="165">
        <f t="shared" si="42"/>
        <v>0</v>
      </c>
      <c r="DF96" s="165">
        <f t="shared" si="42"/>
        <v>0</v>
      </c>
      <c r="DG96" s="165">
        <f t="shared" si="42"/>
        <v>0</v>
      </c>
      <c r="DH96" s="165">
        <f t="shared" si="42"/>
        <v>0</v>
      </c>
      <c r="DI96" s="165">
        <f t="shared" si="42"/>
        <v>0</v>
      </c>
      <c r="DJ96" s="165">
        <f t="shared" si="42"/>
        <v>0</v>
      </c>
    </row>
    <row r="97" spans="2:114" x14ac:dyDescent="0.25">
      <c r="B97" s="162" t="str">
        <f t="shared" si="14"/>
        <v>Прочие переменные расходы</v>
      </c>
      <c r="F97" s="36"/>
      <c r="G97" s="49"/>
      <c r="H97" s="49"/>
      <c r="I97" s="163"/>
      <c r="J97" s="165">
        <f>(J47+J58)*SUM(J$61:J$62,J$64:J$65)*(J76+J86)</f>
        <v>0</v>
      </c>
      <c r="K97" s="165">
        <f t="shared" ref="K97:BV97" si="43">(K47+K58)*SUM(K$61:K$62,K$64:K$65)*(K76+K86)</f>
        <v>0</v>
      </c>
      <c r="L97" s="165">
        <f t="shared" si="43"/>
        <v>0</v>
      </c>
      <c r="M97" s="165">
        <f t="shared" si="43"/>
        <v>0</v>
      </c>
      <c r="N97" s="165">
        <f t="shared" si="43"/>
        <v>0</v>
      </c>
      <c r="O97" s="165">
        <f t="shared" si="43"/>
        <v>0</v>
      </c>
      <c r="P97" s="165">
        <f t="shared" si="43"/>
        <v>0</v>
      </c>
      <c r="Q97" s="165">
        <f t="shared" si="43"/>
        <v>0</v>
      </c>
      <c r="R97" s="165">
        <f t="shared" si="43"/>
        <v>0</v>
      </c>
      <c r="S97" s="165">
        <f t="shared" si="43"/>
        <v>0</v>
      </c>
      <c r="T97" s="165">
        <f t="shared" si="43"/>
        <v>0</v>
      </c>
      <c r="U97" s="165">
        <f t="shared" si="43"/>
        <v>0</v>
      </c>
      <c r="V97" s="165">
        <f t="shared" si="43"/>
        <v>0</v>
      </c>
      <c r="W97" s="165">
        <f t="shared" si="43"/>
        <v>0</v>
      </c>
      <c r="X97" s="165">
        <f t="shared" si="43"/>
        <v>0</v>
      </c>
      <c r="Y97" s="165">
        <f t="shared" si="43"/>
        <v>0</v>
      </c>
      <c r="Z97" s="165">
        <f t="shared" si="43"/>
        <v>0</v>
      </c>
      <c r="AA97" s="165">
        <f t="shared" si="43"/>
        <v>0</v>
      </c>
      <c r="AB97" s="165">
        <f t="shared" si="43"/>
        <v>0</v>
      </c>
      <c r="AC97" s="165">
        <f t="shared" si="43"/>
        <v>0</v>
      </c>
      <c r="AD97" s="165">
        <f t="shared" si="43"/>
        <v>0</v>
      </c>
      <c r="AE97" s="165">
        <f t="shared" si="43"/>
        <v>0</v>
      </c>
      <c r="AF97" s="165">
        <f t="shared" si="43"/>
        <v>0</v>
      </c>
      <c r="AG97" s="165">
        <f t="shared" si="43"/>
        <v>0</v>
      </c>
      <c r="AH97" s="165">
        <f t="shared" si="43"/>
        <v>0</v>
      </c>
      <c r="AI97" s="165">
        <f t="shared" si="43"/>
        <v>0</v>
      </c>
      <c r="AJ97" s="165">
        <f t="shared" si="43"/>
        <v>0</v>
      </c>
      <c r="AK97" s="165">
        <f t="shared" si="43"/>
        <v>0</v>
      </c>
      <c r="AL97" s="165">
        <f t="shared" si="43"/>
        <v>0</v>
      </c>
      <c r="AM97" s="165">
        <f t="shared" si="43"/>
        <v>0</v>
      </c>
      <c r="AN97" s="165">
        <f t="shared" si="43"/>
        <v>0</v>
      </c>
      <c r="AO97" s="165">
        <f t="shared" si="43"/>
        <v>0</v>
      </c>
      <c r="AP97" s="165">
        <f t="shared" si="43"/>
        <v>0</v>
      </c>
      <c r="AQ97" s="165">
        <f t="shared" si="43"/>
        <v>0</v>
      </c>
      <c r="AR97" s="165">
        <f t="shared" si="43"/>
        <v>0</v>
      </c>
      <c r="AS97" s="165">
        <f t="shared" si="43"/>
        <v>0</v>
      </c>
      <c r="AT97" s="165">
        <f t="shared" si="43"/>
        <v>0</v>
      </c>
      <c r="AU97" s="165">
        <f t="shared" si="43"/>
        <v>0</v>
      </c>
      <c r="AV97" s="165">
        <f t="shared" si="43"/>
        <v>0</v>
      </c>
      <c r="AW97" s="165">
        <f t="shared" si="43"/>
        <v>0</v>
      </c>
      <c r="AX97" s="165">
        <f t="shared" si="43"/>
        <v>0</v>
      </c>
      <c r="AY97" s="165">
        <f t="shared" si="43"/>
        <v>0</v>
      </c>
      <c r="AZ97" s="165">
        <f t="shared" si="43"/>
        <v>0</v>
      </c>
      <c r="BA97" s="165">
        <f t="shared" si="43"/>
        <v>0</v>
      </c>
      <c r="BB97" s="165">
        <f t="shared" si="43"/>
        <v>0</v>
      </c>
      <c r="BC97" s="165">
        <f t="shared" si="43"/>
        <v>0</v>
      </c>
      <c r="BD97" s="165">
        <f t="shared" si="43"/>
        <v>0</v>
      </c>
      <c r="BE97" s="165">
        <f t="shared" si="43"/>
        <v>0</v>
      </c>
      <c r="BF97" s="165">
        <f t="shared" si="43"/>
        <v>0</v>
      </c>
      <c r="BG97" s="165">
        <f t="shared" si="43"/>
        <v>0</v>
      </c>
      <c r="BH97" s="165">
        <f t="shared" si="43"/>
        <v>0</v>
      </c>
      <c r="BI97" s="165">
        <f t="shared" si="43"/>
        <v>0</v>
      </c>
      <c r="BJ97" s="165">
        <f t="shared" si="43"/>
        <v>0</v>
      </c>
      <c r="BK97" s="165">
        <f t="shared" si="43"/>
        <v>0</v>
      </c>
      <c r="BL97" s="165">
        <f t="shared" si="43"/>
        <v>0</v>
      </c>
      <c r="BM97" s="165">
        <f t="shared" si="43"/>
        <v>0</v>
      </c>
      <c r="BN97" s="165">
        <f t="shared" si="43"/>
        <v>0</v>
      </c>
      <c r="BO97" s="165">
        <f t="shared" si="43"/>
        <v>0</v>
      </c>
      <c r="BP97" s="165">
        <f t="shared" si="43"/>
        <v>0</v>
      </c>
      <c r="BQ97" s="165">
        <f t="shared" si="43"/>
        <v>0</v>
      </c>
      <c r="BR97" s="165">
        <f t="shared" si="43"/>
        <v>0</v>
      </c>
      <c r="BS97" s="165">
        <f t="shared" si="43"/>
        <v>0</v>
      </c>
      <c r="BT97" s="165">
        <f t="shared" si="43"/>
        <v>0</v>
      </c>
      <c r="BU97" s="165">
        <f t="shared" si="43"/>
        <v>0</v>
      </c>
      <c r="BV97" s="165">
        <f t="shared" si="43"/>
        <v>0</v>
      </c>
      <c r="BW97" s="165">
        <f t="shared" ref="BW97:DJ97" si="44">(BW47+BW58)*SUM(BW$61:BW$62,BW$64:BW$65)*(BW76+BW86)</f>
        <v>0</v>
      </c>
      <c r="BX97" s="165">
        <f t="shared" si="44"/>
        <v>0</v>
      </c>
      <c r="BY97" s="165">
        <f t="shared" si="44"/>
        <v>0</v>
      </c>
      <c r="BZ97" s="165">
        <f t="shared" si="44"/>
        <v>0</v>
      </c>
      <c r="CA97" s="165">
        <f t="shared" si="44"/>
        <v>0</v>
      </c>
      <c r="CB97" s="165">
        <f t="shared" si="44"/>
        <v>0</v>
      </c>
      <c r="CC97" s="165">
        <f t="shared" si="44"/>
        <v>0</v>
      </c>
      <c r="CD97" s="165">
        <f t="shared" si="44"/>
        <v>0</v>
      </c>
      <c r="CE97" s="165">
        <f t="shared" si="44"/>
        <v>0</v>
      </c>
      <c r="CF97" s="165">
        <f t="shared" si="44"/>
        <v>0</v>
      </c>
      <c r="CG97" s="165">
        <f t="shared" si="44"/>
        <v>0</v>
      </c>
      <c r="CH97" s="165">
        <f t="shared" si="44"/>
        <v>0</v>
      </c>
      <c r="CI97" s="165">
        <f t="shared" si="44"/>
        <v>0</v>
      </c>
      <c r="CJ97" s="165">
        <f t="shared" si="44"/>
        <v>0</v>
      </c>
      <c r="CK97" s="165">
        <f t="shared" si="44"/>
        <v>0</v>
      </c>
      <c r="CL97" s="165">
        <f t="shared" si="44"/>
        <v>0</v>
      </c>
      <c r="CM97" s="165">
        <f t="shared" si="44"/>
        <v>0</v>
      </c>
      <c r="CN97" s="165">
        <f t="shared" si="44"/>
        <v>0</v>
      </c>
      <c r="CO97" s="165">
        <f t="shared" si="44"/>
        <v>0</v>
      </c>
      <c r="CP97" s="165">
        <f t="shared" si="44"/>
        <v>0</v>
      </c>
      <c r="CQ97" s="165">
        <f t="shared" si="44"/>
        <v>0</v>
      </c>
      <c r="CR97" s="165">
        <f t="shared" si="44"/>
        <v>0</v>
      </c>
      <c r="CS97" s="165">
        <f t="shared" si="44"/>
        <v>0</v>
      </c>
      <c r="CT97" s="165">
        <f t="shared" si="44"/>
        <v>0</v>
      </c>
      <c r="CU97" s="165">
        <f t="shared" si="44"/>
        <v>0</v>
      </c>
      <c r="CV97" s="165">
        <f t="shared" si="44"/>
        <v>0</v>
      </c>
      <c r="CW97" s="165">
        <f t="shared" si="44"/>
        <v>0</v>
      </c>
      <c r="CX97" s="165">
        <f t="shared" si="44"/>
        <v>0</v>
      </c>
      <c r="CY97" s="165">
        <f t="shared" si="44"/>
        <v>0</v>
      </c>
      <c r="CZ97" s="165">
        <f t="shared" si="44"/>
        <v>0</v>
      </c>
      <c r="DA97" s="165">
        <f t="shared" si="44"/>
        <v>0</v>
      </c>
      <c r="DB97" s="165">
        <f t="shared" si="44"/>
        <v>0</v>
      </c>
      <c r="DC97" s="165">
        <f t="shared" si="44"/>
        <v>0</v>
      </c>
      <c r="DD97" s="165">
        <f t="shared" si="44"/>
        <v>0</v>
      </c>
      <c r="DE97" s="165">
        <f t="shared" si="44"/>
        <v>0</v>
      </c>
      <c r="DF97" s="165">
        <f t="shared" si="44"/>
        <v>0</v>
      </c>
      <c r="DG97" s="165">
        <f t="shared" si="44"/>
        <v>0</v>
      </c>
      <c r="DH97" s="165">
        <f t="shared" si="44"/>
        <v>0</v>
      </c>
      <c r="DI97" s="165">
        <f t="shared" si="44"/>
        <v>0</v>
      </c>
      <c r="DJ97" s="165">
        <f t="shared" si="44"/>
        <v>0</v>
      </c>
    </row>
    <row r="98" spans="2:114" x14ac:dyDescent="0.25">
      <c r="B98" s="162"/>
      <c r="F98" s="36"/>
      <c r="G98" s="49"/>
      <c r="H98" s="49"/>
      <c r="I98" s="163"/>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c r="CW98" s="36"/>
      <c r="CX98" s="36"/>
      <c r="CY98" s="36"/>
      <c r="CZ98" s="36"/>
      <c r="DA98" s="36"/>
      <c r="DB98" s="36"/>
      <c r="DC98" s="36"/>
      <c r="DD98" s="36"/>
      <c r="DE98" s="36"/>
      <c r="DF98" s="36"/>
      <c r="DG98" s="36"/>
      <c r="DH98" s="36"/>
      <c r="DI98" s="36"/>
      <c r="DJ98" s="36"/>
    </row>
    <row r="99" spans="2:114" x14ac:dyDescent="0.25">
      <c r="B99" s="33" t="s">
        <v>289</v>
      </c>
      <c r="J99" s="34"/>
      <c r="K99" s="34"/>
      <c r="L99" s="34"/>
      <c r="M99" s="34"/>
      <c r="N99" s="34"/>
      <c r="O99" s="34"/>
      <c r="P99" s="34"/>
      <c r="Q99" s="34"/>
    </row>
    <row r="100" spans="2:114" x14ac:dyDescent="0.25">
      <c r="B100" s="131" t="s">
        <v>282</v>
      </c>
      <c r="C100" s="169" t="s">
        <v>194</v>
      </c>
      <c r="F100" s="49"/>
      <c r="G100" s="49"/>
      <c r="H100" s="49"/>
      <c r="I100" s="170"/>
      <c r="J100" s="49"/>
      <c r="K100" s="49"/>
      <c r="L100" s="49"/>
      <c r="M100" s="49"/>
      <c r="N100" s="49"/>
      <c r="O100" s="49"/>
      <c r="P100" s="49"/>
      <c r="Q100" s="49"/>
      <c r="R100" s="49"/>
      <c r="S100" s="49"/>
      <c r="T100" s="49"/>
      <c r="U100" s="49"/>
      <c r="V100" s="49"/>
      <c r="W100" s="49"/>
    </row>
    <row r="101" spans="2:114" x14ac:dyDescent="0.25">
      <c r="B101" s="162" t="str">
        <f>Ввод!D186</f>
        <v>Плата за подключение</v>
      </c>
      <c r="C101" s="171">
        <f>Ввод!E186</f>
        <v>5.0000000000000001E-3</v>
      </c>
      <c r="D101" s="45" t="str">
        <f>Ввод!F186</f>
        <v>тыс. руб. / пер.</v>
      </c>
      <c r="E101" s="45">
        <f>1-E106</f>
        <v>0</v>
      </c>
      <c r="F101" s="49">
        <f>$E101*Ввод!G186</f>
        <v>0</v>
      </c>
      <c r="G101" s="49"/>
      <c r="H101" s="49"/>
      <c r="I101" s="170">
        <f>F101*AVERAGE(Ввод!$G$142:$J$142)</f>
        <v>0</v>
      </c>
      <c r="J101" s="49">
        <f>I101*(1+$C101)</f>
        <v>0</v>
      </c>
      <c r="K101" s="49">
        <f t="shared" ref="K101:BV101" si="45">J101*(1+$C101)</f>
        <v>0</v>
      </c>
      <c r="L101" s="49">
        <f t="shared" si="45"/>
        <v>0</v>
      </c>
      <c r="M101" s="49">
        <f t="shared" si="45"/>
        <v>0</v>
      </c>
      <c r="N101" s="49">
        <f t="shared" si="45"/>
        <v>0</v>
      </c>
      <c r="O101" s="49">
        <f t="shared" si="45"/>
        <v>0</v>
      </c>
      <c r="P101" s="49">
        <f t="shared" si="45"/>
        <v>0</v>
      </c>
      <c r="Q101" s="49">
        <f t="shared" si="45"/>
        <v>0</v>
      </c>
      <c r="R101" s="49">
        <f t="shared" si="45"/>
        <v>0</v>
      </c>
      <c r="S101" s="49">
        <f t="shared" si="45"/>
        <v>0</v>
      </c>
      <c r="T101" s="49">
        <f t="shared" si="45"/>
        <v>0</v>
      </c>
      <c r="U101" s="49">
        <f t="shared" si="45"/>
        <v>0</v>
      </c>
      <c r="V101" s="49">
        <f t="shared" si="45"/>
        <v>0</v>
      </c>
      <c r="W101" s="49">
        <f t="shared" si="45"/>
        <v>0</v>
      </c>
      <c r="X101" s="49">
        <f t="shared" si="45"/>
        <v>0</v>
      </c>
      <c r="Y101" s="49">
        <f t="shared" si="45"/>
        <v>0</v>
      </c>
      <c r="Z101" s="49">
        <f t="shared" si="45"/>
        <v>0</v>
      </c>
      <c r="AA101" s="49">
        <f t="shared" si="45"/>
        <v>0</v>
      </c>
      <c r="AB101" s="49">
        <f t="shared" si="45"/>
        <v>0</v>
      </c>
      <c r="AC101" s="49">
        <f t="shared" si="45"/>
        <v>0</v>
      </c>
      <c r="AD101" s="49">
        <f t="shared" si="45"/>
        <v>0</v>
      </c>
      <c r="AE101" s="49">
        <f t="shared" si="45"/>
        <v>0</v>
      </c>
      <c r="AF101" s="49">
        <f t="shared" si="45"/>
        <v>0</v>
      </c>
      <c r="AG101" s="49">
        <f t="shared" si="45"/>
        <v>0</v>
      </c>
      <c r="AH101" s="49">
        <f t="shared" si="45"/>
        <v>0</v>
      </c>
      <c r="AI101" s="49">
        <f t="shared" si="45"/>
        <v>0</v>
      </c>
      <c r="AJ101" s="49">
        <f t="shared" si="45"/>
        <v>0</v>
      </c>
      <c r="AK101" s="49">
        <f t="shared" si="45"/>
        <v>0</v>
      </c>
      <c r="AL101" s="49">
        <f t="shared" si="45"/>
        <v>0</v>
      </c>
      <c r="AM101" s="49">
        <f t="shared" si="45"/>
        <v>0</v>
      </c>
      <c r="AN101" s="49">
        <f t="shared" si="45"/>
        <v>0</v>
      </c>
      <c r="AO101" s="49">
        <f t="shared" si="45"/>
        <v>0</v>
      </c>
      <c r="AP101" s="49">
        <f t="shared" si="45"/>
        <v>0</v>
      </c>
      <c r="AQ101" s="49">
        <f t="shared" si="45"/>
        <v>0</v>
      </c>
      <c r="AR101" s="49">
        <f t="shared" si="45"/>
        <v>0</v>
      </c>
      <c r="AS101" s="49">
        <f t="shared" si="45"/>
        <v>0</v>
      </c>
      <c r="AT101" s="49">
        <f t="shared" si="45"/>
        <v>0</v>
      </c>
      <c r="AU101" s="49">
        <f t="shared" si="45"/>
        <v>0</v>
      </c>
      <c r="AV101" s="49">
        <f t="shared" si="45"/>
        <v>0</v>
      </c>
      <c r="AW101" s="49">
        <f t="shared" si="45"/>
        <v>0</v>
      </c>
      <c r="AX101" s="49">
        <f t="shared" si="45"/>
        <v>0</v>
      </c>
      <c r="AY101" s="49">
        <f t="shared" si="45"/>
        <v>0</v>
      </c>
      <c r="AZ101" s="49">
        <f t="shared" si="45"/>
        <v>0</v>
      </c>
      <c r="BA101" s="49">
        <f t="shared" si="45"/>
        <v>0</v>
      </c>
      <c r="BB101" s="49">
        <f t="shared" si="45"/>
        <v>0</v>
      </c>
      <c r="BC101" s="49">
        <f t="shared" si="45"/>
        <v>0</v>
      </c>
      <c r="BD101" s="49">
        <f t="shared" si="45"/>
        <v>0</v>
      </c>
      <c r="BE101" s="49">
        <f t="shared" si="45"/>
        <v>0</v>
      </c>
      <c r="BF101" s="49">
        <f t="shared" si="45"/>
        <v>0</v>
      </c>
      <c r="BG101" s="49">
        <f t="shared" si="45"/>
        <v>0</v>
      </c>
      <c r="BH101" s="49">
        <f t="shared" si="45"/>
        <v>0</v>
      </c>
      <c r="BI101" s="49">
        <f t="shared" si="45"/>
        <v>0</v>
      </c>
      <c r="BJ101" s="49">
        <f t="shared" si="45"/>
        <v>0</v>
      </c>
      <c r="BK101" s="49">
        <f t="shared" si="45"/>
        <v>0</v>
      </c>
      <c r="BL101" s="49">
        <f t="shared" si="45"/>
        <v>0</v>
      </c>
      <c r="BM101" s="49">
        <f t="shared" si="45"/>
        <v>0</v>
      </c>
      <c r="BN101" s="49">
        <f t="shared" si="45"/>
        <v>0</v>
      </c>
      <c r="BO101" s="49">
        <f t="shared" si="45"/>
        <v>0</v>
      </c>
      <c r="BP101" s="49">
        <f t="shared" si="45"/>
        <v>0</v>
      </c>
      <c r="BQ101" s="49">
        <f t="shared" si="45"/>
        <v>0</v>
      </c>
      <c r="BR101" s="49">
        <f t="shared" si="45"/>
        <v>0</v>
      </c>
      <c r="BS101" s="49">
        <f t="shared" si="45"/>
        <v>0</v>
      </c>
      <c r="BT101" s="49">
        <f t="shared" si="45"/>
        <v>0</v>
      </c>
      <c r="BU101" s="49">
        <f t="shared" si="45"/>
        <v>0</v>
      </c>
      <c r="BV101" s="49">
        <f t="shared" si="45"/>
        <v>0</v>
      </c>
      <c r="BW101" s="49">
        <f t="shared" ref="BW101:DJ101" si="46">BV101*(1+$C101)</f>
        <v>0</v>
      </c>
      <c r="BX101" s="49">
        <f t="shared" si="46"/>
        <v>0</v>
      </c>
      <c r="BY101" s="49">
        <f t="shared" si="46"/>
        <v>0</v>
      </c>
      <c r="BZ101" s="49">
        <f t="shared" si="46"/>
        <v>0</v>
      </c>
      <c r="CA101" s="49">
        <f t="shared" si="46"/>
        <v>0</v>
      </c>
      <c r="CB101" s="49">
        <f t="shared" si="46"/>
        <v>0</v>
      </c>
      <c r="CC101" s="49">
        <f t="shared" si="46"/>
        <v>0</v>
      </c>
      <c r="CD101" s="49">
        <f t="shared" si="46"/>
        <v>0</v>
      </c>
      <c r="CE101" s="49">
        <f t="shared" si="46"/>
        <v>0</v>
      </c>
      <c r="CF101" s="49">
        <f t="shared" si="46"/>
        <v>0</v>
      </c>
      <c r="CG101" s="49">
        <f t="shared" si="46"/>
        <v>0</v>
      </c>
      <c r="CH101" s="49">
        <f t="shared" si="46"/>
        <v>0</v>
      </c>
      <c r="CI101" s="49">
        <f t="shared" si="46"/>
        <v>0</v>
      </c>
      <c r="CJ101" s="49">
        <f t="shared" si="46"/>
        <v>0</v>
      </c>
      <c r="CK101" s="49">
        <f t="shared" si="46"/>
        <v>0</v>
      </c>
      <c r="CL101" s="49">
        <f t="shared" si="46"/>
        <v>0</v>
      </c>
      <c r="CM101" s="49">
        <f t="shared" si="46"/>
        <v>0</v>
      </c>
      <c r="CN101" s="49">
        <f t="shared" si="46"/>
        <v>0</v>
      </c>
      <c r="CO101" s="49">
        <f t="shared" si="46"/>
        <v>0</v>
      </c>
      <c r="CP101" s="49">
        <f t="shared" si="46"/>
        <v>0</v>
      </c>
      <c r="CQ101" s="49">
        <f t="shared" si="46"/>
        <v>0</v>
      </c>
      <c r="CR101" s="49">
        <f t="shared" si="46"/>
        <v>0</v>
      </c>
      <c r="CS101" s="49">
        <f t="shared" si="46"/>
        <v>0</v>
      </c>
      <c r="CT101" s="49">
        <f t="shared" si="46"/>
        <v>0</v>
      </c>
      <c r="CU101" s="49">
        <f t="shared" si="46"/>
        <v>0</v>
      </c>
      <c r="CV101" s="49">
        <f t="shared" si="46"/>
        <v>0</v>
      </c>
      <c r="CW101" s="49">
        <f t="shared" si="46"/>
        <v>0</v>
      </c>
      <c r="CX101" s="49">
        <f t="shared" si="46"/>
        <v>0</v>
      </c>
      <c r="CY101" s="49">
        <f t="shared" si="46"/>
        <v>0</v>
      </c>
      <c r="CZ101" s="49">
        <f t="shared" si="46"/>
        <v>0</v>
      </c>
      <c r="DA101" s="49">
        <f t="shared" si="46"/>
        <v>0</v>
      </c>
      <c r="DB101" s="49">
        <f t="shared" si="46"/>
        <v>0</v>
      </c>
      <c r="DC101" s="49">
        <f t="shared" si="46"/>
        <v>0</v>
      </c>
      <c r="DD101" s="49">
        <f t="shared" si="46"/>
        <v>0</v>
      </c>
      <c r="DE101" s="49">
        <f t="shared" si="46"/>
        <v>0</v>
      </c>
      <c r="DF101" s="49">
        <f t="shared" si="46"/>
        <v>0</v>
      </c>
      <c r="DG101" s="49">
        <f t="shared" si="46"/>
        <v>0</v>
      </c>
      <c r="DH101" s="49">
        <f t="shared" si="46"/>
        <v>0</v>
      </c>
      <c r="DI101" s="49">
        <f t="shared" si="46"/>
        <v>0</v>
      </c>
      <c r="DJ101" s="49">
        <f t="shared" si="46"/>
        <v>0</v>
      </c>
    </row>
    <row r="102" spans="2:114" x14ac:dyDescent="0.25">
      <c r="B102" s="162" t="str">
        <f>Ввод!D187</f>
        <v>Прочие доходы №1</v>
      </c>
      <c r="C102" s="171">
        <f>Ввод!E187</f>
        <v>0.01</v>
      </c>
      <c r="D102" s="45">
        <f>Ввод!F187</f>
        <v>0</v>
      </c>
      <c r="E102" s="45">
        <f>1-E107</f>
        <v>1</v>
      </c>
      <c r="F102" s="49">
        <f>$E102*Ввод!G187</f>
        <v>0</v>
      </c>
      <c r="G102" s="49"/>
      <c r="H102" s="49"/>
      <c r="I102" s="170">
        <f>F102*AVERAGE(Ввод!$G$142:$J$142)</f>
        <v>0</v>
      </c>
      <c r="J102" s="49">
        <f>I102*(1+$C102)</f>
        <v>0</v>
      </c>
      <c r="K102" s="49">
        <f t="shared" ref="K102:BV102" si="47">J102*(1+$C102)</f>
        <v>0</v>
      </c>
      <c r="L102" s="49">
        <f t="shared" si="47"/>
        <v>0</v>
      </c>
      <c r="M102" s="49">
        <f t="shared" si="47"/>
        <v>0</v>
      </c>
      <c r="N102" s="49">
        <f t="shared" si="47"/>
        <v>0</v>
      </c>
      <c r="O102" s="49">
        <f t="shared" si="47"/>
        <v>0</v>
      </c>
      <c r="P102" s="49">
        <f t="shared" si="47"/>
        <v>0</v>
      </c>
      <c r="Q102" s="49">
        <f t="shared" si="47"/>
        <v>0</v>
      </c>
      <c r="R102" s="49">
        <f t="shared" si="47"/>
        <v>0</v>
      </c>
      <c r="S102" s="49">
        <f t="shared" si="47"/>
        <v>0</v>
      </c>
      <c r="T102" s="49">
        <f t="shared" si="47"/>
        <v>0</v>
      </c>
      <c r="U102" s="49">
        <f t="shared" si="47"/>
        <v>0</v>
      </c>
      <c r="V102" s="49">
        <f t="shared" si="47"/>
        <v>0</v>
      </c>
      <c r="W102" s="49">
        <f t="shared" si="47"/>
        <v>0</v>
      </c>
      <c r="X102" s="49">
        <f t="shared" si="47"/>
        <v>0</v>
      </c>
      <c r="Y102" s="49">
        <f t="shared" si="47"/>
        <v>0</v>
      </c>
      <c r="Z102" s="49">
        <f t="shared" si="47"/>
        <v>0</v>
      </c>
      <c r="AA102" s="49">
        <f t="shared" si="47"/>
        <v>0</v>
      </c>
      <c r="AB102" s="49">
        <f t="shared" si="47"/>
        <v>0</v>
      </c>
      <c r="AC102" s="49">
        <f t="shared" si="47"/>
        <v>0</v>
      </c>
      <c r="AD102" s="49">
        <f t="shared" si="47"/>
        <v>0</v>
      </c>
      <c r="AE102" s="49">
        <f t="shared" si="47"/>
        <v>0</v>
      </c>
      <c r="AF102" s="49">
        <f t="shared" si="47"/>
        <v>0</v>
      </c>
      <c r="AG102" s="49">
        <f t="shared" si="47"/>
        <v>0</v>
      </c>
      <c r="AH102" s="49">
        <f t="shared" si="47"/>
        <v>0</v>
      </c>
      <c r="AI102" s="49">
        <f t="shared" si="47"/>
        <v>0</v>
      </c>
      <c r="AJ102" s="49">
        <f t="shared" si="47"/>
        <v>0</v>
      </c>
      <c r="AK102" s="49">
        <f t="shared" si="47"/>
        <v>0</v>
      </c>
      <c r="AL102" s="49">
        <f t="shared" si="47"/>
        <v>0</v>
      </c>
      <c r="AM102" s="49">
        <f t="shared" si="47"/>
        <v>0</v>
      </c>
      <c r="AN102" s="49">
        <f t="shared" si="47"/>
        <v>0</v>
      </c>
      <c r="AO102" s="49">
        <f t="shared" si="47"/>
        <v>0</v>
      </c>
      <c r="AP102" s="49">
        <f t="shared" si="47"/>
        <v>0</v>
      </c>
      <c r="AQ102" s="49">
        <f t="shared" si="47"/>
        <v>0</v>
      </c>
      <c r="AR102" s="49">
        <f t="shared" si="47"/>
        <v>0</v>
      </c>
      <c r="AS102" s="49">
        <f t="shared" si="47"/>
        <v>0</v>
      </c>
      <c r="AT102" s="49">
        <f t="shared" si="47"/>
        <v>0</v>
      </c>
      <c r="AU102" s="49">
        <f t="shared" si="47"/>
        <v>0</v>
      </c>
      <c r="AV102" s="49">
        <f t="shared" si="47"/>
        <v>0</v>
      </c>
      <c r="AW102" s="49">
        <f t="shared" si="47"/>
        <v>0</v>
      </c>
      <c r="AX102" s="49">
        <f t="shared" si="47"/>
        <v>0</v>
      </c>
      <c r="AY102" s="49">
        <f t="shared" si="47"/>
        <v>0</v>
      </c>
      <c r="AZ102" s="49">
        <f t="shared" si="47"/>
        <v>0</v>
      </c>
      <c r="BA102" s="49">
        <f t="shared" si="47"/>
        <v>0</v>
      </c>
      <c r="BB102" s="49">
        <f t="shared" si="47"/>
        <v>0</v>
      </c>
      <c r="BC102" s="49">
        <f t="shared" si="47"/>
        <v>0</v>
      </c>
      <c r="BD102" s="49">
        <f t="shared" si="47"/>
        <v>0</v>
      </c>
      <c r="BE102" s="49">
        <f t="shared" si="47"/>
        <v>0</v>
      </c>
      <c r="BF102" s="49">
        <f t="shared" si="47"/>
        <v>0</v>
      </c>
      <c r="BG102" s="49">
        <f t="shared" si="47"/>
        <v>0</v>
      </c>
      <c r="BH102" s="49">
        <f t="shared" si="47"/>
        <v>0</v>
      </c>
      <c r="BI102" s="49">
        <f t="shared" si="47"/>
        <v>0</v>
      </c>
      <c r="BJ102" s="49">
        <f t="shared" si="47"/>
        <v>0</v>
      </c>
      <c r="BK102" s="49">
        <f t="shared" si="47"/>
        <v>0</v>
      </c>
      <c r="BL102" s="49">
        <f t="shared" si="47"/>
        <v>0</v>
      </c>
      <c r="BM102" s="49">
        <f t="shared" si="47"/>
        <v>0</v>
      </c>
      <c r="BN102" s="49">
        <f t="shared" si="47"/>
        <v>0</v>
      </c>
      <c r="BO102" s="49">
        <f t="shared" si="47"/>
        <v>0</v>
      </c>
      <c r="BP102" s="49">
        <f t="shared" si="47"/>
        <v>0</v>
      </c>
      <c r="BQ102" s="49">
        <f t="shared" si="47"/>
        <v>0</v>
      </c>
      <c r="BR102" s="49">
        <f t="shared" si="47"/>
        <v>0</v>
      </c>
      <c r="BS102" s="49">
        <f t="shared" si="47"/>
        <v>0</v>
      </c>
      <c r="BT102" s="49">
        <f t="shared" si="47"/>
        <v>0</v>
      </c>
      <c r="BU102" s="49">
        <f t="shared" si="47"/>
        <v>0</v>
      </c>
      <c r="BV102" s="49">
        <f t="shared" si="47"/>
        <v>0</v>
      </c>
      <c r="BW102" s="49">
        <f t="shared" ref="BW102:DJ102" si="48">BV102*(1+$C102)</f>
        <v>0</v>
      </c>
      <c r="BX102" s="49">
        <f t="shared" si="48"/>
        <v>0</v>
      </c>
      <c r="BY102" s="49">
        <f t="shared" si="48"/>
        <v>0</v>
      </c>
      <c r="BZ102" s="49">
        <f t="shared" si="48"/>
        <v>0</v>
      </c>
      <c r="CA102" s="49">
        <f t="shared" si="48"/>
        <v>0</v>
      </c>
      <c r="CB102" s="49">
        <f t="shared" si="48"/>
        <v>0</v>
      </c>
      <c r="CC102" s="49">
        <f t="shared" si="48"/>
        <v>0</v>
      </c>
      <c r="CD102" s="49">
        <f t="shared" si="48"/>
        <v>0</v>
      </c>
      <c r="CE102" s="49">
        <f t="shared" si="48"/>
        <v>0</v>
      </c>
      <c r="CF102" s="49">
        <f t="shared" si="48"/>
        <v>0</v>
      </c>
      <c r="CG102" s="49">
        <f t="shared" si="48"/>
        <v>0</v>
      </c>
      <c r="CH102" s="49">
        <f t="shared" si="48"/>
        <v>0</v>
      </c>
      <c r="CI102" s="49">
        <f t="shared" si="48"/>
        <v>0</v>
      </c>
      <c r="CJ102" s="49">
        <f t="shared" si="48"/>
        <v>0</v>
      </c>
      <c r="CK102" s="49">
        <f t="shared" si="48"/>
        <v>0</v>
      </c>
      <c r="CL102" s="49">
        <f t="shared" si="48"/>
        <v>0</v>
      </c>
      <c r="CM102" s="49">
        <f t="shared" si="48"/>
        <v>0</v>
      </c>
      <c r="CN102" s="49">
        <f t="shared" si="48"/>
        <v>0</v>
      </c>
      <c r="CO102" s="49">
        <f t="shared" si="48"/>
        <v>0</v>
      </c>
      <c r="CP102" s="49">
        <f t="shared" si="48"/>
        <v>0</v>
      </c>
      <c r="CQ102" s="49">
        <f t="shared" si="48"/>
        <v>0</v>
      </c>
      <c r="CR102" s="49">
        <f t="shared" si="48"/>
        <v>0</v>
      </c>
      <c r="CS102" s="49">
        <f t="shared" si="48"/>
        <v>0</v>
      </c>
      <c r="CT102" s="49">
        <f t="shared" si="48"/>
        <v>0</v>
      </c>
      <c r="CU102" s="49">
        <f t="shared" si="48"/>
        <v>0</v>
      </c>
      <c r="CV102" s="49">
        <f t="shared" si="48"/>
        <v>0</v>
      </c>
      <c r="CW102" s="49">
        <f t="shared" si="48"/>
        <v>0</v>
      </c>
      <c r="CX102" s="49">
        <f t="shared" si="48"/>
        <v>0</v>
      </c>
      <c r="CY102" s="49">
        <f t="shared" si="48"/>
        <v>0</v>
      </c>
      <c r="CZ102" s="49">
        <f t="shared" si="48"/>
        <v>0</v>
      </c>
      <c r="DA102" s="49">
        <f t="shared" si="48"/>
        <v>0</v>
      </c>
      <c r="DB102" s="49">
        <f t="shared" si="48"/>
        <v>0</v>
      </c>
      <c r="DC102" s="49">
        <f t="shared" si="48"/>
        <v>0</v>
      </c>
      <c r="DD102" s="49">
        <f t="shared" si="48"/>
        <v>0</v>
      </c>
      <c r="DE102" s="49">
        <f t="shared" si="48"/>
        <v>0</v>
      </c>
      <c r="DF102" s="49">
        <f t="shared" si="48"/>
        <v>0</v>
      </c>
      <c r="DG102" s="49">
        <f t="shared" si="48"/>
        <v>0</v>
      </c>
      <c r="DH102" s="49">
        <f t="shared" si="48"/>
        <v>0</v>
      </c>
      <c r="DI102" s="49">
        <f t="shared" si="48"/>
        <v>0</v>
      </c>
      <c r="DJ102" s="49">
        <f t="shared" si="48"/>
        <v>0</v>
      </c>
    </row>
    <row r="103" spans="2:114" x14ac:dyDescent="0.25">
      <c r="B103" s="162" t="str">
        <f>Ввод!D188</f>
        <v>Прочие доходы №2</v>
      </c>
      <c r="C103" s="171">
        <f>Ввод!E188</f>
        <v>0</v>
      </c>
      <c r="D103" s="45">
        <f>Ввод!F188</f>
        <v>0</v>
      </c>
      <c r="E103" s="45">
        <f>1-E108</f>
        <v>1</v>
      </c>
      <c r="F103" s="49">
        <f>$E103*Ввод!G188</f>
        <v>0</v>
      </c>
      <c r="G103" s="49"/>
      <c r="H103" s="49"/>
      <c r="I103" s="170">
        <f>F103*AVERAGE(Ввод!$G$142:$J$142)</f>
        <v>0</v>
      </c>
      <c r="J103" s="49">
        <f>I103*(1+$C103)</f>
        <v>0</v>
      </c>
      <c r="K103" s="49">
        <f t="shared" ref="K103:BV103" si="49">J103*(1+$C103)</f>
        <v>0</v>
      </c>
      <c r="L103" s="49">
        <f t="shared" si="49"/>
        <v>0</v>
      </c>
      <c r="M103" s="49">
        <f t="shared" si="49"/>
        <v>0</v>
      </c>
      <c r="N103" s="49">
        <f t="shared" si="49"/>
        <v>0</v>
      </c>
      <c r="O103" s="49">
        <f t="shared" si="49"/>
        <v>0</v>
      </c>
      <c r="P103" s="49">
        <f t="shared" si="49"/>
        <v>0</v>
      </c>
      <c r="Q103" s="49">
        <f t="shared" si="49"/>
        <v>0</v>
      </c>
      <c r="R103" s="49">
        <f t="shared" si="49"/>
        <v>0</v>
      </c>
      <c r="S103" s="49">
        <f t="shared" si="49"/>
        <v>0</v>
      </c>
      <c r="T103" s="49">
        <f t="shared" si="49"/>
        <v>0</v>
      </c>
      <c r="U103" s="49">
        <f t="shared" si="49"/>
        <v>0</v>
      </c>
      <c r="V103" s="49">
        <f t="shared" si="49"/>
        <v>0</v>
      </c>
      <c r="W103" s="49">
        <f t="shared" si="49"/>
        <v>0</v>
      </c>
      <c r="X103" s="49">
        <f t="shared" si="49"/>
        <v>0</v>
      </c>
      <c r="Y103" s="49">
        <f t="shared" si="49"/>
        <v>0</v>
      </c>
      <c r="Z103" s="49">
        <f t="shared" si="49"/>
        <v>0</v>
      </c>
      <c r="AA103" s="49">
        <f t="shared" si="49"/>
        <v>0</v>
      </c>
      <c r="AB103" s="49">
        <f t="shared" si="49"/>
        <v>0</v>
      </c>
      <c r="AC103" s="49">
        <f t="shared" si="49"/>
        <v>0</v>
      </c>
      <c r="AD103" s="49">
        <f t="shared" si="49"/>
        <v>0</v>
      </c>
      <c r="AE103" s="49">
        <f t="shared" si="49"/>
        <v>0</v>
      </c>
      <c r="AF103" s="49">
        <f t="shared" si="49"/>
        <v>0</v>
      </c>
      <c r="AG103" s="49">
        <f t="shared" si="49"/>
        <v>0</v>
      </c>
      <c r="AH103" s="49">
        <f t="shared" si="49"/>
        <v>0</v>
      </c>
      <c r="AI103" s="49">
        <f t="shared" si="49"/>
        <v>0</v>
      </c>
      <c r="AJ103" s="49">
        <f t="shared" si="49"/>
        <v>0</v>
      </c>
      <c r="AK103" s="49">
        <f t="shared" si="49"/>
        <v>0</v>
      </c>
      <c r="AL103" s="49">
        <f t="shared" si="49"/>
        <v>0</v>
      </c>
      <c r="AM103" s="49">
        <f t="shared" si="49"/>
        <v>0</v>
      </c>
      <c r="AN103" s="49">
        <f t="shared" si="49"/>
        <v>0</v>
      </c>
      <c r="AO103" s="49">
        <f t="shared" si="49"/>
        <v>0</v>
      </c>
      <c r="AP103" s="49">
        <f t="shared" si="49"/>
        <v>0</v>
      </c>
      <c r="AQ103" s="49">
        <f t="shared" si="49"/>
        <v>0</v>
      </c>
      <c r="AR103" s="49">
        <f t="shared" si="49"/>
        <v>0</v>
      </c>
      <c r="AS103" s="49">
        <f t="shared" si="49"/>
        <v>0</v>
      </c>
      <c r="AT103" s="49">
        <f t="shared" si="49"/>
        <v>0</v>
      </c>
      <c r="AU103" s="49">
        <f t="shared" si="49"/>
        <v>0</v>
      </c>
      <c r="AV103" s="49">
        <f t="shared" si="49"/>
        <v>0</v>
      </c>
      <c r="AW103" s="49">
        <f t="shared" si="49"/>
        <v>0</v>
      </c>
      <c r="AX103" s="49">
        <f t="shared" si="49"/>
        <v>0</v>
      </c>
      <c r="AY103" s="49">
        <f t="shared" si="49"/>
        <v>0</v>
      </c>
      <c r="AZ103" s="49">
        <f t="shared" si="49"/>
        <v>0</v>
      </c>
      <c r="BA103" s="49">
        <f t="shared" si="49"/>
        <v>0</v>
      </c>
      <c r="BB103" s="49">
        <f t="shared" si="49"/>
        <v>0</v>
      </c>
      <c r="BC103" s="49">
        <f t="shared" si="49"/>
        <v>0</v>
      </c>
      <c r="BD103" s="49">
        <f t="shared" si="49"/>
        <v>0</v>
      </c>
      <c r="BE103" s="49">
        <f t="shared" si="49"/>
        <v>0</v>
      </c>
      <c r="BF103" s="49">
        <f t="shared" si="49"/>
        <v>0</v>
      </c>
      <c r="BG103" s="49">
        <f t="shared" si="49"/>
        <v>0</v>
      </c>
      <c r="BH103" s="49">
        <f t="shared" si="49"/>
        <v>0</v>
      </c>
      <c r="BI103" s="49">
        <f t="shared" si="49"/>
        <v>0</v>
      </c>
      <c r="BJ103" s="49">
        <f t="shared" si="49"/>
        <v>0</v>
      </c>
      <c r="BK103" s="49">
        <f t="shared" si="49"/>
        <v>0</v>
      </c>
      <c r="BL103" s="49">
        <f t="shared" si="49"/>
        <v>0</v>
      </c>
      <c r="BM103" s="49">
        <f t="shared" si="49"/>
        <v>0</v>
      </c>
      <c r="BN103" s="49">
        <f t="shared" si="49"/>
        <v>0</v>
      </c>
      <c r="BO103" s="49">
        <f t="shared" si="49"/>
        <v>0</v>
      </c>
      <c r="BP103" s="49">
        <f t="shared" si="49"/>
        <v>0</v>
      </c>
      <c r="BQ103" s="49">
        <f t="shared" si="49"/>
        <v>0</v>
      </c>
      <c r="BR103" s="49">
        <f t="shared" si="49"/>
        <v>0</v>
      </c>
      <c r="BS103" s="49">
        <f t="shared" si="49"/>
        <v>0</v>
      </c>
      <c r="BT103" s="49">
        <f t="shared" si="49"/>
        <v>0</v>
      </c>
      <c r="BU103" s="49">
        <f t="shared" si="49"/>
        <v>0</v>
      </c>
      <c r="BV103" s="49">
        <f t="shared" si="49"/>
        <v>0</v>
      </c>
      <c r="BW103" s="49">
        <f t="shared" ref="BW103:DJ103" si="50">BV103*(1+$C103)</f>
        <v>0</v>
      </c>
      <c r="BX103" s="49">
        <f t="shared" si="50"/>
        <v>0</v>
      </c>
      <c r="BY103" s="49">
        <f t="shared" si="50"/>
        <v>0</v>
      </c>
      <c r="BZ103" s="49">
        <f t="shared" si="50"/>
        <v>0</v>
      </c>
      <c r="CA103" s="49">
        <f t="shared" si="50"/>
        <v>0</v>
      </c>
      <c r="CB103" s="49">
        <f t="shared" si="50"/>
        <v>0</v>
      </c>
      <c r="CC103" s="49">
        <f t="shared" si="50"/>
        <v>0</v>
      </c>
      <c r="CD103" s="49">
        <f t="shared" si="50"/>
        <v>0</v>
      </c>
      <c r="CE103" s="49">
        <f t="shared" si="50"/>
        <v>0</v>
      </c>
      <c r="CF103" s="49">
        <f t="shared" si="50"/>
        <v>0</v>
      </c>
      <c r="CG103" s="49">
        <f t="shared" si="50"/>
        <v>0</v>
      </c>
      <c r="CH103" s="49">
        <f t="shared" si="50"/>
        <v>0</v>
      </c>
      <c r="CI103" s="49">
        <f t="shared" si="50"/>
        <v>0</v>
      </c>
      <c r="CJ103" s="49">
        <f t="shared" si="50"/>
        <v>0</v>
      </c>
      <c r="CK103" s="49">
        <f t="shared" si="50"/>
        <v>0</v>
      </c>
      <c r="CL103" s="49">
        <f t="shared" si="50"/>
        <v>0</v>
      </c>
      <c r="CM103" s="49">
        <f t="shared" si="50"/>
        <v>0</v>
      </c>
      <c r="CN103" s="49">
        <f t="shared" si="50"/>
        <v>0</v>
      </c>
      <c r="CO103" s="49">
        <f t="shared" si="50"/>
        <v>0</v>
      </c>
      <c r="CP103" s="49">
        <f t="shared" si="50"/>
        <v>0</v>
      </c>
      <c r="CQ103" s="49">
        <f t="shared" si="50"/>
        <v>0</v>
      </c>
      <c r="CR103" s="49">
        <f t="shared" si="50"/>
        <v>0</v>
      </c>
      <c r="CS103" s="49">
        <f t="shared" si="50"/>
        <v>0</v>
      </c>
      <c r="CT103" s="49">
        <f t="shared" si="50"/>
        <v>0</v>
      </c>
      <c r="CU103" s="49">
        <f t="shared" si="50"/>
        <v>0</v>
      </c>
      <c r="CV103" s="49">
        <f t="shared" si="50"/>
        <v>0</v>
      </c>
      <c r="CW103" s="49">
        <f t="shared" si="50"/>
        <v>0</v>
      </c>
      <c r="CX103" s="49">
        <f t="shared" si="50"/>
        <v>0</v>
      </c>
      <c r="CY103" s="49">
        <f t="shared" si="50"/>
        <v>0</v>
      </c>
      <c r="CZ103" s="49">
        <f t="shared" si="50"/>
        <v>0</v>
      </c>
      <c r="DA103" s="49">
        <f t="shared" si="50"/>
        <v>0</v>
      </c>
      <c r="DB103" s="49">
        <f t="shared" si="50"/>
        <v>0</v>
      </c>
      <c r="DC103" s="49">
        <f t="shared" si="50"/>
        <v>0</v>
      </c>
      <c r="DD103" s="49">
        <f t="shared" si="50"/>
        <v>0</v>
      </c>
      <c r="DE103" s="49">
        <f t="shared" si="50"/>
        <v>0</v>
      </c>
      <c r="DF103" s="49">
        <f t="shared" si="50"/>
        <v>0</v>
      </c>
      <c r="DG103" s="49">
        <f t="shared" si="50"/>
        <v>0</v>
      </c>
      <c r="DH103" s="49">
        <f t="shared" si="50"/>
        <v>0</v>
      </c>
      <c r="DI103" s="49">
        <f t="shared" si="50"/>
        <v>0</v>
      </c>
      <c r="DJ103" s="49">
        <f t="shared" si="50"/>
        <v>0</v>
      </c>
    </row>
    <row r="104" spans="2:114" x14ac:dyDescent="0.25">
      <c r="B104" s="162" t="str">
        <f>Ввод!D189</f>
        <v>Прочие доходы №3</v>
      </c>
      <c r="C104" s="171">
        <f>Ввод!E189</f>
        <v>0</v>
      </c>
      <c r="D104" s="45">
        <f>Ввод!F189</f>
        <v>0</v>
      </c>
      <c r="E104" s="45">
        <f>1-E109</f>
        <v>1</v>
      </c>
      <c r="F104" s="49">
        <f>$E104*Ввод!G189</f>
        <v>0</v>
      </c>
      <c r="G104" s="49"/>
      <c r="H104" s="49"/>
      <c r="I104" s="170">
        <f>F104*AVERAGE(Ввод!$G$142:$J$142)</f>
        <v>0</v>
      </c>
      <c r="J104" s="49">
        <f>I104*(1+$C104)</f>
        <v>0</v>
      </c>
      <c r="K104" s="49">
        <f t="shared" ref="K104:BV104" si="51">J104*(1+$C104)</f>
        <v>0</v>
      </c>
      <c r="L104" s="49">
        <f t="shared" si="51"/>
        <v>0</v>
      </c>
      <c r="M104" s="49">
        <f t="shared" si="51"/>
        <v>0</v>
      </c>
      <c r="N104" s="49">
        <f t="shared" si="51"/>
        <v>0</v>
      </c>
      <c r="O104" s="49">
        <f t="shared" si="51"/>
        <v>0</v>
      </c>
      <c r="P104" s="49">
        <f t="shared" si="51"/>
        <v>0</v>
      </c>
      <c r="Q104" s="49">
        <f t="shared" si="51"/>
        <v>0</v>
      </c>
      <c r="R104" s="49">
        <f t="shared" si="51"/>
        <v>0</v>
      </c>
      <c r="S104" s="49">
        <f t="shared" si="51"/>
        <v>0</v>
      </c>
      <c r="T104" s="49">
        <f t="shared" si="51"/>
        <v>0</v>
      </c>
      <c r="U104" s="49">
        <f t="shared" si="51"/>
        <v>0</v>
      </c>
      <c r="V104" s="49">
        <f t="shared" si="51"/>
        <v>0</v>
      </c>
      <c r="W104" s="49">
        <f t="shared" si="51"/>
        <v>0</v>
      </c>
      <c r="X104" s="49">
        <f t="shared" si="51"/>
        <v>0</v>
      </c>
      <c r="Y104" s="49">
        <f t="shared" si="51"/>
        <v>0</v>
      </c>
      <c r="Z104" s="49">
        <f t="shared" si="51"/>
        <v>0</v>
      </c>
      <c r="AA104" s="49">
        <f t="shared" si="51"/>
        <v>0</v>
      </c>
      <c r="AB104" s="49">
        <f t="shared" si="51"/>
        <v>0</v>
      </c>
      <c r="AC104" s="49">
        <f t="shared" si="51"/>
        <v>0</v>
      </c>
      <c r="AD104" s="49">
        <f t="shared" si="51"/>
        <v>0</v>
      </c>
      <c r="AE104" s="49">
        <f t="shared" si="51"/>
        <v>0</v>
      </c>
      <c r="AF104" s="49">
        <f t="shared" si="51"/>
        <v>0</v>
      </c>
      <c r="AG104" s="49">
        <f t="shared" si="51"/>
        <v>0</v>
      </c>
      <c r="AH104" s="49">
        <f t="shared" si="51"/>
        <v>0</v>
      </c>
      <c r="AI104" s="49">
        <f t="shared" si="51"/>
        <v>0</v>
      </c>
      <c r="AJ104" s="49">
        <f t="shared" si="51"/>
        <v>0</v>
      </c>
      <c r="AK104" s="49">
        <f t="shared" si="51"/>
        <v>0</v>
      </c>
      <c r="AL104" s="49">
        <f t="shared" si="51"/>
        <v>0</v>
      </c>
      <c r="AM104" s="49">
        <f t="shared" si="51"/>
        <v>0</v>
      </c>
      <c r="AN104" s="49">
        <f t="shared" si="51"/>
        <v>0</v>
      </c>
      <c r="AO104" s="49">
        <f t="shared" si="51"/>
        <v>0</v>
      </c>
      <c r="AP104" s="49">
        <f t="shared" si="51"/>
        <v>0</v>
      </c>
      <c r="AQ104" s="49">
        <f t="shared" si="51"/>
        <v>0</v>
      </c>
      <c r="AR104" s="49">
        <f t="shared" si="51"/>
        <v>0</v>
      </c>
      <c r="AS104" s="49">
        <f t="shared" si="51"/>
        <v>0</v>
      </c>
      <c r="AT104" s="49">
        <f t="shared" si="51"/>
        <v>0</v>
      </c>
      <c r="AU104" s="49">
        <f t="shared" si="51"/>
        <v>0</v>
      </c>
      <c r="AV104" s="49">
        <f t="shared" si="51"/>
        <v>0</v>
      </c>
      <c r="AW104" s="49">
        <f t="shared" si="51"/>
        <v>0</v>
      </c>
      <c r="AX104" s="49">
        <f t="shared" si="51"/>
        <v>0</v>
      </c>
      <c r="AY104" s="49">
        <f t="shared" si="51"/>
        <v>0</v>
      </c>
      <c r="AZ104" s="49">
        <f t="shared" si="51"/>
        <v>0</v>
      </c>
      <c r="BA104" s="49">
        <f t="shared" si="51"/>
        <v>0</v>
      </c>
      <c r="BB104" s="49">
        <f t="shared" si="51"/>
        <v>0</v>
      </c>
      <c r="BC104" s="49">
        <f t="shared" si="51"/>
        <v>0</v>
      </c>
      <c r="BD104" s="49">
        <f t="shared" si="51"/>
        <v>0</v>
      </c>
      <c r="BE104" s="49">
        <f t="shared" si="51"/>
        <v>0</v>
      </c>
      <c r="BF104" s="49">
        <f t="shared" si="51"/>
        <v>0</v>
      </c>
      <c r="BG104" s="49">
        <f t="shared" si="51"/>
        <v>0</v>
      </c>
      <c r="BH104" s="49">
        <f t="shared" si="51"/>
        <v>0</v>
      </c>
      <c r="BI104" s="49">
        <f t="shared" si="51"/>
        <v>0</v>
      </c>
      <c r="BJ104" s="49">
        <f t="shared" si="51"/>
        <v>0</v>
      </c>
      <c r="BK104" s="49">
        <f t="shared" si="51"/>
        <v>0</v>
      </c>
      <c r="BL104" s="49">
        <f t="shared" si="51"/>
        <v>0</v>
      </c>
      <c r="BM104" s="49">
        <f t="shared" si="51"/>
        <v>0</v>
      </c>
      <c r="BN104" s="49">
        <f t="shared" si="51"/>
        <v>0</v>
      </c>
      <c r="BO104" s="49">
        <f t="shared" si="51"/>
        <v>0</v>
      </c>
      <c r="BP104" s="49">
        <f t="shared" si="51"/>
        <v>0</v>
      </c>
      <c r="BQ104" s="49">
        <f t="shared" si="51"/>
        <v>0</v>
      </c>
      <c r="BR104" s="49">
        <f t="shared" si="51"/>
        <v>0</v>
      </c>
      <c r="BS104" s="49">
        <f t="shared" si="51"/>
        <v>0</v>
      </c>
      <c r="BT104" s="49">
        <f t="shared" si="51"/>
        <v>0</v>
      </c>
      <c r="BU104" s="49">
        <f t="shared" si="51"/>
        <v>0</v>
      </c>
      <c r="BV104" s="49">
        <f t="shared" si="51"/>
        <v>0</v>
      </c>
      <c r="BW104" s="49">
        <f t="shared" ref="BW104:DJ104" si="52">BV104*(1+$C104)</f>
        <v>0</v>
      </c>
      <c r="BX104" s="49">
        <f t="shared" si="52"/>
        <v>0</v>
      </c>
      <c r="BY104" s="49">
        <f t="shared" si="52"/>
        <v>0</v>
      </c>
      <c r="BZ104" s="49">
        <f t="shared" si="52"/>
        <v>0</v>
      </c>
      <c r="CA104" s="49">
        <f t="shared" si="52"/>
        <v>0</v>
      </c>
      <c r="CB104" s="49">
        <f t="shared" si="52"/>
        <v>0</v>
      </c>
      <c r="CC104" s="49">
        <f t="shared" si="52"/>
        <v>0</v>
      </c>
      <c r="CD104" s="49">
        <f t="shared" si="52"/>
        <v>0</v>
      </c>
      <c r="CE104" s="49">
        <f t="shared" si="52"/>
        <v>0</v>
      </c>
      <c r="CF104" s="49">
        <f t="shared" si="52"/>
        <v>0</v>
      </c>
      <c r="CG104" s="49">
        <f t="shared" si="52"/>
        <v>0</v>
      </c>
      <c r="CH104" s="49">
        <f t="shared" si="52"/>
        <v>0</v>
      </c>
      <c r="CI104" s="49">
        <f t="shared" si="52"/>
        <v>0</v>
      </c>
      <c r="CJ104" s="49">
        <f t="shared" si="52"/>
        <v>0</v>
      </c>
      <c r="CK104" s="49">
        <f t="shared" si="52"/>
        <v>0</v>
      </c>
      <c r="CL104" s="49">
        <f t="shared" si="52"/>
        <v>0</v>
      </c>
      <c r="CM104" s="49">
        <f t="shared" si="52"/>
        <v>0</v>
      </c>
      <c r="CN104" s="49">
        <f t="shared" si="52"/>
        <v>0</v>
      </c>
      <c r="CO104" s="49">
        <f t="shared" si="52"/>
        <v>0</v>
      </c>
      <c r="CP104" s="49">
        <f t="shared" si="52"/>
        <v>0</v>
      </c>
      <c r="CQ104" s="49">
        <f t="shared" si="52"/>
        <v>0</v>
      </c>
      <c r="CR104" s="49">
        <f t="shared" si="52"/>
        <v>0</v>
      </c>
      <c r="CS104" s="49">
        <f t="shared" si="52"/>
        <v>0</v>
      </c>
      <c r="CT104" s="49">
        <f t="shared" si="52"/>
        <v>0</v>
      </c>
      <c r="CU104" s="49">
        <f t="shared" si="52"/>
        <v>0</v>
      </c>
      <c r="CV104" s="49">
        <f t="shared" si="52"/>
        <v>0</v>
      </c>
      <c r="CW104" s="49">
        <f t="shared" si="52"/>
        <v>0</v>
      </c>
      <c r="CX104" s="49">
        <f t="shared" si="52"/>
        <v>0</v>
      </c>
      <c r="CY104" s="49">
        <f t="shared" si="52"/>
        <v>0</v>
      </c>
      <c r="CZ104" s="49">
        <f t="shared" si="52"/>
        <v>0</v>
      </c>
      <c r="DA104" s="49">
        <f t="shared" si="52"/>
        <v>0</v>
      </c>
      <c r="DB104" s="49">
        <f t="shared" si="52"/>
        <v>0</v>
      </c>
      <c r="DC104" s="49">
        <f t="shared" si="52"/>
        <v>0</v>
      </c>
      <c r="DD104" s="49">
        <f t="shared" si="52"/>
        <v>0</v>
      </c>
      <c r="DE104" s="49">
        <f t="shared" si="52"/>
        <v>0</v>
      </c>
      <c r="DF104" s="49">
        <f t="shared" si="52"/>
        <v>0</v>
      </c>
      <c r="DG104" s="49">
        <f t="shared" si="52"/>
        <v>0</v>
      </c>
      <c r="DH104" s="49">
        <f t="shared" si="52"/>
        <v>0</v>
      </c>
      <c r="DI104" s="49">
        <f t="shared" si="52"/>
        <v>0</v>
      </c>
      <c r="DJ104" s="49">
        <f t="shared" si="52"/>
        <v>0</v>
      </c>
    </row>
    <row r="105" spans="2:114" x14ac:dyDescent="0.25">
      <c r="B105" s="131" t="s">
        <v>421</v>
      </c>
      <c r="C105" s="32"/>
      <c r="F105" s="49"/>
      <c r="G105" s="49"/>
      <c r="H105" s="49"/>
      <c r="I105" s="170"/>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c r="BM105" s="49"/>
      <c r="BN105" s="49"/>
      <c r="BO105" s="49"/>
      <c r="BP105" s="49"/>
      <c r="BQ105" s="49"/>
      <c r="BR105" s="49"/>
      <c r="BS105" s="49"/>
      <c r="BT105" s="49"/>
      <c r="BU105" s="49"/>
      <c r="BV105" s="49"/>
      <c r="BW105" s="49"/>
      <c r="BX105" s="49"/>
      <c r="BY105" s="49"/>
      <c r="BZ105" s="49"/>
      <c r="CA105" s="49"/>
      <c r="CB105" s="49"/>
      <c r="CC105" s="49"/>
      <c r="CD105" s="49"/>
      <c r="CE105" s="49"/>
      <c r="CF105" s="49"/>
      <c r="CG105" s="49"/>
      <c r="CH105" s="49"/>
      <c r="CI105" s="49"/>
      <c r="CJ105" s="49"/>
      <c r="CK105" s="49"/>
      <c r="CL105" s="49"/>
      <c r="CM105" s="49"/>
      <c r="CN105" s="49"/>
      <c r="CO105" s="49"/>
      <c r="CP105" s="49"/>
      <c r="CQ105" s="49"/>
      <c r="CR105" s="49"/>
      <c r="CS105" s="49"/>
      <c r="CT105" s="49"/>
      <c r="CU105" s="49"/>
      <c r="CV105" s="49"/>
      <c r="CW105" s="49"/>
      <c r="CX105" s="49"/>
      <c r="CY105" s="49"/>
      <c r="CZ105" s="49"/>
      <c r="DA105" s="49"/>
      <c r="DB105" s="49"/>
      <c r="DC105" s="49"/>
      <c r="DD105" s="49"/>
      <c r="DE105" s="49"/>
      <c r="DF105" s="49"/>
      <c r="DG105" s="49"/>
      <c r="DH105" s="49"/>
      <c r="DI105" s="49"/>
      <c r="DJ105" s="49"/>
    </row>
    <row r="106" spans="2:114" x14ac:dyDescent="0.25">
      <c r="B106" s="162" t="str">
        <f>B101</f>
        <v>Плата за подключение</v>
      </c>
      <c r="C106" s="32"/>
      <c r="D106" s="45" t="str">
        <f>D101</f>
        <v>тыс. руб. / пер.</v>
      </c>
      <c r="E106" s="45">
        <f>N(Ввод!H186)</f>
        <v>1</v>
      </c>
      <c r="F106" s="49"/>
      <c r="G106" s="49"/>
      <c r="H106" s="49"/>
      <c r="I106" s="170"/>
      <c r="J106" s="49">
        <f>$E106*Ввод!I186</f>
        <v>0</v>
      </c>
      <c r="K106" s="49">
        <f>$E106*Ввод!J186</f>
        <v>4693.3333333333303</v>
      </c>
      <c r="L106" s="49">
        <f>$E106*Ввод!K186</f>
        <v>4693.3333333333303</v>
      </c>
      <c r="M106" s="49">
        <f>$E106*Ввод!L186</f>
        <v>4693.3333333333303</v>
      </c>
      <c r="N106" s="49">
        <f>$E106*Ввод!M186</f>
        <v>0</v>
      </c>
      <c r="O106" s="49">
        <f>$E106*Ввод!N186</f>
        <v>5589.333333333333</v>
      </c>
      <c r="P106" s="49">
        <f>$E106*Ввод!O186</f>
        <v>5589.333333333333</v>
      </c>
      <c r="Q106" s="49">
        <f>$E106*Ввод!P186</f>
        <v>5589.333333333333</v>
      </c>
      <c r="R106" s="49">
        <f>$E106*Ввод!Q186</f>
        <v>0</v>
      </c>
      <c r="S106" s="49">
        <f>$E106*Ввод!R186</f>
        <v>1173.3333333333335</v>
      </c>
      <c r="T106" s="49">
        <f>$E106*Ввод!S186</f>
        <v>1173.3333333333335</v>
      </c>
      <c r="U106" s="49">
        <f>$E106*Ввод!T186</f>
        <v>1173.3333333333335</v>
      </c>
      <c r="V106" s="49">
        <f>$E106*Ввод!U186</f>
        <v>0</v>
      </c>
      <c r="W106" s="49">
        <f>$E106*Ввод!V186</f>
        <v>2218.6666666666665</v>
      </c>
      <c r="X106" s="49">
        <f>$E106*Ввод!W186</f>
        <v>2218.6666666666665</v>
      </c>
      <c r="Y106" s="49">
        <f>$E106*Ввод!X186</f>
        <v>2218.6666666666665</v>
      </c>
      <c r="Z106" s="49">
        <f>$E106*Ввод!Y186</f>
        <v>0</v>
      </c>
      <c r="AA106" s="49">
        <f>$E106*Ввод!Z186</f>
        <v>3861.3333333333335</v>
      </c>
      <c r="AB106" s="49">
        <f>$E106*Ввод!AA186</f>
        <v>3861.3333333333335</v>
      </c>
      <c r="AC106" s="49">
        <f>$E106*Ввод!AB186</f>
        <v>3861.3333333333335</v>
      </c>
      <c r="AD106" s="49">
        <f>$E106*Ввод!AC186</f>
        <v>0</v>
      </c>
      <c r="AE106" s="49">
        <f>$E106*Ввод!AD186</f>
        <v>2560</v>
      </c>
      <c r="AF106" s="49">
        <f>$E106*Ввод!AE186</f>
        <v>2560</v>
      </c>
      <c r="AG106" s="49">
        <f>$E106*Ввод!AF186</f>
        <v>2560</v>
      </c>
      <c r="AH106" s="49">
        <f>$E106*Ввод!AG186</f>
        <v>0</v>
      </c>
      <c r="AI106" s="49">
        <f>$E106*Ввод!AH186</f>
        <v>2560</v>
      </c>
      <c r="AJ106" s="49">
        <f>$E106*Ввод!AI186</f>
        <v>2560</v>
      </c>
      <c r="AK106" s="49">
        <f>$E106*Ввод!AJ186</f>
        <v>2560</v>
      </c>
      <c r="AL106" s="49">
        <f>$E106*Ввод!AK186</f>
        <v>0</v>
      </c>
      <c r="AM106" s="49">
        <f>$E106*Ввод!AL186</f>
        <v>2560</v>
      </c>
      <c r="AN106" s="49">
        <f>$E106*Ввод!AM186</f>
        <v>2560</v>
      </c>
      <c r="AO106" s="49">
        <f>$E106*Ввод!AN186</f>
        <v>2560</v>
      </c>
      <c r="AP106" s="49">
        <f>$E106*Ввод!AO186</f>
        <v>0</v>
      </c>
      <c r="AQ106" s="49">
        <f>$E106*Ввод!AP186</f>
        <v>3584</v>
      </c>
      <c r="AR106" s="49">
        <f>$E106*Ввод!AQ186</f>
        <v>3584</v>
      </c>
      <c r="AS106" s="49">
        <f>$E106*Ввод!AR186</f>
        <v>3584</v>
      </c>
      <c r="AT106" s="49">
        <f>$E106*Ввод!AS186</f>
        <v>0</v>
      </c>
      <c r="AU106" s="49">
        <f>$E106*Ввод!AT186</f>
        <v>3584</v>
      </c>
      <c r="AV106" s="49">
        <f>$E106*Ввод!AU186</f>
        <v>3584</v>
      </c>
      <c r="AW106" s="49">
        <f>$E106*Ввод!AV186</f>
        <v>3584</v>
      </c>
      <c r="AX106" s="49">
        <f>$E106*Ввод!AW186</f>
        <v>0</v>
      </c>
      <c r="AY106" s="49">
        <f>$E106*Ввод!AX186</f>
        <v>3584</v>
      </c>
      <c r="AZ106" s="49">
        <f>$E106*Ввод!AY186</f>
        <v>3584</v>
      </c>
      <c r="BA106" s="49">
        <f>$E106*Ввод!AZ186</f>
        <v>3584</v>
      </c>
      <c r="BB106" s="49">
        <f>$E106*Ввод!BA186</f>
        <v>0</v>
      </c>
      <c r="BC106" s="49">
        <f>$E106*Ввод!BB186</f>
        <v>3584</v>
      </c>
      <c r="BD106" s="49">
        <f>$E106*Ввод!BC186</f>
        <v>3584</v>
      </c>
      <c r="BE106" s="49">
        <f>$E106*Ввод!BD186</f>
        <v>3584</v>
      </c>
      <c r="BF106" s="49">
        <f>$E106*Ввод!BE186</f>
        <v>0</v>
      </c>
      <c r="BG106" s="49">
        <f>$E106*Ввод!BF186</f>
        <v>3584</v>
      </c>
      <c r="BH106" s="49">
        <f>$E106*Ввод!BG186</f>
        <v>3584</v>
      </c>
      <c r="BI106" s="49">
        <f>$E106*Ввод!BH186</f>
        <v>3584</v>
      </c>
      <c r="BJ106" s="49">
        <f>$E106*Ввод!BI186</f>
        <v>0</v>
      </c>
      <c r="BK106" s="49">
        <f>$E106*Ввод!BJ186</f>
        <v>3584</v>
      </c>
      <c r="BL106" s="49">
        <f>$E106*Ввод!BK186</f>
        <v>3584</v>
      </c>
      <c r="BM106" s="49">
        <f>$E106*Ввод!BL186</f>
        <v>3584</v>
      </c>
      <c r="BN106" s="49">
        <f>$E106*Ввод!BM186</f>
        <v>0</v>
      </c>
      <c r="BO106" s="49">
        <f>$E106*Ввод!BN186</f>
        <v>3584</v>
      </c>
      <c r="BP106" s="49">
        <f>$E106*Ввод!BO186</f>
        <v>3584</v>
      </c>
      <c r="BQ106" s="49">
        <f>$E106*Ввод!BP186</f>
        <v>3584</v>
      </c>
      <c r="BR106" s="49">
        <f>$E106*Ввод!BQ186</f>
        <v>0</v>
      </c>
      <c r="BS106" s="49">
        <f>$E106*Ввод!BR186</f>
        <v>3584</v>
      </c>
      <c r="BT106" s="49">
        <f>$E106*Ввод!BS186</f>
        <v>3584</v>
      </c>
      <c r="BU106" s="49">
        <f>$E106*Ввод!BT186</f>
        <v>3584</v>
      </c>
      <c r="BV106" s="49">
        <f>$E106*Ввод!BU186</f>
        <v>0</v>
      </c>
      <c r="BW106" s="49">
        <f>$E106*Ввод!BV186</f>
        <v>0</v>
      </c>
      <c r="BX106" s="49">
        <f>$E106*Ввод!BW186</f>
        <v>0</v>
      </c>
      <c r="BY106" s="49">
        <f>$E106*Ввод!BX186</f>
        <v>0</v>
      </c>
      <c r="BZ106" s="49">
        <f>$E106*Ввод!BY186</f>
        <v>0</v>
      </c>
      <c r="CA106" s="49">
        <f>$E106*Ввод!BZ186</f>
        <v>0</v>
      </c>
      <c r="CB106" s="49">
        <f>$E106*Ввод!CA186</f>
        <v>0</v>
      </c>
      <c r="CC106" s="49">
        <f>$E106*Ввод!CB186</f>
        <v>0</v>
      </c>
      <c r="CD106" s="49">
        <f>$E106*Ввод!CC186</f>
        <v>0</v>
      </c>
      <c r="CE106" s="49">
        <f>$E106*Ввод!CD186</f>
        <v>0</v>
      </c>
      <c r="CF106" s="49">
        <f>$E106*Ввод!CE186</f>
        <v>0</v>
      </c>
      <c r="CG106" s="49">
        <f>$E106*Ввод!CF186</f>
        <v>0</v>
      </c>
      <c r="CH106" s="49">
        <f>$E106*Ввод!CG186</f>
        <v>0</v>
      </c>
      <c r="CI106" s="49">
        <f>$E106*Ввод!CH186</f>
        <v>0</v>
      </c>
      <c r="CJ106" s="49">
        <f>$E106*Ввод!CI186</f>
        <v>0</v>
      </c>
      <c r="CK106" s="49">
        <f>$E106*Ввод!CJ186</f>
        <v>0</v>
      </c>
      <c r="CL106" s="49">
        <f>$E106*Ввод!CK186</f>
        <v>0</v>
      </c>
      <c r="CM106" s="49">
        <f>$E106*Ввод!CL186</f>
        <v>0</v>
      </c>
      <c r="CN106" s="49">
        <f>$E106*Ввод!CM186</f>
        <v>0</v>
      </c>
      <c r="CO106" s="49">
        <f>$E106*Ввод!CN186</f>
        <v>0</v>
      </c>
      <c r="CP106" s="49">
        <f>$E106*Ввод!CO186</f>
        <v>0</v>
      </c>
      <c r="CQ106" s="49">
        <f>$E106*Ввод!CP186</f>
        <v>0</v>
      </c>
      <c r="CR106" s="49">
        <f>$E106*Ввод!CQ186</f>
        <v>0</v>
      </c>
      <c r="CS106" s="49">
        <f>$E106*Ввод!CR186</f>
        <v>0</v>
      </c>
      <c r="CT106" s="49">
        <f>$E106*Ввод!CS186</f>
        <v>0</v>
      </c>
      <c r="CU106" s="49">
        <f>$E106*Ввод!CT186</f>
        <v>0</v>
      </c>
      <c r="CV106" s="49">
        <f>$E106*Ввод!CU186</f>
        <v>0</v>
      </c>
      <c r="CW106" s="49">
        <f>$E106*Ввод!CV186</f>
        <v>0</v>
      </c>
      <c r="CX106" s="49">
        <f>$E106*Ввод!CW186</f>
        <v>0</v>
      </c>
      <c r="CY106" s="49">
        <f>$E106*Ввод!CX186</f>
        <v>0</v>
      </c>
      <c r="CZ106" s="49">
        <f>$E106*Ввод!CY186</f>
        <v>0</v>
      </c>
      <c r="DA106" s="49">
        <f>$E106*Ввод!CZ186</f>
        <v>0</v>
      </c>
      <c r="DB106" s="49">
        <f>$E106*Ввод!DA186</f>
        <v>0</v>
      </c>
      <c r="DC106" s="49">
        <f>$E106*Ввод!DB186</f>
        <v>0</v>
      </c>
      <c r="DD106" s="49">
        <f>$E106*Ввод!DC186</f>
        <v>0</v>
      </c>
      <c r="DE106" s="49">
        <f>$E106*Ввод!DD186</f>
        <v>0</v>
      </c>
      <c r="DF106" s="49">
        <f>$E106*Ввод!DE186</f>
        <v>0</v>
      </c>
      <c r="DG106" s="49">
        <f>$E106*Ввод!DF186</f>
        <v>0</v>
      </c>
      <c r="DH106" s="49">
        <f>$E106*Ввод!DG186</f>
        <v>0</v>
      </c>
      <c r="DI106" s="49">
        <f>$E106*Ввод!DH186</f>
        <v>0</v>
      </c>
      <c r="DJ106" s="49">
        <f>$E106*Ввод!DI186</f>
        <v>0</v>
      </c>
    </row>
    <row r="107" spans="2:114" x14ac:dyDescent="0.25">
      <c r="B107" s="162" t="str">
        <f>B102</f>
        <v>Прочие доходы №1</v>
      </c>
      <c r="C107" s="32"/>
      <c r="D107" s="45">
        <f>D102</f>
        <v>0</v>
      </c>
      <c r="E107" s="45">
        <f>N(Ввод!H187)</f>
        <v>0</v>
      </c>
      <c r="F107" s="49"/>
      <c r="G107" s="49"/>
      <c r="H107" s="49"/>
      <c r="I107" s="170"/>
      <c r="J107" s="49">
        <f>$E107*Ввод!I187</f>
        <v>0</v>
      </c>
      <c r="K107" s="49">
        <f>$E107*Ввод!J187</f>
        <v>0</v>
      </c>
      <c r="L107" s="49">
        <f>$E107*Ввод!K187</f>
        <v>0</v>
      </c>
      <c r="M107" s="49">
        <f>$E107*Ввод!L187</f>
        <v>0</v>
      </c>
      <c r="N107" s="49">
        <f>$E107*Ввод!M187</f>
        <v>0</v>
      </c>
      <c r="O107" s="49">
        <f>$E107*Ввод!N187</f>
        <v>0</v>
      </c>
      <c r="P107" s="49">
        <f>$E107*Ввод!O187</f>
        <v>0</v>
      </c>
      <c r="Q107" s="49">
        <f>$E107*Ввод!P187</f>
        <v>0</v>
      </c>
      <c r="R107" s="49">
        <f>$E107*Ввод!Q187</f>
        <v>0</v>
      </c>
      <c r="S107" s="49">
        <f>$E107*Ввод!R187</f>
        <v>0</v>
      </c>
      <c r="T107" s="49">
        <f>$E107*Ввод!S187</f>
        <v>0</v>
      </c>
      <c r="U107" s="49">
        <f>$E107*Ввод!T187</f>
        <v>0</v>
      </c>
      <c r="V107" s="49">
        <f>$E107*Ввод!U187</f>
        <v>0</v>
      </c>
      <c r="W107" s="49">
        <f>$E107*Ввод!V187</f>
        <v>0</v>
      </c>
      <c r="X107" s="49">
        <f>$E107*Ввод!W187</f>
        <v>0</v>
      </c>
      <c r="Y107" s="49">
        <f>$E107*Ввод!X187</f>
        <v>0</v>
      </c>
      <c r="Z107" s="49">
        <f>$E107*Ввод!Y187</f>
        <v>0</v>
      </c>
      <c r="AA107" s="49">
        <f>$E107*Ввод!Z187</f>
        <v>0</v>
      </c>
      <c r="AB107" s="49">
        <f>$E107*Ввод!AA187</f>
        <v>0</v>
      </c>
      <c r="AC107" s="49">
        <f>$E107*Ввод!AB187</f>
        <v>0</v>
      </c>
      <c r="AD107" s="49">
        <f>$E107*Ввод!AC187</f>
        <v>0</v>
      </c>
      <c r="AE107" s="49">
        <f>$E107*Ввод!AD187</f>
        <v>0</v>
      </c>
      <c r="AF107" s="49">
        <f>$E107*Ввод!AE187</f>
        <v>0</v>
      </c>
      <c r="AG107" s="49">
        <f>$E107*Ввод!AF187</f>
        <v>0</v>
      </c>
      <c r="AH107" s="49">
        <f>$E107*Ввод!AG187</f>
        <v>0</v>
      </c>
      <c r="AI107" s="49">
        <f>$E107*Ввод!AH187</f>
        <v>0</v>
      </c>
      <c r="AJ107" s="49">
        <f>$E107*Ввод!AI187</f>
        <v>0</v>
      </c>
      <c r="AK107" s="49">
        <f>$E107*Ввод!AJ187</f>
        <v>0</v>
      </c>
      <c r="AL107" s="49">
        <f>$E107*Ввод!AK187</f>
        <v>0</v>
      </c>
      <c r="AM107" s="49">
        <f>$E107*Ввод!AL187</f>
        <v>0</v>
      </c>
      <c r="AN107" s="49">
        <f>$E107*Ввод!AM187</f>
        <v>0</v>
      </c>
      <c r="AO107" s="49">
        <f>$E107*Ввод!AN187</f>
        <v>0</v>
      </c>
      <c r="AP107" s="49">
        <f>$E107*Ввод!AO187</f>
        <v>0</v>
      </c>
      <c r="AQ107" s="49">
        <f>$E107*Ввод!AP187</f>
        <v>0</v>
      </c>
      <c r="AR107" s="49">
        <f>$E107*Ввод!AQ187</f>
        <v>0</v>
      </c>
      <c r="AS107" s="49">
        <f>$E107*Ввод!AR187</f>
        <v>0</v>
      </c>
      <c r="AT107" s="49">
        <f>$E107*Ввод!AS187</f>
        <v>0</v>
      </c>
      <c r="AU107" s="49">
        <f>$E107*Ввод!AT187</f>
        <v>0</v>
      </c>
      <c r="AV107" s="49">
        <f>$E107*Ввод!AU187</f>
        <v>0</v>
      </c>
      <c r="AW107" s="49">
        <f>$E107*Ввод!AV187</f>
        <v>0</v>
      </c>
      <c r="AX107" s="49">
        <f>$E107*Ввод!AW187</f>
        <v>0</v>
      </c>
      <c r="AY107" s="49">
        <f>$E107*Ввод!AX187</f>
        <v>0</v>
      </c>
      <c r="AZ107" s="49">
        <f>$E107*Ввод!AY187</f>
        <v>0</v>
      </c>
      <c r="BA107" s="49">
        <f>$E107*Ввод!AZ187</f>
        <v>0</v>
      </c>
      <c r="BB107" s="49">
        <f>$E107*Ввод!BA187</f>
        <v>0</v>
      </c>
      <c r="BC107" s="49">
        <f>$E107*Ввод!BB187</f>
        <v>0</v>
      </c>
      <c r="BD107" s="49">
        <f>$E107*Ввод!BC187</f>
        <v>0</v>
      </c>
      <c r="BE107" s="49">
        <f>$E107*Ввод!BD187</f>
        <v>0</v>
      </c>
      <c r="BF107" s="49">
        <f>$E107*Ввод!BE187</f>
        <v>0</v>
      </c>
      <c r="BG107" s="49">
        <f>$E107*Ввод!BF187</f>
        <v>0</v>
      </c>
      <c r="BH107" s="49">
        <f>$E107*Ввод!BG187</f>
        <v>0</v>
      </c>
      <c r="BI107" s="49">
        <f>$E107*Ввод!BH187</f>
        <v>0</v>
      </c>
      <c r="BJ107" s="49">
        <f>$E107*Ввод!BI187</f>
        <v>0</v>
      </c>
      <c r="BK107" s="49">
        <f>$E107*Ввод!BJ187</f>
        <v>0</v>
      </c>
      <c r="BL107" s="49">
        <f>$E107*Ввод!BK187</f>
        <v>0</v>
      </c>
      <c r="BM107" s="49">
        <f>$E107*Ввод!BL187</f>
        <v>0</v>
      </c>
      <c r="BN107" s="49">
        <f>$E107*Ввод!BM187</f>
        <v>0</v>
      </c>
      <c r="BO107" s="49">
        <f>$E107*Ввод!BN187</f>
        <v>0</v>
      </c>
      <c r="BP107" s="49">
        <f>$E107*Ввод!BO187</f>
        <v>0</v>
      </c>
      <c r="BQ107" s="49">
        <f>$E107*Ввод!BP187</f>
        <v>0</v>
      </c>
      <c r="BR107" s="49">
        <f>$E107*Ввод!BQ187</f>
        <v>0</v>
      </c>
      <c r="BS107" s="49">
        <f>$E107*Ввод!BR187</f>
        <v>0</v>
      </c>
      <c r="BT107" s="49">
        <f>$E107*Ввод!BS187</f>
        <v>0</v>
      </c>
      <c r="BU107" s="49">
        <f>$E107*Ввод!BT187</f>
        <v>0</v>
      </c>
      <c r="BV107" s="49">
        <f>$E107*Ввод!BU187</f>
        <v>0</v>
      </c>
      <c r="BW107" s="49">
        <f>$E107*Ввод!BV187</f>
        <v>0</v>
      </c>
      <c r="BX107" s="49">
        <f>$E107*Ввод!BW187</f>
        <v>0</v>
      </c>
      <c r="BY107" s="49">
        <f>$E107*Ввод!BX187</f>
        <v>0</v>
      </c>
      <c r="BZ107" s="49">
        <f>$E107*Ввод!BY187</f>
        <v>0</v>
      </c>
      <c r="CA107" s="49">
        <f>$E107*Ввод!BZ187</f>
        <v>0</v>
      </c>
      <c r="CB107" s="49">
        <f>$E107*Ввод!CA187</f>
        <v>0</v>
      </c>
      <c r="CC107" s="49">
        <f>$E107*Ввод!CB187</f>
        <v>0</v>
      </c>
      <c r="CD107" s="49">
        <f>$E107*Ввод!CC187</f>
        <v>0</v>
      </c>
      <c r="CE107" s="49">
        <f>$E107*Ввод!CD187</f>
        <v>0</v>
      </c>
      <c r="CF107" s="49">
        <f>$E107*Ввод!CE187</f>
        <v>0</v>
      </c>
      <c r="CG107" s="49">
        <f>$E107*Ввод!CF187</f>
        <v>0</v>
      </c>
      <c r="CH107" s="49">
        <f>$E107*Ввод!CG187</f>
        <v>0</v>
      </c>
      <c r="CI107" s="49">
        <f>$E107*Ввод!CH187</f>
        <v>0</v>
      </c>
      <c r="CJ107" s="49">
        <f>$E107*Ввод!CI187</f>
        <v>0</v>
      </c>
      <c r="CK107" s="49">
        <f>$E107*Ввод!CJ187</f>
        <v>0</v>
      </c>
      <c r="CL107" s="49">
        <f>$E107*Ввод!CK187</f>
        <v>0</v>
      </c>
      <c r="CM107" s="49">
        <f>$E107*Ввод!CL187</f>
        <v>0</v>
      </c>
      <c r="CN107" s="49">
        <f>$E107*Ввод!CM187</f>
        <v>0</v>
      </c>
      <c r="CO107" s="49">
        <f>$E107*Ввод!CN187</f>
        <v>0</v>
      </c>
      <c r="CP107" s="49">
        <f>$E107*Ввод!CO187</f>
        <v>0</v>
      </c>
      <c r="CQ107" s="49">
        <f>$E107*Ввод!CP187</f>
        <v>0</v>
      </c>
      <c r="CR107" s="49">
        <f>$E107*Ввод!CQ187</f>
        <v>0</v>
      </c>
      <c r="CS107" s="49">
        <f>$E107*Ввод!CR187</f>
        <v>0</v>
      </c>
      <c r="CT107" s="49">
        <f>$E107*Ввод!CS187</f>
        <v>0</v>
      </c>
      <c r="CU107" s="49">
        <f>$E107*Ввод!CT187</f>
        <v>0</v>
      </c>
      <c r="CV107" s="49">
        <f>$E107*Ввод!CU187</f>
        <v>0</v>
      </c>
      <c r="CW107" s="49">
        <f>$E107*Ввод!CV187</f>
        <v>0</v>
      </c>
      <c r="CX107" s="49">
        <f>$E107*Ввод!CW187</f>
        <v>0</v>
      </c>
      <c r="CY107" s="49">
        <f>$E107*Ввод!CX187</f>
        <v>0</v>
      </c>
      <c r="CZ107" s="49">
        <f>$E107*Ввод!CY187</f>
        <v>0</v>
      </c>
      <c r="DA107" s="49">
        <f>$E107*Ввод!CZ187</f>
        <v>0</v>
      </c>
      <c r="DB107" s="49">
        <f>$E107*Ввод!DA187</f>
        <v>0</v>
      </c>
      <c r="DC107" s="49">
        <f>$E107*Ввод!DB187</f>
        <v>0</v>
      </c>
      <c r="DD107" s="49">
        <f>$E107*Ввод!DC187</f>
        <v>0</v>
      </c>
      <c r="DE107" s="49">
        <f>$E107*Ввод!DD187</f>
        <v>0</v>
      </c>
      <c r="DF107" s="49">
        <f>$E107*Ввод!DE187</f>
        <v>0</v>
      </c>
      <c r="DG107" s="49">
        <f>$E107*Ввод!DF187</f>
        <v>0</v>
      </c>
      <c r="DH107" s="49">
        <f>$E107*Ввод!DG187</f>
        <v>0</v>
      </c>
      <c r="DI107" s="49">
        <f>$E107*Ввод!DH187</f>
        <v>0</v>
      </c>
      <c r="DJ107" s="49">
        <f>$E107*Ввод!DI187</f>
        <v>0</v>
      </c>
    </row>
    <row r="108" spans="2:114" x14ac:dyDescent="0.25">
      <c r="B108" s="162" t="str">
        <f>B103</f>
        <v>Прочие доходы №2</v>
      </c>
      <c r="C108" s="32"/>
      <c r="D108" s="45">
        <f>D103</f>
        <v>0</v>
      </c>
      <c r="E108" s="45">
        <f>N(Ввод!H188)</f>
        <v>0</v>
      </c>
      <c r="F108" s="49"/>
      <c r="G108" s="49"/>
      <c r="H108" s="49"/>
      <c r="I108" s="170"/>
      <c r="J108" s="49">
        <f>$E108*Ввод!I188</f>
        <v>0</v>
      </c>
      <c r="K108" s="49">
        <f>$E108*Ввод!J188</f>
        <v>0</v>
      </c>
      <c r="L108" s="49">
        <f>$E108*Ввод!K188</f>
        <v>0</v>
      </c>
      <c r="M108" s="49">
        <f>$E108*Ввод!L188</f>
        <v>0</v>
      </c>
      <c r="N108" s="49">
        <f>$E108*Ввод!M188</f>
        <v>0</v>
      </c>
      <c r="O108" s="49">
        <f>$E108*Ввод!N188</f>
        <v>0</v>
      </c>
      <c r="P108" s="49">
        <f>$E108*Ввод!O188</f>
        <v>0</v>
      </c>
      <c r="Q108" s="49">
        <f>$E108*Ввод!P188</f>
        <v>0</v>
      </c>
      <c r="R108" s="49">
        <f>$E108*Ввод!Q188</f>
        <v>0</v>
      </c>
      <c r="S108" s="49">
        <f>$E108*Ввод!R188</f>
        <v>0</v>
      </c>
      <c r="T108" s="49">
        <f>$E108*Ввод!S188</f>
        <v>0</v>
      </c>
      <c r="U108" s="49">
        <f>$E108*Ввод!T188</f>
        <v>0</v>
      </c>
      <c r="V108" s="49">
        <f>$E108*Ввод!U188</f>
        <v>0</v>
      </c>
      <c r="W108" s="49">
        <f>$E108*Ввод!V188</f>
        <v>0</v>
      </c>
      <c r="X108" s="49">
        <f>$E108*Ввод!W188</f>
        <v>0</v>
      </c>
      <c r="Y108" s="49">
        <f>$E108*Ввод!X188</f>
        <v>0</v>
      </c>
      <c r="Z108" s="49">
        <f>$E108*Ввод!Y188</f>
        <v>0</v>
      </c>
      <c r="AA108" s="49">
        <f>$E108*Ввод!Z188</f>
        <v>0</v>
      </c>
      <c r="AB108" s="49">
        <f>$E108*Ввод!AA188</f>
        <v>0</v>
      </c>
      <c r="AC108" s="49">
        <f>$E108*Ввод!AB188</f>
        <v>0</v>
      </c>
      <c r="AD108" s="49">
        <f>$E108*Ввод!AC188</f>
        <v>0</v>
      </c>
      <c r="AE108" s="49">
        <f>$E108*Ввод!AD188</f>
        <v>0</v>
      </c>
      <c r="AF108" s="49">
        <f>$E108*Ввод!AE188</f>
        <v>0</v>
      </c>
      <c r="AG108" s="49">
        <f>$E108*Ввод!AF188</f>
        <v>0</v>
      </c>
      <c r="AH108" s="49">
        <f>$E108*Ввод!AG188</f>
        <v>0</v>
      </c>
      <c r="AI108" s="49">
        <f>$E108*Ввод!AH188</f>
        <v>0</v>
      </c>
      <c r="AJ108" s="49">
        <f>$E108*Ввод!AI188</f>
        <v>0</v>
      </c>
      <c r="AK108" s="49">
        <f>$E108*Ввод!AJ188</f>
        <v>0</v>
      </c>
      <c r="AL108" s="49">
        <f>$E108*Ввод!AK188</f>
        <v>0</v>
      </c>
      <c r="AM108" s="49">
        <f>$E108*Ввод!AL188</f>
        <v>0</v>
      </c>
      <c r="AN108" s="49">
        <f>$E108*Ввод!AM188</f>
        <v>0</v>
      </c>
      <c r="AO108" s="49">
        <f>$E108*Ввод!AN188</f>
        <v>0</v>
      </c>
      <c r="AP108" s="49">
        <f>$E108*Ввод!AO188</f>
        <v>0</v>
      </c>
      <c r="AQ108" s="49">
        <f>$E108*Ввод!AP188</f>
        <v>0</v>
      </c>
      <c r="AR108" s="49">
        <f>$E108*Ввод!AQ188</f>
        <v>0</v>
      </c>
      <c r="AS108" s="49">
        <f>$E108*Ввод!AR188</f>
        <v>0</v>
      </c>
      <c r="AT108" s="49">
        <f>$E108*Ввод!AS188</f>
        <v>0</v>
      </c>
      <c r="AU108" s="49">
        <f>$E108*Ввод!AT188</f>
        <v>0</v>
      </c>
      <c r="AV108" s="49">
        <f>$E108*Ввод!AU188</f>
        <v>0</v>
      </c>
      <c r="AW108" s="49">
        <f>$E108*Ввод!AV188</f>
        <v>0</v>
      </c>
      <c r="AX108" s="49">
        <f>$E108*Ввод!AW188</f>
        <v>0</v>
      </c>
      <c r="AY108" s="49">
        <f>$E108*Ввод!AX188</f>
        <v>0</v>
      </c>
      <c r="AZ108" s="49">
        <f>$E108*Ввод!AY188</f>
        <v>0</v>
      </c>
      <c r="BA108" s="49">
        <f>$E108*Ввод!AZ188</f>
        <v>0</v>
      </c>
      <c r="BB108" s="49">
        <f>$E108*Ввод!BA188</f>
        <v>0</v>
      </c>
      <c r="BC108" s="49">
        <f>$E108*Ввод!BB188</f>
        <v>0</v>
      </c>
      <c r="BD108" s="49">
        <f>$E108*Ввод!BC188</f>
        <v>0</v>
      </c>
      <c r="BE108" s="49">
        <f>$E108*Ввод!BD188</f>
        <v>0</v>
      </c>
      <c r="BF108" s="49">
        <f>$E108*Ввод!BE188</f>
        <v>0</v>
      </c>
      <c r="BG108" s="49">
        <f>$E108*Ввод!BF188</f>
        <v>0</v>
      </c>
      <c r="BH108" s="49">
        <f>$E108*Ввод!BG188</f>
        <v>0</v>
      </c>
      <c r="BI108" s="49">
        <f>$E108*Ввод!BH188</f>
        <v>0</v>
      </c>
      <c r="BJ108" s="49">
        <f>$E108*Ввод!BI188</f>
        <v>0</v>
      </c>
      <c r="BK108" s="49">
        <f>$E108*Ввод!BJ188</f>
        <v>0</v>
      </c>
      <c r="BL108" s="49">
        <f>$E108*Ввод!BK188</f>
        <v>0</v>
      </c>
      <c r="BM108" s="49">
        <f>$E108*Ввод!BL188</f>
        <v>0</v>
      </c>
      <c r="BN108" s="49">
        <f>$E108*Ввод!BM188</f>
        <v>0</v>
      </c>
      <c r="BO108" s="49">
        <f>$E108*Ввод!BN188</f>
        <v>0</v>
      </c>
      <c r="BP108" s="49">
        <f>$E108*Ввод!BO188</f>
        <v>0</v>
      </c>
      <c r="BQ108" s="49">
        <f>$E108*Ввод!BP188</f>
        <v>0</v>
      </c>
      <c r="BR108" s="49">
        <f>$E108*Ввод!BQ188</f>
        <v>0</v>
      </c>
      <c r="BS108" s="49">
        <f>$E108*Ввод!BR188</f>
        <v>0</v>
      </c>
      <c r="BT108" s="49">
        <f>$E108*Ввод!BS188</f>
        <v>0</v>
      </c>
      <c r="BU108" s="49">
        <f>$E108*Ввод!BT188</f>
        <v>0</v>
      </c>
      <c r="BV108" s="49">
        <f>$E108*Ввод!BU188</f>
        <v>0</v>
      </c>
      <c r="BW108" s="49">
        <f>$E108*Ввод!BV188</f>
        <v>0</v>
      </c>
      <c r="BX108" s="49">
        <f>$E108*Ввод!BW188</f>
        <v>0</v>
      </c>
      <c r="BY108" s="49">
        <f>$E108*Ввод!BX188</f>
        <v>0</v>
      </c>
      <c r="BZ108" s="49">
        <f>$E108*Ввод!BY188</f>
        <v>0</v>
      </c>
      <c r="CA108" s="49">
        <f>$E108*Ввод!BZ188</f>
        <v>0</v>
      </c>
      <c r="CB108" s="49">
        <f>$E108*Ввод!CA188</f>
        <v>0</v>
      </c>
      <c r="CC108" s="49">
        <f>$E108*Ввод!CB188</f>
        <v>0</v>
      </c>
      <c r="CD108" s="49">
        <f>$E108*Ввод!CC188</f>
        <v>0</v>
      </c>
      <c r="CE108" s="49">
        <f>$E108*Ввод!CD188</f>
        <v>0</v>
      </c>
      <c r="CF108" s="49">
        <f>$E108*Ввод!CE188</f>
        <v>0</v>
      </c>
      <c r="CG108" s="49">
        <f>$E108*Ввод!CF188</f>
        <v>0</v>
      </c>
      <c r="CH108" s="49">
        <f>$E108*Ввод!CG188</f>
        <v>0</v>
      </c>
      <c r="CI108" s="49">
        <f>$E108*Ввод!CH188</f>
        <v>0</v>
      </c>
      <c r="CJ108" s="49">
        <f>$E108*Ввод!CI188</f>
        <v>0</v>
      </c>
      <c r="CK108" s="49">
        <f>$E108*Ввод!CJ188</f>
        <v>0</v>
      </c>
      <c r="CL108" s="49">
        <f>$E108*Ввод!CK188</f>
        <v>0</v>
      </c>
      <c r="CM108" s="49">
        <f>$E108*Ввод!CL188</f>
        <v>0</v>
      </c>
      <c r="CN108" s="49">
        <f>$E108*Ввод!CM188</f>
        <v>0</v>
      </c>
      <c r="CO108" s="49">
        <f>$E108*Ввод!CN188</f>
        <v>0</v>
      </c>
      <c r="CP108" s="49">
        <f>$E108*Ввод!CO188</f>
        <v>0</v>
      </c>
      <c r="CQ108" s="49">
        <f>$E108*Ввод!CP188</f>
        <v>0</v>
      </c>
      <c r="CR108" s="49">
        <f>$E108*Ввод!CQ188</f>
        <v>0</v>
      </c>
      <c r="CS108" s="49">
        <f>$E108*Ввод!CR188</f>
        <v>0</v>
      </c>
      <c r="CT108" s="49">
        <f>$E108*Ввод!CS188</f>
        <v>0</v>
      </c>
      <c r="CU108" s="49">
        <f>$E108*Ввод!CT188</f>
        <v>0</v>
      </c>
      <c r="CV108" s="49">
        <f>$E108*Ввод!CU188</f>
        <v>0</v>
      </c>
      <c r="CW108" s="49">
        <f>$E108*Ввод!CV188</f>
        <v>0</v>
      </c>
      <c r="CX108" s="49">
        <f>$E108*Ввод!CW188</f>
        <v>0</v>
      </c>
      <c r="CY108" s="49">
        <f>$E108*Ввод!CX188</f>
        <v>0</v>
      </c>
      <c r="CZ108" s="49">
        <f>$E108*Ввод!CY188</f>
        <v>0</v>
      </c>
      <c r="DA108" s="49">
        <f>$E108*Ввод!CZ188</f>
        <v>0</v>
      </c>
      <c r="DB108" s="49">
        <f>$E108*Ввод!DA188</f>
        <v>0</v>
      </c>
      <c r="DC108" s="49">
        <f>$E108*Ввод!DB188</f>
        <v>0</v>
      </c>
      <c r="DD108" s="49">
        <f>$E108*Ввод!DC188</f>
        <v>0</v>
      </c>
      <c r="DE108" s="49">
        <f>$E108*Ввод!DD188</f>
        <v>0</v>
      </c>
      <c r="DF108" s="49">
        <f>$E108*Ввод!DE188</f>
        <v>0</v>
      </c>
      <c r="DG108" s="49">
        <f>$E108*Ввод!DF188</f>
        <v>0</v>
      </c>
      <c r="DH108" s="49">
        <f>$E108*Ввод!DG188</f>
        <v>0</v>
      </c>
      <c r="DI108" s="49">
        <f>$E108*Ввод!DH188</f>
        <v>0</v>
      </c>
      <c r="DJ108" s="49">
        <f>$E108*Ввод!DI188</f>
        <v>0</v>
      </c>
    </row>
    <row r="109" spans="2:114" x14ac:dyDescent="0.25">
      <c r="B109" s="162" t="str">
        <f>B104</f>
        <v>Прочие доходы №3</v>
      </c>
      <c r="C109" s="32"/>
      <c r="D109" s="45">
        <f>D104</f>
        <v>0</v>
      </c>
      <c r="E109" s="45">
        <f>N(Ввод!H189)</f>
        <v>0</v>
      </c>
      <c r="F109" s="49"/>
      <c r="G109" s="49"/>
      <c r="H109" s="49"/>
      <c r="I109" s="170"/>
      <c r="J109" s="49">
        <f>$E109*Ввод!I189</f>
        <v>0</v>
      </c>
      <c r="K109" s="49">
        <f>$E109*Ввод!J189</f>
        <v>0</v>
      </c>
      <c r="L109" s="49">
        <f>$E109*Ввод!K189</f>
        <v>0</v>
      </c>
      <c r="M109" s="49">
        <f>$E109*Ввод!L189</f>
        <v>0</v>
      </c>
      <c r="N109" s="49">
        <f>$E109*Ввод!M189</f>
        <v>0</v>
      </c>
      <c r="O109" s="49">
        <f>$E109*Ввод!N189</f>
        <v>0</v>
      </c>
      <c r="P109" s="49">
        <f>$E109*Ввод!O189</f>
        <v>0</v>
      </c>
      <c r="Q109" s="49">
        <f>$E109*Ввод!P189</f>
        <v>0</v>
      </c>
      <c r="R109" s="49">
        <f>$E109*Ввод!Q189</f>
        <v>0</v>
      </c>
      <c r="S109" s="49">
        <f>$E109*Ввод!R189</f>
        <v>0</v>
      </c>
      <c r="T109" s="49">
        <f>$E109*Ввод!S189</f>
        <v>0</v>
      </c>
      <c r="U109" s="49">
        <f>$E109*Ввод!T189</f>
        <v>0</v>
      </c>
      <c r="V109" s="49">
        <f>$E109*Ввод!U189</f>
        <v>0</v>
      </c>
      <c r="W109" s="49">
        <f>$E109*Ввод!V189</f>
        <v>0</v>
      </c>
      <c r="X109" s="49">
        <f>$E109*Ввод!W189</f>
        <v>0</v>
      </c>
      <c r="Y109" s="49">
        <f>$E109*Ввод!X189</f>
        <v>0</v>
      </c>
      <c r="Z109" s="49">
        <f>$E109*Ввод!Y189</f>
        <v>0</v>
      </c>
      <c r="AA109" s="49">
        <f>$E109*Ввод!Z189</f>
        <v>0</v>
      </c>
      <c r="AB109" s="49">
        <f>$E109*Ввод!AA189</f>
        <v>0</v>
      </c>
      <c r="AC109" s="49">
        <f>$E109*Ввод!AB189</f>
        <v>0</v>
      </c>
      <c r="AD109" s="49">
        <f>$E109*Ввод!AC189</f>
        <v>0</v>
      </c>
      <c r="AE109" s="49">
        <f>$E109*Ввод!AD189</f>
        <v>0</v>
      </c>
      <c r="AF109" s="49">
        <f>$E109*Ввод!AE189</f>
        <v>0</v>
      </c>
      <c r="AG109" s="49">
        <f>$E109*Ввод!AF189</f>
        <v>0</v>
      </c>
      <c r="AH109" s="49">
        <f>$E109*Ввод!AG189</f>
        <v>0</v>
      </c>
      <c r="AI109" s="49">
        <f>$E109*Ввод!AH189</f>
        <v>0</v>
      </c>
      <c r="AJ109" s="49">
        <f>$E109*Ввод!AI189</f>
        <v>0</v>
      </c>
      <c r="AK109" s="49">
        <f>$E109*Ввод!AJ189</f>
        <v>0</v>
      </c>
      <c r="AL109" s="49">
        <f>$E109*Ввод!AK189</f>
        <v>0</v>
      </c>
      <c r="AM109" s="49">
        <f>$E109*Ввод!AL189</f>
        <v>0</v>
      </c>
      <c r="AN109" s="49">
        <f>$E109*Ввод!AM189</f>
        <v>0</v>
      </c>
      <c r="AO109" s="49">
        <f>$E109*Ввод!AN189</f>
        <v>0</v>
      </c>
      <c r="AP109" s="49">
        <f>$E109*Ввод!AO189</f>
        <v>0</v>
      </c>
      <c r="AQ109" s="49">
        <f>$E109*Ввод!AP189</f>
        <v>0</v>
      </c>
      <c r="AR109" s="49">
        <f>$E109*Ввод!AQ189</f>
        <v>0</v>
      </c>
      <c r="AS109" s="49">
        <f>$E109*Ввод!AR189</f>
        <v>0</v>
      </c>
      <c r="AT109" s="49">
        <f>$E109*Ввод!AS189</f>
        <v>0</v>
      </c>
      <c r="AU109" s="49">
        <f>$E109*Ввод!AT189</f>
        <v>0</v>
      </c>
      <c r="AV109" s="49">
        <f>$E109*Ввод!AU189</f>
        <v>0</v>
      </c>
      <c r="AW109" s="49">
        <f>$E109*Ввод!AV189</f>
        <v>0</v>
      </c>
      <c r="AX109" s="49">
        <f>$E109*Ввод!AW189</f>
        <v>0</v>
      </c>
      <c r="AY109" s="49">
        <f>$E109*Ввод!AX189</f>
        <v>0</v>
      </c>
      <c r="AZ109" s="49">
        <f>$E109*Ввод!AY189</f>
        <v>0</v>
      </c>
      <c r="BA109" s="49">
        <f>$E109*Ввод!AZ189</f>
        <v>0</v>
      </c>
      <c r="BB109" s="49">
        <f>$E109*Ввод!BA189</f>
        <v>0</v>
      </c>
      <c r="BC109" s="49">
        <f>$E109*Ввод!BB189</f>
        <v>0</v>
      </c>
      <c r="BD109" s="49">
        <f>$E109*Ввод!BC189</f>
        <v>0</v>
      </c>
      <c r="BE109" s="49">
        <f>$E109*Ввод!BD189</f>
        <v>0</v>
      </c>
      <c r="BF109" s="49">
        <f>$E109*Ввод!BE189</f>
        <v>0</v>
      </c>
      <c r="BG109" s="49">
        <f>$E109*Ввод!BF189</f>
        <v>0</v>
      </c>
      <c r="BH109" s="49">
        <f>$E109*Ввод!BG189</f>
        <v>0</v>
      </c>
      <c r="BI109" s="49">
        <f>$E109*Ввод!BH189</f>
        <v>0</v>
      </c>
      <c r="BJ109" s="49">
        <f>$E109*Ввод!BI189</f>
        <v>0</v>
      </c>
      <c r="BK109" s="49">
        <f>$E109*Ввод!BJ189</f>
        <v>0</v>
      </c>
      <c r="BL109" s="49">
        <f>$E109*Ввод!BK189</f>
        <v>0</v>
      </c>
      <c r="BM109" s="49">
        <f>$E109*Ввод!BL189</f>
        <v>0</v>
      </c>
      <c r="BN109" s="49">
        <f>$E109*Ввод!BM189</f>
        <v>0</v>
      </c>
      <c r="BO109" s="49">
        <f>$E109*Ввод!BN189</f>
        <v>0</v>
      </c>
      <c r="BP109" s="49">
        <f>$E109*Ввод!BO189</f>
        <v>0</v>
      </c>
      <c r="BQ109" s="49">
        <f>$E109*Ввод!BP189</f>
        <v>0</v>
      </c>
      <c r="BR109" s="49">
        <f>$E109*Ввод!BQ189</f>
        <v>0</v>
      </c>
      <c r="BS109" s="49">
        <f>$E109*Ввод!BR189</f>
        <v>0</v>
      </c>
      <c r="BT109" s="49">
        <f>$E109*Ввод!BS189</f>
        <v>0</v>
      </c>
      <c r="BU109" s="49">
        <f>$E109*Ввод!BT189</f>
        <v>0</v>
      </c>
      <c r="BV109" s="49">
        <f>$E109*Ввод!BU189</f>
        <v>0</v>
      </c>
      <c r="BW109" s="49">
        <f>$E109*Ввод!BV189</f>
        <v>0</v>
      </c>
      <c r="BX109" s="49">
        <f>$E109*Ввод!BW189</f>
        <v>0</v>
      </c>
      <c r="BY109" s="49">
        <f>$E109*Ввод!BX189</f>
        <v>0</v>
      </c>
      <c r="BZ109" s="49">
        <f>$E109*Ввод!BY189</f>
        <v>0</v>
      </c>
      <c r="CA109" s="49">
        <f>$E109*Ввод!BZ189</f>
        <v>0</v>
      </c>
      <c r="CB109" s="49">
        <f>$E109*Ввод!CA189</f>
        <v>0</v>
      </c>
      <c r="CC109" s="49">
        <f>$E109*Ввод!CB189</f>
        <v>0</v>
      </c>
      <c r="CD109" s="49">
        <f>$E109*Ввод!CC189</f>
        <v>0</v>
      </c>
      <c r="CE109" s="49">
        <f>$E109*Ввод!CD189</f>
        <v>0</v>
      </c>
      <c r="CF109" s="49">
        <f>$E109*Ввод!CE189</f>
        <v>0</v>
      </c>
      <c r="CG109" s="49">
        <f>$E109*Ввод!CF189</f>
        <v>0</v>
      </c>
      <c r="CH109" s="49">
        <f>$E109*Ввод!CG189</f>
        <v>0</v>
      </c>
      <c r="CI109" s="49">
        <f>$E109*Ввод!CH189</f>
        <v>0</v>
      </c>
      <c r="CJ109" s="49">
        <f>$E109*Ввод!CI189</f>
        <v>0</v>
      </c>
      <c r="CK109" s="49">
        <f>$E109*Ввод!CJ189</f>
        <v>0</v>
      </c>
      <c r="CL109" s="49">
        <f>$E109*Ввод!CK189</f>
        <v>0</v>
      </c>
      <c r="CM109" s="49">
        <f>$E109*Ввод!CL189</f>
        <v>0</v>
      </c>
      <c r="CN109" s="49">
        <f>$E109*Ввод!CM189</f>
        <v>0</v>
      </c>
      <c r="CO109" s="49">
        <f>$E109*Ввод!CN189</f>
        <v>0</v>
      </c>
      <c r="CP109" s="49">
        <f>$E109*Ввод!CO189</f>
        <v>0</v>
      </c>
      <c r="CQ109" s="49">
        <f>$E109*Ввод!CP189</f>
        <v>0</v>
      </c>
      <c r="CR109" s="49">
        <f>$E109*Ввод!CQ189</f>
        <v>0</v>
      </c>
      <c r="CS109" s="49">
        <f>$E109*Ввод!CR189</f>
        <v>0</v>
      </c>
      <c r="CT109" s="49">
        <f>$E109*Ввод!CS189</f>
        <v>0</v>
      </c>
      <c r="CU109" s="49">
        <f>$E109*Ввод!CT189</f>
        <v>0</v>
      </c>
      <c r="CV109" s="49">
        <f>$E109*Ввод!CU189</f>
        <v>0</v>
      </c>
      <c r="CW109" s="49">
        <f>$E109*Ввод!CV189</f>
        <v>0</v>
      </c>
      <c r="CX109" s="49">
        <f>$E109*Ввод!CW189</f>
        <v>0</v>
      </c>
      <c r="CY109" s="49">
        <f>$E109*Ввод!CX189</f>
        <v>0</v>
      </c>
      <c r="CZ109" s="49">
        <f>$E109*Ввод!CY189</f>
        <v>0</v>
      </c>
      <c r="DA109" s="49">
        <f>$E109*Ввод!CZ189</f>
        <v>0</v>
      </c>
      <c r="DB109" s="49">
        <f>$E109*Ввод!DA189</f>
        <v>0</v>
      </c>
      <c r="DC109" s="49">
        <f>$E109*Ввод!DB189</f>
        <v>0</v>
      </c>
      <c r="DD109" s="49">
        <f>$E109*Ввод!DC189</f>
        <v>0</v>
      </c>
      <c r="DE109" s="49">
        <f>$E109*Ввод!DD189</f>
        <v>0</v>
      </c>
      <c r="DF109" s="49">
        <f>$E109*Ввод!DE189</f>
        <v>0</v>
      </c>
      <c r="DG109" s="49">
        <f>$E109*Ввод!DF189</f>
        <v>0</v>
      </c>
      <c r="DH109" s="49">
        <f>$E109*Ввод!DG189</f>
        <v>0</v>
      </c>
      <c r="DI109" s="49">
        <f>$E109*Ввод!DH189</f>
        <v>0</v>
      </c>
      <c r="DJ109" s="49">
        <f>$E109*Ввод!DI189</f>
        <v>0</v>
      </c>
    </row>
    <row r="110" spans="2:114" x14ac:dyDescent="0.25">
      <c r="B110" s="162"/>
      <c r="C110" s="32"/>
      <c r="F110" s="49"/>
      <c r="G110" s="49"/>
      <c r="H110" s="49"/>
      <c r="I110" s="170"/>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c r="BL110" s="49"/>
      <c r="BM110" s="49"/>
      <c r="BN110" s="49"/>
      <c r="BO110" s="49"/>
      <c r="BP110" s="49"/>
      <c r="BQ110" s="49"/>
      <c r="BR110" s="49"/>
      <c r="BS110" s="49"/>
      <c r="BT110" s="49"/>
      <c r="BU110" s="49"/>
      <c r="BV110" s="49"/>
      <c r="BW110" s="49"/>
      <c r="BX110" s="49"/>
      <c r="BY110" s="49"/>
      <c r="BZ110" s="49"/>
      <c r="CA110" s="49"/>
      <c r="CB110" s="49"/>
      <c r="CC110" s="49"/>
      <c r="CD110" s="49"/>
      <c r="CE110" s="49"/>
      <c r="CF110" s="49"/>
      <c r="CG110" s="49"/>
      <c r="CH110" s="49"/>
      <c r="CI110" s="49"/>
      <c r="CJ110" s="49"/>
      <c r="CK110" s="49"/>
      <c r="CL110" s="49"/>
      <c r="CM110" s="49"/>
      <c r="CN110" s="49"/>
      <c r="CO110" s="49"/>
      <c r="CP110" s="49"/>
      <c r="CQ110" s="49"/>
      <c r="CR110" s="49"/>
      <c r="CS110" s="49"/>
      <c r="CT110" s="49"/>
      <c r="CU110" s="49"/>
      <c r="CV110" s="49"/>
      <c r="CW110" s="49"/>
      <c r="CX110" s="49"/>
      <c r="CY110" s="49"/>
      <c r="CZ110" s="49"/>
      <c r="DA110" s="49"/>
      <c r="DB110" s="49"/>
      <c r="DC110" s="49"/>
      <c r="DD110" s="49"/>
      <c r="DE110" s="49"/>
      <c r="DF110" s="49"/>
      <c r="DG110" s="49"/>
      <c r="DH110" s="49"/>
      <c r="DI110" s="49"/>
      <c r="DJ110" s="49"/>
    </row>
    <row r="111" spans="2:114" x14ac:dyDescent="0.25">
      <c r="B111" s="29" t="s">
        <v>89</v>
      </c>
      <c r="C111" s="32"/>
      <c r="F111" s="49"/>
      <c r="G111" s="49"/>
      <c r="H111" s="49"/>
      <c r="I111" s="170"/>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c r="BL111" s="49"/>
      <c r="BM111" s="49"/>
      <c r="BN111" s="49"/>
      <c r="BO111" s="49"/>
      <c r="BP111" s="49"/>
      <c r="BQ111" s="49"/>
      <c r="BR111" s="49"/>
      <c r="BS111" s="49"/>
      <c r="BT111" s="49"/>
      <c r="BU111" s="49"/>
      <c r="BV111" s="49"/>
      <c r="BW111" s="49"/>
      <c r="BX111" s="49"/>
      <c r="BY111" s="49"/>
      <c r="BZ111" s="49"/>
      <c r="CA111" s="49"/>
      <c r="CB111" s="49"/>
      <c r="CC111" s="49"/>
      <c r="CD111" s="49"/>
      <c r="CE111" s="49"/>
      <c r="CF111" s="49"/>
      <c r="CG111" s="49"/>
      <c r="CH111" s="49"/>
      <c r="CI111" s="49"/>
      <c r="CJ111" s="49"/>
      <c r="CK111" s="49"/>
      <c r="CL111" s="49"/>
      <c r="CM111" s="49"/>
      <c r="CN111" s="49"/>
      <c r="CO111" s="49"/>
      <c r="CP111" s="49"/>
      <c r="CQ111" s="49"/>
      <c r="CR111" s="49"/>
      <c r="CS111" s="49"/>
      <c r="CT111" s="49"/>
      <c r="CU111" s="49"/>
      <c r="CV111" s="49"/>
      <c r="CW111" s="49"/>
      <c r="CX111" s="49"/>
      <c r="CY111" s="49"/>
      <c r="CZ111" s="49"/>
      <c r="DA111" s="49"/>
      <c r="DB111" s="49"/>
      <c r="DC111" s="49"/>
      <c r="DD111" s="49"/>
      <c r="DE111" s="49"/>
      <c r="DF111" s="49"/>
      <c r="DG111" s="49"/>
      <c r="DH111" s="49"/>
      <c r="DI111" s="49"/>
      <c r="DJ111" s="49"/>
    </row>
    <row r="112" spans="2:114" x14ac:dyDescent="0.25">
      <c r="B112" s="33" t="s">
        <v>90</v>
      </c>
      <c r="C112" s="32"/>
      <c r="F112" s="49"/>
      <c r="G112" s="49"/>
      <c r="H112" s="49"/>
      <c r="I112" s="170"/>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c r="BL112" s="49"/>
      <c r="BM112" s="49"/>
      <c r="BN112" s="49"/>
      <c r="BO112" s="49"/>
      <c r="BP112" s="49"/>
      <c r="BQ112" s="49"/>
      <c r="BR112" s="49"/>
      <c r="BS112" s="49"/>
      <c r="BT112" s="49"/>
      <c r="BU112" s="49"/>
      <c r="BV112" s="49"/>
      <c r="BW112" s="49"/>
      <c r="BX112" s="49"/>
      <c r="BY112" s="49"/>
      <c r="BZ112" s="49"/>
      <c r="CA112" s="49"/>
      <c r="CB112" s="49"/>
      <c r="CC112" s="49"/>
      <c r="CD112" s="49"/>
      <c r="CE112" s="49"/>
      <c r="CF112" s="49"/>
      <c r="CG112" s="49"/>
      <c r="CH112" s="49"/>
      <c r="CI112" s="49"/>
      <c r="CJ112" s="49"/>
      <c r="CK112" s="49"/>
      <c r="CL112" s="49"/>
      <c r="CM112" s="49"/>
      <c r="CN112" s="49"/>
      <c r="CO112" s="49"/>
      <c r="CP112" s="49"/>
      <c r="CQ112" s="49"/>
      <c r="CR112" s="49"/>
      <c r="CS112" s="49"/>
      <c r="CT112" s="49"/>
      <c r="CU112" s="49"/>
      <c r="CV112" s="49"/>
      <c r="CW112" s="49"/>
      <c r="CX112" s="49"/>
      <c r="CY112" s="49"/>
      <c r="CZ112" s="49"/>
      <c r="DA112" s="49"/>
      <c r="DB112" s="49"/>
      <c r="DC112" s="49"/>
      <c r="DD112" s="49"/>
      <c r="DE112" s="49"/>
      <c r="DF112" s="49"/>
      <c r="DG112" s="49"/>
      <c r="DH112" s="49"/>
      <c r="DI112" s="49"/>
      <c r="DJ112" s="49"/>
    </row>
    <row r="113" spans="2:114" x14ac:dyDescent="0.25">
      <c r="B113" s="131" t="s">
        <v>282</v>
      </c>
      <c r="C113" s="32"/>
      <c r="F113" s="172"/>
      <c r="G113" s="173" t="s">
        <v>106</v>
      </c>
      <c r="H113" s="49"/>
      <c r="I113" s="174"/>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c r="BL113" s="49"/>
      <c r="BM113" s="49"/>
      <c r="BN113" s="49"/>
      <c r="BO113" s="49"/>
      <c r="BP113" s="49"/>
      <c r="BQ113" s="49"/>
      <c r="BR113" s="49"/>
      <c r="BS113" s="49"/>
      <c r="BT113" s="49"/>
      <c r="BU113" s="49"/>
      <c r="BV113" s="49"/>
      <c r="BW113" s="49"/>
      <c r="BX113" s="49"/>
      <c r="BY113" s="49"/>
      <c r="BZ113" s="49"/>
      <c r="CA113" s="49"/>
      <c r="CB113" s="49"/>
      <c r="CC113" s="49"/>
      <c r="CD113" s="49"/>
      <c r="CE113" s="49"/>
      <c r="CF113" s="49"/>
      <c r="CG113" s="49"/>
      <c r="CH113" s="49"/>
      <c r="CI113" s="49"/>
      <c r="CJ113" s="49"/>
      <c r="CK113" s="49"/>
      <c r="CL113" s="49"/>
      <c r="CM113" s="49"/>
      <c r="CN113" s="49"/>
      <c r="CO113" s="49"/>
      <c r="CP113" s="49"/>
      <c r="CQ113" s="49"/>
      <c r="CR113" s="49"/>
      <c r="CS113" s="49"/>
      <c r="CT113" s="49"/>
      <c r="CU113" s="49"/>
      <c r="CV113" s="49"/>
      <c r="CW113" s="49"/>
      <c r="CX113" s="49"/>
      <c r="CY113" s="49"/>
      <c r="CZ113" s="49"/>
      <c r="DA113" s="49"/>
      <c r="DB113" s="49"/>
      <c r="DC113" s="49"/>
      <c r="DD113" s="49"/>
      <c r="DE113" s="49"/>
      <c r="DF113" s="49"/>
      <c r="DG113" s="49"/>
      <c r="DH113" s="49"/>
      <c r="DI113" s="49"/>
      <c r="DJ113" s="49"/>
    </row>
    <row r="114" spans="2:114" x14ac:dyDescent="0.25">
      <c r="B114" s="162" t="str">
        <f>Ввод!D208</f>
        <v>Сырье и материалы</v>
      </c>
      <c r="C114" s="32"/>
      <c r="D114" s="45" t="str">
        <f>Ввод!F208</f>
        <v>тыс. руб.</v>
      </c>
      <c r="E114" s="45">
        <f>1-E128</f>
        <v>1</v>
      </c>
      <c r="F114" s="49">
        <f>$E114*Ввод!G208</f>
        <v>105.31686313245756</v>
      </c>
      <c r="G114" s="49">
        <f>Ввод!E208</f>
        <v>1</v>
      </c>
      <c r="H114" s="49"/>
      <c r="I114" s="170"/>
      <c r="J114" s="49">
        <f>$F114*SUMIF(Макро!$41:$41,J$13,Макро!$55:$55)*SUMIF(Ввод!$141:$141,J$15,Ввод!$144:$144)</f>
        <v>26.609332567574842</v>
      </c>
      <c r="K114" s="49">
        <f>$F114*SUMIF(Макро!$41:$41,K$13,Макро!$55:$55)*SUMIF(Ввод!$141:$141,K$15,Ввод!$144:$144)</f>
        <v>26.892429517247308</v>
      </c>
      <c r="L114" s="49">
        <f>$F114*SUMIF(Макро!$41:$41,L$13,Макро!$55:$55)*SUMIF(Ввод!$141:$141,L$15,Ввод!$144:$144)</f>
        <v>27.178538338138654</v>
      </c>
      <c r="M114" s="49">
        <f>$F114*SUMIF(Макро!$41:$41,M$13,Макро!$55:$55)*SUMIF(Ввод!$141:$141,M$15,Ввод!$144:$144)</f>
        <v>27.467691073576258</v>
      </c>
      <c r="N114" s="49">
        <f>$F114*SUMIF(Макро!$41:$41,N$13,Макро!$55:$55)*SUMIF(Ввод!$141:$141,N$15,Ввод!$144:$144)</f>
        <v>27.735673867702918</v>
      </c>
      <c r="O114" s="49">
        <f>$F114*SUMIF(Макро!$41:$41,O$13,Макро!$55:$55)*SUMIF(Ввод!$141:$141,O$15,Ввод!$144:$144)</f>
        <v>28.006271180019528</v>
      </c>
      <c r="P114" s="49">
        <f>$F114*SUMIF(Макро!$41:$41,P$13,Макро!$55:$55)*SUMIF(Ввод!$141:$141,P$15,Ввод!$144:$144)</f>
        <v>28.279508518527042</v>
      </c>
      <c r="Q114" s="49">
        <f>$F114*SUMIF(Макро!$41:$41,Q$13,Макро!$55:$55)*SUMIF(Ввод!$141:$141,Q$15,Ввод!$144:$144)</f>
        <v>28.555411640089886</v>
      </c>
      <c r="R114" s="49">
        <f>$F114*SUMIF(Макро!$41:$41,R$13,Макро!$55:$55)*SUMIF(Ввод!$141:$141,R$15,Ввод!$144:$144)</f>
        <v>28.835393236521657</v>
      </c>
      <c r="S114" s="49">
        <f>$F114*SUMIF(Макро!$41:$41,S$13,Макро!$55:$55)*SUMIF(Ввод!$141:$141,S$15,Ввод!$144:$144)</f>
        <v>29.118120011181933</v>
      </c>
      <c r="T114" s="49">
        <f>$F114*SUMIF(Макро!$41:$41,T$13,Макро!$55:$55)*SUMIF(Ввод!$141:$141,T$15,Ввод!$144:$144)</f>
        <v>29.403618880138069</v>
      </c>
      <c r="U114" s="49">
        <f>$F114*SUMIF(Макро!$41:$41,U$13,Макро!$55:$55)*SUMIF(Ввод!$141:$141,U$15,Ввод!$144:$144)</f>
        <v>29.691917023365477</v>
      </c>
      <c r="V114" s="49">
        <f>$F114*SUMIF(Макро!$41:$41,V$13,Макро!$55:$55)*SUMIF(Ввод!$141:$141,V$15,Ввод!$144:$144)</f>
        <v>29.983906911697083</v>
      </c>
      <c r="W114" s="49">
        <f>$F114*SUMIF(Макро!$41:$41,W$13,Макро!$55:$55)*SUMIF(Ввод!$141:$141,W$15,Ввод!$144:$144)</f>
        <v>30.278768224424116</v>
      </c>
      <c r="X114" s="49">
        <f>$F114*SUMIF(Макро!$41:$41,X$13,Макро!$55:$55)*SUMIF(Ввод!$141:$141,X$15,Ввод!$144:$144)</f>
        <v>30.576529199093113</v>
      </c>
      <c r="Y114" s="49">
        <f>$F114*SUMIF(Макро!$41:$41,Y$13,Макро!$55:$55)*SUMIF(Ввод!$141:$141,Y$15,Ввод!$144:$144)</f>
        <v>30.877218350938229</v>
      </c>
      <c r="Z114" s="49">
        <f>$F114*SUMIF(Макро!$41:$41,Z$13,Макро!$55:$55)*SUMIF(Ввод!$141:$141,Z$15,Ввод!$144:$144)</f>
        <v>31.180489670017735</v>
      </c>
      <c r="AA114" s="49">
        <f>$F114*SUMIF(Макро!$41:$41,AA$13,Макро!$55:$55)*SUMIF(Ввод!$141:$141,AA$15,Ввод!$144:$144)</f>
        <v>31.486739673638407</v>
      </c>
      <c r="AB114" s="49">
        <f>$F114*SUMIF(Макро!$41:$41,AB$13,Макро!$55:$55)*SUMIF(Ввод!$141:$141,AB$15,Ввод!$144:$144)</f>
        <v>31.795997617984522</v>
      </c>
      <c r="AC114" s="49">
        <f>$F114*SUMIF(Макро!$41:$41,AC$13,Макро!$55:$55)*SUMIF(Ввод!$141:$141,AC$15,Ввод!$144:$144)</f>
        <v>32.108293046590127</v>
      </c>
      <c r="AD114" s="49">
        <f>$F114*SUMIF(Макро!$41:$41,AD$13,Макро!$55:$55)*SUMIF(Ввод!$141:$141,AD$15,Ввод!$144:$144)</f>
        <v>32.422720337988771</v>
      </c>
      <c r="AE114" s="49">
        <f>$F114*SUMIF(Макро!$41:$41,AE$13,Макро!$55:$55)*SUMIF(Ввод!$141:$141,AE$15,Ввод!$144:$144)</f>
        <v>32.740226725539706</v>
      </c>
      <c r="AF114" s="49">
        <f>$F114*SUMIF(Макро!$41:$41,AF$13,Макро!$55:$55)*SUMIF(Ввод!$141:$141,AF$15,Ввод!$144:$144)</f>
        <v>33.060842361947145</v>
      </c>
      <c r="AG114" s="49">
        <f>$F114*SUMIF(Макро!$41:$41,AG$13,Макро!$55:$55)*SUMIF(Ввод!$141:$141,AG$15,Ввод!$144:$144)</f>
        <v>33.384597695192078</v>
      </c>
      <c r="AH114" s="49">
        <f>$F114*SUMIF(Макро!$41:$41,AH$13,Макро!$55:$55)*SUMIF(Ввод!$141:$141,AH$15,Ввод!$144:$144)</f>
        <v>33.71055074771354</v>
      </c>
      <c r="AI114" s="49">
        <f>$F114*SUMIF(Макро!$41:$41,AI$13,Макро!$55:$55)*SUMIF(Ввод!$141:$141,AI$15,Ввод!$144:$144)</f>
        <v>34.039686267593694</v>
      </c>
      <c r="AJ114" s="49">
        <f>$F114*SUMIF(Макро!$41:$41,AJ$13,Макро!$55:$55)*SUMIF(Ввод!$141:$141,AJ$15,Ввод!$144:$144)</f>
        <v>34.372035327094061</v>
      </c>
      <c r="AK114" s="49">
        <f>$F114*SUMIF(Макро!$41:$41,AK$13,Макро!$55:$55)*SUMIF(Ввод!$141:$141,AK$15,Ввод!$144:$144)</f>
        <v>34.707629301852528</v>
      </c>
      <c r="AL114" s="49">
        <f>$F114*SUMIF(Макро!$41:$41,AL$13,Макро!$55:$55)*SUMIF(Ввод!$141:$141,AL$15,Ввод!$144:$144)</f>
        <v>35.045825643374272</v>
      </c>
      <c r="AM114" s="49">
        <f>$F114*SUMIF(Макро!$41:$41,AM$13,Макро!$55:$55)*SUMIF(Ввод!$141:$141,AM$15,Ввод!$144:$144)</f>
        <v>35.387317420733019</v>
      </c>
      <c r="AN114" s="49">
        <f>$F114*SUMIF(Макро!$41:$41,AN$13,Макро!$55:$55)*SUMIF(Ввод!$141:$141,AN$15,Ввод!$144:$144)</f>
        <v>35.732136745149454</v>
      </c>
      <c r="AO114" s="49">
        <f>$F114*SUMIF(Макро!$41:$41,AO$13,Макро!$55:$55)*SUMIF(Ввод!$141:$141,AO$15,Ввод!$144:$144)</f>
        <v>36.08031604074079</v>
      </c>
      <c r="AP114" s="49">
        <f>$F114*SUMIF(Макро!$41:$41,AP$13,Макро!$55:$55)*SUMIF(Ввод!$141:$141,AP$15,Ввод!$144:$144)</f>
        <v>36.431537584256297</v>
      </c>
      <c r="AQ114" s="49">
        <f>$F114*SUMIF(Макро!$41:$41,AQ$13,Макро!$55:$55)*SUMIF(Ввод!$141:$141,AQ$15,Ввод!$144:$144)</f>
        <v>36.786178071566255</v>
      </c>
      <c r="AR114" s="49">
        <f>$F114*SUMIF(Макро!$41:$41,AR$13,Макро!$55:$55)*SUMIF(Ввод!$141:$141,AR$15,Ввод!$144:$144)</f>
        <v>37.144270784161755</v>
      </c>
      <c r="AS114" s="49">
        <f>$F114*SUMIF(Макро!$41:$41,AS$13,Макро!$55:$55)*SUMIF(Ввод!$141:$141,AS$15,Ввод!$144:$144)</f>
        <v>37.50584932751044</v>
      </c>
      <c r="AT114" s="49">
        <f>$F114*SUMIF(Макро!$41:$41,AT$13,Макро!$55:$55)*SUMIF(Ввод!$141:$141,AT$15,Ввод!$144:$144)</f>
        <v>37.871311944329186</v>
      </c>
      <c r="AU114" s="49">
        <f>$F114*SUMIF(Макро!$41:$41,AU$13,Макро!$55:$55)*SUMIF(Ввод!$141:$141,AU$15,Ввод!$144:$144)</f>
        <v>38.240335683657797</v>
      </c>
      <c r="AV114" s="49">
        <f>$F114*SUMIF(Макро!$41:$41,AV$13,Макро!$55:$55)*SUMIF(Ввод!$141:$141,AV$15,Ввод!$144:$144)</f>
        <v>38.612955245607722</v>
      </c>
      <c r="AW114" s="49">
        <f>$F114*SUMIF(Макро!$41:$41,AW$13,Макро!$55:$55)*SUMIF(Ввод!$141:$141,AW$15,Ввод!$144:$144)</f>
        <v>38.989205668413476</v>
      </c>
      <c r="AX114" s="49">
        <f>$F114*SUMIF(Макро!$41:$41,AX$13,Макро!$55:$55)*SUMIF(Ввод!$141:$141,AX$15,Ввод!$144:$144)</f>
        <v>39.36997440858314</v>
      </c>
      <c r="AY114" s="49">
        <f>$F114*SUMIF(Макро!$41:$41,AY$13,Макро!$55:$55)*SUMIF(Ввод!$141:$141,AY$15,Ввод!$144:$144)</f>
        <v>39.754461737808548</v>
      </c>
      <c r="AZ114" s="49">
        <f>$F114*SUMIF(Макро!$41:$41,AZ$13,Макро!$55:$55)*SUMIF(Ввод!$141:$141,AZ$15,Ввод!$144:$144)</f>
        <v>40.142703971845442</v>
      </c>
      <c r="BA114" s="49">
        <f>$F114*SUMIF(Макро!$41:$41,BA$13,Макро!$55:$55)*SUMIF(Ввод!$141:$141,BA$15,Ввод!$144:$144)</f>
        <v>40.534737781109392</v>
      </c>
      <c r="BB114" s="49">
        <f>$F114*SUMIF(Макро!$41:$41,BB$13,Макро!$55:$55)*SUMIF(Ввод!$141:$141,BB$15,Ввод!$144:$144)</f>
        <v>40.931190730975203</v>
      </c>
      <c r="BC114" s="49">
        <f>$F114*SUMIF(Макро!$41:$41,BC$13,Макро!$55:$55)*SUMIF(Ввод!$141:$141,BC$15,Ввод!$144:$144)</f>
        <v>41.331521217740502</v>
      </c>
      <c r="BD114" s="49">
        <f>$F114*SUMIF(Макро!$41:$41,BD$13,Макро!$55:$55)*SUMIF(Ввод!$141:$141,BD$15,Ввод!$144:$144)</f>
        <v>41.735767165936849</v>
      </c>
      <c r="BE114" s="49">
        <f>$F114*SUMIF(Макро!$41:$41,BE$13,Макро!$55:$55)*SUMIF(Ввод!$141:$141,BE$15,Ввод!$144:$144)</f>
        <v>42.143966871019423</v>
      </c>
      <c r="BF114" s="49">
        <f>$F114*SUMIF(Макро!$41:$41,BF$13,Макро!$55:$55)*SUMIF(Ввод!$141:$141,BF$15,Ввод!$144:$144)</f>
        <v>42.557386885573258</v>
      </c>
      <c r="BG114" s="49">
        <f>$F114*SUMIF(Макро!$41:$41,BG$13,Макро!$55:$55)*SUMIF(Ввод!$141:$141,BG$15,Ввод!$144:$144)</f>
        <v>42.974862429806038</v>
      </c>
      <c r="BH114" s="49">
        <f>$F114*SUMIF(Макро!$41:$41,BH$13,Макро!$55:$55)*SUMIF(Ввод!$141:$141,BH$15,Ввод!$144:$144)</f>
        <v>43.396433287280225</v>
      </c>
      <c r="BI114" s="49">
        <f>$F114*SUMIF(Макро!$41:$41,BI$13,Макро!$55:$55)*SUMIF(Ввод!$141:$141,BI$15,Ввод!$144:$144)</f>
        <v>0</v>
      </c>
      <c r="BJ114" s="49">
        <f>$F114*SUMIF(Макро!$41:$41,BJ$13,Макро!$55:$55)*SUMIF(Ввод!$141:$141,BJ$15,Ввод!$144:$144)</f>
        <v>0</v>
      </c>
      <c r="BK114" s="49">
        <f>$F114*SUMIF(Макро!$41:$41,BK$13,Макро!$55:$55)*SUMIF(Ввод!$141:$141,BK$15,Ввод!$144:$144)</f>
        <v>0</v>
      </c>
      <c r="BL114" s="49">
        <f>$F114*SUMIF(Макро!$41:$41,BL$13,Макро!$55:$55)*SUMIF(Ввод!$141:$141,BL$15,Ввод!$144:$144)</f>
        <v>0</v>
      </c>
      <c r="BM114" s="49">
        <f>$F114*SUMIF(Макро!$41:$41,BM$13,Макро!$55:$55)*SUMIF(Ввод!$141:$141,BM$15,Ввод!$144:$144)</f>
        <v>0</v>
      </c>
      <c r="BN114" s="49">
        <f>$F114*SUMIF(Макро!$41:$41,BN$13,Макро!$55:$55)*SUMIF(Ввод!$141:$141,BN$15,Ввод!$144:$144)</f>
        <v>0</v>
      </c>
      <c r="BO114" s="49">
        <f>$F114*SUMIF(Макро!$41:$41,BO$13,Макро!$55:$55)*SUMIF(Ввод!$141:$141,BO$15,Ввод!$144:$144)</f>
        <v>0</v>
      </c>
      <c r="BP114" s="49">
        <f>$F114*SUMIF(Макро!$41:$41,BP$13,Макро!$55:$55)*SUMIF(Ввод!$141:$141,BP$15,Ввод!$144:$144)</f>
        <v>0</v>
      </c>
      <c r="BQ114" s="49">
        <f>$F114*SUMIF(Макро!$41:$41,BQ$13,Макро!$55:$55)*SUMIF(Ввод!$141:$141,BQ$15,Ввод!$144:$144)</f>
        <v>0</v>
      </c>
      <c r="BR114" s="49">
        <f>$F114*SUMIF(Макро!$41:$41,BR$13,Макро!$55:$55)*SUMIF(Ввод!$141:$141,BR$15,Ввод!$144:$144)</f>
        <v>0</v>
      </c>
      <c r="BS114" s="49">
        <f>$F114*SUMIF(Макро!$41:$41,BS$13,Макро!$55:$55)*SUMIF(Ввод!$141:$141,BS$15,Ввод!$144:$144)</f>
        <v>0</v>
      </c>
      <c r="BT114" s="49">
        <f>$F114*SUMIF(Макро!$41:$41,BT$13,Макро!$55:$55)*SUMIF(Ввод!$141:$141,BT$15,Ввод!$144:$144)</f>
        <v>0</v>
      </c>
      <c r="BU114" s="49">
        <f>$F114*SUMIF(Макро!$41:$41,BU$13,Макро!$55:$55)*SUMIF(Ввод!$141:$141,BU$15,Ввод!$144:$144)</f>
        <v>0</v>
      </c>
      <c r="BV114" s="49">
        <f>$F114*SUMIF(Макро!$41:$41,BV$13,Макро!$55:$55)*SUMIF(Ввод!$141:$141,BV$15,Ввод!$144:$144)</f>
        <v>0</v>
      </c>
      <c r="BW114" s="49">
        <f>$F114*SUMIF(Макро!$41:$41,BW$13,Макро!$55:$55)*SUMIF(Ввод!$141:$141,BW$15,Ввод!$144:$144)</f>
        <v>0</v>
      </c>
      <c r="BX114" s="49">
        <f>$F114*SUMIF(Макро!$41:$41,BX$13,Макро!$55:$55)*SUMIF(Ввод!$141:$141,BX$15,Ввод!$144:$144)</f>
        <v>0</v>
      </c>
      <c r="BY114" s="49">
        <f>$F114*SUMIF(Макро!$41:$41,BY$13,Макро!$55:$55)*SUMIF(Ввод!$141:$141,BY$15,Ввод!$144:$144)</f>
        <v>0</v>
      </c>
      <c r="BZ114" s="49">
        <f>$F114*SUMIF(Макро!$41:$41,BZ$13,Макро!$55:$55)*SUMIF(Ввод!$141:$141,BZ$15,Ввод!$144:$144)</f>
        <v>0</v>
      </c>
      <c r="CA114" s="49">
        <f>$F114*SUMIF(Макро!$41:$41,CA$13,Макро!$55:$55)*SUMIF(Ввод!$141:$141,CA$15,Ввод!$144:$144)</f>
        <v>0</v>
      </c>
      <c r="CB114" s="49">
        <f>$F114*SUMIF(Макро!$41:$41,CB$13,Макро!$55:$55)*SUMIF(Ввод!$141:$141,CB$15,Ввод!$144:$144)</f>
        <v>0</v>
      </c>
      <c r="CC114" s="49">
        <f>$F114*SUMIF(Макро!$41:$41,CC$13,Макро!$55:$55)*SUMIF(Ввод!$141:$141,CC$15,Ввод!$144:$144)</f>
        <v>0</v>
      </c>
      <c r="CD114" s="49">
        <f>$F114*SUMIF(Макро!$41:$41,CD$13,Макро!$55:$55)*SUMIF(Ввод!$141:$141,CD$15,Ввод!$144:$144)</f>
        <v>0</v>
      </c>
      <c r="CE114" s="49">
        <f>$F114*SUMIF(Макро!$41:$41,CE$13,Макро!$55:$55)*SUMIF(Ввод!$141:$141,CE$15,Ввод!$144:$144)</f>
        <v>0</v>
      </c>
      <c r="CF114" s="49">
        <f>$F114*SUMIF(Макро!$41:$41,CF$13,Макро!$55:$55)*SUMIF(Ввод!$141:$141,CF$15,Ввод!$144:$144)</f>
        <v>0</v>
      </c>
      <c r="CG114" s="49">
        <f>$F114*SUMIF(Макро!$41:$41,CG$13,Макро!$55:$55)*SUMIF(Ввод!$141:$141,CG$15,Ввод!$144:$144)</f>
        <v>0</v>
      </c>
      <c r="CH114" s="49">
        <f>$F114*SUMIF(Макро!$41:$41,CH$13,Макро!$55:$55)*SUMIF(Ввод!$141:$141,CH$15,Ввод!$144:$144)</f>
        <v>0</v>
      </c>
      <c r="CI114" s="49">
        <f>$F114*SUMIF(Макро!$41:$41,CI$13,Макро!$55:$55)*SUMIF(Ввод!$141:$141,CI$15,Ввод!$144:$144)</f>
        <v>0</v>
      </c>
      <c r="CJ114" s="49">
        <f>$F114*SUMIF(Макро!$41:$41,CJ$13,Макро!$55:$55)*SUMIF(Ввод!$141:$141,CJ$15,Ввод!$144:$144)</f>
        <v>0</v>
      </c>
      <c r="CK114" s="49">
        <f>$F114*SUMIF(Макро!$41:$41,CK$13,Макро!$55:$55)*SUMIF(Ввод!$141:$141,CK$15,Ввод!$144:$144)</f>
        <v>0</v>
      </c>
      <c r="CL114" s="49">
        <f>$F114*SUMIF(Макро!$41:$41,CL$13,Макро!$55:$55)*SUMIF(Ввод!$141:$141,CL$15,Ввод!$144:$144)</f>
        <v>0</v>
      </c>
      <c r="CM114" s="49">
        <f>$F114*SUMIF(Макро!$41:$41,CM$13,Макро!$55:$55)*SUMIF(Ввод!$141:$141,CM$15,Ввод!$144:$144)</f>
        <v>0</v>
      </c>
      <c r="CN114" s="49">
        <f>$F114*SUMIF(Макро!$41:$41,CN$13,Макро!$55:$55)*SUMIF(Ввод!$141:$141,CN$15,Ввод!$144:$144)</f>
        <v>0</v>
      </c>
      <c r="CO114" s="49">
        <f>$F114*SUMIF(Макро!$41:$41,CO$13,Макро!$55:$55)*SUMIF(Ввод!$141:$141,CO$15,Ввод!$144:$144)</f>
        <v>0</v>
      </c>
      <c r="CP114" s="49">
        <f>$F114*SUMIF(Макро!$41:$41,CP$13,Макро!$55:$55)*SUMIF(Ввод!$141:$141,CP$15,Ввод!$144:$144)</f>
        <v>0</v>
      </c>
      <c r="CQ114" s="49">
        <f>$F114*SUMIF(Макро!$41:$41,CQ$13,Макро!$55:$55)*SUMIF(Ввод!$141:$141,CQ$15,Ввод!$144:$144)</f>
        <v>0</v>
      </c>
      <c r="CR114" s="49">
        <f>$F114*SUMIF(Макро!$41:$41,CR$13,Макро!$55:$55)*SUMIF(Ввод!$141:$141,CR$15,Ввод!$144:$144)</f>
        <v>0</v>
      </c>
      <c r="CS114" s="49">
        <f>$F114*SUMIF(Макро!$41:$41,CS$13,Макро!$55:$55)*SUMIF(Ввод!$141:$141,CS$15,Ввод!$144:$144)</f>
        <v>0</v>
      </c>
      <c r="CT114" s="49">
        <f>$F114*SUMIF(Макро!$41:$41,CT$13,Макро!$55:$55)*SUMIF(Ввод!$141:$141,CT$15,Ввод!$144:$144)</f>
        <v>0</v>
      </c>
      <c r="CU114" s="49">
        <f>$F114*SUMIF(Макро!$41:$41,CU$13,Макро!$55:$55)*SUMIF(Ввод!$141:$141,CU$15,Ввод!$144:$144)</f>
        <v>0</v>
      </c>
      <c r="CV114" s="49">
        <f>$F114*SUMIF(Макро!$41:$41,CV$13,Макро!$55:$55)*SUMIF(Ввод!$141:$141,CV$15,Ввод!$144:$144)</f>
        <v>0</v>
      </c>
      <c r="CW114" s="49">
        <f>$F114*SUMIF(Макро!$41:$41,CW$13,Макро!$55:$55)*SUMIF(Ввод!$141:$141,CW$15,Ввод!$144:$144)</f>
        <v>0</v>
      </c>
      <c r="CX114" s="49">
        <f>$F114*SUMIF(Макро!$41:$41,CX$13,Макро!$55:$55)*SUMIF(Ввод!$141:$141,CX$15,Ввод!$144:$144)</f>
        <v>0</v>
      </c>
      <c r="CY114" s="49">
        <f>$F114*SUMIF(Макро!$41:$41,CY$13,Макро!$55:$55)*SUMIF(Ввод!$141:$141,CY$15,Ввод!$144:$144)</f>
        <v>0</v>
      </c>
      <c r="CZ114" s="49">
        <f>$F114*SUMIF(Макро!$41:$41,CZ$13,Макро!$55:$55)*SUMIF(Ввод!$141:$141,CZ$15,Ввод!$144:$144)</f>
        <v>0</v>
      </c>
      <c r="DA114" s="49">
        <f>$F114*SUMIF(Макро!$41:$41,DA$13,Макро!$55:$55)*SUMIF(Ввод!$141:$141,DA$15,Ввод!$144:$144)</f>
        <v>0</v>
      </c>
      <c r="DB114" s="49">
        <f>$F114*SUMIF(Макро!$41:$41,DB$13,Макро!$55:$55)*SUMIF(Ввод!$141:$141,DB$15,Ввод!$144:$144)</f>
        <v>0</v>
      </c>
      <c r="DC114" s="49">
        <f>$F114*SUMIF(Макро!$41:$41,DC$13,Макро!$55:$55)*SUMIF(Ввод!$141:$141,DC$15,Ввод!$144:$144)</f>
        <v>0</v>
      </c>
      <c r="DD114" s="49">
        <f>$F114*SUMIF(Макро!$41:$41,DD$13,Макро!$55:$55)*SUMIF(Ввод!$141:$141,DD$15,Ввод!$144:$144)</f>
        <v>0</v>
      </c>
      <c r="DE114" s="49">
        <f>$F114*SUMIF(Макро!$41:$41,DE$13,Макро!$55:$55)*SUMIF(Ввод!$141:$141,DE$15,Ввод!$144:$144)</f>
        <v>0</v>
      </c>
      <c r="DF114" s="49">
        <f>$F114*SUMIF(Макро!$41:$41,DF$13,Макро!$55:$55)*SUMIF(Ввод!$141:$141,DF$15,Ввод!$144:$144)</f>
        <v>0</v>
      </c>
      <c r="DG114" s="49">
        <f>$F114*SUMIF(Макро!$41:$41,DG$13,Макро!$55:$55)*SUMIF(Ввод!$141:$141,DG$15,Ввод!$144:$144)</f>
        <v>0</v>
      </c>
      <c r="DH114" s="49">
        <f>$F114*SUMIF(Макро!$41:$41,DH$13,Макро!$55:$55)*SUMIF(Ввод!$141:$141,DH$15,Ввод!$144:$144)</f>
        <v>0</v>
      </c>
      <c r="DI114" s="49">
        <f>$F114*SUMIF(Макро!$41:$41,DI$13,Макро!$55:$55)*SUMIF(Ввод!$141:$141,DI$15,Ввод!$144:$144)</f>
        <v>0</v>
      </c>
      <c r="DJ114" s="49">
        <f>$F114*SUMIF(Макро!$41:$41,DJ$13,Макро!$55:$55)*SUMIF(Ввод!$141:$141,DJ$15,Ввод!$144:$144)</f>
        <v>0</v>
      </c>
    </row>
    <row r="115" spans="2:114" x14ac:dyDescent="0.25">
      <c r="B115" s="162" t="str">
        <f>Ввод!D209</f>
        <v>Работы и услуги, связанные с экспл-ей центр-х систем</v>
      </c>
      <c r="C115" s="32"/>
      <c r="D115" s="45" t="str">
        <f>Ввод!F209</f>
        <v>тыс. руб.</v>
      </c>
      <c r="E115" s="45">
        <f t="shared" ref="E115:E126" si="53">1-E129</f>
        <v>1</v>
      </c>
      <c r="F115" s="49">
        <f>$E115*Ввод!G209</f>
        <v>464.8631171543297</v>
      </c>
      <c r="G115" s="49">
        <f>Ввод!E209</f>
        <v>1</v>
      </c>
      <c r="H115" s="49"/>
      <c r="I115" s="170"/>
      <c r="J115" s="49">
        <f>$F115*SUMIF(Макро!$41:$41,J$13,Макро!$55:$55)*SUMIF(Ввод!$141:$141,J$15,Ввод!$144:$144)</f>
        <v>117.45220010210173</v>
      </c>
      <c r="K115" s="49">
        <f>$F115*SUMIF(Макро!$41:$41,K$13,Макро!$55:$55)*SUMIF(Ввод!$141:$141,K$15,Ввод!$144:$144)</f>
        <v>118.70177520875971</v>
      </c>
      <c r="L115" s="49">
        <f>$F115*SUMIF(Макро!$41:$41,L$13,Макро!$55:$55)*SUMIF(Ввод!$141:$141,L$15,Ввод!$144:$144)</f>
        <v>119.96464455720987</v>
      </c>
      <c r="M115" s="49">
        <f>$F115*SUMIF(Макро!$41:$41,M$13,Макро!$55:$55)*SUMIF(Ввод!$141:$141,M$15,Ввод!$144:$144)</f>
        <v>121.24094958502074</v>
      </c>
      <c r="N115" s="49">
        <f>$F115*SUMIF(Макро!$41:$41,N$13,Макро!$55:$55)*SUMIF(Ввод!$141:$141,N$15,Ввод!$144:$144)</f>
        <v>122.42381160080987</v>
      </c>
      <c r="O115" s="49">
        <f>$F115*SUMIF(Макро!$41:$41,O$13,Макро!$55:$55)*SUMIF(Ввод!$141:$141,O$15,Ввод!$144:$144)</f>
        <v>123.61821396293564</v>
      </c>
      <c r="P115" s="49">
        <f>$F115*SUMIF(Макро!$41:$41,P$13,Макро!$55:$55)*SUMIF(Ввод!$141:$141,P$15,Ввод!$144:$144)</f>
        <v>124.82426926237808</v>
      </c>
      <c r="Q115" s="49">
        <f>$F115*SUMIF(Макро!$41:$41,Q$13,Макро!$55:$55)*SUMIF(Ввод!$141:$141,Q$15,Ввод!$144:$144)</f>
        <v>126.04209118858761</v>
      </c>
      <c r="R115" s="49">
        <f>$F115*SUMIF(Макро!$41:$41,R$13,Макро!$55:$55)*SUMIF(Ввод!$141:$141,R$15,Ввод!$144:$144)</f>
        <v>127.27791528922971</v>
      </c>
      <c r="S115" s="49">
        <f>$F115*SUMIF(Макро!$41:$41,S$13,Макро!$55:$55)*SUMIF(Ввод!$141:$141,S$15,Ввод!$144:$144)</f>
        <v>128.52585646277441</v>
      </c>
      <c r="T115" s="49">
        <f>$F115*SUMIF(Макро!$41:$41,T$13,Макро!$55:$55)*SUMIF(Ввод!$141:$141,T$15,Ввод!$144:$144)</f>
        <v>129.78603351533309</v>
      </c>
      <c r="U115" s="49">
        <f>$F115*SUMIF(Макро!$41:$41,U$13,Макро!$55:$55)*SUMIF(Ввод!$141:$141,U$15,Ввод!$144:$144)</f>
        <v>131.05856641789345</v>
      </c>
      <c r="V115" s="49">
        <f>$F115*SUMIF(Макро!$41:$41,V$13,Макро!$55:$55)*SUMIF(Ввод!$141:$141,V$15,Ввод!$144:$144)</f>
        <v>132.3473944899626</v>
      </c>
      <c r="W115" s="49">
        <f>$F115*SUMIF(Макро!$41:$41,W$13,Макро!$55:$55)*SUMIF(Ввод!$141:$141,W$15,Ввод!$144:$144)</f>
        <v>133.64889687890206</v>
      </c>
      <c r="X115" s="49">
        <f>$F115*SUMIF(Макро!$41:$41,X$13,Макро!$55:$55)*SUMIF(Ввод!$141:$141,X$15,Ввод!$144:$144)</f>
        <v>134.96319822376316</v>
      </c>
      <c r="Y115" s="49">
        <f>$F115*SUMIF(Макро!$41:$41,Y$13,Макро!$55:$55)*SUMIF(Ввод!$141:$141,Y$15,Ввод!$144:$144)</f>
        <v>136.29042438929577</v>
      </c>
      <c r="Z115" s="49">
        <f>$F115*SUMIF(Макро!$41:$41,Z$13,Макро!$55:$55)*SUMIF(Ввод!$141:$141,Z$15,Ввод!$144:$144)</f>
        <v>137.62904810574176</v>
      </c>
      <c r="AA115" s="49">
        <f>$F115*SUMIF(Макро!$41:$41,AA$13,Макро!$55:$55)*SUMIF(Ввод!$141:$141,AA$15,Ввод!$144:$144)</f>
        <v>138.98081957972289</v>
      </c>
      <c r="AB115" s="49">
        <f>$F115*SUMIF(Макро!$41:$41,AB$13,Макро!$55:$55)*SUMIF(Ввод!$141:$141,AB$15,Ввод!$144:$144)</f>
        <v>140.34586794650403</v>
      </c>
      <c r="AC115" s="49">
        <f>$F115*SUMIF(Макро!$41:$41,AC$13,Макро!$55:$55)*SUMIF(Ввод!$141:$141,AC$15,Ввод!$144:$144)</f>
        <v>141.72432360969694</v>
      </c>
      <c r="AD115" s="49">
        <f>$F115*SUMIF(Макро!$41:$41,AD$13,Макро!$55:$55)*SUMIF(Ввод!$141:$141,AD$15,Ввод!$144:$144)</f>
        <v>143.11218920358701</v>
      </c>
      <c r="AE115" s="49">
        <f>$F115*SUMIF(Макро!$41:$41,AE$13,Макро!$55:$55)*SUMIF(Ввод!$141:$141,AE$15,Ввод!$144:$144)</f>
        <v>144.51364576660393</v>
      </c>
      <c r="AF115" s="49">
        <f>$F115*SUMIF(Макро!$41:$41,AF$13,Макро!$55:$55)*SUMIF(Ввод!$141:$141,AF$15,Ввод!$144:$144)</f>
        <v>145.92882639120467</v>
      </c>
      <c r="AG115" s="49">
        <f>$F115*SUMIF(Макро!$41:$41,AG$13,Макро!$55:$55)*SUMIF(Ввод!$141:$141,AG$15,Ввод!$144:$144)</f>
        <v>147.35786547318236</v>
      </c>
      <c r="AH115" s="49">
        <f>$F115*SUMIF(Макро!$41:$41,AH$13,Макро!$55:$55)*SUMIF(Ввод!$141:$141,AH$15,Ввод!$144:$144)</f>
        <v>148.79660517292564</v>
      </c>
      <c r="AI115" s="49">
        <f>$F115*SUMIF(Макро!$41:$41,AI$13,Макро!$55:$55)*SUMIF(Ввод!$141:$141,AI$15,Ввод!$144:$144)</f>
        <v>150.24939211688607</v>
      </c>
      <c r="AJ115" s="49">
        <f>$F115*SUMIF(Макро!$41:$41,AJ$13,Макро!$55:$55)*SUMIF(Ввод!$141:$141,AJ$15,Ввод!$144:$144)</f>
        <v>151.71636345639831</v>
      </c>
      <c r="AK115" s="49">
        <f>$F115*SUMIF(Макро!$41:$41,AK$13,Макро!$55:$55)*SUMIF(Ввод!$141:$141,AK$15,Ввод!$144:$144)</f>
        <v>153.19765768188452</v>
      </c>
      <c r="AL115" s="49">
        <f>$F115*SUMIF(Макро!$41:$41,AL$13,Макро!$55:$55)*SUMIF(Ввод!$141:$141,AL$15,Ввод!$144:$144)</f>
        <v>154.6904386179466</v>
      </c>
      <c r="AM115" s="49">
        <f>$F115*SUMIF(Макро!$41:$41,AM$13,Макро!$55:$55)*SUMIF(Ввод!$141:$141,AM$15,Ввод!$144:$144)</f>
        <v>156.1977654351715</v>
      </c>
      <c r="AN115" s="49">
        <f>$F115*SUMIF(Макро!$41:$41,AN$13,Макро!$55:$55)*SUMIF(Ввод!$141:$141,AN$15,Ввод!$144:$144)</f>
        <v>157.71977987080533</v>
      </c>
      <c r="AO115" s="49">
        <f>$F115*SUMIF(Макро!$41:$41,AO$13,Макро!$55:$55)*SUMIF(Ввод!$141:$141,AO$15,Ввод!$144:$144)</f>
        <v>159.25662504320306</v>
      </c>
      <c r="AP115" s="49">
        <f>$F115*SUMIF(Макро!$41:$41,AP$13,Макро!$55:$55)*SUMIF(Ввод!$141:$141,AP$15,Ввод!$144:$144)</f>
        <v>160.80689853857888</v>
      </c>
      <c r="AQ115" s="49">
        <f>$F115*SUMIF(Макро!$41:$41,AQ$13,Макро!$55:$55)*SUMIF(Ввод!$141:$141,AQ$15,Ввод!$144:$144)</f>
        <v>162.37226307277217</v>
      </c>
      <c r="AR115" s="49">
        <f>$F115*SUMIF(Макро!$41:$41,AR$13,Макро!$55:$55)*SUMIF(Ввод!$141:$141,AR$15,Ввод!$144:$144)</f>
        <v>163.95286554854124</v>
      </c>
      <c r="AS115" s="49">
        <f>$F115*SUMIF(Макро!$41:$41,AS$13,Макро!$55:$55)*SUMIF(Ввод!$141:$141,AS$15,Ввод!$144:$144)</f>
        <v>165.5488542986599</v>
      </c>
      <c r="AT115" s="49">
        <f>$F115*SUMIF(Макро!$41:$41,AT$13,Макро!$55:$55)*SUMIF(Ввод!$141:$141,AT$15,Ввод!$144:$144)</f>
        <v>167.16198714561975</v>
      </c>
      <c r="AU115" s="49">
        <f>$F115*SUMIF(Макро!$41:$41,AU$13,Макро!$55:$55)*SUMIF(Ввод!$141:$141,AU$15,Ввод!$144:$144)</f>
        <v>168.79083860079928</v>
      </c>
      <c r="AV115" s="49">
        <f>$F115*SUMIF(Макро!$41:$41,AV$13,Макро!$55:$55)*SUMIF(Ввод!$141:$141,AV$15,Ввод!$144:$144)</f>
        <v>170.43556182867272</v>
      </c>
      <c r="AW115" s="49">
        <f>$F115*SUMIF(Макро!$41:$41,AW$13,Макро!$55:$55)*SUMIF(Ввод!$141:$141,AW$15,Ввод!$144:$144)</f>
        <v>172.09631148617189</v>
      </c>
      <c r="AX115" s="49">
        <f>$F115*SUMIF(Макро!$41:$41,AX$13,Макро!$55:$55)*SUMIF(Ввод!$141:$141,AX$15,Ввод!$144:$144)</f>
        <v>173.7770047598367</v>
      </c>
      <c r="AY115" s="49">
        <f>$F115*SUMIF(Макро!$41:$41,AY$13,Макро!$55:$55)*SUMIF(Ввод!$141:$141,AY$15,Ввод!$144:$144)</f>
        <v>175.47411169080627</v>
      </c>
      <c r="AZ115" s="49">
        <f>$F115*SUMIF(Макро!$41:$41,AZ$13,Макро!$55:$55)*SUMIF(Ввод!$141:$141,AZ$15,Ввод!$144:$144)</f>
        <v>177.18779257492415</v>
      </c>
      <c r="BA115" s="49">
        <f>$F115*SUMIF(Макро!$41:$41,BA$13,Макро!$55:$55)*SUMIF(Ввод!$141:$141,BA$15,Ввод!$144:$144)</f>
        <v>178.91820927348377</v>
      </c>
      <c r="BB115" s="49">
        <f>$F115*SUMIF(Макро!$41:$41,BB$13,Макро!$55:$55)*SUMIF(Ввод!$141:$141,BB$15,Ввод!$144:$144)</f>
        <v>180.66813182717644</v>
      </c>
      <c r="BC115" s="49">
        <f>$F115*SUMIF(Макро!$41:$41,BC$13,Макро!$55:$55)*SUMIF(Ввод!$141:$141,BC$15,Ввод!$144:$144)</f>
        <v>182.43516962563012</v>
      </c>
      <c r="BD115" s="49">
        <f>$F115*SUMIF(Макро!$41:$41,BD$13,Макро!$55:$55)*SUMIF(Ввод!$141:$141,BD$15,Ввод!$144:$144)</f>
        <v>184.21949006574059</v>
      </c>
      <c r="BE115" s="49">
        <f>$F115*SUMIF(Макро!$41:$41,BE$13,Макро!$55:$55)*SUMIF(Ввод!$141:$141,BE$15,Ввод!$144:$144)</f>
        <v>186.02126218164105</v>
      </c>
      <c r="BF115" s="49">
        <f>$F115*SUMIF(Макро!$41:$41,BF$13,Макро!$55:$55)*SUMIF(Ввод!$141:$141,BF$15,Ввод!$144:$144)</f>
        <v>187.84607647009716</v>
      </c>
      <c r="BG115" s="49">
        <f>$F115*SUMIF(Макро!$41:$41,BG$13,Макро!$55:$55)*SUMIF(Ввод!$141:$141,BG$15,Ввод!$144:$144)</f>
        <v>189.68879165411917</v>
      </c>
      <c r="BH115" s="49">
        <f>$F115*SUMIF(Макро!$41:$41,BH$13,Макро!$55:$55)*SUMIF(Ввод!$141:$141,BH$15,Ввод!$144:$144)</f>
        <v>191.54958333626792</v>
      </c>
      <c r="BI115" s="49">
        <f>$F115*SUMIF(Макро!$41:$41,BI$13,Макро!$55:$55)*SUMIF(Ввод!$141:$141,BI$15,Ввод!$144:$144)</f>
        <v>0</v>
      </c>
      <c r="BJ115" s="49">
        <f>$F115*SUMIF(Макро!$41:$41,BJ$13,Макро!$55:$55)*SUMIF(Ввод!$141:$141,BJ$15,Ввод!$144:$144)</f>
        <v>0</v>
      </c>
      <c r="BK115" s="49">
        <f>$F115*SUMIF(Макро!$41:$41,BK$13,Макро!$55:$55)*SUMIF(Ввод!$141:$141,BK$15,Ввод!$144:$144)</f>
        <v>0</v>
      </c>
      <c r="BL115" s="49">
        <f>$F115*SUMIF(Макро!$41:$41,BL$13,Макро!$55:$55)*SUMIF(Ввод!$141:$141,BL$15,Ввод!$144:$144)</f>
        <v>0</v>
      </c>
      <c r="BM115" s="49">
        <f>$F115*SUMIF(Макро!$41:$41,BM$13,Макро!$55:$55)*SUMIF(Ввод!$141:$141,BM$15,Ввод!$144:$144)</f>
        <v>0</v>
      </c>
      <c r="BN115" s="49">
        <f>$F115*SUMIF(Макро!$41:$41,BN$13,Макро!$55:$55)*SUMIF(Ввод!$141:$141,BN$15,Ввод!$144:$144)</f>
        <v>0</v>
      </c>
      <c r="BO115" s="49">
        <f>$F115*SUMIF(Макро!$41:$41,BO$13,Макро!$55:$55)*SUMIF(Ввод!$141:$141,BO$15,Ввод!$144:$144)</f>
        <v>0</v>
      </c>
      <c r="BP115" s="49">
        <f>$F115*SUMIF(Макро!$41:$41,BP$13,Макро!$55:$55)*SUMIF(Ввод!$141:$141,BP$15,Ввод!$144:$144)</f>
        <v>0</v>
      </c>
      <c r="BQ115" s="49">
        <f>$F115*SUMIF(Макро!$41:$41,BQ$13,Макро!$55:$55)*SUMIF(Ввод!$141:$141,BQ$15,Ввод!$144:$144)</f>
        <v>0</v>
      </c>
      <c r="BR115" s="49">
        <f>$F115*SUMIF(Макро!$41:$41,BR$13,Макро!$55:$55)*SUMIF(Ввод!$141:$141,BR$15,Ввод!$144:$144)</f>
        <v>0</v>
      </c>
      <c r="BS115" s="49">
        <f>$F115*SUMIF(Макро!$41:$41,BS$13,Макро!$55:$55)*SUMIF(Ввод!$141:$141,BS$15,Ввод!$144:$144)</f>
        <v>0</v>
      </c>
      <c r="BT115" s="49">
        <f>$F115*SUMIF(Макро!$41:$41,BT$13,Макро!$55:$55)*SUMIF(Ввод!$141:$141,BT$15,Ввод!$144:$144)</f>
        <v>0</v>
      </c>
      <c r="BU115" s="49">
        <f>$F115*SUMIF(Макро!$41:$41,BU$13,Макро!$55:$55)*SUMIF(Ввод!$141:$141,BU$15,Ввод!$144:$144)</f>
        <v>0</v>
      </c>
      <c r="BV115" s="49">
        <f>$F115*SUMIF(Макро!$41:$41,BV$13,Макро!$55:$55)*SUMIF(Ввод!$141:$141,BV$15,Ввод!$144:$144)</f>
        <v>0</v>
      </c>
      <c r="BW115" s="49">
        <f>$F115*SUMIF(Макро!$41:$41,BW$13,Макро!$55:$55)*SUMIF(Ввод!$141:$141,BW$15,Ввод!$144:$144)</f>
        <v>0</v>
      </c>
      <c r="BX115" s="49">
        <f>$F115*SUMIF(Макро!$41:$41,BX$13,Макро!$55:$55)*SUMIF(Ввод!$141:$141,BX$15,Ввод!$144:$144)</f>
        <v>0</v>
      </c>
      <c r="BY115" s="49">
        <f>$F115*SUMIF(Макро!$41:$41,BY$13,Макро!$55:$55)*SUMIF(Ввод!$141:$141,BY$15,Ввод!$144:$144)</f>
        <v>0</v>
      </c>
      <c r="BZ115" s="49">
        <f>$F115*SUMIF(Макро!$41:$41,BZ$13,Макро!$55:$55)*SUMIF(Ввод!$141:$141,BZ$15,Ввод!$144:$144)</f>
        <v>0</v>
      </c>
      <c r="CA115" s="49">
        <f>$F115*SUMIF(Макро!$41:$41,CA$13,Макро!$55:$55)*SUMIF(Ввод!$141:$141,CA$15,Ввод!$144:$144)</f>
        <v>0</v>
      </c>
      <c r="CB115" s="49">
        <f>$F115*SUMIF(Макро!$41:$41,CB$13,Макро!$55:$55)*SUMIF(Ввод!$141:$141,CB$15,Ввод!$144:$144)</f>
        <v>0</v>
      </c>
      <c r="CC115" s="49">
        <f>$F115*SUMIF(Макро!$41:$41,CC$13,Макро!$55:$55)*SUMIF(Ввод!$141:$141,CC$15,Ввод!$144:$144)</f>
        <v>0</v>
      </c>
      <c r="CD115" s="49">
        <f>$F115*SUMIF(Макро!$41:$41,CD$13,Макро!$55:$55)*SUMIF(Ввод!$141:$141,CD$15,Ввод!$144:$144)</f>
        <v>0</v>
      </c>
      <c r="CE115" s="49">
        <f>$F115*SUMIF(Макро!$41:$41,CE$13,Макро!$55:$55)*SUMIF(Ввод!$141:$141,CE$15,Ввод!$144:$144)</f>
        <v>0</v>
      </c>
      <c r="CF115" s="49">
        <f>$F115*SUMIF(Макро!$41:$41,CF$13,Макро!$55:$55)*SUMIF(Ввод!$141:$141,CF$15,Ввод!$144:$144)</f>
        <v>0</v>
      </c>
      <c r="CG115" s="49">
        <f>$F115*SUMIF(Макро!$41:$41,CG$13,Макро!$55:$55)*SUMIF(Ввод!$141:$141,CG$15,Ввод!$144:$144)</f>
        <v>0</v>
      </c>
      <c r="CH115" s="49">
        <f>$F115*SUMIF(Макро!$41:$41,CH$13,Макро!$55:$55)*SUMIF(Ввод!$141:$141,CH$15,Ввод!$144:$144)</f>
        <v>0</v>
      </c>
      <c r="CI115" s="49">
        <f>$F115*SUMIF(Макро!$41:$41,CI$13,Макро!$55:$55)*SUMIF(Ввод!$141:$141,CI$15,Ввод!$144:$144)</f>
        <v>0</v>
      </c>
      <c r="CJ115" s="49">
        <f>$F115*SUMIF(Макро!$41:$41,CJ$13,Макро!$55:$55)*SUMIF(Ввод!$141:$141,CJ$15,Ввод!$144:$144)</f>
        <v>0</v>
      </c>
      <c r="CK115" s="49">
        <f>$F115*SUMIF(Макро!$41:$41,CK$13,Макро!$55:$55)*SUMIF(Ввод!$141:$141,CK$15,Ввод!$144:$144)</f>
        <v>0</v>
      </c>
      <c r="CL115" s="49">
        <f>$F115*SUMIF(Макро!$41:$41,CL$13,Макро!$55:$55)*SUMIF(Ввод!$141:$141,CL$15,Ввод!$144:$144)</f>
        <v>0</v>
      </c>
      <c r="CM115" s="49">
        <f>$F115*SUMIF(Макро!$41:$41,CM$13,Макро!$55:$55)*SUMIF(Ввод!$141:$141,CM$15,Ввод!$144:$144)</f>
        <v>0</v>
      </c>
      <c r="CN115" s="49">
        <f>$F115*SUMIF(Макро!$41:$41,CN$13,Макро!$55:$55)*SUMIF(Ввод!$141:$141,CN$15,Ввод!$144:$144)</f>
        <v>0</v>
      </c>
      <c r="CO115" s="49">
        <f>$F115*SUMIF(Макро!$41:$41,CO$13,Макро!$55:$55)*SUMIF(Ввод!$141:$141,CO$15,Ввод!$144:$144)</f>
        <v>0</v>
      </c>
      <c r="CP115" s="49">
        <f>$F115*SUMIF(Макро!$41:$41,CP$13,Макро!$55:$55)*SUMIF(Ввод!$141:$141,CP$15,Ввод!$144:$144)</f>
        <v>0</v>
      </c>
      <c r="CQ115" s="49">
        <f>$F115*SUMIF(Макро!$41:$41,CQ$13,Макро!$55:$55)*SUMIF(Ввод!$141:$141,CQ$15,Ввод!$144:$144)</f>
        <v>0</v>
      </c>
      <c r="CR115" s="49">
        <f>$F115*SUMIF(Макро!$41:$41,CR$13,Макро!$55:$55)*SUMIF(Ввод!$141:$141,CR$15,Ввод!$144:$144)</f>
        <v>0</v>
      </c>
      <c r="CS115" s="49">
        <f>$F115*SUMIF(Макро!$41:$41,CS$13,Макро!$55:$55)*SUMIF(Ввод!$141:$141,CS$15,Ввод!$144:$144)</f>
        <v>0</v>
      </c>
      <c r="CT115" s="49">
        <f>$F115*SUMIF(Макро!$41:$41,CT$13,Макро!$55:$55)*SUMIF(Ввод!$141:$141,CT$15,Ввод!$144:$144)</f>
        <v>0</v>
      </c>
      <c r="CU115" s="49">
        <f>$F115*SUMIF(Макро!$41:$41,CU$13,Макро!$55:$55)*SUMIF(Ввод!$141:$141,CU$15,Ввод!$144:$144)</f>
        <v>0</v>
      </c>
      <c r="CV115" s="49">
        <f>$F115*SUMIF(Макро!$41:$41,CV$13,Макро!$55:$55)*SUMIF(Ввод!$141:$141,CV$15,Ввод!$144:$144)</f>
        <v>0</v>
      </c>
      <c r="CW115" s="49">
        <f>$F115*SUMIF(Макро!$41:$41,CW$13,Макро!$55:$55)*SUMIF(Ввод!$141:$141,CW$15,Ввод!$144:$144)</f>
        <v>0</v>
      </c>
      <c r="CX115" s="49">
        <f>$F115*SUMIF(Макро!$41:$41,CX$13,Макро!$55:$55)*SUMIF(Ввод!$141:$141,CX$15,Ввод!$144:$144)</f>
        <v>0</v>
      </c>
      <c r="CY115" s="49">
        <f>$F115*SUMIF(Макро!$41:$41,CY$13,Макро!$55:$55)*SUMIF(Ввод!$141:$141,CY$15,Ввод!$144:$144)</f>
        <v>0</v>
      </c>
      <c r="CZ115" s="49">
        <f>$F115*SUMIF(Макро!$41:$41,CZ$13,Макро!$55:$55)*SUMIF(Ввод!$141:$141,CZ$15,Ввод!$144:$144)</f>
        <v>0</v>
      </c>
      <c r="DA115" s="49">
        <f>$F115*SUMIF(Макро!$41:$41,DA$13,Макро!$55:$55)*SUMIF(Ввод!$141:$141,DA$15,Ввод!$144:$144)</f>
        <v>0</v>
      </c>
      <c r="DB115" s="49">
        <f>$F115*SUMIF(Макро!$41:$41,DB$13,Макро!$55:$55)*SUMIF(Ввод!$141:$141,DB$15,Ввод!$144:$144)</f>
        <v>0</v>
      </c>
      <c r="DC115" s="49">
        <f>$F115*SUMIF(Макро!$41:$41,DC$13,Макро!$55:$55)*SUMIF(Ввод!$141:$141,DC$15,Ввод!$144:$144)</f>
        <v>0</v>
      </c>
      <c r="DD115" s="49">
        <f>$F115*SUMIF(Макро!$41:$41,DD$13,Макро!$55:$55)*SUMIF(Ввод!$141:$141,DD$15,Ввод!$144:$144)</f>
        <v>0</v>
      </c>
      <c r="DE115" s="49">
        <f>$F115*SUMIF(Макро!$41:$41,DE$13,Макро!$55:$55)*SUMIF(Ввод!$141:$141,DE$15,Ввод!$144:$144)</f>
        <v>0</v>
      </c>
      <c r="DF115" s="49">
        <f>$F115*SUMIF(Макро!$41:$41,DF$13,Макро!$55:$55)*SUMIF(Ввод!$141:$141,DF$15,Ввод!$144:$144)</f>
        <v>0</v>
      </c>
      <c r="DG115" s="49">
        <f>$F115*SUMIF(Макро!$41:$41,DG$13,Макро!$55:$55)*SUMIF(Ввод!$141:$141,DG$15,Ввод!$144:$144)</f>
        <v>0</v>
      </c>
      <c r="DH115" s="49">
        <f>$F115*SUMIF(Макро!$41:$41,DH$13,Макро!$55:$55)*SUMIF(Ввод!$141:$141,DH$15,Ввод!$144:$144)</f>
        <v>0</v>
      </c>
      <c r="DI115" s="49">
        <f>$F115*SUMIF(Макро!$41:$41,DI$13,Макро!$55:$55)*SUMIF(Ввод!$141:$141,DI$15,Ввод!$144:$144)</f>
        <v>0</v>
      </c>
      <c r="DJ115" s="49">
        <f>$F115*SUMIF(Макро!$41:$41,DJ$13,Макро!$55:$55)*SUMIF(Ввод!$141:$141,DJ$15,Ввод!$144:$144)</f>
        <v>0</v>
      </c>
    </row>
    <row r="116" spans="2:114" x14ac:dyDescent="0.25">
      <c r="B116" s="162" t="str">
        <f>Ввод!D210</f>
        <v>ФОТ осн. производственного персонала</v>
      </c>
      <c r="C116" s="32"/>
      <c r="D116" s="45" t="str">
        <f>Ввод!F210</f>
        <v>тыс. руб.</v>
      </c>
      <c r="E116" s="45">
        <f t="shared" si="53"/>
        <v>1</v>
      </c>
      <c r="F116" s="49">
        <f>$E116*Ввод!G210</f>
        <v>1729.6440696103441</v>
      </c>
      <c r="G116" s="49">
        <f>Ввод!E210</f>
        <v>0</v>
      </c>
      <c r="H116" s="49"/>
      <c r="I116" s="170"/>
      <c r="J116" s="49">
        <f>$F116*SUMIF(Макро!$41:$41,J$13,Макро!$55:$55)*SUMIF(Ввод!$141:$141,J$15,Ввод!$144:$144)</f>
        <v>437.01144244972193</v>
      </c>
      <c r="K116" s="49">
        <f>$F116*SUMIF(Макро!$41:$41,K$13,Макро!$55:$55)*SUMIF(Ввод!$141:$141,K$15,Ввод!$144:$144)</f>
        <v>441.66081146396908</v>
      </c>
      <c r="L116" s="49">
        <f>$F116*SUMIF(Макро!$41:$41,L$13,Макро!$55:$55)*SUMIF(Ввод!$141:$141,L$15,Ввод!$144:$144)</f>
        <v>446.35964516067281</v>
      </c>
      <c r="M116" s="49">
        <f>$F116*SUMIF(Макро!$41:$41,M$13,Макро!$55:$55)*SUMIF(Ввод!$141:$141,M$15,Ввод!$144:$144)</f>
        <v>451.10846979507392</v>
      </c>
      <c r="N116" s="49">
        <f>$F116*SUMIF(Макро!$41:$41,N$13,Макро!$55:$55)*SUMIF(Ввод!$141:$141,N$15,Ввод!$144:$144)</f>
        <v>455.5096154125219</v>
      </c>
      <c r="O116" s="49">
        <f>$F116*SUMIF(Макро!$41:$41,O$13,Макро!$55:$55)*SUMIF(Ввод!$141:$141,O$15,Ввод!$144:$144)</f>
        <v>459.95369988845499</v>
      </c>
      <c r="P116" s="49">
        <f>$F116*SUMIF(Макро!$41:$41,P$13,Макро!$55:$55)*SUMIF(Ввод!$141:$141,P$15,Ввод!$144:$144)</f>
        <v>464.44114214688267</v>
      </c>
      <c r="Q116" s="49">
        <f>$F116*SUMIF(Макро!$41:$41,Q$13,Макро!$55:$55)*SUMIF(Ввод!$141:$141,Q$15,Ввод!$144:$144)</f>
        <v>468.97236519895898</v>
      </c>
      <c r="R116" s="49">
        <f>$F116*SUMIF(Макро!$41:$41,R$13,Макро!$55:$55)*SUMIF(Ввод!$141:$141,R$15,Ввод!$144:$144)</f>
        <v>473.57057002071843</v>
      </c>
      <c r="S116" s="49">
        <f>$F116*SUMIF(Макро!$41:$41,S$13,Макро!$55:$55)*SUMIF(Ввод!$141:$141,S$15,Ввод!$144:$144)</f>
        <v>478.21385956207297</v>
      </c>
      <c r="T116" s="49">
        <f>$F116*SUMIF(Макро!$41:$41,T$13,Макро!$55:$55)*SUMIF(Ввод!$141:$141,T$15,Ввод!$144:$144)</f>
        <v>482.90267587204386</v>
      </c>
      <c r="U116" s="49">
        <f>$F116*SUMIF(Макро!$41:$41,U$13,Макро!$55:$55)*SUMIF(Ввод!$141:$141,U$15,Ввод!$144:$144)</f>
        <v>487.63746533387774</v>
      </c>
      <c r="V116" s="49">
        <f>$F116*SUMIF(Макро!$41:$41,V$13,Макро!$55:$55)*SUMIF(Ввод!$141:$141,V$15,Ввод!$144:$144)</f>
        <v>492.43288520983589</v>
      </c>
      <c r="W116" s="49">
        <f>$F116*SUMIF(Макро!$41:$41,W$13,Макро!$55:$55)*SUMIF(Ввод!$141:$141,W$15,Ввод!$144:$144)</f>
        <v>497.27546317642793</v>
      </c>
      <c r="X116" s="49">
        <f>$F116*SUMIF(Макро!$41:$41,X$13,Макро!$55:$55)*SUMIF(Ввод!$141:$141,X$15,Ввод!$144:$144)</f>
        <v>502.16566298564447</v>
      </c>
      <c r="Y116" s="49">
        <f>$F116*SUMIF(Макро!$41:$41,Y$13,Макро!$55:$55)*SUMIF(Ввод!$141:$141,Y$15,Ввод!$144:$144)</f>
        <v>507.10395295000615</v>
      </c>
      <c r="Z116" s="49">
        <f>$F116*SUMIF(Макро!$41:$41,Z$13,Макро!$55:$55)*SUMIF(Ввод!$141:$141,Z$15,Ввод!$144:$144)</f>
        <v>512.08465046536082</v>
      </c>
      <c r="AA116" s="49">
        <f>$F116*SUMIF(Макро!$41:$41,AA$13,Макро!$55:$55)*SUMIF(Ввод!$141:$141,AA$15,Ввод!$144:$144)</f>
        <v>517.1142676304147</v>
      </c>
      <c r="AB116" s="49">
        <f>$F116*SUMIF(Макро!$41:$41,AB$13,Макро!$55:$55)*SUMIF(Ввод!$141:$141,AB$15,Ввод!$144:$144)</f>
        <v>522.19328492649004</v>
      </c>
      <c r="AC116" s="49">
        <f>$F116*SUMIF(Макро!$41:$41,AC$13,Макро!$55:$55)*SUMIF(Ввод!$141:$141,AC$15,Ввод!$144:$144)</f>
        <v>527.32218755412271</v>
      </c>
      <c r="AD116" s="49">
        <f>$F116*SUMIF(Макро!$41:$41,AD$13,Макро!$55:$55)*SUMIF(Ввод!$141:$141,AD$15,Ввод!$144:$144)</f>
        <v>532.48610227504741</v>
      </c>
      <c r="AE116" s="49">
        <f>$F116*SUMIF(Макро!$41:$41,AE$13,Макро!$55:$55)*SUMIF(Ввод!$141:$141,AE$15,Ввод!$144:$144)</f>
        <v>537.70058572961238</v>
      </c>
      <c r="AF116" s="49">
        <f>$F116*SUMIF(Макро!$41:$41,AF$13,Макро!$55:$55)*SUMIF(Ввод!$141:$141,AF$15,Ввод!$144:$144)</f>
        <v>542.96613312290128</v>
      </c>
      <c r="AG116" s="49">
        <f>$F116*SUMIF(Макро!$41:$41,AG$13,Макро!$55:$55)*SUMIF(Ввод!$141:$141,AG$15,Ввод!$144:$144)</f>
        <v>548.28324450939897</v>
      </c>
      <c r="AH116" s="49">
        <f>$F116*SUMIF(Макро!$41:$41,AH$13,Макро!$55:$55)*SUMIF(Ввод!$141:$141,AH$15,Ввод!$144:$144)</f>
        <v>553.6364495659916</v>
      </c>
      <c r="AI116" s="49">
        <f>$F116*SUMIF(Макро!$41:$41,AI$13,Макро!$55:$55)*SUMIF(Ввод!$141:$141,AI$15,Ввод!$144:$144)</f>
        <v>559.04192104630749</v>
      </c>
      <c r="AJ116" s="49">
        <f>$F116*SUMIF(Макро!$41:$41,AJ$13,Макро!$55:$55)*SUMIF(Ввод!$141:$141,AJ$15,Ввод!$144:$144)</f>
        <v>564.50016925754016</v>
      </c>
      <c r="AK116" s="49">
        <f>$F116*SUMIF(Макро!$41:$41,AK$13,Макро!$55:$55)*SUMIF(Ввод!$141:$141,AK$15,Ввод!$144:$144)</f>
        <v>570.01170948930633</v>
      </c>
      <c r="AL116" s="49">
        <f>$F116*SUMIF(Макро!$41:$41,AL$13,Макро!$55:$55)*SUMIF(Ввод!$141:$141,AL$15,Ввод!$144:$144)</f>
        <v>575.56598901376674</v>
      </c>
      <c r="AM116" s="49">
        <f>$F116*SUMIF(Макро!$41:$41,AM$13,Макро!$55:$55)*SUMIF(Ввод!$141:$141,AM$15,Ввод!$144:$144)</f>
        <v>581.17439027032879</v>
      </c>
      <c r="AN116" s="49">
        <f>$F116*SUMIF(Макро!$41:$41,AN$13,Макро!$55:$55)*SUMIF(Ввод!$141:$141,AN$15,Ввод!$144:$144)</f>
        <v>586.83744062926144</v>
      </c>
      <c r="AO116" s="49">
        <f>$F116*SUMIF(Макро!$41:$41,AO$13,Макро!$55:$55)*SUMIF(Ввод!$141:$141,AO$15,Ввод!$144:$144)</f>
        <v>592.55567259960833</v>
      </c>
      <c r="AP116" s="49">
        <f>$F116*SUMIF(Макро!$41:$41,AP$13,Макро!$55:$55)*SUMIF(Ввод!$141:$141,AP$15,Ввод!$144:$144)</f>
        <v>598.32386813631877</v>
      </c>
      <c r="AQ116" s="49">
        <f>$F116*SUMIF(Макро!$41:$41,AQ$13,Макро!$55:$55)*SUMIF(Ввод!$141:$141,AQ$15,Ввод!$144:$144)</f>
        <v>604.1482138058999</v>
      </c>
      <c r="AR116" s="49">
        <f>$F116*SUMIF(Макро!$41:$41,AR$13,Макро!$55:$55)*SUMIF(Ввод!$141:$141,AR$15,Ввод!$144:$144)</f>
        <v>610.02925619825157</v>
      </c>
      <c r="AS116" s="49">
        <f>$F116*SUMIF(Макро!$41:$41,AS$13,Макро!$55:$55)*SUMIF(Ввод!$141:$141,AS$15,Ввод!$144:$144)</f>
        <v>615.96754722401852</v>
      </c>
      <c r="AT116" s="49">
        <f>$F116*SUMIF(Макро!$41:$41,AT$13,Макро!$55:$55)*SUMIF(Ввод!$141:$141,AT$15,Ввод!$144:$144)</f>
        <v>621.96962731873043</v>
      </c>
      <c r="AU116" s="49">
        <f>$F116*SUMIF(Макро!$41:$41,AU$13,Макро!$55:$55)*SUMIF(Ввод!$141:$141,AU$15,Ввод!$144:$144)</f>
        <v>628.03019258141205</v>
      </c>
      <c r="AV116" s="49">
        <f>$F116*SUMIF(Макро!$41:$41,AV$13,Макро!$55:$55)*SUMIF(Ввод!$141:$141,AV$15,Ввод!$144:$144)</f>
        <v>634.14981290030528</v>
      </c>
      <c r="AW116" s="49">
        <f>$F116*SUMIF(Макро!$41:$41,AW$13,Макро!$55:$55)*SUMIF(Ввод!$141:$141,AW$15,Ввод!$144:$144)</f>
        <v>640.32906371672834</v>
      </c>
      <c r="AX116" s="49">
        <f>$F116*SUMIF(Макро!$41:$41,AX$13,Макро!$55:$55)*SUMIF(Ввод!$141:$141,AX$15,Ввод!$144:$144)</f>
        <v>646.58251994148463</v>
      </c>
      <c r="AY116" s="49">
        <f>$F116*SUMIF(Макро!$41:$41,AY$13,Макро!$55:$55)*SUMIF(Ввод!$141:$141,AY$15,Ввод!$144:$144)</f>
        <v>652.89704744501125</v>
      </c>
      <c r="AZ116" s="49">
        <f>$F116*SUMIF(Макро!$41:$41,AZ$13,Макро!$55:$55)*SUMIF(Ввод!$141:$141,AZ$15,Ввод!$144:$144)</f>
        <v>659.27324264966342</v>
      </c>
      <c r="BA116" s="49">
        <f>$F116*SUMIF(Макро!$41:$41,BA$13,Макро!$55:$55)*SUMIF(Ввод!$141:$141,BA$15,Ввод!$144:$144)</f>
        <v>665.71170780245961</v>
      </c>
      <c r="BB116" s="49">
        <f>$F116*SUMIF(Макро!$41:$41,BB$13,Макро!$55:$55)*SUMIF(Ввод!$141:$141,BB$15,Ввод!$144:$144)</f>
        <v>672.22274955987018</v>
      </c>
      <c r="BC116" s="49">
        <f>$F116*SUMIF(Макро!$41:$41,BC$13,Макро!$55:$55)*SUMIF(Ввод!$141:$141,BC$15,Ввод!$144:$144)</f>
        <v>678.79747303456156</v>
      </c>
      <c r="BD116" s="49">
        <f>$F116*SUMIF(Макро!$41:$41,BD$13,Макро!$55:$55)*SUMIF(Ввод!$141:$141,BD$15,Ввод!$144:$144)</f>
        <v>685.43650107019937</v>
      </c>
      <c r="BE116" s="49">
        <f>$F116*SUMIF(Макро!$41:$41,BE$13,Макро!$55:$55)*SUMIF(Ввод!$141:$141,BE$15,Ввод!$144:$144)</f>
        <v>692.1404626022171</v>
      </c>
      <c r="BF116" s="49">
        <f>$F116*SUMIF(Макро!$41:$41,BF$13,Макро!$55:$55)*SUMIF(Ввод!$141:$141,BF$15,Ввод!$144:$144)</f>
        <v>698.93015852709402</v>
      </c>
      <c r="BG116" s="49">
        <f>$F116*SUMIF(Макро!$41:$41,BG$13,Макро!$55:$55)*SUMIF(Ввод!$141:$141,BG$15,Ввод!$144:$144)</f>
        <v>705.7864593873029</v>
      </c>
      <c r="BH116" s="49">
        <f>$F116*SUMIF(Макро!$41:$41,BH$13,Макро!$55:$55)*SUMIF(Ввод!$141:$141,BH$15,Ввод!$144:$144)</f>
        <v>712.71001855781958</v>
      </c>
      <c r="BI116" s="49">
        <f>$F116*SUMIF(Макро!$41:$41,BI$13,Макро!$55:$55)*SUMIF(Ввод!$141:$141,BI$15,Ввод!$144:$144)</f>
        <v>0</v>
      </c>
      <c r="BJ116" s="49">
        <f>$F116*SUMIF(Макро!$41:$41,BJ$13,Макро!$55:$55)*SUMIF(Ввод!$141:$141,BJ$15,Ввод!$144:$144)</f>
        <v>0</v>
      </c>
      <c r="BK116" s="49">
        <f>$F116*SUMIF(Макро!$41:$41,BK$13,Макро!$55:$55)*SUMIF(Ввод!$141:$141,BK$15,Ввод!$144:$144)</f>
        <v>0</v>
      </c>
      <c r="BL116" s="49">
        <f>$F116*SUMIF(Макро!$41:$41,BL$13,Макро!$55:$55)*SUMIF(Ввод!$141:$141,BL$15,Ввод!$144:$144)</f>
        <v>0</v>
      </c>
      <c r="BM116" s="49">
        <f>$F116*SUMIF(Макро!$41:$41,BM$13,Макро!$55:$55)*SUMIF(Ввод!$141:$141,BM$15,Ввод!$144:$144)</f>
        <v>0</v>
      </c>
      <c r="BN116" s="49">
        <f>$F116*SUMIF(Макро!$41:$41,BN$13,Макро!$55:$55)*SUMIF(Ввод!$141:$141,BN$15,Ввод!$144:$144)</f>
        <v>0</v>
      </c>
      <c r="BO116" s="49">
        <f>$F116*SUMIF(Макро!$41:$41,BO$13,Макро!$55:$55)*SUMIF(Ввод!$141:$141,BO$15,Ввод!$144:$144)</f>
        <v>0</v>
      </c>
      <c r="BP116" s="49">
        <f>$F116*SUMIF(Макро!$41:$41,BP$13,Макро!$55:$55)*SUMIF(Ввод!$141:$141,BP$15,Ввод!$144:$144)</f>
        <v>0</v>
      </c>
      <c r="BQ116" s="49">
        <f>$F116*SUMIF(Макро!$41:$41,BQ$13,Макро!$55:$55)*SUMIF(Ввод!$141:$141,BQ$15,Ввод!$144:$144)</f>
        <v>0</v>
      </c>
      <c r="BR116" s="49">
        <f>$F116*SUMIF(Макро!$41:$41,BR$13,Макро!$55:$55)*SUMIF(Ввод!$141:$141,BR$15,Ввод!$144:$144)</f>
        <v>0</v>
      </c>
      <c r="BS116" s="49">
        <f>$F116*SUMIF(Макро!$41:$41,BS$13,Макро!$55:$55)*SUMIF(Ввод!$141:$141,BS$15,Ввод!$144:$144)</f>
        <v>0</v>
      </c>
      <c r="BT116" s="49">
        <f>$F116*SUMIF(Макро!$41:$41,BT$13,Макро!$55:$55)*SUMIF(Ввод!$141:$141,BT$15,Ввод!$144:$144)</f>
        <v>0</v>
      </c>
      <c r="BU116" s="49">
        <f>$F116*SUMIF(Макро!$41:$41,BU$13,Макро!$55:$55)*SUMIF(Ввод!$141:$141,BU$15,Ввод!$144:$144)</f>
        <v>0</v>
      </c>
      <c r="BV116" s="49">
        <f>$F116*SUMIF(Макро!$41:$41,BV$13,Макро!$55:$55)*SUMIF(Ввод!$141:$141,BV$15,Ввод!$144:$144)</f>
        <v>0</v>
      </c>
      <c r="BW116" s="49">
        <f>$F116*SUMIF(Макро!$41:$41,BW$13,Макро!$55:$55)*SUMIF(Ввод!$141:$141,BW$15,Ввод!$144:$144)</f>
        <v>0</v>
      </c>
      <c r="BX116" s="49">
        <f>$F116*SUMIF(Макро!$41:$41,BX$13,Макро!$55:$55)*SUMIF(Ввод!$141:$141,BX$15,Ввод!$144:$144)</f>
        <v>0</v>
      </c>
      <c r="BY116" s="49">
        <f>$F116*SUMIF(Макро!$41:$41,BY$13,Макро!$55:$55)*SUMIF(Ввод!$141:$141,BY$15,Ввод!$144:$144)</f>
        <v>0</v>
      </c>
      <c r="BZ116" s="49">
        <f>$F116*SUMIF(Макро!$41:$41,BZ$13,Макро!$55:$55)*SUMIF(Ввод!$141:$141,BZ$15,Ввод!$144:$144)</f>
        <v>0</v>
      </c>
      <c r="CA116" s="49">
        <f>$F116*SUMIF(Макро!$41:$41,CA$13,Макро!$55:$55)*SUMIF(Ввод!$141:$141,CA$15,Ввод!$144:$144)</f>
        <v>0</v>
      </c>
      <c r="CB116" s="49">
        <f>$F116*SUMIF(Макро!$41:$41,CB$13,Макро!$55:$55)*SUMIF(Ввод!$141:$141,CB$15,Ввод!$144:$144)</f>
        <v>0</v>
      </c>
      <c r="CC116" s="49">
        <f>$F116*SUMIF(Макро!$41:$41,CC$13,Макро!$55:$55)*SUMIF(Ввод!$141:$141,CC$15,Ввод!$144:$144)</f>
        <v>0</v>
      </c>
      <c r="CD116" s="49">
        <f>$F116*SUMIF(Макро!$41:$41,CD$13,Макро!$55:$55)*SUMIF(Ввод!$141:$141,CD$15,Ввод!$144:$144)</f>
        <v>0</v>
      </c>
      <c r="CE116" s="49">
        <f>$F116*SUMIF(Макро!$41:$41,CE$13,Макро!$55:$55)*SUMIF(Ввод!$141:$141,CE$15,Ввод!$144:$144)</f>
        <v>0</v>
      </c>
      <c r="CF116" s="49">
        <f>$F116*SUMIF(Макро!$41:$41,CF$13,Макро!$55:$55)*SUMIF(Ввод!$141:$141,CF$15,Ввод!$144:$144)</f>
        <v>0</v>
      </c>
      <c r="CG116" s="49">
        <f>$F116*SUMIF(Макро!$41:$41,CG$13,Макро!$55:$55)*SUMIF(Ввод!$141:$141,CG$15,Ввод!$144:$144)</f>
        <v>0</v>
      </c>
      <c r="CH116" s="49">
        <f>$F116*SUMIF(Макро!$41:$41,CH$13,Макро!$55:$55)*SUMIF(Ввод!$141:$141,CH$15,Ввод!$144:$144)</f>
        <v>0</v>
      </c>
      <c r="CI116" s="49">
        <f>$F116*SUMIF(Макро!$41:$41,CI$13,Макро!$55:$55)*SUMIF(Ввод!$141:$141,CI$15,Ввод!$144:$144)</f>
        <v>0</v>
      </c>
      <c r="CJ116" s="49">
        <f>$F116*SUMIF(Макро!$41:$41,CJ$13,Макро!$55:$55)*SUMIF(Ввод!$141:$141,CJ$15,Ввод!$144:$144)</f>
        <v>0</v>
      </c>
      <c r="CK116" s="49">
        <f>$F116*SUMIF(Макро!$41:$41,CK$13,Макро!$55:$55)*SUMIF(Ввод!$141:$141,CK$15,Ввод!$144:$144)</f>
        <v>0</v>
      </c>
      <c r="CL116" s="49">
        <f>$F116*SUMIF(Макро!$41:$41,CL$13,Макро!$55:$55)*SUMIF(Ввод!$141:$141,CL$15,Ввод!$144:$144)</f>
        <v>0</v>
      </c>
      <c r="CM116" s="49">
        <f>$F116*SUMIF(Макро!$41:$41,CM$13,Макро!$55:$55)*SUMIF(Ввод!$141:$141,CM$15,Ввод!$144:$144)</f>
        <v>0</v>
      </c>
      <c r="CN116" s="49">
        <f>$F116*SUMIF(Макро!$41:$41,CN$13,Макро!$55:$55)*SUMIF(Ввод!$141:$141,CN$15,Ввод!$144:$144)</f>
        <v>0</v>
      </c>
      <c r="CO116" s="49">
        <f>$F116*SUMIF(Макро!$41:$41,CO$13,Макро!$55:$55)*SUMIF(Ввод!$141:$141,CO$15,Ввод!$144:$144)</f>
        <v>0</v>
      </c>
      <c r="CP116" s="49">
        <f>$F116*SUMIF(Макро!$41:$41,CP$13,Макро!$55:$55)*SUMIF(Ввод!$141:$141,CP$15,Ввод!$144:$144)</f>
        <v>0</v>
      </c>
      <c r="CQ116" s="49">
        <f>$F116*SUMIF(Макро!$41:$41,CQ$13,Макро!$55:$55)*SUMIF(Ввод!$141:$141,CQ$15,Ввод!$144:$144)</f>
        <v>0</v>
      </c>
      <c r="CR116" s="49">
        <f>$F116*SUMIF(Макро!$41:$41,CR$13,Макро!$55:$55)*SUMIF(Ввод!$141:$141,CR$15,Ввод!$144:$144)</f>
        <v>0</v>
      </c>
      <c r="CS116" s="49">
        <f>$F116*SUMIF(Макро!$41:$41,CS$13,Макро!$55:$55)*SUMIF(Ввод!$141:$141,CS$15,Ввод!$144:$144)</f>
        <v>0</v>
      </c>
      <c r="CT116" s="49">
        <f>$F116*SUMIF(Макро!$41:$41,CT$13,Макро!$55:$55)*SUMIF(Ввод!$141:$141,CT$15,Ввод!$144:$144)</f>
        <v>0</v>
      </c>
      <c r="CU116" s="49">
        <f>$F116*SUMIF(Макро!$41:$41,CU$13,Макро!$55:$55)*SUMIF(Ввод!$141:$141,CU$15,Ввод!$144:$144)</f>
        <v>0</v>
      </c>
      <c r="CV116" s="49">
        <f>$F116*SUMIF(Макро!$41:$41,CV$13,Макро!$55:$55)*SUMIF(Ввод!$141:$141,CV$15,Ввод!$144:$144)</f>
        <v>0</v>
      </c>
      <c r="CW116" s="49">
        <f>$F116*SUMIF(Макро!$41:$41,CW$13,Макро!$55:$55)*SUMIF(Ввод!$141:$141,CW$15,Ввод!$144:$144)</f>
        <v>0</v>
      </c>
      <c r="CX116" s="49">
        <f>$F116*SUMIF(Макро!$41:$41,CX$13,Макро!$55:$55)*SUMIF(Ввод!$141:$141,CX$15,Ввод!$144:$144)</f>
        <v>0</v>
      </c>
      <c r="CY116" s="49">
        <f>$F116*SUMIF(Макро!$41:$41,CY$13,Макро!$55:$55)*SUMIF(Ввод!$141:$141,CY$15,Ввод!$144:$144)</f>
        <v>0</v>
      </c>
      <c r="CZ116" s="49">
        <f>$F116*SUMIF(Макро!$41:$41,CZ$13,Макро!$55:$55)*SUMIF(Ввод!$141:$141,CZ$15,Ввод!$144:$144)</f>
        <v>0</v>
      </c>
      <c r="DA116" s="49">
        <f>$F116*SUMIF(Макро!$41:$41,DA$13,Макро!$55:$55)*SUMIF(Ввод!$141:$141,DA$15,Ввод!$144:$144)</f>
        <v>0</v>
      </c>
      <c r="DB116" s="49">
        <f>$F116*SUMIF(Макро!$41:$41,DB$13,Макро!$55:$55)*SUMIF(Ввод!$141:$141,DB$15,Ввод!$144:$144)</f>
        <v>0</v>
      </c>
      <c r="DC116" s="49">
        <f>$F116*SUMIF(Макро!$41:$41,DC$13,Макро!$55:$55)*SUMIF(Ввод!$141:$141,DC$15,Ввод!$144:$144)</f>
        <v>0</v>
      </c>
      <c r="DD116" s="49">
        <f>$F116*SUMIF(Макро!$41:$41,DD$13,Макро!$55:$55)*SUMIF(Ввод!$141:$141,DD$15,Ввод!$144:$144)</f>
        <v>0</v>
      </c>
      <c r="DE116" s="49">
        <f>$F116*SUMIF(Макро!$41:$41,DE$13,Макро!$55:$55)*SUMIF(Ввод!$141:$141,DE$15,Ввод!$144:$144)</f>
        <v>0</v>
      </c>
      <c r="DF116" s="49">
        <f>$F116*SUMIF(Макро!$41:$41,DF$13,Макро!$55:$55)*SUMIF(Ввод!$141:$141,DF$15,Ввод!$144:$144)</f>
        <v>0</v>
      </c>
      <c r="DG116" s="49">
        <f>$F116*SUMIF(Макро!$41:$41,DG$13,Макро!$55:$55)*SUMIF(Ввод!$141:$141,DG$15,Ввод!$144:$144)</f>
        <v>0</v>
      </c>
      <c r="DH116" s="49">
        <f>$F116*SUMIF(Макро!$41:$41,DH$13,Макро!$55:$55)*SUMIF(Ввод!$141:$141,DH$15,Ввод!$144:$144)</f>
        <v>0</v>
      </c>
      <c r="DI116" s="49">
        <f>$F116*SUMIF(Макро!$41:$41,DI$13,Макро!$55:$55)*SUMIF(Ввод!$141:$141,DI$15,Ввод!$144:$144)</f>
        <v>0</v>
      </c>
      <c r="DJ116" s="49">
        <f>$F116*SUMIF(Макро!$41:$41,DJ$13,Макро!$55:$55)*SUMIF(Ввод!$141:$141,DJ$15,Ввод!$144:$144)</f>
        <v>0</v>
      </c>
    </row>
    <row r="117" spans="2:114" x14ac:dyDescent="0.25">
      <c r="B117" s="162" t="str">
        <f>Ввод!D211</f>
        <v>Общехозяйственные расходы</v>
      </c>
      <c r="C117" s="32"/>
      <c r="D117" s="45" t="str">
        <f>Ввод!F211</f>
        <v>тыс. руб.</v>
      </c>
      <c r="E117" s="45">
        <f t="shared" si="53"/>
        <v>1</v>
      </c>
      <c r="F117" s="49">
        <f>$E117*Ввод!G211</f>
        <v>10.722101829085194</v>
      </c>
      <c r="G117" s="49">
        <f>Ввод!E211</f>
        <v>1</v>
      </c>
      <c r="H117" s="49"/>
      <c r="I117" s="170"/>
      <c r="J117" s="49">
        <f>$F117*SUMIF(Макро!$41:$41,J$13,Макро!$55:$55)*SUMIF(Ввод!$141:$141,J$15,Ввод!$144:$144)</f>
        <v>2.7090435938516051</v>
      </c>
      <c r="K117" s="49">
        <f>$F117*SUMIF(Макро!$41:$41,K$13,Макро!$55:$55)*SUMIF(Ввод!$141:$141,K$15,Ввод!$144:$144)</f>
        <v>2.7378651351661611</v>
      </c>
      <c r="L117" s="49">
        <f>$F117*SUMIF(Макро!$41:$41,L$13,Макро!$55:$55)*SUMIF(Ввод!$141:$141,L$15,Ввод!$144:$144)</f>
        <v>2.7669933091409051</v>
      </c>
      <c r="M117" s="49">
        <f>$F117*SUMIF(Макро!$41:$41,M$13,Макро!$55:$55)*SUMIF(Ввод!$141:$141,M$15,Ввод!$144:$144)</f>
        <v>2.7964313780437098</v>
      </c>
      <c r="N117" s="49">
        <f>$F117*SUMIF(Макро!$41:$41,N$13,Макро!$55:$55)*SUMIF(Ввод!$141:$141,N$15,Ввод!$144:$144)</f>
        <v>2.8237141770334118</v>
      </c>
      <c r="O117" s="49">
        <f>$F117*SUMIF(Макро!$41:$41,O$13,Макро!$55:$55)*SUMIF(Ввод!$141:$141,O$15,Ввод!$144:$144)</f>
        <v>2.8512631549562202</v>
      </c>
      <c r="P117" s="49">
        <f>$F117*SUMIF(Макро!$41:$41,P$13,Макро!$55:$55)*SUMIF(Ввод!$141:$141,P$15,Ввод!$144:$144)</f>
        <v>2.8790809087313312</v>
      </c>
      <c r="Q117" s="49">
        <f>$F117*SUMIF(Макро!$41:$41,Q$13,Макро!$55:$55)*SUMIF(Ввод!$141:$141,Q$15,Ввод!$144:$144)</f>
        <v>2.9071700606142414</v>
      </c>
      <c r="R117" s="49">
        <f>$F117*SUMIF(Макро!$41:$41,R$13,Макро!$55:$55)*SUMIF(Ввод!$141:$141,R$15,Ввод!$144:$144)</f>
        <v>2.9356744339683516</v>
      </c>
      <c r="S117" s="49">
        <f>$F117*SUMIF(Макро!$41:$41,S$13,Макро!$55:$55)*SUMIF(Ввод!$141:$141,S$15,Ввод!$144:$144)</f>
        <v>2.964458288496032</v>
      </c>
      <c r="T117" s="49">
        <f>$F117*SUMIF(Макро!$41:$41,T$13,Макро!$55:$55)*SUMIF(Ввод!$141:$141,T$15,Ввод!$144:$144)</f>
        <v>2.9935243644689398</v>
      </c>
      <c r="U117" s="49">
        <f>$F117*SUMIF(Макро!$41:$41,U$13,Макро!$55:$55)*SUMIF(Ввод!$141:$141,U$15,Ввод!$144:$144)</f>
        <v>3.0228754290266897</v>
      </c>
      <c r="V117" s="49">
        <f>$F117*SUMIF(Макро!$41:$41,V$13,Макро!$55:$55)*SUMIF(Ввод!$141:$141,V$15,Ввод!$144:$144)</f>
        <v>3.0526023428621039</v>
      </c>
      <c r="W117" s="49">
        <f>$F117*SUMIF(Макро!$41:$41,W$13,Макро!$55:$55)*SUMIF(Ввод!$141:$141,W$15,Ввод!$144:$144)</f>
        <v>3.082621590744</v>
      </c>
      <c r="X117" s="49">
        <f>$F117*SUMIF(Макро!$41:$41,X$13,Макро!$55:$55)*SUMIF(Ввод!$141:$141,X$15,Ввод!$144:$144)</f>
        <v>3.1129360474812202</v>
      </c>
      <c r="Y117" s="49">
        <f>$F117*SUMIF(Макро!$41:$41,Y$13,Макро!$55:$55)*SUMIF(Ввод!$141:$141,Y$15,Ввод!$144:$144)</f>
        <v>3.1435486161534354</v>
      </c>
      <c r="Z117" s="49">
        <f>$F117*SUMIF(Макро!$41:$41,Z$13,Макро!$55:$55)*SUMIF(Ввод!$141:$141,Z$15,Ввод!$144:$144)</f>
        <v>3.1744240701718649</v>
      </c>
      <c r="AA117" s="49">
        <f>$F117*SUMIF(Макро!$41:$41,AA$13,Макро!$55:$55)*SUMIF(Ввод!$141:$141,AA$15,Ввод!$144:$144)</f>
        <v>3.2056027781803698</v>
      </c>
      <c r="AB117" s="49">
        <f>$F117*SUMIF(Макро!$41:$41,AB$13,Макро!$55:$55)*SUMIF(Ввод!$141:$141,AB$15,Ввод!$144:$144)</f>
        <v>3.2370877186932883</v>
      </c>
      <c r="AC117" s="49">
        <f>$F117*SUMIF(Макро!$41:$41,AC$13,Макро!$55:$55)*SUMIF(Ввод!$141:$141,AC$15,Ввод!$144:$144)</f>
        <v>3.2688818994794717</v>
      </c>
      <c r="AD117" s="49">
        <f>$F117*SUMIF(Макро!$41:$41,AD$13,Макро!$55:$55)*SUMIF(Ввод!$141:$141,AD$15,Ввод!$144:$144)</f>
        <v>3.3008931210060717</v>
      </c>
      <c r="AE117" s="49">
        <f>$F117*SUMIF(Макро!$41:$41,AE$13,Макро!$55:$55)*SUMIF(Ввод!$141:$141,AE$15,Ввод!$144:$144)</f>
        <v>3.333217819230557</v>
      </c>
      <c r="AF117" s="49">
        <f>$F117*SUMIF(Макро!$41:$41,AF$13,Макро!$55:$55)*SUMIF(Ввод!$141:$141,AF$15,Ввод!$144:$144)</f>
        <v>3.3658590639401904</v>
      </c>
      <c r="AG117" s="49">
        <f>$F117*SUMIF(Макро!$41:$41,AG$13,Макро!$55:$55)*SUMIF(Ввод!$141:$141,AG$15,Ввод!$144:$144)</f>
        <v>3.3988199549837801</v>
      </c>
      <c r="AH117" s="49">
        <f>$F117*SUMIF(Макро!$41:$41,AH$13,Макро!$55:$55)*SUMIF(Ввод!$141:$141,AH$15,Ввод!$144:$144)</f>
        <v>3.4320045914863004</v>
      </c>
      <c r="AI117" s="49">
        <f>$F117*SUMIF(Макро!$41:$41,AI$13,Макро!$55:$55)*SUMIF(Ввод!$141:$141,AI$15,Ввод!$144:$144)</f>
        <v>3.4655132287050661</v>
      </c>
      <c r="AJ117" s="49">
        <f>$F117*SUMIF(Макро!$41:$41,AJ$13,Макро!$55:$55)*SUMIF(Ввод!$141:$141,AJ$15,Ввод!$144:$144)</f>
        <v>3.4993490300456531</v>
      </c>
      <c r="AK117" s="49">
        <f>$F117*SUMIF(Макро!$41:$41,AK$13,Макро!$55:$55)*SUMIF(Ввод!$141:$141,AK$15,Ввод!$144:$144)</f>
        <v>3.5335151897997861</v>
      </c>
      <c r="AL117" s="49">
        <f>$F117*SUMIF(Макро!$41:$41,AL$13,Макро!$55:$55)*SUMIF(Ввод!$141:$141,AL$15,Ввод!$144:$144)</f>
        <v>3.5679462913742754</v>
      </c>
      <c r="AM117" s="49">
        <f>$F117*SUMIF(Макро!$41:$41,AM$13,Макро!$55:$55)*SUMIF(Ввод!$141:$141,AM$15,Ввод!$144:$144)</f>
        <v>3.6027128947626683</v>
      </c>
      <c r="AN117" s="49">
        <f>$F117*SUMIF(Макро!$41:$41,AN$13,Макро!$55:$55)*SUMIF(Ввод!$141:$141,AN$15,Ввод!$144:$144)</f>
        <v>3.6378182691449203</v>
      </c>
      <c r="AO117" s="49">
        <f>$F117*SUMIF(Макро!$41:$41,AO$13,Макро!$55:$55)*SUMIF(Ввод!$141:$141,AO$15,Ввод!$144:$144)</f>
        <v>3.6732657155563673</v>
      </c>
      <c r="AP117" s="49">
        <f>$F117*SUMIF(Макро!$41:$41,AP$13,Макро!$55:$55)*SUMIF(Ввод!$141:$141,AP$15,Ввод!$144:$144)</f>
        <v>3.7090228872203714</v>
      </c>
      <c r="AQ117" s="49">
        <f>$F117*SUMIF(Макро!$41:$41,AQ$13,Макро!$55:$55)*SUMIF(Ввод!$141:$141,AQ$15,Ввод!$144:$144)</f>
        <v>3.7451281347994927</v>
      </c>
      <c r="AR117" s="49">
        <f>$F117*SUMIF(Макро!$41:$41,AR$13,Макро!$55:$55)*SUMIF(Ввод!$141:$141,AR$15,Ввод!$144:$144)</f>
        <v>3.7815848466166049</v>
      </c>
      <c r="AS117" s="49">
        <f>$F117*SUMIF(Макро!$41:$41,AS$13,Макро!$55:$55)*SUMIF(Ввод!$141:$141,AS$15,Ввод!$144:$144)</f>
        <v>3.8183964439779974</v>
      </c>
      <c r="AT117" s="49">
        <f>$F117*SUMIF(Макро!$41:$41,AT$13,Макро!$55:$55)*SUMIF(Ввод!$141:$141,AT$15,Ввод!$144:$144)</f>
        <v>3.855603471188124</v>
      </c>
      <c r="AU117" s="49">
        <f>$F117*SUMIF(Макро!$41:$41,AU$13,Макро!$55:$55)*SUMIF(Ввод!$141:$141,AU$15,Ввод!$144:$144)</f>
        <v>3.8931730492475731</v>
      </c>
      <c r="AV117" s="49">
        <f>$F117*SUMIF(Макро!$41:$41,AV$13,Макро!$55:$55)*SUMIF(Ввод!$141:$141,AV$15,Ввод!$144:$144)</f>
        <v>3.9311087109061558</v>
      </c>
      <c r="AW117" s="49">
        <f>$F117*SUMIF(Макро!$41:$41,AW$13,Макро!$55:$55)*SUMIF(Ввод!$141:$141,AW$15,Ввод!$144:$144)</f>
        <v>3.9694140233373267</v>
      </c>
      <c r="AX117" s="49">
        <f>$F117*SUMIF(Макро!$41:$41,AX$13,Макро!$55:$55)*SUMIF(Ввод!$141:$141,AX$15,Ввод!$144:$144)</f>
        <v>4.0081793367353997</v>
      </c>
      <c r="AY117" s="49">
        <f>$F117*SUMIF(Макро!$41:$41,AY$13,Макро!$55:$55)*SUMIF(Ввод!$141:$141,AY$15,Ввод!$144:$144)</f>
        <v>4.0473232323408252</v>
      </c>
      <c r="AZ117" s="49">
        <f>$F117*SUMIF(Макро!$41:$41,AZ$13,Макро!$55:$55)*SUMIF(Ввод!$141:$141,AZ$15,Ввод!$144:$144)</f>
        <v>4.0868494073889705</v>
      </c>
      <c r="BA117" s="49">
        <f>$F117*SUMIF(Макро!$41:$41,BA$13,Макро!$55:$55)*SUMIF(Ввод!$141:$141,BA$15,Ввод!$144:$144)</f>
        <v>4.126761595222419</v>
      </c>
      <c r="BB117" s="49">
        <f>$F117*SUMIF(Макро!$41:$41,BB$13,Макро!$55:$55)*SUMIF(Ввод!$141:$141,BB$15,Ввод!$144:$144)</f>
        <v>4.1671236870325039</v>
      </c>
      <c r="BC117" s="49">
        <f>$F117*SUMIF(Макро!$41:$41,BC$13,Макро!$55:$55)*SUMIF(Ввод!$141:$141,BC$15,Ввод!$144:$144)</f>
        <v>4.2078805432159836</v>
      </c>
      <c r="BD117" s="49">
        <f>$F117*SUMIF(Макро!$41:$41,BD$13,Макро!$55:$55)*SUMIF(Ввод!$141:$141,BD$15,Ввод!$144:$144)</f>
        <v>4.2490360247945125</v>
      </c>
      <c r="BE117" s="49">
        <f>$F117*SUMIF(Макро!$41:$41,BE$13,Макро!$55:$55)*SUMIF(Ввод!$141:$141,BE$15,Ввод!$144:$144)</f>
        <v>4.2905940305527484</v>
      </c>
      <c r="BF117" s="49">
        <f>$F117*SUMIF(Макро!$41:$41,BF$13,Макро!$55:$55)*SUMIF(Ввод!$141:$141,BF$15,Ввод!$144:$144)</f>
        <v>4.3326835057078625</v>
      </c>
      <c r="BG117" s="49">
        <f>$F117*SUMIF(Макро!$41:$41,BG$13,Макро!$55:$55)*SUMIF(Ввод!$141:$141,BG$15,Ввод!$144:$144)</f>
        <v>4.3751858663297014</v>
      </c>
      <c r="BH117" s="49">
        <f>$F117*SUMIF(Макро!$41:$41,BH$13,Макро!$55:$55)*SUMIF(Ввод!$141:$141,BH$15,Ввод!$144:$144)</f>
        <v>4.4181051627041859</v>
      </c>
      <c r="BI117" s="49">
        <f>$F117*SUMIF(Макро!$41:$41,BI$13,Макро!$55:$55)*SUMIF(Ввод!$141:$141,BI$15,Ввод!$144:$144)</f>
        <v>0</v>
      </c>
      <c r="BJ117" s="49">
        <f>$F117*SUMIF(Макро!$41:$41,BJ$13,Макро!$55:$55)*SUMIF(Ввод!$141:$141,BJ$15,Ввод!$144:$144)</f>
        <v>0</v>
      </c>
      <c r="BK117" s="49">
        <f>$F117*SUMIF(Макро!$41:$41,BK$13,Макро!$55:$55)*SUMIF(Ввод!$141:$141,BK$15,Ввод!$144:$144)</f>
        <v>0</v>
      </c>
      <c r="BL117" s="49">
        <f>$F117*SUMIF(Макро!$41:$41,BL$13,Макро!$55:$55)*SUMIF(Ввод!$141:$141,BL$15,Ввод!$144:$144)</f>
        <v>0</v>
      </c>
      <c r="BM117" s="49">
        <f>$F117*SUMIF(Макро!$41:$41,BM$13,Макро!$55:$55)*SUMIF(Ввод!$141:$141,BM$15,Ввод!$144:$144)</f>
        <v>0</v>
      </c>
      <c r="BN117" s="49">
        <f>$F117*SUMIF(Макро!$41:$41,BN$13,Макро!$55:$55)*SUMIF(Ввод!$141:$141,BN$15,Ввод!$144:$144)</f>
        <v>0</v>
      </c>
      <c r="BO117" s="49">
        <f>$F117*SUMIF(Макро!$41:$41,BO$13,Макро!$55:$55)*SUMIF(Ввод!$141:$141,BO$15,Ввод!$144:$144)</f>
        <v>0</v>
      </c>
      <c r="BP117" s="49">
        <f>$F117*SUMIF(Макро!$41:$41,BP$13,Макро!$55:$55)*SUMIF(Ввод!$141:$141,BP$15,Ввод!$144:$144)</f>
        <v>0</v>
      </c>
      <c r="BQ117" s="49">
        <f>$F117*SUMIF(Макро!$41:$41,BQ$13,Макро!$55:$55)*SUMIF(Ввод!$141:$141,BQ$15,Ввод!$144:$144)</f>
        <v>0</v>
      </c>
      <c r="BR117" s="49">
        <f>$F117*SUMIF(Макро!$41:$41,BR$13,Макро!$55:$55)*SUMIF(Ввод!$141:$141,BR$15,Ввод!$144:$144)</f>
        <v>0</v>
      </c>
      <c r="BS117" s="49">
        <f>$F117*SUMIF(Макро!$41:$41,BS$13,Макро!$55:$55)*SUMIF(Ввод!$141:$141,BS$15,Ввод!$144:$144)</f>
        <v>0</v>
      </c>
      <c r="BT117" s="49">
        <f>$F117*SUMIF(Макро!$41:$41,BT$13,Макро!$55:$55)*SUMIF(Ввод!$141:$141,BT$15,Ввод!$144:$144)</f>
        <v>0</v>
      </c>
      <c r="BU117" s="49">
        <f>$F117*SUMIF(Макро!$41:$41,BU$13,Макро!$55:$55)*SUMIF(Ввод!$141:$141,BU$15,Ввод!$144:$144)</f>
        <v>0</v>
      </c>
      <c r="BV117" s="49">
        <f>$F117*SUMIF(Макро!$41:$41,BV$13,Макро!$55:$55)*SUMIF(Ввод!$141:$141,BV$15,Ввод!$144:$144)</f>
        <v>0</v>
      </c>
      <c r="BW117" s="49">
        <f>$F117*SUMIF(Макро!$41:$41,BW$13,Макро!$55:$55)*SUMIF(Ввод!$141:$141,BW$15,Ввод!$144:$144)</f>
        <v>0</v>
      </c>
      <c r="BX117" s="49">
        <f>$F117*SUMIF(Макро!$41:$41,BX$13,Макро!$55:$55)*SUMIF(Ввод!$141:$141,BX$15,Ввод!$144:$144)</f>
        <v>0</v>
      </c>
      <c r="BY117" s="49">
        <f>$F117*SUMIF(Макро!$41:$41,BY$13,Макро!$55:$55)*SUMIF(Ввод!$141:$141,BY$15,Ввод!$144:$144)</f>
        <v>0</v>
      </c>
      <c r="BZ117" s="49">
        <f>$F117*SUMIF(Макро!$41:$41,BZ$13,Макро!$55:$55)*SUMIF(Ввод!$141:$141,BZ$15,Ввод!$144:$144)</f>
        <v>0</v>
      </c>
      <c r="CA117" s="49">
        <f>$F117*SUMIF(Макро!$41:$41,CA$13,Макро!$55:$55)*SUMIF(Ввод!$141:$141,CA$15,Ввод!$144:$144)</f>
        <v>0</v>
      </c>
      <c r="CB117" s="49">
        <f>$F117*SUMIF(Макро!$41:$41,CB$13,Макро!$55:$55)*SUMIF(Ввод!$141:$141,CB$15,Ввод!$144:$144)</f>
        <v>0</v>
      </c>
      <c r="CC117" s="49">
        <f>$F117*SUMIF(Макро!$41:$41,CC$13,Макро!$55:$55)*SUMIF(Ввод!$141:$141,CC$15,Ввод!$144:$144)</f>
        <v>0</v>
      </c>
      <c r="CD117" s="49">
        <f>$F117*SUMIF(Макро!$41:$41,CD$13,Макро!$55:$55)*SUMIF(Ввод!$141:$141,CD$15,Ввод!$144:$144)</f>
        <v>0</v>
      </c>
      <c r="CE117" s="49">
        <f>$F117*SUMIF(Макро!$41:$41,CE$13,Макро!$55:$55)*SUMIF(Ввод!$141:$141,CE$15,Ввод!$144:$144)</f>
        <v>0</v>
      </c>
      <c r="CF117" s="49">
        <f>$F117*SUMIF(Макро!$41:$41,CF$13,Макро!$55:$55)*SUMIF(Ввод!$141:$141,CF$15,Ввод!$144:$144)</f>
        <v>0</v>
      </c>
      <c r="CG117" s="49">
        <f>$F117*SUMIF(Макро!$41:$41,CG$13,Макро!$55:$55)*SUMIF(Ввод!$141:$141,CG$15,Ввод!$144:$144)</f>
        <v>0</v>
      </c>
      <c r="CH117" s="49">
        <f>$F117*SUMIF(Макро!$41:$41,CH$13,Макро!$55:$55)*SUMIF(Ввод!$141:$141,CH$15,Ввод!$144:$144)</f>
        <v>0</v>
      </c>
      <c r="CI117" s="49">
        <f>$F117*SUMIF(Макро!$41:$41,CI$13,Макро!$55:$55)*SUMIF(Ввод!$141:$141,CI$15,Ввод!$144:$144)</f>
        <v>0</v>
      </c>
      <c r="CJ117" s="49">
        <f>$F117*SUMIF(Макро!$41:$41,CJ$13,Макро!$55:$55)*SUMIF(Ввод!$141:$141,CJ$15,Ввод!$144:$144)</f>
        <v>0</v>
      </c>
      <c r="CK117" s="49">
        <f>$F117*SUMIF(Макро!$41:$41,CK$13,Макро!$55:$55)*SUMIF(Ввод!$141:$141,CK$15,Ввод!$144:$144)</f>
        <v>0</v>
      </c>
      <c r="CL117" s="49">
        <f>$F117*SUMIF(Макро!$41:$41,CL$13,Макро!$55:$55)*SUMIF(Ввод!$141:$141,CL$15,Ввод!$144:$144)</f>
        <v>0</v>
      </c>
      <c r="CM117" s="49">
        <f>$F117*SUMIF(Макро!$41:$41,CM$13,Макро!$55:$55)*SUMIF(Ввод!$141:$141,CM$15,Ввод!$144:$144)</f>
        <v>0</v>
      </c>
      <c r="CN117" s="49">
        <f>$F117*SUMIF(Макро!$41:$41,CN$13,Макро!$55:$55)*SUMIF(Ввод!$141:$141,CN$15,Ввод!$144:$144)</f>
        <v>0</v>
      </c>
      <c r="CO117" s="49">
        <f>$F117*SUMIF(Макро!$41:$41,CO$13,Макро!$55:$55)*SUMIF(Ввод!$141:$141,CO$15,Ввод!$144:$144)</f>
        <v>0</v>
      </c>
      <c r="CP117" s="49">
        <f>$F117*SUMIF(Макро!$41:$41,CP$13,Макро!$55:$55)*SUMIF(Ввод!$141:$141,CP$15,Ввод!$144:$144)</f>
        <v>0</v>
      </c>
      <c r="CQ117" s="49">
        <f>$F117*SUMIF(Макро!$41:$41,CQ$13,Макро!$55:$55)*SUMIF(Ввод!$141:$141,CQ$15,Ввод!$144:$144)</f>
        <v>0</v>
      </c>
      <c r="CR117" s="49">
        <f>$F117*SUMIF(Макро!$41:$41,CR$13,Макро!$55:$55)*SUMIF(Ввод!$141:$141,CR$15,Ввод!$144:$144)</f>
        <v>0</v>
      </c>
      <c r="CS117" s="49">
        <f>$F117*SUMIF(Макро!$41:$41,CS$13,Макро!$55:$55)*SUMIF(Ввод!$141:$141,CS$15,Ввод!$144:$144)</f>
        <v>0</v>
      </c>
      <c r="CT117" s="49">
        <f>$F117*SUMIF(Макро!$41:$41,CT$13,Макро!$55:$55)*SUMIF(Ввод!$141:$141,CT$15,Ввод!$144:$144)</f>
        <v>0</v>
      </c>
      <c r="CU117" s="49">
        <f>$F117*SUMIF(Макро!$41:$41,CU$13,Макро!$55:$55)*SUMIF(Ввод!$141:$141,CU$15,Ввод!$144:$144)</f>
        <v>0</v>
      </c>
      <c r="CV117" s="49">
        <f>$F117*SUMIF(Макро!$41:$41,CV$13,Макро!$55:$55)*SUMIF(Ввод!$141:$141,CV$15,Ввод!$144:$144)</f>
        <v>0</v>
      </c>
      <c r="CW117" s="49">
        <f>$F117*SUMIF(Макро!$41:$41,CW$13,Макро!$55:$55)*SUMIF(Ввод!$141:$141,CW$15,Ввод!$144:$144)</f>
        <v>0</v>
      </c>
      <c r="CX117" s="49">
        <f>$F117*SUMIF(Макро!$41:$41,CX$13,Макро!$55:$55)*SUMIF(Ввод!$141:$141,CX$15,Ввод!$144:$144)</f>
        <v>0</v>
      </c>
      <c r="CY117" s="49">
        <f>$F117*SUMIF(Макро!$41:$41,CY$13,Макро!$55:$55)*SUMIF(Ввод!$141:$141,CY$15,Ввод!$144:$144)</f>
        <v>0</v>
      </c>
      <c r="CZ117" s="49">
        <f>$F117*SUMIF(Макро!$41:$41,CZ$13,Макро!$55:$55)*SUMIF(Ввод!$141:$141,CZ$15,Ввод!$144:$144)</f>
        <v>0</v>
      </c>
      <c r="DA117" s="49">
        <f>$F117*SUMIF(Макро!$41:$41,DA$13,Макро!$55:$55)*SUMIF(Ввод!$141:$141,DA$15,Ввод!$144:$144)</f>
        <v>0</v>
      </c>
      <c r="DB117" s="49">
        <f>$F117*SUMIF(Макро!$41:$41,DB$13,Макро!$55:$55)*SUMIF(Ввод!$141:$141,DB$15,Ввод!$144:$144)</f>
        <v>0</v>
      </c>
      <c r="DC117" s="49">
        <f>$F117*SUMIF(Макро!$41:$41,DC$13,Макро!$55:$55)*SUMIF(Ввод!$141:$141,DC$15,Ввод!$144:$144)</f>
        <v>0</v>
      </c>
      <c r="DD117" s="49">
        <f>$F117*SUMIF(Макро!$41:$41,DD$13,Макро!$55:$55)*SUMIF(Ввод!$141:$141,DD$15,Ввод!$144:$144)</f>
        <v>0</v>
      </c>
      <c r="DE117" s="49">
        <f>$F117*SUMIF(Макро!$41:$41,DE$13,Макро!$55:$55)*SUMIF(Ввод!$141:$141,DE$15,Ввод!$144:$144)</f>
        <v>0</v>
      </c>
      <c r="DF117" s="49">
        <f>$F117*SUMIF(Макро!$41:$41,DF$13,Макро!$55:$55)*SUMIF(Ввод!$141:$141,DF$15,Ввод!$144:$144)</f>
        <v>0</v>
      </c>
      <c r="DG117" s="49">
        <f>$F117*SUMIF(Макро!$41:$41,DG$13,Макро!$55:$55)*SUMIF(Ввод!$141:$141,DG$15,Ввод!$144:$144)</f>
        <v>0</v>
      </c>
      <c r="DH117" s="49">
        <f>$F117*SUMIF(Макро!$41:$41,DH$13,Макро!$55:$55)*SUMIF(Ввод!$141:$141,DH$15,Ввод!$144:$144)</f>
        <v>0</v>
      </c>
      <c r="DI117" s="49">
        <f>$F117*SUMIF(Макро!$41:$41,DI$13,Макро!$55:$55)*SUMIF(Ввод!$141:$141,DI$15,Ввод!$144:$144)</f>
        <v>0</v>
      </c>
      <c r="DJ117" s="49">
        <f>$F117*SUMIF(Макро!$41:$41,DJ$13,Макро!$55:$55)*SUMIF(Ввод!$141:$141,DJ$15,Ввод!$144:$144)</f>
        <v>0</v>
      </c>
    </row>
    <row r="118" spans="2:114" x14ac:dyDescent="0.25">
      <c r="B118" s="162" t="str">
        <f>Ввод!D212</f>
        <v>Прочие производственные расходы</v>
      </c>
      <c r="C118" s="32"/>
      <c r="D118" s="45" t="str">
        <f>Ввод!F212</f>
        <v>тыс. руб.</v>
      </c>
      <c r="E118" s="45">
        <f t="shared" si="53"/>
        <v>1</v>
      </c>
      <c r="F118" s="49">
        <f>$E118*Ввод!G212</f>
        <v>545.82582505936341</v>
      </c>
      <c r="G118" s="49">
        <f>Ввод!E212</f>
        <v>1</v>
      </c>
      <c r="H118" s="49"/>
      <c r="I118" s="170"/>
      <c r="J118" s="49">
        <f>$F118*SUMIF(Макро!$41:$41,J$13,Макро!$55:$55)*SUMIF(Ввод!$141:$141,J$15,Ввод!$144:$144)</f>
        <v>137.9082178388521</v>
      </c>
      <c r="K118" s="49">
        <f>$F118*SUMIF(Макро!$41:$41,K$13,Макро!$55:$55)*SUMIF(Ввод!$141:$141,K$15,Ввод!$144:$144)</f>
        <v>139.37542471846092</v>
      </c>
      <c r="L118" s="49">
        <f>$F118*SUMIF(Макро!$41:$41,L$13,Макро!$55:$55)*SUMIF(Ввод!$141:$141,L$15,Ввод!$144:$144)</f>
        <v>140.85824122642478</v>
      </c>
      <c r="M118" s="49">
        <f>$F118*SUMIF(Макро!$41:$41,M$13,Макро!$55:$55)*SUMIF(Ввод!$141:$141,M$15,Ввод!$144:$144)</f>
        <v>142.35683343373259</v>
      </c>
      <c r="N118" s="49">
        <f>$F118*SUMIF(Макро!$41:$41,N$13,Макро!$55:$55)*SUMIF(Ввод!$141:$141,N$15,Ввод!$144:$144)</f>
        <v>143.74570816238767</v>
      </c>
      <c r="O118" s="49">
        <f>$F118*SUMIF(Макро!$41:$41,O$13,Макро!$55:$55)*SUMIF(Ввод!$141:$141,O$15,Ввод!$144:$144)</f>
        <v>145.1481331574077</v>
      </c>
      <c r="P118" s="49">
        <f>$F118*SUMIF(Макро!$41:$41,P$13,Макро!$55:$55)*SUMIF(Ввод!$141:$141,P$15,Ввод!$144:$144)</f>
        <v>146.56424061913788</v>
      </c>
      <c r="Q118" s="49">
        <f>$F118*SUMIF(Макро!$41:$41,Q$13,Макро!$55:$55)*SUMIF(Ввод!$141:$141,Q$15,Ввод!$144:$144)</f>
        <v>147.99416403770846</v>
      </c>
      <c r="R118" s="49">
        <f>$F118*SUMIF(Макро!$41:$41,R$13,Макро!$55:$55)*SUMIF(Ввод!$141:$141,R$15,Ввод!$144:$144)</f>
        <v>149.44522497257131</v>
      </c>
      <c r="S118" s="49">
        <f>$F118*SUMIF(Макро!$41:$41,S$13,Макро!$55:$55)*SUMIF(Ввод!$141:$141,S$15,Ввод!$144:$144)</f>
        <v>150.91051334572794</v>
      </c>
      <c r="T118" s="49">
        <f>$F118*SUMIF(Макро!$41:$41,T$13,Макро!$55:$55)*SUMIF(Ввод!$141:$141,T$15,Ввод!$144:$144)</f>
        <v>152.39016865511087</v>
      </c>
      <c r="U118" s="49">
        <f>$F118*SUMIF(Макро!$41:$41,U$13,Макро!$55:$55)*SUMIF(Ввод!$141:$141,U$15,Ввод!$144:$144)</f>
        <v>153.8843317664093</v>
      </c>
      <c r="V118" s="49">
        <f>$F118*SUMIF(Макро!$41:$41,V$13,Макро!$55:$55)*SUMIF(Ввод!$141:$141,V$15,Ввод!$144:$144)</f>
        <v>155.39762808921321</v>
      </c>
      <c r="W118" s="49">
        <f>$F118*SUMIF(Макро!$41:$41,W$13,Макро!$55:$55)*SUMIF(Ввод!$141:$141,W$15,Ввод!$144:$144)</f>
        <v>156.92580614646224</v>
      </c>
      <c r="X118" s="49">
        <f>$F118*SUMIF(Макро!$41:$41,X$13,Макро!$55:$55)*SUMIF(Ввод!$141:$141,X$15,Ввод!$144:$144)</f>
        <v>158.46901228492055</v>
      </c>
      <c r="Y118" s="49">
        <f>$F118*SUMIF(Макро!$41:$41,Y$13,Макро!$55:$55)*SUMIF(Ввод!$141:$141,Y$15,Ввод!$144:$144)</f>
        <v>160.02739429052437</v>
      </c>
      <c r="Z118" s="49">
        <f>$F118*SUMIF(Макро!$41:$41,Z$13,Макро!$55:$55)*SUMIF(Ввод!$141:$141,Z$15,Ввод!$144:$144)</f>
        <v>161.5991588971593</v>
      </c>
      <c r="AA118" s="49">
        <f>$F118*SUMIF(Макро!$41:$41,AA$13,Макро!$55:$55)*SUMIF(Ввод!$141:$141,AA$15,Ввод!$144:$144)</f>
        <v>163.18636113551739</v>
      </c>
      <c r="AB118" s="49">
        <f>$F118*SUMIF(Макро!$41:$41,AB$13,Макро!$55:$55)*SUMIF(Ввод!$141:$141,AB$15,Ввод!$144:$144)</f>
        <v>164.78915263165774</v>
      </c>
      <c r="AC118" s="49">
        <f>$F118*SUMIF(Макро!$41:$41,AC$13,Макро!$55:$55)*SUMIF(Ввод!$141:$141,AC$15,Ввод!$144:$144)</f>
        <v>166.40768650088754</v>
      </c>
      <c r="AD118" s="49">
        <f>$F118*SUMIF(Макро!$41:$41,AD$13,Макро!$55:$55)*SUMIF(Ввод!$141:$141,AD$15,Ввод!$144:$144)</f>
        <v>168.03726917781358</v>
      </c>
      <c r="AE118" s="49">
        <f>$F118*SUMIF(Макро!$41:$41,AE$13,Макро!$55:$55)*SUMIF(Ввод!$141:$141,AE$15,Ввод!$144:$144)</f>
        <v>169.68280988983273</v>
      </c>
      <c r="AF118" s="49">
        <f>$F118*SUMIF(Макро!$41:$41,AF$13,Макро!$55:$55)*SUMIF(Ввод!$141:$141,AF$15,Ввод!$144:$144)</f>
        <v>171.34446490939902</v>
      </c>
      <c r="AG118" s="49">
        <f>$F118*SUMIF(Макро!$41:$41,AG$13,Макро!$55:$55)*SUMIF(Ввод!$141:$141,AG$15,Ввод!$144:$144)</f>
        <v>173.02239203929776</v>
      </c>
      <c r="AH118" s="49">
        <f>$F118*SUMIF(Макро!$41:$41,AH$13,Макро!$55:$55)*SUMIF(Ввод!$141:$141,AH$15,Ввод!$144:$144)</f>
        <v>174.71170929136389</v>
      </c>
      <c r="AI118" s="49">
        <f>$F118*SUMIF(Макро!$41:$41,AI$13,Макро!$55:$55)*SUMIF(Ввод!$141:$141,AI$15,Ввод!$144:$144)</f>
        <v>176.41752032059082</v>
      </c>
      <c r="AJ118" s="49">
        <f>$F118*SUMIF(Макро!$41:$41,AJ$13,Макро!$55:$55)*SUMIF(Ввод!$141:$141,AJ$15,Ввод!$144:$144)</f>
        <v>178.13998616522326</v>
      </c>
      <c r="AK118" s="49">
        <f>$F118*SUMIF(Макро!$41:$41,AK$13,Макро!$55:$55)*SUMIF(Ввод!$141:$141,AK$15,Ввод!$144:$144)</f>
        <v>179.87926943581508</v>
      </c>
      <c r="AL118" s="49">
        <f>$F118*SUMIF(Макро!$41:$41,AL$13,Макро!$55:$55)*SUMIF(Ввод!$141:$141,AL$15,Ввод!$144:$144)</f>
        <v>181.63203999555915</v>
      </c>
      <c r="AM118" s="49">
        <f>$F118*SUMIF(Макро!$41:$41,AM$13,Макро!$55:$55)*SUMIF(Ввод!$141:$141,AM$15,Ввод!$144:$144)</f>
        <v>183.40188981432365</v>
      </c>
      <c r="AN118" s="49">
        <f>$F118*SUMIF(Макро!$41:$41,AN$13,Макро!$55:$55)*SUMIF(Ввод!$141:$141,AN$15,Ввод!$144:$144)</f>
        <v>185.18898531496819</v>
      </c>
      <c r="AO118" s="49">
        <f>$F118*SUMIF(Макро!$41:$41,AO$13,Макро!$55:$55)*SUMIF(Ввод!$141:$141,AO$15,Ввод!$144:$144)</f>
        <v>186.99349454200154</v>
      </c>
      <c r="AP118" s="49">
        <f>$F118*SUMIF(Макро!$41:$41,AP$13,Макро!$55:$55)*SUMIF(Ввод!$141:$141,AP$15,Ввод!$144:$144)</f>
        <v>188.81377083077464</v>
      </c>
      <c r="AQ118" s="49">
        <f>$F118*SUMIF(Макро!$41:$41,AQ$13,Макро!$55:$55)*SUMIF(Ввод!$141:$141,AQ$15,Ввод!$144:$144)</f>
        <v>190.65176648339826</v>
      </c>
      <c r="AR118" s="49">
        <f>$F118*SUMIF(Макро!$41:$41,AR$13,Макро!$55:$55)*SUMIF(Ввод!$141:$141,AR$15,Ввод!$144:$144)</f>
        <v>192.50765398789369</v>
      </c>
      <c r="AS118" s="49">
        <f>$F118*SUMIF(Макро!$41:$41,AS$13,Макро!$55:$55)*SUMIF(Ввод!$141:$141,AS$15,Ввод!$144:$144)</f>
        <v>194.38160751135592</v>
      </c>
      <c r="AT118" s="49">
        <f>$F118*SUMIF(Макро!$41:$41,AT$13,Макро!$55:$55)*SUMIF(Ввод!$141:$141,AT$15,Ввод!$144:$144)</f>
        <v>196.27569102676182</v>
      </c>
      <c r="AU118" s="49">
        <f>$F118*SUMIF(Макро!$41:$41,AU$13,Макро!$55:$55)*SUMIF(Ввод!$141:$141,AU$15,Ввод!$144:$144)</f>
        <v>198.18823077580657</v>
      </c>
      <c r="AV118" s="49">
        <f>$F118*SUMIF(Макро!$41:$41,AV$13,Макро!$55:$55)*SUMIF(Ввод!$141:$141,AV$15,Ввод!$144:$144)</f>
        <v>200.11940659879681</v>
      </c>
      <c r="AW118" s="49">
        <f>$F118*SUMIF(Макро!$41:$41,AW$13,Макро!$55:$55)*SUMIF(Ввод!$141:$141,AW$15,Ввод!$144:$144)</f>
        <v>202.06940008843003</v>
      </c>
      <c r="AX118" s="49">
        <f>$F118*SUMIF(Макро!$41:$41,AX$13,Макро!$55:$55)*SUMIF(Ввод!$141:$141,AX$15,Ввод!$144:$144)</f>
        <v>204.04281066654923</v>
      </c>
      <c r="AY118" s="49">
        <f>$F118*SUMIF(Макро!$41:$41,AY$13,Макро!$55:$55)*SUMIF(Ввод!$141:$141,AY$15,Ввод!$144:$144)</f>
        <v>206.03549358035178</v>
      </c>
      <c r="AZ118" s="49">
        <f>$F118*SUMIF(Макро!$41:$41,AZ$13,Макро!$55:$55)*SUMIF(Ввод!$141:$141,AZ$15,Ввод!$144:$144)</f>
        <v>208.04763704354585</v>
      </c>
      <c r="BA118" s="49">
        <f>$F118*SUMIF(Макро!$41:$41,BA$13,Макро!$55:$55)*SUMIF(Ввод!$141:$141,BA$15,Ввод!$144:$144)</f>
        <v>210.07943110793545</v>
      </c>
      <c r="BB118" s="49">
        <f>$F118*SUMIF(Макро!$41:$41,BB$13,Макро!$55:$55)*SUMIF(Ввод!$141:$141,BB$15,Ввод!$144:$144)</f>
        <v>212.13412825729475</v>
      </c>
      <c r="BC118" s="49">
        <f>$F118*SUMIF(Макро!$41:$41,BC$13,Макро!$55:$55)*SUMIF(Ввод!$141:$141,BC$15,Ввод!$144:$144)</f>
        <v>214.20892152150606</v>
      </c>
      <c r="BD118" s="49">
        <f>$F118*SUMIF(Макро!$41:$41,BD$13,Макро!$55:$55)*SUMIF(Ввод!$141:$141,BD$15,Ввод!$144:$144)</f>
        <v>216.30400745208172</v>
      </c>
      <c r="BE118" s="49">
        <f>$F118*SUMIF(Макро!$41:$41,BE$13,Макро!$55:$55)*SUMIF(Ввод!$141:$141,BE$15,Ввод!$144:$144)</f>
        <v>218.41958452292042</v>
      </c>
      <c r="BF118" s="49">
        <f>$F118*SUMIF(Макро!$41:$41,BF$13,Макро!$55:$55)*SUMIF(Ввод!$141:$141,BF$15,Ввод!$144:$144)</f>
        <v>220.56221689752974</v>
      </c>
      <c r="BG118" s="49">
        <f>$F118*SUMIF(Макро!$41:$41,BG$13,Макро!$55:$55)*SUMIF(Ввод!$141:$141,BG$15,Ввод!$144:$144)</f>
        <v>222.7258678703694</v>
      </c>
      <c r="BH118" s="49">
        <f>$F118*SUMIF(Макро!$41:$41,BH$13,Макро!$55:$55)*SUMIF(Ввод!$141:$141,BH$15,Ввод!$144:$144)</f>
        <v>224.91074362775336</v>
      </c>
      <c r="BI118" s="49">
        <f>$F118*SUMIF(Макро!$41:$41,BI$13,Макро!$55:$55)*SUMIF(Ввод!$141:$141,BI$15,Ввод!$144:$144)</f>
        <v>0</v>
      </c>
      <c r="BJ118" s="49">
        <f>$F118*SUMIF(Макро!$41:$41,BJ$13,Макро!$55:$55)*SUMIF(Ввод!$141:$141,BJ$15,Ввод!$144:$144)</f>
        <v>0</v>
      </c>
      <c r="BK118" s="49">
        <f>$F118*SUMIF(Макро!$41:$41,BK$13,Макро!$55:$55)*SUMIF(Ввод!$141:$141,BK$15,Ввод!$144:$144)</f>
        <v>0</v>
      </c>
      <c r="BL118" s="49">
        <f>$F118*SUMIF(Макро!$41:$41,BL$13,Макро!$55:$55)*SUMIF(Ввод!$141:$141,BL$15,Ввод!$144:$144)</f>
        <v>0</v>
      </c>
      <c r="BM118" s="49">
        <f>$F118*SUMIF(Макро!$41:$41,BM$13,Макро!$55:$55)*SUMIF(Ввод!$141:$141,BM$15,Ввод!$144:$144)</f>
        <v>0</v>
      </c>
      <c r="BN118" s="49">
        <f>$F118*SUMIF(Макро!$41:$41,BN$13,Макро!$55:$55)*SUMIF(Ввод!$141:$141,BN$15,Ввод!$144:$144)</f>
        <v>0</v>
      </c>
      <c r="BO118" s="49">
        <f>$F118*SUMIF(Макро!$41:$41,BO$13,Макро!$55:$55)*SUMIF(Ввод!$141:$141,BO$15,Ввод!$144:$144)</f>
        <v>0</v>
      </c>
      <c r="BP118" s="49">
        <f>$F118*SUMIF(Макро!$41:$41,BP$13,Макро!$55:$55)*SUMIF(Ввод!$141:$141,BP$15,Ввод!$144:$144)</f>
        <v>0</v>
      </c>
      <c r="BQ118" s="49">
        <f>$F118*SUMIF(Макро!$41:$41,BQ$13,Макро!$55:$55)*SUMIF(Ввод!$141:$141,BQ$15,Ввод!$144:$144)</f>
        <v>0</v>
      </c>
      <c r="BR118" s="49">
        <f>$F118*SUMIF(Макро!$41:$41,BR$13,Макро!$55:$55)*SUMIF(Ввод!$141:$141,BR$15,Ввод!$144:$144)</f>
        <v>0</v>
      </c>
      <c r="BS118" s="49">
        <f>$F118*SUMIF(Макро!$41:$41,BS$13,Макро!$55:$55)*SUMIF(Ввод!$141:$141,BS$15,Ввод!$144:$144)</f>
        <v>0</v>
      </c>
      <c r="BT118" s="49">
        <f>$F118*SUMIF(Макро!$41:$41,BT$13,Макро!$55:$55)*SUMIF(Ввод!$141:$141,BT$15,Ввод!$144:$144)</f>
        <v>0</v>
      </c>
      <c r="BU118" s="49">
        <f>$F118*SUMIF(Макро!$41:$41,BU$13,Макро!$55:$55)*SUMIF(Ввод!$141:$141,BU$15,Ввод!$144:$144)</f>
        <v>0</v>
      </c>
      <c r="BV118" s="49">
        <f>$F118*SUMIF(Макро!$41:$41,BV$13,Макро!$55:$55)*SUMIF(Ввод!$141:$141,BV$15,Ввод!$144:$144)</f>
        <v>0</v>
      </c>
      <c r="BW118" s="49">
        <f>$F118*SUMIF(Макро!$41:$41,BW$13,Макро!$55:$55)*SUMIF(Ввод!$141:$141,BW$15,Ввод!$144:$144)</f>
        <v>0</v>
      </c>
      <c r="BX118" s="49">
        <f>$F118*SUMIF(Макро!$41:$41,BX$13,Макро!$55:$55)*SUMIF(Ввод!$141:$141,BX$15,Ввод!$144:$144)</f>
        <v>0</v>
      </c>
      <c r="BY118" s="49">
        <f>$F118*SUMIF(Макро!$41:$41,BY$13,Макро!$55:$55)*SUMIF(Ввод!$141:$141,BY$15,Ввод!$144:$144)</f>
        <v>0</v>
      </c>
      <c r="BZ118" s="49">
        <f>$F118*SUMIF(Макро!$41:$41,BZ$13,Макро!$55:$55)*SUMIF(Ввод!$141:$141,BZ$15,Ввод!$144:$144)</f>
        <v>0</v>
      </c>
      <c r="CA118" s="49">
        <f>$F118*SUMIF(Макро!$41:$41,CA$13,Макро!$55:$55)*SUMIF(Ввод!$141:$141,CA$15,Ввод!$144:$144)</f>
        <v>0</v>
      </c>
      <c r="CB118" s="49">
        <f>$F118*SUMIF(Макро!$41:$41,CB$13,Макро!$55:$55)*SUMIF(Ввод!$141:$141,CB$15,Ввод!$144:$144)</f>
        <v>0</v>
      </c>
      <c r="CC118" s="49">
        <f>$F118*SUMIF(Макро!$41:$41,CC$13,Макро!$55:$55)*SUMIF(Ввод!$141:$141,CC$15,Ввод!$144:$144)</f>
        <v>0</v>
      </c>
      <c r="CD118" s="49">
        <f>$F118*SUMIF(Макро!$41:$41,CD$13,Макро!$55:$55)*SUMIF(Ввод!$141:$141,CD$15,Ввод!$144:$144)</f>
        <v>0</v>
      </c>
      <c r="CE118" s="49">
        <f>$F118*SUMIF(Макро!$41:$41,CE$13,Макро!$55:$55)*SUMIF(Ввод!$141:$141,CE$15,Ввод!$144:$144)</f>
        <v>0</v>
      </c>
      <c r="CF118" s="49">
        <f>$F118*SUMIF(Макро!$41:$41,CF$13,Макро!$55:$55)*SUMIF(Ввод!$141:$141,CF$15,Ввод!$144:$144)</f>
        <v>0</v>
      </c>
      <c r="CG118" s="49">
        <f>$F118*SUMIF(Макро!$41:$41,CG$13,Макро!$55:$55)*SUMIF(Ввод!$141:$141,CG$15,Ввод!$144:$144)</f>
        <v>0</v>
      </c>
      <c r="CH118" s="49">
        <f>$F118*SUMIF(Макро!$41:$41,CH$13,Макро!$55:$55)*SUMIF(Ввод!$141:$141,CH$15,Ввод!$144:$144)</f>
        <v>0</v>
      </c>
      <c r="CI118" s="49">
        <f>$F118*SUMIF(Макро!$41:$41,CI$13,Макро!$55:$55)*SUMIF(Ввод!$141:$141,CI$15,Ввод!$144:$144)</f>
        <v>0</v>
      </c>
      <c r="CJ118" s="49">
        <f>$F118*SUMIF(Макро!$41:$41,CJ$13,Макро!$55:$55)*SUMIF(Ввод!$141:$141,CJ$15,Ввод!$144:$144)</f>
        <v>0</v>
      </c>
      <c r="CK118" s="49">
        <f>$F118*SUMIF(Макро!$41:$41,CK$13,Макро!$55:$55)*SUMIF(Ввод!$141:$141,CK$15,Ввод!$144:$144)</f>
        <v>0</v>
      </c>
      <c r="CL118" s="49">
        <f>$F118*SUMIF(Макро!$41:$41,CL$13,Макро!$55:$55)*SUMIF(Ввод!$141:$141,CL$15,Ввод!$144:$144)</f>
        <v>0</v>
      </c>
      <c r="CM118" s="49">
        <f>$F118*SUMIF(Макро!$41:$41,CM$13,Макро!$55:$55)*SUMIF(Ввод!$141:$141,CM$15,Ввод!$144:$144)</f>
        <v>0</v>
      </c>
      <c r="CN118" s="49">
        <f>$F118*SUMIF(Макро!$41:$41,CN$13,Макро!$55:$55)*SUMIF(Ввод!$141:$141,CN$15,Ввод!$144:$144)</f>
        <v>0</v>
      </c>
      <c r="CO118" s="49">
        <f>$F118*SUMIF(Макро!$41:$41,CO$13,Макро!$55:$55)*SUMIF(Ввод!$141:$141,CO$15,Ввод!$144:$144)</f>
        <v>0</v>
      </c>
      <c r="CP118" s="49">
        <f>$F118*SUMIF(Макро!$41:$41,CP$13,Макро!$55:$55)*SUMIF(Ввод!$141:$141,CP$15,Ввод!$144:$144)</f>
        <v>0</v>
      </c>
      <c r="CQ118" s="49">
        <f>$F118*SUMIF(Макро!$41:$41,CQ$13,Макро!$55:$55)*SUMIF(Ввод!$141:$141,CQ$15,Ввод!$144:$144)</f>
        <v>0</v>
      </c>
      <c r="CR118" s="49">
        <f>$F118*SUMIF(Макро!$41:$41,CR$13,Макро!$55:$55)*SUMIF(Ввод!$141:$141,CR$15,Ввод!$144:$144)</f>
        <v>0</v>
      </c>
      <c r="CS118" s="49">
        <f>$F118*SUMIF(Макро!$41:$41,CS$13,Макро!$55:$55)*SUMIF(Ввод!$141:$141,CS$15,Ввод!$144:$144)</f>
        <v>0</v>
      </c>
      <c r="CT118" s="49">
        <f>$F118*SUMIF(Макро!$41:$41,CT$13,Макро!$55:$55)*SUMIF(Ввод!$141:$141,CT$15,Ввод!$144:$144)</f>
        <v>0</v>
      </c>
      <c r="CU118" s="49">
        <f>$F118*SUMIF(Макро!$41:$41,CU$13,Макро!$55:$55)*SUMIF(Ввод!$141:$141,CU$15,Ввод!$144:$144)</f>
        <v>0</v>
      </c>
      <c r="CV118" s="49">
        <f>$F118*SUMIF(Макро!$41:$41,CV$13,Макро!$55:$55)*SUMIF(Ввод!$141:$141,CV$15,Ввод!$144:$144)</f>
        <v>0</v>
      </c>
      <c r="CW118" s="49">
        <f>$F118*SUMIF(Макро!$41:$41,CW$13,Макро!$55:$55)*SUMIF(Ввод!$141:$141,CW$15,Ввод!$144:$144)</f>
        <v>0</v>
      </c>
      <c r="CX118" s="49">
        <f>$F118*SUMIF(Макро!$41:$41,CX$13,Макро!$55:$55)*SUMIF(Ввод!$141:$141,CX$15,Ввод!$144:$144)</f>
        <v>0</v>
      </c>
      <c r="CY118" s="49">
        <f>$F118*SUMIF(Макро!$41:$41,CY$13,Макро!$55:$55)*SUMIF(Ввод!$141:$141,CY$15,Ввод!$144:$144)</f>
        <v>0</v>
      </c>
      <c r="CZ118" s="49">
        <f>$F118*SUMIF(Макро!$41:$41,CZ$13,Макро!$55:$55)*SUMIF(Ввод!$141:$141,CZ$15,Ввод!$144:$144)</f>
        <v>0</v>
      </c>
      <c r="DA118" s="49">
        <f>$F118*SUMIF(Макро!$41:$41,DA$13,Макро!$55:$55)*SUMIF(Ввод!$141:$141,DA$15,Ввод!$144:$144)</f>
        <v>0</v>
      </c>
      <c r="DB118" s="49">
        <f>$F118*SUMIF(Макро!$41:$41,DB$13,Макро!$55:$55)*SUMIF(Ввод!$141:$141,DB$15,Ввод!$144:$144)</f>
        <v>0</v>
      </c>
      <c r="DC118" s="49">
        <f>$F118*SUMIF(Макро!$41:$41,DC$13,Макро!$55:$55)*SUMIF(Ввод!$141:$141,DC$15,Ввод!$144:$144)</f>
        <v>0</v>
      </c>
      <c r="DD118" s="49">
        <f>$F118*SUMIF(Макро!$41:$41,DD$13,Макро!$55:$55)*SUMIF(Ввод!$141:$141,DD$15,Ввод!$144:$144)</f>
        <v>0</v>
      </c>
      <c r="DE118" s="49">
        <f>$F118*SUMIF(Макро!$41:$41,DE$13,Макро!$55:$55)*SUMIF(Ввод!$141:$141,DE$15,Ввод!$144:$144)</f>
        <v>0</v>
      </c>
      <c r="DF118" s="49">
        <f>$F118*SUMIF(Макро!$41:$41,DF$13,Макро!$55:$55)*SUMIF(Ввод!$141:$141,DF$15,Ввод!$144:$144)</f>
        <v>0</v>
      </c>
      <c r="DG118" s="49">
        <f>$F118*SUMIF(Макро!$41:$41,DG$13,Макро!$55:$55)*SUMIF(Ввод!$141:$141,DG$15,Ввод!$144:$144)</f>
        <v>0</v>
      </c>
      <c r="DH118" s="49">
        <f>$F118*SUMIF(Макро!$41:$41,DH$13,Макро!$55:$55)*SUMIF(Ввод!$141:$141,DH$15,Ввод!$144:$144)</f>
        <v>0</v>
      </c>
      <c r="DI118" s="49">
        <f>$F118*SUMIF(Макро!$41:$41,DI$13,Макро!$55:$55)*SUMIF(Ввод!$141:$141,DI$15,Ввод!$144:$144)</f>
        <v>0</v>
      </c>
      <c r="DJ118" s="49">
        <f>$F118*SUMIF(Макро!$41:$41,DJ$13,Макро!$55:$55)*SUMIF(Ввод!$141:$141,DJ$15,Ввод!$144:$144)</f>
        <v>0</v>
      </c>
    </row>
    <row r="119" spans="2:114" x14ac:dyDescent="0.25">
      <c r="B119" s="162" t="str">
        <f>Ввод!D213</f>
        <v>Капитальный ремонт</v>
      </c>
      <c r="C119" s="32"/>
      <c r="D119" s="45" t="str">
        <f>Ввод!F213</f>
        <v>тыс. руб.</v>
      </c>
      <c r="E119" s="45">
        <f t="shared" si="53"/>
        <v>0</v>
      </c>
      <c r="F119" s="49">
        <f>$E119*Ввод!G213</f>
        <v>0</v>
      </c>
      <c r="G119" s="49">
        <f>Ввод!E213</f>
        <v>1</v>
      </c>
      <c r="H119" s="49"/>
      <c r="I119" s="170"/>
      <c r="J119" s="49">
        <f>$F119*SUMIF(Макро!$41:$41,J$13,Макро!$55:$55)*SUMIF(Ввод!$141:$141,J$15,Ввод!$144:$144)</f>
        <v>0</v>
      </c>
      <c r="K119" s="49">
        <f>$F119*SUMIF(Макро!$41:$41,K$13,Макро!$55:$55)*SUMIF(Ввод!$141:$141,K$15,Ввод!$144:$144)</f>
        <v>0</v>
      </c>
      <c r="L119" s="49">
        <f>$F119*SUMIF(Макро!$41:$41,L$13,Макро!$55:$55)*SUMIF(Ввод!$141:$141,L$15,Ввод!$144:$144)</f>
        <v>0</v>
      </c>
      <c r="M119" s="49">
        <f>$F119*SUMIF(Макро!$41:$41,M$13,Макро!$55:$55)*SUMIF(Ввод!$141:$141,M$15,Ввод!$144:$144)</f>
        <v>0</v>
      </c>
      <c r="N119" s="49">
        <f>$F119*SUMIF(Макро!$41:$41,N$13,Макро!$55:$55)*SUMIF(Ввод!$141:$141,N$15,Ввод!$144:$144)</f>
        <v>0</v>
      </c>
      <c r="O119" s="49">
        <f>$F119*SUMIF(Макро!$41:$41,O$13,Макро!$55:$55)*SUMIF(Ввод!$141:$141,O$15,Ввод!$144:$144)</f>
        <v>0</v>
      </c>
      <c r="P119" s="49">
        <f>$F119*SUMIF(Макро!$41:$41,P$13,Макро!$55:$55)*SUMIF(Ввод!$141:$141,P$15,Ввод!$144:$144)</f>
        <v>0</v>
      </c>
      <c r="Q119" s="49">
        <f>$F119*SUMIF(Макро!$41:$41,Q$13,Макро!$55:$55)*SUMIF(Ввод!$141:$141,Q$15,Ввод!$144:$144)</f>
        <v>0</v>
      </c>
      <c r="R119" s="49">
        <f>$F119*SUMIF(Макро!$41:$41,R$13,Макро!$55:$55)*SUMIF(Ввод!$141:$141,R$15,Ввод!$144:$144)</f>
        <v>0</v>
      </c>
      <c r="S119" s="49">
        <f>$F119*SUMIF(Макро!$41:$41,S$13,Макро!$55:$55)*SUMIF(Ввод!$141:$141,S$15,Ввод!$144:$144)</f>
        <v>0</v>
      </c>
      <c r="T119" s="49">
        <f>$F119*SUMIF(Макро!$41:$41,T$13,Макро!$55:$55)*SUMIF(Ввод!$141:$141,T$15,Ввод!$144:$144)</f>
        <v>0</v>
      </c>
      <c r="U119" s="49">
        <f>$F119*SUMIF(Макро!$41:$41,U$13,Макро!$55:$55)*SUMIF(Ввод!$141:$141,U$15,Ввод!$144:$144)</f>
        <v>0</v>
      </c>
      <c r="V119" s="49">
        <f>$F119*SUMIF(Макро!$41:$41,V$13,Макро!$55:$55)*SUMIF(Ввод!$141:$141,V$15,Ввод!$144:$144)</f>
        <v>0</v>
      </c>
      <c r="W119" s="49">
        <f>$F119*SUMIF(Макро!$41:$41,W$13,Макро!$55:$55)*SUMIF(Ввод!$141:$141,W$15,Ввод!$144:$144)</f>
        <v>0</v>
      </c>
      <c r="X119" s="49">
        <f>$F119*SUMIF(Макро!$41:$41,X$13,Макро!$55:$55)*SUMIF(Ввод!$141:$141,X$15,Ввод!$144:$144)</f>
        <v>0</v>
      </c>
      <c r="Y119" s="49">
        <f>$F119*SUMIF(Макро!$41:$41,Y$13,Макро!$55:$55)*SUMIF(Ввод!$141:$141,Y$15,Ввод!$144:$144)</f>
        <v>0</v>
      </c>
      <c r="Z119" s="49">
        <f>$F119*SUMIF(Макро!$41:$41,Z$13,Макро!$55:$55)*SUMIF(Ввод!$141:$141,Z$15,Ввод!$144:$144)</f>
        <v>0</v>
      </c>
      <c r="AA119" s="49">
        <f>$F119*SUMIF(Макро!$41:$41,AA$13,Макро!$55:$55)*SUMIF(Ввод!$141:$141,AA$15,Ввод!$144:$144)</f>
        <v>0</v>
      </c>
      <c r="AB119" s="49">
        <f>$F119*SUMIF(Макро!$41:$41,AB$13,Макро!$55:$55)*SUMIF(Ввод!$141:$141,AB$15,Ввод!$144:$144)</f>
        <v>0</v>
      </c>
      <c r="AC119" s="49">
        <f>$F119*SUMIF(Макро!$41:$41,AC$13,Макро!$55:$55)*SUMIF(Ввод!$141:$141,AC$15,Ввод!$144:$144)</f>
        <v>0</v>
      </c>
      <c r="AD119" s="49">
        <f>$F119*SUMIF(Макро!$41:$41,AD$13,Макро!$55:$55)*SUMIF(Ввод!$141:$141,AD$15,Ввод!$144:$144)</f>
        <v>0</v>
      </c>
      <c r="AE119" s="49">
        <f>$F119*SUMIF(Макро!$41:$41,AE$13,Макро!$55:$55)*SUMIF(Ввод!$141:$141,AE$15,Ввод!$144:$144)</f>
        <v>0</v>
      </c>
      <c r="AF119" s="49">
        <f>$F119*SUMIF(Макро!$41:$41,AF$13,Макро!$55:$55)*SUMIF(Ввод!$141:$141,AF$15,Ввод!$144:$144)</f>
        <v>0</v>
      </c>
      <c r="AG119" s="49">
        <f>$F119*SUMIF(Макро!$41:$41,AG$13,Макро!$55:$55)*SUMIF(Ввод!$141:$141,AG$15,Ввод!$144:$144)</f>
        <v>0</v>
      </c>
      <c r="AH119" s="49">
        <f>$F119*SUMIF(Макро!$41:$41,AH$13,Макро!$55:$55)*SUMIF(Ввод!$141:$141,AH$15,Ввод!$144:$144)</f>
        <v>0</v>
      </c>
      <c r="AI119" s="49">
        <f>$F119*SUMIF(Макро!$41:$41,AI$13,Макро!$55:$55)*SUMIF(Ввод!$141:$141,AI$15,Ввод!$144:$144)</f>
        <v>0</v>
      </c>
      <c r="AJ119" s="49">
        <f>$F119*SUMIF(Макро!$41:$41,AJ$13,Макро!$55:$55)*SUMIF(Ввод!$141:$141,AJ$15,Ввод!$144:$144)</f>
        <v>0</v>
      </c>
      <c r="AK119" s="49">
        <f>$F119*SUMIF(Макро!$41:$41,AK$13,Макро!$55:$55)*SUMIF(Ввод!$141:$141,AK$15,Ввод!$144:$144)</f>
        <v>0</v>
      </c>
      <c r="AL119" s="49">
        <f>$F119*SUMIF(Макро!$41:$41,AL$13,Макро!$55:$55)*SUMIF(Ввод!$141:$141,AL$15,Ввод!$144:$144)</f>
        <v>0</v>
      </c>
      <c r="AM119" s="49">
        <f>$F119*SUMIF(Макро!$41:$41,AM$13,Макро!$55:$55)*SUMIF(Ввод!$141:$141,AM$15,Ввод!$144:$144)</f>
        <v>0</v>
      </c>
      <c r="AN119" s="49">
        <f>$F119*SUMIF(Макро!$41:$41,AN$13,Макро!$55:$55)*SUMIF(Ввод!$141:$141,AN$15,Ввод!$144:$144)</f>
        <v>0</v>
      </c>
      <c r="AO119" s="49">
        <f>$F119*SUMIF(Макро!$41:$41,AO$13,Макро!$55:$55)*SUMIF(Ввод!$141:$141,AO$15,Ввод!$144:$144)</f>
        <v>0</v>
      </c>
      <c r="AP119" s="49">
        <f>$F119*SUMIF(Макро!$41:$41,AP$13,Макро!$55:$55)*SUMIF(Ввод!$141:$141,AP$15,Ввод!$144:$144)</f>
        <v>0</v>
      </c>
      <c r="AQ119" s="49">
        <f>$F119*SUMIF(Макро!$41:$41,AQ$13,Макро!$55:$55)*SUMIF(Ввод!$141:$141,AQ$15,Ввод!$144:$144)</f>
        <v>0</v>
      </c>
      <c r="AR119" s="49">
        <f>$F119*SUMIF(Макро!$41:$41,AR$13,Макро!$55:$55)*SUMIF(Ввод!$141:$141,AR$15,Ввод!$144:$144)</f>
        <v>0</v>
      </c>
      <c r="AS119" s="49">
        <f>$F119*SUMIF(Макро!$41:$41,AS$13,Макро!$55:$55)*SUMIF(Ввод!$141:$141,AS$15,Ввод!$144:$144)</f>
        <v>0</v>
      </c>
      <c r="AT119" s="49">
        <f>$F119*SUMIF(Макро!$41:$41,AT$13,Макро!$55:$55)*SUMIF(Ввод!$141:$141,AT$15,Ввод!$144:$144)</f>
        <v>0</v>
      </c>
      <c r="AU119" s="49">
        <f>$F119*SUMIF(Макро!$41:$41,AU$13,Макро!$55:$55)*SUMIF(Ввод!$141:$141,AU$15,Ввод!$144:$144)</f>
        <v>0</v>
      </c>
      <c r="AV119" s="49">
        <f>$F119*SUMIF(Макро!$41:$41,AV$13,Макро!$55:$55)*SUMIF(Ввод!$141:$141,AV$15,Ввод!$144:$144)</f>
        <v>0</v>
      </c>
      <c r="AW119" s="49">
        <f>$F119*SUMIF(Макро!$41:$41,AW$13,Макро!$55:$55)*SUMIF(Ввод!$141:$141,AW$15,Ввод!$144:$144)</f>
        <v>0</v>
      </c>
      <c r="AX119" s="49">
        <f>$F119*SUMIF(Макро!$41:$41,AX$13,Макро!$55:$55)*SUMIF(Ввод!$141:$141,AX$15,Ввод!$144:$144)</f>
        <v>0</v>
      </c>
      <c r="AY119" s="49">
        <f>$F119*SUMIF(Макро!$41:$41,AY$13,Макро!$55:$55)*SUMIF(Ввод!$141:$141,AY$15,Ввод!$144:$144)</f>
        <v>0</v>
      </c>
      <c r="AZ119" s="49">
        <f>$F119*SUMIF(Макро!$41:$41,AZ$13,Макро!$55:$55)*SUMIF(Ввод!$141:$141,AZ$15,Ввод!$144:$144)</f>
        <v>0</v>
      </c>
      <c r="BA119" s="49">
        <f>$F119*SUMIF(Макро!$41:$41,BA$13,Макро!$55:$55)*SUMIF(Ввод!$141:$141,BA$15,Ввод!$144:$144)</f>
        <v>0</v>
      </c>
      <c r="BB119" s="49">
        <f>$F119*SUMIF(Макро!$41:$41,BB$13,Макро!$55:$55)*SUMIF(Ввод!$141:$141,BB$15,Ввод!$144:$144)</f>
        <v>0</v>
      </c>
      <c r="BC119" s="49">
        <f>$F119*SUMIF(Макро!$41:$41,BC$13,Макро!$55:$55)*SUMIF(Ввод!$141:$141,BC$15,Ввод!$144:$144)</f>
        <v>0</v>
      </c>
      <c r="BD119" s="49">
        <f>$F119*SUMIF(Макро!$41:$41,BD$13,Макро!$55:$55)*SUMIF(Ввод!$141:$141,BD$15,Ввод!$144:$144)</f>
        <v>0</v>
      </c>
      <c r="BE119" s="49">
        <f>$F119*SUMIF(Макро!$41:$41,BE$13,Макро!$55:$55)*SUMIF(Ввод!$141:$141,BE$15,Ввод!$144:$144)</f>
        <v>0</v>
      </c>
      <c r="BF119" s="49">
        <f>$F119*SUMIF(Макро!$41:$41,BF$13,Макро!$55:$55)*SUMIF(Ввод!$141:$141,BF$15,Ввод!$144:$144)</f>
        <v>0</v>
      </c>
      <c r="BG119" s="49">
        <f>$F119*SUMIF(Макро!$41:$41,BG$13,Макро!$55:$55)*SUMIF(Ввод!$141:$141,BG$15,Ввод!$144:$144)</f>
        <v>0</v>
      </c>
      <c r="BH119" s="49">
        <f>$F119*SUMIF(Макро!$41:$41,BH$13,Макро!$55:$55)*SUMIF(Ввод!$141:$141,BH$15,Ввод!$144:$144)</f>
        <v>0</v>
      </c>
      <c r="BI119" s="49">
        <f>$F119*SUMIF(Макро!$41:$41,BI$13,Макро!$55:$55)*SUMIF(Ввод!$141:$141,BI$15,Ввод!$144:$144)</f>
        <v>0</v>
      </c>
      <c r="BJ119" s="49">
        <f>$F119*SUMIF(Макро!$41:$41,BJ$13,Макро!$55:$55)*SUMIF(Ввод!$141:$141,BJ$15,Ввод!$144:$144)</f>
        <v>0</v>
      </c>
      <c r="BK119" s="49">
        <f>$F119*SUMIF(Макро!$41:$41,BK$13,Макро!$55:$55)*SUMIF(Ввод!$141:$141,BK$15,Ввод!$144:$144)</f>
        <v>0</v>
      </c>
      <c r="BL119" s="49">
        <f>$F119*SUMIF(Макро!$41:$41,BL$13,Макро!$55:$55)*SUMIF(Ввод!$141:$141,BL$15,Ввод!$144:$144)</f>
        <v>0</v>
      </c>
      <c r="BM119" s="49">
        <f>$F119*SUMIF(Макро!$41:$41,BM$13,Макро!$55:$55)*SUMIF(Ввод!$141:$141,BM$15,Ввод!$144:$144)</f>
        <v>0</v>
      </c>
      <c r="BN119" s="49">
        <f>$F119*SUMIF(Макро!$41:$41,BN$13,Макро!$55:$55)*SUMIF(Ввод!$141:$141,BN$15,Ввод!$144:$144)</f>
        <v>0</v>
      </c>
      <c r="BO119" s="49">
        <f>$F119*SUMIF(Макро!$41:$41,BO$13,Макро!$55:$55)*SUMIF(Ввод!$141:$141,BO$15,Ввод!$144:$144)</f>
        <v>0</v>
      </c>
      <c r="BP119" s="49">
        <f>$F119*SUMIF(Макро!$41:$41,BP$13,Макро!$55:$55)*SUMIF(Ввод!$141:$141,BP$15,Ввод!$144:$144)</f>
        <v>0</v>
      </c>
      <c r="BQ119" s="49">
        <f>$F119*SUMIF(Макро!$41:$41,BQ$13,Макро!$55:$55)*SUMIF(Ввод!$141:$141,BQ$15,Ввод!$144:$144)</f>
        <v>0</v>
      </c>
      <c r="BR119" s="49">
        <f>$F119*SUMIF(Макро!$41:$41,BR$13,Макро!$55:$55)*SUMIF(Ввод!$141:$141,BR$15,Ввод!$144:$144)</f>
        <v>0</v>
      </c>
      <c r="BS119" s="49">
        <f>$F119*SUMIF(Макро!$41:$41,BS$13,Макро!$55:$55)*SUMIF(Ввод!$141:$141,BS$15,Ввод!$144:$144)</f>
        <v>0</v>
      </c>
      <c r="BT119" s="49">
        <f>$F119*SUMIF(Макро!$41:$41,BT$13,Макро!$55:$55)*SUMIF(Ввод!$141:$141,BT$15,Ввод!$144:$144)</f>
        <v>0</v>
      </c>
      <c r="BU119" s="49">
        <f>$F119*SUMIF(Макро!$41:$41,BU$13,Макро!$55:$55)*SUMIF(Ввод!$141:$141,BU$15,Ввод!$144:$144)</f>
        <v>0</v>
      </c>
      <c r="BV119" s="49">
        <f>$F119*SUMIF(Макро!$41:$41,BV$13,Макро!$55:$55)*SUMIF(Ввод!$141:$141,BV$15,Ввод!$144:$144)</f>
        <v>0</v>
      </c>
      <c r="BW119" s="49">
        <f>$F119*SUMIF(Макро!$41:$41,BW$13,Макро!$55:$55)*SUMIF(Ввод!$141:$141,BW$15,Ввод!$144:$144)</f>
        <v>0</v>
      </c>
      <c r="BX119" s="49">
        <f>$F119*SUMIF(Макро!$41:$41,BX$13,Макро!$55:$55)*SUMIF(Ввод!$141:$141,BX$15,Ввод!$144:$144)</f>
        <v>0</v>
      </c>
      <c r="BY119" s="49">
        <f>$F119*SUMIF(Макро!$41:$41,BY$13,Макро!$55:$55)*SUMIF(Ввод!$141:$141,BY$15,Ввод!$144:$144)</f>
        <v>0</v>
      </c>
      <c r="BZ119" s="49">
        <f>$F119*SUMIF(Макро!$41:$41,BZ$13,Макро!$55:$55)*SUMIF(Ввод!$141:$141,BZ$15,Ввод!$144:$144)</f>
        <v>0</v>
      </c>
      <c r="CA119" s="49">
        <f>$F119*SUMIF(Макро!$41:$41,CA$13,Макро!$55:$55)*SUMIF(Ввод!$141:$141,CA$15,Ввод!$144:$144)</f>
        <v>0</v>
      </c>
      <c r="CB119" s="49">
        <f>$F119*SUMIF(Макро!$41:$41,CB$13,Макро!$55:$55)*SUMIF(Ввод!$141:$141,CB$15,Ввод!$144:$144)</f>
        <v>0</v>
      </c>
      <c r="CC119" s="49">
        <f>$F119*SUMIF(Макро!$41:$41,CC$13,Макро!$55:$55)*SUMIF(Ввод!$141:$141,CC$15,Ввод!$144:$144)</f>
        <v>0</v>
      </c>
      <c r="CD119" s="49">
        <f>$F119*SUMIF(Макро!$41:$41,CD$13,Макро!$55:$55)*SUMIF(Ввод!$141:$141,CD$15,Ввод!$144:$144)</f>
        <v>0</v>
      </c>
      <c r="CE119" s="49">
        <f>$F119*SUMIF(Макро!$41:$41,CE$13,Макро!$55:$55)*SUMIF(Ввод!$141:$141,CE$15,Ввод!$144:$144)</f>
        <v>0</v>
      </c>
      <c r="CF119" s="49">
        <f>$F119*SUMIF(Макро!$41:$41,CF$13,Макро!$55:$55)*SUMIF(Ввод!$141:$141,CF$15,Ввод!$144:$144)</f>
        <v>0</v>
      </c>
      <c r="CG119" s="49">
        <f>$F119*SUMIF(Макро!$41:$41,CG$13,Макро!$55:$55)*SUMIF(Ввод!$141:$141,CG$15,Ввод!$144:$144)</f>
        <v>0</v>
      </c>
      <c r="CH119" s="49">
        <f>$F119*SUMIF(Макро!$41:$41,CH$13,Макро!$55:$55)*SUMIF(Ввод!$141:$141,CH$15,Ввод!$144:$144)</f>
        <v>0</v>
      </c>
      <c r="CI119" s="49">
        <f>$F119*SUMIF(Макро!$41:$41,CI$13,Макро!$55:$55)*SUMIF(Ввод!$141:$141,CI$15,Ввод!$144:$144)</f>
        <v>0</v>
      </c>
      <c r="CJ119" s="49">
        <f>$F119*SUMIF(Макро!$41:$41,CJ$13,Макро!$55:$55)*SUMIF(Ввод!$141:$141,CJ$15,Ввод!$144:$144)</f>
        <v>0</v>
      </c>
      <c r="CK119" s="49">
        <f>$F119*SUMIF(Макро!$41:$41,CK$13,Макро!$55:$55)*SUMIF(Ввод!$141:$141,CK$15,Ввод!$144:$144)</f>
        <v>0</v>
      </c>
      <c r="CL119" s="49">
        <f>$F119*SUMIF(Макро!$41:$41,CL$13,Макро!$55:$55)*SUMIF(Ввод!$141:$141,CL$15,Ввод!$144:$144)</f>
        <v>0</v>
      </c>
      <c r="CM119" s="49">
        <f>$F119*SUMIF(Макро!$41:$41,CM$13,Макро!$55:$55)*SUMIF(Ввод!$141:$141,CM$15,Ввод!$144:$144)</f>
        <v>0</v>
      </c>
      <c r="CN119" s="49">
        <f>$F119*SUMIF(Макро!$41:$41,CN$13,Макро!$55:$55)*SUMIF(Ввод!$141:$141,CN$15,Ввод!$144:$144)</f>
        <v>0</v>
      </c>
      <c r="CO119" s="49">
        <f>$F119*SUMIF(Макро!$41:$41,CO$13,Макро!$55:$55)*SUMIF(Ввод!$141:$141,CO$15,Ввод!$144:$144)</f>
        <v>0</v>
      </c>
      <c r="CP119" s="49">
        <f>$F119*SUMIF(Макро!$41:$41,CP$13,Макро!$55:$55)*SUMIF(Ввод!$141:$141,CP$15,Ввод!$144:$144)</f>
        <v>0</v>
      </c>
      <c r="CQ119" s="49">
        <f>$F119*SUMIF(Макро!$41:$41,CQ$13,Макро!$55:$55)*SUMIF(Ввод!$141:$141,CQ$15,Ввод!$144:$144)</f>
        <v>0</v>
      </c>
      <c r="CR119" s="49">
        <f>$F119*SUMIF(Макро!$41:$41,CR$13,Макро!$55:$55)*SUMIF(Ввод!$141:$141,CR$15,Ввод!$144:$144)</f>
        <v>0</v>
      </c>
      <c r="CS119" s="49">
        <f>$F119*SUMIF(Макро!$41:$41,CS$13,Макро!$55:$55)*SUMIF(Ввод!$141:$141,CS$15,Ввод!$144:$144)</f>
        <v>0</v>
      </c>
      <c r="CT119" s="49">
        <f>$F119*SUMIF(Макро!$41:$41,CT$13,Макро!$55:$55)*SUMIF(Ввод!$141:$141,CT$15,Ввод!$144:$144)</f>
        <v>0</v>
      </c>
      <c r="CU119" s="49">
        <f>$F119*SUMIF(Макро!$41:$41,CU$13,Макро!$55:$55)*SUMIF(Ввод!$141:$141,CU$15,Ввод!$144:$144)</f>
        <v>0</v>
      </c>
      <c r="CV119" s="49">
        <f>$F119*SUMIF(Макро!$41:$41,CV$13,Макро!$55:$55)*SUMIF(Ввод!$141:$141,CV$15,Ввод!$144:$144)</f>
        <v>0</v>
      </c>
      <c r="CW119" s="49">
        <f>$F119*SUMIF(Макро!$41:$41,CW$13,Макро!$55:$55)*SUMIF(Ввод!$141:$141,CW$15,Ввод!$144:$144)</f>
        <v>0</v>
      </c>
      <c r="CX119" s="49">
        <f>$F119*SUMIF(Макро!$41:$41,CX$13,Макро!$55:$55)*SUMIF(Ввод!$141:$141,CX$15,Ввод!$144:$144)</f>
        <v>0</v>
      </c>
      <c r="CY119" s="49">
        <f>$F119*SUMIF(Макро!$41:$41,CY$13,Макро!$55:$55)*SUMIF(Ввод!$141:$141,CY$15,Ввод!$144:$144)</f>
        <v>0</v>
      </c>
      <c r="CZ119" s="49">
        <f>$F119*SUMIF(Макро!$41:$41,CZ$13,Макро!$55:$55)*SUMIF(Ввод!$141:$141,CZ$15,Ввод!$144:$144)</f>
        <v>0</v>
      </c>
      <c r="DA119" s="49">
        <f>$F119*SUMIF(Макро!$41:$41,DA$13,Макро!$55:$55)*SUMIF(Ввод!$141:$141,DA$15,Ввод!$144:$144)</f>
        <v>0</v>
      </c>
      <c r="DB119" s="49">
        <f>$F119*SUMIF(Макро!$41:$41,DB$13,Макро!$55:$55)*SUMIF(Ввод!$141:$141,DB$15,Ввод!$144:$144)</f>
        <v>0</v>
      </c>
      <c r="DC119" s="49">
        <f>$F119*SUMIF(Макро!$41:$41,DC$13,Макро!$55:$55)*SUMIF(Ввод!$141:$141,DC$15,Ввод!$144:$144)</f>
        <v>0</v>
      </c>
      <c r="DD119" s="49">
        <f>$F119*SUMIF(Макро!$41:$41,DD$13,Макро!$55:$55)*SUMIF(Ввод!$141:$141,DD$15,Ввод!$144:$144)</f>
        <v>0</v>
      </c>
      <c r="DE119" s="49">
        <f>$F119*SUMIF(Макро!$41:$41,DE$13,Макро!$55:$55)*SUMIF(Ввод!$141:$141,DE$15,Ввод!$144:$144)</f>
        <v>0</v>
      </c>
      <c r="DF119" s="49">
        <f>$F119*SUMIF(Макро!$41:$41,DF$13,Макро!$55:$55)*SUMIF(Ввод!$141:$141,DF$15,Ввод!$144:$144)</f>
        <v>0</v>
      </c>
      <c r="DG119" s="49">
        <f>$F119*SUMIF(Макро!$41:$41,DG$13,Макро!$55:$55)*SUMIF(Ввод!$141:$141,DG$15,Ввод!$144:$144)</f>
        <v>0</v>
      </c>
      <c r="DH119" s="49">
        <f>$F119*SUMIF(Макро!$41:$41,DH$13,Макро!$55:$55)*SUMIF(Ввод!$141:$141,DH$15,Ввод!$144:$144)</f>
        <v>0</v>
      </c>
      <c r="DI119" s="49">
        <f>$F119*SUMIF(Макро!$41:$41,DI$13,Макро!$55:$55)*SUMIF(Ввод!$141:$141,DI$15,Ввод!$144:$144)</f>
        <v>0</v>
      </c>
      <c r="DJ119" s="49">
        <f>$F119*SUMIF(Макро!$41:$41,DJ$13,Макро!$55:$55)*SUMIF(Ввод!$141:$141,DJ$15,Ввод!$144:$144)</f>
        <v>0</v>
      </c>
    </row>
    <row r="120" spans="2:114" x14ac:dyDescent="0.25">
      <c r="B120" s="162" t="str">
        <f>Ввод!D214</f>
        <v>Текущий ремонт</v>
      </c>
      <c r="C120" s="32"/>
      <c r="D120" s="45" t="str">
        <f>Ввод!F214</f>
        <v>тыс. руб.</v>
      </c>
      <c r="E120" s="45">
        <f t="shared" si="53"/>
        <v>1</v>
      </c>
      <c r="F120" s="49">
        <f>$E120*Ввод!G214</f>
        <v>354.3642677380418</v>
      </c>
      <c r="G120" s="49">
        <f>Ввод!E214</f>
        <v>1</v>
      </c>
      <c r="H120" s="49"/>
      <c r="I120" s="170"/>
      <c r="J120" s="49">
        <f>$F120*SUMIF(Макро!$41:$41,J$13,Макро!$55:$55)*SUMIF(Ввод!$141:$141,J$15,Ввод!$144:$144)</f>
        <v>89.533588162868909</v>
      </c>
      <c r="K120" s="49">
        <f>$F120*SUMIF(Макро!$41:$41,K$13,Макро!$55:$55)*SUMIF(Ввод!$141:$141,K$15,Ввод!$144:$144)</f>
        <v>90.486136883802459</v>
      </c>
      <c r="L120" s="49">
        <f>$F120*SUMIF(Макро!$41:$41,L$13,Макро!$55:$55)*SUMIF(Ввод!$141:$141,L$15,Ввод!$144:$144)</f>
        <v>91.448819779902792</v>
      </c>
      <c r="M120" s="49">
        <f>$F120*SUMIF(Макро!$41:$41,M$13,Макро!$55:$55)*SUMIF(Ввод!$141:$141,M$15,Ввод!$144:$144)</f>
        <v>92.421744668758691</v>
      </c>
      <c r="N120" s="49">
        <f>$F120*SUMIF(Макро!$41:$41,N$13,Макро!$55:$55)*SUMIF(Ввод!$141:$141,N$15,Ввод!$144:$144)</f>
        <v>93.323438127741156</v>
      </c>
      <c r="O120" s="49">
        <f>$F120*SUMIF(Макро!$41:$41,O$13,Макро!$55:$55)*SUMIF(Ввод!$141:$141,O$15,Ввод!$144:$144)</f>
        <v>94.233928770729221</v>
      </c>
      <c r="P120" s="49">
        <f>$F120*SUMIF(Макро!$41:$41,P$13,Макро!$55:$55)*SUMIF(Ввод!$141:$141,P$15,Ввод!$144:$144)</f>
        <v>95.153302425612281</v>
      </c>
      <c r="Q120" s="49">
        <f>$F120*SUMIF(Макро!$41:$41,Q$13,Макро!$55:$55)*SUMIF(Ввод!$141:$141,Q$15,Ввод!$144:$144)</f>
        <v>96.081645757641567</v>
      </c>
      <c r="R120" s="49">
        <f>$F120*SUMIF(Макро!$41:$41,R$13,Макро!$55:$55)*SUMIF(Ввод!$141:$141,R$15,Ввод!$144:$144)</f>
        <v>97.023712112911639</v>
      </c>
      <c r="S120" s="49">
        <f>$F120*SUMIF(Макро!$41:$41,S$13,Макро!$55:$55)*SUMIF(Ввод!$141:$141,S$15,Ввод!$144:$144)</f>
        <v>97.975015289748768</v>
      </c>
      <c r="T120" s="49">
        <f>$F120*SUMIF(Макро!$41:$41,T$13,Макро!$55:$55)*SUMIF(Ввод!$141:$141,T$15,Ввод!$144:$144)</f>
        <v>98.935645853825079</v>
      </c>
      <c r="U120" s="49">
        <f>$F120*SUMIF(Макро!$41:$41,U$13,Макро!$55:$55)*SUMIF(Ввод!$141:$141,U$15,Ввод!$144:$144)</f>
        <v>99.905695258795745</v>
      </c>
      <c r="V120" s="49">
        <f>$F120*SUMIF(Макро!$41:$41,V$13,Макро!$55:$55)*SUMIF(Ввод!$141:$141,V$15,Ввод!$144:$144)</f>
        <v>100.88816644040895</v>
      </c>
      <c r="W120" s="49">
        <f>$F120*SUMIF(Макро!$41:$41,W$13,Макро!$55:$55)*SUMIF(Ввод!$141:$141,W$15,Ввод!$144:$144)</f>
        <v>101.88029922960318</v>
      </c>
      <c r="X120" s="49">
        <f>$F120*SUMIF(Макро!$41:$41,X$13,Макро!$55:$55)*SUMIF(Ввод!$141:$141,X$15,Ввод!$144:$144)</f>
        <v>102.88218863848955</v>
      </c>
      <c r="Y120" s="49">
        <f>$F120*SUMIF(Макро!$41:$41,Y$13,Макро!$55:$55)*SUMIF(Ввод!$141:$141,Y$15,Ввод!$144:$144)</f>
        <v>103.89393061352688</v>
      </c>
      <c r="Z120" s="49">
        <f>$F120*SUMIF(Макро!$41:$41,Z$13,Макро!$55:$55)*SUMIF(Ввод!$141:$141,Z$15,Ввод!$144:$144)</f>
        <v>104.91436091989097</v>
      </c>
      <c r="AA120" s="49">
        <f>$F120*SUMIF(Макро!$41:$41,AA$13,Макро!$55:$55)*SUMIF(Ввод!$141:$141,AA$15,Ввод!$144:$144)</f>
        <v>105.94481373675204</v>
      </c>
      <c r="AB120" s="49">
        <f>$F120*SUMIF(Макро!$41:$41,AB$13,Макро!$55:$55)*SUMIF(Ввод!$141:$141,AB$15,Ввод!$144:$144)</f>
        <v>106.98538750367625</v>
      </c>
      <c r="AC120" s="49">
        <f>$F120*SUMIF(Макро!$41:$41,AC$13,Макро!$55:$55)*SUMIF(Ввод!$141:$141,AC$15,Ввод!$144:$144)</f>
        <v>108.03618162708815</v>
      </c>
      <c r="AD120" s="49">
        <f>$F120*SUMIF(Макро!$41:$41,AD$13,Макро!$55:$55)*SUMIF(Ввод!$141:$141,AD$15,Ввод!$144:$144)</f>
        <v>109.09414892272628</v>
      </c>
      <c r="AE120" s="49">
        <f>$F120*SUMIF(Макро!$41:$41,AE$13,Макро!$55:$55)*SUMIF(Ввод!$141:$141,AE$15,Ввод!$144:$144)</f>
        <v>110.16247658821258</v>
      </c>
      <c r="AF120" s="49">
        <f>$F120*SUMIF(Макро!$41:$41,AF$13,Макро!$55:$55)*SUMIF(Ввод!$141:$141,AF$15,Ввод!$144:$144)</f>
        <v>111.24126607967317</v>
      </c>
      <c r="AG120" s="49">
        <f>$F120*SUMIF(Макро!$41:$41,AG$13,Макро!$55:$55)*SUMIF(Ввод!$141:$141,AG$15,Ввод!$144:$144)</f>
        <v>112.33061984676489</v>
      </c>
      <c r="AH120" s="49">
        <f>$F120*SUMIF(Макро!$41:$41,AH$13,Макро!$55:$55)*SUMIF(Ввод!$141:$141,AH$15,Ввод!$144:$144)</f>
        <v>113.42736837628077</v>
      </c>
      <c r="AI120" s="49">
        <f>$F120*SUMIF(Макро!$41:$41,AI$13,Макро!$55:$55)*SUMIF(Ввод!$141:$141,AI$15,Ввод!$144:$144)</f>
        <v>114.53482509327604</v>
      </c>
      <c r="AJ120" s="49">
        <f>$F120*SUMIF(Макро!$41:$41,AJ$13,Макро!$55:$55)*SUMIF(Ввод!$141:$141,AJ$15,Ввод!$144:$144)</f>
        <v>115.6530945479516</v>
      </c>
      <c r="AK120" s="49">
        <f>$F120*SUMIF(Макро!$41:$41,AK$13,Макро!$55:$55)*SUMIF(Ввод!$141:$141,AK$15,Ввод!$144:$144)</f>
        <v>116.78228231129215</v>
      </c>
      <c r="AL120" s="49">
        <f>$F120*SUMIF(Макро!$41:$41,AL$13,Макро!$55:$55)*SUMIF(Ввод!$141:$141,AL$15,Ввод!$144:$144)</f>
        <v>117.92022637220012</v>
      </c>
      <c r="AM120" s="49">
        <f>$F120*SUMIF(Макро!$41:$41,AM$13,Макро!$55:$55)*SUMIF(Ввод!$141:$141,AM$15,Ввод!$144:$144)</f>
        <v>119.06925873058036</v>
      </c>
      <c r="AN120" s="49">
        <f>$F120*SUMIF(Макро!$41:$41,AN$13,Макро!$55:$55)*SUMIF(Ввод!$141:$141,AN$15,Ввод!$144:$144)</f>
        <v>120.22948743246519</v>
      </c>
      <c r="AO120" s="49">
        <f>$F120*SUMIF(Макро!$41:$41,AO$13,Макро!$55:$55)*SUMIF(Ввод!$141:$141,AO$15,Ввод!$144:$144)</f>
        <v>121.40102157670374</v>
      </c>
      <c r="AP120" s="49">
        <f>$F120*SUMIF(Макро!$41:$41,AP$13,Макро!$55:$55)*SUMIF(Ввод!$141:$141,AP$15,Ввод!$144:$144)</f>
        <v>122.58279210594142</v>
      </c>
      <c r="AQ120" s="49">
        <f>$F120*SUMIF(Макро!$41:$41,AQ$13,Макро!$55:$55)*SUMIF(Ввод!$141:$141,AQ$15,Ввод!$144:$144)</f>
        <v>123.77606650529187</v>
      </c>
      <c r="AR120" s="49">
        <f>$F120*SUMIF(Макро!$41:$41,AR$13,Макро!$55:$55)*SUMIF(Ввод!$141:$141,AR$15,Ввод!$144:$144)</f>
        <v>124.98095675844759</v>
      </c>
      <c r="AS120" s="49">
        <f>$F120*SUMIF(Макро!$41:$41,AS$13,Макро!$55:$55)*SUMIF(Ввод!$141:$141,AS$15,Ввод!$144:$144)</f>
        <v>126.19757593919924</v>
      </c>
      <c r="AT120" s="49">
        <f>$F120*SUMIF(Макро!$41:$41,AT$13,Макро!$55:$55)*SUMIF(Ввод!$141:$141,AT$15,Ввод!$144:$144)</f>
        <v>127.42726403228004</v>
      </c>
      <c r="AU120" s="49">
        <f>$F120*SUMIF(Макро!$41:$41,AU$13,Макро!$55:$55)*SUMIF(Ввод!$141:$141,AU$15,Ввод!$144:$144)</f>
        <v>128.66893439043216</v>
      </c>
      <c r="AV120" s="49">
        <f>$F120*SUMIF(Макро!$41:$41,AV$13,Макро!$55:$55)*SUMIF(Ввод!$141:$141,AV$15,Ввод!$144:$144)</f>
        <v>129.92270377064227</v>
      </c>
      <c r="AW120" s="49">
        <f>$F120*SUMIF(Макро!$41:$41,AW$13,Макро!$55:$55)*SUMIF(Ввод!$141:$141,AW$15,Ввод!$144:$144)</f>
        <v>131.18869006759456</v>
      </c>
      <c r="AX120" s="49">
        <f>$F120*SUMIF(Макро!$41:$41,AX$13,Макро!$55:$55)*SUMIF(Ввод!$141:$141,AX$15,Ввод!$144:$144)</f>
        <v>132.4698793451185</v>
      </c>
      <c r="AY120" s="49">
        <f>$F120*SUMIF(Макро!$41:$41,AY$13,Макро!$55:$55)*SUMIF(Ввод!$141:$141,AY$15,Ввод!$144:$144)</f>
        <v>133.7635807223059</v>
      </c>
      <c r="AZ120" s="49">
        <f>$F120*SUMIF(Макро!$41:$41,AZ$13,Макро!$55:$55)*SUMIF(Ввод!$141:$141,AZ$15,Ввод!$144:$144)</f>
        <v>135.06991639237262</v>
      </c>
      <c r="BA120" s="49">
        <f>$F120*SUMIF(Макро!$41:$41,BA$13,Макро!$55:$55)*SUMIF(Ввод!$141:$141,BA$15,Ввод!$144:$144)</f>
        <v>136.38900974187402</v>
      </c>
      <c r="BB120" s="49">
        <f>$F120*SUMIF(Макро!$41:$41,BB$13,Макро!$55:$55)*SUMIF(Ввод!$141:$141,BB$15,Ввод!$144:$144)</f>
        <v>137.7229723675467</v>
      </c>
      <c r="BC120" s="49">
        <f>$F120*SUMIF(Макро!$41:$41,BC$13,Макро!$55:$55)*SUMIF(Ввод!$141:$141,BC$15,Ввод!$144:$144)</f>
        <v>139.06998191166292</v>
      </c>
      <c r="BD120" s="49">
        <f>$F120*SUMIF(Макро!$41:$41,BD$13,Макро!$55:$55)*SUMIF(Ввод!$141:$141,BD$15,Ввод!$144:$144)</f>
        <v>140.43016598055701</v>
      </c>
      <c r="BE120" s="49">
        <f>$F120*SUMIF(Макро!$41:$41,BE$13,Макро!$55:$55)*SUMIF(Ввод!$141:$141,BE$15,Ввод!$144:$144)</f>
        <v>141.80365342862638</v>
      </c>
      <c r="BF120" s="49">
        <f>$F120*SUMIF(Макро!$41:$41,BF$13,Макро!$55:$55)*SUMIF(Ввод!$141:$141,BF$15,Ввод!$144:$144)</f>
        <v>143.19470588089479</v>
      </c>
      <c r="BG120" s="49">
        <f>$F120*SUMIF(Макро!$41:$41,BG$13,Макро!$55:$55)*SUMIF(Ввод!$141:$141,BG$15,Ввод!$144:$144)</f>
        <v>144.59940415171707</v>
      </c>
      <c r="BH120" s="49">
        <f>$F120*SUMIF(Макро!$41:$41,BH$13,Макро!$55:$55)*SUMIF(Ввод!$141:$141,BH$15,Ввод!$144:$144)</f>
        <v>146.01788210259042</v>
      </c>
      <c r="BI120" s="49">
        <f>$F120*SUMIF(Макро!$41:$41,BI$13,Макро!$55:$55)*SUMIF(Ввод!$141:$141,BI$15,Ввод!$144:$144)</f>
        <v>0</v>
      </c>
      <c r="BJ120" s="49">
        <f>$F120*SUMIF(Макро!$41:$41,BJ$13,Макро!$55:$55)*SUMIF(Ввод!$141:$141,BJ$15,Ввод!$144:$144)</f>
        <v>0</v>
      </c>
      <c r="BK120" s="49">
        <f>$F120*SUMIF(Макро!$41:$41,BK$13,Макро!$55:$55)*SUMIF(Ввод!$141:$141,BK$15,Ввод!$144:$144)</f>
        <v>0</v>
      </c>
      <c r="BL120" s="49">
        <f>$F120*SUMIF(Макро!$41:$41,BL$13,Макро!$55:$55)*SUMIF(Ввод!$141:$141,BL$15,Ввод!$144:$144)</f>
        <v>0</v>
      </c>
      <c r="BM120" s="49">
        <f>$F120*SUMIF(Макро!$41:$41,BM$13,Макро!$55:$55)*SUMIF(Ввод!$141:$141,BM$15,Ввод!$144:$144)</f>
        <v>0</v>
      </c>
      <c r="BN120" s="49">
        <f>$F120*SUMIF(Макро!$41:$41,BN$13,Макро!$55:$55)*SUMIF(Ввод!$141:$141,BN$15,Ввод!$144:$144)</f>
        <v>0</v>
      </c>
      <c r="BO120" s="49">
        <f>$F120*SUMIF(Макро!$41:$41,BO$13,Макро!$55:$55)*SUMIF(Ввод!$141:$141,BO$15,Ввод!$144:$144)</f>
        <v>0</v>
      </c>
      <c r="BP120" s="49">
        <f>$F120*SUMIF(Макро!$41:$41,BP$13,Макро!$55:$55)*SUMIF(Ввод!$141:$141,BP$15,Ввод!$144:$144)</f>
        <v>0</v>
      </c>
      <c r="BQ120" s="49">
        <f>$F120*SUMIF(Макро!$41:$41,BQ$13,Макро!$55:$55)*SUMIF(Ввод!$141:$141,BQ$15,Ввод!$144:$144)</f>
        <v>0</v>
      </c>
      <c r="BR120" s="49">
        <f>$F120*SUMIF(Макро!$41:$41,BR$13,Макро!$55:$55)*SUMIF(Ввод!$141:$141,BR$15,Ввод!$144:$144)</f>
        <v>0</v>
      </c>
      <c r="BS120" s="49">
        <f>$F120*SUMIF(Макро!$41:$41,BS$13,Макро!$55:$55)*SUMIF(Ввод!$141:$141,BS$15,Ввод!$144:$144)</f>
        <v>0</v>
      </c>
      <c r="BT120" s="49">
        <f>$F120*SUMIF(Макро!$41:$41,BT$13,Макро!$55:$55)*SUMIF(Ввод!$141:$141,BT$15,Ввод!$144:$144)</f>
        <v>0</v>
      </c>
      <c r="BU120" s="49">
        <f>$F120*SUMIF(Макро!$41:$41,BU$13,Макро!$55:$55)*SUMIF(Ввод!$141:$141,BU$15,Ввод!$144:$144)</f>
        <v>0</v>
      </c>
      <c r="BV120" s="49">
        <f>$F120*SUMIF(Макро!$41:$41,BV$13,Макро!$55:$55)*SUMIF(Ввод!$141:$141,BV$15,Ввод!$144:$144)</f>
        <v>0</v>
      </c>
      <c r="BW120" s="49">
        <f>$F120*SUMIF(Макро!$41:$41,BW$13,Макро!$55:$55)*SUMIF(Ввод!$141:$141,BW$15,Ввод!$144:$144)</f>
        <v>0</v>
      </c>
      <c r="BX120" s="49">
        <f>$F120*SUMIF(Макро!$41:$41,BX$13,Макро!$55:$55)*SUMIF(Ввод!$141:$141,BX$15,Ввод!$144:$144)</f>
        <v>0</v>
      </c>
      <c r="BY120" s="49">
        <f>$F120*SUMIF(Макро!$41:$41,BY$13,Макро!$55:$55)*SUMIF(Ввод!$141:$141,BY$15,Ввод!$144:$144)</f>
        <v>0</v>
      </c>
      <c r="BZ120" s="49">
        <f>$F120*SUMIF(Макро!$41:$41,BZ$13,Макро!$55:$55)*SUMIF(Ввод!$141:$141,BZ$15,Ввод!$144:$144)</f>
        <v>0</v>
      </c>
      <c r="CA120" s="49">
        <f>$F120*SUMIF(Макро!$41:$41,CA$13,Макро!$55:$55)*SUMIF(Ввод!$141:$141,CA$15,Ввод!$144:$144)</f>
        <v>0</v>
      </c>
      <c r="CB120" s="49">
        <f>$F120*SUMIF(Макро!$41:$41,CB$13,Макро!$55:$55)*SUMIF(Ввод!$141:$141,CB$15,Ввод!$144:$144)</f>
        <v>0</v>
      </c>
      <c r="CC120" s="49">
        <f>$F120*SUMIF(Макро!$41:$41,CC$13,Макро!$55:$55)*SUMIF(Ввод!$141:$141,CC$15,Ввод!$144:$144)</f>
        <v>0</v>
      </c>
      <c r="CD120" s="49">
        <f>$F120*SUMIF(Макро!$41:$41,CD$13,Макро!$55:$55)*SUMIF(Ввод!$141:$141,CD$15,Ввод!$144:$144)</f>
        <v>0</v>
      </c>
      <c r="CE120" s="49">
        <f>$F120*SUMIF(Макро!$41:$41,CE$13,Макро!$55:$55)*SUMIF(Ввод!$141:$141,CE$15,Ввод!$144:$144)</f>
        <v>0</v>
      </c>
      <c r="CF120" s="49">
        <f>$F120*SUMIF(Макро!$41:$41,CF$13,Макро!$55:$55)*SUMIF(Ввод!$141:$141,CF$15,Ввод!$144:$144)</f>
        <v>0</v>
      </c>
      <c r="CG120" s="49">
        <f>$F120*SUMIF(Макро!$41:$41,CG$13,Макро!$55:$55)*SUMIF(Ввод!$141:$141,CG$15,Ввод!$144:$144)</f>
        <v>0</v>
      </c>
      <c r="CH120" s="49">
        <f>$F120*SUMIF(Макро!$41:$41,CH$13,Макро!$55:$55)*SUMIF(Ввод!$141:$141,CH$15,Ввод!$144:$144)</f>
        <v>0</v>
      </c>
      <c r="CI120" s="49">
        <f>$F120*SUMIF(Макро!$41:$41,CI$13,Макро!$55:$55)*SUMIF(Ввод!$141:$141,CI$15,Ввод!$144:$144)</f>
        <v>0</v>
      </c>
      <c r="CJ120" s="49">
        <f>$F120*SUMIF(Макро!$41:$41,CJ$13,Макро!$55:$55)*SUMIF(Ввод!$141:$141,CJ$15,Ввод!$144:$144)</f>
        <v>0</v>
      </c>
      <c r="CK120" s="49">
        <f>$F120*SUMIF(Макро!$41:$41,CK$13,Макро!$55:$55)*SUMIF(Ввод!$141:$141,CK$15,Ввод!$144:$144)</f>
        <v>0</v>
      </c>
      <c r="CL120" s="49">
        <f>$F120*SUMIF(Макро!$41:$41,CL$13,Макро!$55:$55)*SUMIF(Ввод!$141:$141,CL$15,Ввод!$144:$144)</f>
        <v>0</v>
      </c>
      <c r="CM120" s="49">
        <f>$F120*SUMIF(Макро!$41:$41,CM$13,Макро!$55:$55)*SUMIF(Ввод!$141:$141,CM$15,Ввод!$144:$144)</f>
        <v>0</v>
      </c>
      <c r="CN120" s="49">
        <f>$F120*SUMIF(Макро!$41:$41,CN$13,Макро!$55:$55)*SUMIF(Ввод!$141:$141,CN$15,Ввод!$144:$144)</f>
        <v>0</v>
      </c>
      <c r="CO120" s="49">
        <f>$F120*SUMIF(Макро!$41:$41,CO$13,Макро!$55:$55)*SUMIF(Ввод!$141:$141,CO$15,Ввод!$144:$144)</f>
        <v>0</v>
      </c>
      <c r="CP120" s="49">
        <f>$F120*SUMIF(Макро!$41:$41,CP$13,Макро!$55:$55)*SUMIF(Ввод!$141:$141,CP$15,Ввод!$144:$144)</f>
        <v>0</v>
      </c>
      <c r="CQ120" s="49">
        <f>$F120*SUMIF(Макро!$41:$41,CQ$13,Макро!$55:$55)*SUMIF(Ввод!$141:$141,CQ$15,Ввод!$144:$144)</f>
        <v>0</v>
      </c>
      <c r="CR120" s="49">
        <f>$F120*SUMIF(Макро!$41:$41,CR$13,Макро!$55:$55)*SUMIF(Ввод!$141:$141,CR$15,Ввод!$144:$144)</f>
        <v>0</v>
      </c>
      <c r="CS120" s="49">
        <f>$F120*SUMIF(Макро!$41:$41,CS$13,Макро!$55:$55)*SUMIF(Ввод!$141:$141,CS$15,Ввод!$144:$144)</f>
        <v>0</v>
      </c>
      <c r="CT120" s="49">
        <f>$F120*SUMIF(Макро!$41:$41,CT$13,Макро!$55:$55)*SUMIF(Ввод!$141:$141,CT$15,Ввод!$144:$144)</f>
        <v>0</v>
      </c>
      <c r="CU120" s="49">
        <f>$F120*SUMIF(Макро!$41:$41,CU$13,Макро!$55:$55)*SUMIF(Ввод!$141:$141,CU$15,Ввод!$144:$144)</f>
        <v>0</v>
      </c>
      <c r="CV120" s="49">
        <f>$F120*SUMIF(Макро!$41:$41,CV$13,Макро!$55:$55)*SUMIF(Ввод!$141:$141,CV$15,Ввод!$144:$144)</f>
        <v>0</v>
      </c>
      <c r="CW120" s="49">
        <f>$F120*SUMIF(Макро!$41:$41,CW$13,Макро!$55:$55)*SUMIF(Ввод!$141:$141,CW$15,Ввод!$144:$144)</f>
        <v>0</v>
      </c>
      <c r="CX120" s="49">
        <f>$F120*SUMIF(Макро!$41:$41,CX$13,Макро!$55:$55)*SUMIF(Ввод!$141:$141,CX$15,Ввод!$144:$144)</f>
        <v>0</v>
      </c>
      <c r="CY120" s="49">
        <f>$F120*SUMIF(Макро!$41:$41,CY$13,Макро!$55:$55)*SUMIF(Ввод!$141:$141,CY$15,Ввод!$144:$144)</f>
        <v>0</v>
      </c>
      <c r="CZ120" s="49">
        <f>$F120*SUMIF(Макро!$41:$41,CZ$13,Макро!$55:$55)*SUMIF(Ввод!$141:$141,CZ$15,Ввод!$144:$144)</f>
        <v>0</v>
      </c>
      <c r="DA120" s="49">
        <f>$F120*SUMIF(Макро!$41:$41,DA$13,Макро!$55:$55)*SUMIF(Ввод!$141:$141,DA$15,Ввод!$144:$144)</f>
        <v>0</v>
      </c>
      <c r="DB120" s="49">
        <f>$F120*SUMIF(Макро!$41:$41,DB$13,Макро!$55:$55)*SUMIF(Ввод!$141:$141,DB$15,Ввод!$144:$144)</f>
        <v>0</v>
      </c>
      <c r="DC120" s="49">
        <f>$F120*SUMIF(Макро!$41:$41,DC$13,Макро!$55:$55)*SUMIF(Ввод!$141:$141,DC$15,Ввод!$144:$144)</f>
        <v>0</v>
      </c>
      <c r="DD120" s="49">
        <f>$F120*SUMIF(Макро!$41:$41,DD$13,Макро!$55:$55)*SUMIF(Ввод!$141:$141,DD$15,Ввод!$144:$144)</f>
        <v>0</v>
      </c>
      <c r="DE120" s="49">
        <f>$F120*SUMIF(Макро!$41:$41,DE$13,Макро!$55:$55)*SUMIF(Ввод!$141:$141,DE$15,Ввод!$144:$144)</f>
        <v>0</v>
      </c>
      <c r="DF120" s="49">
        <f>$F120*SUMIF(Макро!$41:$41,DF$13,Макро!$55:$55)*SUMIF(Ввод!$141:$141,DF$15,Ввод!$144:$144)</f>
        <v>0</v>
      </c>
      <c r="DG120" s="49">
        <f>$F120*SUMIF(Макро!$41:$41,DG$13,Макро!$55:$55)*SUMIF(Ввод!$141:$141,DG$15,Ввод!$144:$144)</f>
        <v>0</v>
      </c>
      <c r="DH120" s="49">
        <f>$F120*SUMIF(Макро!$41:$41,DH$13,Макро!$55:$55)*SUMIF(Ввод!$141:$141,DH$15,Ввод!$144:$144)</f>
        <v>0</v>
      </c>
      <c r="DI120" s="49">
        <f>$F120*SUMIF(Макро!$41:$41,DI$13,Макро!$55:$55)*SUMIF(Ввод!$141:$141,DI$15,Ввод!$144:$144)</f>
        <v>0</v>
      </c>
      <c r="DJ120" s="49">
        <f>$F120*SUMIF(Макро!$41:$41,DJ$13,Макро!$55:$55)*SUMIF(Ввод!$141:$141,DJ$15,Ввод!$144:$144)</f>
        <v>0</v>
      </c>
    </row>
    <row r="121" spans="2:114" x14ac:dyDescent="0.25">
      <c r="B121" s="162" t="str">
        <f>Ввод!D215</f>
        <v>ФОТ ремонтного персонала</v>
      </c>
      <c r="C121" s="32"/>
      <c r="D121" s="45" t="str">
        <f>Ввод!F215</f>
        <v>тыс. руб.</v>
      </c>
      <c r="E121" s="45">
        <f t="shared" si="53"/>
        <v>1</v>
      </c>
      <c r="F121" s="49">
        <f>$E121*Ввод!G215</f>
        <v>0</v>
      </c>
      <c r="G121" s="49">
        <f>Ввод!E215</f>
        <v>0</v>
      </c>
      <c r="H121" s="49"/>
      <c r="I121" s="170"/>
      <c r="J121" s="49">
        <f>$F121*SUMIF(Макро!$41:$41,J$13,Макро!$55:$55)*SUMIF(Ввод!$141:$141,J$15,Ввод!$144:$144)</f>
        <v>0</v>
      </c>
      <c r="K121" s="49">
        <f>$F121*SUMIF(Макро!$41:$41,K$13,Макро!$55:$55)*SUMIF(Ввод!$141:$141,K$15,Ввод!$144:$144)</f>
        <v>0</v>
      </c>
      <c r="L121" s="49">
        <f>$F121*SUMIF(Макро!$41:$41,L$13,Макро!$55:$55)*SUMIF(Ввод!$141:$141,L$15,Ввод!$144:$144)</f>
        <v>0</v>
      </c>
      <c r="M121" s="49">
        <f>$F121*SUMIF(Макро!$41:$41,M$13,Макро!$55:$55)*SUMIF(Ввод!$141:$141,M$15,Ввод!$144:$144)</f>
        <v>0</v>
      </c>
      <c r="N121" s="49">
        <f>$F121*SUMIF(Макро!$41:$41,N$13,Макро!$55:$55)*SUMIF(Ввод!$141:$141,N$15,Ввод!$144:$144)</f>
        <v>0</v>
      </c>
      <c r="O121" s="49">
        <f>$F121*SUMIF(Макро!$41:$41,O$13,Макро!$55:$55)*SUMIF(Ввод!$141:$141,O$15,Ввод!$144:$144)</f>
        <v>0</v>
      </c>
      <c r="P121" s="49">
        <f>$F121*SUMIF(Макро!$41:$41,P$13,Макро!$55:$55)*SUMIF(Ввод!$141:$141,P$15,Ввод!$144:$144)</f>
        <v>0</v>
      </c>
      <c r="Q121" s="49">
        <f>$F121*SUMIF(Макро!$41:$41,Q$13,Макро!$55:$55)*SUMIF(Ввод!$141:$141,Q$15,Ввод!$144:$144)</f>
        <v>0</v>
      </c>
      <c r="R121" s="49">
        <f>$F121*SUMIF(Макро!$41:$41,R$13,Макро!$55:$55)*SUMIF(Ввод!$141:$141,R$15,Ввод!$144:$144)</f>
        <v>0</v>
      </c>
      <c r="S121" s="49">
        <f>$F121*SUMIF(Макро!$41:$41,S$13,Макро!$55:$55)*SUMIF(Ввод!$141:$141,S$15,Ввод!$144:$144)</f>
        <v>0</v>
      </c>
      <c r="T121" s="49">
        <f>$F121*SUMIF(Макро!$41:$41,T$13,Макро!$55:$55)*SUMIF(Ввод!$141:$141,T$15,Ввод!$144:$144)</f>
        <v>0</v>
      </c>
      <c r="U121" s="49">
        <f>$F121*SUMIF(Макро!$41:$41,U$13,Макро!$55:$55)*SUMIF(Ввод!$141:$141,U$15,Ввод!$144:$144)</f>
        <v>0</v>
      </c>
      <c r="V121" s="49">
        <f>$F121*SUMIF(Макро!$41:$41,V$13,Макро!$55:$55)*SUMIF(Ввод!$141:$141,V$15,Ввод!$144:$144)</f>
        <v>0</v>
      </c>
      <c r="W121" s="49">
        <f>$F121*SUMIF(Макро!$41:$41,W$13,Макро!$55:$55)*SUMIF(Ввод!$141:$141,W$15,Ввод!$144:$144)</f>
        <v>0</v>
      </c>
      <c r="X121" s="49">
        <f>$F121*SUMIF(Макро!$41:$41,X$13,Макро!$55:$55)*SUMIF(Ввод!$141:$141,X$15,Ввод!$144:$144)</f>
        <v>0</v>
      </c>
      <c r="Y121" s="49">
        <f>$F121*SUMIF(Макро!$41:$41,Y$13,Макро!$55:$55)*SUMIF(Ввод!$141:$141,Y$15,Ввод!$144:$144)</f>
        <v>0</v>
      </c>
      <c r="Z121" s="49">
        <f>$F121*SUMIF(Макро!$41:$41,Z$13,Макро!$55:$55)*SUMIF(Ввод!$141:$141,Z$15,Ввод!$144:$144)</f>
        <v>0</v>
      </c>
      <c r="AA121" s="49">
        <f>$F121*SUMIF(Макро!$41:$41,AA$13,Макро!$55:$55)*SUMIF(Ввод!$141:$141,AA$15,Ввод!$144:$144)</f>
        <v>0</v>
      </c>
      <c r="AB121" s="49">
        <f>$F121*SUMIF(Макро!$41:$41,AB$13,Макро!$55:$55)*SUMIF(Ввод!$141:$141,AB$15,Ввод!$144:$144)</f>
        <v>0</v>
      </c>
      <c r="AC121" s="49">
        <f>$F121*SUMIF(Макро!$41:$41,AC$13,Макро!$55:$55)*SUMIF(Ввод!$141:$141,AC$15,Ввод!$144:$144)</f>
        <v>0</v>
      </c>
      <c r="AD121" s="49">
        <f>$F121*SUMIF(Макро!$41:$41,AD$13,Макро!$55:$55)*SUMIF(Ввод!$141:$141,AD$15,Ввод!$144:$144)</f>
        <v>0</v>
      </c>
      <c r="AE121" s="49">
        <f>$F121*SUMIF(Макро!$41:$41,AE$13,Макро!$55:$55)*SUMIF(Ввод!$141:$141,AE$15,Ввод!$144:$144)</f>
        <v>0</v>
      </c>
      <c r="AF121" s="49">
        <f>$F121*SUMIF(Макро!$41:$41,AF$13,Макро!$55:$55)*SUMIF(Ввод!$141:$141,AF$15,Ввод!$144:$144)</f>
        <v>0</v>
      </c>
      <c r="AG121" s="49">
        <f>$F121*SUMIF(Макро!$41:$41,AG$13,Макро!$55:$55)*SUMIF(Ввод!$141:$141,AG$15,Ввод!$144:$144)</f>
        <v>0</v>
      </c>
      <c r="AH121" s="49">
        <f>$F121*SUMIF(Макро!$41:$41,AH$13,Макро!$55:$55)*SUMIF(Ввод!$141:$141,AH$15,Ввод!$144:$144)</f>
        <v>0</v>
      </c>
      <c r="AI121" s="49">
        <f>$F121*SUMIF(Макро!$41:$41,AI$13,Макро!$55:$55)*SUMIF(Ввод!$141:$141,AI$15,Ввод!$144:$144)</f>
        <v>0</v>
      </c>
      <c r="AJ121" s="49">
        <f>$F121*SUMIF(Макро!$41:$41,AJ$13,Макро!$55:$55)*SUMIF(Ввод!$141:$141,AJ$15,Ввод!$144:$144)</f>
        <v>0</v>
      </c>
      <c r="AK121" s="49">
        <f>$F121*SUMIF(Макро!$41:$41,AK$13,Макро!$55:$55)*SUMIF(Ввод!$141:$141,AK$15,Ввод!$144:$144)</f>
        <v>0</v>
      </c>
      <c r="AL121" s="49">
        <f>$F121*SUMIF(Макро!$41:$41,AL$13,Макро!$55:$55)*SUMIF(Ввод!$141:$141,AL$15,Ввод!$144:$144)</f>
        <v>0</v>
      </c>
      <c r="AM121" s="49">
        <f>$F121*SUMIF(Макро!$41:$41,AM$13,Макро!$55:$55)*SUMIF(Ввод!$141:$141,AM$15,Ввод!$144:$144)</f>
        <v>0</v>
      </c>
      <c r="AN121" s="49">
        <f>$F121*SUMIF(Макро!$41:$41,AN$13,Макро!$55:$55)*SUMIF(Ввод!$141:$141,AN$15,Ввод!$144:$144)</f>
        <v>0</v>
      </c>
      <c r="AO121" s="49">
        <f>$F121*SUMIF(Макро!$41:$41,AO$13,Макро!$55:$55)*SUMIF(Ввод!$141:$141,AO$15,Ввод!$144:$144)</f>
        <v>0</v>
      </c>
      <c r="AP121" s="49">
        <f>$F121*SUMIF(Макро!$41:$41,AP$13,Макро!$55:$55)*SUMIF(Ввод!$141:$141,AP$15,Ввод!$144:$144)</f>
        <v>0</v>
      </c>
      <c r="AQ121" s="49">
        <f>$F121*SUMIF(Макро!$41:$41,AQ$13,Макро!$55:$55)*SUMIF(Ввод!$141:$141,AQ$15,Ввод!$144:$144)</f>
        <v>0</v>
      </c>
      <c r="AR121" s="49">
        <f>$F121*SUMIF(Макро!$41:$41,AR$13,Макро!$55:$55)*SUMIF(Ввод!$141:$141,AR$15,Ввод!$144:$144)</f>
        <v>0</v>
      </c>
      <c r="AS121" s="49">
        <f>$F121*SUMIF(Макро!$41:$41,AS$13,Макро!$55:$55)*SUMIF(Ввод!$141:$141,AS$15,Ввод!$144:$144)</f>
        <v>0</v>
      </c>
      <c r="AT121" s="49">
        <f>$F121*SUMIF(Макро!$41:$41,AT$13,Макро!$55:$55)*SUMIF(Ввод!$141:$141,AT$15,Ввод!$144:$144)</f>
        <v>0</v>
      </c>
      <c r="AU121" s="49">
        <f>$F121*SUMIF(Макро!$41:$41,AU$13,Макро!$55:$55)*SUMIF(Ввод!$141:$141,AU$15,Ввод!$144:$144)</f>
        <v>0</v>
      </c>
      <c r="AV121" s="49">
        <f>$F121*SUMIF(Макро!$41:$41,AV$13,Макро!$55:$55)*SUMIF(Ввод!$141:$141,AV$15,Ввод!$144:$144)</f>
        <v>0</v>
      </c>
      <c r="AW121" s="49">
        <f>$F121*SUMIF(Макро!$41:$41,AW$13,Макро!$55:$55)*SUMIF(Ввод!$141:$141,AW$15,Ввод!$144:$144)</f>
        <v>0</v>
      </c>
      <c r="AX121" s="49">
        <f>$F121*SUMIF(Макро!$41:$41,AX$13,Макро!$55:$55)*SUMIF(Ввод!$141:$141,AX$15,Ввод!$144:$144)</f>
        <v>0</v>
      </c>
      <c r="AY121" s="49">
        <f>$F121*SUMIF(Макро!$41:$41,AY$13,Макро!$55:$55)*SUMIF(Ввод!$141:$141,AY$15,Ввод!$144:$144)</f>
        <v>0</v>
      </c>
      <c r="AZ121" s="49">
        <f>$F121*SUMIF(Макро!$41:$41,AZ$13,Макро!$55:$55)*SUMIF(Ввод!$141:$141,AZ$15,Ввод!$144:$144)</f>
        <v>0</v>
      </c>
      <c r="BA121" s="49">
        <f>$F121*SUMIF(Макро!$41:$41,BA$13,Макро!$55:$55)*SUMIF(Ввод!$141:$141,BA$15,Ввод!$144:$144)</f>
        <v>0</v>
      </c>
      <c r="BB121" s="49">
        <f>$F121*SUMIF(Макро!$41:$41,BB$13,Макро!$55:$55)*SUMIF(Ввод!$141:$141,BB$15,Ввод!$144:$144)</f>
        <v>0</v>
      </c>
      <c r="BC121" s="49">
        <f>$F121*SUMIF(Макро!$41:$41,BC$13,Макро!$55:$55)*SUMIF(Ввод!$141:$141,BC$15,Ввод!$144:$144)</f>
        <v>0</v>
      </c>
      <c r="BD121" s="49">
        <f>$F121*SUMIF(Макро!$41:$41,BD$13,Макро!$55:$55)*SUMIF(Ввод!$141:$141,BD$15,Ввод!$144:$144)</f>
        <v>0</v>
      </c>
      <c r="BE121" s="49">
        <f>$F121*SUMIF(Макро!$41:$41,BE$13,Макро!$55:$55)*SUMIF(Ввод!$141:$141,BE$15,Ввод!$144:$144)</f>
        <v>0</v>
      </c>
      <c r="BF121" s="49">
        <f>$F121*SUMIF(Макро!$41:$41,BF$13,Макро!$55:$55)*SUMIF(Ввод!$141:$141,BF$15,Ввод!$144:$144)</f>
        <v>0</v>
      </c>
      <c r="BG121" s="49">
        <f>$F121*SUMIF(Макро!$41:$41,BG$13,Макро!$55:$55)*SUMIF(Ввод!$141:$141,BG$15,Ввод!$144:$144)</f>
        <v>0</v>
      </c>
      <c r="BH121" s="49">
        <f>$F121*SUMIF(Макро!$41:$41,BH$13,Макро!$55:$55)*SUMIF(Ввод!$141:$141,BH$15,Ввод!$144:$144)</f>
        <v>0</v>
      </c>
      <c r="BI121" s="49">
        <f>$F121*SUMIF(Макро!$41:$41,BI$13,Макро!$55:$55)*SUMIF(Ввод!$141:$141,BI$15,Ввод!$144:$144)</f>
        <v>0</v>
      </c>
      <c r="BJ121" s="49">
        <f>$F121*SUMIF(Макро!$41:$41,BJ$13,Макро!$55:$55)*SUMIF(Ввод!$141:$141,BJ$15,Ввод!$144:$144)</f>
        <v>0</v>
      </c>
      <c r="BK121" s="49">
        <f>$F121*SUMIF(Макро!$41:$41,BK$13,Макро!$55:$55)*SUMIF(Ввод!$141:$141,BK$15,Ввод!$144:$144)</f>
        <v>0</v>
      </c>
      <c r="BL121" s="49">
        <f>$F121*SUMIF(Макро!$41:$41,BL$13,Макро!$55:$55)*SUMIF(Ввод!$141:$141,BL$15,Ввод!$144:$144)</f>
        <v>0</v>
      </c>
      <c r="BM121" s="49">
        <f>$F121*SUMIF(Макро!$41:$41,BM$13,Макро!$55:$55)*SUMIF(Ввод!$141:$141,BM$15,Ввод!$144:$144)</f>
        <v>0</v>
      </c>
      <c r="BN121" s="49">
        <f>$F121*SUMIF(Макро!$41:$41,BN$13,Макро!$55:$55)*SUMIF(Ввод!$141:$141,BN$15,Ввод!$144:$144)</f>
        <v>0</v>
      </c>
      <c r="BO121" s="49">
        <f>$F121*SUMIF(Макро!$41:$41,BO$13,Макро!$55:$55)*SUMIF(Ввод!$141:$141,BO$15,Ввод!$144:$144)</f>
        <v>0</v>
      </c>
      <c r="BP121" s="49">
        <f>$F121*SUMIF(Макро!$41:$41,BP$13,Макро!$55:$55)*SUMIF(Ввод!$141:$141,BP$15,Ввод!$144:$144)</f>
        <v>0</v>
      </c>
      <c r="BQ121" s="49">
        <f>$F121*SUMIF(Макро!$41:$41,BQ$13,Макро!$55:$55)*SUMIF(Ввод!$141:$141,BQ$15,Ввод!$144:$144)</f>
        <v>0</v>
      </c>
      <c r="BR121" s="49">
        <f>$F121*SUMIF(Макро!$41:$41,BR$13,Макро!$55:$55)*SUMIF(Ввод!$141:$141,BR$15,Ввод!$144:$144)</f>
        <v>0</v>
      </c>
      <c r="BS121" s="49">
        <f>$F121*SUMIF(Макро!$41:$41,BS$13,Макро!$55:$55)*SUMIF(Ввод!$141:$141,BS$15,Ввод!$144:$144)</f>
        <v>0</v>
      </c>
      <c r="BT121" s="49">
        <f>$F121*SUMIF(Макро!$41:$41,BT$13,Макро!$55:$55)*SUMIF(Ввод!$141:$141,BT$15,Ввод!$144:$144)</f>
        <v>0</v>
      </c>
      <c r="BU121" s="49">
        <f>$F121*SUMIF(Макро!$41:$41,BU$13,Макро!$55:$55)*SUMIF(Ввод!$141:$141,BU$15,Ввод!$144:$144)</f>
        <v>0</v>
      </c>
      <c r="BV121" s="49">
        <f>$F121*SUMIF(Макро!$41:$41,BV$13,Макро!$55:$55)*SUMIF(Ввод!$141:$141,BV$15,Ввод!$144:$144)</f>
        <v>0</v>
      </c>
      <c r="BW121" s="49">
        <f>$F121*SUMIF(Макро!$41:$41,BW$13,Макро!$55:$55)*SUMIF(Ввод!$141:$141,BW$15,Ввод!$144:$144)</f>
        <v>0</v>
      </c>
      <c r="BX121" s="49">
        <f>$F121*SUMIF(Макро!$41:$41,BX$13,Макро!$55:$55)*SUMIF(Ввод!$141:$141,BX$15,Ввод!$144:$144)</f>
        <v>0</v>
      </c>
      <c r="BY121" s="49">
        <f>$F121*SUMIF(Макро!$41:$41,BY$13,Макро!$55:$55)*SUMIF(Ввод!$141:$141,BY$15,Ввод!$144:$144)</f>
        <v>0</v>
      </c>
      <c r="BZ121" s="49">
        <f>$F121*SUMIF(Макро!$41:$41,BZ$13,Макро!$55:$55)*SUMIF(Ввод!$141:$141,BZ$15,Ввод!$144:$144)</f>
        <v>0</v>
      </c>
      <c r="CA121" s="49">
        <f>$F121*SUMIF(Макро!$41:$41,CA$13,Макро!$55:$55)*SUMIF(Ввод!$141:$141,CA$15,Ввод!$144:$144)</f>
        <v>0</v>
      </c>
      <c r="CB121" s="49">
        <f>$F121*SUMIF(Макро!$41:$41,CB$13,Макро!$55:$55)*SUMIF(Ввод!$141:$141,CB$15,Ввод!$144:$144)</f>
        <v>0</v>
      </c>
      <c r="CC121" s="49">
        <f>$F121*SUMIF(Макро!$41:$41,CC$13,Макро!$55:$55)*SUMIF(Ввод!$141:$141,CC$15,Ввод!$144:$144)</f>
        <v>0</v>
      </c>
      <c r="CD121" s="49">
        <f>$F121*SUMIF(Макро!$41:$41,CD$13,Макро!$55:$55)*SUMIF(Ввод!$141:$141,CD$15,Ввод!$144:$144)</f>
        <v>0</v>
      </c>
      <c r="CE121" s="49">
        <f>$F121*SUMIF(Макро!$41:$41,CE$13,Макро!$55:$55)*SUMIF(Ввод!$141:$141,CE$15,Ввод!$144:$144)</f>
        <v>0</v>
      </c>
      <c r="CF121" s="49">
        <f>$F121*SUMIF(Макро!$41:$41,CF$13,Макро!$55:$55)*SUMIF(Ввод!$141:$141,CF$15,Ввод!$144:$144)</f>
        <v>0</v>
      </c>
      <c r="CG121" s="49">
        <f>$F121*SUMIF(Макро!$41:$41,CG$13,Макро!$55:$55)*SUMIF(Ввод!$141:$141,CG$15,Ввод!$144:$144)</f>
        <v>0</v>
      </c>
      <c r="CH121" s="49">
        <f>$F121*SUMIF(Макро!$41:$41,CH$13,Макро!$55:$55)*SUMIF(Ввод!$141:$141,CH$15,Ввод!$144:$144)</f>
        <v>0</v>
      </c>
      <c r="CI121" s="49">
        <f>$F121*SUMIF(Макро!$41:$41,CI$13,Макро!$55:$55)*SUMIF(Ввод!$141:$141,CI$15,Ввод!$144:$144)</f>
        <v>0</v>
      </c>
      <c r="CJ121" s="49">
        <f>$F121*SUMIF(Макро!$41:$41,CJ$13,Макро!$55:$55)*SUMIF(Ввод!$141:$141,CJ$15,Ввод!$144:$144)</f>
        <v>0</v>
      </c>
      <c r="CK121" s="49">
        <f>$F121*SUMIF(Макро!$41:$41,CK$13,Макро!$55:$55)*SUMIF(Ввод!$141:$141,CK$15,Ввод!$144:$144)</f>
        <v>0</v>
      </c>
      <c r="CL121" s="49">
        <f>$F121*SUMIF(Макро!$41:$41,CL$13,Макро!$55:$55)*SUMIF(Ввод!$141:$141,CL$15,Ввод!$144:$144)</f>
        <v>0</v>
      </c>
      <c r="CM121" s="49">
        <f>$F121*SUMIF(Макро!$41:$41,CM$13,Макро!$55:$55)*SUMIF(Ввод!$141:$141,CM$15,Ввод!$144:$144)</f>
        <v>0</v>
      </c>
      <c r="CN121" s="49">
        <f>$F121*SUMIF(Макро!$41:$41,CN$13,Макро!$55:$55)*SUMIF(Ввод!$141:$141,CN$15,Ввод!$144:$144)</f>
        <v>0</v>
      </c>
      <c r="CO121" s="49">
        <f>$F121*SUMIF(Макро!$41:$41,CO$13,Макро!$55:$55)*SUMIF(Ввод!$141:$141,CO$15,Ввод!$144:$144)</f>
        <v>0</v>
      </c>
      <c r="CP121" s="49">
        <f>$F121*SUMIF(Макро!$41:$41,CP$13,Макро!$55:$55)*SUMIF(Ввод!$141:$141,CP$15,Ввод!$144:$144)</f>
        <v>0</v>
      </c>
      <c r="CQ121" s="49">
        <f>$F121*SUMIF(Макро!$41:$41,CQ$13,Макро!$55:$55)*SUMIF(Ввод!$141:$141,CQ$15,Ввод!$144:$144)</f>
        <v>0</v>
      </c>
      <c r="CR121" s="49">
        <f>$F121*SUMIF(Макро!$41:$41,CR$13,Макро!$55:$55)*SUMIF(Ввод!$141:$141,CR$15,Ввод!$144:$144)</f>
        <v>0</v>
      </c>
      <c r="CS121" s="49">
        <f>$F121*SUMIF(Макро!$41:$41,CS$13,Макро!$55:$55)*SUMIF(Ввод!$141:$141,CS$15,Ввод!$144:$144)</f>
        <v>0</v>
      </c>
      <c r="CT121" s="49">
        <f>$F121*SUMIF(Макро!$41:$41,CT$13,Макро!$55:$55)*SUMIF(Ввод!$141:$141,CT$15,Ввод!$144:$144)</f>
        <v>0</v>
      </c>
      <c r="CU121" s="49">
        <f>$F121*SUMIF(Макро!$41:$41,CU$13,Макро!$55:$55)*SUMIF(Ввод!$141:$141,CU$15,Ввод!$144:$144)</f>
        <v>0</v>
      </c>
      <c r="CV121" s="49">
        <f>$F121*SUMIF(Макро!$41:$41,CV$13,Макро!$55:$55)*SUMIF(Ввод!$141:$141,CV$15,Ввод!$144:$144)</f>
        <v>0</v>
      </c>
      <c r="CW121" s="49">
        <f>$F121*SUMIF(Макро!$41:$41,CW$13,Макро!$55:$55)*SUMIF(Ввод!$141:$141,CW$15,Ввод!$144:$144)</f>
        <v>0</v>
      </c>
      <c r="CX121" s="49">
        <f>$F121*SUMIF(Макро!$41:$41,CX$13,Макро!$55:$55)*SUMIF(Ввод!$141:$141,CX$15,Ввод!$144:$144)</f>
        <v>0</v>
      </c>
      <c r="CY121" s="49">
        <f>$F121*SUMIF(Макро!$41:$41,CY$13,Макро!$55:$55)*SUMIF(Ввод!$141:$141,CY$15,Ввод!$144:$144)</f>
        <v>0</v>
      </c>
      <c r="CZ121" s="49">
        <f>$F121*SUMIF(Макро!$41:$41,CZ$13,Макро!$55:$55)*SUMIF(Ввод!$141:$141,CZ$15,Ввод!$144:$144)</f>
        <v>0</v>
      </c>
      <c r="DA121" s="49">
        <f>$F121*SUMIF(Макро!$41:$41,DA$13,Макро!$55:$55)*SUMIF(Ввод!$141:$141,DA$15,Ввод!$144:$144)</f>
        <v>0</v>
      </c>
      <c r="DB121" s="49">
        <f>$F121*SUMIF(Макро!$41:$41,DB$13,Макро!$55:$55)*SUMIF(Ввод!$141:$141,DB$15,Ввод!$144:$144)</f>
        <v>0</v>
      </c>
      <c r="DC121" s="49">
        <f>$F121*SUMIF(Макро!$41:$41,DC$13,Макро!$55:$55)*SUMIF(Ввод!$141:$141,DC$15,Ввод!$144:$144)</f>
        <v>0</v>
      </c>
      <c r="DD121" s="49">
        <f>$F121*SUMIF(Макро!$41:$41,DD$13,Макро!$55:$55)*SUMIF(Ввод!$141:$141,DD$15,Ввод!$144:$144)</f>
        <v>0</v>
      </c>
      <c r="DE121" s="49">
        <f>$F121*SUMIF(Макро!$41:$41,DE$13,Макро!$55:$55)*SUMIF(Ввод!$141:$141,DE$15,Ввод!$144:$144)</f>
        <v>0</v>
      </c>
      <c r="DF121" s="49">
        <f>$F121*SUMIF(Макро!$41:$41,DF$13,Макро!$55:$55)*SUMIF(Ввод!$141:$141,DF$15,Ввод!$144:$144)</f>
        <v>0</v>
      </c>
      <c r="DG121" s="49">
        <f>$F121*SUMIF(Макро!$41:$41,DG$13,Макро!$55:$55)*SUMIF(Ввод!$141:$141,DG$15,Ввод!$144:$144)</f>
        <v>0</v>
      </c>
      <c r="DH121" s="49">
        <f>$F121*SUMIF(Макро!$41:$41,DH$13,Макро!$55:$55)*SUMIF(Ввод!$141:$141,DH$15,Ввод!$144:$144)</f>
        <v>0</v>
      </c>
      <c r="DI121" s="49">
        <f>$F121*SUMIF(Макро!$41:$41,DI$13,Макро!$55:$55)*SUMIF(Ввод!$141:$141,DI$15,Ввод!$144:$144)</f>
        <v>0</v>
      </c>
      <c r="DJ121" s="49">
        <f>$F121*SUMIF(Макро!$41:$41,DJ$13,Макро!$55:$55)*SUMIF(Ввод!$141:$141,DJ$15,Ввод!$144:$144)</f>
        <v>0</v>
      </c>
    </row>
    <row r="122" spans="2:114" x14ac:dyDescent="0.25">
      <c r="B122" s="162" t="str">
        <f>Ввод!D216</f>
        <v>ФОТ административного персонала</v>
      </c>
      <c r="C122" s="32"/>
      <c r="D122" s="45" t="str">
        <f>Ввод!F216</f>
        <v>тыс. руб.</v>
      </c>
      <c r="E122" s="45">
        <f t="shared" si="53"/>
        <v>1</v>
      </c>
      <c r="F122" s="49">
        <f>$E122*Ввод!G216</f>
        <v>66.080001553294153</v>
      </c>
      <c r="G122" s="49">
        <f>Ввод!E216</f>
        <v>0</v>
      </c>
      <c r="H122" s="49"/>
      <c r="I122" s="170"/>
      <c r="J122" s="49">
        <f>$F122*SUMIF(Макро!$41:$41,J$13,Макро!$55:$55)*SUMIF(Ввод!$141:$141,J$15,Ввод!$144:$144)</f>
        <v>16.695756834173718</v>
      </c>
      <c r="K122" s="49">
        <f>$F122*SUMIF(Макро!$41:$41,K$13,Макро!$55:$55)*SUMIF(Ввод!$141:$141,K$15,Ввод!$144:$144)</f>
        <v>16.873383154571822</v>
      </c>
      <c r="L122" s="49">
        <f>$F122*SUMIF(Макро!$41:$41,L$13,Макро!$55:$55)*SUMIF(Ввод!$141:$141,L$15,Ввод!$144:$144)</f>
        <v>17.052899243131478</v>
      </c>
      <c r="M122" s="49">
        <f>$F122*SUMIF(Макро!$41:$41,M$13,Макро!$55:$55)*SUMIF(Ввод!$141:$141,M$15,Ввод!$144:$144)</f>
        <v>17.234325205114651</v>
      </c>
      <c r="N122" s="49">
        <f>$F122*SUMIF(Макро!$41:$41,N$13,Макро!$55:$55)*SUMIF(Ввод!$141:$141,N$15,Ввод!$144:$144)</f>
        <v>17.402468301342971</v>
      </c>
      <c r="O122" s="49">
        <f>$F122*SUMIF(Макро!$41:$41,O$13,Макро!$55:$55)*SUMIF(Ввод!$141:$141,O$15,Ввод!$144:$144)</f>
        <v>17.572251850590064</v>
      </c>
      <c r="P122" s="49">
        <f>$F122*SUMIF(Макро!$41:$41,P$13,Макро!$55:$55)*SUMIF(Ввод!$141:$141,P$15,Ввод!$144:$144)</f>
        <v>17.743691857593369</v>
      </c>
      <c r="Q122" s="49">
        <f>$F122*SUMIF(Макро!$41:$41,Q$13,Макро!$55:$55)*SUMIF(Ввод!$141:$141,Q$15,Ввод!$144:$144)</f>
        <v>17.916804483237197</v>
      </c>
      <c r="R122" s="49">
        <f>$F122*SUMIF(Макро!$41:$41,R$13,Макро!$55:$55)*SUMIF(Ввод!$141:$141,R$15,Ввод!$144:$144)</f>
        <v>18.092476106724842</v>
      </c>
      <c r="S122" s="49">
        <f>$F122*SUMIF(Макро!$41:$41,S$13,Макро!$55:$55)*SUMIF(Ввод!$141:$141,S$15,Ввод!$144:$144)</f>
        <v>18.269870164552142</v>
      </c>
      <c r="T122" s="49">
        <f>$F122*SUMIF(Макро!$41:$41,T$13,Макро!$55:$55)*SUMIF(Ввод!$141:$141,T$15,Ввод!$144:$144)</f>
        <v>18.449003544933568</v>
      </c>
      <c r="U122" s="49">
        <f>$F122*SUMIF(Макро!$41:$41,U$13,Макро!$55:$55)*SUMIF(Ввод!$141:$141,U$15,Ввод!$144:$144)</f>
        <v>18.629893301670045</v>
      </c>
      <c r="V122" s="49">
        <f>$F122*SUMIF(Макро!$41:$41,V$13,Макро!$55:$55)*SUMIF(Ввод!$141:$141,V$15,Ввод!$144:$144)</f>
        <v>18.813099406567336</v>
      </c>
      <c r="W122" s="49">
        <f>$F122*SUMIF(Макро!$41:$41,W$13,Макро!$55:$55)*SUMIF(Ввод!$141:$141,W$15,Ввод!$144:$144)</f>
        <v>18.998107157686004</v>
      </c>
      <c r="X122" s="49">
        <f>$F122*SUMIF(Макро!$41:$41,X$13,Макро!$55:$55)*SUMIF(Ввод!$141:$141,X$15,Ввод!$144:$144)</f>
        <v>19.184934272389288</v>
      </c>
      <c r="Y122" s="49">
        <f>$F122*SUMIF(Макро!$41:$41,Y$13,Макро!$55:$55)*SUMIF(Ввод!$141:$141,Y$15,Ввод!$144:$144)</f>
        <v>19.373598642272714</v>
      </c>
      <c r="Z122" s="49">
        <f>$F122*SUMIF(Макро!$41:$41,Z$13,Макро!$55:$55)*SUMIF(Ввод!$141:$141,Z$15,Ввод!$144:$144)</f>
        <v>19.563883166894744</v>
      </c>
      <c r="AA122" s="49">
        <f>$F122*SUMIF(Макро!$41:$41,AA$13,Макро!$55:$55)*SUMIF(Ввод!$141:$141,AA$15,Ввод!$144:$144)</f>
        <v>19.756036637032746</v>
      </c>
      <c r="AB122" s="49">
        <f>$F122*SUMIF(Макро!$41:$41,AB$13,Макро!$55:$55)*SUMIF(Ввод!$141:$141,AB$15,Ввод!$144:$144)</f>
        <v>19.950077409183901</v>
      </c>
      <c r="AC122" s="49">
        <f>$F122*SUMIF(Макро!$41:$41,AC$13,Макро!$55:$55)*SUMIF(Ввод!$141:$141,AC$15,Ввод!$144:$144)</f>
        <v>20.146024020140118</v>
      </c>
      <c r="AD122" s="49">
        <f>$F122*SUMIF(Макро!$41:$41,AD$13,Макро!$55:$55)*SUMIF(Ввод!$141:$141,AD$15,Ввод!$144:$144)</f>
        <v>20.343308246863515</v>
      </c>
      <c r="AE122" s="49">
        <f>$F122*SUMIF(Макро!$41:$41,AE$13,Макро!$55:$55)*SUMIF(Ввод!$141:$141,AE$15,Ввод!$144:$144)</f>
        <v>20.542524421353622</v>
      </c>
      <c r="AF122" s="49">
        <f>$F122*SUMIF(Макро!$41:$41,AF$13,Макро!$55:$55)*SUMIF(Ввод!$141:$141,AF$15,Ввод!$144:$144)</f>
        <v>20.743691462620017</v>
      </c>
      <c r="AG122" s="49">
        <f>$F122*SUMIF(Макро!$41:$41,AG$13,Макро!$55:$55)*SUMIF(Ввод!$141:$141,AG$15,Ввод!$144:$144)</f>
        <v>20.946828474940684</v>
      </c>
      <c r="AH122" s="49">
        <f>$F122*SUMIF(Макро!$41:$41,AH$13,Макро!$55:$55)*SUMIF(Ввод!$141:$141,AH$15,Ввод!$144:$144)</f>
        <v>21.151344424013622</v>
      </c>
      <c r="AI122" s="49">
        <f>$F122*SUMIF(Макро!$41:$41,AI$13,Макро!$55:$55)*SUMIF(Ввод!$141:$141,AI$15,Ввод!$144:$144)</f>
        <v>21.357857180072173</v>
      </c>
      <c r="AJ122" s="49">
        <f>$F122*SUMIF(Макро!$41:$41,AJ$13,Макро!$55:$55)*SUMIF(Ввод!$141:$141,AJ$15,Ввод!$144:$144)</f>
        <v>21.566386239092843</v>
      </c>
      <c r="AK122" s="49">
        <f>$F122*SUMIF(Макро!$41:$41,AK$13,Макро!$55:$55)*SUMIF(Ввод!$141:$141,AK$15,Ввод!$144:$144)</f>
        <v>21.776951287402579</v>
      </c>
      <c r="AL122" s="49">
        <f>$F122*SUMIF(Макро!$41:$41,AL$13,Макро!$55:$55)*SUMIF(Ввод!$141:$141,AL$15,Ввод!$144:$144)</f>
        <v>21.989149164441208</v>
      </c>
      <c r="AM122" s="49">
        <f>$F122*SUMIF(Макро!$41:$41,AM$13,Макро!$55:$55)*SUMIF(Ввод!$141:$141,AM$15,Ввод!$144:$144)</f>
        <v>22.203414729395629</v>
      </c>
      <c r="AN122" s="49">
        <f>$F122*SUMIF(Макро!$41:$41,AN$13,Макро!$55:$55)*SUMIF(Ввод!$141:$141,AN$15,Ввод!$144:$144)</f>
        <v>22.419768130126769</v>
      </c>
      <c r="AO122" s="49">
        <f>$F122*SUMIF(Макро!$41:$41,AO$13,Макро!$55:$55)*SUMIF(Ввод!$141:$141,AO$15,Ввод!$144:$144)</f>
        <v>22.638229710819349</v>
      </c>
      <c r="AP122" s="49">
        <f>$F122*SUMIF(Макро!$41:$41,AP$13,Макро!$55:$55)*SUMIF(Ввод!$141:$141,AP$15,Ввод!$144:$144)</f>
        <v>22.858600119230253</v>
      </c>
      <c r="AQ122" s="49">
        <f>$F122*SUMIF(Макро!$41:$41,AQ$13,Макро!$55:$55)*SUMIF(Ввод!$141:$141,AQ$15,Ввод!$144:$144)</f>
        <v>23.08111570937681</v>
      </c>
      <c r="AR122" s="49">
        <f>$F122*SUMIF(Макро!$41:$41,AR$13,Макро!$55:$55)*SUMIF(Ввод!$141:$141,AR$15,Ввод!$144:$144)</f>
        <v>23.305797363394298</v>
      </c>
      <c r="AS122" s="49">
        <f>$F122*SUMIF(Макро!$41:$41,AS$13,Макро!$55:$55)*SUMIF(Ввод!$141:$141,AS$15,Ввод!$144:$144)</f>
        <v>23.532666166693808</v>
      </c>
      <c r="AT122" s="49">
        <f>$F122*SUMIF(Макро!$41:$41,AT$13,Макро!$55:$55)*SUMIF(Ввод!$141:$141,AT$15,Ввод!$144:$144)</f>
        <v>23.761971992643829</v>
      </c>
      <c r="AU122" s="49">
        <f>$F122*SUMIF(Макро!$41:$41,AU$13,Макро!$55:$55)*SUMIF(Ввод!$141:$141,AU$15,Ввод!$144:$144)</f>
        <v>23.993512208927786</v>
      </c>
      <c r="AV122" s="49">
        <f>$F122*SUMIF(Макро!$41:$41,AV$13,Макро!$55:$55)*SUMIF(Ввод!$141:$141,AV$15,Ввод!$144:$144)</f>
        <v>24.227308587779962</v>
      </c>
      <c r="AW122" s="49">
        <f>$F122*SUMIF(Макро!$41:$41,AW$13,Макро!$55:$55)*SUMIF(Ввод!$141:$141,AW$15,Ввод!$144:$144)</f>
        <v>24.463383113586545</v>
      </c>
      <c r="AX122" s="49">
        <f>$F122*SUMIF(Макро!$41:$41,AX$13,Макро!$55:$55)*SUMIF(Ввод!$141:$141,AX$15,Ввод!$144:$144)</f>
        <v>24.702292611965852</v>
      </c>
      <c r="AY122" s="49">
        <f>$F122*SUMIF(Макро!$41:$41,AY$13,Макро!$55:$55)*SUMIF(Ввод!$141:$141,AY$15,Ввод!$144:$144)</f>
        <v>24.943535301472114</v>
      </c>
      <c r="AZ122" s="49">
        <f>$F122*SUMIF(Макро!$41:$41,AZ$13,Макро!$55:$55)*SUMIF(Ввод!$141:$141,AZ$15,Ввод!$144:$144)</f>
        <v>25.187133968059303</v>
      </c>
      <c r="BA122" s="49">
        <f>$F122*SUMIF(Макро!$41:$41,BA$13,Макро!$55:$55)*SUMIF(Ввод!$141:$141,BA$15,Ввод!$144:$144)</f>
        <v>25.433111620209118</v>
      </c>
      <c r="BB122" s="49">
        <f>$F122*SUMIF(Макро!$41:$41,BB$13,Макро!$55:$55)*SUMIF(Ввод!$141:$141,BB$15,Ввод!$144:$144)</f>
        <v>25.681862017474483</v>
      </c>
      <c r="BC122" s="49">
        <f>$F122*SUMIF(Макро!$41:$41,BC$13,Макро!$55:$55)*SUMIF(Ввод!$141:$141,BC$15,Ввод!$144:$144)</f>
        <v>25.933045336085208</v>
      </c>
      <c r="BD122" s="49">
        <f>$F122*SUMIF(Макро!$41:$41,BD$13,Макро!$55:$55)*SUMIF(Ввод!$141:$141,BD$15,Ввод!$144:$144)</f>
        <v>26.186685371405389</v>
      </c>
      <c r="BE122" s="49">
        <f>$F122*SUMIF(Макро!$41:$41,BE$13,Макро!$55:$55)*SUMIF(Ввод!$141:$141,BE$15,Ввод!$144:$144)</f>
        <v>26.442806151531418</v>
      </c>
      <c r="BF122" s="49">
        <f>$F122*SUMIF(Макро!$41:$41,BF$13,Макро!$55:$55)*SUMIF(Ввод!$141:$141,BF$15,Ввод!$144:$144)</f>
        <v>26.702202362084339</v>
      </c>
      <c r="BG122" s="49">
        <f>$F122*SUMIF(Макро!$41:$41,BG$13,Макро!$55:$55)*SUMIF(Ввод!$141:$141,BG$15,Ввод!$144:$144)</f>
        <v>26.964143173753484</v>
      </c>
      <c r="BH122" s="49">
        <f>$F122*SUMIF(Макро!$41:$41,BH$13,Макро!$55:$55)*SUMIF(Ввод!$141:$141,BH$15,Ввод!$144:$144)</f>
        <v>27.228653548333114</v>
      </c>
      <c r="BI122" s="49">
        <f>$F122*SUMIF(Макро!$41:$41,BI$13,Макро!$55:$55)*SUMIF(Ввод!$141:$141,BI$15,Ввод!$144:$144)</f>
        <v>0</v>
      </c>
      <c r="BJ122" s="49">
        <f>$F122*SUMIF(Макро!$41:$41,BJ$13,Макро!$55:$55)*SUMIF(Ввод!$141:$141,BJ$15,Ввод!$144:$144)</f>
        <v>0</v>
      </c>
      <c r="BK122" s="49">
        <f>$F122*SUMIF(Макро!$41:$41,BK$13,Макро!$55:$55)*SUMIF(Ввод!$141:$141,BK$15,Ввод!$144:$144)</f>
        <v>0</v>
      </c>
      <c r="BL122" s="49">
        <f>$F122*SUMIF(Макро!$41:$41,BL$13,Макро!$55:$55)*SUMIF(Ввод!$141:$141,BL$15,Ввод!$144:$144)</f>
        <v>0</v>
      </c>
      <c r="BM122" s="49">
        <f>$F122*SUMIF(Макро!$41:$41,BM$13,Макро!$55:$55)*SUMIF(Ввод!$141:$141,BM$15,Ввод!$144:$144)</f>
        <v>0</v>
      </c>
      <c r="BN122" s="49">
        <f>$F122*SUMIF(Макро!$41:$41,BN$13,Макро!$55:$55)*SUMIF(Ввод!$141:$141,BN$15,Ввод!$144:$144)</f>
        <v>0</v>
      </c>
      <c r="BO122" s="49">
        <f>$F122*SUMIF(Макро!$41:$41,BO$13,Макро!$55:$55)*SUMIF(Ввод!$141:$141,BO$15,Ввод!$144:$144)</f>
        <v>0</v>
      </c>
      <c r="BP122" s="49">
        <f>$F122*SUMIF(Макро!$41:$41,BP$13,Макро!$55:$55)*SUMIF(Ввод!$141:$141,BP$15,Ввод!$144:$144)</f>
        <v>0</v>
      </c>
      <c r="BQ122" s="49">
        <f>$F122*SUMIF(Макро!$41:$41,BQ$13,Макро!$55:$55)*SUMIF(Ввод!$141:$141,BQ$15,Ввод!$144:$144)</f>
        <v>0</v>
      </c>
      <c r="BR122" s="49">
        <f>$F122*SUMIF(Макро!$41:$41,BR$13,Макро!$55:$55)*SUMIF(Ввод!$141:$141,BR$15,Ввод!$144:$144)</f>
        <v>0</v>
      </c>
      <c r="BS122" s="49">
        <f>$F122*SUMIF(Макро!$41:$41,BS$13,Макро!$55:$55)*SUMIF(Ввод!$141:$141,BS$15,Ввод!$144:$144)</f>
        <v>0</v>
      </c>
      <c r="BT122" s="49">
        <f>$F122*SUMIF(Макро!$41:$41,BT$13,Макро!$55:$55)*SUMIF(Ввод!$141:$141,BT$15,Ввод!$144:$144)</f>
        <v>0</v>
      </c>
      <c r="BU122" s="49">
        <f>$F122*SUMIF(Макро!$41:$41,BU$13,Макро!$55:$55)*SUMIF(Ввод!$141:$141,BU$15,Ввод!$144:$144)</f>
        <v>0</v>
      </c>
      <c r="BV122" s="49">
        <f>$F122*SUMIF(Макро!$41:$41,BV$13,Макро!$55:$55)*SUMIF(Ввод!$141:$141,BV$15,Ввод!$144:$144)</f>
        <v>0</v>
      </c>
      <c r="BW122" s="49">
        <f>$F122*SUMIF(Макро!$41:$41,BW$13,Макро!$55:$55)*SUMIF(Ввод!$141:$141,BW$15,Ввод!$144:$144)</f>
        <v>0</v>
      </c>
      <c r="BX122" s="49">
        <f>$F122*SUMIF(Макро!$41:$41,BX$13,Макро!$55:$55)*SUMIF(Ввод!$141:$141,BX$15,Ввод!$144:$144)</f>
        <v>0</v>
      </c>
      <c r="BY122" s="49">
        <f>$F122*SUMIF(Макро!$41:$41,BY$13,Макро!$55:$55)*SUMIF(Ввод!$141:$141,BY$15,Ввод!$144:$144)</f>
        <v>0</v>
      </c>
      <c r="BZ122" s="49">
        <f>$F122*SUMIF(Макро!$41:$41,BZ$13,Макро!$55:$55)*SUMIF(Ввод!$141:$141,BZ$15,Ввод!$144:$144)</f>
        <v>0</v>
      </c>
      <c r="CA122" s="49">
        <f>$F122*SUMIF(Макро!$41:$41,CA$13,Макро!$55:$55)*SUMIF(Ввод!$141:$141,CA$15,Ввод!$144:$144)</f>
        <v>0</v>
      </c>
      <c r="CB122" s="49">
        <f>$F122*SUMIF(Макро!$41:$41,CB$13,Макро!$55:$55)*SUMIF(Ввод!$141:$141,CB$15,Ввод!$144:$144)</f>
        <v>0</v>
      </c>
      <c r="CC122" s="49">
        <f>$F122*SUMIF(Макро!$41:$41,CC$13,Макро!$55:$55)*SUMIF(Ввод!$141:$141,CC$15,Ввод!$144:$144)</f>
        <v>0</v>
      </c>
      <c r="CD122" s="49">
        <f>$F122*SUMIF(Макро!$41:$41,CD$13,Макро!$55:$55)*SUMIF(Ввод!$141:$141,CD$15,Ввод!$144:$144)</f>
        <v>0</v>
      </c>
      <c r="CE122" s="49">
        <f>$F122*SUMIF(Макро!$41:$41,CE$13,Макро!$55:$55)*SUMIF(Ввод!$141:$141,CE$15,Ввод!$144:$144)</f>
        <v>0</v>
      </c>
      <c r="CF122" s="49">
        <f>$F122*SUMIF(Макро!$41:$41,CF$13,Макро!$55:$55)*SUMIF(Ввод!$141:$141,CF$15,Ввод!$144:$144)</f>
        <v>0</v>
      </c>
      <c r="CG122" s="49">
        <f>$F122*SUMIF(Макро!$41:$41,CG$13,Макро!$55:$55)*SUMIF(Ввод!$141:$141,CG$15,Ввод!$144:$144)</f>
        <v>0</v>
      </c>
      <c r="CH122" s="49">
        <f>$F122*SUMIF(Макро!$41:$41,CH$13,Макро!$55:$55)*SUMIF(Ввод!$141:$141,CH$15,Ввод!$144:$144)</f>
        <v>0</v>
      </c>
      <c r="CI122" s="49">
        <f>$F122*SUMIF(Макро!$41:$41,CI$13,Макро!$55:$55)*SUMIF(Ввод!$141:$141,CI$15,Ввод!$144:$144)</f>
        <v>0</v>
      </c>
      <c r="CJ122" s="49">
        <f>$F122*SUMIF(Макро!$41:$41,CJ$13,Макро!$55:$55)*SUMIF(Ввод!$141:$141,CJ$15,Ввод!$144:$144)</f>
        <v>0</v>
      </c>
      <c r="CK122" s="49">
        <f>$F122*SUMIF(Макро!$41:$41,CK$13,Макро!$55:$55)*SUMIF(Ввод!$141:$141,CK$15,Ввод!$144:$144)</f>
        <v>0</v>
      </c>
      <c r="CL122" s="49">
        <f>$F122*SUMIF(Макро!$41:$41,CL$13,Макро!$55:$55)*SUMIF(Ввод!$141:$141,CL$15,Ввод!$144:$144)</f>
        <v>0</v>
      </c>
      <c r="CM122" s="49">
        <f>$F122*SUMIF(Макро!$41:$41,CM$13,Макро!$55:$55)*SUMIF(Ввод!$141:$141,CM$15,Ввод!$144:$144)</f>
        <v>0</v>
      </c>
      <c r="CN122" s="49">
        <f>$F122*SUMIF(Макро!$41:$41,CN$13,Макро!$55:$55)*SUMIF(Ввод!$141:$141,CN$15,Ввод!$144:$144)</f>
        <v>0</v>
      </c>
      <c r="CO122" s="49">
        <f>$F122*SUMIF(Макро!$41:$41,CO$13,Макро!$55:$55)*SUMIF(Ввод!$141:$141,CO$15,Ввод!$144:$144)</f>
        <v>0</v>
      </c>
      <c r="CP122" s="49">
        <f>$F122*SUMIF(Макро!$41:$41,CP$13,Макро!$55:$55)*SUMIF(Ввод!$141:$141,CP$15,Ввод!$144:$144)</f>
        <v>0</v>
      </c>
      <c r="CQ122" s="49">
        <f>$F122*SUMIF(Макро!$41:$41,CQ$13,Макро!$55:$55)*SUMIF(Ввод!$141:$141,CQ$15,Ввод!$144:$144)</f>
        <v>0</v>
      </c>
      <c r="CR122" s="49">
        <f>$F122*SUMIF(Макро!$41:$41,CR$13,Макро!$55:$55)*SUMIF(Ввод!$141:$141,CR$15,Ввод!$144:$144)</f>
        <v>0</v>
      </c>
      <c r="CS122" s="49">
        <f>$F122*SUMIF(Макро!$41:$41,CS$13,Макро!$55:$55)*SUMIF(Ввод!$141:$141,CS$15,Ввод!$144:$144)</f>
        <v>0</v>
      </c>
      <c r="CT122" s="49">
        <f>$F122*SUMIF(Макро!$41:$41,CT$13,Макро!$55:$55)*SUMIF(Ввод!$141:$141,CT$15,Ввод!$144:$144)</f>
        <v>0</v>
      </c>
      <c r="CU122" s="49">
        <f>$F122*SUMIF(Макро!$41:$41,CU$13,Макро!$55:$55)*SUMIF(Ввод!$141:$141,CU$15,Ввод!$144:$144)</f>
        <v>0</v>
      </c>
      <c r="CV122" s="49">
        <f>$F122*SUMIF(Макро!$41:$41,CV$13,Макро!$55:$55)*SUMIF(Ввод!$141:$141,CV$15,Ввод!$144:$144)</f>
        <v>0</v>
      </c>
      <c r="CW122" s="49">
        <f>$F122*SUMIF(Макро!$41:$41,CW$13,Макро!$55:$55)*SUMIF(Ввод!$141:$141,CW$15,Ввод!$144:$144)</f>
        <v>0</v>
      </c>
      <c r="CX122" s="49">
        <f>$F122*SUMIF(Макро!$41:$41,CX$13,Макро!$55:$55)*SUMIF(Ввод!$141:$141,CX$15,Ввод!$144:$144)</f>
        <v>0</v>
      </c>
      <c r="CY122" s="49">
        <f>$F122*SUMIF(Макро!$41:$41,CY$13,Макро!$55:$55)*SUMIF(Ввод!$141:$141,CY$15,Ввод!$144:$144)</f>
        <v>0</v>
      </c>
      <c r="CZ122" s="49">
        <f>$F122*SUMIF(Макро!$41:$41,CZ$13,Макро!$55:$55)*SUMIF(Ввод!$141:$141,CZ$15,Ввод!$144:$144)</f>
        <v>0</v>
      </c>
      <c r="DA122" s="49">
        <f>$F122*SUMIF(Макро!$41:$41,DA$13,Макро!$55:$55)*SUMIF(Ввод!$141:$141,DA$15,Ввод!$144:$144)</f>
        <v>0</v>
      </c>
      <c r="DB122" s="49">
        <f>$F122*SUMIF(Макро!$41:$41,DB$13,Макро!$55:$55)*SUMIF(Ввод!$141:$141,DB$15,Ввод!$144:$144)</f>
        <v>0</v>
      </c>
      <c r="DC122" s="49">
        <f>$F122*SUMIF(Макро!$41:$41,DC$13,Макро!$55:$55)*SUMIF(Ввод!$141:$141,DC$15,Ввод!$144:$144)</f>
        <v>0</v>
      </c>
      <c r="DD122" s="49">
        <f>$F122*SUMIF(Макро!$41:$41,DD$13,Макро!$55:$55)*SUMIF(Ввод!$141:$141,DD$15,Ввод!$144:$144)</f>
        <v>0</v>
      </c>
      <c r="DE122" s="49">
        <f>$F122*SUMIF(Макро!$41:$41,DE$13,Макро!$55:$55)*SUMIF(Ввод!$141:$141,DE$15,Ввод!$144:$144)</f>
        <v>0</v>
      </c>
      <c r="DF122" s="49">
        <f>$F122*SUMIF(Макро!$41:$41,DF$13,Макро!$55:$55)*SUMIF(Ввод!$141:$141,DF$15,Ввод!$144:$144)</f>
        <v>0</v>
      </c>
      <c r="DG122" s="49">
        <f>$F122*SUMIF(Макро!$41:$41,DG$13,Макро!$55:$55)*SUMIF(Ввод!$141:$141,DG$15,Ввод!$144:$144)</f>
        <v>0</v>
      </c>
      <c r="DH122" s="49">
        <f>$F122*SUMIF(Макро!$41:$41,DH$13,Макро!$55:$55)*SUMIF(Ввод!$141:$141,DH$15,Ввод!$144:$144)</f>
        <v>0</v>
      </c>
      <c r="DI122" s="49">
        <f>$F122*SUMIF(Макро!$41:$41,DI$13,Макро!$55:$55)*SUMIF(Ввод!$141:$141,DI$15,Ввод!$144:$144)</f>
        <v>0</v>
      </c>
      <c r="DJ122" s="49">
        <f>$F122*SUMIF(Макро!$41:$41,DJ$13,Макро!$55:$55)*SUMIF(Ввод!$141:$141,DJ$15,Ввод!$144:$144)</f>
        <v>0</v>
      </c>
    </row>
    <row r="123" spans="2:114" x14ac:dyDescent="0.25">
      <c r="B123" s="162" t="str">
        <f>Ввод!D217</f>
        <v>Административные расходы (кроме ФОТ)</v>
      </c>
      <c r="C123" s="32"/>
      <c r="D123" s="45" t="str">
        <f>Ввод!F217</f>
        <v>тыс. руб.</v>
      </c>
      <c r="E123" s="45">
        <f t="shared" si="53"/>
        <v>1</v>
      </c>
      <c r="F123" s="49">
        <f>$E123*Ввод!G217</f>
        <v>0</v>
      </c>
      <c r="G123" s="49">
        <f>Ввод!E217</f>
        <v>1</v>
      </c>
      <c r="H123" s="49"/>
      <c r="I123" s="170"/>
      <c r="J123" s="49">
        <f>$F123*SUMIF(Макро!$41:$41,J$13,Макро!$55:$55)*SUMIF(Ввод!$141:$141,J$15,Ввод!$144:$144)</f>
        <v>0</v>
      </c>
      <c r="K123" s="49">
        <f>$F123*SUMIF(Макро!$41:$41,K$13,Макро!$55:$55)*SUMIF(Ввод!$141:$141,K$15,Ввод!$144:$144)</f>
        <v>0</v>
      </c>
      <c r="L123" s="49">
        <f>$F123*SUMIF(Макро!$41:$41,L$13,Макро!$55:$55)*SUMIF(Ввод!$141:$141,L$15,Ввод!$144:$144)</f>
        <v>0</v>
      </c>
      <c r="M123" s="49">
        <f>$F123*SUMIF(Макро!$41:$41,M$13,Макро!$55:$55)*SUMIF(Ввод!$141:$141,M$15,Ввод!$144:$144)</f>
        <v>0</v>
      </c>
      <c r="N123" s="49">
        <f>$F123*SUMIF(Макро!$41:$41,N$13,Макро!$55:$55)*SUMIF(Ввод!$141:$141,N$15,Ввод!$144:$144)</f>
        <v>0</v>
      </c>
      <c r="O123" s="49">
        <f>$F123*SUMIF(Макро!$41:$41,O$13,Макро!$55:$55)*SUMIF(Ввод!$141:$141,O$15,Ввод!$144:$144)</f>
        <v>0</v>
      </c>
      <c r="P123" s="49">
        <f>$F123*SUMIF(Макро!$41:$41,P$13,Макро!$55:$55)*SUMIF(Ввод!$141:$141,P$15,Ввод!$144:$144)</f>
        <v>0</v>
      </c>
      <c r="Q123" s="49">
        <f>$F123*SUMIF(Макро!$41:$41,Q$13,Макро!$55:$55)*SUMIF(Ввод!$141:$141,Q$15,Ввод!$144:$144)</f>
        <v>0</v>
      </c>
      <c r="R123" s="49">
        <f>$F123*SUMIF(Макро!$41:$41,R$13,Макро!$55:$55)*SUMIF(Ввод!$141:$141,R$15,Ввод!$144:$144)</f>
        <v>0</v>
      </c>
      <c r="S123" s="49">
        <f>$F123*SUMIF(Макро!$41:$41,S$13,Макро!$55:$55)*SUMIF(Ввод!$141:$141,S$15,Ввод!$144:$144)</f>
        <v>0</v>
      </c>
      <c r="T123" s="49">
        <f>$F123*SUMIF(Макро!$41:$41,T$13,Макро!$55:$55)*SUMIF(Ввод!$141:$141,T$15,Ввод!$144:$144)</f>
        <v>0</v>
      </c>
      <c r="U123" s="49">
        <f>$F123*SUMIF(Макро!$41:$41,U$13,Макро!$55:$55)*SUMIF(Ввод!$141:$141,U$15,Ввод!$144:$144)</f>
        <v>0</v>
      </c>
      <c r="V123" s="49">
        <f>$F123*SUMIF(Макро!$41:$41,V$13,Макро!$55:$55)*SUMIF(Ввод!$141:$141,V$15,Ввод!$144:$144)</f>
        <v>0</v>
      </c>
      <c r="W123" s="49">
        <f>$F123*SUMIF(Макро!$41:$41,W$13,Макро!$55:$55)*SUMIF(Ввод!$141:$141,W$15,Ввод!$144:$144)</f>
        <v>0</v>
      </c>
      <c r="X123" s="49">
        <f>$F123*SUMIF(Макро!$41:$41,X$13,Макро!$55:$55)*SUMIF(Ввод!$141:$141,X$15,Ввод!$144:$144)</f>
        <v>0</v>
      </c>
      <c r="Y123" s="49">
        <f>$F123*SUMIF(Макро!$41:$41,Y$13,Макро!$55:$55)*SUMIF(Ввод!$141:$141,Y$15,Ввод!$144:$144)</f>
        <v>0</v>
      </c>
      <c r="Z123" s="49">
        <f>$F123*SUMIF(Макро!$41:$41,Z$13,Макро!$55:$55)*SUMIF(Ввод!$141:$141,Z$15,Ввод!$144:$144)</f>
        <v>0</v>
      </c>
      <c r="AA123" s="49">
        <f>$F123*SUMIF(Макро!$41:$41,AA$13,Макро!$55:$55)*SUMIF(Ввод!$141:$141,AA$15,Ввод!$144:$144)</f>
        <v>0</v>
      </c>
      <c r="AB123" s="49">
        <f>$F123*SUMIF(Макро!$41:$41,AB$13,Макро!$55:$55)*SUMIF(Ввод!$141:$141,AB$15,Ввод!$144:$144)</f>
        <v>0</v>
      </c>
      <c r="AC123" s="49">
        <f>$F123*SUMIF(Макро!$41:$41,AC$13,Макро!$55:$55)*SUMIF(Ввод!$141:$141,AC$15,Ввод!$144:$144)</f>
        <v>0</v>
      </c>
      <c r="AD123" s="49">
        <f>$F123*SUMIF(Макро!$41:$41,AD$13,Макро!$55:$55)*SUMIF(Ввод!$141:$141,AD$15,Ввод!$144:$144)</f>
        <v>0</v>
      </c>
      <c r="AE123" s="49">
        <f>$F123*SUMIF(Макро!$41:$41,AE$13,Макро!$55:$55)*SUMIF(Ввод!$141:$141,AE$15,Ввод!$144:$144)</f>
        <v>0</v>
      </c>
      <c r="AF123" s="49">
        <f>$F123*SUMIF(Макро!$41:$41,AF$13,Макро!$55:$55)*SUMIF(Ввод!$141:$141,AF$15,Ввод!$144:$144)</f>
        <v>0</v>
      </c>
      <c r="AG123" s="49">
        <f>$F123*SUMIF(Макро!$41:$41,AG$13,Макро!$55:$55)*SUMIF(Ввод!$141:$141,AG$15,Ввод!$144:$144)</f>
        <v>0</v>
      </c>
      <c r="AH123" s="49">
        <f>$F123*SUMIF(Макро!$41:$41,AH$13,Макро!$55:$55)*SUMIF(Ввод!$141:$141,AH$15,Ввод!$144:$144)</f>
        <v>0</v>
      </c>
      <c r="AI123" s="49">
        <f>$F123*SUMIF(Макро!$41:$41,AI$13,Макро!$55:$55)*SUMIF(Ввод!$141:$141,AI$15,Ввод!$144:$144)</f>
        <v>0</v>
      </c>
      <c r="AJ123" s="49">
        <f>$F123*SUMIF(Макро!$41:$41,AJ$13,Макро!$55:$55)*SUMIF(Ввод!$141:$141,AJ$15,Ввод!$144:$144)</f>
        <v>0</v>
      </c>
      <c r="AK123" s="49">
        <f>$F123*SUMIF(Макро!$41:$41,AK$13,Макро!$55:$55)*SUMIF(Ввод!$141:$141,AK$15,Ввод!$144:$144)</f>
        <v>0</v>
      </c>
      <c r="AL123" s="49">
        <f>$F123*SUMIF(Макро!$41:$41,AL$13,Макро!$55:$55)*SUMIF(Ввод!$141:$141,AL$15,Ввод!$144:$144)</f>
        <v>0</v>
      </c>
      <c r="AM123" s="49">
        <f>$F123*SUMIF(Макро!$41:$41,AM$13,Макро!$55:$55)*SUMIF(Ввод!$141:$141,AM$15,Ввод!$144:$144)</f>
        <v>0</v>
      </c>
      <c r="AN123" s="49">
        <f>$F123*SUMIF(Макро!$41:$41,AN$13,Макро!$55:$55)*SUMIF(Ввод!$141:$141,AN$15,Ввод!$144:$144)</f>
        <v>0</v>
      </c>
      <c r="AO123" s="49">
        <f>$F123*SUMIF(Макро!$41:$41,AO$13,Макро!$55:$55)*SUMIF(Ввод!$141:$141,AO$15,Ввод!$144:$144)</f>
        <v>0</v>
      </c>
      <c r="AP123" s="49">
        <f>$F123*SUMIF(Макро!$41:$41,AP$13,Макро!$55:$55)*SUMIF(Ввод!$141:$141,AP$15,Ввод!$144:$144)</f>
        <v>0</v>
      </c>
      <c r="AQ123" s="49">
        <f>$F123*SUMIF(Макро!$41:$41,AQ$13,Макро!$55:$55)*SUMIF(Ввод!$141:$141,AQ$15,Ввод!$144:$144)</f>
        <v>0</v>
      </c>
      <c r="AR123" s="49">
        <f>$F123*SUMIF(Макро!$41:$41,AR$13,Макро!$55:$55)*SUMIF(Ввод!$141:$141,AR$15,Ввод!$144:$144)</f>
        <v>0</v>
      </c>
      <c r="AS123" s="49">
        <f>$F123*SUMIF(Макро!$41:$41,AS$13,Макро!$55:$55)*SUMIF(Ввод!$141:$141,AS$15,Ввод!$144:$144)</f>
        <v>0</v>
      </c>
      <c r="AT123" s="49">
        <f>$F123*SUMIF(Макро!$41:$41,AT$13,Макро!$55:$55)*SUMIF(Ввод!$141:$141,AT$15,Ввод!$144:$144)</f>
        <v>0</v>
      </c>
      <c r="AU123" s="49">
        <f>$F123*SUMIF(Макро!$41:$41,AU$13,Макро!$55:$55)*SUMIF(Ввод!$141:$141,AU$15,Ввод!$144:$144)</f>
        <v>0</v>
      </c>
      <c r="AV123" s="49">
        <f>$F123*SUMIF(Макро!$41:$41,AV$13,Макро!$55:$55)*SUMIF(Ввод!$141:$141,AV$15,Ввод!$144:$144)</f>
        <v>0</v>
      </c>
      <c r="AW123" s="49">
        <f>$F123*SUMIF(Макро!$41:$41,AW$13,Макро!$55:$55)*SUMIF(Ввод!$141:$141,AW$15,Ввод!$144:$144)</f>
        <v>0</v>
      </c>
      <c r="AX123" s="49">
        <f>$F123*SUMIF(Макро!$41:$41,AX$13,Макро!$55:$55)*SUMIF(Ввод!$141:$141,AX$15,Ввод!$144:$144)</f>
        <v>0</v>
      </c>
      <c r="AY123" s="49">
        <f>$F123*SUMIF(Макро!$41:$41,AY$13,Макро!$55:$55)*SUMIF(Ввод!$141:$141,AY$15,Ввод!$144:$144)</f>
        <v>0</v>
      </c>
      <c r="AZ123" s="49">
        <f>$F123*SUMIF(Макро!$41:$41,AZ$13,Макро!$55:$55)*SUMIF(Ввод!$141:$141,AZ$15,Ввод!$144:$144)</f>
        <v>0</v>
      </c>
      <c r="BA123" s="49">
        <f>$F123*SUMIF(Макро!$41:$41,BA$13,Макро!$55:$55)*SUMIF(Ввод!$141:$141,BA$15,Ввод!$144:$144)</f>
        <v>0</v>
      </c>
      <c r="BB123" s="49">
        <f>$F123*SUMIF(Макро!$41:$41,BB$13,Макро!$55:$55)*SUMIF(Ввод!$141:$141,BB$15,Ввод!$144:$144)</f>
        <v>0</v>
      </c>
      <c r="BC123" s="49">
        <f>$F123*SUMIF(Макро!$41:$41,BC$13,Макро!$55:$55)*SUMIF(Ввод!$141:$141,BC$15,Ввод!$144:$144)</f>
        <v>0</v>
      </c>
      <c r="BD123" s="49">
        <f>$F123*SUMIF(Макро!$41:$41,BD$13,Макро!$55:$55)*SUMIF(Ввод!$141:$141,BD$15,Ввод!$144:$144)</f>
        <v>0</v>
      </c>
      <c r="BE123" s="49">
        <f>$F123*SUMIF(Макро!$41:$41,BE$13,Макро!$55:$55)*SUMIF(Ввод!$141:$141,BE$15,Ввод!$144:$144)</f>
        <v>0</v>
      </c>
      <c r="BF123" s="49">
        <f>$F123*SUMIF(Макро!$41:$41,BF$13,Макро!$55:$55)*SUMIF(Ввод!$141:$141,BF$15,Ввод!$144:$144)</f>
        <v>0</v>
      </c>
      <c r="BG123" s="49">
        <f>$F123*SUMIF(Макро!$41:$41,BG$13,Макро!$55:$55)*SUMIF(Ввод!$141:$141,BG$15,Ввод!$144:$144)</f>
        <v>0</v>
      </c>
      <c r="BH123" s="49">
        <f>$F123*SUMIF(Макро!$41:$41,BH$13,Макро!$55:$55)*SUMIF(Ввод!$141:$141,BH$15,Ввод!$144:$144)</f>
        <v>0</v>
      </c>
      <c r="BI123" s="49">
        <f>$F123*SUMIF(Макро!$41:$41,BI$13,Макро!$55:$55)*SUMIF(Ввод!$141:$141,BI$15,Ввод!$144:$144)</f>
        <v>0</v>
      </c>
      <c r="BJ123" s="49">
        <f>$F123*SUMIF(Макро!$41:$41,BJ$13,Макро!$55:$55)*SUMIF(Ввод!$141:$141,BJ$15,Ввод!$144:$144)</f>
        <v>0</v>
      </c>
      <c r="BK123" s="49">
        <f>$F123*SUMIF(Макро!$41:$41,BK$13,Макро!$55:$55)*SUMIF(Ввод!$141:$141,BK$15,Ввод!$144:$144)</f>
        <v>0</v>
      </c>
      <c r="BL123" s="49">
        <f>$F123*SUMIF(Макро!$41:$41,BL$13,Макро!$55:$55)*SUMIF(Ввод!$141:$141,BL$15,Ввод!$144:$144)</f>
        <v>0</v>
      </c>
      <c r="BM123" s="49">
        <f>$F123*SUMIF(Макро!$41:$41,BM$13,Макро!$55:$55)*SUMIF(Ввод!$141:$141,BM$15,Ввод!$144:$144)</f>
        <v>0</v>
      </c>
      <c r="BN123" s="49">
        <f>$F123*SUMIF(Макро!$41:$41,BN$13,Макро!$55:$55)*SUMIF(Ввод!$141:$141,BN$15,Ввод!$144:$144)</f>
        <v>0</v>
      </c>
      <c r="BO123" s="49">
        <f>$F123*SUMIF(Макро!$41:$41,BO$13,Макро!$55:$55)*SUMIF(Ввод!$141:$141,BO$15,Ввод!$144:$144)</f>
        <v>0</v>
      </c>
      <c r="BP123" s="49">
        <f>$F123*SUMIF(Макро!$41:$41,BP$13,Макро!$55:$55)*SUMIF(Ввод!$141:$141,BP$15,Ввод!$144:$144)</f>
        <v>0</v>
      </c>
      <c r="BQ123" s="49">
        <f>$F123*SUMIF(Макро!$41:$41,BQ$13,Макро!$55:$55)*SUMIF(Ввод!$141:$141,BQ$15,Ввод!$144:$144)</f>
        <v>0</v>
      </c>
      <c r="BR123" s="49">
        <f>$F123*SUMIF(Макро!$41:$41,BR$13,Макро!$55:$55)*SUMIF(Ввод!$141:$141,BR$15,Ввод!$144:$144)</f>
        <v>0</v>
      </c>
      <c r="BS123" s="49">
        <f>$F123*SUMIF(Макро!$41:$41,BS$13,Макро!$55:$55)*SUMIF(Ввод!$141:$141,BS$15,Ввод!$144:$144)</f>
        <v>0</v>
      </c>
      <c r="BT123" s="49">
        <f>$F123*SUMIF(Макро!$41:$41,BT$13,Макро!$55:$55)*SUMIF(Ввод!$141:$141,BT$15,Ввод!$144:$144)</f>
        <v>0</v>
      </c>
      <c r="BU123" s="49">
        <f>$F123*SUMIF(Макро!$41:$41,BU$13,Макро!$55:$55)*SUMIF(Ввод!$141:$141,BU$15,Ввод!$144:$144)</f>
        <v>0</v>
      </c>
      <c r="BV123" s="49">
        <f>$F123*SUMIF(Макро!$41:$41,BV$13,Макро!$55:$55)*SUMIF(Ввод!$141:$141,BV$15,Ввод!$144:$144)</f>
        <v>0</v>
      </c>
      <c r="BW123" s="49">
        <f>$F123*SUMIF(Макро!$41:$41,BW$13,Макро!$55:$55)*SUMIF(Ввод!$141:$141,BW$15,Ввод!$144:$144)</f>
        <v>0</v>
      </c>
      <c r="BX123" s="49">
        <f>$F123*SUMIF(Макро!$41:$41,BX$13,Макро!$55:$55)*SUMIF(Ввод!$141:$141,BX$15,Ввод!$144:$144)</f>
        <v>0</v>
      </c>
      <c r="BY123" s="49">
        <f>$F123*SUMIF(Макро!$41:$41,BY$13,Макро!$55:$55)*SUMIF(Ввод!$141:$141,BY$15,Ввод!$144:$144)</f>
        <v>0</v>
      </c>
      <c r="BZ123" s="49">
        <f>$F123*SUMIF(Макро!$41:$41,BZ$13,Макро!$55:$55)*SUMIF(Ввод!$141:$141,BZ$15,Ввод!$144:$144)</f>
        <v>0</v>
      </c>
      <c r="CA123" s="49">
        <f>$F123*SUMIF(Макро!$41:$41,CA$13,Макро!$55:$55)*SUMIF(Ввод!$141:$141,CA$15,Ввод!$144:$144)</f>
        <v>0</v>
      </c>
      <c r="CB123" s="49">
        <f>$F123*SUMIF(Макро!$41:$41,CB$13,Макро!$55:$55)*SUMIF(Ввод!$141:$141,CB$15,Ввод!$144:$144)</f>
        <v>0</v>
      </c>
      <c r="CC123" s="49">
        <f>$F123*SUMIF(Макро!$41:$41,CC$13,Макро!$55:$55)*SUMIF(Ввод!$141:$141,CC$15,Ввод!$144:$144)</f>
        <v>0</v>
      </c>
      <c r="CD123" s="49">
        <f>$F123*SUMIF(Макро!$41:$41,CD$13,Макро!$55:$55)*SUMIF(Ввод!$141:$141,CD$15,Ввод!$144:$144)</f>
        <v>0</v>
      </c>
      <c r="CE123" s="49">
        <f>$F123*SUMIF(Макро!$41:$41,CE$13,Макро!$55:$55)*SUMIF(Ввод!$141:$141,CE$15,Ввод!$144:$144)</f>
        <v>0</v>
      </c>
      <c r="CF123" s="49">
        <f>$F123*SUMIF(Макро!$41:$41,CF$13,Макро!$55:$55)*SUMIF(Ввод!$141:$141,CF$15,Ввод!$144:$144)</f>
        <v>0</v>
      </c>
      <c r="CG123" s="49">
        <f>$F123*SUMIF(Макро!$41:$41,CG$13,Макро!$55:$55)*SUMIF(Ввод!$141:$141,CG$15,Ввод!$144:$144)</f>
        <v>0</v>
      </c>
      <c r="CH123" s="49">
        <f>$F123*SUMIF(Макро!$41:$41,CH$13,Макро!$55:$55)*SUMIF(Ввод!$141:$141,CH$15,Ввод!$144:$144)</f>
        <v>0</v>
      </c>
      <c r="CI123" s="49">
        <f>$F123*SUMIF(Макро!$41:$41,CI$13,Макро!$55:$55)*SUMIF(Ввод!$141:$141,CI$15,Ввод!$144:$144)</f>
        <v>0</v>
      </c>
      <c r="CJ123" s="49">
        <f>$F123*SUMIF(Макро!$41:$41,CJ$13,Макро!$55:$55)*SUMIF(Ввод!$141:$141,CJ$15,Ввод!$144:$144)</f>
        <v>0</v>
      </c>
      <c r="CK123" s="49">
        <f>$F123*SUMIF(Макро!$41:$41,CK$13,Макро!$55:$55)*SUMIF(Ввод!$141:$141,CK$15,Ввод!$144:$144)</f>
        <v>0</v>
      </c>
      <c r="CL123" s="49">
        <f>$F123*SUMIF(Макро!$41:$41,CL$13,Макро!$55:$55)*SUMIF(Ввод!$141:$141,CL$15,Ввод!$144:$144)</f>
        <v>0</v>
      </c>
      <c r="CM123" s="49">
        <f>$F123*SUMIF(Макро!$41:$41,CM$13,Макро!$55:$55)*SUMIF(Ввод!$141:$141,CM$15,Ввод!$144:$144)</f>
        <v>0</v>
      </c>
      <c r="CN123" s="49">
        <f>$F123*SUMIF(Макро!$41:$41,CN$13,Макро!$55:$55)*SUMIF(Ввод!$141:$141,CN$15,Ввод!$144:$144)</f>
        <v>0</v>
      </c>
      <c r="CO123" s="49">
        <f>$F123*SUMIF(Макро!$41:$41,CO$13,Макро!$55:$55)*SUMIF(Ввод!$141:$141,CO$15,Ввод!$144:$144)</f>
        <v>0</v>
      </c>
      <c r="CP123" s="49">
        <f>$F123*SUMIF(Макро!$41:$41,CP$13,Макро!$55:$55)*SUMIF(Ввод!$141:$141,CP$15,Ввод!$144:$144)</f>
        <v>0</v>
      </c>
      <c r="CQ123" s="49">
        <f>$F123*SUMIF(Макро!$41:$41,CQ$13,Макро!$55:$55)*SUMIF(Ввод!$141:$141,CQ$15,Ввод!$144:$144)</f>
        <v>0</v>
      </c>
      <c r="CR123" s="49">
        <f>$F123*SUMIF(Макро!$41:$41,CR$13,Макро!$55:$55)*SUMIF(Ввод!$141:$141,CR$15,Ввод!$144:$144)</f>
        <v>0</v>
      </c>
      <c r="CS123" s="49">
        <f>$F123*SUMIF(Макро!$41:$41,CS$13,Макро!$55:$55)*SUMIF(Ввод!$141:$141,CS$15,Ввод!$144:$144)</f>
        <v>0</v>
      </c>
      <c r="CT123" s="49">
        <f>$F123*SUMIF(Макро!$41:$41,CT$13,Макро!$55:$55)*SUMIF(Ввод!$141:$141,CT$15,Ввод!$144:$144)</f>
        <v>0</v>
      </c>
      <c r="CU123" s="49">
        <f>$F123*SUMIF(Макро!$41:$41,CU$13,Макро!$55:$55)*SUMIF(Ввод!$141:$141,CU$15,Ввод!$144:$144)</f>
        <v>0</v>
      </c>
      <c r="CV123" s="49">
        <f>$F123*SUMIF(Макро!$41:$41,CV$13,Макро!$55:$55)*SUMIF(Ввод!$141:$141,CV$15,Ввод!$144:$144)</f>
        <v>0</v>
      </c>
      <c r="CW123" s="49">
        <f>$F123*SUMIF(Макро!$41:$41,CW$13,Макро!$55:$55)*SUMIF(Ввод!$141:$141,CW$15,Ввод!$144:$144)</f>
        <v>0</v>
      </c>
      <c r="CX123" s="49">
        <f>$F123*SUMIF(Макро!$41:$41,CX$13,Макро!$55:$55)*SUMIF(Ввод!$141:$141,CX$15,Ввод!$144:$144)</f>
        <v>0</v>
      </c>
      <c r="CY123" s="49">
        <f>$F123*SUMIF(Макро!$41:$41,CY$13,Макро!$55:$55)*SUMIF(Ввод!$141:$141,CY$15,Ввод!$144:$144)</f>
        <v>0</v>
      </c>
      <c r="CZ123" s="49">
        <f>$F123*SUMIF(Макро!$41:$41,CZ$13,Макро!$55:$55)*SUMIF(Ввод!$141:$141,CZ$15,Ввод!$144:$144)</f>
        <v>0</v>
      </c>
      <c r="DA123" s="49">
        <f>$F123*SUMIF(Макро!$41:$41,DA$13,Макро!$55:$55)*SUMIF(Ввод!$141:$141,DA$15,Ввод!$144:$144)</f>
        <v>0</v>
      </c>
      <c r="DB123" s="49">
        <f>$F123*SUMIF(Макро!$41:$41,DB$13,Макро!$55:$55)*SUMIF(Ввод!$141:$141,DB$15,Ввод!$144:$144)</f>
        <v>0</v>
      </c>
      <c r="DC123" s="49">
        <f>$F123*SUMIF(Макро!$41:$41,DC$13,Макро!$55:$55)*SUMIF(Ввод!$141:$141,DC$15,Ввод!$144:$144)</f>
        <v>0</v>
      </c>
      <c r="DD123" s="49">
        <f>$F123*SUMIF(Макро!$41:$41,DD$13,Макро!$55:$55)*SUMIF(Ввод!$141:$141,DD$15,Ввод!$144:$144)</f>
        <v>0</v>
      </c>
      <c r="DE123" s="49">
        <f>$F123*SUMIF(Макро!$41:$41,DE$13,Макро!$55:$55)*SUMIF(Ввод!$141:$141,DE$15,Ввод!$144:$144)</f>
        <v>0</v>
      </c>
      <c r="DF123" s="49">
        <f>$F123*SUMIF(Макро!$41:$41,DF$13,Макро!$55:$55)*SUMIF(Ввод!$141:$141,DF$15,Ввод!$144:$144)</f>
        <v>0</v>
      </c>
      <c r="DG123" s="49">
        <f>$F123*SUMIF(Макро!$41:$41,DG$13,Макро!$55:$55)*SUMIF(Ввод!$141:$141,DG$15,Ввод!$144:$144)</f>
        <v>0</v>
      </c>
      <c r="DH123" s="49">
        <f>$F123*SUMIF(Макро!$41:$41,DH$13,Макро!$55:$55)*SUMIF(Ввод!$141:$141,DH$15,Ввод!$144:$144)</f>
        <v>0</v>
      </c>
      <c r="DI123" s="49">
        <f>$F123*SUMIF(Макро!$41:$41,DI$13,Макро!$55:$55)*SUMIF(Ввод!$141:$141,DI$15,Ввод!$144:$144)</f>
        <v>0</v>
      </c>
      <c r="DJ123" s="49">
        <f>$F123*SUMIF(Макро!$41:$41,DJ$13,Макро!$55:$55)*SUMIF(Ввод!$141:$141,DJ$15,Ввод!$144:$144)</f>
        <v>0</v>
      </c>
    </row>
    <row r="124" spans="2:114" x14ac:dyDescent="0.25">
      <c r="B124" s="162" t="str">
        <f>Ввод!D218</f>
        <v>Прочие операционные расходы №1</v>
      </c>
      <c r="C124" s="32"/>
      <c r="D124" s="45" t="str">
        <f>Ввод!F218</f>
        <v>тыс. руб.</v>
      </c>
      <c r="E124" s="45">
        <f t="shared" si="53"/>
        <v>1</v>
      </c>
      <c r="F124" s="49">
        <f>$E124*Ввод!G218</f>
        <v>127.95330387522495</v>
      </c>
      <c r="G124" s="49">
        <f>Ввод!E218</f>
        <v>1</v>
      </c>
      <c r="H124" s="49"/>
      <c r="I124" s="170"/>
      <c r="J124" s="49">
        <f>$F124*SUMIF(Макро!$41:$41,J$13,Макро!$55:$55)*SUMIF(Ввод!$141:$141,J$15,Ввод!$144:$144)</f>
        <v>32.328650081930846</v>
      </c>
      <c r="K124" s="49">
        <f>$F124*SUMIF(Макро!$41:$41,K$13,Макро!$55:$55)*SUMIF(Ввод!$141:$141,K$15,Ввод!$144:$144)</f>
        <v>32.672594906626507</v>
      </c>
      <c r="L124" s="49">
        <f>$F124*SUMIF(Макро!$41:$41,L$13,Макро!$55:$55)*SUMIF(Ввод!$141:$141,L$15,Ввод!$144:$144)</f>
        <v>33.020198963679078</v>
      </c>
      <c r="M124" s="49">
        <f>$F124*SUMIF(Макро!$41:$41,M$13,Макро!$55:$55)*SUMIF(Ввод!$141:$141,M$15,Ввод!$144:$144)</f>
        <v>33.371501183697426</v>
      </c>
      <c r="N124" s="49">
        <f>$F124*SUMIF(Макро!$41:$41,N$13,Макро!$55:$55)*SUMIF(Ввод!$141:$141,N$15,Ввод!$144:$144)</f>
        <v>33.697083268753396</v>
      </c>
      <c r="O124" s="49">
        <f>$F124*SUMIF(Макро!$41:$41,O$13,Макро!$55:$55)*SUMIF(Ввод!$141:$141,O$15,Ввод!$144:$144)</f>
        <v>34.025841827457526</v>
      </c>
      <c r="P124" s="49">
        <f>$F124*SUMIF(Макро!$41:$41,P$13,Макро!$55:$55)*SUMIF(Ввод!$141:$141,P$15,Ввод!$144:$144)</f>
        <v>34.357807850411874</v>
      </c>
      <c r="Q124" s="49">
        <f>$F124*SUMIF(Макро!$41:$41,Q$13,Макро!$55:$55)*SUMIF(Ввод!$141:$141,Q$15,Ввод!$144:$144)</f>
        <v>34.69301263057185</v>
      </c>
      <c r="R124" s="49">
        <f>$F124*SUMIF(Макро!$41:$41,R$13,Макро!$55:$55)*SUMIF(Ввод!$141:$141,R$15,Ввод!$144:$144)</f>
        <v>35.033172498822466</v>
      </c>
      <c r="S124" s="49">
        <f>$F124*SUMIF(Макро!$41:$41,S$13,Макро!$55:$55)*SUMIF(Ввод!$141:$141,S$15,Ввод!$144:$144)</f>
        <v>35.376667584374623</v>
      </c>
      <c r="T124" s="49">
        <f>$F124*SUMIF(Макро!$41:$41,T$13,Макро!$55:$55)*SUMIF(Ввод!$141:$141,T$15,Ввод!$144:$144)</f>
        <v>35.723530588541706</v>
      </c>
      <c r="U124" s="49">
        <f>$F124*SUMIF(Макро!$41:$41,U$13,Макро!$55:$55)*SUMIF(Ввод!$141:$141,U$15,Ввод!$144:$144)</f>
        <v>36.073794533268625</v>
      </c>
      <c r="V124" s="49">
        <f>$F124*SUMIF(Макро!$41:$41,V$13,Макро!$55:$55)*SUMIF(Ввод!$141:$141,V$15,Ввод!$144:$144)</f>
        <v>36.428543713969134</v>
      </c>
      <c r="W124" s="49">
        <f>$F124*SUMIF(Макро!$41:$41,W$13,Макро!$55:$55)*SUMIF(Ввод!$141:$141,W$15,Ввод!$144:$144)</f>
        <v>36.786781493050711</v>
      </c>
      <c r="X124" s="49">
        <f>$F124*SUMIF(Макро!$41:$41,X$13,Макро!$55:$55)*SUMIF(Ввод!$141:$141,X$15,Ввод!$144:$144)</f>
        <v>37.148542177340055</v>
      </c>
      <c r="Y124" s="49">
        <f>$F124*SUMIF(Макро!$41:$41,Y$13,Макро!$55:$55)*SUMIF(Ввод!$141:$141,Y$15,Ввод!$144:$144)</f>
        <v>37.51386041103671</v>
      </c>
      <c r="Z124" s="49">
        <f>$F124*SUMIF(Макро!$41:$41,Z$13,Макро!$55:$55)*SUMIF(Ввод!$141:$141,Z$15,Ввод!$144:$144)</f>
        <v>37.88231581402394</v>
      </c>
      <c r="AA124" s="49">
        <f>$F124*SUMIF(Макро!$41:$41,AA$13,Макро!$55:$55)*SUMIF(Ввод!$141:$141,AA$15,Ввод!$144:$144)</f>
        <v>38.254390129661132</v>
      </c>
      <c r="AB124" s="49">
        <f>$F124*SUMIF(Макро!$41:$41,AB$13,Макро!$55:$55)*SUMIF(Ввод!$141:$141,AB$15,Ввод!$144:$144)</f>
        <v>38.630118902355186</v>
      </c>
      <c r="AC124" s="49">
        <f>$F124*SUMIF(Макро!$41:$41,AC$13,Макро!$55:$55)*SUMIF(Ввод!$141:$141,AC$15,Ввод!$144:$144)</f>
        <v>39.009538025624728</v>
      </c>
      <c r="AD124" s="49">
        <f>$F124*SUMIF(Макро!$41:$41,AD$13,Макро!$55:$55)*SUMIF(Ввод!$141:$141,AD$15,Ввод!$144:$144)</f>
        <v>39.391547226871019</v>
      </c>
      <c r="AE124" s="49">
        <f>$F124*SUMIF(Макро!$41:$41,AE$13,Макро!$55:$55)*SUMIF(Ввод!$141:$141,AE$15,Ввод!$144:$144)</f>
        <v>39.777297334501306</v>
      </c>
      <c r="AF124" s="49">
        <f>$F124*SUMIF(Макро!$41:$41,AF$13,Макро!$55:$55)*SUMIF(Ввод!$141:$141,AF$15,Ввод!$144:$144)</f>
        <v>40.166824982137321</v>
      </c>
      <c r="AG124" s="49">
        <f>$F124*SUMIF(Макро!$41:$41,AG$13,Макро!$55:$55)*SUMIF(Ввод!$141:$141,AG$15,Ввод!$144:$144)</f>
        <v>40.560167162143308</v>
      </c>
      <c r="AH124" s="49">
        <f>$F124*SUMIF(Макро!$41:$41,AH$13,Макро!$55:$55)*SUMIF(Ввод!$141:$141,AH$15,Ввод!$144:$144)</f>
        <v>40.956179431573332</v>
      </c>
      <c r="AI124" s="49">
        <f>$F124*SUMIF(Макро!$41:$41,AI$13,Макро!$55:$55)*SUMIF(Ввод!$141:$141,AI$15,Ввод!$144:$144)</f>
        <v>41.356058196841808</v>
      </c>
      <c r="AJ124" s="49">
        <f>$F124*SUMIF(Макро!$41:$41,AJ$13,Макро!$55:$55)*SUMIF(Ввод!$141:$141,AJ$15,Ввод!$144:$144)</f>
        <v>41.759841208774198</v>
      </c>
      <c r="AK124" s="49">
        <f>$F124*SUMIF(Макро!$41:$41,AK$13,Макро!$55:$55)*SUMIF(Ввод!$141:$141,AK$15,Ввод!$144:$144)</f>
        <v>42.167566586779031</v>
      </c>
      <c r="AL124" s="49">
        <f>$F124*SUMIF(Макро!$41:$41,AL$13,Макро!$55:$55)*SUMIF(Ввод!$141:$141,AL$15,Ввод!$144:$144)</f>
        <v>42.578453675219905</v>
      </c>
      <c r="AM124" s="49">
        <f>$F124*SUMIF(Макро!$41:$41,AM$13,Макро!$55:$55)*SUMIF(Ввод!$141:$141,AM$15,Ввод!$144:$144)</f>
        <v>42.993344509029868</v>
      </c>
      <c r="AN124" s="49">
        <f>$F124*SUMIF(Макро!$41:$41,AN$13,Макро!$55:$55)*SUMIF(Ввод!$141:$141,AN$15,Ввод!$144:$144)</f>
        <v>43.412278101303826</v>
      </c>
      <c r="AO124" s="49">
        <f>$F124*SUMIF(Макро!$41:$41,AO$13,Макро!$55:$55)*SUMIF(Ввод!$141:$141,AO$15,Ввод!$144:$144)</f>
        <v>43.835293845286138</v>
      </c>
      <c r="AP124" s="49">
        <f>$F124*SUMIF(Макро!$41:$41,AP$13,Макро!$55:$55)*SUMIF(Ввод!$141:$141,AP$15,Ввод!$144:$144)</f>
        <v>44.262005727394175</v>
      </c>
      <c r="AQ124" s="49">
        <f>$F124*SUMIF(Макро!$41:$41,AQ$13,Макро!$55:$55)*SUMIF(Ввод!$141:$141,AQ$15,Ввод!$144:$144)</f>
        <v>44.692871409200109</v>
      </c>
      <c r="AR124" s="49">
        <f>$F124*SUMIF(Макро!$41:$41,AR$13,Макро!$55:$55)*SUMIF(Ввод!$141:$141,AR$15,Ввод!$144:$144)</f>
        <v>45.127931325603136</v>
      </c>
      <c r="AS124" s="49">
        <f>$F124*SUMIF(Макро!$41:$41,AS$13,Макро!$55:$55)*SUMIF(Ввод!$141:$141,AS$15,Ввод!$144:$144)</f>
        <v>45.567226305113373</v>
      </c>
      <c r="AT124" s="49">
        <f>$F124*SUMIF(Макро!$41:$41,AT$13,Макро!$55:$55)*SUMIF(Ввод!$141:$141,AT$15,Ввод!$144:$144)</f>
        <v>46.011240187353962</v>
      </c>
      <c r="AU124" s="49">
        <f>$F124*SUMIF(Макро!$41:$41,AU$13,Макро!$55:$55)*SUMIF(Ввод!$141:$141,AU$15,Ввод!$144:$144)</f>
        <v>46.459580607407112</v>
      </c>
      <c r="AV124" s="49">
        <f>$F124*SUMIF(Макро!$41:$41,AV$13,Макро!$55:$55)*SUMIF(Ввод!$141:$141,AV$15,Ввод!$144:$144)</f>
        <v>46.912289723705676</v>
      </c>
      <c r="AW124" s="49">
        <f>$F124*SUMIF(Макро!$41:$41,AW$13,Макро!$55:$55)*SUMIF(Ввод!$141:$141,AW$15,Ввод!$144:$144)</f>
        <v>47.369410105480604</v>
      </c>
      <c r="AX124" s="49">
        <f>$F124*SUMIF(Макро!$41:$41,AX$13,Макро!$55:$55)*SUMIF(Ввод!$141:$141,AX$15,Ввод!$144:$144)</f>
        <v>47.832019956059227</v>
      </c>
      <c r="AY124" s="49">
        <f>$F124*SUMIF(Макро!$41:$41,AY$13,Макро!$55:$55)*SUMIF(Ввод!$141:$141,AY$15,Ввод!$144:$144)</f>
        <v>48.299147656308691</v>
      </c>
      <c r="AZ124" s="49">
        <f>$F124*SUMIF(Макро!$41:$41,AZ$13,Макро!$55:$55)*SUMIF(Ввод!$141:$141,AZ$15,Ввод!$144:$144)</f>
        <v>48.770837327567129</v>
      </c>
      <c r="BA124" s="49">
        <f>$F124*SUMIF(Макро!$41:$41,BA$13,Макро!$55:$55)*SUMIF(Ввод!$141:$141,BA$15,Ввод!$144:$144)</f>
        <v>49.247133522061858</v>
      </c>
      <c r="BB124" s="49">
        <f>$F124*SUMIF(Макро!$41:$41,BB$13,Макро!$55:$55)*SUMIF(Ввод!$141:$141,BB$15,Ввод!$144:$144)</f>
        <v>49.728798691889502</v>
      </c>
      <c r="BC124" s="49">
        <f>$F124*SUMIF(Макро!$41:$41,BC$13,Макро!$55:$55)*SUMIF(Ввод!$141:$141,BC$15,Ввод!$144:$144)</f>
        <v>50.21517482292915</v>
      </c>
      <c r="BD124" s="49">
        <f>$F124*SUMIF(Макро!$41:$41,BD$13,Макро!$55:$55)*SUMIF(Ввод!$141:$141,BD$15,Ввод!$144:$144)</f>
        <v>50.706307991079449</v>
      </c>
      <c r="BE124" s="49">
        <f>$F124*SUMIF(Макро!$41:$41,BE$13,Макро!$55:$55)*SUMIF(Ввод!$141:$141,BE$15,Ввод!$144:$144)</f>
        <v>51.202244722887706</v>
      </c>
      <c r="BF124" s="49">
        <f>$F124*SUMIF(Макро!$41:$41,BF$13,Макро!$55:$55)*SUMIF(Ввод!$141:$141,BF$15,Ввод!$144:$144)</f>
        <v>51.704523799352188</v>
      </c>
      <c r="BG124" s="49">
        <f>$F124*SUMIF(Макро!$41:$41,BG$13,Макро!$55:$55)*SUMIF(Ввод!$141:$141,BG$15,Ввод!$144:$144)</f>
        <v>52.211730086957886</v>
      </c>
      <c r="BH124" s="49">
        <f>$F124*SUMIF(Макро!$41:$41,BH$13,Макро!$55:$55)*SUMIF(Ввод!$141:$141,BH$15,Ввод!$144:$144)</f>
        <v>52.723911920208003</v>
      </c>
      <c r="BI124" s="49">
        <f>$F124*SUMIF(Макро!$41:$41,BI$13,Макро!$55:$55)*SUMIF(Ввод!$141:$141,BI$15,Ввод!$144:$144)</f>
        <v>0</v>
      </c>
      <c r="BJ124" s="49">
        <f>$F124*SUMIF(Макро!$41:$41,BJ$13,Макро!$55:$55)*SUMIF(Ввод!$141:$141,BJ$15,Ввод!$144:$144)</f>
        <v>0</v>
      </c>
      <c r="BK124" s="49">
        <f>$F124*SUMIF(Макро!$41:$41,BK$13,Макро!$55:$55)*SUMIF(Ввод!$141:$141,BK$15,Ввод!$144:$144)</f>
        <v>0</v>
      </c>
      <c r="BL124" s="49">
        <f>$F124*SUMIF(Макро!$41:$41,BL$13,Макро!$55:$55)*SUMIF(Ввод!$141:$141,BL$15,Ввод!$144:$144)</f>
        <v>0</v>
      </c>
      <c r="BM124" s="49">
        <f>$F124*SUMIF(Макро!$41:$41,BM$13,Макро!$55:$55)*SUMIF(Ввод!$141:$141,BM$15,Ввод!$144:$144)</f>
        <v>0</v>
      </c>
      <c r="BN124" s="49">
        <f>$F124*SUMIF(Макро!$41:$41,BN$13,Макро!$55:$55)*SUMIF(Ввод!$141:$141,BN$15,Ввод!$144:$144)</f>
        <v>0</v>
      </c>
      <c r="BO124" s="49">
        <f>$F124*SUMIF(Макро!$41:$41,BO$13,Макро!$55:$55)*SUMIF(Ввод!$141:$141,BO$15,Ввод!$144:$144)</f>
        <v>0</v>
      </c>
      <c r="BP124" s="49">
        <f>$F124*SUMIF(Макро!$41:$41,BP$13,Макро!$55:$55)*SUMIF(Ввод!$141:$141,BP$15,Ввод!$144:$144)</f>
        <v>0</v>
      </c>
      <c r="BQ124" s="49">
        <f>$F124*SUMIF(Макро!$41:$41,BQ$13,Макро!$55:$55)*SUMIF(Ввод!$141:$141,BQ$15,Ввод!$144:$144)</f>
        <v>0</v>
      </c>
      <c r="BR124" s="49">
        <f>$F124*SUMIF(Макро!$41:$41,BR$13,Макро!$55:$55)*SUMIF(Ввод!$141:$141,BR$15,Ввод!$144:$144)</f>
        <v>0</v>
      </c>
      <c r="BS124" s="49">
        <f>$F124*SUMIF(Макро!$41:$41,BS$13,Макро!$55:$55)*SUMIF(Ввод!$141:$141,BS$15,Ввод!$144:$144)</f>
        <v>0</v>
      </c>
      <c r="BT124" s="49">
        <f>$F124*SUMIF(Макро!$41:$41,BT$13,Макро!$55:$55)*SUMIF(Ввод!$141:$141,BT$15,Ввод!$144:$144)</f>
        <v>0</v>
      </c>
      <c r="BU124" s="49">
        <f>$F124*SUMIF(Макро!$41:$41,BU$13,Макро!$55:$55)*SUMIF(Ввод!$141:$141,BU$15,Ввод!$144:$144)</f>
        <v>0</v>
      </c>
      <c r="BV124" s="49">
        <f>$F124*SUMIF(Макро!$41:$41,BV$13,Макро!$55:$55)*SUMIF(Ввод!$141:$141,BV$15,Ввод!$144:$144)</f>
        <v>0</v>
      </c>
      <c r="BW124" s="49">
        <f>$F124*SUMIF(Макро!$41:$41,BW$13,Макро!$55:$55)*SUMIF(Ввод!$141:$141,BW$15,Ввод!$144:$144)</f>
        <v>0</v>
      </c>
      <c r="BX124" s="49">
        <f>$F124*SUMIF(Макро!$41:$41,BX$13,Макро!$55:$55)*SUMIF(Ввод!$141:$141,BX$15,Ввод!$144:$144)</f>
        <v>0</v>
      </c>
      <c r="BY124" s="49">
        <f>$F124*SUMIF(Макро!$41:$41,BY$13,Макро!$55:$55)*SUMIF(Ввод!$141:$141,BY$15,Ввод!$144:$144)</f>
        <v>0</v>
      </c>
      <c r="BZ124" s="49">
        <f>$F124*SUMIF(Макро!$41:$41,BZ$13,Макро!$55:$55)*SUMIF(Ввод!$141:$141,BZ$15,Ввод!$144:$144)</f>
        <v>0</v>
      </c>
      <c r="CA124" s="49">
        <f>$F124*SUMIF(Макро!$41:$41,CA$13,Макро!$55:$55)*SUMIF(Ввод!$141:$141,CA$15,Ввод!$144:$144)</f>
        <v>0</v>
      </c>
      <c r="CB124" s="49">
        <f>$F124*SUMIF(Макро!$41:$41,CB$13,Макро!$55:$55)*SUMIF(Ввод!$141:$141,CB$15,Ввод!$144:$144)</f>
        <v>0</v>
      </c>
      <c r="CC124" s="49">
        <f>$F124*SUMIF(Макро!$41:$41,CC$13,Макро!$55:$55)*SUMIF(Ввод!$141:$141,CC$15,Ввод!$144:$144)</f>
        <v>0</v>
      </c>
      <c r="CD124" s="49">
        <f>$F124*SUMIF(Макро!$41:$41,CD$13,Макро!$55:$55)*SUMIF(Ввод!$141:$141,CD$15,Ввод!$144:$144)</f>
        <v>0</v>
      </c>
      <c r="CE124" s="49">
        <f>$F124*SUMIF(Макро!$41:$41,CE$13,Макро!$55:$55)*SUMIF(Ввод!$141:$141,CE$15,Ввод!$144:$144)</f>
        <v>0</v>
      </c>
      <c r="CF124" s="49">
        <f>$F124*SUMIF(Макро!$41:$41,CF$13,Макро!$55:$55)*SUMIF(Ввод!$141:$141,CF$15,Ввод!$144:$144)</f>
        <v>0</v>
      </c>
      <c r="CG124" s="49">
        <f>$F124*SUMIF(Макро!$41:$41,CG$13,Макро!$55:$55)*SUMIF(Ввод!$141:$141,CG$15,Ввод!$144:$144)</f>
        <v>0</v>
      </c>
      <c r="CH124" s="49">
        <f>$F124*SUMIF(Макро!$41:$41,CH$13,Макро!$55:$55)*SUMIF(Ввод!$141:$141,CH$15,Ввод!$144:$144)</f>
        <v>0</v>
      </c>
      <c r="CI124" s="49">
        <f>$F124*SUMIF(Макро!$41:$41,CI$13,Макро!$55:$55)*SUMIF(Ввод!$141:$141,CI$15,Ввод!$144:$144)</f>
        <v>0</v>
      </c>
      <c r="CJ124" s="49">
        <f>$F124*SUMIF(Макро!$41:$41,CJ$13,Макро!$55:$55)*SUMIF(Ввод!$141:$141,CJ$15,Ввод!$144:$144)</f>
        <v>0</v>
      </c>
      <c r="CK124" s="49">
        <f>$F124*SUMIF(Макро!$41:$41,CK$13,Макро!$55:$55)*SUMIF(Ввод!$141:$141,CK$15,Ввод!$144:$144)</f>
        <v>0</v>
      </c>
      <c r="CL124" s="49">
        <f>$F124*SUMIF(Макро!$41:$41,CL$13,Макро!$55:$55)*SUMIF(Ввод!$141:$141,CL$15,Ввод!$144:$144)</f>
        <v>0</v>
      </c>
      <c r="CM124" s="49">
        <f>$F124*SUMIF(Макро!$41:$41,CM$13,Макро!$55:$55)*SUMIF(Ввод!$141:$141,CM$15,Ввод!$144:$144)</f>
        <v>0</v>
      </c>
      <c r="CN124" s="49">
        <f>$F124*SUMIF(Макро!$41:$41,CN$13,Макро!$55:$55)*SUMIF(Ввод!$141:$141,CN$15,Ввод!$144:$144)</f>
        <v>0</v>
      </c>
      <c r="CO124" s="49">
        <f>$F124*SUMIF(Макро!$41:$41,CO$13,Макро!$55:$55)*SUMIF(Ввод!$141:$141,CO$15,Ввод!$144:$144)</f>
        <v>0</v>
      </c>
      <c r="CP124" s="49">
        <f>$F124*SUMIF(Макро!$41:$41,CP$13,Макро!$55:$55)*SUMIF(Ввод!$141:$141,CP$15,Ввод!$144:$144)</f>
        <v>0</v>
      </c>
      <c r="CQ124" s="49">
        <f>$F124*SUMIF(Макро!$41:$41,CQ$13,Макро!$55:$55)*SUMIF(Ввод!$141:$141,CQ$15,Ввод!$144:$144)</f>
        <v>0</v>
      </c>
      <c r="CR124" s="49">
        <f>$F124*SUMIF(Макро!$41:$41,CR$13,Макро!$55:$55)*SUMIF(Ввод!$141:$141,CR$15,Ввод!$144:$144)</f>
        <v>0</v>
      </c>
      <c r="CS124" s="49">
        <f>$F124*SUMIF(Макро!$41:$41,CS$13,Макро!$55:$55)*SUMIF(Ввод!$141:$141,CS$15,Ввод!$144:$144)</f>
        <v>0</v>
      </c>
      <c r="CT124" s="49">
        <f>$F124*SUMIF(Макро!$41:$41,CT$13,Макро!$55:$55)*SUMIF(Ввод!$141:$141,CT$15,Ввод!$144:$144)</f>
        <v>0</v>
      </c>
      <c r="CU124" s="49">
        <f>$F124*SUMIF(Макро!$41:$41,CU$13,Макро!$55:$55)*SUMIF(Ввод!$141:$141,CU$15,Ввод!$144:$144)</f>
        <v>0</v>
      </c>
      <c r="CV124" s="49">
        <f>$F124*SUMIF(Макро!$41:$41,CV$13,Макро!$55:$55)*SUMIF(Ввод!$141:$141,CV$15,Ввод!$144:$144)</f>
        <v>0</v>
      </c>
      <c r="CW124" s="49">
        <f>$F124*SUMIF(Макро!$41:$41,CW$13,Макро!$55:$55)*SUMIF(Ввод!$141:$141,CW$15,Ввод!$144:$144)</f>
        <v>0</v>
      </c>
      <c r="CX124" s="49">
        <f>$F124*SUMIF(Макро!$41:$41,CX$13,Макро!$55:$55)*SUMIF(Ввод!$141:$141,CX$15,Ввод!$144:$144)</f>
        <v>0</v>
      </c>
      <c r="CY124" s="49">
        <f>$F124*SUMIF(Макро!$41:$41,CY$13,Макро!$55:$55)*SUMIF(Ввод!$141:$141,CY$15,Ввод!$144:$144)</f>
        <v>0</v>
      </c>
      <c r="CZ124" s="49">
        <f>$F124*SUMIF(Макро!$41:$41,CZ$13,Макро!$55:$55)*SUMIF(Ввод!$141:$141,CZ$15,Ввод!$144:$144)</f>
        <v>0</v>
      </c>
      <c r="DA124" s="49">
        <f>$F124*SUMIF(Макро!$41:$41,DA$13,Макро!$55:$55)*SUMIF(Ввод!$141:$141,DA$15,Ввод!$144:$144)</f>
        <v>0</v>
      </c>
      <c r="DB124" s="49">
        <f>$F124*SUMIF(Макро!$41:$41,DB$13,Макро!$55:$55)*SUMIF(Ввод!$141:$141,DB$15,Ввод!$144:$144)</f>
        <v>0</v>
      </c>
      <c r="DC124" s="49">
        <f>$F124*SUMIF(Макро!$41:$41,DC$13,Макро!$55:$55)*SUMIF(Ввод!$141:$141,DC$15,Ввод!$144:$144)</f>
        <v>0</v>
      </c>
      <c r="DD124" s="49">
        <f>$F124*SUMIF(Макро!$41:$41,DD$13,Макро!$55:$55)*SUMIF(Ввод!$141:$141,DD$15,Ввод!$144:$144)</f>
        <v>0</v>
      </c>
      <c r="DE124" s="49">
        <f>$F124*SUMIF(Макро!$41:$41,DE$13,Макро!$55:$55)*SUMIF(Ввод!$141:$141,DE$15,Ввод!$144:$144)</f>
        <v>0</v>
      </c>
      <c r="DF124" s="49">
        <f>$F124*SUMIF(Макро!$41:$41,DF$13,Макро!$55:$55)*SUMIF(Ввод!$141:$141,DF$15,Ввод!$144:$144)</f>
        <v>0</v>
      </c>
      <c r="DG124" s="49">
        <f>$F124*SUMIF(Макро!$41:$41,DG$13,Макро!$55:$55)*SUMIF(Ввод!$141:$141,DG$15,Ввод!$144:$144)</f>
        <v>0</v>
      </c>
      <c r="DH124" s="49">
        <f>$F124*SUMIF(Макро!$41:$41,DH$13,Макро!$55:$55)*SUMIF(Ввод!$141:$141,DH$15,Ввод!$144:$144)</f>
        <v>0</v>
      </c>
      <c r="DI124" s="49">
        <f>$F124*SUMIF(Макро!$41:$41,DI$13,Макро!$55:$55)*SUMIF(Ввод!$141:$141,DI$15,Ввод!$144:$144)</f>
        <v>0</v>
      </c>
      <c r="DJ124" s="49">
        <f>$F124*SUMIF(Макро!$41:$41,DJ$13,Макро!$55:$55)*SUMIF(Ввод!$141:$141,DJ$15,Ввод!$144:$144)</f>
        <v>0</v>
      </c>
    </row>
    <row r="125" spans="2:114" x14ac:dyDescent="0.25">
      <c r="B125" s="162" t="str">
        <f>Ввод!D219</f>
        <v>Прочие операционные расходы №2</v>
      </c>
      <c r="C125" s="32"/>
      <c r="D125" s="45" t="str">
        <f>Ввод!F219</f>
        <v>тыс. руб.</v>
      </c>
      <c r="E125" s="45">
        <f t="shared" si="53"/>
        <v>1</v>
      </c>
      <c r="F125" s="49">
        <f>$E125*Ввод!G219</f>
        <v>820.41636391368979</v>
      </c>
      <c r="G125" s="49">
        <f>Ввод!E219</f>
        <v>0</v>
      </c>
      <c r="H125" s="49"/>
      <c r="I125" s="170"/>
      <c r="J125" s="49">
        <f>$F125*SUMIF(Макро!$41:$41,J$13,Макро!$55:$55)*SUMIF(Ввод!$141:$141,J$15,Ввод!$144:$144)</f>
        <v>207.28619541016195</v>
      </c>
      <c r="K125" s="49">
        <f>$F125*SUMIF(Макро!$41:$41,K$13,Макро!$55:$55)*SUMIF(Ввод!$141:$141,K$15,Ввод!$144:$144)</f>
        <v>209.49151527231197</v>
      </c>
      <c r="L125" s="49">
        <f>$F125*SUMIF(Макро!$41:$41,L$13,Макро!$55:$55)*SUMIF(Ввод!$141:$141,L$15,Ввод!$144:$144)</f>
        <v>211.72029755406385</v>
      </c>
      <c r="M125" s="49">
        <f>$F125*SUMIF(Макро!$41:$41,M$13,Макро!$55:$55)*SUMIF(Ввод!$141:$141,M$15,Ввод!$144:$144)</f>
        <v>213.97279187232948</v>
      </c>
      <c r="N125" s="49">
        <f>$F125*SUMIF(Макро!$41:$41,N$13,Макро!$55:$55)*SUMIF(Ввод!$141:$141,N$15,Ввод!$144:$144)</f>
        <v>216.06037274978408</v>
      </c>
      <c r="O125" s="49">
        <f>$F125*SUMIF(Макро!$41:$41,O$13,Макро!$55:$55)*SUMIF(Ввод!$141:$141,O$15,Ввод!$144:$144)</f>
        <v>218.1683206742907</v>
      </c>
      <c r="P125" s="49">
        <f>$F125*SUMIF(Макро!$41:$41,P$13,Макро!$55:$55)*SUMIF(Ввод!$141:$141,P$15,Ввод!$144:$144)</f>
        <v>220.29683435269234</v>
      </c>
      <c r="Q125" s="49">
        <f>$F125*SUMIF(Макро!$41:$41,Q$13,Макро!$55:$55)*SUMIF(Ввод!$141:$141,Q$15,Ввод!$144:$144)</f>
        <v>222.44611443047378</v>
      </c>
      <c r="R125" s="49">
        <f>$F125*SUMIF(Макро!$41:$41,R$13,Макро!$55:$55)*SUMIF(Ввод!$141:$141,R$15,Ввод!$144:$144)</f>
        <v>224.62716575003697</v>
      </c>
      <c r="S125" s="49">
        <f>$F125*SUMIF(Макро!$41:$41,S$13,Макро!$55:$55)*SUMIF(Ввод!$141:$141,S$15,Ввод!$144:$144)</f>
        <v>226.82960195587134</v>
      </c>
      <c r="T125" s="49">
        <f>$F125*SUMIF(Макро!$41:$41,T$13,Макро!$55:$55)*SUMIF(Ввод!$141:$141,T$15,Ввод!$144:$144)</f>
        <v>229.0536327236305</v>
      </c>
      <c r="U125" s="49">
        <f>$F125*SUMIF(Макро!$41:$41,U$13,Макро!$55:$55)*SUMIF(Ввод!$141:$141,U$15,Ввод!$144:$144)</f>
        <v>231.29946978480672</v>
      </c>
      <c r="V125" s="49">
        <f>$F125*SUMIF(Макро!$41:$41,V$13,Макро!$55:$55)*SUMIF(Ввод!$141:$141,V$15,Ввод!$144:$144)</f>
        <v>233.57406547024118</v>
      </c>
      <c r="W125" s="49">
        <f>$F125*SUMIF(Макро!$41:$41,W$13,Макро!$55:$55)*SUMIF(Ввод!$141:$141,W$15,Ввод!$144:$144)</f>
        <v>235.87102949718985</v>
      </c>
      <c r="X125" s="49">
        <f>$F125*SUMIF(Макро!$41:$41,X$13,Макро!$55:$55)*SUMIF(Ввод!$141:$141,X$15,Ввод!$144:$144)</f>
        <v>238.19058183560398</v>
      </c>
      <c r="Y125" s="49">
        <f>$F125*SUMIF(Макро!$41:$41,Y$13,Макро!$55:$55)*SUMIF(Ввод!$141:$141,Y$15,Ввод!$144:$144)</f>
        <v>240.53294461861623</v>
      </c>
      <c r="Z125" s="49">
        <f>$F125*SUMIF(Макро!$41:$41,Z$13,Макро!$55:$55)*SUMIF(Ввод!$141:$141,Z$15,Ввод!$144:$144)</f>
        <v>242.89542243535092</v>
      </c>
      <c r="AA125" s="49">
        <f>$F125*SUMIF(Макро!$41:$41,AA$13,Макро!$55:$55)*SUMIF(Ввод!$141:$141,AA$15,Ввод!$144:$144)</f>
        <v>245.28110414809836</v>
      </c>
      <c r="AB125" s="49">
        <f>$F125*SUMIF(Макро!$41:$41,AB$13,Макро!$55:$55)*SUMIF(Ввод!$141:$141,AB$15,Ввод!$144:$144)</f>
        <v>247.69021766197844</v>
      </c>
      <c r="AC125" s="49">
        <f>$F125*SUMIF(Макро!$41:$41,AC$13,Макро!$55:$55)*SUMIF(Ввод!$141:$141,AC$15,Ввод!$144:$144)</f>
        <v>250.12299312056038</v>
      </c>
      <c r="AD125" s="49">
        <f>$F125*SUMIF(Макро!$41:$41,AD$13,Макро!$55:$55)*SUMIF(Ввод!$141:$141,AD$15,Ввод!$144:$144)</f>
        <v>252.57237574981764</v>
      </c>
      <c r="AE125" s="49">
        <f>$F125*SUMIF(Макро!$41:$41,AE$13,Макро!$55:$55)*SUMIF(Ввод!$141:$141,AE$15,Ввод!$144:$144)</f>
        <v>255.04574447963151</v>
      </c>
      <c r="AF125" s="49">
        <f>$F125*SUMIF(Макро!$41:$41,AF$13,Макро!$55:$55)*SUMIF(Ввод!$141:$141,AF$15,Ввод!$144:$144)</f>
        <v>257.5433341989953</v>
      </c>
      <c r="AG125" s="49">
        <f>$F125*SUMIF(Макро!$41:$41,AG$13,Макро!$55:$55)*SUMIF(Ввод!$141:$141,AG$15,Ввод!$144:$144)</f>
        <v>260.0653820971026</v>
      </c>
      <c r="AH125" s="49">
        <f>$F125*SUMIF(Макро!$41:$41,AH$13,Макро!$55:$55)*SUMIF(Ввод!$141:$141,AH$15,Ввод!$144:$144)</f>
        <v>262.60455018664106</v>
      </c>
      <c r="AI125" s="49">
        <f>$F125*SUMIF(Макро!$41:$41,AI$13,Макро!$55:$55)*SUMIF(Ввод!$141:$141,AI$15,Ввод!$144:$144)</f>
        <v>265.16850963647113</v>
      </c>
      <c r="AJ125" s="49">
        <f>$F125*SUMIF(Макро!$41:$41,AJ$13,Макро!$55:$55)*SUMIF(Ввод!$141:$141,AJ$15,Ввод!$144:$144)</f>
        <v>267.75750249891985</v>
      </c>
      <c r="AK125" s="49">
        <f>$F125*SUMIF(Макро!$41:$41,AK$13,Макро!$55:$55)*SUMIF(Ввод!$141:$141,AK$15,Ввод!$144:$144)</f>
        <v>270.37177318961068</v>
      </c>
      <c r="AL125" s="49">
        <f>$F125*SUMIF(Макро!$41:$41,AL$13,Макро!$55:$55)*SUMIF(Ввод!$141:$141,AL$15,Ввод!$144:$144)</f>
        <v>273.00631626797053</v>
      </c>
      <c r="AM125" s="49">
        <f>$F125*SUMIF(Макро!$41:$41,AM$13,Макро!$55:$55)*SUMIF(Ввод!$141:$141,AM$15,Ввод!$144:$144)</f>
        <v>275.66653072892274</v>
      </c>
      <c r="AN125" s="49">
        <f>$F125*SUMIF(Макро!$41:$41,AN$13,Макро!$55:$55)*SUMIF(Ввод!$141:$141,AN$15,Ввод!$144:$144)</f>
        <v>278.35266671826662</v>
      </c>
      <c r="AO125" s="49">
        <f>$F125*SUMIF(Макро!$41:$41,AO$13,Макро!$55:$55)*SUMIF(Ввод!$141:$141,AO$15,Ввод!$144:$144)</f>
        <v>281.06497681925975</v>
      </c>
      <c r="AP125" s="49">
        <f>$F125*SUMIF(Макро!$41:$41,AP$13,Макро!$55:$55)*SUMIF(Ввод!$141:$141,AP$15,Ввод!$144:$144)</f>
        <v>283.80098597381215</v>
      </c>
      <c r="AQ125" s="49">
        <f>$F125*SUMIF(Макро!$41:$41,AQ$13,Макро!$55:$55)*SUMIF(Ввод!$141:$141,AQ$15,Ввод!$144:$144)</f>
        <v>286.56362863560014</v>
      </c>
      <c r="AR125" s="49">
        <f>$F125*SUMIF(Макро!$41:$41,AR$13,Макро!$55:$55)*SUMIF(Ввод!$141:$141,AR$15,Ввод!$144:$144)</f>
        <v>289.35316406680738</v>
      </c>
      <c r="AS125" s="49">
        <f>$F125*SUMIF(Макро!$41:$41,AS$13,Макро!$55:$55)*SUMIF(Ввод!$141:$141,AS$15,Ввод!$144:$144)</f>
        <v>292.16985405338858</v>
      </c>
      <c r="AT125" s="49">
        <f>$F125*SUMIF(Макро!$41:$41,AT$13,Макро!$55:$55)*SUMIF(Ввод!$141:$141,AT$15,Ввод!$144:$144)</f>
        <v>295.01680089854591</v>
      </c>
      <c r="AU125" s="49">
        <f>$F125*SUMIF(Макро!$41:$41,AU$13,Макро!$55:$55)*SUMIF(Ввод!$141:$141,AU$15,Ввод!$144:$144)</f>
        <v>297.89148882043207</v>
      </c>
      <c r="AV125" s="49">
        <f>$F125*SUMIF(Макро!$41:$41,AV$13,Макро!$55:$55)*SUMIF(Ввод!$141:$141,AV$15,Ввод!$144:$144)</f>
        <v>300.79418813225624</v>
      </c>
      <c r="AW125" s="49">
        <f>$F125*SUMIF(Макро!$41:$41,AW$13,Макро!$55:$55)*SUMIF(Ввод!$141:$141,AW$15,Ввод!$144:$144)</f>
        <v>303.72517178120006</v>
      </c>
      <c r="AX125" s="49">
        <f>$F125*SUMIF(Макро!$41:$41,AX$13,Макро!$55:$55)*SUMIF(Ввод!$141:$141,AX$15,Ввод!$144:$144)</f>
        <v>306.69135303660931</v>
      </c>
      <c r="AY125" s="49">
        <f>$F125*SUMIF(Макро!$41:$41,AY$13,Макро!$55:$55)*SUMIF(Ввод!$141:$141,AY$15,Ввод!$144:$144)</f>
        <v>309.68650203014954</v>
      </c>
      <c r="AZ125" s="49">
        <f>$F125*SUMIF(Макро!$41:$41,AZ$13,Макро!$55:$55)*SUMIF(Ввод!$141:$141,AZ$15,Ввод!$144:$144)</f>
        <v>312.71090166086839</v>
      </c>
      <c r="BA125" s="49">
        <f>$F125*SUMIF(Макро!$41:$41,BA$13,Макро!$55:$55)*SUMIF(Ввод!$141:$141,BA$15,Ввод!$144:$144)</f>
        <v>315.76483759060687</v>
      </c>
      <c r="BB125" s="49">
        <f>$F125*SUMIF(Макро!$41:$41,BB$13,Макро!$55:$55)*SUMIF(Ввод!$141:$141,BB$15,Ввод!$144:$144)</f>
        <v>318.85319854171769</v>
      </c>
      <c r="BC125" s="49">
        <f>$F125*SUMIF(Макро!$41:$41,BC$13,Макро!$55:$55)*SUMIF(Ввод!$141:$141,BC$15,Ввод!$144:$144)</f>
        <v>321.97176543164403</v>
      </c>
      <c r="BD125" s="49">
        <f>$F125*SUMIF(Макро!$41:$41,BD$13,Макро!$55:$55)*SUMIF(Ввод!$141:$141,BD$15,Ввод!$144:$144)</f>
        <v>325.12083369176651</v>
      </c>
      <c r="BE125" s="49">
        <f>$F125*SUMIF(Макро!$41:$41,BE$13,Макро!$55:$55)*SUMIF(Ввод!$141:$141,BE$15,Ввод!$144:$144)</f>
        <v>328.30070164295387</v>
      </c>
      <c r="BF125" s="49">
        <f>$F125*SUMIF(Макро!$41:$41,BF$13,Макро!$55:$55)*SUMIF(Ввод!$141:$141,BF$15,Ввод!$144:$144)</f>
        <v>331.52123570579261</v>
      </c>
      <c r="BG125" s="49">
        <f>$F125*SUMIF(Макро!$41:$41,BG$13,Макро!$55:$55)*SUMIF(Ввод!$141:$141,BG$15,Ввод!$144:$144)</f>
        <v>334.77336226781881</v>
      </c>
      <c r="BH125" s="49">
        <f>$F125*SUMIF(Макро!$41:$41,BH$13,Макро!$55:$55)*SUMIF(Ввод!$141:$141,BH$15,Ввод!$144:$144)</f>
        <v>338.05739124222868</v>
      </c>
      <c r="BI125" s="49">
        <f>$F125*SUMIF(Макро!$41:$41,BI$13,Макро!$55:$55)*SUMIF(Ввод!$141:$141,BI$15,Ввод!$144:$144)</f>
        <v>0</v>
      </c>
      <c r="BJ125" s="49">
        <f>$F125*SUMIF(Макро!$41:$41,BJ$13,Макро!$55:$55)*SUMIF(Ввод!$141:$141,BJ$15,Ввод!$144:$144)</f>
        <v>0</v>
      </c>
      <c r="BK125" s="49">
        <f>$F125*SUMIF(Макро!$41:$41,BK$13,Макро!$55:$55)*SUMIF(Ввод!$141:$141,BK$15,Ввод!$144:$144)</f>
        <v>0</v>
      </c>
      <c r="BL125" s="49">
        <f>$F125*SUMIF(Макро!$41:$41,BL$13,Макро!$55:$55)*SUMIF(Ввод!$141:$141,BL$15,Ввод!$144:$144)</f>
        <v>0</v>
      </c>
      <c r="BM125" s="49">
        <f>$F125*SUMIF(Макро!$41:$41,BM$13,Макро!$55:$55)*SUMIF(Ввод!$141:$141,BM$15,Ввод!$144:$144)</f>
        <v>0</v>
      </c>
      <c r="BN125" s="49">
        <f>$F125*SUMIF(Макро!$41:$41,BN$13,Макро!$55:$55)*SUMIF(Ввод!$141:$141,BN$15,Ввод!$144:$144)</f>
        <v>0</v>
      </c>
      <c r="BO125" s="49">
        <f>$F125*SUMIF(Макро!$41:$41,BO$13,Макро!$55:$55)*SUMIF(Ввод!$141:$141,BO$15,Ввод!$144:$144)</f>
        <v>0</v>
      </c>
      <c r="BP125" s="49">
        <f>$F125*SUMIF(Макро!$41:$41,BP$13,Макро!$55:$55)*SUMIF(Ввод!$141:$141,BP$15,Ввод!$144:$144)</f>
        <v>0</v>
      </c>
      <c r="BQ125" s="49">
        <f>$F125*SUMIF(Макро!$41:$41,BQ$13,Макро!$55:$55)*SUMIF(Ввод!$141:$141,BQ$15,Ввод!$144:$144)</f>
        <v>0</v>
      </c>
      <c r="BR125" s="49">
        <f>$F125*SUMIF(Макро!$41:$41,BR$13,Макро!$55:$55)*SUMIF(Ввод!$141:$141,BR$15,Ввод!$144:$144)</f>
        <v>0</v>
      </c>
      <c r="BS125" s="49">
        <f>$F125*SUMIF(Макро!$41:$41,BS$13,Макро!$55:$55)*SUMIF(Ввод!$141:$141,BS$15,Ввод!$144:$144)</f>
        <v>0</v>
      </c>
      <c r="BT125" s="49">
        <f>$F125*SUMIF(Макро!$41:$41,BT$13,Макро!$55:$55)*SUMIF(Ввод!$141:$141,BT$15,Ввод!$144:$144)</f>
        <v>0</v>
      </c>
      <c r="BU125" s="49">
        <f>$F125*SUMIF(Макро!$41:$41,BU$13,Макро!$55:$55)*SUMIF(Ввод!$141:$141,BU$15,Ввод!$144:$144)</f>
        <v>0</v>
      </c>
      <c r="BV125" s="49">
        <f>$F125*SUMIF(Макро!$41:$41,BV$13,Макро!$55:$55)*SUMIF(Ввод!$141:$141,BV$15,Ввод!$144:$144)</f>
        <v>0</v>
      </c>
      <c r="BW125" s="49">
        <f>$F125*SUMIF(Макро!$41:$41,BW$13,Макро!$55:$55)*SUMIF(Ввод!$141:$141,BW$15,Ввод!$144:$144)</f>
        <v>0</v>
      </c>
      <c r="BX125" s="49">
        <f>$F125*SUMIF(Макро!$41:$41,BX$13,Макро!$55:$55)*SUMIF(Ввод!$141:$141,BX$15,Ввод!$144:$144)</f>
        <v>0</v>
      </c>
      <c r="BY125" s="49">
        <f>$F125*SUMIF(Макро!$41:$41,BY$13,Макро!$55:$55)*SUMIF(Ввод!$141:$141,BY$15,Ввод!$144:$144)</f>
        <v>0</v>
      </c>
      <c r="BZ125" s="49">
        <f>$F125*SUMIF(Макро!$41:$41,BZ$13,Макро!$55:$55)*SUMIF(Ввод!$141:$141,BZ$15,Ввод!$144:$144)</f>
        <v>0</v>
      </c>
      <c r="CA125" s="49">
        <f>$F125*SUMIF(Макро!$41:$41,CA$13,Макро!$55:$55)*SUMIF(Ввод!$141:$141,CA$15,Ввод!$144:$144)</f>
        <v>0</v>
      </c>
      <c r="CB125" s="49">
        <f>$F125*SUMIF(Макро!$41:$41,CB$13,Макро!$55:$55)*SUMIF(Ввод!$141:$141,CB$15,Ввод!$144:$144)</f>
        <v>0</v>
      </c>
      <c r="CC125" s="49">
        <f>$F125*SUMIF(Макро!$41:$41,CC$13,Макро!$55:$55)*SUMIF(Ввод!$141:$141,CC$15,Ввод!$144:$144)</f>
        <v>0</v>
      </c>
      <c r="CD125" s="49">
        <f>$F125*SUMIF(Макро!$41:$41,CD$13,Макро!$55:$55)*SUMIF(Ввод!$141:$141,CD$15,Ввод!$144:$144)</f>
        <v>0</v>
      </c>
      <c r="CE125" s="49">
        <f>$F125*SUMIF(Макро!$41:$41,CE$13,Макро!$55:$55)*SUMIF(Ввод!$141:$141,CE$15,Ввод!$144:$144)</f>
        <v>0</v>
      </c>
      <c r="CF125" s="49">
        <f>$F125*SUMIF(Макро!$41:$41,CF$13,Макро!$55:$55)*SUMIF(Ввод!$141:$141,CF$15,Ввод!$144:$144)</f>
        <v>0</v>
      </c>
      <c r="CG125" s="49">
        <f>$F125*SUMIF(Макро!$41:$41,CG$13,Макро!$55:$55)*SUMIF(Ввод!$141:$141,CG$15,Ввод!$144:$144)</f>
        <v>0</v>
      </c>
      <c r="CH125" s="49">
        <f>$F125*SUMIF(Макро!$41:$41,CH$13,Макро!$55:$55)*SUMIF(Ввод!$141:$141,CH$15,Ввод!$144:$144)</f>
        <v>0</v>
      </c>
      <c r="CI125" s="49">
        <f>$F125*SUMIF(Макро!$41:$41,CI$13,Макро!$55:$55)*SUMIF(Ввод!$141:$141,CI$15,Ввод!$144:$144)</f>
        <v>0</v>
      </c>
      <c r="CJ125" s="49">
        <f>$F125*SUMIF(Макро!$41:$41,CJ$13,Макро!$55:$55)*SUMIF(Ввод!$141:$141,CJ$15,Ввод!$144:$144)</f>
        <v>0</v>
      </c>
      <c r="CK125" s="49">
        <f>$F125*SUMIF(Макро!$41:$41,CK$13,Макро!$55:$55)*SUMIF(Ввод!$141:$141,CK$15,Ввод!$144:$144)</f>
        <v>0</v>
      </c>
      <c r="CL125" s="49">
        <f>$F125*SUMIF(Макро!$41:$41,CL$13,Макро!$55:$55)*SUMIF(Ввод!$141:$141,CL$15,Ввод!$144:$144)</f>
        <v>0</v>
      </c>
      <c r="CM125" s="49">
        <f>$F125*SUMIF(Макро!$41:$41,CM$13,Макро!$55:$55)*SUMIF(Ввод!$141:$141,CM$15,Ввод!$144:$144)</f>
        <v>0</v>
      </c>
      <c r="CN125" s="49">
        <f>$F125*SUMIF(Макро!$41:$41,CN$13,Макро!$55:$55)*SUMIF(Ввод!$141:$141,CN$15,Ввод!$144:$144)</f>
        <v>0</v>
      </c>
      <c r="CO125" s="49">
        <f>$F125*SUMIF(Макро!$41:$41,CO$13,Макро!$55:$55)*SUMIF(Ввод!$141:$141,CO$15,Ввод!$144:$144)</f>
        <v>0</v>
      </c>
      <c r="CP125" s="49">
        <f>$F125*SUMIF(Макро!$41:$41,CP$13,Макро!$55:$55)*SUMIF(Ввод!$141:$141,CP$15,Ввод!$144:$144)</f>
        <v>0</v>
      </c>
      <c r="CQ125" s="49">
        <f>$F125*SUMIF(Макро!$41:$41,CQ$13,Макро!$55:$55)*SUMIF(Ввод!$141:$141,CQ$15,Ввод!$144:$144)</f>
        <v>0</v>
      </c>
      <c r="CR125" s="49">
        <f>$F125*SUMIF(Макро!$41:$41,CR$13,Макро!$55:$55)*SUMIF(Ввод!$141:$141,CR$15,Ввод!$144:$144)</f>
        <v>0</v>
      </c>
      <c r="CS125" s="49">
        <f>$F125*SUMIF(Макро!$41:$41,CS$13,Макро!$55:$55)*SUMIF(Ввод!$141:$141,CS$15,Ввод!$144:$144)</f>
        <v>0</v>
      </c>
      <c r="CT125" s="49">
        <f>$F125*SUMIF(Макро!$41:$41,CT$13,Макро!$55:$55)*SUMIF(Ввод!$141:$141,CT$15,Ввод!$144:$144)</f>
        <v>0</v>
      </c>
      <c r="CU125" s="49">
        <f>$F125*SUMIF(Макро!$41:$41,CU$13,Макро!$55:$55)*SUMIF(Ввод!$141:$141,CU$15,Ввод!$144:$144)</f>
        <v>0</v>
      </c>
      <c r="CV125" s="49">
        <f>$F125*SUMIF(Макро!$41:$41,CV$13,Макро!$55:$55)*SUMIF(Ввод!$141:$141,CV$15,Ввод!$144:$144)</f>
        <v>0</v>
      </c>
      <c r="CW125" s="49">
        <f>$F125*SUMIF(Макро!$41:$41,CW$13,Макро!$55:$55)*SUMIF(Ввод!$141:$141,CW$15,Ввод!$144:$144)</f>
        <v>0</v>
      </c>
      <c r="CX125" s="49">
        <f>$F125*SUMIF(Макро!$41:$41,CX$13,Макро!$55:$55)*SUMIF(Ввод!$141:$141,CX$15,Ввод!$144:$144)</f>
        <v>0</v>
      </c>
      <c r="CY125" s="49">
        <f>$F125*SUMIF(Макро!$41:$41,CY$13,Макро!$55:$55)*SUMIF(Ввод!$141:$141,CY$15,Ввод!$144:$144)</f>
        <v>0</v>
      </c>
      <c r="CZ125" s="49">
        <f>$F125*SUMIF(Макро!$41:$41,CZ$13,Макро!$55:$55)*SUMIF(Ввод!$141:$141,CZ$15,Ввод!$144:$144)</f>
        <v>0</v>
      </c>
      <c r="DA125" s="49">
        <f>$F125*SUMIF(Макро!$41:$41,DA$13,Макро!$55:$55)*SUMIF(Ввод!$141:$141,DA$15,Ввод!$144:$144)</f>
        <v>0</v>
      </c>
      <c r="DB125" s="49">
        <f>$F125*SUMIF(Макро!$41:$41,DB$13,Макро!$55:$55)*SUMIF(Ввод!$141:$141,DB$15,Ввод!$144:$144)</f>
        <v>0</v>
      </c>
      <c r="DC125" s="49">
        <f>$F125*SUMIF(Макро!$41:$41,DC$13,Макро!$55:$55)*SUMIF(Ввод!$141:$141,DC$15,Ввод!$144:$144)</f>
        <v>0</v>
      </c>
      <c r="DD125" s="49">
        <f>$F125*SUMIF(Макро!$41:$41,DD$13,Макро!$55:$55)*SUMIF(Ввод!$141:$141,DD$15,Ввод!$144:$144)</f>
        <v>0</v>
      </c>
      <c r="DE125" s="49">
        <f>$F125*SUMIF(Макро!$41:$41,DE$13,Макро!$55:$55)*SUMIF(Ввод!$141:$141,DE$15,Ввод!$144:$144)</f>
        <v>0</v>
      </c>
      <c r="DF125" s="49">
        <f>$F125*SUMIF(Макро!$41:$41,DF$13,Макро!$55:$55)*SUMIF(Ввод!$141:$141,DF$15,Ввод!$144:$144)</f>
        <v>0</v>
      </c>
      <c r="DG125" s="49">
        <f>$F125*SUMIF(Макро!$41:$41,DG$13,Макро!$55:$55)*SUMIF(Ввод!$141:$141,DG$15,Ввод!$144:$144)</f>
        <v>0</v>
      </c>
      <c r="DH125" s="49">
        <f>$F125*SUMIF(Макро!$41:$41,DH$13,Макро!$55:$55)*SUMIF(Ввод!$141:$141,DH$15,Ввод!$144:$144)</f>
        <v>0</v>
      </c>
      <c r="DI125" s="49">
        <f>$F125*SUMIF(Макро!$41:$41,DI$13,Макро!$55:$55)*SUMIF(Ввод!$141:$141,DI$15,Ввод!$144:$144)</f>
        <v>0</v>
      </c>
      <c r="DJ125" s="49">
        <f>$F125*SUMIF(Макро!$41:$41,DJ$13,Макро!$55:$55)*SUMIF(Ввод!$141:$141,DJ$15,Ввод!$144:$144)</f>
        <v>0</v>
      </c>
    </row>
    <row r="126" spans="2:114" x14ac:dyDescent="0.25">
      <c r="B126" s="162" t="str">
        <f>Ввод!D220</f>
        <v>Прочие операционные расходы №3</v>
      </c>
      <c r="C126" s="32"/>
      <c r="D126" s="45" t="str">
        <f>Ввод!F220</f>
        <v>тыс. руб.</v>
      </c>
      <c r="E126" s="45">
        <f t="shared" si="53"/>
        <v>1</v>
      </c>
      <c r="F126" s="49">
        <f>$E126*Ввод!G220</f>
        <v>30.063367295805058</v>
      </c>
      <c r="G126" s="49">
        <f>Ввод!E220</f>
        <v>1</v>
      </c>
      <c r="H126" s="49"/>
      <c r="I126" s="170"/>
      <c r="J126" s="49">
        <f>$F126*SUMIF(Макро!$41:$41,J$13,Макро!$55:$55)*SUMIF(Ввод!$141:$141,J$15,Ввод!$144:$144)</f>
        <v>7.5958029386909143</v>
      </c>
      <c r="K126" s="49">
        <f>$F126*SUMIF(Макро!$41:$41,K$13,Макро!$55:$55)*SUMIF(Ввод!$141:$141,K$15,Ввод!$144:$144)</f>
        <v>7.6766147605130408</v>
      </c>
      <c r="L126" s="49">
        <f>$F126*SUMIF(Макро!$41:$41,L$13,Макро!$55:$55)*SUMIF(Ввод!$141:$141,L$15,Ввод!$144:$144)</f>
        <v>7.7582863400986213</v>
      </c>
      <c r="M126" s="49">
        <f>$F126*SUMIF(Макро!$41:$41,M$13,Макро!$55:$55)*SUMIF(Ввод!$141:$141,M$15,Ввод!$144:$144)</f>
        <v>7.8408268244189188</v>
      </c>
      <c r="N126" s="49">
        <f>$F126*SUMIF(Макро!$41:$41,N$13,Макро!$55:$55)*SUMIF(Ввод!$141:$141,N$15,Ввод!$144:$144)</f>
        <v>7.917324214572413</v>
      </c>
      <c r="O126" s="49">
        <f>$F126*SUMIF(Макро!$41:$41,O$13,Макро!$55:$55)*SUMIF(Ввод!$141:$141,O$15,Ввод!$144:$144)</f>
        <v>7.9945679355442438</v>
      </c>
      <c r="P126" s="49">
        <f>$F126*SUMIF(Макро!$41:$41,P$13,Макро!$55:$55)*SUMIF(Ввод!$141:$141,P$15,Ввод!$144:$144)</f>
        <v>8.0725652687552429</v>
      </c>
      <c r="Q126" s="49">
        <f>$F126*SUMIF(Макро!$41:$41,Q$13,Макро!$55:$55)*SUMIF(Ввод!$141:$141,Q$15,Ввод!$144:$144)</f>
        <v>8.1513235666659103</v>
      </c>
      <c r="R126" s="49">
        <f>$F126*SUMIF(Макро!$41:$41,R$13,Макро!$55:$55)*SUMIF(Ввод!$141:$141,R$15,Ввод!$144:$144)</f>
        <v>8.2312460911243885</v>
      </c>
      <c r="S126" s="49">
        <f>$F126*SUMIF(Макро!$41:$41,S$13,Макро!$55:$55)*SUMIF(Ввод!$141:$141,S$15,Ввод!$144:$144)</f>
        <v>8.3119522441388405</v>
      </c>
      <c r="T126" s="49">
        <f>$F126*SUMIF(Макро!$41:$41,T$13,Макро!$55:$55)*SUMIF(Ввод!$141:$141,T$15,Ввод!$144:$144)</f>
        <v>8.3934497090715965</v>
      </c>
      <c r="U126" s="49">
        <f>$F126*SUMIF(Макро!$41:$41,U$13,Макро!$55:$55)*SUMIF(Ввод!$141:$141,U$15,Ввод!$144:$144)</f>
        <v>8.4757462446192164</v>
      </c>
      <c r="V126" s="49">
        <f>$F126*SUMIF(Макро!$41:$41,V$13,Макро!$55:$55)*SUMIF(Ввод!$141:$141,V$15,Ввод!$144:$144)</f>
        <v>8.5590966122477496</v>
      </c>
      <c r="W126" s="49">
        <f>$F126*SUMIF(Макро!$41:$41,W$13,Макро!$55:$55)*SUMIF(Ввод!$141:$141,W$15,Ввод!$144:$144)</f>
        <v>8.643266646202207</v>
      </c>
      <c r="X126" s="49">
        <f>$F126*SUMIF(Макро!$41:$41,X$13,Макро!$55:$55)*SUMIF(Ввод!$141:$141,X$15,Ввод!$144:$144)</f>
        <v>8.7282644070695472</v>
      </c>
      <c r="Y126" s="49">
        <f>$F126*SUMIF(Макро!$41:$41,Y$13,Макро!$55:$55)*SUMIF(Ввод!$141:$141,Y$15,Ввод!$144:$144)</f>
        <v>8.8140980347044167</v>
      </c>
      <c r="Z126" s="49">
        <f>$F126*SUMIF(Макро!$41:$41,Z$13,Макро!$55:$55)*SUMIF(Ввод!$141:$141,Z$15,Ввод!$144:$144)</f>
        <v>8.9006687583719408</v>
      </c>
      <c r="AA126" s="49">
        <f>$F126*SUMIF(Макро!$41:$41,AA$13,Макро!$55:$55)*SUMIF(Ввод!$141:$141,AA$15,Ввод!$144:$144)</f>
        <v>8.9880897664550474</v>
      </c>
      <c r="AB126" s="49">
        <f>$F126*SUMIF(Макро!$41:$41,AB$13,Макро!$55:$55)*SUMIF(Ввод!$141:$141,AB$15,Ввод!$144:$144)</f>
        <v>9.076369410317298</v>
      </c>
      <c r="AC126" s="49">
        <f>$F126*SUMIF(Макро!$41:$41,AC$13,Макро!$55:$55)*SUMIF(Ввод!$141:$141,AC$15,Ввод!$144:$144)</f>
        <v>9.1655161233480786</v>
      </c>
      <c r="AD126" s="49">
        <f>$F126*SUMIF(Макро!$41:$41,AD$13,Макро!$55:$55)*SUMIF(Ввод!$141:$141,AD$15,Ввод!$144:$144)</f>
        <v>9.2552713901495007</v>
      </c>
      <c r="AE126" s="49">
        <f>$F126*SUMIF(Макро!$41:$41,AE$13,Макро!$55:$55)*SUMIF(Ввод!$141:$141,AE$15,Ввод!$144:$144)</f>
        <v>9.3459056044984674</v>
      </c>
      <c r="AF126" s="49">
        <f>$F126*SUMIF(Макро!$41:$41,AF$13,Макро!$55:$55)*SUMIF(Ввод!$141:$141,AF$15,Ввод!$144:$144)</f>
        <v>9.4374273736758543</v>
      </c>
      <c r="AG126" s="49">
        <f>$F126*SUMIF(Макро!$41:$41,AG$13,Макро!$55:$55)*SUMIF(Ввод!$141:$141,AG$15,Ввод!$144:$144)</f>
        <v>9.5298453892511628</v>
      </c>
      <c r="AH126" s="49">
        <f>$F126*SUMIF(Макро!$41:$41,AH$13,Макро!$55:$55)*SUMIF(Ввод!$141:$141,AH$15,Ввод!$144:$144)</f>
        <v>9.6228907577484843</v>
      </c>
      <c r="AI126" s="49">
        <f>$F126*SUMIF(Макро!$41:$41,AI$13,Макро!$55:$55)*SUMIF(Ввод!$141:$141,AI$15,Ввод!$144:$144)</f>
        <v>9.7168445817605811</v>
      </c>
      <c r="AJ126" s="49">
        <f>$F126*SUMIF(Макро!$41:$41,AJ$13,Макро!$55:$55)*SUMIF(Ввод!$141:$141,AJ$15,Ввод!$144:$144)</f>
        <v>9.8117157310617937</v>
      </c>
      <c r="AK126" s="49">
        <f>$F126*SUMIF(Макро!$41:$41,AK$13,Макро!$55:$55)*SUMIF(Ввод!$141:$141,AK$15,Ввод!$144:$144)</f>
        <v>9.9075131620271826</v>
      </c>
      <c r="AL126" s="49">
        <f>$F126*SUMIF(Макро!$41:$41,AL$13,Макро!$55:$55)*SUMIF(Ввод!$141:$141,AL$15,Ввод!$144:$144)</f>
        <v>10.004053455109007</v>
      </c>
      <c r="AM126" s="49">
        <f>$F126*SUMIF(Макро!$41:$41,AM$13,Макро!$55:$55)*SUMIF(Ввод!$141:$141,AM$15,Ввод!$144:$144)</f>
        <v>10.101534451275036</v>
      </c>
      <c r="AN126" s="49">
        <f>$F126*SUMIF(Макро!$41:$41,AN$13,Макро!$55:$55)*SUMIF(Ввод!$141:$141,AN$15,Ввод!$144:$144)</f>
        <v>10.199965316877107</v>
      </c>
      <c r="AO126" s="49">
        <f>$F126*SUMIF(Макро!$41:$41,AO$13,Макро!$55:$55)*SUMIF(Ввод!$141:$141,AO$15,Ввод!$144:$144)</f>
        <v>10.299355307585357</v>
      </c>
      <c r="AP126" s="49">
        <f>$F126*SUMIF(Макро!$41:$41,AP$13,Макро!$55:$55)*SUMIF(Ввод!$141:$141,AP$15,Ввод!$144:$144)</f>
        <v>10.399613727280466</v>
      </c>
      <c r="AQ126" s="49">
        <f>$F126*SUMIF(Макро!$41:$41,AQ$13,Макро!$55:$55)*SUMIF(Ввод!$141:$141,AQ$15,Ввод!$144:$144)</f>
        <v>10.500848106190453</v>
      </c>
      <c r="AR126" s="49">
        <f>$F126*SUMIF(Макро!$41:$41,AR$13,Макро!$55:$55)*SUMIF(Ввод!$141:$141,AR$15,Ввод!$144:$144)</f>
        <v>10.603067944728275</v>
      </c>
      <c r="AS126" s="49">
        <f>$F126*SUMIF(Макро!$41:$41,AS$13,Макро!$55:$55)*SUMIF(Ввод!$141:$141,AS$15,Ввод!$144:$144)</f>
        <v>10.706282835788048</v>
      </c>
      <c r="AT126" s="49">
        <f>$F126*SUMIF(Макро!$41:$41,AT$13,Макро!$55:$55)*SUMIF(Ввод!$141:$141,AT$15,Ввод!$144:$144)</f>
        <v>10.810606460281967</v>
      </c>
      <c r="AU126" s="49">
        <f>$F126*SUMIF(Макро!$41:$41,AU$13,Макро!$55:$55)*SUMIF(Ввод!$141:$141,AU$15,Ввод!$144:$144)</f>
        <v>10.915946629807854</v>
      </c>
      <c r="AV126" s="49">
        <f>$F126*SUMIF(Макро!$41:$41,AV$13,Макро!$55:$55)*SUMIF(Ввод!$141:$141,AV$15,Ввод!$144:$144)</f>
        <v>11.022313249732845</v>
      </c>
      <c r="AW126" s="49">
        <f>$F126*SUMIF(Макро!$41:$41,AW$13,Макро!$55:$55)*SUMIF(Ввод!$141:$141,AW$15,Ввод!$144:$144)</f>
        <v>11.129716321943466</v>
      </c>
      <c r="AX126" s="49">
        <f>$F126*SUMIF(Макро!$41:$41,AX$13,Макро!$55:$55)*SUMIF(Ввод!$141:$141,AX$15,Ввод!$144:$144)</f>
        <v>11.238409176534894</v>
      </c>
      <c r="AY126" s="49">
        <f>$F126*SUMIF(Макро!$41:$41,AY$13,Макро!$55:$55)*SUMIF(Ввод!$141:$141,AY$15,Ввод!$144:$144)</f>
        <v>11.348163525983651</v>
      </c>
      <c r="AZ126" s="49">
        <f>$F126*SUMIF(Макро!$41:$41,AZ$13,Макро!$55:$55)*SUMIF(Ввод!$141:$141,AZ$15,Ввод!$144:$144)</f>
        <v>11.4589897368528</v>
      </c>
      <c r="BA126" s="49">
        <f>$F126*SUMIF(Макро!$41:$41,BA$13,Макро!$55:$55)*SUMIF(Ввод!$141:$141,BA$15,Ввод!$144:$144)</f>
        <v>11.570898276945305</v>
      </c>
      <c r="BB126" s="49">
        <f>$F126*SUMIF(Макро!$41:$41,BB$13,Макро!$55:$55)*SUMIF(Ввод!$141:$141,BB$15,Ввод!$144:$144)</f>
        <v>11.684068288782166</v>
      </c>
      <c r="BC126" s="49">
        <f>$F126*SUMIF(Макро!$41:$41,BC$13,Макро!$55:$55)*SUMIF(Ввод!$141:$141,BC$15,Ввод!$144:$144)</f>
        <v>11.7983451681476</v>
      </c>
      <c r="BD126" s="49">
        <f>$F126*SUMIF(Макро!$41:$41,BD$13,Макро!$55:$55)*SUMIF(Ввод!$141:$141,BD$15,Ввод!$144:$144)</f>
        <v>11.91373974083994</v>
      </c>
      <c r="BE126" s="49">
        <f>$F126*SUMIF(Макро!$41:$41,BE$13,Макро!$55:$55)*SUMIF(Ввод!$141:$141,BE$15,Ввод!$144:$144)</f>
        <v>12.030262938540032</v>
      </c>
      <c r="BF126" s="49">
        <f>$F126*SUMIF(Макро!$41:$41,BF$13,Макро!$55:$55)*SUMIF(Ввод!$141:$141,BF$15,Ввод!$144:$144)</f>
        <v>12.148276306725309</v>
      </c>
      <c r="BG126" s="49">
        <f>$F126*SUMIF(Макро!$41:$41,BG$13,Макро!$55:$55)*SUMIF(Ввод!$141:$141,BG$15,Ввод!$144:$144)</f>
        <v>12.267447351608224</v>
      </c>
      <c r="BH126" s="49">
        <f>$F126*SUMIF(Макро!$41:$41,BH$13,Макро!$55:$55)*SUMIF(Ввод!$141:$141,BH$15,Ввод!$144:$144)</f>
        <v>12.387787429659296</v>
      </c>
      <c r="BI126" s="49">
        <f>$F126*SUMIF(Макро!$41:$41,BI$13,Макро!$55:$55)*SUMIF(Ввод!$141:$141,BI$15,Ввод!$144:$144)</f>
        <v>0</v>
      </c>
      <c r="BJ126" s="49">
        <f>$F126*SUMIF(Макро!$41:$41,BJ$13,Макро!$55:$55)*SUMIF(Ввод!$141:$141,BJ$15,Ввод!$144:$144)</f>
        <v>0</v>
      </c>
      <c r="BK126" s="49">
        <f>$F126*SUMIF(Макро!$41:$41,BK$13,Макро!$55:$55)*SUMIF(Ввод!$141:$141,BK$15,Ввод!$144:$144)</f>
        <v>0</v>
      </c>
      <c r="BL126" s="49">
        <f>$F126*SUMIF(Макро!$41:$41,BL$13,Макро!$55:$55)*SUMIF(Ввод!$141:$141,BL$15,Ввод!$144:$144)</f>
        <v>0</v>
      </c>
      <c r="BM126" s="49">
        <f>$F126*SUMIF(Макро!$41:$41,BM$13,Макро!$55:$55)*SUMIF(Ввод!$141:$141,BM$15,Ввод!$144:$144)</f>
        <v>0</v>
      </c>
      <c r="BN126" s="49">
        <f>$F126*SUMIF(Макро!$41:$41,BN$13,Макро!$55:$55)*SUMIF(Ввод!$141:$141,BN$15,Ввод!$144:$144)</f>
        <v>0</v>
      </c>
      <c r="BO126" s="49">
        <f>$F126*SUMIF(Макро!$41:$41,BO$13,Макро!$55:$55)*SUMIF(Ввод!$141:$141,BO$15,Ввод!$144:$144)</f>
        <v>0</v>
      </c>
      <c r="BP126" s="49">
        <f>$F126*SUMIF(Макро!$41:$41,BP$13,Макро!$55:$55)*SUMIF(Ввод!$141:$141,BP$15,Ввод!$144:$144)</f>
        <v>0</v>
      </c>
      <c r="BQ126" s="49">
        <f>$F126*SUMIF(Макро!$41:$41,BQ$13,Макро!$55:$55)*SUMIF(Ввод!$141:$141,BQ$15,Ввод!$144:$144)</f>
        <v>0</v>
      </c>
      <c r="BR126" s="49">
        <f>$F126*SUMIF(Макро!$41:$41,BR$13,Макро!$55:$55)*SUMIF(Ввод!$141:$141,BR$15,Ввод!$144:$144)</f>
        <v>0</v>
      </c>
      <c r="BS126" s="49">
        <f>$F126*SUMIF(Макро!$41:$41,BS$13,Макро!$55:$55)*SUMIF(Ввод!$141:$141,BS$15,Ввод!$144:$144)</f>
        <v>0</v>
      </c>
      <c r="BT126" s="49">
        <f>$F126*SUMIF(Макро!$41:$41,BT$13,Макро!$55:$55)*SUMIF(Ввод!$141:$141,BT$15,Ввод!$144:$144)</f>
        <v>0</v>
      </c>
      <c r="BU126" s="49">
        <f>$F126*SUMIF(Макро!$41:$41,BU$13,Макро!$55:$55)*SUMIF(Ввод!$141:$141,BU$15,Ввод!$144:$144)</f>
        <v>0</v>
      </c>
      <c r="BV126" s="49">
        <f>$F126*SUMIF(Макро!$41:$41,BV$13,Макро!$55:$55)*SUMIF(Ввод!$141:$141,BV$15,Ввод!$144:$144)</f>
        <v>0</v>
      </c>
      <c r="BW126" s="49">
        <f>$F126*SUMIF(Макро!$41:$41,BW$13,Макро!$55:$55)*SUMIF(Ввод!$141:$141,BW$15,Ввод!$144:$144)</f>
        <v>0</v>
      </c>
      <c r="BX126" s="49">
        <f>$F126*SUMIF(Макро!$41:$41,BX$13,Макро!$55:$55)*SUMIF(Ввод!$141:$141,BX$15,Ввод!$144:$144)</f>
        <v>0</v>
      </c>
      <c r="BY126" s="49">
        <f>$F126*SUMIF(Макро!$41:$41,BY$13,Макро!$55:$55)*SUMIF(Ввод!$141:$141,BY$15,Ввод!$144:$144)</f>
        <v>0</v>
      </c>
      <c r="BZ126" s="49">
        <f>$F126*SUMIF(Макро!$41:$41,BZ$13,Макро!$55:$55)*SUMIF(Ввод!$141:$141,BZ$15,Ввод!$144:$144)</f>
        <v>0</v>
      </c>
      <c r="CA126" s="49">
        <f>$F126*SUMIF(Макро!$41:$41,CA$13,Макро!$55:$55)*SUMIF(Ввод!$141:$141,CA$15,Ввод!$144:$144)</f>
        <v>0</v>
      </c>
      <c r="CB126" s="49">
        <f>$F126*SUMIF(Макро!$41:$41,CB$13,Макро!$55:$55)*SUMIF(Ввод!$141:$141,CB$15,Ввод!$144:$144)</f>
        <v>0</v>
      </c>
      <c r="CC126" s="49">
        <f>$F126*SUMIF(Макро!$41:$41,CC$13,Макро!$55:$55)*SUMIF(Ввод!$141:$141,CC$15,Ввод!$144:$144)</f>
        <v>0</v>
      </c>
      <c r="CD126" s="49">
        <f>$F126*SUMIF(Макро!$41:$41,CD$13,Макро!$55:$55)*SUMIF(Ввод!$141:$141,CD$15,Ввод!$144:$144)</f>
        <v>0</v>
      </c>
      <c r="CE126" s="49">
        <f>$F126*SUMIF(Макро!$41:$41,CE$13,Макро!$55:$55)*SUMIF(Ввод!$141:$141,CE$15,Ввод!$144:$144)</f>
        <v>0</v>
      </c>
      <c r="CF126" s="49">
        <f>$F126*SUMIF(Макро!$41:$41,CF$13,Макро!$55:$55)*SUMIF(Ввод!$141:$141,CF$15,Ввод!$144:$144)</f>
        <v>0</v>
      </c>
      <c r="CG126" s="49">
        <f>$F126*SUMIF(Макро!$41:$41,CG$13,Макро!$55:$55)*SUMIF(Ввод!$141:$141,CG$15,Ввод!$144:$144)</f>
        <v>0</v>
      </c>
      <c r="CH126" s="49">
        <f>$F126*SUMIF(Макро!$41:$41,CH$13,Макро!$55:$55)*SUMIF(Ввод!$141:$141,CH$15,Ввод!$144:$144)</f>
        <v>0</v>
      </c>
      <c r="CI126" s="49">
        <f>$F126*SUMIF(Макро!$41:$41,CI$13,Макро!$55:$55)*SUMIF(Ввод!$141:$141,CI$15,Ввод!$144:$144)</f>
        <v>0</v>
      </c>
      <c r="CJ126" s="49">
        <f>$F126*SUMIF(Макро!$41:$41,CJ$13,Макро!$55:$55)*SUMIF(Ввод!$141:$141,CJ$15,Ввод!$144:$144)</f>
        <v>0</v>
      </c>
      <c r="CK126" s="49">
        <f>$F126*SUMIF(Макро!$41:$41,CK$13,Макро!$55:$55)*SUMIF(Ввод!$141:$141,CK$15,Ввод!$144:$144)</f>
        <v>0</v>
      </c>
      <c r="CL126" s="49">
        <f>$F126*SUMIF(Макро!$41:$41,CL$13,Макро!$55:$55)*SUMIF(Ввод!$141:$141,CL$15,Ввод!$144:$144)</f>
        <v>0</v>
      </c>
      <c r="CM126" s="49">
        <f>$F126*SUMIF(Макро!$41:$41,CM$13,Макро!$55:$55)*SUMIF(Ввод!$141:$141,CM$15,Ввод!$144:$144)</f>
        <v>0</v>
      </c>
      <c r="CN126" s="49">
        <f>$F126*SUMIF(Макро!$41:$41,CN$13,Макро!$55:$55)*SUMIF(Ввод!$141:$141,CN$15,Ввод!$144:$144)</f>
        <v>0</v>
      </c>
      <c r="CO126" s="49">
        <f>$F126*SUMIF(Макро!$41:$41,CO$13,Макро!$55:$55)*SUMIF(Ввод!$141:$141,CO$15,Ввод!$144:$144)</f>
        <v>0</v>
      </c>
      <c r="CP126" s="49">
        <f>$F126*SUMIF(Макро!$41:$41,CP$13,Макро!$55:$55)*SUMIF(Ввод!$141:$141,CP$15,Ввод!$144:$144)</f>
        <v>0</v>
      </c>
      <c r="CQ126" s="49">
        <f>$F126*SUMIF(Макро!$41:$41,CQ$13,Макро!$55:$55)*SUMIF(Ввод!$141:$141,CQ$15,Ввод!$144:$144)</f>
        <v>0</v>
      </c>
      <c r="CR126" s="49">
        <f>$F126*SUMIF(Макро!$41:$41,CR$13,Макро!$55:$55)*SUMIF(Ввод!$141:$141,CR$15,Ввод!$144:$144)</f>
        <v>0</v>
      </c>
      <c r="CS126" s="49">
        <f>$F126*SUMIF(Макро!$41:$41,CS$13,Макро!$55:$55)*SUMIF(Ввод!$141:$141,CS$15,Ввод!$144:$144)</f>
        <v>0</v>
      </c>
      <c r="CT126" s="49">
        <f>$F126*SUMIF(Макро!$41:$41,CT$13,Макро!$55:$55)*SUMIF(Ввод!$141:$141,CT$15,Ввод!$144:$144)</f>
        <v>0</v>
      </c>
      <c r="CU126" s="49">
        <f>$F126*SUMIF(Макро!$41:$41,CU$13,Макро!$55:$55)*SUMIF(Ввод!$141:$141,CU$15,Ввод!$144:$144)</f>
        <v>0</v>
      </c>
      <c r="CV126" s="49">
        <f>$F126*SUMIF(Макро!$41:$41,CV$13,Макро!$55:$55)*SUMIF(Ввод!$141:$141,CV$15,Ввод!$144:$144)</f>
        <v>0</v>
      </c>
      <c r="CW126" s="49">
        <f>$F126*SUMIF(Макро!$41:$41,CW$13,Макро!$55:$55)*SUMIF(Ввод!$141:$141,CW$15,Ввод!$144:$144)</f>
        <v>0</v>
      </c>
      <c r="CX126" s="49">
        <f>$F126*SUMIF(Макро!$41:$41,CX$13,Макро!$55:$55)*SUMIF(Ввод!$141:$141,CX$15,Ввод!$144:$144)</f>
        <v>0</v>
      </c>
      <c r="CY126" s="49">
        <f>$F126*SUMIF(Макро!$41:$41,CY$13,Макро!$55:$55)*SUMIF(Ввод!$141:$141,CY$15,Ввод!$144:$144)</f>
        <v>0</v>
      </c>
      <c r="CZ126" s="49">
        <f>$F126*SUMIF(Макро!$41:$41,CZ$13,Макро!$55:$55)*SUMIF(Ввод!$141:$141,CZ$15,Ввод!$144:$144)</f>
        <v>0</v>
      </c>
      <c r="DA126" s="49">
        <f>$F126*SUMIF(Макро!$41:$41,DA$13,Макро!$55:$55)*SUMIF(Ввод!$141:$141,DA$15,Ввод!$144:$144)</f>
        <v>0</v>
      </c>
      <c r="DB126" s="49">
        <f>$F126*SUMIF(Макро!$41:$41,DB$13,Макро!$55:$55)*SUMIF(Ввод!$141:$141,DB$15,Ввод!$144:$144)</f>
        <v>0</v>
      </c>
      <c r="DC126" s="49">
        <f>$F126*SUMIF(Макро!$41:$41,DC$13,Макро!$55:$55)*SUMIF(Ввод!$141:$141,DC$15,Ввод!$144:$144)</f>
        <v>0</v>
      </c>
      <c r="DD126" s="49">
        <f>$F126*SUMIF(Макро!$41:$41,DD$13,Макро!$55:$55)*SUMIF(Ввод!$141:$141,DD$15,Ввод!$144:$144)</f>
        <v>0</v>
      </c>
      <c r="DE126" s="49">
        <f>$F126*SUMIF(Макро!$41:$41,DE$13,Макро!$55:$55)*SUMIF(Ввод!$141:$141,DE$15,Ввод!$144:$144)</f>
        <v>0</v>
      </c>
      <c r="DF126" s="49">
        <f>$F126*SUMIF(Макро!$41:$41,DF$13,Макро!$55:$55)*SUMIF(Ввод!$141:$141,DF$15,Ввод!$144:$144)</f>
        <v>0</v>
      </c>
      <c r="DG126" s="49">
        <f>$F126*SUMIF(Макро!$41:$41,DG$13,Макро!$55:$55)*SUMIF(Ввод!$141:$141,DG$15,Ввод!$144:$144)</f>
        <v>0</v>
      </c>
      <c r="DH126" s="49">
        <f>$F126*SUMIF(Макро!$41:$41,DH$13,Макро!$55:$55)*SUMIF(Ввод!$141:$141,DH$15,Ввод!$144:$144)</f>
        <v>0</v>
      </c>
      <c r="DI126" s="49">
        <f>$F126*SUMIF(Макро!$41:$41,DI$13,Макро!$55:$55)*SUMIF(Ввод!$141:$141,DI$15,Ввод!$144:$144)</f>
        <v>0</v>
      </c>
      <c r="DJ126" s="49">
        <f>$F126*SUMIF(Макро!$41:$41,DJ$13,Макро!$55:$55)*SUMIF(Ввод!$141:$141,DJ$15,Ввод!$144:$144)</f>
        <v>0</v>
      </c>
    </row>
    <row r="127" spans="2:114" x14ac:dyDescent="0.25">
      <c r="B127" s="131" t="s">
        <v>421</v>
      </c>
      <c r="C127" s="32"/>
      <c r="F127" s="49"/>
      <c r="G127" s="49"/>
      <c r="H127" s="49"/>
      <c r="I127" s="170"/>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c r="BL127" s="49"/>
      <c r="BM127" s="49"/>
      <c r="BN127" s="49"/>
      <c r="BO127" s="49"/>
      <c r="BP127" s="49"/>
      <c r="BQ127" s="49"/>
      <c r="BR127" s="49"/>
      <c r="BS127" s="49"/>
      <c r="BT127" s="49"/>
      <c r="BU127" s="49"/>
      <c r="BV127" s="49"/>
      <c r="BW127" s="49"/>
      <c r="BX127" s="49"/>
      <c r="BY127" s="49"/>
      <c r="BZ127" s="49"/>
      <c r="CA127" s="49"/>
      <c r="CB127" s="49"/>
      <c r="CC127" s="49"/>
      <c r="CD127" s="49"/>
      <c r="CE127" s="49"/>
      <c r="CF127" s="49"/>
      <c r="CG127" s="49"/>
      <c r="CH127" s="49"/>
      <c r="CI127" s="49"/>
      <c r="CJ127" s="49"/>
      <c r="CK127" s="49"/>
      <c r="CL127" s="49"/>
      <c r="CM127" s="49"/>
      <c r="CN127" s="49"/>
      <c r="CO127" s="49"/>
      <c r="CP127" s="49"/>
      <c r="CQ127" s="49"/>
      <c r="CR127" s="49"/>
      <c r="CS127" s="49"/>
      <c r="CT127" s="49"/>
      <c r="CU127" s="49"/>
      <c r="CV127" s="49"/>
      <c r="CW127" s="49"/>
      <c r="CX127" s="49"/>
      <c r="CY127" s="49"/>
      <c r="CZ127" s="49"/>
      <c r="DA127" s="49"/>
      <c r="DB127" s="49"/>
      <c r="DC127" s="49"/>
      <c r="DD127" s="49"/>
      <c r="DE127" s="49"/>
      <c r="DF127" s="49"/>
      <c r="DG127" s="49"/>
      <c r="DH127" s="49"/>
      <c r="DI127" s="49"/>
      <c r="DJ127" s="49"/>
    </row>
    <row r="128" spans="2:114" x14ac:dyDescent="0.25">
      <c r="B128" s="162" t="str">
        <f t="shared" ref="B128:B140" si="54">B114</f>
        <v>Сырье и материалы</v>
      </c>
      <c r="C128" s="32"/>
      <c r="D128" s="45" t="str">
        <f t="shared" ref="D128:D140" si="55">D114</f>
        <v>тыс. руб.</v>
      </c>
      <c r="E128" s="45">
        <f>N(Ввод!H208)</f>
        <v>0</v>
      </c>
      <c r="F128" s="49"/>
      <c r="G128" s="49">
        <f>G114</f>
        <v>1</v>
      </c>
      <c r="H128" s="49"/>
      <c r="I128" s="170"/>
      <c r="J128" s="49">
        <f>$E128*Ввод!I208</f>
        <v>0</v>
      </c>
      <c r="K128" s="49">
        <f>$E128*Ввод!J208</f>
        <v>0</v>
      </c>
      <c r="L128" s="49">
        <f>$E128*Ввод!K208</f>
        <v>0</v>
      </c>
      <c r="M128" s="49">
        <f>$E128*Ввод!L208</f>
        <v>0</v>
      </c>
      <c r="N128" s="49">
        <f>$E128*Ввод!M208</f>
        <v>0</v>
      </c>
      <c r="O128" s="49">
        <f>$E128*Ввод!N208</f>
        <v>0</v>
      </c>
      <c r="P128" s="49">
        <f>$E128*Ввод!O208</f>
        <v>0</v>
      </c>
      <c r="Q128" s="49">
        <f>$E128*Ввод!P208</f>
        <v>0</v>
      </c>
      <c r="R128" s="49">
        <f>$E128*Ввод!Q208</f>
        <v>0</v>
      </c>
      <c r="S128" s="49">
        <f>$E128*Ввод!R208</f>
        <v>0</v>
      </c>
      <c r="T128" s="49">
        <f>$E128*Ввод!S208</f>
        <v>0</v>
      </c>
      <c r="U128" s="49">
        <f>$E128*Ввод!T208</f>
        <v>0</v>
      </c>
      <c r="V128" s="49">
        <f>$E128*Ввод!U208</f>
        <v>0</v>
      </c>
      <c r="W128" s="49">
        <f>$E128*Ввод!V208</f>
        <v>0</v>
      </c>
      <c r="X128" s="49">
        <f>$E128*Ввод!W208</f>
        <v>0</v>
      </c>
      <c r="Y128" s="49">
        <f>$E128*Ввод!X208</f>
        <v>0</v>
      </c>
      <c r="Z128" s="49">
        <f>$E128*Ввод!Y208</f>
        <v>0</v>
      </c>
      <c r="AA128" s="49">
        <f>$E128*Ввод!Z208</f>
        <v>0</v>
      </c>
      <c r="AB128" s="49">
        <f>$E128*Ввод!AA208</f>
        <v>0</v>
      </c>
      <c r="AC128" s="49">
        <f>$E128*Ввод!AB208</f>
        <v>0</v>
      </c>
      <c r="AD128" s="49">
        <f>$E128*Ввод!AC208</f>
        <v>0</v>
      </c>
      <c r="AE128" s="49">
        <f>$E128*Ввод!AD208</f>
        <v>0</v>
      </c>
      <c r="AF128" s="49">
        <f>$E128*Ввод!AE208</f>
        <v>0</v>
      </c>
      <c r="AG128" s="49">
        <f>$E128*Ввод!AF208</f>
        <v>0</v>
      </c>
      <c r="AH128" s="49">
        <f>$E128*Ввод!AG208</f>
        <v>0</v>
      </c>
      <c r="AI128" s="49">
        <f>$E128*Ввод!AH208</f>
        <v>0</v>
      </c>
      <c r="AJ128" s="49">
        <f>$E128*Ввод!AI208</f>
        <v>0</v>
      </c>
      <c r="AK128" s="49">
        <f>$E128*Ввод!AJ208</f>
        <v>0</v>
      </c>
      <c r="AL128" s="49">
        <f>$E128*Ввод!AK208</f>
        <v>0</v>
      </c>
      <c r="AM128" s="49">
        <f>$E128*Ввод!AL208</f>
        <v>0</v>
      </c>
      <c r="AN128" s="49">
        <f>$E128*Ввод!AM208</f>
        <v>0</v>
      </c>
      <c r="AO128" s="49">
        <f>$E128*Ввод!AN208</f>
        <v>0</v>
      </c>
      <c r="AP128" s="49">
        <f>$E128*Ввод!AO208</f>
        <v>0</v>
      </c>
      <c r="AQ128" s="49">
        <f>$E128*Ввод!AP208</f>
        <v>0</v>
      </c>
      <c r="AR128" s="49">
        <f>$E128*Ввод!AQ208</f>
        <v>0</v>
      </c>
      <c r="AS128" s="49">
        <f>$E128*Ввод!AR208</f>
        <v>0</v>
      </c>
      <c r="AT128" s="49">
        <f>$E128*Ввод!AS208</f>
        <v>0</v>
      </c>
      <c r="AU128" s="49">
        <f>$E128*Ввод!AT208</f>
        <v>0</v>
      </c>
      <c r="AV128" s="49">
        <f>$E128*Ввод!AU208</f>
        <v>0</v>
      </c>
      <c r="AW128" s="49">
        <f>$E128*Ввод!AV208</f>
        <v>0</v>
      </c>
      <c r="AX128" s="49">
        <f>$E128*Ввод!AW208</f>
        <v>0</v>
      </c>
      <c r="AY128" s="49">
        <f>$E128*Ввод!AX208</f>
        <v>0</v>
      </c>
      <c r="AZ128" s="49">
        <f>$E128*Ввод!AY208</f>
        <v>0</v>
      </c>
      <c r="BA128" s="49">
        <f>$E128*Ввод!AZ208</f>
        <v>0</v>
      </c>
      <c r="BB128" s="49">
        <f>$E128*Ввод!BA208</f>
        <v>0</v>
      </c>
      <c r="BC128" s="49">
        <f>$E128*Ввод!BB208</f>
        <v>0</v>
      </c>
      <c r="BD128" s="49">
        <f>$E128*Ввод!BC208</f>
        <v>0</v>
      </c>
      <c r="BE128" s="49">
        <f>$E128*Ввод!BD208</f>
        <v>0</v>
      </c>
      <c r="BF128" s="49">
        <f>$E128*Ввод!BE208</f>
        <v>0</v>
      </c>
      <c r="BG128" s="49">
        <f>$E128*Ввод!BF208</f>
        <v>0</v>
      </c>
      <c r="BH128" s="49">
        <f>$E128*Ввод!BG208</f>
        <v>0</v>
      </c>
      <c r="BI128" s="49">
        <f>$E128*Ввод!BH208</f>
        <v>0</v>
      </c>
      <c r="BJ128" s="49">
        <f>$E128*Ввод!BI208</f>
        <v>0</v>
      </c>
      <c r="BK128" s="49">
        <f>$E128*Ввод!BJ208</f>
        <v>0</v>
      </c>
      <c r="BL128" s="49">
        <f>$E128*Ввод!BK208</f>
        <v>0</v>
      </c>
      <c r="BM128" s="49">
        <f>$E128*Ввод!BL208</f>
        <v>0</v>
      </c>
      <c r="BN128" s="49">
        <f>$E128*Ввод!BM208</f>
        <v>0</v>
      </c>
      <c r="BO128" s="49">
        <f>$E128*Ввод!BN208</f>
        <v>0</v>
      </c>
      <c r="BP128" s="49">
        <f>$E128*Ввод!BO208</f>
        <v>0</v>
      </c>
      <c r="BQ128" s="49">
        <f>$E128*Ввод!BP208</f>
        <v>0</v>
      </c>
      <c r="BR128" s="49">
        <f>$E128*Ввод!BQ208</f>
        <v>0</v>
      </c>
      <c r="BS128" s="49">
        <f>$E128*Ввод!BR208</f>
        <v>0</v>
      </c>
      <c r="BT128" s="49">
        <f>$E128*Ввод!BS208</f>
        <v>0</v>
      </c>
      <c r="BU128" s="49">
        <f>$E128*Ввод!BT208</f>
        <v>0</v>
      </c>
      <c r="BV128" s="49">
        <f>$E128*Ввод!BU208</f>
        <v>0</v>
      </c>
      <c r="BW128" s="49">
        <f>$E128*Ввод!BV208</f>
        <v>0</v>
      </c>
      <c r="BX128" s="49">
        <f>$E128*Ввод!BW208</f>
        <v>0</v>
      </c>
      <c r="BY128" s="49">
        <f>$E128*Ввод!BX208</f>
        <v>0</v>
      </c>
      <c r="BZ128" s="49">
        <f>$E128*Ввод!BY208</f>
        <v>0</v>
      </c>
      <c r="CA128" s="49">
        <f>$E128*Ввод!BZ208</f>
        <v>0</v>
      </c>
      <c r="CB128" s="49">
        <f>$E128*Ввод!CA208</f>
        <v>0</v>
      </c>
      <c r="CC128" s="49">
        <f>$E128*Ввод!CB208</f>
        <v>0</v>
      </c>
      <c r="CD128" s="49">
        <f>$E128*Ввод!CC208</f>
        <v>0</v>
      </c>
      <c r="CE128" s="49">
        <f>$E128*Ввод!CD208</f>
        <v>0</v>
      </c>
      <c r="CF128" s="49">
        <f>$E128*Ввод!CE208</f>
        <v>0</v>
      </c>
      <c r="CG128" s="49">
        <f>$E128*Ввод!CF208</f>
        <v>0</v>
      </c>
      <c r="CH128" s="49">
        <f>$E128*Ввод!CG208</f>
        <v>0</v>
      </c>
      <c r="CI128" s="49">
        <f>$E128*Ввод!CH208</f>
        <v>0</v>
      </c>
      <c r="CJ128" s="49">
        <f>$E128*Ввод!CI208</f>
        <v>0</v>
      </c>
      <c r="CK128" s="49">
        <f>$E128*Ввод!CJ208</f>
        <v>0</v>
      </c>
      <c r="CL128" s="49">
        <f>$E128*Ввод!CK208</f>
        <v>0</v>
      </c>
      <c r="CM128" s="49">
        <f>$E128*Ввод!CL208</f>
        <v>0</v>
      </c>
      <c r="CN128" s="49">
        <f>$E128*Ввод!CM208</f>
        <v>0</v>
      </c>
      <c r="CO128" s="49">
        <f>$E128*Ввод!CN208</f>
        <v>0</v>
      </c>
      <c r="CP128" s="49">
        <f>$E128*Ввод!CO208</f>
        <v>0</v>
      </c>
      <c r="CQ128" s="49">
        <f>$E128*Ввод!CP208</f>
        <v>0</v>
      </c>
      <c r="CR128" s="49">
        <f>$E128*Ввод!CQ208</f>
        <v>0</v>
      </c>
      <c r="CS128" s="49">
        <f>$E128*Ввод!CR208</f>
        <v>0</v>
      </c>
      <c r="CT128" s="49">
        <f>$E128*Ввод!CS208</f>
        <v>0</v>
      </c>
      <c r="CU128" s="49">
        <f>$E128*Ввод!CT208</f>
        <v>0</v>
      </c>
      <c r="CV128" s="49">
        <f>$E128*Ввод!CU208</f>
        <v>0</v>
      </c>
      <c r="CW128" s="49">
        <f>$E128*Ввод!CV208</f>
        <v>0</v>
      </c>
      <c r="CX128" s="49">
        <f>$E128*Ввод!CW208</f>
        <v>0</v>
      </c>
      <c r="CY128" s="49">
        <f>$E128*Ввод!CX208</f>
        <v>0</v>
      </c>
      <c r="CZ128" s="49">
        <f>$E128*Ввод!CY208</f>
        <v>0</v>
      </c>
      <c r="DA128" s="49">
        <f>$E128*Ввод!CZ208</f>
        <v>0</v>
      </c>
      <c r="DB128" s="49">
        <f>$E128*Ввод!DA208</f>
        <v>0</v>
      </c>
      <c r="DC128" s="49">
        <f>$E128*Ввод!DB208</f>
        <v>0</v>
      </c>
      <c r="DD128" s="49">
        <f>$E128*Ввод!DC208</f>
        <v>0</v>
      </c>
      <c r="DE128" s="49">
        <f>$E128*Ввод!DD208</f>
        <v>0</v>
      </c>
      <c r="DF128" s="49">
        <f>$E128*Ввод!DE208</f>
        <v>0</v>
      </c>
      <c r="DG128" s="49">
        <f>$E128*Ввод!DF208</f>
        <v>0</v>
      </c>
      <c r="DH128" s="49">
        <f>$E128*Ввод!DG208</f>
        <v>0</v>
      </c>
      <c r="DI128" s="49">
        <f>$E128*Ввод!DH208</f>
        <v>0</v>
      </c>
      <c r="DJ128" s="49">
        <f>$E128*Ввод!DI208</f>
        <v>0</v>
      </c>
    </row>
    <row r="129" spans="2:114" x14ac:dyDescent="0.25">
      <c r="B129" s="162" t="str">
        <f t="shared" si="54"/>
        <v>Работы и услуги, связанные с экспл-ей центр-х систем</v>
      </c>
      <c r="C129" s="32"/>
      <c r="D129" s="45" t="str">
        <f t="shared" si="55"/>
        <v>тыс. руб.</v>
      </c>
      <c r="E129" s="45">
        <f>N(Ввод!H209)</f>
        <v>0</v>
      </c>
      <c r="F129" s="49"/>
      <c r="G129" s="49">
        <f t="shared" ref="G129:G140" si="56">G115</f>
        <v>1</v>
      </c>
      <c r="H129" s="49"/>
      <c r="I129" s="170"/>
      <c r="J129" s="49">
        <f>$E129*Ввод!I209</f>
        <v>0</v>
      </c>
      <c r="K129" s="49">
        <f>$E129*Ввод!J209</f>
        <v>0</v>
      </c>
      <c r="L129" s="49">
        <f>$E129*Ввод!K209</f>
        <v>0</v>
      </c>
      <c r="M129" s="49">
        <f>$E129*Ввод!L209</f>
        <v>0</v>
      </c>
      <c r="N129" s="49">
        <f>$E129*Ввод!M209</f>
        <v>0</v>
      </c>
      <c r="O129" s="49">
        <f>$E129*Ввод!N209</f>
        <v>0</v>
      </c>
      <c r="P129" s="49">
        <f>$E129*Ввод!O209</f>
        <v>0</v>
      </c>
      <c r="Q129" s="49">
        <f>$E129*Ввод!P209</f>
        <v>0</v>
      </c>
      <c r="R129" s="49">
        <f>$E129*Ввод!Q209</f>
        <v>0</v>
      </c>
      <c r="S129" s="49">
        <f>$E129*Ввод!R209</f>
        <v>0</v>
      </c>
      <c r="T129" s="49">
        <f>$E129*Ввод!S209</f>
        <v>0</v>
      </c>
      <c r="U129" s="49">
        <f>$E129*Ввод!T209</f>
        <v>0</v>
      </c>
      <c r="V129" s="49">
        <f>$E129*Ввод!U209</f>
        <v>0</v>
      </c>
      <c r="W129" s="49">
        <f>$E129*Ввод!V209</f>
        <v>0</v>
      </c>
      <c r="X129" s="49">
        <f>$E129*Ввод!W209</f>
        <v>0</v>
      </c>
      <c r="Y129" s="49">
        <f>$E129*Ввод!X209</f>
        <v>0</v>
      </c>
      <c r="Z129" s="49">
        <f>$E129*Ввод!Y209</f>
        <v>0</v>
      </c>
      <c r="AA129" s="49">
        <f>$E129*Ввод!Z209</f>
        <v>0</v>
      </c>
      <c r="AB129" s="49">
        <f>$E129*Ввод!AA209</f>
        <v>0</v>
      </c>
      <c r="AC129" s="49">
        <f>$E129*Ввод!AB209</f>
        <v>0</v>
      </c>
      <c r="AD129" s="49">
        <f>$E129*Ввод!AC209</f>
        <v>0</v>
      </c>
      <c r="AE129" s="49">
        <f>$E129*Ввод!AD209</f>
        <v>0</v>
      </c>
      <c r="AF129" s="49">
        <f>$E129*Ввод!AE209</f>
        <v>0</v>
      </c>
      <c r="AG129" s="49">
        <f>$E129*Ввод!AF209</f>
        <v>0</v>
      </c>
      <c r="AH129" s="49">
        <f>$E129*Ввод!AG209</f>
        <v>0</v>
      </c>
      <c r="AI129" s="49">
        <f>$E129*Ввод!AH209</f>
        <v>0</v>
      </c>
      <c r="AJ129" s="49">
        <f>$E129*Ввод!AI209</f>
        <v>0</v>
      </c>
      <c r="AK129" s="49">
        <f>$E129*Ввод!AJ209</f>
        <v>0</v>
      </c>
      <c r="AL129" s="49">
        <f>$E129*Ввод!AK209</f>
        <v>0</v>
      </c>
      <c r="AM129" s="49">
        <f>$E129*Ввод!AL209</f>
        <v>0</v>
      </c>
      <c r="AN129" s="49">
        <f>$E129*Ввод!AM209</f>
        <v>0</v>
      </c>
      <c r="AO129" s="49">
        <f>$E129*Ввод!AN209</f>
        <v>0</v>
      </c>
      <c r="AP129" s="49">
        <f>$E129*Ввод!AO209</f>
        <v>0</v>
      </c>
      <c r="AQ129" s="49">
        <f>$E129*Ввод!AP209</f>
        <v>0</v>
      </c>
      <c r="AR129" s="49">
        <f>$E129*Ввод!AQ209</f>
        <v>0</v>
      </c>
      <c r="AS129" s="49">
        <f>$E129*Ввод!AR209</f>
        <v>0</v>
      </c>
      <c r="AT129" s="49">
        <f>$E129*Ввод!AS209</f>
        <v>0</v>
      </c>
      <c r="AU129" s="49">
        <f>$E129*Ввод!AT209</f>
        <v>0</v>
      </c>
      <c r="AV129" s="49">
        <f>$E129*Ввод!AU209</f>
        <v>0</v>
      </c>
      <c r="AW129" s="49">
        <f>$E129*Ввод!AV209</f>
        <v>0</v>
      </c>
      <c r="AX129" s="49">
        <f>$E129*Ввод!AW209</f>
        <v>0</v>
      </c>
      <c r="AY129" s="49">
        <f>$E129*Ввод!AX209</f>
        <v>0</v>
      </c>
      <c r="AZ129" s="49">
        <f>$E129*Ввод!AY209</f>
        <v>0</v>
      </c>
      <c r="BA129" s="49">
        <f>$E129*Ввод!AZ209</f>
        <v>0</v>
      </c>
      <c r="BB129" s="49">
        <f>$E129*Ввод!BA209</f>
        <v>0</v>
      </c>
      <c r="BC129" s="49">
        <f>$E129*Ввод!BB209</f>
        <v>0</v>
      </c>
      <c r="BD129" s="49">
        <f>$E129*Ввод!BC209</f>
        <v>0</v>
      </c>
      <c r="BE129" s="49">
        <f>$E129*Ввод!BD209</f>
        <v>0</v>
      </c>
      <c r="BF129" s="49">
        <f>$E129*Ввод!BE209</f>
        <v>0</v>
      </c>
      <c r="BG129" s="49">
        <f>$E129*Ввод!BF209</f>
        <v>0</v>
      </c>
      <c r="BH129" s="49">
        <f>$E129*Ввод!BG209</f>
        <v>0</v>
      </c>
      <c r="BI129" s="49">
        <f>$E129*Ввод!BH209</f>
        <v>0</v>
      </c>
      <c r="BJ129" s="49">
        <f>$E129*Ввод!BI209</f>
        <v>0</v>
      </c>
      <c r="BK129" s="49">
        <f>$E129*Ввод!BJ209</f>
        <v>0</v>
      </c>
      <c r="BL129" s="49">
        <f>$E129*Ввод!BK209</f>
        <v>0</v>
      </c>
      <c r="BM129" s="49">
        <f>$E129*Ввод!BL209</f>
        <v>0</v>
      </c>
      <c r="BN129" s="49">
        <f>$E129*Ввод!BM209</f>
        <v>0</v>
      </c>
      <c r="BO129" s="49">
        <f>$E129*Ввод!BN209</f>
        <v>0</v>
      </c>
      <c r="BP129" s="49">
        <f>$E129*Ввод!BO209</f>
        <v>0</v>
      </c>
      <c r="BQ129" s="49">
        <f>$E129*Ввод!BP209</f>
        <v>0</v>
      </c>
      <c r="BR129" s="49">
        <f>$E129*Ввод!BQ209</f>
        <v>0</v>
      </c>
      <c r="BS129" s="49">
        <f>$E129*Ввод!BR209</f>
        <v>0</v>
      </c>
      <c r="BT129" s="49">
        <f>$E129*Ввод!BS209</f>
        <v>0</v>
      </c>
      <c r="BU129" s="49">
        <f>$E129*Ввод!BT209</f>
        <v>0</v>
      </c>
      <c r="BV129" s="49">
        <f>$E129*Ввод!BU209</f>
        <v>0</v>
      </c>
      <c r="BW129" s="49">
        <f>$E129*Ввод!BV209</f>
        <v>0</v>
      </c>
      <c r="BX129" s="49">
        <f>$E129*Ввод!BW209</f>
        <v>0</v>
      </c>
      <c r="BY129" s="49">
        <f>$E129*Ввод!BX209</f>
        <v>0</v>
      </c>
      <c r="BZ129" s="49">
        <f>$E129*Ввод!BY209</f>
        <v>0</v>
      </c>
      <c r="CA129" s="49">
        <f>$E129*Ввод!BZ209</f>
        <v>0</v>
      </c>
      <c r="CB129" s="49">
        <f>$E129*Ввод!CA209</f>
        <v>0</v>
      </c>
      <c r="CC129" s="49">
        <f>$E129*Ввод!CB209</f>
        <v>0</v>
      </c>
      <c r="CD129" s="49">
        <f>$E129*Ввод!CC209</f>
        <v>0</v>
      </c>
      <c r="CE129" s="49">
        <f>$E129*Ввод!CD209</f>
        <v>0</v>
      </c>
      <c r="CF129" s="49">
        <f>$E129*Ввод!CE209</f>
        <v>0</v>
      </c>
      <c r="CG129" s="49">
        <f>$E129*Ввод!CF209</f>
        <v>0</v>
      </c>
      <c r="CH129" s="49">
        <f>$E129*Ввод!CG209</f>
        <v>0</v>
      </c>
      <c r="CI129" s="49">
        <f>$E129*Ввод!CH209</f>
        <v>0</v>
      </c>
      <c r="CJ129" s="49">
        <f>$E129*Ввод!CI209</f>
        <v>0</v>
      </c>
      <c r="CK129" s="49">
        <f>$E129*Ввод!CJ209</f>
        <v>0</v>
      </c>
      <c r="CL129" s="49">
        <f>$E129*Ввод!CK209</f>
        <v>0</v>
      </c>
      <c r="CM129" s="49">
        <f>$E129*Ввод!CL209</f>
        <v>0</v>
      </c>
      <c r="CN129" s="49">
        <f>$E129*Ввод!CM209</f>
        <v>0</v>
      </c>
      <c r="CO129" s="49">
        <f>$E129*Ввод!CN209</f>
        <v>0</v>
      </c>
      <c r="CP129" s="49">
        <f>$E129*Ввод!CO209</f>
        <v>0</v>
      </c>
      <c r="CQ129" s="49">
        <f>$E129*Ввод!CP209</f>
        <v>0</v>
      </c>
      <c r="CR129" s="49">
        <f>$E129*Ввод!CQ209</f>
        <v>0</v>
      </c>
      <c r="CS129" s="49">
        <f>$E129*Ввод!CR209</f>
        <v>0</v>
      </c>
      <c r="CT129" s="49">
        <f>$E129*Ввод!CS209</f>
        <v>0</v>
      </c>
      <c r="CU129" s="49">
        <f>$E129*Ввод!CT209</f>
        <v>0</v>
      </c>
      <c r="CV129" s="49">
        <f>$E129*Ввод!CU209</f>
        <v>0</v>
      </c>
      <c r="CW129" s="49">
        <f>$E129*Ввод!CV209</f>
        <v>0</v>
      </c>
      <c r="CX129" s="49">
        <f>$E129*Ввод!CW209</f>
        <v>0</v>
      </c>
      <c r="CY129" s="49">
        <f>$E129*Ввод!CX209</f>
        <v>0</v>
      </c>
      <c r="CZ129" s="49">
        <f>$E129*Ввод!CY209</f>
        <v>0</v>
      </c>
      <c r="DA129" s="49">
        <f>$E129*Ввод!CZ209</f>
        <v>0</v>
      </c>
      <c r="DB129" s="49">
        <f>$E129*Ввод!DA209</f>
        <v>0</v>
      </c>
      <c r="DC129" s="49">
        <f>$E129*Ввод!DB209</f>
        <v>0</v>
      </c>
      <c r="DD129" s="49">
        <f>$E129*Ввод!DC209</f>
        <v>0</v>
      </c>
      <c r="DE129" s="49">
        <f>$E129*Ввод!DD209</f>
        <v>0</v>
      </c>
      <c r="DF129" s="49">
        <f>$E129*Ввод!DE209</f>
        <v>0</v>
      </c>
      <c r="DG129" s="49">
        <f>$E129*Ввод!DF209</f>
        <v>0</v>
      </c>
      <c r="DH129" s="49">
        <f>$E129*Ввод!DG209</f>
        <v>0</v>
      </c>
      <c r="DI129" s="49">
        <f>$E129*Ввод!DH209</f>
        <v>0</v>
      </c>
      <c r="DJ129" s="49">
        <f>$E129*Ввод!DI209</f>
        <v>0</v>
      </c>
    </row>
    <row r="130" spans="2:114" x14ac:dyDescent="0.25">
      <c r="B130" s="162" t="str">
        <f t="shared" si="54"/>
        <v>ФОТ осн. производственного персонала</v>
      </c>
      <c r="C130" s="32"/>
      <c r="D130" s="45" t="str">
        <f t="shared" si="55"/>
        <v>тыс. руб.</v>
      </c>
      <c r="E130" s="45">
        <f>N(Ввод!H210)</f>
        <v>0</v>
      </c>
      <c r="F130" s="49"/>
      <c r="G130" s="49">
        <f t="shared" si="56"/>
        <v>0</v>
      </c>
      <c r="H130" s="49"/>
      <c r="I130" s="170"/>
      <c r="J130" s="49">
        <f>$E130*Ввод!I210</f>
        <v>0</v>
      </c>
      <c r="K130" s="49">
        <f>$E130*Ввод!J210</f>
        <v>0</v>
      </c>
      <c r="L130" s="49">
        <f>$E130*Ввод!K210</f>
        <v>0</v>
      </c>
      <c r="M130" s="49">
        <f>$E130*Ввод!L210</f>
        <v>0</v>
      </c>
      <c r="N130" s="49">
        <f>$E130*Ввод!M210</f>
        <v>0</v>
      </c>
      <c r="O130" s="49">
        <f>$E130*Ввод!N210</f>
        <v>0</v>
      </c>
      <c r="P130" s="49">
        <f>$E130*Ввод!O210</f>
        <v>0</v>
      </c>
      <c r="Q130" s="49">
        <f>$E130*Ввод!P210</f>
        <v>0</v>
      </c>
      <c r="R130" s="49">
        <f>$E130*Ввод!Q210</f>
        <v>0</v>
      </c>
      <c r="S130" s="49">
        <f>$E130*Ввод!R210</f>
        <v>0</v>
      </c>
      <c r="T130" s="49">
        <f>$E130*Ввод!S210</f>
        <v>0</v>
      </c>
      <c r="U130" s="49">
        <f>$E130*Ввод!T210</f>
        <v>0</v>
      </c>
      <c r="V130" s="49">
        <f>$E130*Ввод!U210</f>
        <v>0</v>
      </c>
      <c r="W130" s="49">
        <f>$E130*Ввод!V210</f>
        <v>0</v>
      </c>
      <c r="X130" s="49">
        <f>$E130*Ввод!W210</f>
        <v>0</v>
      </c>
      <c r="Y130" s="49">
        <f>$E130*Ввод!X210</f>
        <v>0</v>
      </c>
      <c r="Z130" s="49">
        <f>$E130*Ввод!Y210</f>
        <v>0</v>
      </c>
      <c r="AA130" s="49">
        <f>$E130*Ввод!Z210</f>
        <v>0</v>
      </c>
      <c r="AB130" s="49">
        <f>$E130*Ввод!AA210</f>
        <v>0</v>
      </c>
      <c r="AC130" s="49">
        <f>$E130*Ввод!AB210</f>
        <v>0</v>
      </c>
      <c r="AD130" s="49">
        <f>$E130*Ввод!AC210</f>
        <v>0</v>
      </c>
      <c r="AE130" s="49">
        <f>$E130*Ввод!AD210</f>
        <v>0</v>
      </c>
      <c r="AF130" s="49">
        <f>$E130*Ввод!AE210</f>
        <v>0</v>
      </c>
      <c r="AG130" s="49">
        <f>$E130*Ввод!AF210</f>
        <v>0</v>
      </c>
      <c r="AH130" s="49">
        <f>$E130*Ввод!AG210</f>
        <v>0</v>
      </c>
      <c r="AI130" s="49">
        <f>$E130*Ввод!AH210</f>
        <v>0</v>
      </c>
      <c r="AJ130" s="49">
        <f>$E130*Ввод!AI210</f>
        <v>0</v>
      </c>
      <c r="AK130" s="49">
        <f>$E130*Ввод!AJ210</f>
        <v>0</v>
      </c>
      <c r="AL130" s="49">
        <f>$E130*Ввод!AK210</f>
        <v>0</v>
      </c>
      <c r="AM130" s="49">
        <f>$E130*Ввод!AL210</f>
        <v>0</v>
      </c>
      <c r="AN130" s="49">
        <f>$E130*Ввод!AM210</f>
        <v>0</v>
      </c>
      <c r="AO130" s="49">
        <f>$E130*Ввод!AN210</f>
        <v>0</v>
      </c>
      <c r="AP130" s="49">
        <f>$E130*Ввод!AO210</f>
        <v>0</v>
      </c>
      <c r="AQ130" s="49">
        <f>$E130*Ввод!AP210</f>
        <v>0</v>
      </c>
      <c r="AR130" s="49">
        <f>$E130*Ввод!AQ210</f>
        <v>0</v>
      </c>
      <c r="AS130" s="49">
        <f>$E130*Ввод!AR210</f>
        <v>0</v>
      </c>
      <c r="AT130" s="49">
        <f>$E130*Ввод!AS210</f>
        <v>0</v>
      </c>
      <c r="AU130" s="49">
        <f>$E130*Ввод!AT210</f>
        <v>0</v>
      </c>
      <c r="AV130" s="49">
        <f>$E130*Ввод!AU210</f>
        <v>0</v>
      </c>
      <c r="AW130" s="49">
        <f>$E130*Ввод!AV210</f>
        <v>0</v>
      </c>
      <c r="AX130" s="49">
        <f>$E130*Ввод!AW210</f>
        <v>0</v>
      </c>
      <c r="AY130" s="49">
        <f>$E130*Ввод!AX210</f>
        <v>0</v>
      </c>
      <c r="AZ130" s="49">
        <f>$E130*Ввод!AY210</f>
        <v>0</v>
      </c>
      <c r="BA130" s="49">
        <f>$E130*Ввод!AZ210</f>
        <v>0</v>
      </c>
      <c r="BB130" s="49">
        <f>$E130*Ввод!BA210</f>
        <v>0</v>
      </c>
      <c r="BC130" s="49">
        <f>$E130*Ввод!BB210</f>
        <v>0</v>
      </c>
      <c r="BD130" s="49">
        <f>$E130*Ввод!BC210</f>
        <v>0</v>
      </c>
      <c r="BE130" s="49">
        <f>$E130*Ввод!BD210</f>
        <v>0</v>
      </c>
      <c r="BF130" s="49">
        <f>$E130*Ввод!BE210</f>
        <v>0</v>
      </c>
      <c r="BG130" s="49">
        <f>$E130*Ввод!BF210</f>
        <v>0</v>
      </c>
      <c r="BH130" s="49">
        <f>$E130*Ввод!BG210</f>
        <v>0</v>
      </c>
      <c r="BI130" s="49">
        <f>$E130*Ввод!BH210</f>
        <v>0</v>
      </c>
      <c r="BJ130" s="49">
        <f>$E130*Ввод!BI210</f>
        <v>0</v>
      </c>
      <c r="BK130" s="49">
        <f>$E130*Ввод!BJ210</f>
        <v>0</v>
      </c>
      <c r="BL130" s="49">
        <f>$E130*Ввод!BK210</f>
        <v>0</v>
      </c>
      <c r="BM130" s="49">
        <f>$E130*Ввод!BL210</f>
        <v>0</v>
      </c>
      <c r="BN130" s="49">
        <f>$E130*Ввод!BM210</f>
        <v>0</v>
      </c>
      <c r="BO130" s="49">
        <f>$E130*Ввод!BN210</f>
        <v>0</v>
      </c>
      <c r="BP130" s="49">
        <f>$E130*Ввод!BO210</f>
        <v>0</v>
      </c>
      <c r="BQ130" s="49">
        <f>$E130*Ввод!BP210</f>
        <v>0</v>
      </c>
      <c r="BR130" s="49">
        <f>$E130*Ввод!BQ210</f>
        <v>0</v>
      </c>
      <c r="BS130" s="49">
        <f>$E130*Ввод!BR210</f>
        <v>0</v>
      </c>
      <c r="BT130" s="49">
        <f>$E130*Ввод!BS210</f>
        <v>0</v>
      </c>
      <c r="BU130" s="49">
        <f>$E130*Ввод!BT210</f>
        <v>0</v>
      </c>
      <c r="BV130" s="49">
        <f>$E130*Ввод!BU210</f>
        <v>0</v>
      </c>
      <c r="BW130" s="49">
        <f>$E130*Ввод!BV210</f>
        <v>0</v>
      </c>
      <c r="BX130" s="49">
        <f>$E130*Ввод!BW210</f>
        <v>0</v>
      </c>
      <c r="BY130" s="49">
        <f>$E130*Ввод!BX210</f>
        <v>0</v>
      </c>
      <c r="BZ130" s="49">
        <f>$E130*Ввод!BY210</f>
        <v>0</v>
      </c>
      <c r="CA130" s="49">
        <f>$E130*Ввод!BZ210</f>
        <v>0</v>
      </c>
      <c r="CB130" s="49">
        <f>$E130*Ввод!CA210</f>
        <v>0</v>
      </c>
      <c r="CC130" s="49">
        <f>$E130*Ввод!CB210</f>
        <v>0</v>
      </c>
      <c r="CD130" s="49">
        <f>$E130*Ввод!CC210</f>
        <v>0</v>
      </c>
      <c r="CE130" s="49">
        <f>$E130*Ввод!CD210</f>
        <v>0</v>
      </c>
      <c r="CF130" s="49">
        <f>$E130*Ввод!CE210</f>
        <v>0</v>
      </c>
      <c r="CG130" s="49">
        <f>$E130*Ввод!CF210</f>
        <v>0</v>
      </c>
      <c r="CH130" s="49">
        <f>$E130*Ввод!CG210</f>
        <v>0</v>
      </c>
      <c r="CI130" s="49">
        <f>$E130*Ввод!CH210</f>
        <v>0</v>
      </c>
      <c r="CJ130" s="49">
        <f>$E130*Ввод!CI210</f>
        <v>0</v>
      </c>
      <c r="CK130" s="49">
        <f>$E130*Ввод!CJ210</f>
        <v>0</v>
      </c>
      <c r="CL130" s="49">
        <f>$E130*Ввод!CK210</f>
        <v>0</v>
      </c>
      <c r="CM130" s="49">
        <f>$E130*Ввод!CL210</f>
        <v>0</v>
      </c>
      <c r="CN130" s="49">
        <f>$E130*Ввод!CM210</f>
        <v>0</v>
      </c>
      <c r="CO130" s="49">
        <f>$E130*Ввод!CN210</f>
        <v>0</v>
      </c>
      <c r="CP130" s="49">
        <f>$E130*Ввод!CO210</f>
        <v>0</v>
      </c>
      <c r="CQ130" s="49">
        <f>$E130*Ввод!CP210</f>
        <v>0</v>
      </c>
      <c r="CR130" s="49">
        <f>$E130*Ввод!CQ210</f>
        <v>0</v>
      </c>
      <c r="CS130" s="49">
        <f>$E130*Ввод!CR210</f>
        <v>0</v>
      </c>
      <c r="CT130" s="49">
        <f>$E130*Ввод!CS210</f>
        <v>0</v>
      </c>
      <c r="CU130" s="49">
        <f>$E130*Ввод!CT210</f>
        <v>0</v>
      </c>
      <c r="CV130" s="49">
        <f>$E130*Ввод!CU210</f>
        <v>0</v>
      </c>
      <c r="CW130" s="49">
        <f>$E130*Ввод!CV210</f>
        <v>0</v>
      </c>
      <c r="CX130" s="49">
        <f>$E130*Ввод!CW210</f>
        <v>0</v>
      </c>
      <c r="CY130" s="49">
        <f>$E130*Ввод!CX210</f>
        <v>0</v>
      </c>
      <c r="CZ130" s="49">
        <f>$E130*Ввод!CY210</f>
        <v>0</v>
      </c>
      <c r="DA130" s="49">
        <f>$E130*Ввод!CZ210</f>
        <v>0</v>
      </c>
      <c r="DB130" s="49">
        <f>$E130*Ввод!DA210</f>
        <v>0</v>
      </c>
      <c r="DC130" s="49">
        <f>$E130*Ввод!DB210</f>
        <v>0</v>
      </c>
      <c r="DD130" s="49">
        <f>$E130*Ввод!DC210</f>
        <v>0</v>
      </c>
      <c r="DE130" s="49">
        <f>$E130*Ввод!DD210</f>
        <v>0</v>
      </c>
      <c r="DF130" s="49">
        <f>$E130*Ввод!DE210</f>
        <v>0</v>
      </c>
      <c r="DG130" s="49">
        <f>$E130*Ввод!DF210</f>
        <v>0</v>
      </c>
      <c r="DH130" s="49">
        <f>$E130*Ввод!DG210</f>
        <v>0</v>
      </c>
      <c r="DI130" s="49">
        <f>$E130*Ввод!DH210</f>
        <v>0</v>
      </c>
      <c r="DJ130" s="49">
        <f>$E130*Ввод!DI210</f>
        <v>0</v>
      </c>
    </row>
    <row r="131" spans="2:114" x14ac:dyDescent="0.25">
      <c r="B131" s="162" t="str">
        <f t="shared" si="54"/>
        <v>Общехозяйственные расходы</v>
      </c>
      <c r="C131" s="32"/>
      <c r="D131" s="45" t="str">
        <f t="shared" si="55"/>
        <v>тыс. руб.</v>
      </c>
      <c r="E131" s="45">
        <f>N(Ввод!H211)</f>
        <v>0</v>
      </c>
      <c r="F131" s="49"/>
      <c r="G131" s="49">
        <f t="shared" si="56"/>
        <v>1</v>
      </c>
      <c r="H131" s="49"/>
      <c r="I131" s="170"/>
      <c r="J131" s="49">
        <f>$E131*Ввод!I211</f>
        <v>0</v>
      </c>
      <c r="K131" s="49">
        <f>$E131*Ввод!J211</f>
        <v>0</v>
      </c>
      <c r="L131" s="49">
        <f>$E131*Ввод!K211</f>
        <v>0</v>
      </c>
      <c r="M131" s="49">
        <f>$E131*Ввод!L211</f>
        <v>0</v>
      </c>
      <c r="N131" s="49">
        <f>$E131*Ввод!M211</f>
        <v>0</v>
      </c>
      <c r="O131" s="49">
        <f>$E131*Ввод!N211</f>
        <v>0</v>
      </c>
      <c r="P131" s="49">
        <f>$E131*Ввод!O211</f>
        <v>0</v>
      </c>
      <c r="Q131" s="49">
        <f>$E131*Ввод!P211</f>
        <v>0</v>
      </c>
      <c r="R131" s="49">
        <f>$E131*Ввод!Q211</f>
        <v>0</v>
      </c>
      <c r="S131" s="49">
        <f>$E131*Ввод!R211</f>
        <v>0</v>
      </c>
      <c r="T131" s="49">
        <f>$E131*Ввод!S211</f>
        <v>0</v>
      </c>
      <c r="U131" s="49">
        <f>$E131*Ввод!T211</f>
        <v>0</v>
      </c>
      <c r="V131" s="49">
        <f>$E131*Ввод!U211</f>
        <v>0</v>
      </c>
      <c r="W131" s="49">
        <f>$E131*Ввод!V211</f>
        <v>0</v>
      </c>
      <c r="X131" s="49">
        <f>$E131*Ввод!W211</f>
        <v>0</v>
      </c>
      <c r="Y131" s="49">
        <f>$E131*Ввод!X211</f>
        <v>0</v>
      </c>
      <c r="Z131" s="49">
        <f>$E131*Ввод!Y211</f>
        <v>0</v>
      </c>
      <c r="AA131" s="49">
        <f>$E131*Ввод!Z211</f>
        <v>0</v>
      </c>
      <c r="AB131" s="49">
        <f>$E131*Ввод!AA211</f>
        <v>0</v>
      </c>
      <c r="AC131" s="49">
        <f>$E131*Ввод!AB211</f>
        <v>0</v>
      </c>
      <c r="AD131" s="49">
        <f>$E131*Ввод!AC211</f>
        <v>0</v>
      </c>
      <c r="AE131" s="49">
        <f>$E131*Ввод!AD211</f>
        <v>0</v>
      </c>
      <c r="AF131" s="49">
        <f>$E131*Ввод!AE211</f>
        <v>0</v>
      </c>
      <c r="AG131" s="49">
        <f>$E131*Ввод!AF211</f>
        <v>0</v>
      </c>
      <c r="AH131" s="49">
        <f>$E131*Ввод!AG211</f>
        <v>0</v>
      </c>
      <c r="AI131" s="49">
        <f>$E131*Ввод!AH211</f>
        <v>0</v>
      </c>
      <c r="AJ131" s="49">
        <f>$E131*Ввод!AI211</f>
        <v>0</v>
      </c>
      <c r="AK131" s="49">
        <f>$E131*Ввод!AJ211</f>
        <v>0</v>
      </c>
      <c r="AL131" s="49">
        <f>$E131*Ввод!AK211</f>
        <v>0</v>
      </c>
      <c r="AM131" s="49">
        <f>$E131*Ввод!AL211</f>
        <v>0</v>
      </c>
      <c r="AN131" s="49">
        <f>$E131*Ввод!AM211</f>
        <v>0</v>
      </c>
      <c r="AO131" s="49">
        <f>$E131*Ввод!AN211</f>
        <v>0</v>
      </c>
      <c r="AP131" s="49">
        <f>$E131*Ввод!AO211</f>
        <v>0</v>
      </c>
      <c r="AQ131" s="49">
        <f>$E131*Ввод!AP211</f>
        <v>0</v>
      </c>
      <c r="AR131" s="49">
        <f>$E131*Ввод!AQ211</f>
        <v>0</v>
      </c>
      <c r="AS131" s="49">
        <f>$E131*Ввод!AR211</f>
        <v>0</v>
      </c>
      <c r="AT131" s="49">
        <f>$E131*Ввод!AS211</f>
        <v>0</v>
      </c>
      <c r="AU131" s="49">
        <f>$E131*Ввод!AT211</f>
        <v>0</v>
      </c>
      <c r="AV131" s="49">
        <f>$E131*Ввод!AU211</f>
        <v>0</v>
      </c>
      <c r="AW131" s="49">
        <f>$E131*Ввод!AV211</f>
        <v>0</v>
      </c>
      <c r="AX131" s="49">
        <f>$E131*Ввод!AW211</f>
        <v>0</v>
      </c>
      <c r="AY131" s="49">
        <f>$E131*Ввод!AX211</f>
        <v>0</v>
      </c>
      <c r="AZ131" s="49">
        <f>$E131*Ввод!AY211</f>
        <v>0</v>
      </c>
      <c r="BA131" s="49">
        <f>$E131*Ввод!AZ211</f>
        <v>0</v>
      </c>
      <c r="BB131" s="49">
        <f>$E131*Ввод!BA211</f>
        <v>0</v>
      </c>
      <c r="BC131" s="49">
        <f>$E131*Ввод!BB211</f>
        <v>0</v>
      </c>
      <c r="BD131" s="49">
        <f>$E131*Ввод!BC211</f>
        <v>0</v>
      </c>
      <c r="BE131" s="49">
        <f>$E131*Ввод!BD211</f>
        <v>0</v>
      </c>
      <c r="BF131" s="49">
        <f>$E131*Ввод!BE211</f>
        <v>0</v>
      </c>
      <c r="BG131" s="49">
        <f>$E131*Ввод!BF211</f>
        <v>0</v>
      </c>
      <c r="BH131" s="49">
        <f>$E131*Ввод!BG211</f>
        <v>0</v>
      </c>
      <c r="BI131" s="49">
        <f>$E131*Ввод!BH211</f>
        <v>0</v>
      </c>
      <c r="BJ131" s="49">
        <f>$E131*Ввод!BI211</f>
        <v>0</v>
      </c>
      <c r="BK131" s="49">
        <f>$E131*Ввод!BJ211</f>
        <v>0</v>
      </c>
      <c r="BL131" s="49">
        <f>$E131*Ввод!BK211</f>
        <v>0</v>
      </c>
      <c r="BM131" s="49">
        <f>$E131*Ввод!BL211</f>
        <v>0</v>
      </c>
      <c r="BN131" s="49">
        <f>$E131*Ввод!BM211</f>
        <v>0</v>
      </c>
      <c r="BO131" s="49">
        <f>$E131*Ввод!BN211</f>
        <v>0</v>
      </c>
      <c r="BP131" s="49">
        <f>$E131*Ввод!BO211</f>
        <v>0</v>
      </c>
      <c r="BQ131" s="49">
        <f>$E131*Ввод!BP211</f>
        <v>0</v>
      </c>
      <c r="BR131" s="49">
        <f>$E131*Ввод!BQ211</f>
        <v>0</v>
      </c>
      <c r="BS131" s="49">
        <f>$E131*Ввод!BR211</f>
        <v>0</v>
      </c>
      <c r="BT131" s="49">
        <f>$E131*Ввод!BS211</f>
        <v>0</v>
      </c>
      <c r="BU131" s="49">
        <f>$E131*Ввод!BT211</f>
        <v>0</v>
      </c>
      <c r="BV131" s="49">
        <f>$E131*Ввод!BU211</f>
        <v>0</v>
      </c>
      <c r="BW131" s="49">
        <f>$E131*Ввод!BV211</f>
        <v>0</v>
      </c>
      <c r="BX131" s="49">
        <f>$E131*Ввод!BW211</f>
        <v>0</v>
      </c>
      <c r="BY131" s="49">
        <f>$E131*Ввод!BX211</f>
        <v>0</v>
      </c>
      <c r="BZ131" s="49">
        <f>$E131*Ввод!BY211</f>
        <v>0</v>
      </c>
      <c r="CA131" s="49">
        <f>$E131*Ввод!BZ211</f>
        <v>0</v>
      </c>
      <c r="CB131" s="49">
        <f>$E131*Ввод!CA211</f>
        <v>0</v>
      </c>
      <c r="CC131" s="49">
        <f>$E131*Ввод!CB211</f>
        <v>0</v>
      </c>
      <c r="CD131" s="49">
        <f>$E131*Ввод!CC211</f>
        <v>0</v>
      </c>
      <c r="CE131" s="49">
        <f>$E131*Ввод!CD211</f>
        <v>0</v>
      </c>
      <c r="CF131" s="49">
        <f>$E131*Ввод!CE211</f>
        <v>0</v>
      </c>
      <c r="CG131" s="49">
        <f>$E131*Ввод!CF211</f>
        <v>0</v>
      </c>
      <c r="CH131" s="49">
        <f>$E131*Ввод!CG211</f>
        <v>0</v>
      </c>
      <c r="CI131" s="49">
        <f>$E131*Ввод!CH211</f>
        <v>0</v>
      </c>
      <c r="CJ131" s="49">
        <f>$E131*Ввод!CI211</f>
        <v>0</v>
      </c>
      <c r="CK131" s="49">
        <f>$E131*Ввод!CJ211</f>
        <v>0</v>
      </c>
      <c r="CL131" s="49">
        <f>$E131*Ввод!CK211</f>
        <v>0</v>
      </c>
      <c r="CM131" s="49">
        <f>$E131*Ввод!CL211</f>
        <v>0</v>
      </c>
      <c r="CN131" s="49">
        <f>$E131*Ввод!CM211</f>
        <v>0</v>
      </c>
      <c r="CO131" s="49">
        <f>$E131*Ввод!CN211</f>
        <v>0</v>
      </c>
      <c r="CP131" s="49">
        <f>$E131*Ввод!CO211</f>
        <v>0</v>
      </c>
      <c r="CQ131" s="49">
        <f>$E131*Ввод!CP211</f>
        <v>0</v>
      </c>
      <c r="CR131" s="49">
        <f>$E131*Ввод!CQ211</f>
        <v>0</v>
      </c>
      <c r="CS131" s="49">
        <f>$E131*Ввод!CR211</f>
        <v>0</v>
      </c>
      <c r="CT131" s="49">
        <f>$E131*Ввод!CS211</f>
        <v>0</v>
      </c>
      <c r="CU131" s="49">
        <f>$E131*Ввод!CT211</f>
        <v>0</v>
      </c>
      <c r="CV131" s="49">
        <f>$E131*Ввод!CU211</f>
        <v>0</v>
      </c>
      <c r="CW131" s="49">
        <f>$E131*Ввод!CV211</f>
        <v>0</v>
      </c>
      <c r="CX131" s="49">
        <f>$E131*Ввод!CW211</f>
        <v>0</v>
      </c>
      <c r="CY131" s="49">
        <f>$E131*Ввод!CX211</f>
        <v>0</v>
      </c>
      <c r="CZ131" s="49">
        <f>$E131*Ввод!CY211</f>
        <v>0</v>
      </c>
      <c r="DA131" s="49">
        <f>$E131*Ввод!CZ211</f>
        <v>0</v>
      </c>
      <c r="DB131" s="49">
        <f>$E131*Ввод!DA211</f>
        <v>0</v>
      </c>
      <c r="DC131" s="49">
        <f>$E131*Ввод!DB211</f>
        <v>0</v>
      </c>
      <c r="DD131" s="49">
        <f>$E131*Ввод!DC211</f>
        <v>0</v>
      </c>
      <c r="DE131" s="49">
        <f>$E131*Ввод!DD211</f>
        <v>0</v>
      </c>
      <c r="DF131" s="49">
        <f>$E131*Ввод!DE211</f>
        <v>0</v>
      </c>
      <c r="DG131" s="49">
        <f>$E131*Ввод!DF211</f>
        <v>0</v>
      </c>
      <c r="DH131" s="49">
        <f>$E131*Ввод!DG211</f>
        <v>0</v>
      </c>
      <c r="DI131" s="49">
        <f>$E131*Ввод!DH211</f>
        <v>0</v>
      </c>
      <c r="DJ131" s="49">
        <f>$E131*Ввод!DI211</f>
        <v>0</v>
      </c>
    </row>
    <row r="132" spans="2:114" x14ac:dyDescent="0.25">
      <c r="B132" s="162" t="str">
        <f t="shared" si="54"/>
        <v>Прочие производственные расходы</v>
      </c>
      <c r="C132" s="32"/>
      <c r="D132" s="45" t="str">
        <f t="shared" si="55"/>
        <v>тыс. руб.</v>
      </c>
      <c r="E132" s="45">
        <f>N(Ввод!H212)</f>
        <v>0</v>
      </c>
      <c r="F132" s="49"/>
      <c r="G132" s="49">
        <f t="shared" si="56"/>
        <v>1</v>
      </c>
      <c r="H132" s="49"/>
      <c r="I132" s="170"/>
      <c r="J132" s="49">
        <f>$E132*Ввод!I212</f>
        <v>0</v>
      </c>
      <c r="K132" s="49">
        <f>$E132*Ввод!J212</f>
        <v>0</v>
      </c>
      <c r="L132" s="49">
        <f>$E132*Ввод!K212</f>
        <v>0</v>
      </c>
      <c r="M132" s="49">
        <f>$E132*Ввод!L212</f>
        <v>0</v>
      </c>
      <c r="N132" s="49">
        <f>$E132*Ввод!M212</f>
        <v>0</v>
      </c>
      <c r="O132" s="49">
        <f>$E132*Ввод!N212</f>
        <v>0</v>
      </c>
      <c r="P132" s="49">
        <f>$E132*Ввод!O212</f>
        <v>0</v>
      </c>
      <c r="Q132" s="49">
        <f>$E132*Ввод!P212</f>
        <v>0</v>
      </c>
      <c r="R132" s="49">
        <f>$E132*Ввод!Q212</f>
        <v>0</v>
      </c>
      <c r="S132" s="49">
        <f>$E132*Ввод!R212</f>
        <v>0</v>
      </c>
      <c r="T132" s="49">
        <f>$E132*Ввод!S212</f>
        <v>0</v>
      </c>
      <c r="U132" s="49">
        <f>$E132*Ввод!T212</f>
        <v>0</v>
      </c>
      <c r="V132" s="49">
        <f>$E132*Ввод!U212</f>
        <v>0</v>
      </c>
      <c r="W132" s="49">
        <f>$E132*Ввод!V212</f>
        <v>0</v>
      </c>
      <c r="X132" s="49">
        <f>$E132*Ввод!W212</f>
        <v>0</v>
      </c>
      <c r="Y132" s="49">
        <f>$E132*Ввод!X212</f>
        <v>0</v>
      </c>
      <c r="Z132" s="49">
        <f>$E132*Ввод!Y212</f>
        <v>0</v>
      </c>
      <c r="AA132" s="49">
        <f>$E132*Ввод!Z212</f>
        <v>0</v>
      </c>
      <c r="AB132" s="49">
        <f>$E132*Ввод!AA212</f>
        <v>0</v>
      </c>
      <c r="AC132" s="49">
        <f>$E132*Ввод!AB212</f>
        <v>0</v>
      </c>
      <c r="AD132" s="49">
        <f>$E132*Ввод!AC212</f>
        <v>0</v>
      </c>
      <c r="AE132" s="49">
        <f>$E132*Ввод!AD212</f>
        <v>0</v>
      </c>
      <c r="AF132" s="49">
        <f>$E132*Ввод!AE212</f>
        <v>0</v>
      </c>
      <c r="AG132" s="49">
        <f>$E132*Ввод!AF212</f>
        <v>0</v>
      </c>
      <c r="AH132" s="49">
        <f>$E132*Ввод!AG212</f>
        <v>0</v>
      </c>
      <c r="AI132" s="49">
        <f>$E132*Ввод!AH212</f>
        <v>0</v>
      </c>
      <c r="AJ132" s="49">
        <f>$E132*Ввод!AI212</f>
        <v>0</v>
      </c>
      <c r="AK132" s="49">
        <f>$E132*Ввод!AJ212</f>
        <v>0</v>
      </c>
      <c r="AL132" s="49">
        <f>$E132*Ввод!AK212</f>
        <v>0</v>
      </c>
      <c r="AM132" s="49">
        <f>$E132*Ввод!AL212</f>
        <v>0</v>
      </c>
      <c r="AN132" s="49">
        <f>$E132*Ввод!AM212</f>
        <v>0</v>
      </c>
      <c r="AO132" s="49">
        <f>$E132*Ввод!AN212</f>
        <v>0</v>
      </c>
      <c r="AP132" s="49">
        <f>$E132*Ввод!AO212</f>
        <v>0</v>
      </c>
      <c r="AQ132" s="49">
        <f>$E132*Ввод!AP212</f>
        <v>0</v>
      </c>
      <c r="AR132" s="49">
        <f>$E132*Ввод!AQ212</f>
        <v>0</v>
      </c>
      <c r="AS132" s="49">
        <f>$E132*Ввод!AR212</f>
        <v>0</v>
      </c>
      <c r="AT132" s="49">
        <f>$E132*Ввод!AS212</f>
        <v>0</v>
      </c>
      <c r="AU132" s="49">
        <f>$E132*Ввод!AT212</f>
        <v>0</v>
      </c>
      <c r="AV132" s="49">
        <f>$E132*Ввод!AU212</f>
        <v>0</v>
      </c>
      <c r="AW132" s="49">
        <f>$E132*Ввод!AV212</f>
        <v>0</v>
      </c>
      <c r="AX132" s="49">
        <f>$E132*Ввод!AW212</f>
        <v>0</v>
      </c>
      <c r="AY132" s="49">
        <f>$E132*Ввод!AX212</f>
        <v>0</v>
      </c>
      <c r="AZ132" s="49">
        <f>$E132*Ввод!AY212</f>
        <v>0</v>
      </c>
      <c r="BA132" s="49">
        <f>$E132*Ввод!AZ212</f>
        <v>0</v>
      </c>
      <c r="BB132" s="49">
        <f>$E132*Ввод!BA212</f>
        <v>0</v>
      </c>
      <c r="BC132" s="49">
        <f>$E132*Ввод!BB212</f>
        <v>0</v>
      </c>
      <c r="BD132" s="49">
        <f>$E132*Ввод!BC212</f>
        <v>0</v>
      </c>
      <c r="BE132" s="49">
        <f>$E132*Ввод!BD212</f>
        <v>0</v>
      </c>
      <c r="BF132" s="49">
        <f>$E132*Ввод!BE212</f>
        <v>0</v>
      </c>
      <c r="BG132" s="49">
        <f>$E132*Ввод!BF212</f>
        <v>0</v>
      </c>
      <c r="BH132" s="49">
        <f>$E132*Ввод!BG212</f>
        <v>0</v>
      </c>
      <c r="BI132" s="49">
        <f>$E132*Ввод!BH212</f>
        <v>0</v>
      </c>
      <c r="BJ132" s="49">
        <f>$E132*Ввод!BI212</f>
        <v>0</v>
      </c>
      <c r="BK132" s="49">
        <f>$E132*Ввод!BJ212</f>
        <v>0</v>
      </c>
      <c r="BL132" s="49">
        <f>$E132*Ввод!BK212</f>
        <v>0</v>
      </c>
      <c r="BM132" s="49">
        <f>$E132*Ввод!BL212</f>
        <v>0</v>
      </c>
      <c r="BN132" s="49">
        <f>$E132*Ввод!BM212</f>
        <v>0</v>
      </c>
      <c r="BO132" s="49">
        <f>$E132*Ввод!BN212</f>
        <v>0</v>
      </c>
      <c r="BP132" s="49">
        <f>$E132*Ввод!BO212</f>
        <v>0</v>
      </c>
      <c r="BQ132" s="49">
        <f>$E132*Ввод!BP212</f>
        <v>0</v>
      </c>
      <c r="BR132" s="49">
        <f>$E132*Ввод!BQ212</f>
        <v>0</v>
      </c>
      <c r="BS132" s="49">
        <f>$E132*Ввод!BR212</f>
        <v>0</v>
      </c>
      <c r="BT132" s="49">
        <f>$E132*Ввод!BS212</f>
        <v>0</v>
      </c>
      <c r="BU132" s="49">
        <f>$E132*Ввод!BT212</f>
        <v>0</v>
      </c>
      <c r="BV132" s="49">
        <f>$E132*Ввод!BU212</f>
        <v>0</v>
      </c>
      <c r="BW132" s="49">
        <f>$E132*Ввод!BV212</f>
        <v>0</v>
      </c>
      <c r="BX132" s="49">
        <f>$E132*Ввод!BW212</f>
        <v>0</v>
      </c>
      <c r="BY132" s="49">
        <f>$E132*Ввод!BX212</f>
        <v>0</v>
      </c>
      <c r="BZ132" s="49">
        <f>$E132*Ввод!BY212</f>
        <v>0</v>
      </c>
      <c r="CA132" s="49">
        <f>$E132*Ввод!BZ212</f>
        <v>0</v>
      </c>
      <c r="CB132" s="49">
        <f>$E132*Ввод!CA212</f>
        <v>0</v>
      </c>
      <c r="CC132" s="49">
        <f>$E132*Ввод!CB212</f>
        <v>0</v>
      </c>
      <c r="CD132" s="49">
        <f>$E132*Ввод!CC212</f>
        <v>0</v>
      </c>
      <c r="CE132" s="49">
        <f>$E132*Ввод!CD212</f>
        <v>0</v>
      </c>
      <c r="CF132" s="49">
        <f>$E132*Ввод!CE212</f>
        <v>0</v>
      </c>
      <c r="CG132" s="49">
        <f>$E132*Ввод!CF212</f>
        <v>0</v>
      </c>
      <c r="CH132" s="49">
        <f>$E132*Ввод!CG212</f>
        <v>0</v>
      </c>
      <c r="CI132" s="49">
        <f>$E132*Ввод!CH212</f>
        <v>0</v>
      </c>
      <c r="CJ132" s="49">
        <f>$E132*Ввод!CI212</f>
        <v>0</v>
      </c>
      <c r="CK132" s="49">
        <f>$E132*Ввод!CJ212</f>
        <v>0</v>
      </c>
      <c r="CL132" s="49">
        <f>$E132*Ввод!CK212</f>
        <v>0</v>
      </c>
      <c r="CM132" s="49">
        <f>$E132*Ввод!CL212</f>
        <v>0</v>
      </c>
      <c r="CN132" s="49">
        <f>$E132*Ввод!CM212</f>
        <v>0</v>
      </c>
      <c r="CO132" s="49">
        <f>$E132*Ввод!CN212</f>
        <v>0</v>
      </c>
      <c r="CP132" s="49">
        <f>$E132*Ввод!CO212</f>
        <v>0</v>
      </c>
      <c r="CQ132" s="49">
        <f>$E132*Ввод!CP212</f>
        <v>0</v>
      </c>
      <c r="CR132" s="49">
        <f>$E132*Ввод!CQ212</f>
        <v>0</v>
      </c>
      <c r="CS132" s="49">
        <f>$E132*Ввод!CR212</f>
        <v>0</v>
      </c>
      <c r="CT132" s="49">
        <f>$E132*Ввод!CS212</f>
        <v>0</v>
      </c>
      <c r="CU132" s="49">
        <f>$E132*Ввод!CT212</f>
        <v>0</v>
      </c>
      <c r="CV132" s="49">
        <f>$E132*Ввод!CU212</f>
        <v>0</v>
      </c>
      <c r="CW132" s="49">
        <f>$E132*Ввод!CV212</f>
        <v>0</v>
      </c>
      <c r="CX132" s="49">
        <f>$E132*Ввод!CW212</f>
        <v>0</v>
      </c>
      <c r="CY132" s="49">
        <f>$E132*Ввод!CX212</f>
        <v>0</v>
      </c>
      <c r="CZ132" s="49">
        <f>$E132*Ввод!CY212</f>
        <v>0</v>
      </c>
      <c r="DA132" s="49">
        <f>$E132*Ввод!CZ212</f>
        <v>0</v>
      </c>
      <c r="DB132" s="49">
        <f>$E132*Ввод!DA212</f>
        <v>0</v>
      </c>
      <c r="DC132" s="49">
        <f>$E132*Ввод!DB212</f>
        <v>0</v>
      </c>
      <c r="DD132" s="49">
        <f>$E132*Ввод!DC212</f>
        <v>0</v>
      </c>
      <c r="DE132" s="49">
        <f>$E132*Ввод!DD212</f>
        <v>0</v>
      </c>
      <c r="DF132" s="49">
        <f>$E132*Ввод!DE212</f>
        <v>0</v>
      </c>
      <c r="DG132" s="49">
        <f>$E132*Ввод!DF212</f>
        <v>0</v>
      </c>
      <c r="DH132" s="49">
        <f>$E132*Ввод!DG212</f>
        <v>0</v>
      </c>
      <c r="DI132" s="49">
        <f>$E132*Ввод!DH212</f>
        <v>0</v>
      </c>
      <c r="DJ132" s="49">
        <f>$E132*Ввод!DI212</f>
        <v>0</v>
      </c>
    </row>
    <row r="133" spans="2:114" x14ac:dyDescent="0.25">
      <c r="B133" s="162" t="str">
        <f t="shared" si="54"/>
        <v>Капитальный ремонт</v>
      </c>
      <c r="C133" s="32"/>
      <c r="D133" s="45" t="str">
        <f t="shared" si="55"/>
        <v>тыс. руб.</v>
      </c>
      <c r="E133" s="45">
        <f>N(Ввод!H213)</f>
        <v>1</v>
      </c>
      <c r="F133" s="49"/>
      <c r="G133" s="49">
        <f t="shared" si="56"/>
        <v>1</v>
      </c>
      <c r="H133" s="49"/>
      <c r="I133" s="170"/>
      <c r="J133" s="49">
        <f>$E133*Ввод!I213</f>
        <v>386.0024706506768</v>
      </c>
      <c r="K133" s="49">
        <f>$E133*Ввод!J213</f>
        <v>386.0024706506768</v>
      </c>
      <c r="L133" s="49">
        <f>$E133*Ввод!K213</f>
        <v>386.0024706506768</v>
      </c>
      <c r="M133" s="49">
        <f>$E133*Ввод!L213</f>
        <v>386.0024706506768</v>
      </c>
      <c r="N133" s="49">
        <f>$E133*Ввод!M213</f>
        <v>366.70234711814294</v>
      </c>
      <c r="O133" s="49">
        <f>$E133*Ввод!N213</f>
        <v>366.70234711814294</v>
      </c>
      <c r="P133" s="49">
        <f>$E133*Ввод!O213</f>
        <v>366.70234711814294</v>
      </c>
      <c r="Q133" s="49">
        <f>$E133*Ввод!P213</f>
        <v>366.70234711814294</v>
      </c>
      <c r="R133" s="49">
        <f>$E133*Ввод!Q213</f>
        <v>348.36722976223581</v>
      </c>
      <c r="S133" s="49">
        <f>$E133*Ввод!R213</f>
        <v>348.36722976223581</v>
      </c>
      <c r="T133" s="49">
        <f>$E133*Ввод!S213</f>
        <v>348.36722976223581</v>
      </c>
      <c r="U133" s="49">
        <f>$E133*Ввод!T213</f>
        <v>348.36722976223581</v>
      </c>
      <c r="V133" s="49">
        <f>$E133*Ввод!U213</f>
        <v>330.94886827412404</v>
      </c>
      <c r="W133" s="49">
        <f>$E133*Ввод!V213</f>
        <v>330.94886827412404</v>
      </c>
      <c r="X133" s="49">
        <f>$E133*Ввод!W213</f>
        <v>330.94886827412404</v>
      </c>
      <c r="Y133" s="49">
        <f>$E133*Ввод!X213</f>
        <v>330.94886827412404</v>
      </c>
      <c r="Z133" s="49">
        <f>$E133*Ввод!Y213</f>
        <v>330.94886827412404</v>
      </c>
      <c r="AA133" s="49">
        <f>$E133*Ввод!Z213</f>
        <v>330.94886827412404</v>
      </c>
      <c r="AB133" s="49">
        <f>$E133*Ввод!AA213</f>
        <v>330.94886827412404</v>
      </c>
      <c r="AC133" s="49">
        <f>$E133*Ввод!AB213</f>
        <v>330.94886827412404</v>
      </c>
      <c r="AD133" s="49">
        <f>$E133*Ввод!AC213</f>
        <v>330.94886827412404</v>
      </c>
      <c r="AE133" s="49">
        <f>$E133*Ввод!AD213</f>
        <v>330.94886827412404</v>
      </c>
      <c r="AF133" s="49">
        <f>$E133*Ввод!AE213</f>
        <v>330.94886827412404</v>
      </c>
      <c r="AG133" s="49">
        <f>$E133*Ввод!AF213</f>
        <v>330.94886827412404</v>
      </c>
      <c r="AH133" s="49">
        <f>$E133*Ввод!AG213</f>
        <v>330.94886827412404</v>
      </c>
      <c r="AI133" s="49">
        <f>$E133*Ввод!AH213</f>
        <v>330.94886827412404</v>
      </c>
      <c r="AJ133" s="49">
        <f>$E133*Ввод!AI213</f>
        <v>330.94886827412404</v>
      </c>
      <c r="AK133" s="49">
        <f>$E133*Ввод!AJ213</f>
        <v>330.94886827412404</v>
      </c>
      <c r="AL133" s="49">
        <f>$E133*Ввод!AK213</f>
        <v>330.94886827412404</v>
      </c>
      <c r="AM133" s="49">
        <f>$E133*Ввод!AL213</f>
        <v>330.94886827412404</v>
      </c>
      <c r="AN133" s="49">
        <f>$E133*Ввод!AM213</f>
        <v>330.94886827412404</v>
      </c>
      <c r="AO133" s="49">
        <f>$E133*Ввод!AN213</f>
        <v>330.94886827412404</v>
      </c>
      <c r="AP133" s="49">
        <f>$E133*Ввод!AO213</f>
        <v>330.94886827412404</v>
      </c>
      <c r="AQ133" s="49">
        <f>$E133*Ввод!AP213</f>
        <v>330.94886827412404</v>
      </c>
      <c r="AR133" s="49">
        <f>$E133*Ввод!AQ213</f>
        <v>330.94886827412404</v>
      </c>
      <c r="AS133" s="49">
        <f>$E133*Ввод!AR213</f>
        <v>330.94886827412404</v>
      </c>
      <c r="AT133" s="49">
        <f>$E133*Ввод!AS213</f>
        <v>330.94886827412404</v>
      </c>
      <c r="AU133" s="49">
        <f>$E133*Ввод!AT213</f>
        <v>330.94886827412404</v>
      </c>
      <c r="AV133" s="49">
        <f>$E133*Ввод!AU213</f>
        <v>330.94886827412404</v>
      </c>
      <c r="AW133" s="49">
        <f>$E133*Ввод!AV213</f>
        <v>330.94886827412404</v>
      </c>
      <c r="AX133" s="49">
        <f>$E133*Ввод!AW213</f>
        <v>330.94886827412404</v>
      </c>
      <c r="AY133" s="49">
        <f>$E133*Ввод!AX213</f>
        <v>330.94886827412404</v>
      </c>
      <c r="AZ133" s="49">
        <f>$E133*Ввод!AY213</f>
        <v>330.94886827412404</v>
      </c>
      <c r="BA133" s="49">
        <f>$E133*Ввод!AZ213</f>
        <v>330.94886827412404</v>
      </c>
      <c r="BB133" s="49">
        <f>$E133*Ввод!BA213</f>
        <v>330.94886827412404</v>
      </c>
      <c r="BC133" s="49">
        <f>$E133*Ввод!BB213</f>
        <v>330.94886827412404</v>
      </c>
      <c r="BD133" s="49">
        <f>$E133*Ввод!BC213</f>
        <v>330.94886827412404</v>
      </c>
      <c r="BE133" s="49">
        <f>$E133*Ввод!BD213</f>
        <v>330.94886827412404</v>
      </c>
      <c r="BF133" s="49">
        <f>$E133*Ввод!BE213</f>
        <v>330.94886827412404</v>
      </c>
      <c r="BG133" s="49">
        <f>$E133*Ввод!BF213</f>
        <v>330.94886827412404</v>
      </c>
      <c r="BH133" s="49">
        <f>$E133*Ввод!BG213</f>
        <v>330.94886827412404</v>
      </c>
      <c r="BI133" s="49">
        <f>$E133*Ввод!BH213</f>
        <v>330.94886827412404</v>
      </c>
      <c r="BJ133" s="49">
        <f>$E133*Ввод!BI213</f>
        <v>330.94886827412404</v>
      </c>
      <c r="BK133" s="49">
        <f>$E133*Ввод!BJ213</f>
        <v>330.94886827412404</v>
      </c>
      <c r="BL133" s="49">
        <f>$E133*Ввод!BK213</f>
        <v>330.94886827412404</v>
      </c>
      <c r="BM133" s="49">
        <f>$E133*Ввод!BL213</f>
        <v>330.94886827412404</v>
      </c>
      <c r="BN133" s="49">
        <f>$E133*Ввод!BM213</f>
        <v>330.94886827412404</v>
      </c>
      <c r="BO133" s="49">
        <f>$E133*Ввод!BN213</f>
        <v>330.94886827412404</v>
      </c>
      <c r="BP133" s="49">
        <f>$E133*Ввод!BO213</f>
        <v>330.94886827412404</v>
      </c>
      <c r="BQ133" s="49">
        <f>$E133*Ввод!BP213</f>
        <v>330.94886827412404</v>
      </c>
      <c r="BR133" s="49">
        <f>$E133*Ввод!BQ213</f>
        <v>330.94886827412404</v>
      </c>
      <c r="BS133" s="49">
        <f>$E133*Ввод!BR213</f>
        <v>330.94886827412404</v>
      </c>
      <c r="BT133" s="49">
        <f>$E133*Ввод!BS213</f>
        <v>330.94886827412404</v>
      </c>
      <c r="BU133" s="49">
        <f>$E133*Ввод!BT213</f>
        <v>330.94886827412404</v>
      </c>
      <c r="BV133" s="49">
        <f>$E133*Ввод!BU213</f>
        <v>330.94886827412404</v>
      </c>
      <c r="BW133" s="49">
        <f>$E133*Ввод!BV213</f>
        <v>330.94886827412404</v>
      </c>
      <c r="BX133" s="49">
        <f>$E133*Ввод!BW213</f>
        <v>330.94886827412404</v>
      </c>
      <c r="BY133" s="49">
        <f>$E133*Ввод!BX213</f>
        <v>330.94886827412404</v>
      </c>
      <c r="BZ133" s="49">
        <f>$E133*Ввод!BY213</f>
        <v>330.94886827412404</v>
      </c>
      <c r="CA133" s="49">
        <f>$E133*Ввод!BZ213</f>
        <v>330.94886827412404</v>
      </c>
      <c r="CB133" s="49">
        <f>$E133*Ввод!CA213</f>
        <v>330.94886827412404</v>
      </c>
      <c r="CC133" s="49">
        <f>$E133*Ввод!CB213</f>
        <v>330.94886827412404</v>
      </c>
      <c r="CD133" s="49">
        <f>$E133*Ввод!CC213</f>
        <v>330.94886827412404</v>
      </c>
      <c r="CE133" s="49">
        <f>$E133*Ввод!CD213</f>
        <v>330.94886827412404</v>
      </c>
      <c r="CF133" s="49">
        <f>$E133*Ввод!CE213</f>
        <v>330.94886827412404</v>
      </c>
      <c r="CG133" s="49">
        <f>$E133*Ввод!CF213</f>
        <v>330.94886827412404</v>
      </c>
      <c r="CH133" s="49">
        <f>$E133*Ввод!CG213</f>
        <v>330.94886827412404</v>
      </c>
      <c r="CI133" s="49">
        <f>$E133*Ввод!CH213</f>
        <v>330.94886827412404</v>
      </c>
      <c r="CJ133" s="49">
        <f>$E133*Ввод!CI213</f>
        <v>330.94886827412404</v>
      </c>
      <c r="CK133" s="49">
        <f>$E133*Ввод!CJ213</f>
        <v>330.94886827412404</v>
      </c>
      <c r="CL133" s="49">
        <f>$E133*Ввод!CK213</f>
        <v>330.94886827412404</v>
      </c>
      <c r="CM133" s="49">
        <f>$E133*Ввод!CL213</f>
        <v>330.94886827412404</v>
      </c>
      <c r="CN133" s="49">
        <f>$E133*Ввод!CM213</f>
        <v>330.94886827412404</v>
      </c>
      <c r="CO133" s="49">
        <f>$E133*Ввод!CN213</f>
        <v>330.94886827412404</v>
      </c>
      <c r="CP133" s="49">
        <f>$E133*Ввод!CO213</f>
        <v>330.94886827412404</v>
      </c>
      <c r="CQ133" s="49">
        <f>$E133*Ввод!CP213</f>
        <v>330.94886827412404</v>
      </c>
      <c r="CR133" s="49">
        <f>$E133*Ввод!CQ213</f>
        <v>330.94886827412404</v>
      </c>
      <c r="CS133" s="49">
        <f>$E133*Ввод!CR213</f>
        <v>330.94886827412404</v>
      </c>
      <c r="CT133" s="49">
        <f>$E133*Ввод!CS213</f>
        <v>330.94886827412404</v>
      </c>
      <c r="CU133" s="49">
        <f>$E133*Ввод!CT213</f>
        <v>330.94886827412404</v>
      </c>
      <c r="CV133" s="49">
        <f>$E133*Ввод!CU213</f>
        <v>330.94886827412404</v>
      </c>
      <c r="CW133" s="49">
        <f>$E133*Ввод!CV213</f>
        <v>330.94886827412404</v>
      </c>
      <c r="CX133" s="49">
        <f>$E133*Ввод!CW213</f>
        <v>330.94886827412404</v>
      </c>
      <c r="CY133" s="49">
        <f>$E133*Ввод!CX213</f>
        <v>330.94886827412404</v>
      </c>
      <c r="CZ133" s="49">
        <f>$E133*Ввод!CY213</f>
        <v>330.94886827412404</v>
      </c>
      <c r="DA133" s="49">
        <f>$E133*Ввод!CZ213</f>
        <v>330.94886827412404</v>
      </c>
      <c r="DB133" s="49">
        <f>$E133*Ввод!DA213</f>
        <v>330.94886827412404</v>
      </c>
      <c r="DC133" s="49">
        <f>$E133*Ввод!DB213</f>
        <v>330.94886827412404</v>
      </c>
      <c r="DD133" s="49">
        <f>$E133*Ввод!DC213</f>
        <v>330.94886827412404</v>
      </c>
      <c r="DE133" s="49">
        <f>$E133*Ввод!DD213</f>
        <v>330.94886827412404</v>
      </c>
      <c r="DF133" s="49">
        <f>$E133*Ввод!DE213</f>
        <v>330.94886827412404</v>
      </c>
      <c r="DG133" s="49">
        <f>$E133*Ввод!DF213</f>
        <v>330.94886827412404</v>
      </c>
      <c r="DH133" s="49">
        <f>$E133*Ввод!DG213</f>
        <v>330.94886827412404</v>
      </c>
      <c r="DI133" s="49">
        <f>$E133*Ввод!DH213</f>
        <v>330.94886827412404</v>
      </c>
      <c r="DJ133" s="49">
        <f>$E133*Ввод!DI213</f>
        <v>330.94886827412404</v>
      </c>
    </row>
    <row r="134" spans="2:114" x14ac:dyDescent="0.25">
      <c r="B134" s="162" t="str">
        <f t="shared" si="54"/>
        <v>Текущий ремонт</v>
      </c>
      <c r="C134" s="32"/>
      <c r="D134" s="45" t="str">
        <f t="shared" si="55"/>
        <v>тыс. руб.</v>
      </c>
      <c r="E134" s="45">
        <f>N(Ввод!H214)</f>
        <v>0</v>
      </c>
      <c r="F134" s="49"/>
      <c r="G134" s="49">
        <f t="shared" si="56"/>
        <v>1</v>
      </c>
      <c r="H134" s="49"/>
      <c r="I134" s="170"/>
      <c r="J134" s="49">
        <f>$E134*Ввод!I214</f>
        <v>0</v>
      </c>
      <c r="K134" s="49">
        <f>$E134*Ввод!J214</f>
        <v>0</v>
      </c>
      <c r="L134" s="49">
        <f>$E134*Ввод!K214</f>
        <v>0</v>
      </c>
      <c r="M134" s="49">
        <f>$E134*Ввод!L214</f>
        <v>0</v>
      </c>
      <c r="N134" s="49">
        <f>$E134*Ввод!M214</f>
        <v>0</v>
      </c>
      <c r="O134" s="49">
        <f>$E134*Ввод!N214</f>
        <v>0</v>
      </c>
      <c r="P134" s="49">
        <f>$E134*Ввод!O214</f>
        <v>0</v>
      </c>
      <c r="Q134" s="49">
        <f>$E134*Ввод!P214</f>
        <v>0</v>
      </c>
      <c r="R134" s="49">
        <f>$E134*Ввод!Q214</f>
        <v>0</v>
      </c>
      <c r="S134" s="49">
        <f>$E134*Ввод!R214</f>
        <v>0</v>
      </c>
      <c r="T134" s="49">
        <f>$E134*Ввод!S214</f>
        <v>0</v>
      </c>
      <c r="U134" s="49">
        <f>$E134*Ввод!T214</f>
        <v>0</v>
      </c>
      <c r="V134" s="49">
        <f>$E134*Ввод!U214</f>
        <v>0</v>
      </c>
      <c r="W134" s="49">
        <f>$E134*Ввод!V214</f>
        <v>0</v>
      </c>
      <c r="X134" s="49">
        <f>$E134*Ввод!W214</f>
        <v>0</v>
      </c>
      <c r="Y134" s="49">
        <f>$E134*Ввод!X214</f>
        <v>0</v>
      </c>
      <c r="Z134" s="49">
        <f>$E134*Ввод!Y214</f>
        <v>0</v>
      </c>
      <c r="AA134" s="49">
        <f>$E134*Ввод!Z214</f>
        <v>0</v>
      </c>
      <c r="AB134" s="49">
        <f>$E134*Ввод!AA214</f>
        <v>0</v>
      </c>
      <c r="AC134" s="49">
        <f>$E134*Ввод!AB214</f>
        <v>0</v>
      </c>
      <c r="AD134" s="49">
        <f>$E134*Ввод!AC214</f>
        <v>0</v>
      </c>
      <c r="AE134" s="49">
        <f>$E134*Ввод!AD214</f>
        <v>0</v>
      </c>
      <c r="AF134" s="49">
        <f>$E134*Ввод!AE214</f>
        <v>0</v>
      </c>
      <c r="AG134" s="49">
        <f>$E134*Ввод!AF214</f>
        <v>0</v>
      </c>
      <c r="AH134" s="49">
        <f>$E134*Ввод!AG214</f>
        <v>0</v>
      </c>
      <c r="AI134" s="49">
        <f>$E134*Ввод!AH214</f>
        <v>0</v>
      </c>
      <c r="AJ134" s="49">
        <f>$E134*Ввод!AI214</f>
        <v>0</v>
      </c>
      <c r="AK134" s="49">
        <f>$E134*Ввод!AJ214</f>
        <v>0</v>
      </c>
      <c r="AL134" s="49">
        <f>$E134*Ввод!AK214</f>
        <v>0</v>
      </c>
      <c r="AM134" s="49">
        <f>$E134*Ввод!AL214</f>
        <v>0</v>
      </c>
      <c r="AN134" s="49">
        <f>$E134*Ввод!AM214</f>
        <v>0</v>
      </c>
      <c r="AO134" s="49">
        <f>$E134*Ввод!AN214</f>
        <v>0</v>
      </c>
      <c r="AP134" s="49">
        <f>$E134*Ввод!AO214</f>
        <v>0</v>
      </c>
      <c r="AQ134" s="49">
        <f>$E134*Ввод!AP214</f>
        <v>0</v>
      </c>
      <c r="AR134" s="49">
        <f>$E134*Ввод!AQ214</f>
        <v>0</v>
      </c>
      <c r="AS134" s="49">
        <f>$E134*Ввод!AR214</f>
        <v>0</v>
      </c>
      <c r="AT134" s="49">
        <f>$E134*Ввод!AS214</f>
        <v>0</v>
      </c>
      <c r="AU134" s="49">
        <f>$E134*Ввод!AT214</f>
        <v>0</v>
      </c>
      <c r="AV134" s="49">
        <f>$E134*Ввод!AU214</f>
        <v>0</v>
      </c>
      <c r="AW134" s="49">
        <f>$E134*Ввод!AV214</f>
        <v>0</v>
      </c>
      <c r="AX134" s="49">
        <f>$E134*Ввод!AW214</f>
        <v>0</v>
      </c>
      <c r="AY134" s="49">
        <f>$E134*Ввод!AX214</f>
        <v>0</v>
      </c>
      <c r="AZ134" s="49">
        <f>$E134*Ввод!AY214</f>
        <v>0</v>
      </c>
      <c r="BA134" s="49">
        <f>$E134*Ввод!AZ214</f>
        <v>0</v>
      </c>
      <c r="BB134" s="49">
        <f>$E134*Ввод!BA214</f>
        <v>0</v>
      </c>
      <c r="BC134" s="49">
        <f>$E134*Ввод!BB214</f>
        <v>0</v>
      </c>
      <c r="BD134" s="49">
        <f>$E134*Ввод!BC214</f>
        <v>0</v>
      </c>
      <c r="BE134" s="49">
        <f>$E134*Ввод!BD214</f>
        <v>0</v>
      </c>
      <c r="BF134" s="49">
        <f>$E134*Ввод!BE214</f>
        <v>0</v>
      </c>
      <c r="BG134" s="49">
        <f>$E134*Ввод!BF214</f>
        <v>0</v>
      </c>
      <c r="BH134" s="49">
        <f>$E134*Ввод!BG214</f>
        <v>0</v>
      </c>
      <c r="BI134" s="49">
        <f>$E134*Ввод!BH214</f>
        <v>0</v>
      </c>
      <c r="BJ134" s="49">
        <f>$E134*Ввод!BI214</f>
        <v>0</v>
      </c>
      <c r="BK134" s="49">
        <f>$E134*Ввод!BJ214</f>
        <v>0</v>
      </c>
      <c r="BL134" s="49">
        <f>$E134*Ввод!BK214</f>
        <v>0</v>
      </c>
      <c r="BM134" s="49">
        <f>$E134*Ввод!BL214</f>
        <v>0</v>
      </c>
      <c r="BN134" s="49">
        <f>$E134*Ввод!BM214</f>
        <v>0</v>
      </c>
      <c r="BO134" s="49">
        <f>$E134*Ввод!BN214</f>
        <v>0</v>
      </c>
      <c r="BP134" s="49">
        <f>$E134*Ввод!BO214</f>
        <v>0</v>
      </c>
      <c r="BQ134" s="49">
        <f>$E134*Ввод!BP214</f>
        <v>0</v>
      </c>
      <c r="BR134" s="49">
        <f>$E134*Ввод!BQ214</f>
        <v>0</v>
      </c>
      <c r="BS134" s="49">
        <f>$E134*Ввод!BR214</f>
        <v>0</v>
      </c>
      <c r="BT134" s="49">
        <f>$E134*Ввод!BS214</f>
        <v>0</v>
      </c>
      <c r="BU134" s="49">
        <f>$E134*Ввод!BT214</f>
        <v>0</v>
      </c>
      <c r="BV134" s="49">
        <f>$E134*Ввод!BU214</f>
        <v>0</v>
      </c>
      <c r="BW134" s="49">
        <f>$E134*Ввод!BV214</f>
        <v>0</v>
      </c>
      <c r="BX134" s="49">
        <f>$E134*Ввод!BW214</f>
        <v>0</v>
      </c>
      <c r="BY134" s="49">
        <f>$E134*Ввод!BX214</f>
        <v>0</v>
      </c>
      <c r="BZ134" s="49">
        <f>$E134*Ввод!BY214</f>
        <v>0</v>
      </c>
      <c r="CA134" s="49">
        <f>$E134*Ввод!BZ214</f>
        <v>0</v>
      </c>
      <c r="CB134" s="49">
        <f>$E134*Ввод!CA214</f>
        <v>0</v>
      </c>
      <c r="CC134" s="49">
        <f>$E134*Ввод!CB214</f>
        <v>0</v>
      </c>
      <c r="CD134" s="49">
        <f>$E134*Ввод!CC214</f>
        <v>0</v>
      </c>
      <c r="CE134" s="49">
        <f>$E134*Ввод!CD214</f>
        <v>0</v>
      </c>
      <c r="CF134" s="49">
        <f>$E134*Ввод!CE214</f>
        <v>0</v>
      </c>
      <c r="CG134" s="49">
        <f>$E134*Ввод!CF214</f>
        <v>0</v>
      </c>
      <c r="CH134" s="49">
        <f>$E134*Ввод!CG214</f>
        <v>0</v>
      </c>
      <c r="CI134" s="49">
        <f>$E134*Ввод!CH214</f>
        <v>0</v>
      </c>
      <c r="CJ134" s="49">
        <f>$E134*Ввод!CI214</f>
        <v>0</v>
      </c>
      <c r="CK134" s="49">
        <f>$E134*Ввод!CJ214</f>
        <v>0</v>
      </c>
      <c r="CL134" s="49">
        <f>$E134*Ввод!CK214</f>
        <v>0</v>
      </c>
      <c r="CM134" s="49">
        <f>$E134*Ввод!CL214</f>
        <v>0</v>
      </c>
      <c r="CN134" s="49">
        <f>$E134*Ввод!CM214</f>
        <v>0</v>
      </c>
      <c r="CO134" s="49">
        <f>$E134*Ввод!CN214</f>
        <v>0</v>
      </c>
      <c r="CP134" s="49">
        <f>$E134*Ввод!CO214</f>
        <v>0</v>
      </c>
      <c r="CQ134" s="49">
        <f>$E134*Ввод!CP214</f>
        <v>0</v>
      </c>
      <c r="CR134" s="49">
        <f>$E134*Ввод!CQ214</f>
        <v>0</v>
      </c>
      <c r="CS134" s="49">
        <f>$E134*Ввод!CR214</f>
        <v>0</v>
      </c>
      <c r="CT134" s="49">
        <f>$E134*Ввод!CS214</f>
        <v>0</v>
      </c>
      <c r="CU134" s="49">
        <f>$E134*Ввод!CT214</f>
        <v>0</v>
      </c>
      <c r="CV134" s="49">
        <f>$E134*Ввод!CU214</f>
        <v>0</v>
      </c>
      <c r="CW134" s="49">
        <f>$E134*Ввод!CV214</f>
        <v>0</v>
      </c>
      <c r="CX134" s="49">
        <f>$E134*Ввод!CW214</f>
        <v>0</v>
      </c>
      <c r="CY134" s="49">
        <f>$E134*Ввод!CX214</f>
        <v>0</v>
      </c>
      <c r="CZ134" s="49">
        <f>$E134*Ввод!CY214</f>
        <v>0</v>
      </c>
      <c r="DA134" s="49">
        <f>$E134*Ввод!CZ214</f>
        <v>0</v>
      </c>
      <c r="DB134" s="49">
        <f>$E134*Ввод!DA214</f>
        <v>0</v>
      </c>
      <c r="DC134" s="49">
        <f>$E134*Ввод!DB214</f>
        <v>0</v>
      </c>
      <c r="DD134" s="49">
        <f>$E134*Ввод!DC214</f>
        <v>0</v>
      </c>
      <c r="DE134" s="49">
        <f>$E134*Ввод!DD214</f>
        <v>0</v>
      </c>
      <c r="DF134" s="49">
        <f>$E134*Ввод!DE214</f>
        <v>0</v>
      </c>
      <c r="DG134" s="49">
        <f>$E134*Ввод!DF214</f>
        <v>0</v>
      </c>
      <c r="DH134" s="49">
        <f>$E134*Ввод!DG214</f>
        <v>0</v>
      </c>
      <c r="DI134" s="49">
        <f>$E134*Ввод!DH214</f>
        <v>0</v>
      </c>
      <c r="DJ134" s="49">
        <f>$E134*Ввод!DI214</f>
        <v>0</v>
      </c>
    </row>
    <row r="135" spans="2:114" x14ac:dyDescent="0.25">
      <c r="B135" s="162" t="str">
        <f t="shared" si="54"/>
        <v>ФОТ ремонтного персонала</v>
      </c>
      <c r="C135" s="32"/>
      <c r="D135" s="45" t="str">
        <f t="shared" si="55"/>
        <v>тыс. руб.</v>
      </c>
      <c r="E135" s="45">
        <f>N(Ввод!H215)</f>
        <v>0</v>
      </c>
      <c r="F135" s="49"/>
      <c r="G135" s="49">
        <f t="shared" si="56"/>
        <v>0</v>
      </c>
      <c r="H135" s="49"/>
      <c r="I135" s="170"/>
      <c r="J135" s="49">
        <f>$E135*Ввод!I215</f>
        <v>0</v>
      </c>
      <c r="K135" s="49">
        <f>$E135*Ввод!J215</f>
        <v>0</v>
      </c>
      <c r="L135" s="49">
        <f>$E135*Ввод!K215</f>
        <v>0</v>
      </c>
      <c r="M135" s="49">
        <f>$E135*Ввод!L215</f>
        <v>0</v>
      </c>
      <c r="N135" s="49">
        <f>$E135*Ввод!M215</f>
        <v>0</v>
      </c>
      <c r="O135" s="49">
        <f>$E135*Ввод!N215</f>
        <v>0</v>
      </c>
      <c r="P135" s="49">
        <f>$E135*Ввод!O215</f>
        <v>0</v>
      </c>
      <c r="Q135" s="49">
        <f>$E135*Ввод!P215</f>
        <v>0</v>
      </c>
      <c r="R135" s="49">
        <f>$E135*Ввод!Q215</f>
        <v>0</v>
      </c>
      <c r="S135" s="49">
        <f>$E135*Ввод!R215</f>
        <v>0</v>
      </c>
      <c r="T135" s="49">
        <f>$E135*Ввод!S215</f>
        <v>0</v>
      </c>
      <c r="U135" s="49">
        <f>$E135*Ввод!T215</f>
        <v>0</v>
      </c>
      <c r="V135" s="49">
        <f>$E135*Ввод!U215</f>
        <v>0</v>
      </c>
      <c r="W135" s="49">
        <f>$E135*Ввод!V215</f>
        <v>0</v>
      </c>
      <c r="X135" s="49">
        <f>$E135*Ввод!W215</f>
        <v>0</v>
      </c>
      <c r="Y135" s="49">
        <f>$E135*Ввод!X215</f>
        <v>0</v>
      </c>
      <c r="Z135" s="49">
        <f>$E135*Ввод!Y215</f>
        <v>0</v>
      </c>
      <c r="AA135" s="49">
        <f>$E135*Ввод!Z215</f>
        <v>0</v>
      </c>
      <c r="AB135" s="49">
        <f>$E135*Ввод!AA215</f>
        <v>0</v>
      </c>
      <c r="AC135" s="49">
        <f>$E135*Ввод!AB215</f>
        <v>0</v>
      </c>
      <c r="AD135" s="49">
        <f>$E135*Ввод!AC215</f>
        <v>0</v>
      </c>
      <c r="AE135" s="49">
        <f>$E135*Ввод!AD215</f>
        <v>0</v>
      </c>
      <c r="AF135" s="49">
        <f>$E135*Ввод!AE215</f>
        <v>0</v>
      </c>
      <c r="AG135" s="49">
        <f>$E135*Ввод!AF215</f>
        <v>0</v>
      </c>
      <c r="AH135" s="49">
        <f>$E135*Ввод!AG215</f>
        <v>0</v>
      </c>
      <c r="AI135" s="49">
        <f>$E135*Ввод!AH215</f>
        <v>0</v>
      </c>
      <c r="AJ135" s="49">
        <f>$E135*Ввод!AI215</f>
        <v>0</v>
      </c>
      <c r="AK135" s="49">
        <f>$E135*Ввод!AJ215</f>
        <v>0</v>
      </c>
      <c r="AL135" s="49">
        <f>$E135*Ввод!AK215</f>
        <v>0</v>
      </c>
      <c r="AM135" s="49">
        <f>$E135*Ввод!AL215</f>
        <v>0</v>
      </c>
      <c r="AN135" s="49">
        <f>$E135*Ввод!AM215</f>
        <v>0</v>
      </c>
      <c r="AO135" s="49">
        <f>$E135*Ввод!AN215</f>
        <v>0</v>
      </c>
      <c r="AP135" s="49">
        <f>$E135*Ввод!AO215</f>
        <v>0</v>
      </c>
      <c r="AQ135" s="49">
        <f>$E135*Ввод!AP215</f>
        <v>0</v>
      </c>
      <c r="AR135" s="49">
        <f>$E135*Ввод!AQ215</f>
        <v>0</v>
      </c>
      <c r="AS135" s="49">
        <f>$E135*Ввод!AR215</f>
        <v>0</v>
      </c>
      <c r="AT135" s="49">
        <f>$E135*Ввод!AS215</f>
        <v>0</v>
      </c>
      <c r="AU135" s="49">
        <f>$E135*Ввод!AT215</f>
        <v>0</v>
      </c>
      <c r="AV135" s="49">
        <f>$E135*Ввод!AU215</f>
        <v>0</v>
      </c>
      <c r="AW135" s="49">
        <f>$E135*Ввод!AV215</f>
        <v>0</v>
      </c>
      <c r="AX135" s="49">
        <f>$E135*Ввод!AW215</f>
        <v>0</v>
      </c>
      <c r="AY135" s="49">
        <f>$E135*Ввод!AX215</f>
        <v>0</v>
      </c>
      <c r="AZ135" s="49">
        <f>$E135*Ввод!AY215</f>
        <v>0</v>
      </c>
      <c r="BA135" s="49">
        <f>$E135*Ввод!AZ215</f>
        <v>0</v>
      </c>
      <c r="BB135" s="49">
        <f>$E135*Ввод!BA215</f>
        <v>0</v>
      </c>
      <c r="BC135" s="49">
        <f>$E135*Ввод!BB215</f>
        <v>0</v>
      </c>
      <c r="BD135" s="49">
        <f>$E135*Ввод!BC215</f>
        <v>0</v>
      </c>
      <c r="BE135" s="49">
        <f>$E135*Ввод!BD215</f>
        <v>0</v>
      </c>
      <c r="BF135" s="49">
        <f>$E135*Ввод!BE215</f>
        <v>0</v>
      </c>
      <c r="BG135" s="49">
        <f>$E135*Ввод!BF215</f>
        <v>0</v>
      </c>
      <c r="BH135" s="49">
        <f>$E135*Ввод!BG215</f>
        <v>0</v>
      </c>
      <c r="BI135" s="49">
        <f>$E135*Ввод!BH215</f>
        <v>0</v>
      </c>
      <c r="BJ135" s="49">
        <f>$E135*Ввод!BI215</f>
        <v>0</v>
      </c>
      <c r="BK135" s="49">
        <f>$E135*Ввод!BJ215</f>
        <v>0</v>
      </c>
      <c r="BL135" s="49">
        <f>$E135*Ввод!BK215</f>
        <v>0</v>
      </c>
      <c r="BM135" s="49">
        <f>$E135*Ввод!BL215</f>
        <v>0</v>
      </c>
      <c r="BN135" s="49">
        <f>$E135*Ввод!BM215</f>
        <v>0</v>
      </c>
      <c r="BO135" s="49">
        <f>$E135*Ввод!BN215</f>
        <v>0</v>
      </c>
      <c r="BP135" s="49">
        <f>$E135*Ввод!BO215</f>
        <v>0</v>
      </c>
      <c r="BQ135" s="49">
        <f>$E135*Ввод!BP215</f>
        <v>0</v>
      </c>
      <c r="BR135" s="49">
        <f>$E135*Ввод!BQ215</f>
        <v>0</v>
      </c>
      <c r="BS135" s="49">
        <f>$E135*Ввод!BR215</f>
        <v>0</v>
      </c>
      <c r="BT135" s="49">
        <f>$E135*Ввод!BS215</f>
        <v>0</v>
      </c>
      <c r="BU135" s="49">
        <f>$E135*Ввод!BT215</f>
        <v>0</v>
      </c>
      <c r="BV135" s="49">
        <f>$E135*Ввод!BU215</f>
        <v>0</v>
      </c>
      <c r="BW135" s="49">
        <f>$E135*Ввод!BV215</f>
        <v>0</v>
      </c>
      <c r="BX135" s="49">
        <f>$E135*Ввод!BW215</f>
        <v>0</v>
      </c>
      <c r="BY135" s="49">
        <f>$E135*Ввод!BX215</f>
        <v>0</v>
      </c>
      <c r="BZ135" s="49">
        <f>$E135*Ввод!BY215</f>
        <v>0</v>
      </c>
      <c r="CA135" s="49">
        <f>$E135*Ввод!BZ215</f>
        <v>0</v>
      </c>
      <c r="CB135" s="49">
        <f>$E135*Ввод!CA215</f>
        <v>0</v>
      </c>
      <c r="CC135" s="49">
        <f>$E135*Ввод!CB215</f>
        <v>0</v>
      </c>
      <c r="CD135" s="49">
        <f>$E135*Ввод!CC215</f>
        <v>0</v>
      </c>
      <c r="CE135" s="49">
        <f>$E135*Ввод!CD215</f>
        <v>0</v>
      </c>
      <c r="CF135" s="49">
        <f>$E135*Ввод!CE215</f>
        <v>0</v>
      </c>
      <c r="CG135" s="49">
        <f>$E135*Ввод!CF215</f>
        <v>0</v>
      </c>
      <c r="CH135" s="49">
        <f>$E135*Ввод!CG215</f>
        <v>0</v>
      </c>
      <c r="CI135" s="49">
        <f>$E135*Ввод!CH215</f>
        <v>0</v>
      </c>
      <c r="CJ135" s="49">
        <f>$E135*Ввод!CI215</f>
        <v>0</v>
      </c>
      <c r="CK135" s="49">
        <f>$E135*Ввод!CJ215</f>
        <v>0</v>
      </c>
      <c r="CL135" s="49">
        <f>$E135*Ввод!CK215</f>
        <v>0</v>
      </c>
      <c r="CM135" s="49">
        <f>$E135*Ввод!CL215</f>
        <v>0</v>
      </c>
      <c r="CN135" s="49">
        <f>$E135*Ввод!CM215</f>
        <v>0</v>
      </c>
      <c r="CO135" s="49">
        <f>$E135*Ввод!CN215</f>
        <v>0</v>
      </c>
      <c r="CP135" s="49">
        <f>$E135*Ввод!CO215</f>
        <v>0</v>
      </c>
      <c r="CQ135" s="49">
        <f>$E135*Ввод!CP215</f>
        <v>0</v>
      </c>
      <c r="CR135" s="49">
        <f>$E135*Ввод!CQ215</f>
        <v>0</v>
      </c>
      <c r="CS135" s="49">
        <f>$E135*Ввод!CR215</f>
        <v>0</v>
      </c>
      <c r="CT135" s="49">
        <f>$E135*Ввод!CS215</f>
        <v>0</v>
      </c>
      <c r="CU135" s="49">
        <f>$E135*Ввод!CT215</f>
        <v>0</v>
      </c>
      <c r="CV135" s="49">
        <f>$E135*Ввод!CU215</f>
        <v>0</v>
      </c>
      <c r="CW135" s="49">
        <f>$E135*Ввод!CV215</f>
        <v>0</v>
      </c>
      <c r="CX135" s="49">
        <f>$E135*Ввод!CW215</f>
        <v>0</v>
      </c>
      <c r="CY135" s="49">
        <f>$E135*Ввод!CX215</f>
        <v>0</v>
      </c>
      <c r="CZ135" s="49">
        <f>$E135*Ввод!CY215</f>
        <v>0</v>
      </c>
      <c r="DA135" s="49">
        <f>$E135*Ввод!CZ215</f>
        <v>0</v>
      </c>
      <c r="DB135" s="49">
        <f>$E135*Ввод!DA215</f>
        <v>0</v>
      </c>
      <c r="DC135" s="49">
        <f>$E135*Ввод!DB215</f>
        <v>0</v>
      </c>
      <c r="DD135" s="49">
        <f>$E135*Ввод!DC215</f>
        <v>0</v>
      </c>
      <c r="DE135" s="49">
        <f>$E135*Ввод!DD215</f>
        <v>0</v>
      </c>
      <c r="DF135" s="49">
        <f>$E135*Ввод!DE215</f>
        <v>0</v>
      </c>
      <c r="DG135" s="49">
        <f>$E135*Ввод!DF215</f>
        <v>0</v>
      </c>
      <c r="DH135" s="49">
        <f>$E135*Ввод!DG215</f>
        <v>0</v>
      </c>
      <c r="DI135" s="49">
        <f>$E135*Ввод!DH215</f>
        <v>0</v>
      </c>
      <c r="DJ135" s="49">
        <f>$E135*Ввод!DI215</f>
        <v>0</v>
      </c>
    </row>
    <row r="136" spans="2:114" x14ac:dyDescent="0.25">
      <c r="B136" s="162" t="str">
        <f t="shared" si="54"/>
        <v>ФОТ административного персонала</v>
      </c>
      <c r="C136" s="32"/>
      <c r="D136" s="45" t="str">
        <f t="shared" si="55"/>
        <v>тыс. руб.</v>
      </c>
      <c r="E136" s="45">
        <f>N(Ввод!H216)</f>
        <v>0</v>
      </c>
      <c r="F136" s="49"/>
      <c r="G136" s="49">
        <f t="shared" si="56"/>
        <v>0</v>
      </c>
      <c r="H136" s="49"/>
      <c r="I136" s="170"/>
      <c r="J136" s="49">
        <f>$E136*Ввод!I216</f>
        <v>0</v>
      </c>
      <c r="K136" s="49">
        <f>$E136*Ввод!J216</f>
        <v>0</v>
      </c>
      <c r="L136" s="49">
        <f>$E136*Ввод!K216</f>
        <v>0</v>
      </c>
      <c r="M136" s="49">
        <f>$E136*Ввод!L216</f>
        <v>0</v>
      </c>
      <c r="N136" s="49">
        <f>$E136*Ввод!M216</f>
        <v>0</v>
      </c>
      <c r="O136" s="49">
        <f>$E136*Ввод!N216</f>
        <v>0</v>
      </c>
      <c r="P136" s="49">
        <f>$E136*Ввод!O216</f>
        <v>0</v>
      </c>
      <c r="Q136" s="49">
        <f>$E136*Ввод!P216</f>
        <v>0</v>
      </c>
      <c r="R136" s="49">
        <f>$E136*Ввод!Q216</f>
        <v>0</v>
      </c>
      <c r="S136" s="49">
        <f>$E136*Ввод!R216</f>
        <v>0</v>
      </c>
      <c r="T136" s="49">
        <f>$E136*Ввод!S216</f>
        <v>0</v>
      </c>
      <c r="U136" s="49">
        <f>$E136*Ввод!T216</f>
        <v>0</v>
      </c>
      <c r="V136" s="49">
        <f>$E136*Ввод!U216</f>
        <v>0</v>
      </c>
      <c r="W136" s="49">
        <f>$E136*Ввод!V216</f>
        <v>0</v>
      </c>
      <c r="X136" s="49">
        <f>$E136*Ввод!W216</f>
        <v>0</v>
      </c>
      <c r="Y136" s="49">
        <f>$E136*Ввод!X216</f>
        <v>0</v>
      </c>
      <c r="Z136" s="49">
        <f>$E136*Ввод!Y216</f>
        <v>0</v>
      </c>
      <c r="AA136" s="49">
        <f>$E136*Ввод!Z216</f>
        <v>0</v>
      </c>
      <c r="AB136" s="49">
        <f>$E136*Ввод!AA216</f>
        <v>0</v>
      </c>
      <c r="AC136" s="49">
        <f>$E136*Ввод!AB216</f>
        <v>0</v>
      </c>
      <c r="AD136" s="49">
        <f>$E136*Ввод!AC216</f>
        <v>0</v>
      </c>
      <c r="AE136" s="49">
        <f>$E136*Ввод!AD216</f>
        <v>0</v>
      </c>
      <c r="AF136" s="49">
        <f>$E136*Ввод!AE216</f>
        <v>0</v>
      </c>
      <c r="AG136" s="49">
        <f>$E136*Ввод!AF216</f>
        <v>0</v>
      </c>
      <c r="AH136" s="49">
        <f>$E136*Ввод!AG216</f>
        <v>0</v>
      </c>
      <c r="AI136" s="49">
        <f>$E136*Ввод!AH216</f>
        <v>0</v>
      </c>
      <c r="AJ136" s="49">
        <f>$E136*Ввод!AI216</f>
        <v>0</v>
      </c>
      <c r="AK136" s="49">
        <f>$E136*Ввод!AJ216</f>
        <v>0</v>
      </c>
      <c r="AL136" s="49">
        <f>$E136*Ввод!AK216</f>
        <v>0</v>
      </c>
      <c r="AM136" s="49">
        <f>$E136*Ввод!AL216</f>
        <v>0</v>
      </c>
      <c r="AN136" s="49">
        <f>$E136*Ввод!AM216</f>
        <v>0</v>
      </c>
      <c r="AO136" s="49">
        <f>$E136*Ввод!AN216</f>
        <v>0</v>
      </c>
      <c r="AP136" s="49">
        <f>$E136*Ввод!AO216</f>
        <v>0</v>
      </c>
      <c r="AQ136" s="49">
        <f>$E136*Ввод!AP216</f>
        <v>0</v>
      </c>
      <c r="AR136" s="49">
        <f>$E136*Ввод!AQ216</f>
        <v>0</v>
      </c>
      <c r="AS136" s="49">
        <f>$E136*Ввод!AR216</f>
        <v>0</v>
      </c>
      <c r="AT136" s="49">
        <f>$E136*Ввод!AS216</f>
        <v>0</v>
      </c>
      <c r="AU136" s="49">
        <f>$E136*Ввод!AT216</f>
        <v>0</v>
      </c>
      <c r="AV136" s="49">
        <f>$E136*Ввод!AU216</f>
        <v>0</v>
      </c>
      <c r="AW136" s="49">
        <f>$E136*Ввод!AV216</f>
        <v>0</v>
      </c>
      <c r="AX136" s="49">
        <f>$E136*Ввод!AW216</f>
        <v>0</v>
      </c>
      <c r="AY136" s="49">
        <f>$E136*Ввод!AX216</f>
        <v>0</v>
      </c>
      <c r="AZ136" s="49">
        <f>$E136*Ввод!AY216</f>
        <v>0</v>
      </c>
      <c r="BA136" s="49">
        <f>$E136*Ввод!AZ216</f>
        <v>0</v>
      </c>
      <c r="BB136" s="49">
        <f>$E136*Ввод!BA216</f>
        <v>0</v>
      </c>
      <c r="BC136" s="49">
        <f>$E136*Ввод!BB216</f>
        <v>0</v>
      </c>
      <c r="BD136" s="49">
        <f>$E136*Ввод!BC216</f>
        <v>0</v>
      </c>
      <c r="BE136" s="49">
        <f>$E136*Ввод!BD216</f>
        <v>0</v>
      </c>
      <c r="BF136" s="49">
        <f>$E136*Ввод!BE216</f>
        <v>0</v>
      </c>
      <c r="BG136" s="49">
        <f>$E136*Ввод!BF216</f>
        <v>0</v>
      </c>
      <c r="BH136" s="49">
        <f>$E136*Ввод!BG216</f>
        <v>0</v>
      </c>
      <c r="BI136" s="49">
        <f>$E136*Ввод!BH216</f>
        <v>0</v>
      </c>
      <c r="BJ136" s="49">
        <f>$E136*Ввод!BI216</f>
        <v>0</v>
      </c>
      <c r="BK136" s="49">
        <f>$E136*Ввод!BJ216</f>
        <v>0</v>
      </c>
      <c r="BL136" s="49">
        <f>$E136*Ввод!BK216</f>
        <v>0</v>
      </c>
      <c r="BM136" s="49">
        <f>$E136*Ввод!BL216</f>
        <v>0</v>
      </c>
      <c r="BN136" s="49">
        <f>$E136*Ввод!BM216</f>
        <v>0</v>
      </c>
      <c r="BO136" s="49">
        <f>$E136*Ввод!BN216</f>
        <v>0</v>
      </c>
      <c r="BP136" s="49">
        <f>$E136*Ввод!BO216</f>
        <v>0</v>
      </c>
      <c r="BQ136" s="49">
        <f>$E136*Ввод!BP216</f>
        <v>0</v>
      </c>
      <c r="BR136" s="49">
        <f>$E136*Ввод!BQ216</f>
        <v>0</v>
      </c>
      <c r="BS136" s="49">
        <f>$E136*Ввод!BR216</f>
        <v>0</v>
      </c>
      <c r="BT136" s="49">
        <f>$E136*Ввод!BS216</f>
        <v>0</v>
      </c>
      <c r="BU136" s="49">
        <f>$E136*Ввод!BT216</f>
        <v>0</v>
      </c>
      <c r="BV136" s="49">
        <f>$E136*Ввод!BU216</f>
        <v>0</v>
      </c>
      <c r="BW136" s="49">
        <f>$E136*Ввод!BV216</f>
        <v>0</v>
      </c>
      <c r="BX136" s="49">
        <f>$E136*Ввод!BW216</f>
        <v>0</v>
      </c>
      <c r="BY136" s="49">
        <f>$E136*Ввод!BX216</f>
        <v>0</v>
      </c>
      <c r="BZ136" s="49">
        <f>$E136*Ввод!BY216</f>
        <v>0</v>
      </c>
      <c r="CA136" s="49">
        <f>$E136*Ввод!BZ216</f>
        <v>0</v>
      </c>
      <c r="CB136" s="49">
        <f>$E136*Ввод!CA216</f>
        <v>0</v>
      </c>
      <c r="CC136" s="49">
        <f>$E136*Ввод!CB216</f>
        <v>0</v>
      </c>
      <c r="CD136" s="49">
        <f>$E136*Ввод!CC216</f>
        <v>0</v>
      </c>
      <c r="CE136" s="49">
        <f>$E136*Ввод!CD216</f>
        <v>0</v>
      </c>
      <c r="CF136" s="49">
        <f>$E136*Ввод!CE216</f>
        <v>0</v>
      </c>
      <c r="CG136" s="49">
        <f>$E136*Ввод!CF216</f>
        <v>0</v>
      </c>
      <c r="CH136" s="49">
        <f>$E136*Ввод!CG216</f>
        <v>0</v>
      </c>
      <c r="CI136" s="49">
        <f>$E136*Ввод!CH216</f>
        <v>0</v>
      </c>
      <c r="CJ136" s="49">
        <f>$E136*Ввод!CI216</f>
        <v>0</v>
      </c>
      <c r="CK136" s="49">
        <f>$E136*Ввод!CJ216</f>
        <v>0</v>
      </c>
      <c r="CL136" s="49">
        <f>$E136*Ввод!CK216</f>
        <v>0</v>
      </c>
      <c r="CM136" s="49">
        <f>$E136*Ввод!CL216</f>
        <v>0</v>
      </c>
      <c r="CN136" s="49">
        <f>$E136*Ввод!CM216</f>
        <v>0</v>
      </c>
      <c r="CO136" s="49">
        <f>$E136*Ввод!CN216</f>
        <v>0</v>
      </c>
      <c r="CP136" s="49">
        <f>$E136*Ввод!CO216</f>
        <v>0</v>
      </c>
      <c r="CQ136" s="49">
        <f>$E136*Ввод!CP216</f>
        <v>0</v>
      </c>
      <c r="CR136" s="49">
        <f>$E136*Ввод!CQ216</f>
        <v>0</v>
      </c>
      <c r="CS136" s="49">
        <f>$E136*Ввод!CR216</f>
        <v>0</v>
      </c>
      <c r="CT136" s="49">
        <f>$E136*Ввод!CS216</f>
        <v>0</v>
      </c>
      <c r="CU136" s="49">
        <f>$E136*Ввод!CT216</f>
        <v>0</v>
      </c>
      <c r="CV136" s="49">
        <f>$E136*Ввод!CU216</f>
        <v>0</v>
      </c>
      <c r="CW136" s="49">
        <f>$E136*Ввод!CV216</f>
        <v>0</v>
      </c>
      <c r="CX136" s="49">
        <f>$E136*Ввод!CW216</f>
        <v>0</v>
      </c>
      <c r="CY136" s="49">
        <f>$E136*Ввод!CX216</f>
        <v>0</v>
      </c>
      <c r="CZ136" s="49">
        <f>$E136*Ввод!CY216</f>
        <v>0</v>
      </c>
      <c r="DA136" s="49">
        <f>$E136*Ввод!CZ216</f>
        <v>0</v>
      </c>
      <c r="DB136" s="49">
        <f>$E136*Ввод!DA216</f>
        <v>0</v>
      </c>
      <c r="DC136" s="49">
        <f>$E136*Ввод!DB216</f>
        <v>0</v>
      </c>
      <c r="DD136" s="49">
        <f>$E136*Ввод!DC216</f>
        <v>0</v>
      </c>
      <c r="DE136" s="49">
        <f>$E136*Ввод!DD216</f>
        <v>0</v>
      </c>
      <c r="DF136" s="49">
        <f>$E136*Ввод!DE216</f>
        <v>0</v>
      </c>
      <c r="DG136" s="49">
        <f>$E136*Ввод!DF216</f>
        <v>0</v>
      </c>
      <c r="DH136" s="49">
        <f>$E136*Ввод!DG216</f>
        <v>0</v>
      </c>
      <c r="DI136" s="49">
        <f>$E136*Ввод!DH216</f>
        <v>0</v>
      </c>
      <c r="DJ136" s="49">
        <f>$E136*Ввод!DI216</f>
        <v>0</v>
      </c>
    </row>
    <row r="137" spans="2:114" x14ac:dyDescent="0.25">
      <c r="B137" s="162" t="str">
        <f t="shared" si="54"/>
        <v>Административные расходы (кроме ФОТ)</v>
      </c>
      <c r="C137" s="32"/>
      <c r="D137" s="45" t="str">
        <f t="shared" si="55"/>
        <v>тыс. руб.</v>
      </c>
      <c r="E137" s="45">
        <f>N(Ввод!H217)</f>
        <v>0</v>
      </c>
      <c r="F137" s="49"/>
      <c r="G137" s="49">
        <f t="shared" si="56"/>
        <v>1</v>
      </c>
      <c r="H137" s="49"/>
      <c r="I137" s="170"/>
      <c r="J137" s="49">
        <f>$E137*Ввод!I217</f>
        <v>0</v>
      </c>
      <c r="K137" s="49">
        <f>$E137*Ввод!J217</f>
        <v>0</v>
      </c>
      <c r="L137" s="49">
        <f>$E137*Ввод!K217</f>
        <v>0</v>
      </c>
      <c r="M137" s="49">
        <f>$E137*Ввод!L217</f>
        <v>0</v>
      </c>
      <c r="N137" s="49">
        <f>$E137*Ввод!M217</f>
        <v>0</v>
      </c>
      <c r="O137" s="49">
        <f>$E137*Ввод!N217</f>
        <v>0</v>
      </c>
      <c r="P137" s="49">
        <f>$E137*Ввод!O217</f>
        <v>0</v>
      </c>
      <c r="Q137" s="49">
        <f>$E137*Ввод!P217</f>
        <v>0</v>
      </c>
      <c r="R137" s="49">
        <f>$E137*Ввод!Q217</f>
        <v>0</v>
      </c>
      <c r="S137" s="49">
        <f>$E137*Ввод!R217</f>
        <v>0</v>
      </c>
      <c r="T137" s="49">
        <f>$E137*Ввод!S217</f>
        <v>0</v>
      </c>
      <c r="U137" s="49">
        <f>$E137*Ввод!T217</f>
        <v>0</v>
      </c>
      <c r="V137" s="49">
        <f>$E137*Ввод!U217</f>
        <v>0</v>
      </c>
      <c r="W137" s="49">
        <f>$E137*Ввод!V217</f>
        <v>0</v>
      </c>
      <c r="X137" s="49">
        <f>$E137*Ввод!W217</f>
        <v>0</v>
      </c>
      <c r="Y137" s="49">
        <f>$E137*Ввод!X217</f>
        <v>0</v>
      </c>
      <c r="Z137" s="49">
        <f>$E137*Ввод!Y217</f>
        <v>0</v>
      </c>
      <c r="AA137" s="49">
        <f>$E137*Ввод!Z217</f>
        <v>0</v>
      </c>
      <c r="AB137" s="49">
        <f>$E137*Ввод!AA217</f>
        <v>0</v>
      </c>
      <c r="AC137" s="49">
        <f>$E137*Ввод!AB217</f>
        <v>0</v>
      </c>
      <c r="AD137" s="49">
        <f>$E137*Ввод!AC217</f>
        <v>0</v>
      </c>
      <c r="AE137" s="49">
        <f>$E137*Ввод!AD217</f>
        <v>0</v>
      </c>
      <c r="AF137" s="49">
        <f>$E137*Ввод!AE217</f>
        <v>0</v>
      </c>
      <c r="AG137" s="49">
        <f>$E137*Ввод!AF217</f>
        <v>0</v>
      </c>
      <c r="AH137" s="49">
        <f>$E137*Ввод!AG217</f>
        <v>0</v>
      </c>
      <c r="AI137" s="49">
        <f>$E137*Ввод!AH217</f>
        <v>0</v>
      </c>
      <c r="AJ137" s="49">
        <f>$E137*Ввод!AI217</f>
        <v>0</v>
      </c>
      <c r="AK137" s="49">
        <f>$E137*Ввод!AJ217</f>
        <v>0</v>
      </c>
      <c r="AL137" s="49">
        <f>$E137*Ввод!AK217</f>
        <v>0</v>
      </c>
      <c r="AM137" s="49">
        <f>$E137*Ввод!AL217</f>
        <v>0</v>
      </c>
      <c r="AN137" s="49">
        <f>$E137*Ввод!AM217</f>
        <v>0</v>
      </c>
      <c r="AO137" s="49">
        <f>$E137*Ввод!AN217</f>
        <v>0</v>
      </c>
      <c r="AP137" s="49">
        <f>$E137*Ввод!AO217</f>
        <v>0</v>
      </c>
      <c r="AQ137" s="49">
        <f>$E137*Ввод!AP217</f>
        <v>0</v>
      </c>
      <c r="AR137" s="49">
        <f>$E137*Ввод!AQ217</f>
        <v>0</v>
      </c>
      <c r="AS137" s="49">
        <f>$E137*Ввод!AR217</f>
        <v>0</v>
      </c>
      <c r="AT137" s="49">
        <f>$E137*Ввод!AS217</f>
        <v>0</v>
      </c>
      <c r="AU137" s="49">
        <f>$E137*Ввод!AT217</f>
        <v>0</v>
      </c>
      <c r="AV137" s="49">
        <f>$E137*Ввод!AU217</f>
        <v>0</v>
      </c>
      <c r="AW137" s="49">
        <f>$E137*Ввод!AV217</f>
        <v>0</v>
      </c>
      <c r="AX137" s="49">
        <f>$E137*Ввод!AW217</f>
        <v>0</v>
      </c>
      <c r="AY137" s="49">
        <f>$E137*Ввод!AX217</f>
        <v>0</v>
      </c>
      <c r="AZ137" s="49">
        <f>$E137*Ввод!AY217</f>
        <v>0</v>
      </c>
      <c r="BA137" s="49">
        <f>$E137*Ввод!AZ217</f>
        <v>0</v>
      </c>
      <c r="BB137" s="49">
        <f>$E137*Ввод!BA217</f>
        <v>0</v>
      </c>
      <c r="BC137" s="49">
        <f>$E137*Ввод!BB217</f>
        <v>0</v>
      </c>
      <c r="BD137" s="49">
        <f>$E137*Ввод!BC217</f>
        <v>0</v>
      </c>
      <c r="BE137" s="49">
        <f>$E137*Ввод!BD217</f>
        <v>0</v>
      </c>
      <c r="BF137" s="49">
        <f>$E137*Ввод!BE217</f>
        <v>0</v>
      </c>
      <c r="BG137" s="49">
        <f>$E137*Ввод!BF217</f>
        <v>0</v>
      </c>
      <c r="BH137" s="49">
        <f>$E137*Ввод!BG217</f>
        <v>0</v>
      </c>
      <c r="BI137" s="49">
        <f>$E137*Ввод!BH217</f>
        <v>0</v>
      </c>
      <c r="BJ137" s="49">
        <f>$E137*Ввод!BI217</f>
        <v>0</v>
      </c>
      <c r="BK137" s="49">
        <f>$E137*Ввод!BJ217</f>
        <v>0</v>
      </c>
      <c r="BL137" s="49">
        <f>$E137*Ввод!BK217</f>
        <v>0</v>
      </c>
      <c r="BM137" s="49">
        <f>$E137*Ввод!BL217</f>
        <v>0</v>
      </c>
      <c r="BN137" s="49">
        <f>$E137*Ввод!BM217</f>
        <v>0</v>
      </c>
      <c r="BO137" s="49">
        <f>$E137*Ввод!BN217</f>
        <v>0</v>
      </c>
      <c r="BP137" s="49">
        <f>$E137*Ввод!BO217</f>
        <v>0</v>
      </c>
      <c r="BQ137" s="49">
        <f>$E137*Ввод!BP217</f>
        <v>0</v>
      </c>
      <c r="BR137" s="49">
        <f>$E137*Ввод!BQ217</f>
        <v>0</v>
      </c>
      <c r="BS137" s="49">
        <f>$E137*Ввод!BR217</f>
        <v>0</v>
      </c>
      <c r="BT137" s="49">
        <f>$E137*Ввод!BS217</f>
        <v>0</v>
      </c>
      <c r="BU137" s="49">
        <f>$E137*Ввод!BT217</f>
        <v>0</v>
      </c>
      <c r="BV137" s="49">
        <f>$E137*Ввод!BU217</f>
        <v>0</v>
      </c>
      <c r="BW137" s="49">
        <f>$E137*Ввод!BV217</f>
        <v>0</v>
      </c>
      <c r="BX137" s="49">
        <f>$E137*Ввод!BW217</f>
        <v>0</v>
      </c>
      <c r="BY137" s="49">
        <f>$E137*Ввод!BX217</f>
        <v>0</v>
      </c>
      <c r="BZ137" s="49">
        <f>$E137*Ввод!BY217</f>
        <v>0</v>
      </c>
      <c r="CA137" s="49">
        <f>$E137*Ввод!BZ217</f>
        <v>0</v>
      </c>
      <c r="CB137" s="49">
        <f>$E137*Ввод!CA217</f>
        <v>0</v>
      </c>
      <c r="CC137" s="49">
        <f>$E137*Ввод!CB217</f>
        <v>0</v>
      </c>
      <c r="CD137" s="49">
        <f>$E137*Ввод!CC217</f>
        <v>0</v>
      </c>
      <c r="CE137" s="49">
        <f>$E137*Ввод!CD217</f>
        <v>0</v>
      </c>
      <c r="CF137" s="49">
        <f>$E137*Ввод!CE217</f>
        <v>0</v>
      </c>
      <c r="CG137" s="49">
        <f>$E137*Ввод!CF217</f>
        <v>0</v>
      </c>
      <c r="CH137" s="49">
        <f>$E137*Ввод!CG217</f>
        <v>0</v>
      </c>
      <c r="CI137" s="49">
        <f>$E137*Ввод!CH217</f>
        <v>0</v>
      </c>
      <c r="CJ137" s="49">
        <f>$E137*Ввод!CI217</f>
        <v>0</v>
      </c>
      <c r="CK137" s="49">
        <f>$E137*Ввод!CJ217</f>
        <v>0</v>
      </c>
      <c r="CL137" s="49">
        <f>$E137*Ввод!CK217</f>
        <v>0</v>
      </c>
      <c r="CM137" s="49">
        <f>$E137*Ввод!CL217</f>
        <v>0</v>
      </c>
      <c r="CN137" s="49">
        <f>$E137*Ввод!CM217</f>
        <v>0</v>
      </c>
      <c r="CO137" s="49">
        <f>$E137*Ввод!CN217</f>
        <v>0</v>
      </c>
      <c r="CP137" s="49">
        <f>$E137*Ввод!CO217</f>
        <v>0</v>
      </c>
      <c r="CQ137" s="49">
        <f>$E137*Ввод!CP217</f>
        <v>0</v>
      </c>
      <c r="CR137" s="49">
        <f>$E137*Ввод!CQ217</f>
        <v>0</v>
      </c>
      <c r="CS137" s="49">
        <f>$E137*Ввод!CR217</f>
        <v>0</v>
      </c>
      <c r="CT137" s="49">
        <f>$E137*Ввод!CS217</f>
        <v>0</v>
      </c>
      <c r="CU137" s="49">
        <f>$E137*Ввод!CT217</f>
        <v>0</v>
      </c>
      <c r="CV137" s="49">
        <f>$E137*Ввод!CU217</f>
        <v>0</v>
      </c>
      <c r="CW137" s="49">
        <f>$E137*Ввод!CV217</f>
        <v>0</v>
      </c>
      <c r="CX137" s="49">
        <f>$E137*Ввод!CW217</f>
        <v>0</v>
      </c>
      <c r="CY137" s="49">
        <f>$E137*Ввод!CX217</f>
        <v>0</v>
      </c>
      <c r="CZ137" s="49">
        <f>$E137*Ввод!CY217</f>
        <v>0</v>
      </c>
      <c r="DA137" s="49">
        <f>$E137*Ввод!CZ217</f>
        <v>0</v>
      </c>
      <c r="DB137" s="49">
        <f>$E137*Ввод!DA217</f>
        <v>0</v>
      </c>
      <c r="DC137" s="49">
        <f>$E137*Ввод!DB217</f>
        <v>0</v>
      </c>
      <c r="DD137" s="49">
        <f>$E137*Ввод!DC217</f>
        <v>0</v>
      </c>
      <c r="DE137" s="49">
        <f>$E137*Ввод!DD217</f>
        <v>0</v>
      </c>
      <c r="DF137" s="49">
        <f>$E137*Ввод!DE217</f>
        <v>0</v>
      </c>
      <c r="DG137" s="49">
        <f>$E137*Ввод!DF217</f>
        <v>0</v>
      </c>
      <c r="DH137" s="49">
        <f>$E137*Ввод!DG217</f>
        <v>0</v>
      </c>
      <c r="DI137" s="49">
        <f>$E137*Ввод!DH217</f>
        <v>0</v>
      </c>
      <c r="DJ137" s="49">
        <f>$E137*Ввод!DI217</f>
        <v>0</v>
      </c>
    </row>
    <row r="138" spans="2:114" x14ac:dyDescent="0.25">
      <c r="B138" s="162" t="str">
        <f t="shared" si="54"/>
        <v>Прочие операционные расходы №1</v>
      </c>
      <c r="C138" s="32"/>
      <c r="D138" s="45" t="str">
        <f t="shared" si="55"/>
        <v>тыс. руб.</v>
      </c>
      <c r="E138" s="45">
        <f>N(Ввод!H218)</f>
        <v>0</v>
      </c>
      <c r="F138" s="49"/>
      <c r="G138" s="49">
        <f t="shared" si="56"/>
        <v>1</v>
      </c>
      <c r="H138" s="49"/>
      <c r="I138" s="170"/>
      <c r="J138" s="49">
        <f>$E138*Ввод!I218</f>
        <v>0</v>
      </c>
      <c r="K138" s="49">
        <f>$E138*Ввод!J218</f>
        <v>0</v>
      </c>
      <c r="L138" s="49">
        <f>$E138*Ввод!K218</f>
        <v>0</v>
      </c>
      <c r="M138" s="49">
        <f>$E138*Ввод!L218</f>
        <v>0</v>
      </c>
      <c r="N138" s="49">
        <f>$E138*Ввод!M218</f>
        <v>0</v>
      </c>
      <c r="O138" s="49">
        <f>$E138*Ввод!N218</f>
        <v>0</v>
      </c>
      <c r="P138" s="49">
        <f>$E138*Ввод!O218</f>
        <v>0</v>
      </c>
      <c r="Q138" s="49">
        <f>$E138*Ввод!P218</f>
        <v>0</v>
      </c>
      <c r="R138" s="49">
        <f>$E138*Ввод!Q218</f>
        <v>0</v>
      </c>
      <c r="S138" s="49">
        <f>$E138*Ввод!R218</f>
        <v>0</v>
      </c>
      <c r="T138" s="49">
        <f>$E138*Ввод!S218</f>
        <v>0</v>
      </c>
      <c r="U138" s="49">
        <f>$E138*Ввод!T218</f>
        <v>0</v>
      </c>
      <c r="V138" s="49">
        <f>$E138*Ввод!U218</f>
        <v>0</v>
      </c>
      <c r="W138" s="49">
        <f>$E138*Ввод!V218</f>
        <v>0</v>
      </c>
      <c r="X138" s="49">
        <f>$E138*Ввод!W218</f>
        <v>0</v>
      </c>
      <c r="Y138" s="49">
        <f>$E138*Ввод!X218</f>
        <v>0</v>
      </c>
      <c r="Z138" s="49">
        <f>$E138*Ввод!Y218</f>
        <v>0</v>
      </c>
      <c r="AA138" s="49">
        <f>$E138*Ввод!Z218</f>
        <v>0</v>
      </c>
      <c r="AB138" s="49">
        <f>$E138*Ввод!AA218</f>
        <v>0</v>
      </c>
      <c r="AC138" s="49">
        <f>$E138*Ввод!AB218</f>
        <v>0</v>
      </c>
      <c r="AD138" s="49">
        <f>$E138*Ввод!AC218</f>
        <v>0</v>
      </c>
      <c r="AE138" s="49">
        <f>$E138*Ввод!AD218</f>
        <v>0</v>
      </c>
      <c r="AF138" s="49">
        <f>$E138*Ввод!AE218</f>
        <v>0</v>
      </c>
      <c r="AG138" s="49">
        <f>$E138*Ввод!AF218</f>
        <v>0</v>
      </c>
      <c r="AH138" s="49">
        <f>$E138*Ввод!AG218</f>
        <v>0</v>
      </c>
      <c r="AI138" s="49">
        <f>$E138*Ввод!AH218</f>
        <v>0</v>
      </c>
      <c r="AJ138" s="49">
        <f>$E138*Ввод!AI218</f>
        <v>0</v>
      </c>
      <c r="AK138" s="49">
        <f>$E138*Ввод!AJ218</f>
        <v>0</v>
      </c>
      <c r="AL138" s="49">
        <f>$E138*Ввод!AK218</f>
        <v>0</v>
      </c>
      <c r="AM138" s="49">
        <f>$E138*Ввод!AL218</f>
        <v>0</v>
      </c>
      <c r="AN138" s="49">
        <f>$E138*Ввод!AM218</f>
        <v>0</v>
      </c>
      <c r="AO138" s="49">
        <f>$E138*Ввод!AN218</f>
        <v>0</v>
      </c>
      <c r="AP138" s="49">
        <f>$E138*Ввод!AO218</f>
        <v>0</v>
      </c>
      <c r="AQ138" s="49">
        <f>$E138*Ввод!AP218</f>
        <v>0</v>
      </c>
      <c r="AR138" s="49">
        <f>$E138*Ввод!AQ218</f>
        <v>0</v>
      </c>
      <c r="AS138" s="49">
        <f>$E138*Ввод!AR218</f>
        <v>0</v>
      </c>
      <c r="AT138" s="49">
        <f>$E138*Ввод!AS218</f>
        <v>0</v>
      </c>
      <c r="AU138" s="49">
        <f>$E138*Ввод!AT218</f>
        <v>0</v>
      </c>
      <c r="AV138" s="49">
        <f>$E138*Ввод!AU218</f>
        <v>0</v>
      </c>
      <c r="AW138" s="49">
        <f>$E138*Ввод!AV218</f>
        <v>0</v>
      </c>
      <c r="AX138" s="49">
        <f>$E138*Ввод!AW218</f>
        <v>0</v>
      </c>
      <c r="AY138" s="49">
        <f>$E138*Ввод!AX218</f>
        <v>0</v>
      </c>
      <c r="AZ138" s="49">
        <f>$E138*Ввод!AY218</f>
        <v>0</v>
      </c>
      <c r="BA138" s="49">
        <f>$E138*Ввод!AZ218</f>
        <v>0</v>
      </c>
      <c r="BB138" s="49">
        <f>$E138*Ввод!BA218</f>
        <v>0</v>
      </c>
      <c r="BC138" s="49">
        <f>$E138*Ввод!BB218</f>
        <v>0</v>
      </c>
      <c r="BD138" s="49">
        <f>$E138*Ввод!BC218</f>
        <v>0</v>
      </c>
      <c r="BE138" s="49">
        <f>$E138*Ввод!BD218</f>
        <v>0</v>
      </c>
      <c r="BF138" s="49">
        <f>$E138*Ввод!BE218</f>
        <v>0</v>
      </c>
      <c r="BG138" s="49">
        <f>$E138*Ввод!BF218</f>
        <v>0</v>
      </c>
      <c r="BH138" s="49">
        <f>$E138*Ввод!BG218</f>
        <v>0</v>
      </c>
      <c r="BI138" s="49">
        <f>$E138*Ввод!BH218</f>
        <v>0</v>
      </c>
      <c r="BJ138" s="49">
        <f>$E138*Ввод!BI218</f>
        <v>0</v>
      </c>
      <c r="BK138" s="49">
        <f>$E138*Ввод!BJ218</f>
        <v>0</v>
      </c>
      <c r="BL138" s="49">
        <f>$E138*Ввод!BK218</f>
        <v>0</v>
      </c>
      <c r="BM138" s="49">
        <f>$E138*Ввод!BL218</f>
        <v>0</v>
      </c>
      <c r="BN138" s="49">
        <f>$E138*Ввод!BM218</f>
        <v>0</v>
      </c>
      <c r="BO138" s="49">
        <f>$E138*Ввод!BN218</f>
        <v>0</v>
      </c>
      <c r="BP138" s="49">
        <f>$E138*Ввод!BO218</f>
        <v>0</v>
      </c>
      <c r="BQ138" s="49">
        <f>$E138*Ввод!BP218</f>
        <v>0</v>
      </c>
      <c r="BR138" s="49">
        <f>$E138*Ввод!BQ218</f>
        <v>0</v>
      </c>
      <c r="BS138" s="49">
        <f>$E138*Ввод!BR218</f>
        <v>0</v>
      </c>
      <c r="BT138" s="49">
        <f>$E138*Ввод!BS218</f>
        <v>0</v>
      </c>
      <c r="BU138" s="49">
        <f>$E138*Ввод!BT218</f>
        <v>0</v>
      </c>
      <c r="BV138" s="49">
        <f>$E138*Ввод!BU218</f>
        <v>0</v>
      </c>
      <c r="BW138" s="49">
        <f>$E138*Ввод!BV218</f>
        <v>0</v>
      </c>
      <c r="BX138" s="49">
        <f>$E138*Ввод!BW218</f>
        <v>0</v>
      </c>
      <c r="BY138" s="49">
        <f>$E138*Ввод!BX218</f>
        <v>0</v>
      </c>
      <c r="BZ138" s="49">
        <f>$E138*Ввод!BY218</f>
        <v>0</v>
      </c>
      <c r="CA138" s="49">
        <f>$E138*Ввод!BZ218</f>
        <v>0</v>
      </c>
      <c r="CB138" s="49">
        <f>$E138*Ввод!CA218</f>
        <v>0</v>
      </c>
      <c r="CC138" s="49">
        <f>$E138*Ввод!CB218</f>
        <v>0</v>
      </c>
      <c r="CD138" s="49">
        <f>$E138*Ввод!CC218</f>
        <v>0</v>
      </c>
      <c r="CE138" s="49">
        <f>$E138*Ввод!CD218</f>
        <v>0</v>
      </c>
      <c r="CF138" s="49">
        <f>$E138*Ввод!CE218</f>
        <v>0</v>
      </c>
      <c r="CG138" s="49">
        <f>$E138*Ввод!CF218</f>
        <v>0</v>
      </c>
      <c r="CH138" s="49">
        <f>$E138*Ввод!CG218</f>
        <v>0</v>
      </c>
      <c r="CI138" s="49">
        <f>$E138*Ввод!CH218</f>
        <v>0</v>
      </c>
      <c r="CJ138" s="49">
        <f>$E138*Ввод!CI218</f>
        <v>0</v>
      </c>
      <c r="CK138" s="49">
        <f>$E138*Ввод!CJ218</f>
        <v>0</v>
      </c>
      <c r="CL138" s="49">
        <f>$E138*Ввод!CK218</f>
        <v>0</v>
      </c>
      <c r="CM138" s="49">
        <f>$E138*Ввод!CL218</f>
        <v>0</v>
      </c>
      <c r="CN138" s="49">
        <f>$E138*Ввод!CM218</f>
        <v>0</v>
      </c>
      <c r="CO138" s="49">
        <f>$E138*Ввод!CN218</f>
        <v>0</v>
      </c>
      <c r="CP138" s="49">
        <f>$E138*Ввод!CO218</f>
        <v>0</v>
      </c>
      <c r="CQ138" s="49">
        <f>$E138*Ввод!CP218</f>
        <v>0</v>
      </c>
      <c r="CR138" s="49">
        <f>$E138*Ввод!CQ218</f>
        <v>0</v>
      </c>
      <c r="CS138" s="49">
        <f>$E138*Ввод!CR218</f>
        <v>0</v>
      </c>
      <c r="CT138" s="49">
        <f>$E138*Ввод!CS218</f>
        <v>0</v>
      </c>
      <c r="CU138" s="49">
        <f>$E138*Ввод!CT218</f>
        <v>0</v>
      </c>
      <c r="CV138" s="49">
        <f>$E138*Ввод!CU218</f>
        <v>0</v>
      </c>
      <c r="CW138" s="49">
        <f>$E138*Ввод!CV218</f>
        <v>0</v>
      </c>
      <c r="CX138" s="49">
        <f>$E138*Ввод!CW218</f>
        <v>0</v>
      </c>
      <c r="CY138" s="49">
        <f>$E138*Ввод!CX218</f>
        <v>0</v>
      </c>
      <c r="CZ138" s="49">
        <f>$E138*Ввод!CY218</f>
        <v>0</v>
      </c>
      <c r="DA138" s="49">
        <f>$E138*Ввод!CZ218</f>
        <v>0</v>
      </c>
      <c r="DB138" s="49">
        <f>$E138*Ввод!DA218</f>
        <v>0</v>
      </c>
      <c r="DC138" s="49">
        <f>$E138*Ввод!DB218</f>
        <v>0</v>
      </c>
      <c r="DD138" s="49">
        <f>$E138*Ввод!DC218</f>
        <v>0</v>
      </c>
      <c r="DE138" s="49">
        <f>$E138*Ввод!DD218</f>
        <v>0</v>
      </c>
      <c r="DF138" s="49">
        <f>$E138*Ввод!DE218</f>
        <v>0</v>
      </c>
      <c r="DG138" s="49">
        <f>$E138*Ввод!DF218</f>
        <v>0</v>
      </c>
      <c r="DH138" s="49">
        <f>$E138*Ввод!DG218</f>
        <v>0</v>
      </c>
      <c r="DI138" s="49">
        <f>$E138*Ввод!DH218</f>
        <v>0</v>
      </c>
      <c r="DJ138" s="49">
        <f>$E138*Ввод!DI218</f>
        <v>0</v>
      </c>
    </row>
    <row r="139" spans="2:114" x14ac:dyDescent="0.25">
      <c r="B139" s="162" t="str">
        <f t="shared" si="54"/>
        <v>Прочие операционные расходы №2</v>
      </c>
      <c r="C139" s="32"/>
      <c r="D139" s="45" t="str">
        <f t="shared" si="55"/>
        <v>тыс. руб.</v>
      </c>
      <c r="E139" s="45">
        <f>N(Ввод!H219)</f>
        <v>0</v>
      </c>
      <c r="F139" s="49"/>
      <c r="G139" s="49">
        <f t="shared" si="56"/>
        <v>0</v>
      </c>
      <c r="H139" s="49"/>
      <c r="I139" s="170"/>
      <c r="J139" s="49">
        <f>$E139*Ввод!I219</f>
        <v>0</v>
      </c>
      <c r="K139" s="49">
        <f>$E139*Ввод!J219</f>
        <v>0</v>
      </c>
      <c r="L139" s="49">
        <f>$E139*Ввод!K219</f>
        <v>0</v>
      </c>
      <c r="M139" s="49">
        <f>$E139*Ввод!L219</f>
        <v>0</v>
      </c>
      <c r="N139" s="49">
        <f>$E139*Ввод!M219</f>
        <v>0</v>
      </c>
      <c r="O139" s="49">
        <f>$E139*Ввод!N219</f>
        <v>0</v>
      </c>
      <c r="P139" s="49">
        <f>$E139*Ввод!O219</f>
        <v>0</v>
      </c>
      <c r="Q139" s="49">
        <f>$E139*Ввод!P219</f>
        <v>0</v>
      </c>
      <c r="R139" s="49">
        <f>$E139*Ввод!Q219</f>
        <v>0</v>
      </c>
      <c r="S139" s="49">
        <f>$E139*Ввод!R219</f>
        <v>0</v>
      </c>
      <c r="T139" s="49">
        <f>$E139*Ввод!S219</f>
        <v>0</v>
      </c>
      <c r="U139" s="49">
        <f>$E139*Ввод!T219</f>
        <v>0</v>
      </c>
      <c r="V139" s="49">
        <f>$E139*Ввод!U219</f>
        <v>0</v>
      </c>
      <c r="W139" s="49">
        <f>$E139*Ввод!V219</f>
        <v>0</v>
      </c>
      <c r="X139" s="49">
        <f>$E139*Ввод!W219</f>
        <v>0</v>
      </c>
      <c r="Y139" s="49">
        <f>$E139*Ввод!X219</f>
        <v>0</v>
      </c>
      <c r="Z139" s="49">
        <f>$E139*Ввод!Y219</f>
        <v>0</v>
      </c>
      <c r="AA139" s="49">
        <f>$E139*Ввод!Z219</f>
        <v>0</v>
      </c>
      <c r="AB139" s="49">
        <f>$E139*Ввод!AA219</f>
        <v>0</v>
      </c>
      <c r="AC139" s="49">
        <f>$E139*Ввод!AB219</f>
        <v>0</v>
      </c>
      <c r="AD139" s="49">
        <f>$E139*Ввод!AC219</f>
        <v>0</v>
      </c>
      <c r="AE139" s="49">
        <f>$E139*Ввод!AD219</f>
        <v>0</v>
      </c>
      <c r="AF139" s="49">
        <f>$E139*Ввод!AE219</f>
        <v>0</v>
      </c>
      <c r="AG139" s="49">
        <f>$E139*Ввод!AF219</f>
        <v>0</v>
      </c>
      <c r="AH139" s="49">
        <f>$E139*Ввод!AG219</f>
        <v>0</v>
      </c>
      <c r="AI139" s="49">
        <f>$E139*Ввод!AH219</f>
        <v>0</v>
      </c>
      <c r="AJ139" s="49">
        <f>$E139*Ввод!AI219</f>
        <v>0</v>
      </c>
      <c r="AK139" s="49">
        <f>$E139*Ввод!AJ219</f>
        <v>0</v>
      </c>
      <c r="AL139" s="49">
        <f>$E139*Ввод!AK219</f>
        <v>0</v>
      </c>
      <c r="AM139" s="49">
        <f>$E139*Ввод!AL219</f>
        <v>0</v>
      </c>
      <c r="AN139" s="49">
        <f>$E139*Ввод!AM219</f>
        <v>0</v>
      </c>
      <c r="AO139" s="49">
        <f>$E139*Ввод!AN219</f>
        <v>0</v>
      </c>
      <c r="AP139" s="49">
        <f>$E139*Ввод!AO219</f>
        <v>0</v>
      </c>
      <c r="AQ139" s="49">
        <f>$E139*Ввод!AP219</f>
        <v>0</v>
      </c>
      <c r="AR139" s="49">
        <f>$E139*Ввод!AQ219</f>
        <v>0</v>
      </c>
      <c r="AS139" s="49">
        <f>$E139*Ввод!AR219</f>
        <v>0</v>
      </c>
      <c r="AT139" s="49">
        <f>$E139*Ввод!AS219</f>
        <v>0</v>
      </c>
      <c r="AU139" s="49">
        <f>$E139*Ввод!AT219</f>
        <v>0</v>
      </c>
      <c r="AV139" s="49">
        <f>$E139*Ввод!AU219</f>
        <v>0</v>
      </c>
      <c r="AW139" s="49">
        <f>$E139*Ввод!AV219</f>
        <v>0</v>
      </c>
      <c r="AX139" s="49">
        <f>$E139*Ввод!AW219</f>
        <v>0</v>
      </c>
      <c r="AY139" s="49">
        <f>$E139*Ввод!AX219</f>
        <v>0</v>
      </c>
      <c r="AZ139" s="49">
        <f>$E139*Ввод!AY219</f>
        <v>0</v>
      </c>
      <c r="BA139" s="49">
        <f>$E139*Ввод!AZ219</f>
        <v>0</v>
      </c>
      <c r="BB139" s="49">
        <f>$E139*Ввод!BA219</f>
        <v>0</v>
      </c>
      <c r="BC139" s="49">
        <f>$E139*Ввод!BB219</f>
        <v>0</v>
      </c>
      <c r="BD139" s="49">
        <f>$E139*Ввод!BC219</f>
        <v>0</v>
      </c>
      <c r="BE139" s="49">
        <f>$E139*Ввод!BD219</f>
        <v>0</v>
      </c>
      <c r="BF139" s="49">
        <f>$E139*Ввод!BE219</f>
        <v>0</v>
      </c>
      <c r="BG139" s="49">
        <f>$E139*Ввод!BF219</f>
        <v>0</v>
      </c>
      <c r="BH139" s="49">
        <f>$E139*Ввод!BG219</f>
        <v>0</v>
      </c>
      <c r="BI139" s="49">
        <f>$E139*Ввод!BH219</f>
        <v>0</v>
      </c>
      <c r="BJ139" s="49">
        <f>$E139*Ввод!BI219</f>
        <v>0</v>
      </c>
      <c r="BK139" s="49">
        <f>$E139*Ввод!BJ219</f>
        <v>0</v>
      </c>
      <c r="BL139" s="49">
        <f>$E139*Ввод!BK219</f>
        <v>0</v>
      </c>
      <c r="BM139" s="49">
        <f>$E139*Ввод!BL219</f>
        <v>0</v>
      </c>
      <c r="BN139" s="49">
        <f>$E139*Ввод!BM219</f>
        <v>0</v>
      </c>
      <c r="BO139" s="49">
        <f>$E139*Ввод!BN219</f>
        <v>0</v>
      </c>
      <c r="BP139" s="49">
        <f>$E139*Ввод!BO219</f>
        <v>0</v>
      </c>
      <c r="BQ139" s="49">
        <f>$E139*Ввод!BP219</f>
        <v>0</v>
      </c>
      <c r="BR139" s="49">
        <f>$E139*Ввод!BQ219</f>
        <v>0</v>
      </c>
      <c r="BS139" s="49">
        <f>$E139*Ввод!BR219</f>
        <v>0</v>
      </c>
      <c r="BT139" s="49">
        <f>$E139*Ввод!BS219</f>
        <v>0</v>
      </c>
      <c r="BU139" s="49">
        <f>$E139*Ввод!BT219</f>
        <v>0</v>
      </c>
      <c r="BV139" s="49">
        <f>$E139*Ввод!BU219</f>
        <v>0</v>
      </c>
      <c r="BW139" s="49">
        <f>$E139*Ввод!BV219</f>
        <v>0</v>
      </c>
      <c r="BX139" s="49">
        <f>$E139*Ввод!BW219</f>
        <v>0</v>
      </c>
      <c r="BY139" s="49">
        <f>$E139*Ввод!BX219</f>
        <v>0</v>
      </c>
      <c r="BZ139" s="49">
        <f>$E139*Ввод!BY219</f>
        <v>0</v>
      </c>
      <c r="CA139" s="49">
        <f>$E139*Ввод!BZ219</f>
        <v>0</v>
      </c>
      <c r="CB139" s="49">
        <f>$E139*Ввод!CA219</f>
        <v>0</v>
      </c>
      <c r="CC139" s="49">
        <f>$E139*Ввод!CB219</f>
        <v>0</v>
      </c>
      <c r="CD139" s="49">
        <f>$E139*Ввод!CC219</f>
        <v>0</v>
      </c>
      <c r="CE139" s="49">
        <f>$E139*Ввод!CD219</f>
        <v>0</v>
      </c>
      <c r="CF139" s="49">
        <f>$E139*Ввод!CE219</f>
        <v>0</v>
      </c>
      <c r="CG139" s="49">
        <f>$E139*Ввод!CF219</f>
        <v>0</v>
      </c>
      <c r="CH139" s="49">
        <f>$E139*Ввод!CG219</f>
        <v>0</v>
      </c>
      <c r="CI139" s="49">
        <f>$E139*Ввод!CH219</f>
        <v>0</v>
      </c>
      <c r="CJ139" s="49">
        <f>$E139*Ввод!CI219</f>
        <v>0</v>
      </c>
      <c r="CK139" s="49">
        <f>$E139*Ввод!CJ219</f>
        <v>0</v>
      </c>
      <c r="CL139" s="49">
        <f>$E139*Ввод!CK219</f>
        <v>0</v>
      </c>
      <c r="CM139" s="49">
        <f>$E139*Ввод!CL219</f>
        <v>0</v>
      </c>
      <c r="CN139" s="49">
        <f>$E139*Ввод!CM219</f>
        <v>0</v>
      </c>
      <c r="CO139" s="49">
        <f>$E139*Ввод!CN219</f>
        <v>0</v>
      </c>
      <c r="CP139" s="49">
        <f>$E139*Ввод!CO219</f>
        <v>0</v>
      </c>
      <c r="CQ139" s="49">
        <f>$E139*Ввод!CP219</f>
        <v>0</v>
      </c>
      <c r="CR139" s="49">
        <f>$E139*Ввод!CQ219</f>
        <v>0</v>
      </c>
      <c r="CS139" s="49">
        <f>$E139*Ввод!CR219</f>
        <v>0</v>
      </c>
      <c r="CT139" s="49">
        <f>$E139*Ввод!CS219</f>
        <v>0</v>
      </c>
      <c r="CU139" s="49">
        <f>$E139*Ввод!CT219</f>
        <v>0</v>
      </c>
      <c r="CV139" s="49">
        <f>$E139*Ввод!CU219</f>
        <v>0</v>
      </c>
      <c r="CW139" s="49">
        <f>$E139*Ввод!CV219</f>
        <v>0</v>
      </c>
      <c r="CX139" s="49">
        <f>$E139*Ввод!CW219</f>
        <v>0</v>
      </c>
      <c r="CY139" s="49">
        <f>$E139*Ввод!CX219</f>
        <v>0</v>
      </c>
      <c r="CZ139" s="49">
        <f>$E139*Ввод!CY219</f>
        <v>0</v>
      </c>
      <c r="DA139" s="49">
        <f>$E139*Ввод!CZ219</f>
        <v>0</v>
      </c>
      <c r="DB139" s="49">
        <f>$E139*Ввод!DA219</f>
        <v>0</v>
      </c>
      <c r="DC139" s="49">
        <f>$E139*Ввод!DB219</f>
        <v>0</v>
      </c>
      <c r="DD139" s="49">
        <f>$E139*Ввод!DC219</f>
        <v>0</v>
      </c>
      <c r="DE139" s="49">
        <f>$E139*Ввод!DD219</f>
        <v>0</v>
      </c>
      <c r="DF139" s="49">
        <f>$E139*Ввод!DE219</f>
        <v>0</v>
      </c>
      <c r="DG139" s="49">
        <f>$E139*Ввод!DF219</f>
        <v>0</v>
      </c>
      <c r="DH139" s="49">
        <f>$E139*Ввод!DG219</f>
        <v>0</v>
      </c>
      <c r="DI139" s="49">
        <f>$E139*Ввод!DH219</f>
        <v>0</v>
      </c>
      <c r="DJ139" s="49">
        <f>$E139*Ввод!DI219</f>
        <v>0</v>
      </c>
    </row>
    <row r="140" spans="2:114" x14ac:dyDescent="0.25">
      <c r="B140" s="162" t="str">
        <f t="shared" si="54"/>
        <v>Прочие операционные расходы №3</v>
      </c>
      <c r="C140" s="32"/>
      <c r="D140" s="45" t="str">
        <f t="shared" si="55"/>
        <v>тыс. руб.</v>
      </c>
      <c r="E140" s="45">
        <f>N(Ввод!H220)</f>
        <v>0</v>
      </c>
      <c r="F140" s="49"/>
      <c r="G140" s="49">
        <f t="shared" si="56"/>
        <v>1</v>
      </c>
      <c r="H140" s="49"/>
      <c r="I140" s="170"/>
      <c r="J140" s="49">
        <f>$E140*Ввод!I220</f>
        <v>0</v>
      </c>
      <c r="K140" s="49">
        <f>$E140*Ввод!J220</f>
        <v>0</v>
      </c>
      <c r="L140" s="49">
        <f>$E140*Ввод!K220</f>
        <v>0</v>
      </c>
      <c r="M140" s="49">
        <f>$E140*Ввод!L220</f>
        <v>0</v>
      </c>
      <c r="N140" s="49">
        <f>$E140*Ввод!M220</f>
        <v>0</v>
      </c>
      <c r="O140" s="49">
        <f>$E140*Ввод!N220</f>
        <v>0</v>
      </c>
      <c r="P140" s="49">
        <f>$E140*Ввод!O220</f>
        <v>0</v>
      </c>
      <c r="Q140" s="49">
        <f>$E140*Ввод!P220</f>
        <v>0</v>
      </c>
      <c r="R140" s="49">
        <f>$E140*Ввод!Q220</f>
        <v>0</v>
      </c>
      <c r="S140" s="49">
        <f>$E140*Ввод!R220</f>
        <v>0</v>
      </c>
      <c r="T140" s="49">
        <f>$E140*Ввод!S220</f>
        <v>0</v>
      </c>
      <c r="U140" s="49">
        <f>$E140*Ввод!T220</f>
        <v>0</v>
      </c>
      <c r="V140" s="49">
        <f>$E140*Ввод!U220</f>
        <v>0</v>
      </c>
      <c r="W140" s="49">
        <f>$E140*Ввод!V220</f>
        <v>0</v>
      </c>
      <c r="X140" s="49">
        <f>$E140*Ввод!W220</f>
        <v>0</v>
      </c>
      <c r="Y140" s="49">
        <f>$E140*Ввод!X220</f>
        <v>0</v>
      </c>
      <c r="Z140" s="49">
        <f>$E140*Ввод!Y220</f>
        <v>0</v>
      </c>
      <c r="AA140" s="49">
        <f>$E140*Ввод!Z220</f>
        <v>0</v>
      </c>
      <c r="AB140" s="49">
        <f>$E140*Ввод!AA220</f>
        <v>0</v>
      </c>
      <c r="AC140" s="49">
        <f>$E140*Ввод!AB220</f>
        <v>0</v>
      </c>
      <c r="AD140" s="49">
        <f>$E140*Ввод!AC220</f>
        <v>0</v>
      </c>
      <c r="AE140" s="49">
        <f>$E140*Ввод!AD220</f>
        <v>0</v>
      </c>
      <c r="AF140" s="49">
        <f>$E140*Ввод!AE220</f>
        <v>0</v>
      </c>
      <c r="AG140" s="49">
        <f>$E140*Ввод!AF220</f>
        <v>0</v>
      </c>
      <c r="AH140" s="49">
        <f>$E140*Ввод!AG220</f>
        <v>0</v>
      </c>
      <c r="AI140" s="49">
        <f>$E140*Ввод!AH220</f>
        <v>0</v>
      </c>
      <c r="AJ140" s="49">
        <f>$E140*Ввод!AI220</f>
        <v>0</v>
      </c>
      <c r="AK140" s="49">
        <f>$E140*Ввод!AJ220</f>
        <v>0</v>
      </c>
      <c r="AL140" s="49">
        <f>$E140*Ввод!AK220</f>
        <v>0</v>
      </c>
      <c r="AM140" s="49">
        <f>$E140*Ввод!AL220</f>
        <v>0</v>
      </c>
      <c r="AN140" s="49">
        <f>$E140*Ввод!AM220</f>
        <v>0</v>
      </c>
      <c r="AO140" s="49">
        <f>$E140*Ввод!AN220</f>
        <v>0</v>
      </c>
      <c r="AP140" s="49">
        <f>$E140*Ввод!AO220</f>
        <v>0</v>
      </c>
      <c r="AQ140" s="49">
        <f>$E140*Ввод!AP220</f>
        <v>0</v>
      </c>
      <c r="AR140" s="49">
        <f>$E140*Ввод!AQ220</f>
        <v>0</v>
      </c>
      <c r="AS140" s="49">
        <f>$E140*Ввод!AR220</f>
        <v>0</v>
      </c>
      <c r="AT140" s="49">
        <f>$E140*Ввод!AS220</f>
        <v>0</v>
      </c>
      <c r="AU140" s="49">
        <f>$E140*Ввод!AT220</f>
        <v>0</v>
      </c>
      <c r="AV140" s="49">
        <f>$E140*Ввод!AU220</f>
        <v>0</v>
      </c>
      <c r="AW140" s="49">
        <f>$E140*Ввод!AV220</f>
        <v>0</v>
      </c>
      <c r="AX140" s="49">
        <f>$E140*Ввод!AW220</f>
        <v>0</v>
      </c>
      <c r="AY140" s="49">
        <f>$E140*Ввод!AX220</f>
        <v>0</v>
      </c>
      <c r="AZ140" s="49">
        <f>$E140*Ввод!AY220</f>
        <v>0</v>
      </c>
      <c r="BA140" s="49">
        <f>$E140*Ввод!AZ220</f>
        <v>0</v>
      </c>
      <c r="BB140" s="49">
        <f>$E140*Ввод!BA220</f>
        <v>0</v>
      </c>
      <c r="BC140" s="49">
        <f>$E140*Ввод!BB220</f>
        <v>0</v>
      </c>
      <c r="BD140" s="49">
        <f>$E140*Ввод!BC220</f>
        <v>0</v>
      </c>
      <c r="BE140" s="49">
        <f>$E140*Ввод!BD220</f>
        <v>0</v>
      </c>
      <c r="BF140" s="49">
        <f>$E140*Ввод!BE220</f>
        <v>0</v>
      </c>
      <c r="BG140" s="49">
        <f>$E140*Ввод!BF220</f>
        <v>0</v>
      </c>
      <c r="BH140" s="49">
        <f>$E140*Ввод!BG220</f>
        <v>0</v>
      </c>
      <c r="BI140" s="49">
        <f>$E140*Ввод!BH220</f>
        <v>0</v>
      </c>
      <c r="BJ140" s="49">
        <f>$E140*Ввод!BI220</f>
        <v>0</v>
      </c>
      <c r="BK140" s="49">
        <f>$E140*Ввод!BJ220</f>
        <v>0</v>
      </c>
      <c r="BL140" s="49">
        <f>$E140*Ввод!BK220</f>
        <v>0</v>
      </c>
      <c r="BM140" s="49">
        <f>$E140*Ввод!BL220</f>
        <v>0</v>
      </c>
      <c r="BN140" s="49">
        <f>$E140*Ввод!BM220</f>
        <v>0</v>
      </c>
      <c r="BO140" s="49">
        <f>$E140*Ввод!BN220</f>
        <v>0</v>
      </c>
      <c r="BP140" s="49">
        <f>$E140*Ввод!BO220</f>
        <v>0</v>
      </c>
      <c r="BQ140" s="49">
        <f>$E140*Ввод!BP220</f>
        <v>0</v>
      </c>
      <c r="BR140" s="49">
        <f>$E140*Ввод!BQ220</f>
        <v>0</v>
      </c>
      <c r="BS140" s="49">
        <f>$E140*Ввод!BR220</f>
        <v>0</v>
      </c>
      <c r="BT140" s="49">
        <f>$E140*Ввод!BS220</f>
        <v>0</v>
      </c>
      <c r="BU140" s="49">
        <f>$E140*Ввод!BT220</f>
        <v>0</v>
      </c>
      <c r="BV140" s="49">
        <f>$E140*Ввод!BU220</f>
        <v>0</v>
      </c>
      <c r="BW140" s="49">
        <f>$E140*Ввод!BV220</f>
        <v>0</v>
      </c>
      <c r="BX140" s="49">
        <f>$E140*Ввод!BW220</f>
        <v>0</v>
      </c>
      <c r="BY140" s="49">
        <f>$E140*Ввод!BX220</f>
        <v>0</v>
      </c>
      <c r="BZ140" s="49">
        <f>$E140*Ввод!BY220</f>
        <v>0</v>
      </c>
      <c r="CA140" s="49">
        <f>$E140*Ввод!BZ220</f>
        <v>0</v>
      </c>
      <c r="CB140" s="49">
        <f>$E140*Ввод!CA220</f>
        <v>0</v>
      </c>
      <c r="CC140" s="49">
        <f>$E140*Ввод!CB220</f>
        <v>0</v>
      </c>
      <c r="CD140" s="49">
        <f>$E140*Ввод!CC220</f>
        <v>0</v>
      </c>
      <c r="CE140" s="49">
        <f>$E140*Ввод!CD220</f>
        <v>0</v>
      </c>
      <c r="CF140" s="49">
        <f>$E140*Ввод!CE220</f>
        <v>0</v>
      </c>
      <c r="CG140" s="49">
        <f>$E140*Ввод!CF220</f>
        <v>0</v>
      </c>
      <c r="CH140" s="49">
        <f>$E140*Ввод!CG220</f>
        <v>0</v>
      </c>
      <c r="CI140" s="49">
        <f>$E140*Ввод!CH220</f>
        <v>0</v>
      </c>
      <c r="CJ140" s="49">
        <f>$E140*Ввод!CI220</f>
        <v>0</v>
      </c>
      <c r="CK140" s="49">
        <f>$E140*Ввод!CJ220</f>
        <v>0</v>
      </c>
      <c r="CL140" s="49">
        <f>$E140*Ввод!CK220</f>
        <v>0</v>
      </c>
      <c r="CM140" s="49">
        <f>$E140*Ввод!CL220</f>
        <v>0</v>
      </c>
      <c r="CN140" s="49">
        <f>$E140*Ввод!CM220</f>
        <v>0</v>
      </c>
      <c r="CO140" s="49">
        <f>$E140*Ввод!CN220</f>
        <v>0</v>
      </c>
      <c r="CP140" s="49">
        <f>$E140*Ввод!CO220</f>
        <v>0</v>
      </c>
      <c r="CQ140" s="49">
        <f>$E140*Ввод!CP220</f>
        <v>0</v>
      </c>
      <c r="CR140" s="49">
        <f>$E140*Ввод!CQ220</f>
        <v>0</v>
      </c>
      <c r="CS140" s="49">
        <f>$E140*Ввод!CR220</f>
        <v>0</v>
      </c>
      <c r="CT140" s="49">
        <f>$E140*Ввод!CS220</f>
        <v>0</v>
      </c>
      <c r="CU140" s="49">
        <f>$E140*Ввод!CT220</f>
        <v>0</v>
      </c>
      <c r="CV140" s="49">
        <f>$E140*Ввод!CU220</f>
        <v>0</v>
      </c>
      <c r="CW140" s="49">
        <f>$E140*Ввод!CV220</f>
        <v>0</v>
      </c>
      <c r="CX140" s="49">
        <f>$E140*Ввод!CW220</f>
        <v>0</v>
      </c>
      <c r="CY140" s="49">
        <f>$E140*Ввод!CX220</f>
        <v>0</v>
      </c>
      <c r="CZ140" s="49">
        <f>$E140*Ввод!CY220</f>
        <v>0</v>
      </c>
      <c r="DA140" s="49">
        <f>$E140*Ввод!CZ220</f>
        <v>0</v>
      </c>
      <c r="DB140" s="49">
        <f>$E140*Ввод!DA220</f>
        <v>0</v>
      </c>
      <c r="DC140" s="49">
        <f>$E140*Ввод!DB220</f>
        <v>0</v>
      </c>
      <c r="DD140" s="49">
        <f>$E140*Ввод!DC220</f>
        <v>0</v>
      </c>
      <c r="DE140" s="49">
        <f>$E140*Ввод!DD220</f>
        <v>0</v>
      </c>
      <c r="DF140" s="49">
        <f>$E140*Ввод!DE220</f>
        <v>0</v>
      </c>
      <c r="DG140" s="49">
        <f>$E140*Ввод!DF220</f>
        <v>0</v>
      </c>
      <c r="DH140" s="49">
        <f>$E140*Ввод!DG220</f>
        <v>0</v>
      </c>
      <c r="DI140" s="49">
        <f>$E140*Ввод!DH220</f>
        <v>0</v>
      </c>
      <c r="DJ140" s="49">
        <f>$E140*Ввод!DI220</f>
        <v>0</v>
      </c>
    </row>
    <row r="141" spans="2:114" x14ac:dyDescent="0.25">
      <c r="B141" s="35"/>
      <c r="C141" s="32"/>
      <c r="F141" s="49"/>
      <c r="G141" s="49"/>
      <c r="H141" s="49"/>
      <c r="I141" s="170"/>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c r="BM141" s="49"/>
      <c r="BN141" s="49"/>
      <c r="BO141" s="49"/>
      <c r="BP141" s="49"/>
      <c r="BQ141" s="49"/>
      <c r="BR141" s="49"/>
      <c r="BS141" s="49"/>
      <c r="BT141" s="49"/>
      <c r="BU141" s="49"/>
      <c r="BV141" s="49"/>
      <c r="BW141" s="49"/>
      <c r="BX141" s="49"/>
      <c r="BY141" s="49"/>
      <c r="BZ141" s="49"/>
      <c r="CA141" s="49"/>
      <c r="CB141" s="49"/>
      <c r="CC141" s="49"/>
      <c r="CD141" s="49"/>
      <c r="CE141" s="49"/>
      <c r="CF141" s="49"/>
      <c r="CG141" s="49"/>
      <c r="CH141" s="49"/>
      <c r="CI141" s="49"/>
      <c r="CJ141" s="49"/>
      <c r="CK141" s="49"/>
      <c r="CL141" s="49"/>
      <c r="CM141" s="49"/>
      <c r="CN141" s="49"/>
      <c r="CO141" s="49"/>
      <c r="CP141" s="49"/>
      <c r="CQ141" s="49"/>
      <c r="CR141" s="49"/>
      <c r="CS141" s="49"/>
      <c r="CT141" s="49"/>
      <c r="CU141" s="49"/>
      <c r="CV141" s="49"/>
      <c r="CW141" s="49"/>
      <c r="CX141" s="49"/>
      <c r="CY141" s="49"/>
      <c r="CZ141" s="49"/>
      <c r="DA141" s="49"/>
      <c r="DB141" s="49"/>
      <c r="DC141" s="49"/>
      <c r="DD141" s="49"/>
      <c r="DE141" s="49"/>
      <c r="DF141" s="49"/>
      <c r="DG141" s="49"/>
      <c r="DH141" s="49"/>
      <c r="DI141" s="49"/>
      <c r="DJ141" s="49"/>
    </row>
    <row r="142" spans="2:114" x14ac:dyDescent="0.25">
      <c r="B142" s="33" t="s">
        <v>92</v>
      </c>
      <c r="C142" s="32"/>
      <c r="F142" s="49"/>
      <c r="G142" s="49"/>
      <c r="H142" s="49"/>
      <c r="I142" s="170"/>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c r="BI142" s="49"/>
      <c r="BJ142" s="49"/>
      <c r="BK142" s="49"/>
      <c r="BL142" s="49"/>
      <c r="BM142" s="49"/>
      <c r="BN142" s="49"/>
      <c r="BO142" s="49"/>
      <c r="BP142" s="49"/>
      <c r="BQ142" s="49"/>
      <c r="BR142" s="49"/>
      <c r="BS142" s="49"/>
      <c r="BT142" s="49"/>
      <c r="BU142" s="49"/>
      <c r="BV142" s="49"/>
      <c r="BW142" s="49"/>
      <c r="BX142" s="49"/>
      <c r="BY142" s="49"/>
      <c r="BZ142" s="49"/>
      <c r="CA142" s="49"/>
      <c r="CB142" s="49"/>
      <c r="CC142" s="49"/>
      <c r="CD142" s="49"/>
      <c r="CE142" s="49"/>
      <c r="CF142" s="49"/>
      <c r="CG142" s="49"/>
      <c r="CH142" s="49"/>
      <c r="CI142" s="49"/>
      <c r="CJ142" s="49"/>
      <c r="CK142" s="49"/>
      <c r="CL142" s="49"/>
      <c r="CM142" s="49"/>
      <c r="CN142" s="49"/>
      <c r="CO142" s="49"/>
      <c r="CP142" s="49"/>
      <c r="CQ142" s="49"/>
      <c r="CR142" s="49"/>
      <c r="CS142" s="49"/>
      <c r="CT142" s="49"/>
      <c r="CU142" s="49"/>
      <c r="CV142" s="49"/>
      <c r="CW142" s="49"/>
      <c r="CX142" s="49"/>
      <c r="CY142" s="49"/>
      <c r="CZ142" s="49"/>
      <c r="DA142" s="49"/>
      <c r="DB142" s="49"/>
      <c r="DC142" s="49"/>
      <c r="DD142" s="49"/>
      <c r="DE142" s="49"/>
      <c r="DF142" s="49"/>
      <c r="DG142" s="49"/>
      <c r="DH142" s="49"/>
      <c r="DI142" s="49"/>
      <c r="DJ142" s="49"/>
    </row>
    <row r="143" spans="2:114" x14ac:dyDescent="0.25">
      <c r="B143" s="131" t="s">
        <v>282</v>
      </c>
      <c r="C143" s="32"/>
      <c r="F143" s="49"/>
      <c r="G143" s="49"/>
      <c r="H143" s="49"/>
      <c r="I143" s="174"/>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c r="BI143" s="49"/>
      <c r="BJ143" s="49"/>
      <c r="BK143" s="49"/>
      <c r="BL143" s="49"/>
      <c r="BM143" s="49"/>
      <c r="BN143" s="49"/>
      <c r="BO143" s="49"/>
      <c r="BP143" s="49"/>
      <c r="BQ143" s="49"/>
      <c r="BR143" s="49"/>
      <c r="BS143" s="49"/>
      <c r="BT143" s="49"/>
      <c r="BU143" s="49"/>
      <c r="BV143" s="49"/>
      <c r="BW143" s="49"/>
      <c r="BX143" s="49"/>
      <c r="BY143" s="49"/>
      <c r="BZ143" s="49"/>
      <c r="CA143" s="49"/>
      <c r="CB143" s="49"/>
      <c r="CC143" s="49"/>
      <c r="CD143" s="49"/>
      <c r="CE143" s="49"/>
      <c r="CF143" s="49"/>
      <c r="CG143" s="49"/>
      <c r="CH143" s="49"/>
      <c r="CI143" s="49"/>
      <c r="CJ143" s="49"/>
      <c r="CK143" s="49"/>
      <c r="CL143" s="49"/>
      <c r="CM143" s="49"/>
      <c r="CN143" s="49"/>
      <c r="CO143" s="49"/>
      <c r="CP143" s="49"/>
      <c r="CQ143" s="49"/>
      <c r="CR143" s="49"/>
      <c r="CS143" s="49"/>
      <c r="CT143" s="49"/>
      <c r="CU143" s="49"/>
      <c r="CV143" s="49"/>
      <c r="CW143" s="49"/>
      <c r="CX143" s="49"/>
      <c r="CY143" s="49"/>
      <c r="CZ143" s="49"/>
      <c r="DA143" s="49"/>
      <c r="DB143" s="49"/>
      <c r="DC143" s="49"/>
      <c r="DD143" s="49"/>
      <c r="DE143" s="49"/>
      <c r="DF143" s="49"/>
      <c r="DG143" s="49"/>
      <c r="DH143" s="49"/>
      <c r="DI143" s="49"/>
      <c r="DJ143" s="49"/>
    </row>
    <row r="144" spans="2:114" x14ac:dyDescent="0.25">
      <c r="B144" s="162" t="str">
        <f>Ввод!D222</f>
        <v>Аренда и лизинг</v>
      </c>
      <c r="C144" s="32"/>
      <c r="D144" s="45" t="s">
        <v>138</v>
      </c>
      <c r="E144" s="45">
        <f>1-E154</f>
        <v>1</v>
      </c>
      <c r="F144" s="49">
        <f>$E144*Ввод!G222</f>
        <v>45.679386761673307</v>
      </c>
      <c r="G144" s="49">
        <f>Ввод!E222</f>
        <v>1</v>
      </c>
      <c r="H144" s="49"/>
      <c r="I144" s="170"/>
      <c r="J144" s="49">
        <f>$F144*SUMIF(Макро!$41:$41,J$13,Макро!$55:$55)*SUMIF(Ввод!$141:$141,J$15,Ввод!$144:$144)</f>
        <v>11.541342551149691</v>
      </c>
      <c r="K144" s="49">
        <f>$F144*SUMIF(Макро!$41:$41,K$13,Макро!$55:$55)*SUMIF(Ввод!$141:$141,K$15,Ввод!$144:$144)</f>
        <v>11.664131007532733</v>
      </c>
      <c r="L144" s="49">
        <f>$F144*SUMIF(Макро!$41:$41,L$13,Макро!$55:$55)*SUMIF(Ввод!$141:$141,L$15,Ввод!$144:$144)</f>
        <v>11.788225811505244</v>
      </c>
      <c r="M144" s="49">
        <f>$F144*SUMIF(Макро!$41:$41,M$13,Макро!$55:$55)*SUMIF(Ввод!$141:$141,M$15,Ввод!$144:$144)</f>
        <v>11.913640861312016</v>
      </c>
      <c r="N144" s="49">
        <f>$F144*SUMIF(Макро!$41:$41,N$13,Макро!$55:$55)*SUMIF(Ввод!$141:$141,N$15,Ввод!$144:$144)</f>
        <v>12.02987381142362</v>
      </c>
      <c r="O144" s="49">
        <f>$F144*SUMIF(Макро!$41:$41,O$13,Макро!$55:$55)*SUMIF(Ввод!$141:$141,O$15,Ввод!$144:$144)</f>
        <v>12.147240764049561</v>
      </c>
      <c r="P144" s="49">
        <f>$F144*SUMIF(Макро!$41:$41,P$13,Макро!$55:$55)*SUMIF(Ввод!$141:$141,P$15,Ввод!$144:$144)</f>
        <v>12.265752782848651</v>
      </c>
      <c r="Q144" s="49">
        <f>$F144*SUMIF(Макро!$41:$41,Q$13,Макро!$55:$55)*SUMIF(Ввод!$141:$141,Q$15,Ввод!$144:$144)</f>
        <v>12.385421039419976</v>
      </c>
      <c r="R144" s="49">
        <f>$F144*SUMIF(Макро!$41:$41,R$13,Макро!$55:$55)*SUMIF(Ввод!$141:$141,R$15,Ввод!$144:$144)</f>
        <v>12.506858264657803</v>
      </c>
      <c r="S144" s="49">
        <f>$F144*SUMIF(Макро!$41:$41,S$13,Макро!$55:$55)*SUMIF(Ввод!$141:$141,S$15,Ввод!$144:$144)</f>
        <v>12.629486163965288</v>
      </c>
      <c r="T144" s="49">
        <f>$F144*SUMIF(Макро!$41:$41,T$13,Макро!$55:$55)*SUMIF(Ввод!$141:$141,T$15,Ввод!$144:$144)</f>
        <v>12.753316411725946</v>
      </c>
      <c r="U144" s="49">
        <f>$F144*SUMIF(Макро!$41:$41,U$13,Макро!$55:$55)*SUMIF(Ввод!$141:$141,U$15,Ввод!$144:$144)</f>
        <v>12.878360796788897</v>
      </c>
      <c r="V144" s="49">
        <f>$F144*SUMIF(Макро!$41:$41,V$13,Макро!$55:$55)*SUMIF(Ввод!$141:$141,V$15,Ввод!$144:$144)</f>
        <v>13.005006413102231</v>
      </c>
      <c r="W144" s="49">
        <f>$F144*SUMIF(Макро!$41:$41,W$13,Макро!$55:$55)*SUMIF(Ввод!$141:$141,W$15,Ввод!$144:$144)</f>
        <v>13.132897460599276</v>
      </c>
      <c r="X144" s="49">
        <f>$F144*SUMIF(Макро!$41:$41,X$13,Макро!$55:$55)*SUMIF(Ввод!$141:$141,X$15,Ввод!$144:$144)</f>
        <v>13.262046186832521</v>
      </c>
      <c r="Y144" s="49">
        <f>$F144*SUMIF(Макро!$41:$41,Y$13,Макро!$55:$55)*SUMIF(Ввод!$141:$141,Y$15,Ввод!$144:$144)</f>
        <v>13.39246495979671</v>
      </c>
      <c r="Z144" s="49">
        <f>$F144*SUMIF(Макро!$41:$41,Z$13,Макро!$55:$55)*SUMIF(Ввод!$141:$141,Z$15,Ввод!$144:$144)</f>
        <v>13.524003703601986</v>
      </c>
      <c r="AA144" s="49">
        <f>$F144*SUMIF(Макро!$41:$41,AA$13,Макро!$55:$55)*SUMIF(Ввод!$141:$141,AA$15,Ввод!$144:$144)</f>
        <v>13.656834400843302</v>
      </c>
      <c r="AB144" s="49">
        <f>$F144*SUMIF(Макро!$41:$41,AB$13,Макро!$55:$55)*SUMIF(Ввод!$141:$141,AB$15,Ввод!$144:$144)</f>
        <v>13.790969740889834</v>
      </c>
      <c r="AC144" s="49">
        <f>$F144*SUMIF(Макро!$41:$41,AC$13,Макро!$55:$55)*SUMIF(Ввод!$141:$141,AC$15,Ввод!$144:$144)</f>
        <v>13.9264225377438</v>
      </c>
      <c r="AD144" s="49">
        <f>$F144*SUMIF(Макро!$41:$41,AD$13,Макро!$55:$55)*SUMIF(Ввод!$141:$141,AD$15,Ввод!$144:$144)</f>
        <v>14.06279999359491</v>
      </c>
      <c r="AE144" s="49">
        <f>$F144*SUMIF(Макро!$41:$41,AE$13,Макро!$55:$55)*SUMIF(Ввод!$141:$141,AE$15,Ввод!$144:$144)</f>
        <v>14.200512954699722</v>
      </c>
      <c r="AF144" s="49">
        <f>$F144*SUMIF(Макро!$41:$41,AF$13,Макро!$55:$55)*SUMIF(Ввод!$141:$141,AF$15,Ввод!$144:$144)</f>
        <v>14.339574499277591</v>
      </c>
      <c r="AG144" s="49">
        <f>$F144*SUMIF(Макро!$41:$41,AG$13,Макро!$55:$55)*SUMIF(Ввод!$141:$141,AG$15,Ввод!$144:$144)</f>
        <v>14.479997833619114</v>
      </c>
      <c r="AH144" s="49">
        <f>$F144*SUMIF(Макро!$41:$41,AH$13,Макро!$55:$55)*SUMIF(Ввод!$141:$141,AH$15,Ввод!$144:$144)</f>
        <v>14.621374391080282</v>
      </c>
      <c r="AI144" s="49">
        <f>$F144*SUMIF(Макро!$41:$41,AI$13,Макро!$55:$55)*SUMIF(Ввод!$141:$141,AI$15,Ввод!$144:$144)</f>
        <v>14.764131289286611</v>
      </c>
      <c r="AJ144" s="49">
        <f>$F144*SUMIF(Макро!$41:$41,AJ$13,Макро!$55:$55)*SUMIF(Ввод!$141:$141,AJ$15,Ввод!$144:$144)</f>
        <v>14.908282005299693</v>
      </c>
      <c r="AK144" s="49">
        <f>$F144*SUMIF(Макро!$41:$41,AK$13,Макро!$55:$55)*SUMIF(Ввод!$141:$141,AK$15,Ввод!$144:$144)</f>
        <v>15.053840147765435</v>
      </c>
      <c r="AL144" s="49">
        <f>$F144*SUMIF(Макро!$41:$41,AL$13,Макро!$55:$55)*SUMIF(Ввод!$141:$141,AL$15,Ввод!$144:$144)</f>
        <v>15.20052702227218</v>
      </c>
      <c r="AM144" s="49">
        <f>$F144*SUMIF(Макро!$41:$41,AM$13,Макро!$55:$55)*SUMIF(Ввод!$141:$141,AM$15,Ввод!$144:$144)</f>
        <v>15.348643235667963</v>
      </c>
      <c r="AN144" s="49">
        <f>$F144*SUMIF(Макро!$41:$41,AN$13,Макро!$55:$55)*SUMIF(Ввод!$141:$141,AN$15,Ввод!$144:$144)</f>
        <v>15.49820271564513</v>
      </c>
      <c r="AO144" s="49">
        <f>$F144*SUMIF(Макро!$41:$41,AO$13,Макро!$55:$55)*SUMIF(Ввод!$141:$141,AO$15,Ввод!$144:$144)</f>
        <v>15.649219525609556</v>
      </c>
      <c r="AP144" s="49">
        <f>$F144*SUMIF(Макро!$41:$41,AP$13,Макро!$55:$55)*SUMIF(Ввод!$141:$141,AP$15,Ввод!$144:$144)</f>
        <v>15.801555858539436</v>
      </c>
      <c r="AQ144" s="49">
        <f>$F144*SUMIF(Макро!$41:$41,AQ$13,Макро!$55:$55)*SUMIF(Ввод!$141:$141,AQ$15,Ввод!$144:$144)</f>
        <v>15.955375099820914</v>
      </c>
      <c r="AR144" s="49">
        <f>$F144*SUMIF(Макро!$41:$41,AR$13,Макро!$55:$55)*SUMIF(Ввод!$141:$141,AR$15,Ввод!$144:$144)</f>
        <v>16.110691684731098</v>
      </c>
      <c r="AS144" s="49">
        <f>$F144*SUMIF(Макро!$41:$41,AS$13,Макро!$55:$55)*SUMIF(Ввод!$141:$141,AS$15,Ввод!$144:$144)</f>
        <v>16.267520189066381</v>
      </c>
      <c r="AT144" s="49">
        <f>$F144*SUMIF(Макро!$41:$41,AT$13,Макро!$55:$55)*SUMIF(Ввод!$141:$141,AT$15,Ввод!$144:$144)</f>
        <v>16.426033343788816</v>
      </c>
      <c r="AU144" s="49">
        <f>$F144*SUMIF(Макро!$41:$41,AU$13,Макро!$55:$55)*SUMIF(Ввод!$141:$141,AU$15,Ввод!$144:$144)</f>
        <v>16.586091074447104</v>
      </c>
      <c r="AV144" s="49">
        <f>$F144*SUMIF(Макро!$41:$41,AV$13,Макро!$55:$55)*SUMIF(Ввод!$141:$141,AV$15,Ввод!$144:$144)</f>
        <v>16.747708431620648</v>
      </c>
      <c r="AW144" s="49">
        <f>$F144*SUMIF(Макро!$41:$41,AW$13,Макро!$55:$55)*SUMIF(Ввод!$141:$141,AW$15,Ввод!$144:$144)</f>
        <v>16.910900612543955</v>
      </c>
      <c r="AX144" s="49">
        <f>$F144*SUMIF(Макро!$41:$41,AX$13,Макро!$55:$55)*SUMIF(Ввод!$141:$141,AX$15,Ввод!$144:$144)</f>
        <v>17.076052536287541</v>
      </c>
      <c r="AY144" s="49">
        <f>$F144*SUMIF(Макро!$41:$41,AY$13,Макро!$55:$55)*SUMIF(Ввод!$141:$141,AY$15,Ввод!$144:$144)</f>
        <v>17.242817334386029</v>
      </c>
      <c r="AZ144" s="49">
        <f>$F144*SUMIF(Макро!$41:$41,AZ$13,Макро!$55:$55)*SUMIF(Ввод!$141:$141,AZ$15,Ввод!$144:$144)</f>
        <v>17.411210758176882</v>
      </c>
      <c r="BA144" s="49">
        <f>$F144*SUMIF(Макро!$41:$41,BA$13,Макро!$55:$55)*SUMIF(Ввод!$141:$141,BA$15,Ввод!$144:$144)</f>
        <v>17.5812487128252</v>
      </c>
      <c r="BB144" s="49">
        <f>$F144*SUMIF(Макро!$41:$41,BB$13,Макро!$55:$55)*SUMIF(Ввод!$141:$141,BB$15,Ввод!$144:$144)</f>
        <v>17.753203394070784</v>
      </c>
      <c r="BC144" s="49">
        <f>$F144*SUMIF(Макро!$41:$41,BC$13,Макро!$55:$55)*SUMIF(Ввод!$141:$141,BC$15,Ввод!$144:$144)</f>
        <v>17.926839890577916</v>
      </c>
      <c r="BD144" s="49">
        <f>$F144*SUMIF(Макро!$41:$41,BD$13,Макро!$55:$55)*SUMIF(Ввод!$141:$141,BD$15,Ввод!$144:$144)</f>
        <v>18.102174651463034</v>
      </c>
      <c r="BE144" s="49">
        <f>$F144*SUMIF(Макро!$41:$41,BE$13,Макро!$55:$55)*SUMIF(Ввод!$141:$141,BE$15,Ввод!$144:$144)</f>
        <v>18.279224286724357</v>
      </c>
      <c r="BF144" s="49">
        <f>$F144*SUMIF(Макро!$41:$41,BF$13,Макро!$55:$55)*SUMIF(Ввод!$141:$141,BF$15,Ввод!$144:$144)</f>
        <v>18.458538141867098</v>
      </c>
      <c r="BG144" s="49">
        <f>$F144*SUMIF(Макро!$41:$41,BG$13,Макро!$55:$55)*SUMIF(Ввод!$141:$141,BG$15,Ввод!$144:$144)</f>
        <v>18.639611013592916</v>
      </c>
      <c r="BH144" s="49">
        <f>$F144*SUMIF(Макро!$41:$41,BH$13,Макро!$55:$55)*SUMIF(Ввод!$141:$141,BH$15,Ввод!$144:$144)</f>
        <v>18.822460157341091</v>
      </c>
      <c r="BI144" s="49">
        <f>$F144*SUMIF(Макро!$41:$41,BI$13,Макро!$55:$55)*SUMIF(Ввод!$141:$141,BI$15,Ввод!$144:$144)</f>
        <v>0</v>
      </c>
      <c r="BJ144" s="49">
        <f>$F144*SUMIF(Макро!$41:$41,BJ$13,Макро!$55:$55)*SUMIF(Ввод!$141:$141,BJ$15,Ввод!$144:$144)</f>
        <v>0</v>
      </c>
      <c r="BK144" s="49">
        <f>$F144*SUMIF(Макро!$41:$41,BK$13,Макро!$55:$55)*SUMIF(Ввод!$141:$141,BK$15,Ввод!$144:$144)</f>
        <v>0</v>
      </c>
      <c r="BL144" s="49">
        <f>$F144*SUMIF(Макро!$41:$41,BL$13,Макро!$55:$55)*SUMIF(Ввод!$141:$141,BL$15,Ввод!$144:$144)</f>
        <v>0</v>
      </c>
      <c r="BM144" s="49">
        <f>$F144*SUMIF(Макро!$41:$41,BM$13,Макро!$55:$55)*SUMIF(Ввод!$141:$141,BM$15,Ввод!$144:$144)</f>
        <v>0</v>
      </c>
      <c r="BN144" s="49">
        <f>$F144*SUMIF(Макро!$41:$41,BN$13,Макро!$55:$55)*SUMIF(Ввод!$141:$141,BN$15,Ввод!$144:$144)</f>
        <v>0</v>
      </c>
      <c r="BO144" s="49">
        <f>$F144*SUMIF(Макро!$41:$41,BO$13,Макро!$55:$55)*SUMIF(Ввод!$141:$141,BO$15,Ввод!$144:$144)</f>
        <v>0</v>
      </c>
      <c r="BP144" s="49">
        <f>$F144*SUMIF(Макро!$41:$41,BP$13,Макро!$55:$55)*SUMIF(Ввод!$141:$141,BP$15,Ввод!$144:$144)</f>
        <v>0</v>
      </c>
      <c r="BQ144" s="49">
        <f>$F144*SUMIF(Макро!$41:$41,BQ$13,Макро!$55:$55)*SUMIF(Ввод!$141:$141,BQ$15,Ввод!$144:$144)</f>
        <v>0</v>
      </c>
      <c r="BR144" s="49">
        <f>$F144*SUMIF(Макро!$41:$41,BR$13,Макро!$55:$55)*SUMIF(Ввод!$141:$141,BR$15,Ввод!$144:$144)</f>
        <v>0</v>
      </c>
      <c r="BS144" s="49">
        <f>$F144*SUMIF(Макро!$41:$41,BS$13,Макро!$55:$55)*SUMIF(Ввод!$141:$141,BS$15,Ввод!$144:$144)</f>
        <v>0</v>
      </c>
      <c r="BT144" s="49">
        <f>$F144*SUMIF(Макро!$41:$41,BT$13,Макро!$55:$55)*SUMIF(Ввод!$141:$141,BT$15,Ввод!$144:$144)</f>
        <v>0</v>
      </c>
      <c r="BU144" s="49">
        <f>$F144*SUMIF(Макро!$41:$41,BU$13,Макро!$55:$55)*SUMIF(Ввод!$141:$141,BU$15,Ввод!$144:$144)</f>
        <v>0</v>
      </c>
      <c r="BV144" s="49">
        <f>$F144*SUMIF(Макро!$41:$41,BV$13,Макро!$55:$55)*SUMIF(Ввод!$141:$141,BV$15,Ввод!$144:$144)</f>
        <v>0</v>
      </c>
      <c r="BW144" s="49">
        <f>$F144*SUMIF(Макро!$41:$41,BW$13,Макро!$55:$55)*SUMIF(Ввод!$141:$141,BW$15,Ввод!$144:$144)</f>
        <v>0</v>
      </c>
      <c r="BX144" s="49">
        <f>$F144*SUMIF(Макро!$41:$41,BX$13,Макро!$55:$55)*SUMIF(Ввод!$141:$141,BX$15,Ввод!$144:$144)</f>
        <v>0</v>
      </c>
      <c r="BY144" s="49">
        <f>$F144*SUMIF(Макро!$41:$41,BY$13,Макро!$55:$55)*SUMIF(Ввод!$141:$141,BY$15,Ввод!$144:$144)</f>
        <v>0</v>
      </c>
      <c r="BZ144" s="49">
        <f>$F144*SUMIF(Макро!$41:$41,BZ$13,Макро!$55:$55)*SUMIF(Ввод!$141:$141,BZ$15,Ввод!$144:$144)</f>
        <v>0</v>
      </c>
      <c r="CA144" s="49">
        <f>$F144*SUMIF(Макро!$41:$41,CA$13,Макро!$55:$55)*SUMIF(Ввод!$141:$141,CA$15,Ввод!$144:$144)</f>
        <v>0</v>
      </c>
      <c r="CB144" s="49">
        <f>$F144*SUMIF(Макро!$41:$41,CB$13,Макро!$55:$55)*SUMIF(Ввод!$141:$141,CB$15,Ввод!$144:$144)</f>
        <v>0</v>
      </c>
      <c r="CC144" s="49">
        <f>$F144*SUMIF(Макро!$41:$41,CC$13,Макро!$55:$55)*SUMIF(Ввод!$141:$141,CC$15,Ввод!$144:$144)</f>
        <v>0</v>
      </c>
      <c r="CD144" s="49">
        <f>$F144*SUMIF(Макро!$41:$41,CD$13,Макро!$55:$55)*SUMIF(Ввод!$141:$141,CD$15,Ввод!$144:$144)</f>
        <v>0</v>
      </c>
      <c r="CE144" s="49">
        <f>$F144*SUMIF(Макро!$41:$41,CE$13,Макро!$55:$55)*SUMIF(Ввод!$141:$141,CE$15,Ввод!$144:$144)</f>
        <v>0</v>
      </c>
      <c r="CF144" s="49">
        <f>$F144*SUMIF(Макро!$41:$41,CF$13,Макро!$55:$55)*SUMIF(Ввод!$141:$141,CF$15,Ввод!$144:$144)</f>
        <v>0</v>
      </c>
      <c r="CG144" s="49">
        <f>$F144*SUMIF(Макро!$41:$41,CG$13,Макро!$55:$55)*SUMIF(Ввод!$141:$141,CG$15,Ввод!$144:$144)</f>
        <v>0</v>
      </c>
      <c r="CH144" s="49">
        <f>$F144*SUMIF(Макро!$41:$41,CH$13,Макро!$55:$55)*SUMIF(Ввод!$141:$141,CH$15,Ввод!$144:$144)</f>
        <v>0</v>
      </c>
      <c r="CI144" s="49">
        <f>$F144*SUMIF(Макро!$41:$41,CI$13,Макро!$55:$55)*SUMIF(Ввод!$141:$141,CI$15,Ввод!$144:$144)</f>
        <v>0</v>
      </c>
      <c r="CJ144" s="49">
        <f>$F144*SUMIF(Макро!$41:$41,CJ$13,Макро!$55:$55)*SUMIF(Ввод!$141:$141,CJ$15,Ввод!$144:$144)</f>
        <v>0</v>
      </c>
      <c r="CK144" s="49">
        <f>$F144*SUMIF(Макро!$41:$41,CK$13,Макро!$55:$55)*SUMIF(Ввод!$141:$141,CK$15,Ввод!$144:$144)</f>
        <v>0</v>
      </c>
      <c r="CL144" s="49">
        <f>$F144*SUMIF(Макро!$41:$41,CL$13,Макро!$55:$55)*SUMIF(Ввод!$141:$141,CL$15,Ввод!$144:$144)</f>
        <v>0</v>
      </c>
      <c r="CM144" s="49">
        <f>$F144*SUMIF(Макро!$41:$41,CM$13,Макро!$55:$55)*SUMIF(Ввод!$141:$141,CM$15,Ввод!$144:$144)</f>
        <v>0</v>
      </c>
      <c r="CN144" s="49">
        <f>$F144*SUMIF(Макро!$41:$41,CN$13,Макро!$55:$55)*SUMIF(Ввод!$141:$141,CN$15,Ввод!$144:$144)</f>
        <v>0</v>
      </c>
      <c r="CO144" s="49">
        <f>$F144*SUMIF(Макро!$41:$41,CO$13,Макро!$55:$55)*SUMIF(Ввод!$141:$141,CO$15,Ввод!$144:$144)</f>
        <v>0</v>
      </c>
      <c r="CP144" s="49">
        <f>$F144*SUMIF(Макро!$41:$41,CP$13,Макро!$55:$55)*SUMIF(Ввод!$141:$141,CP$15,Ввод!$144:$144)</f>
        <v>0</v>
      </c>
      <c r="CQ144" s="49">
        <f>$F144*SUMIF(Макро!$41:$41,CQ$13,Макро!$55:$55)*SUMIF(Ввод!$141:$141,CQ$15,Ввод!$144:$144)</f>
        <v>0</v>
      </c>
      <c r="CR144" s="49">
        <f>$F144*SUMIF(Макро!$41:$41,CR$13,Макро!$55:$55)*SUMIF(Ввод!$141:$141,CR$15,Ввод!$144:$144)</f>
        <v>0</v>
      </c>
      <c r="CS144" s="49">
        <f>$F144*SUMIF(Макро!$41:$41,CS$13,Макро!$55:$55)*SUMIF(Ввод!$141:$141,CS$15,Ввод!$144:$144)</f>
        <v>0</v>
      </c>
      <c r="CT144" s="49">
        <f>$F144*SUMIF(Макро!$41:$41,CT$13,Макро!$55:$55)*SUMIF(Ввод!$141:$141,CT$15,Ввод!$144:$144)</f>
        <v>0</v>
      </c>
      <c r="CU144" s="49">
        <f>$F144*SUMIF(Макро!$41:$41,CU$13,Макро!$55:$55)*SUMIF(Ввод!$141:$141,CU$15,Ввод!$144:$144)</f>
        <v>0</v>
      </c>
      <c r="CV144" s="49">
        <f>$F144*SUMIF(Макро!$41:$41,CV$13,Макро!$55:$55)*SUMIF(Ввод!$141:$141,CV$15,Ввод!$144:$144)</f>
        <v>0</v>
      </c>
      <c r="CW144" s="49">
        <f>$F144*SUMIF(Макро!$41:$41,CW$13,Макро!$55:$55)*SUMIF(Ввод!$141:$141,CW$15,Ввод!$144:$144)</f>
        <v>0</v>
      </c>
      <c r="CX144" s="49">
        <f>$F144*SUMIF(Макро!$41:$41,CX$13,Макро!$55:$55)*SUMIF(Ввод!$141:$141,CX$15,Ввод!$144:$144)</f>
        <v>0</v>
      </c>
      <c r="CY144" s="49">
        <f>$F144*SUMIF(Макро!$41:$41,CY$13,Макро!$55:$55)*SUMIF(Ввод!$141:$141,CY$15,Ввод!$144:$144)</f>
        <v>0</v>
      </c>
      <c r="CZ144" s="49">
        <f>$F144*SUMIF(Макро!$41:$41,CZ$13,Макро!$55:$55)*SUMIF(Ввод!$141:$141,CZ$15,Ввод!$144:$144)</f>
        <v>0</v>
      </c>
      <c r="DA144" s="49">
        <f>$F144*SUMIF(Макро!$41:$41,DA$13,Макро!$55:$55)*SUMIF(Ввод!$141:$141,DA$15,Ввод!$144:$144)</f>
        <v>0</v>
      </c>
      <c r="DB144" s="49">
        <f>$F144*SUMIF(Макро!$41:$41,DB$13,Макро!$55:$55)*SUMIF(Ввод!$141:$141,DB$15,Ввод!$144:$144)</f>
        <v>0</v>
      </c>
      <c r="DC144" s="49">
        <f>$F144*SUMIF(Макро!$41:$41,DC$13,Макро!$55:$55)*SUMIF(Ввод!$141:$141,DC$15,Ввод!$144:$144)</f>
        <v>0</v>
      </c>
      <c r="DD144" s="49">
        <f>$F144*SUMIF(Макро!$41:$41,DD$13,Макро!$55:$55)*SUMIF(Ввод!$141:$141,DD$15,Ввод!$144:$144)</f>
        <v>0</v>
      </c>
      <c r="DE144" s="49">
        <f>$F144*SUMIF(Макро!$41:$41,DE$13,Макро!$55:$55)*SUMIF(Ввод!$141:$141,DE$15,Ввод!$144:$144)</f>
        <v>0</v>
      </c>
      <c r="DF144" s="49">
        <f>$F144*SUMIF(Макро!$41:$41,DF$13,Макро!$55:$55)*SUMIF(Ввод!$141:$141,DF$15,Ввод!$144:$144)</f>
        <v>0</v>
      </c>
      <c r="DG144" s="49">
        <f>$F144*SUMIF(Макро!$41:$41,DG$13,Макро!$55:$55)*SUMIF(Ввод!$141:$141,DG$15,Ввод!$144:$144)</f>
        <v>0</v>
      </c>
      <c r="DH144" s="49">
        <f>$F144*SUMIF(Макро!$41:$41,DH$13,Макро!$55:$55)*SUMIF(Ввод!$141:$141,DH$15,Ввод!$144:$144)</f>
        <v>0</v>
      </c>
      <c r="DI144" s="49">
        <f>$F144*SUMIF(Макро!$41:$41,DI$13,Макро!$55:$55)*SUMIF(Ввод!$141:$141,DI$15,Ввод!$144:$144)</f>
        <v>0</v>
      </c>
      <c r="DJ144" s="49">
        <f>$F144*SUMIF(Макро!$41:$41,DJ$13,Макро!$55:$55)*SUMIF(Ввод!$141:$141,DJ$15,Ввод!$144:$144)</f>
        <v>0</v>
      </c>
    </row>
    <row r="145" spans="2:114" x14ac:dyDescent="0.25">
      <c r="B145" s="162" t="str">
        <f>Ввод!D223</f>
        <v>Концессионная плата</v>
      </c>
      <c r="C145" s="32"/>
      <c r="D145" s="45" t="s">
        <v>138</v>
      </c>
      <c r="E145" s="45">
        <f t="shared" ref="E145:E152" si="57">1-E155</f>
        <v>1</v>
      </c>
      <c r="F145" s="49">
        <f>$E145*Ввод!G223</f>
        <v>0</v>
      </c>
      <c r="G145" s="49">
        <f>Ввод!E223</f>
        <v>0</v>
      </c>
      <c r="H145" s="49"/>
      <c r="I145" s="170"/>
      <c r="J145" s="49">
        <f>$F145*SUMIF(Макро!$41:$41,J$13,Макро!$55:$55)*SUMIF(Ввод!$141:$141,J$15,Ввод!$144:$144)</f>
        <v>0</v>
      </c>
      <c r="K145" s="49">
        <f>$F145*SUMIF(Макро!$41:$41,K$13,Макро!$55:$55)*SUMIF(Ввод!$141:$141,K$15,Ввод!$144:$144)</f>
        <v>0</v>
      </c>
      <c r="L145" s="49">
        <f>$F145*SUMIF(Макро!$41:$41,L$13,Макро!$55:$55)*SUMIF(Ввод!$141:$141,L$15,Ввод!$144:$144)</f>
        <v>0</v>
      </c>
      <c r="M145" s="49">
        <f>$F145*SUMIF(Макро!$41:$41,M$13,Макро!$55:$55)*SUMIF(Ввод!$141:$141,M$15,Ввод!$144:$144)</f>
        <v>0</v>
      </c>
      <c r="N145" s="49">
        <f>$F145*SUMIF(Макро!$41:$41,N$13,Макро!$55:$55)*SUMIF(Ввод!$141:$141,N$15,Ввод!$144:$144)</f>
        <v>0</v>
      </c>
      <c r="O145" s="49">
        <f>$F145*SUMIF(Макро!$41:$41,O$13,Макро!$55:$55)*SUMIF(Ввод!$141:$141,O$15,Ввод!$144:$144)</f>
        <v>0</v>
      </c>
      <c r="P145" s="49">
        <f>$F145*SUMIF(Макро!$41:$41,P$13,Макро!$55:$55)*SUMIF(Ввод!$141:$141,P$15,Ввод!$144:$144)</f>
        <v>0</v>
      </c>
      <c r="Q145" s="49">
        <f>$F145*SUMIF(Макро!$41:$41,Q$13,Макро!$55:$55)*SUMIF(Ввод!$141:$141,Q$15,Ввод!$144:$144)</f>
        <v>0</v>
      </c>
      <c r="R145" s="49">
        <f>$F145*SUMIF(Макро!$41:$41,R$13,Макро!$55:$55)*SUMIF(Ввод!$141:$141,R$15,Ввод!$144:$144)</f>
        <v>0</v>
      </c>
      <c r="S145" s="49">
        <f>$F145*SUMIF(Макро!$41:$41,S$13,Макро!$55:$55)*SUMIF(Ввод!$141:$141,S$15,Ввод!$144:$144)</f>
        <v>0</v>
      </c>
      <c r="T145" s="49">
        <f>$F145*SUMIF(Макро!$41:$41,T$13,Макро!$55:$55)*SUMIF(Ввод!$141:$141,T$15,Ввод!$144:$144)</f>
        <v>0</v>
      </c>
      <c r="U145" s="49">
        <f>$F145*SUMIF(Макро!$41:$41,U$13,Макро!$55:$55)*SUMIF(Ввод!$141:$141,U$15,Ввод!$144:$144)</f>
        <v>0</v>
      </c>
      <c r="V145" s="49">
        <f>$F145*SUMIF(Макро!$41:$41,V$13,Макро!$55:$55)*SUMIF(Ввод!$141:$141,V$15,Ввод!$144:$144)</f>
        <v>0</v>
      </c>
      <c r="W145" s="49">
        <f>$F145*SUMIF(Макро!$41:$41,W$13,Макро!$55:$55)*SUMIF(Ввод!$141:$141,W$15,Ввод!$144:$144)</f>
        <v>0</v>
      </c>
      <c r="X145" s="49">
        <f>$F145*SUMIF(Макро!$41:$41,X$13,Макро!$55:$55)*SUMIF(Ввод!$141:$141,X$15,Ввод!$144:$144)</f>
        <v>0</v>
      </c>
      <c r="Y145" s="49">
        <f>$F145*SUMIF(Макро!$41:$41,Y$13,Макро!$55:$55)*SUMIF(Ввод!$141:$141,Y$15,Ввод!$144:$144)</f>
        <v>0</v>
      </c>
      <c r="Z145" s="49">
        <f>$F145*SUMIF(Макро!$41:$41,Z$13,Макро!$55:$55)*SUMIF(Ввод!$141:$141,Z$15,Ввод!$144:$144)</f>
        <v>0</v>
      </c>
      <c r="AA145" s="49">
        <f>$F145*SUMIF(Макро!$41:$41,AA$13,Макро!$55:$55)*SUMIF(Ввод!$141:$141,AA$15,Ввод!$144:$144)</f>
        <v>0</v>
      </c>
      <c r="AB145" s="49">
        <f>$F145*SUMIF(Макро!$41:$41,AB$13,Макро!$55:$55)*SUMIF(Ввод!$141:$141,AB$15,Ввод!$144:$144)</f>
        <v>0</v>
      </c>
      <c r="AC145" s="49">
        <f>$F145*SUMIF(Макро!$41:$41,AC$13,Макро!$55:$55)*SUMIF(Ввод!$141:$141,AC$15,Ввод!$144:$144)</f>
        <v>0</v>
      </c>
      <c r="AD145" s="49">
        <f>$F145*SUMIF(Макро!$41:$41,AD$13,Макро!$55:$55)*SUMIF(Ввод!$141:$141,AD$15,Ввод!$144:$144)</f>
        <v>0</v>
      </c>
      <c r="AE145" s="49">
        <f>$F145*SUMIF(Макро!$41:$41,AE$13,Макро!$55:$55)*SUMIF(Ввод!$141:$141,AE$15,Ввод!$144:$144)</f>
        <v>0</v>
      </c>
      <c r="AF145" s="49">
        <f>$F145*SUMIF(Макро!$41:$41,AF$13,Макро!$55:$55)*SUMIF(Ввод!$141:$141,AF$15,Ввод!$144:$144)</f>
        <v>0</v>
      </c>
      <c r="AG145" s="49">
        <f>$F145*SUMIF(Макро!$41:$41,AG$13,Макро!$55:$55)*SUMIF(Ввод!$141:$141,AG$15,Ввод!$144:$144)</f>
        <v>0</v>
      </c>
      <c r="AH145" s="49">
        <f>$F145*SUMIF(Макро!$41:$41,AH$13,Макро!$55:$55)*SUMIF(Ввод!$141:$141,AH$15,Ввод!$144:$144)</f>
        <v>0</v>
      </c>
      <c r="AI145" s="49">
        <f>$F145*SUMIF(Макро!$41:$41,AI$13,Макро!$55:$55)*SUMIF(Ввод!$141:$141,AI$15,Ввод!$144:$144)</f>
        <v>0</v>
      </c>
      <c r="AJ145" s="49">
        <f>$F145*SUMIF(Макро!$41:$41,AJ$13,Макро!$55:$55)*SUMIF(Ввод!$141:$141,AJ$15,Ввод!$144:$144)</f>
        <v>0</v>
      </c>
      <c r="AK145" s="49">
        <f>$F145*SUMIF(Макро!$41:$41,AK$13,Макро!$55:$55)*SUMIF(Ввод!$141:$141,AK$15,Ввод!$144:$144)</f>
        <v>0</v>
      </c>
      <c r="AL145" s="49">
        <f>$F145*SUMIF(Макро!$41:$41,AL$13,Макро!$55:$55)*SUMIF(Ввод!$141:$141,AL$15,Ввод!$144:$144)</f>
        <v>0</v>
      </c>
      <c r="AM145" s="49">
        <f>$F145*SUMIF(Макро!$41:$41,AM$13,Макро!$55:$55)*SUMIF(Ввод!$141:$141,AM$15,Ввод!$144:$144)</f>
        <v>0</v>
      </c>
      <c r="AN145" s="49">
        <f>$F145*SUMIF(Макро!$41:$41,AN$13,Макро!$55:$55)*SUMIF(Ввод!$141:$141,AN$15,Ввод!$144:$144)</f>
        <v>0</v>
      </c>
      <c r="AO145" s="49">
        <f>$F145*SUMIF(Макро!$41:$41,AO$13,Макро!$55:$55)*SUMIF(Ввод!$141:$141,AO$15,Ввод!$144:$144)</f>
        <v>0</v>
      </c>
      <c r="AP145" s="49">
        <f>$F145*SUMIF(Макро!$41:$41,AP$13,Макро!$55:$55)*SUMIF(Ввод!$141:$141,AP$15,Ввод!$144:$144)</f>
        <v>0</v>
      </c>
      <c r="AQ145" s="49">
        <f>$F145*SUMIF(Макро!$41:$41,AQ$13,Макро!$55:$55)*SUMIF(Ввод!$141:$141,AQ$15,Ввод!$144:$144)</f>
        <v>0</v>
      </c>
      <c r="AR145" s="49">
        <f>$F145*SUMIF(Макро!$41:$41,AR$13,Макро!$55:$55)*SUMIF(Ввод!$141:$141,AR$15,Ввод!$144:$144)</f>
        <v>0</v>
      </c>
      <c r="AS145" s="49">
        <f>$F145*SUMIF(Макро!$41:$41,AS$13,Макро!$55:$55)*SUMIF(Ввод!$141:$141,AS$15,Ввод!$144:$144)</f>
        <v>0</v>
      </c>
      <c r="AT145" s="49">
        <f>$F145*SUMIF(Макро!$41:$41,AT$13,Макро!$55:$55)*SUMIF(Ввод!$141:$141,AT$15,Ввод!$144:$144)</f>
        <v>0</v>
      </c>
      <c r="AU145" s="49">
        <f>$F145*SUMIF(Макро!$41:$41,AU$13,Макро!$55:$55)*SUMIF(Ввод!$141:$141,AU$15,Ввод!$144:$144)</f>
        <v>0</v>
      </c>
      <c r="AV145" s="49">
        <f>$F145*SUMIF(Макро!$41:$41,AV$13,Макро!$55:$55)*SUMIF(Ввод!$141:$141,AV$15,Ввод!$144:$144)</f>
        <v>0</v>
      </c>
      <c r="AW145" s="49">
        <f>$F145*SUMIF(Макро!$41:$41,AW$13,Макро!$55:$55)*SUMIF(Ввод!$141:$141,AW$15,Ввод!$144:$144)</f>
        <v>0</v>
      </c>
      <c r="AX145" s="49">
        <f>$F145*SUMIF(Макро!$41:$41,AX$13,Макро!$55:$55)*SUMIF(Ввод!$141:$141,AX$15,Ввод!$144:$144)</f>
        <v>0</v>
      </c>
      <c r="AY145" s="49">
        <f>$F145*SUMIF(Макро!$41:$41,AY$13,Макро!$55:$55)*SUMIF(Ввод!$141:$141,AY$15,Ввод!$144:$144)</f>
        <v>0</v>
      </c>
      <c r="AZ145" s="49">
        <f>$F145*SUMIF(Макро!$41:$41,AZ$13,Макро!$55:$55)*SUMIF(Ввод!$141:$141,AZ$15,Ввод!$144:$144)</f>
        <v>0</v>
      </c>
      <c r="BA145" s="49">
        <f>$F145*SUMIF(Макро!$41:$41,BA$13,Макро!$55:$55)*SUMIF(Ввод!$141:$141,BA$15,Ввод!$144:$144)</f>
        <v>0</v>
      </c>
      <c r="BB145" s="49">
        <f>$F145*SUMIF(Макро!$41:$41,BB$13,Макро!$55:$55)*SUMIF(Ввод!$141:$141,BB$15,Ввод!$144:$144)</f>
        <v>0</v>
      </c>
      <c r="BC145" s="49">
        <f>$F145*SUMIF(Макро!$41:$41,BC$13,Макро!$55:$55)*SUMIF(Ввод!$141:$141,BC$15,Ввод!$144:$144)</f>
        <v>0</v>
      </c>
      <c r="BD145" s="49">
        <f>$F145*SUMIF(Макро!$41:$41,BD$13,Макро!$55:$55)*SUMIF(Ввод!$141:$141,BD$15,Ввод!$144:$144)</f>
        <v>0</v>
      </c>
      <c r="BE145" s="49">
        <f>$F145*SUMIF(Макро!$41:$41,BE$13,Макро!$55:$55)*SUMIF(Ввод!$141:$141,BE$15,Ввод!$144:$144)</f>
        <v>0</v>
      </c>
      <c r="BF145" s="49">
        <f>$F145*SUMIF(Макро!$41:$41,BF$13,Макро!$55:$55)*SUMIF(Ввод!$141:$141,BF$15,Ввод!$144:$144)</f>
        <v>0</v>
      </c>
      <c r="BG145" s="49">
        <f>$F145*SUMIF(Макро!$41:$41,BG$13,Макро!$55:$55)*SUMIF(Ввод!$141:$141,BG$15,Ввод!$144:$144)</f>
        <v>0</v>
      </c>
      <c r="BH145" s="49">
        <f>$F145*SUMIF(Макро!$41:$41,BH$13,Макро!$55:$55)*SUMIF(Ввод!$141:$141,BH$15,Ввод!$144:$144)</f>
        <v>0</v>
      </c>
      <c r="BI145" s="49">
        <f>$F145*SUMIF(Макро!$41:$41,BI$13,Макро!$55:$55)*SUMIF(Ввод!$141:$141,BI$15,Ввод!$144:$144)</f>
        <v>0</v>
      </c>
      <c r="BJ145" s="49">
        <f>$F145*SUMIF(Макро!$41:$41,BJ$13,Макро!$55:$55)*SUMIF(Ввод!$141:$141,BJ$15,Ввод!$144:$144)</f>
        <v>0</v>
      </c>
      <c r="BK145" s="49">
        <f>$F145*SUMIF(Макро!$41:$41,BK$13,Макро!$55:$55)*SUMIF(Ввод!$141:$141,BK$15,Ввод!$144:$144)</f>
        <v>0</v>
      </c>
      <c r="BL145" s="49">
        <f>$F145*SUMIF(Макро!$41:$41,BL$13,Макро!$55:$55)*SUMIF(Ввод!$141:$141,BL$15,Ввод!$144:$144)</f>
        <v>0</v>
      </c>
      <c r="BM145" s="49">
        <f>$F145*SUMIF(Макро!$41:$41,BM$13,Макро!$55:$55)*SUMIF(Ввод!$141:$141,BM$15,Ввод!$144:$144)</f>
        <v>0</v>
      </c>
      <c r="BN145" s="49">
        <f>$F145*SUMIF(Макро!$41:$41,BN$13,Макро!$55:$55)*SUMIF(Ввод!$141:$141,BN$15,Ввод!$144:$144)</f>
        <v>0</v>
      </c>
      <c r="BO145" s="49">
        <f>$F145*SUMIF(Макро!$41:$41,BO$13,Макро!$55:$55)*SUMIF(Ввод!$141:$141,BO$15,Ввод!$144:$144)</f>
        <v>0</v>
      </c>
      <c r="BP145" s="49">
        <f>$F145*SUMIF(Макро!$41:$41,BP$13,Макро!$55:$55)*SUMIF(Ввод!$141:$141,BP$15,Ввод!$144:$144)</f>
        <v>0</v>
      </c>
      <c r="BQ145" s="49">
        <f>$F145*SUMIF(Макро!$41:$41,BQ$13,Макро!$55:$55)*SUMIF(Ввод!$141:$141,BQ$15,Ввод!$144:$144)</f>
        <v>0</v>
      </c>
      <c r="BR145" s="49">
        <f>$F145*SUMIF(Макро!$41:$41,BR$13,Макро!$55:$55)*SUMIF(Ввод!$141:$141,BR$15,Ввод!$144:$144)</f>
        <v>0</v>
      </c>
      <c r="BS145" s="49">
        <f>$F145*SUMIF(Макро!$41:$41,BS$13,Макро!$55:$55)*SUMIF(Ввод!$141:$141,BS$15,Ввод!$144:$144)</f>
        <v>0</v>
      </c>
      <c r="BT145" s="49">
        <f>$F145*SUMIF(Макро!$41:$41,BT$13,Макро!$55:$55)*SUMIF(Ввод!$141:$141,BT$15,Ввод!$144:$144)</f>
        <v>0</v>
      </c>
      <c r="BU145" s="49">
        <f>$F145*SUMIF(Макро!$41:$41,BU$13,Макро!$55:$55)*SUMIF(Ввод!$141:$141,BU$15,Ввод!$144:$144)</f>
        <v>0</v>
      </c>
      <c r="BV145" s="49">
        <f>$F145*SUMIF(Макро!$41:$41,BV$13,Макро!$55:$55)*SUMIF(Ввод!$141:$141,BV$15,Ввод!$144:$144)</f>
        <v>0</v>
      </c>
      <c r="BW145" s="49">
        <f>$F145*SUMIF(Макро!$41:$41,BW$13,Макро!$55:$55)*SUMIF(Ввод!$141:$141,BW$15,Ввод!$144:$144)</f>
        <v>0</v>
      </c>
      <c r="BX145" s="49">
        <f>$F145*SUMIF(Макро!$41:$41,BX$13,Макро!$55:$55)*SUMIF(Ввод!$141:$141,BX$15,Ввод!$144:$144)</f>
        <v>0</v>
      </c>
      <c r="BY145" s="49">
        <f>$F145*SUMIF(Макро!$41:$41,BY$13,Макро!$55:$55)*SUMIF(Ввод!$141:$141,BY$15,Ввод!$144:$144)</f>
        <v>0</v>
      </c>
      <c r="BZ145" s="49">
        <f>$F145*SUMIF(Макро!$41:$41,BZ$13,Макро!$55:$55)*SUMIF(Ввод!$141:$141,BZ$15,Ввод!$144:$144)</f>
        <v>0</v>
      </c>
      <c r="CA145" s="49">
        <f>$F145*SUMIF(Макро!$41:$41,CA$13,Макро!$55:$55)*SUMIF(Ввод!$141:$141,CA$15,Ввод!$144:$144)</f>
        <v>0</v>
      </c>
      <c r="CB145" s="49">
        <f>$F145*SUMIF(Макро!$41:$41,CB$13,Макро!$55:$55)*SUMIF(Ввод!$141:$141,CB$15,Ввод!$144:$144)</f>
        <v>0</v>
      </c>
      <c r="CC145" s="49">
        <f>$F145*SUMIF(Макро!$41:$41,CC$13,Макро!$55:$55)*SUMIF(Ввод!$141:$141,CC$15,Ввод!$144:$144)</f>
        <v>0</v>
      </c>
      <c r="CD145" s="49">
        <f>$F145*SUMIF(Макро!$41:$41,CD$13,Макро!$55:$55)*SUMIF(Ввод!$141:$141,CD$15,Ввод!$144:$144)</f>
        <v>0</v>
      </c>
      <c r="CE145" s="49">
        <f>$F145*SUMIF(Макро!$41:$41,CE$13,Макро!$55:$55)*SUMIF(Ввод!$141:$141,CE$15,Ввод!$144:$144)</f>
        <v>0</v>
      </c>
      <c r="CF145" s="49">
        <f>$F145*SUMIF(Макро!$41:$41,CF$13,Макро!$55:$55)*SUMIF(Ввод!$141:$141,CF$15,Ввод!$144:$144)</f>
        <v>0</v>
      </c>
      <c r="CG145" s="49">
        <f>$F145*SUMIF(Макро!$41:$41,CG$13,Макро!$55:$55)*SUMIF(Ввод!$141:$141,CG$15,Ввод!$144:$144)</f>
        <v>0</v>
      </c>
      <c r="CH145" s="49">
        <f>$F145*SUMIF(Макро!$41:$41,CH$13,Макро!$55:$55)*SUMIF(Ввод!$141:$141,CH$15,Ввод!$144:$144)</f>
        <v>0</v>
      </c>
      <c r="CI145" s="49">
        <f>$F145*SUMIF(Макро!$41:$41,CI$13,Макро!$55:$55)*SUMIF(Ввод!$141:$141,CI$15,Ввод!$144:$144)</f>
        <v>0</v>
      </c>
      <c r="CJ145" s="49">
        <f>$F145*SUMIF(Макро!$41:$41,CJ$13,Макро!$55:$55)*SUMIF(Ввод!$141:$141,CJ$15,Ввод!$144:$144)</f>
        <v>0</v>
      </c>
      <c r="CK145" s="49">
        <f>$F145*SUMIF(Макро!$41:$41,CK$13,Макро!$55:$55)*SUMIF(Ввод!$141:$141,CK$15,Ввод!$144:$144)</f>
        <v>0</v>
      </c>
      <c r="CL145" s="49">
        <f>$F145*SUMIF(Макро!$41:$41,CL$13,Макро!$55:$55)*SUMIF(Ввод!$141:$141,CL$15,Ввод!$144:$144)</f>
        <v>0</v>
      </c>
      <c r="CM145" s="49">
        <f>$F145*SUMIF(Макро!$41:$41,CM$13,Макро!$55:$55)*SUMIF(Ввод!$141:$141,CM$15,Ввод!$144:$144)</f>
        <v>0</v>
      </c>
      <c r="CN145" s="49">
        <f>$F145*SUMIF(Макро!$41:$41,CN$13,Макро!$55:$55)*SUMIF(Ввод!$141:$141,CN$15,Ввод!$144:$144)</f>
        <v>0</v>
      </c>
      <c r="CO145" s="49">
        <f>$F145*SUMIF(Макро!$41:$41,CO$13,Макро!$55:$55)*SUMIF(Ввод!$141:$141,CO$15,Ввод!$144:$144)</f>
        <v>0</v>
      </c>
      <c r="CP145" s="49">
        <f>$F145*SUMIF(Макро!$41:$41,CP$13,Макро!$55:$55)*SUMIF(Ввод!$141:$141,CP$15,Ввод!$144:$144)</f>
        <v>0</v>
      </c>
      <c r="CQ145" s="49">
        <f>$F145*SUMIF(Макро!$41:$41,CQ$13,Макро!$55:$55)*SUMIF(Ввод!$141:$141,CQ$15,Ввод!$144:$144)</f>
        <v>0</v>
      </c>
      <c r="CR145" s="49">
        <f>$F145*SUMIF(Макро!$41:$41,CR$13,Макро!$55:$55)*SUMIF(Ввод!$141:$141,CR$15,Ввод!$144:$144)</f>
        <v>0</v>
      </c>
      <c r="CS145" s="49">
        <f>$F145*SUMIF(Макро!$41:$41,CS$13,Макро!$55:$55)*SUMIF(Ввод!$141:$141,CS$15,Ввод!$144:$144)</f>
        <v>0</v>
      </c>
      <c r="CT145" s="49">
        <f>$F145*SUMIF(Макро!$41:$41,CT$13,Макро!$55:$55)*SUMIF(Ввод!$141:$141,CT$15,Ввод!$144:$144)</f>
        <v>0</v>
      </c>
      <c r="CU145" s="49">
        <f>$F145*SUMIF(Макро!$41:$41,CU$13,Макро!$55:$55)*SUMIF(Ввод!$141:$141,CU$15,Ввод!$144:$144)</f>
        <v>0</v>
      </c>
      <c r="CV145" s="49">
        <f>$F145*SUMIF(Макро!$41:$41,CV$13,Макро!$55:$55)*SUMIF(Ввод!$141:$141,CV$15,Ввод!$144:$144)</f>
        <v>0</v>
      </c>
      <c r="CW145" s="49">
        <f>$F145*SUMIF(Макро!$41:$41,CW$13,Макро!$55:$55)*SUMIF(Ввод!$141:$141,CW$15,Ввод!$144:$144)</f>
        <v>0</v>
      </c>
      <c r="CX145" s="49">
        <f>$F145*SUMIF(Макро!$41:$41,CX$13,Макро!$55:$55)*SUMIF(Ввод!$141:$141,CX$15,Ввод!$144:$144)</f>
        <v>0</v>
      </c>
      <c r="CY145" s="49">
        <f>$F145*SUMIF(Макро!$41:$41,CY$13,Макро!$55:$55)*SUMIF(Ввод!$141:$141,CY$15,Ввод!$144:$144)</f>
        <v>0</v>
      </c>
      <c r="CZ145" s="49">
        <f>$F145*SUMIF(Макро!$41:$41,CZ$13,Макро!$55:$55)*SUMIF(Ввод!$141:$141,CZ$15,Ввод!$144:$144)</f>
        <v>0</v>
      </c>
      <c r="DA145" s="49">
        <f>$F145*SUMIF(Макро!$41:$41,DA$13,Макро!$55:$55)*SUMIF(Ввод!$141:$141,DA$15,Ввод!$144:$144)</f>
        <v>0</v>
      </c>
      <c r="DB145" s="49">
        <f>$F145*SUMIF(Макро!$41:$41,DB$13,Макро!$55:$55)*SUMIF(Ввод!$141:$141,DB$15,Ввод!$144:$144)</f>
        <v>0</v>
      </c>
      <c r="DC145" s="49">
        <f>$F145*SUMIF(Макро!$41:$41,DC$13,Макро!$55:$55)*SUMIF(Ввод!$141:$141,DC$15,Ввод!$144:$144)</f>
        <v>0</v>
      </c>
      <c r="DD145" s="49">
        <f>$F145*SUMIF(Макро!$41:$41,DD$13,Макро!$55:$55)*SUMIF(Ввод!$141:$141,DD$15,Ввод!$144:$144)</f>
        <v>0</v>
      </c>
      <c r="DE145" s="49">
        <f>$F145*SUMIF(Макро!$41:$41,DE$13,Макро!$55:$55)*SUMIF(Ввод!$141:$141,DE$15,Ввод!$144:$144)</f>
        <v>0</v>
      </c>
      <c r="DF145" s="49">
        <f>$F145*SUMIF(Макро!$41:$41,DF$13,Макро!$55:$55)*SUMIF(Ввод!$141:$141,DF$15,Ввод!$144:$144)</f>
        <v>0</v>
      </c>
      <c r="DG145" s="49">
        <f>$F145*SUMIF(Макро!$41:$41,DG$13,Макро!$55:$55)*SUMIF(Ввод!$141:$141,DG$15,Ввод!$144:$144)</f>
        <v>0</v>
      </c>
      <c r="DH145" s="49">
        <f>$F145*SUMIF(Макро!$41:$41,DH$13,Макро!$55:$55)*SUMIF(Ввод!$141:$141,DH$15,Ввод!$144:$144)</f>
        <v>0</v>
      </c>
      <c r="DI145" s="49">
        <f>$F145*SUMIF(Макро!$41:$41,DI$13,Макро!$55:$55)*SUMIF(Ввод!$141:$141,DI$15,Ввод!$144:$144)</f>
        <v>0</v>
      </c>
      <c r="DJ145" s="49">
        <f>$F145*SUMIF(Макро!$41:$41,DJ$13,Макро!$55:$55)*SUMIF(Ввод!$141:$141,DJ$15,Ввод!$144:$144)</f>
        <v>0</v>
      </c>
    </row>
    <row r="146" spans="2:114" x14ac:dyDescent="0.25">
      <c r="B146" s="162" t="str">
        <f>Ввод!D224</f>
        <v>Земельный налог</v>
      </c>
      <c r="C146" s="32"/>
      <c r="D146" s="45" t="s">
        <v>138</v>
      </c>
      <c r="E146" s="45">
        <f t="shared" si="57"/>
        <v>1</v>
      </c>
      <c r="F146" s="49">
        <f>$E146*Ввод!G224</f>
        <v>0</v>
      </c>
      <c r="G146" s="49">
        <f>Ввод!E224</f>
        <v>0</v>
      </c>
      <c r="H146" s="49"/>
      <c r="I146" s="170"/>
      <c r="J146" s="49">
        <f>$F146*SUMIF(Макро!$41:$41,J$13,Макро!$55:$55)*SUMIF(Ввод!$141:$141,J$15,Ввод!$144:$144)</f>
        <v>0</v>
      </c>
      <c r="K146" s="49">
        <f>$F146*SUMIF(Макро!$41:$41,K$13,Макро!$55:$55)*SUMIF(Ввод!$141:$141,K$15,Ввод!$144:$144)</f>
        <v>0</v>
      </c>
      <c r="L146" s="49">
        <f>$F146*SUMIF(Макро!$41:$41,L$13,Макро!$55:$55)*SUMIF(Ввод!$141:$141,L$15,Ввод!$144:$144)</f>
        <v>0</v>
      </c>
      <c r="M146" s="49">
        <f>$F146*SUMIF(Макро!$41:$41,M$13,Макро!$55:$55)*SUMIF(Ввод!$141:$141,M$15,Ввод!$144:$144)</f>
        <v>0</v>
      </c>
      <c r="N146" s="49">
        <f>$F146*SUMIF(Макро!$41:$41,N$13,Макро!$55:$55)*SUMIF(Ввод!$141:$141,N$15,Ввод!$144:$144)</f>
        <v>0</v>
      </c>
      <c r="O146" s="49">
        <f>$F146*SUMIF(Макро!$41:$41,O$13,Макро!$55:$55)*SUMIF(Ввод!$141:$141,O$15,Ввод!$144:$144)</f>
        <v>0</v>
      </c>
      <c r="P146" s="49">
        <f>$F146*SUMIF(Макро!$41:$41,P$13,Макро!$55:$55)*SUMIF(Ввод!$141:$141,P$15,Ввод!$144:$144)</f>
        <v>0</v>
      </c>
      <c r="Q146" s="49">
        <f>$F146*SUMIF(Макро!$41:$41,Q$13,Макро!$55:$55)*SUMIF(Ввод!$141:$141,Q$15,Ввод!$144:$144)</f>
        <v>0</v>
      </c>
      <c r="R146" s="49">
        <f>$F146*SUMIF(Макро!$41:$41,R$13,Макро!$55:$55)*SUMIF(Ввод!$141:$141,R$15,Ввод!$144:$144)</f>
        <v>0</v>
      </c>
      <c r="S146" s="49">
        <f>$F146*SUMIF(Макро!$41:$41,S$13,Макро!$55:$55)*SUMIF(Ввод!$141:$141,S$15,Ввод!$144:$144)</f>
        <v>0</v>
      </c>
      <c r="T146" s="49">
        <f>$F146*SUMIF(Макро!$41:$41,T$13,Макро!$55:$55)*SUMIF(Ввод!$141:$141,T$15,Ввод!$144:$144)</f>
        <v>0</v>
      </c>
      <c r="U146" s="49">
        <f>$F146*SUMIF(Макро!$41:$41,U$13,Макро!$55:$55)*SUMIF(Ввод!$141:$141,U$15,Ввод!$144:$144)</f>
        <v>0</v>
      </c>
      <c r="V146" s="49">
        <f>$F146*SUMIF(Макро!$41:$41,V$13,Макро!$55:$55)*SUMIF(Ввод!$141:$141,V$15,Ввод!$144:$144)</f>
        <v>0</v>
      </c>
      <c r="W146" s="49">
        <f>$F146*SUMIF(Макро!$41:$41,W$13,Макро!$55:$55)*SUMIF(Ввод!$141:$141,W$15,Ввод!$144:$144)</f>
        <v>0</v>
      </c>
      <c r="X146" s="49">
        <f>$F146*SUMIF(Макро!$41:$41,X$13,Макро!$55:$55)*SUMIF(Ввод!$141:$141,X$15,Ввод!$144:$144)</f>
        <v>0</v>
      </c>
      <c r="Y146" s="49">
        <f>$F146*SUMIF(Макро!$41:$41,Y$13,Макро!$55:$55)*SUMIF(Ввод!$141:$141,Y$15,Ввод!$144:$144)</f>
        <v>0</v>
      </c>
      <c r="Z146" s="49">
        <f>$F146*SUMIF(Макро!$41:$41,Z$13,Макро!$55:$55)*SUMIF(Ввод!$141:$141,Z$15,Ввод!$144:$144)</f>
        <v>0</v>
      </c>
      <c r="AA146" s="49">
        <f>$F146*SUMIF(Макро!$41:$41,AA$13,Макро!$55:$55)*SUMIF(Ввод!$141:$141,AA$15,Ввод!$144:$144)</f>
        <v>0</v>
      </c>
      <c r="AB146" s="49">
        <f>$F146*SUMIF(Макро!$41:$41,AB$13,Макро!$55:$55)*SUMIF(Ввод!$141:$141,AB$15,Ввод!$144:$144)</f>
        <v>0</v>
      </c>
      <c r="AC146" s="49">
        <f>$F146*SUMIF(Макро!$41:$41,AC$13,Макро!$55:$55)*SUMIF(Ввод!$141:$141,AC$15,Ввод!$144:$144)</f>
        <v>0</v>
      </c>
      <c r="AD146" s="49">
        <f>$F146*SUMIF(Макро!$41:$41,AD$13,Макро!$55:$55)*SUMIF(Ввод!$141:$141,AD$15,Ввод!$144:$144)</f>
        <v>0</v>
      </c>
      <c r="AE146" s="49">
        <f>$F146*SUMIF(Макро!$41:$41,AE$13,Макро!$55:$55)*SUMIF(Ввод!$141:$141,AE$15,Ввод!$144:$144)</f>
        <v>0</v>
      </c>
      <c r="AF146" s="49">
        <f>$F146*SUMIF(Макро!$41:$41,AF$13,Макро!$55:$55)*SUMIF(Ввод!$141:$141,AF$15,Ввод!$144:$144)</f>
        <v>0</v>
      </c>
      <c r="AG146" s="49">
        <f>$F146*SUMIF(Макро!$41:$41,AG$13,Макро!$55:$55)*SUMIF(Ввод!$141:$141,AG$15,Ввод!$144:$144)</f>
        <v>0</v>
      </c>
      <c r="AH146" s="49">
        <f>$F146*SUMIF(Макро!$41:$41,AH$13,Макро!$55:$55)*SUMIF(Ввод!$141:$141,AH$15,Ввод!$144:$144)</f>
        <v>0</v>
      </c>
      <c r="AI146" s="49">
        <f>$F146*SUMIF(Макро!$41:$41,AI$13,Макро!$55:$55)*SUMIF(Ввод!$141:$141,AI$15,Ввод!$144:$144)</f>
        <v>0</v>
      </c>
      <c r="AJ146" s="49">
        <f>$F146*SUMIF(Макро!$41:$41,AJ$13,Макро!$55:$55)*SUMIF(Ввод!$141:$141,AJ$15,Ввод!$144:$144)</f>
        <v>0</v>
      </c>
      <c r="AK146" s="49">
        <f>$F146*SUMIF(Макро!$41:$41,AK$13,Макро!$55:$55)*SUMIF(Ввод!$141:$141,AK$15,Ввод!$144:$144)</f>
        <v>0</v>
      </c>
      <c r="AL146" s="49">
        <f>$F146*SUMIF(Макро!$41:$41,AL$13,Макро!$55:$55)*SUMIF(Ввод!$141:$141,AL$15,Ввод!$144:$144)</f>
        <v>0</v>
      </c>
      <c r="AM146" s="49">
        <f>$F146*SUMIF(Макро!$41:$41,AM$13,Макро!$55:$55)*SUMIF(Ввод!$141:$141,AM$15,Ввод!$144:$144)</f>
        <v>0</v>
      </c>
      <c r="AN146" s="49">
        <f>$F146*SUMIF(Макро!$41:$41,AN$13,Макро!$55:$55)*SUMIF(Ввод!$141:$141,AN$15,Ввод!$144:$144)</f>
        <v>0</v>
      </c>
      <c r="AO146" s="49">
        <f>$F146*SUMIF(Макро!$41:$41,AO$13,Макро!$55:$55)*SUMIF(Ввод!$141:$141,AO$15,Ввод!$144:$144)</f>
        <v>0</v>
      </c>
      <c r="AP146" s="49">
        <f>$F146*SUMIF(Макро!$41:$41,AP$13,Макро!$55:$55)*SUMIF(Ввод!$141:$141,AP$15,Ввод!$144:$144)</f>
        <v>0</v>
      </c>
      <c r="AQ146" s="49">
        <f>$F146*SUMIF(Макро!$41:$41,AQ$13,Макро!$55:$55)*SUMIF(Ввод!$141:$141,AQ$15,Ввод!$144:$144)</f>
        <v>0</v>
      </c>
      <c r="AR146" s="49">
        <f>$F146*SUMIF(Макро!$41:$41,AR$13,Макро!$55:$55)*SUMIF(Ввод!$141:$141,AR$15,Ввод!$144:$144)</f>
        <v>0</v>
      </c>
      <c r="AS146" s="49">
        <f>$F146*SUMIF(Макро!$41:$41,AS$13,Макро!$55:$55)*SUMIF(Ввод!$141:$141,AS$15,Ввод!$144:$144)</f>
        <v>0</v>
      </c>
      <c r="AT146" s="49">
        <f>$F146*SUMIF(Макро!$41:$41,AT$13,Макро!$55:$55)*SUMIF(Ввод!$141:$141,AT$15,Ввод!$144:$144)</f>
        <v>0</v>
      </c>
      <c r="AU146" s="49">
        <f>$F146*SUMIF(Макро!$41:$41,AU$13,Макро!$55:$55)*SUMIF(Ввод!$141:$141,AU$15,Ввод!$144:$144)</f>
        <v>0</v>
      </c>
      <c r="AV146" s="49">
        <f>$F146*SUMIF(Макро!$41:$41,AV$13,Макро!$55:$55)*SUMIF(Ввод!$141:$141,AV$15,Ввод!$144:$144)</f>
        <v>0</v>
      </c>
      <c r="AW146" s="49">
        <f>$F146*SUMIF(Макро!$41:$41,AW$13,Макро!$55:$55)*SUMIF(Ввод!$141:$141,AW$15,Ввод!$144:$144)</f>
        <v>0</v>
      </c>
      <c r="AX146" s="49">
        <f>$F146*SUMIF(Макро!$41:$41,AX$13,Макро!$55:$55)*SUMIF(Ввод!$141:$141,AX$15,Ввод!$144:$144)</f>
        <v>0</v>
      </c>
      <c r="AY146" s="49">
        <f>$F146*SUMIF(Макро!$41:$41,AY$13,Макро!$55:$55)*SUMIF(Ввод!$141:$141,AY$15,Ввод!$144:$144)</f>
        <v>0</v>
      </c>
      <c r="AZ146" s="49">
        <f>$F146*SUMIF(Макро!$41:$41,AZ$13,Макро!$55:$55)*SUMIF(Ввод!$141:$141,AZ$15,Ввод!$144:$144)</f>
        <v>0</v>
      </c>
      <c r="BA146" s="49">
        <f>$F146*SUMIF(Макро!$41:$41,BA$13,Макро!$55:$55)*SUMIF(Ввод!$141:$141,BA$15,Ввод!$144:$144)</f>
        <v>0</v>
      </c>
      <c r="BB146" s="49">
        <f>$F146*SUMIF(Макро!$41:$41,BB$13,Макро!$55:$55)*SUMIF(Ввод!$141:$141,BB$15,Ввод!$144:$144)</f>
        <v>0</v>
      </c>
      <c r="BC146" s="49">
        <f>$F146*SUMIF(Макро!$41:$41,BC$13,Макро!$55:$55)*SUMIF(Ввод!$141:$141,BC$15,Ввод!$144:$144)</f>
        <v>0</v>
      </c>
      <c r="BD146" s="49">
        <f>$F146*SUMIF(Макро!$41:$41,BD$13,Макро!$55:$55)*SUMIF(Ввод!$141:$141,BD$15,Ввод!$144:$144)</f>
        <v>0</v>
      </c>
      <c r="BE146" s="49">
        <f>$F146*SUMIF(Макро!$41:$41,BE$13,Макро!$55:$55)*SUMIF(Ввод!$141:$141,BE$15,Ввод!$144:$144)</f>
        <v>0</v>
      </c>
      <c r="BF146" s="49">
        <f>$F146*SUMIF(Макро!$41:$41,BF$13,Макро!$55:$55)*SUMIF(Ввод!$141:$141,BF$15,Ввод!$144:$144)</f>
        <v>0</v>
      </c>
      <c r="BG146" s="49">
        <f>$F146*SUMIF(Макро!$41:$41,BG$13,Макро!$55:$55)*SUMIF(Ввод!$141:$141,BG$15,Ввод!$144:$144)</f>
        <v>0</v>
      </c>
      <c r="BH146" s="49">
        <f>$F146*SUMIF(Макро!$41:$41,BH$13,Макро!$55:$55)*SUMIF(Ввод!$141:$141,BH$15,Ввод!$144:$144)</f>
        <v>0</v>
      </c>
      <c r="BI146" s="49">
        <f>$F146*SUMIF(Макро!$41:$41,BI$13,Макро!$55:$55)*SUMIF(Ввод!$141:$141,BI$15,Ввод!$144:$144)</f>
        <v>0</v>
      </c>
      <c r="BJ146" s="49">
        <f>$F146*SUMIF(Макро!$41:$41,BJ$13,Макро!$55:$55)*SUMIF(Ввод!$141:$141,BJ$15,Ввод!$144:$144)</f>
        <v>0</v>
      </c>
      <c r="BK146" s="49">
        <f>$F146*SUMIF(Макро!$41:$41,BK$13,Макро!$55:$55)*SUMIF(Ввод!$141:$141,BK$15,Ввод!$144:$144)</f>
        <v>0</v>
      </c>
      <c r="BL146" s="49">
        <f>$F146*SUMIF(Макро!$41:$41,BL$13,Макро!$55:$55)*SUMIF(Ввод!$141:$141,BL$15,Ввод!$144:$144)</f>
        <v>0</v>
      </c>
      <c r="BM146" s="49">
        <f>$F146*SUMIF(Макро!$41:$41,BM$13,Макро!$55:$55)*SUMIF(Ввод!$141:$141,BM$15,Ввод!$144:$144)</f>
        <v>0</v>
      </c>
      <c r="BN146" s="49">
        <f>$F146*SUMIF(Макро!$41:$41,BN$13,Макро!$55:$55)*SUMIF(Ввод!$141:$141,BN$15,Ввод!$144:$144)</f>
        <v>0</v>
      </c>
      <c r="BO146" s="49">
        <f>$F146*SUMIF(Макро!$41:$41,BO$13,Макро!$55:$55)*SUMIF(Ввод!$141:$141,BO$15,Ввод!$144:$144)</f>
        <v>0</v>
      </c>
      <c r="BP146" s="49">
        <f>$F146*SUMIF(Макро!$41:$41,BP$13,Макро!$55:$55)*SUMIF(Ввод!$141:$141,BP$15,Ввод!$144:$144)</f>
        <v>0</v>
      </c>
      <c r="BQ146" s="49">
        <f>$F146*SUMIF(Макро!$41:$41,BQ$13,Макро!$55:$55)*SUMIF(Ввод!$141:$141,BQ$15,Ввод!$144:$144)</f>
        <v>0</v>
      </c>
      <c r="BR146" s="49">
        <f>$F146*SUMIF(Макро!$41:$41,BR$13,Макро!$55:$55)*SUMIF(Ввод!$141:$141,BR$15,Ввод!$144:$144)</f>
        <v>0</v>
      </c>
      <c r="BS146" s="49">
        <f>$F146*SUMIF(Макро!$41:$41,BS$13,Макро!$55:$55)*SUMIF(Ввод!$141:$141,BS$15,Ввод!$144:$144)</f>
        <v>0</v>
      </c>
      <c r="BT146" s="49">
        <f>$F146*SUMIF(Макро!$41:$41,BT$13,Макро!$55:$55)*SUMIF(Ввод!$141:$141,BT$15,Ввод!$144:$144)</f>
        <v>0</v>
      </c>
      <c r="BU146" s="49">
        <f>$F146*SUMIF(Макро!$41:$41,BU$13,Макро!$55:$55)*SUMIF(Ввод!$141:$141,BU$15,Ввод!$144:$144)</f>
        <v>0</v>
      </c>
      <c r="BV146" s="49">
        <f>$F146*SUMIF(Макро!$41:$41,BV$13,Макро!$55:$55)*SUMIF(Ввод!$141:$141,BV$15,Ввод!$144:$144)</f>
        <v>0</v>
      </c>
      <c r="BW146" s="49">
        <f>$F146*SUMIF(Макро!$41:$41,BW$13,Макро!$55:$55)*SUMIF(Ввод!$141:$141,BW$15,Ввод!$144:$144)</f>
        <v>0</v>
      </c>
      <c r="BX146" s="49">
        <f>$F146*SUMIF(Макро!$41:$41,BX$13,Макро!$55:$55)*SUMIF(Ввод!$141:$141,BX$15,Ввод!$144:$144)</f>
        <v>0</v>
      </c>
      <c r="BY146" s="49">
        <f>$F146*SUMIF(Макро!$41:$41,BY$13,Макро!$55:$55)*SUMIF(Ввод!$141:$141,BY$15,Ввод!$144:$144)</f>
        <v>0</v>
      </c>
      <c r="BZ146" s="49">
        <f>$F146*SUMIF(Макро!$41:$41,BZ$13,Макро!$55:$55)*SUMIF(Ввод!$141:$141,BZ$15,Ввод!$144:$144)</f>
        <v>0</v>
      </c>
      <c r="CA146" s="49">
        <f>$F146*SUMIF(Макро!$41:$41,CA$13,Макро!$55:$55)*SUMIF(Ввод!$141:$141,CA$15,Ввод!$144:$144)</f>
        <v>0</v>
      </c>
      <c r="CB146" s="49">
        <f>$F146*SUMIF(Макро!$41:$41,CB$13,Макро!$55:$55)*SUMIF(Ввод!$141:$141,CB$15,Ввод!$144:$144)</f>
        <v>0</v>
      </c>
      <c r="CC146" s="49">
        <f>$F146*SUMIF(Макро!$41:$41,CC$13,Макро!$55:$55)*SUMIF(Ввод!$141:$141,CC$15,Ввод!$144:$144)</f>
        <v>0</v>
      </c>
      <c r="CD146" s="49">
        <f>$F146*SUMIF(Макро!$41:$41,CD$13,Макро!$55:$55)*SUMIF(Ввод!$141:$141,CD$15,Ввод!$144:$144)</f>
        <v>0</v>
      </c>
      <c r="CE146" s="49">
        <f>$F146*SUMIF(Макро!$41:$41,CE$13,Макро!$55:$55)*SUMIF(Ввод!$141:$141,CE$15,Ввод!$144:$144)</f>
        <v>0</v>
      </c>
      <c r="CF146" s="49">
        <f>$F146*SUMIF(Макро!$41:$41,CF$13,Макро!$55:$55)*SUMIF(Ввод!$141:$141,CF$15,Ввод!$144:$144)</f>
        <v>0</v>
      </c>
      <c r="CG146" s="49">
        <f>$F146*SUMIF(Макро!$41:$41,CG$13,Макро!$55:$55)*SUMIF(Ввод!$141:$141,CG$15,Ввод!$144:$144)</f>
        <v>0</v>
      </c>
      <c r="CH146" s="49">
        <f>$F146*SUMIF(Макро!$41:$41,CH$13,Макро!$55:$55)*SUMIF(Ввод!$141:$141,CH$15,Ввод!$144:$144)</f>
        <v>0</v>
      </c>
      <c r="CI146" s="49">
        <f>$F146*SUMIF(Макро!$41:$41,CI$13,Макро!$55:$55)*SUMIF(Ввод!$141:$141,CI$15,Ввод!$144:$144)</f>
        <v>0</v>
      </c>
      <c r="CJ146" s="49">
        <f>$F146*SUMIF(Макро!$41:$41,CJ$13,Макро!$55:$55)*SUMIF(Ввод!$141:$141,CJ$15,Ввод!$144:$144)</f>
        <v>0</v>
      </c>
      <c r="CK146" s="49">
        <f>$F146*SUMIF(Макро!$41:$41,CK$13,Макро!$55:$55)*SUMIF(Ввод!$141:$141,CK$15,Ввод!$144:$144)</f>
        <v>0</v>
      </c>
      <c r="CL146" s="49">
        <f>$F146*SUMIF(Макро!$41:$41,CL$13,Макро!$55:$55)*SUMIF(Ввод!$141:$141,CL$15,Ввод!$144:$144)</f>
        <v>0</v>
      </c>
      <c r="CM146" s="49">
        <f>$F146*SUMIF(Макро!$41:$41,CM$13,Макро!$55:$55)*SUMIF(Ввод!$141:$141,CM$15,Ввод!$144:$144)</f>
        <v>0</v>
      </c>
      <c r="CN146" s="49">
        <f>$F146*SUMIF(Макро!$41:$41,CN$13,Макро!$55:$55)*SUMIF(Ввод!$141:$141,CN$15,Ввод!$144:$144)</f>
        <v>0</v>
      </c>
      <c r="CO146" s="49">
        <f>$F146*SUMIF(Макро!$41:$41,CO$13,Макро!$55:$55)*SUMIF(Ввод!$141:$141,CO$15,Ввод!$144:$144)</f>
        <v>0</v>
      </c>
      <c r="CP146" s="49">
        <f>$F146*SUMIF(Макро!$41:$41,CP$13,Макро!$55:$55)*SUMIF(Ввод!$141:$141,CP$15,Ввод!$144:$144)</f>
        <v>0</v>
      </c>
      <c r="CQ146" s="49">
        <f>$F146*SUMIF(Макро!$41:$41,CQ$13,Макро!$55:$55)*SUMIF(Ввод!$141:$141,CQ$15,Ввод!$144:$144)</f>
        <v>0</v>
      </c>
      <c r="CR146" s="49">
        <f>$F146*SUMIF(Макро!$41:$41,CR$13,Макро!$55:$55)*SUMIF(Ввод!$141:$141,CR$15,Ввод!$144:$144)</f>
        <v>0</v>
      </c>
      <c r="CS146" s="49">
        <f>$F146*SUMIF(Макро!$41:$41,CS$13,Макро!$55:$55)*SUMIF(Ввод!$141:$141,CS$15,Ввод!$144:$144)</f>
        <v>0</v>
      </c>
      <c r="CT146" s="49">
        <f>$F146*SUMIF(Макро!$41:$41,CT$13,Макро!$55:$55)*SUMIF(Ввод!$141:$141,CT$15,Ввод!$144:$144)</f>
        <v>0</v>
      </c>
      <c r="CU146" s="49">
        <f>$F146*SUMIF(Макро!$41:$41,CU$13,Макро!$55:$55)*SUMIF(Ввод!$141:$141,CU$15,Ввод!$144:$144)</f>
        <v>0</v>
      </c>
      <c r="CV146" s="49">
        <f>$F146*SUMIF(Макро!$41:$41,CV$13,Макро!$55:$55)*SUMIF(Ввод!$141:$141,CV$15,Ввод!$144:$144)</f>
        <v>0</v>
      </c>
      <c r="CW146" s="49">
        <f>$F146*SUMIF(Макро!$41:$41,CW$13,Макро!$55:$55)*SUMIF(Ввод!$141:$141,CW$15,Ввод!$144:$144)</f>
        <v>0</v>
      </c>
      <c r="CX146" s="49">
        <f>$F146*SUMIF(Макро!$41:$41,CX$13,Макро!$55:$55)*SUMIF(Ввод!$141:$141,CX$15,Ввод!$144:$144)</f>
        <v>0</v>
      </c>
      <c r="CY146" s="49">
        <f>$F146*SUMIF(Макро!$41:$41,CY$13,Макро!$55:$55)*SUMIF(Ввод!$141:$141,CY$15,Ввод!$144:$144)</f>
        <v>0</v>
      </c>
      <c r="CZ146" s="49">
        <f>$F146*SUMIF(Макро!$41:$41,CZ$13,Макро!$55:$55)*SUMIF(Ввод!$141:$141,CZ$15,Ввод!$144:$144)</f>
        <v>0</v>
      </c>
      <c r="DA146" s="49">
        <f>$F146*SUMIF(Макро!$41:$41,DA$13,Макро!$55:$55)*SUMIF(Ввод!$141:$141,DA$15,Ввод!$144:$144)</f>
        <v>0</v>
      </c>
      <c r="DB146" s="49">
        <f>$F146*SUMIF(Макро!$41:$41,DB$13,Макро!$55:$55)*SUMIF(Ввод!$141:$141,DB$15,Ввод!$144:$144)</f>
        <v>0</v>
      </c>
      <c r="DC146" s="49">
        <f>$F146*SUMIF(Макро!$41:$41,DC$13,Макро!$55:$55)*SUMIF(Ввод!$141:$141,DC$15,Ввод!$144:$144)</f>
        <v>0</v>
      </c>
      <c r="DD146" s="49">
        <f>$F146*SUMIF(Макро!$41:$41,DD$13,Макро!$55:$55)*SUMIF(Ввод!$141:$141,DD$15,Ввод!$144:$144)</f>
        <v>0</v>
      </c>
      <c r="DE146" s="49">
        <f>$F146*SUMIF(Макро!$41:$41,DE$13,Макро!$55:$55)*SUMIF(Ввод!$141:$141,DE$15,Ввод!$144:$144)</f>
        <v>0</v>
      </c>
      <c r="DF146" s="49">
        <f>$F146*SUMIF(Макро!$41:$41,DF$13,Макро!$55:$55)*SUMIF(Ввод!$141:$141,DF$15,Ввод!$144:$144)</f>
        <v>0</v>
      </c>
      <c r="DG146" s="49">
        <f>$F146*SUMIF(Макро!$41:$41,DG$13,Макро!$55:$55)*SUMIF(Ввод!$141:$141,DG$15,Ввод!$144:$144)</f>
        <v>0</v>
      </c>
      <c r="DH146" s="49">
        <f>$F146*SUMIF(Макро!$41:$41,DH$13,Макро!$55:$55)*SUMIF(Ввод!$141:$141,DH$15,Ввод!$144:$144)</f>
        <v>0</v>
      </c>
      <c r="DI146" s="49">
        <f>$F146*SUMIF(Макро!$41:$41,DI$13,Макро!$55:$55)*SUMIF(Ввод!$141:$141,DI$15,Ввод!$144:$144)</f>
        <v>0</v>
      </c>
      <c r="DJ146" s="49">
        <f>$F146*SUMIF(Макро!$41:$41,DJ$13,Макро!$55:$55)*SUMIF(Ввод!$141:$141,DJ$15,Ввод!$144:$144)</f>
        <v>0</v>
      </c>
    </row>
    <row r="147" spans="2:114" x14ac:dyDescent="0.25">
      <c r="B147" s="162" t="str">
        <f>Ввод!D225</f>
        <v>Транспортный налог</v>
      </c>
      <c r="C147" s="32"/>
      <c r="D147" s="45" t="s">
        <v>138</v>
      </c>
      <c r="E147" s="45">
        <f t="shared" si="57"/>
        <v>1</v>
      </c>
      <c r="F147" s="49">
        <f>$E147*Ввод!G225</f>
        <v>0</v>
      </c>
      <c r="G147" s="49">
        <f>Ввод!E225</f>
        <v>0</v>
      </c>
      <c r="H147" s="49"/>
      <c r="I147" s="170"/>
      <c r="J147" s="49">
        <f>$F147*SUMIF(Макро!$41:$41,J$13,Макро!$55:$55)*SUMIF(Ввод!$141:$141,J$15,Ввод!$144:$144)</f>
        <v>0</v>
      </c>
      <c r="K147" s="49">
        <f>$F147*SUMIF(Макро!$41:$41,K$13,Макро!$55:$55)*SUMIF(Ввод!$141:$141,K$15,Ввод!$144:$144)</f>
        <v>0</v>
      </c>
      <c r="L147" s="49">
        <f>$F147*SUMIF(Макро!$41:$41,L$13,Макро!$55:$55)*SUMIF(Ввод!$141:$141,L$15,Ввод!$144:$144)</f>
        <v>0</v>
      </c>
      <c r="M147" s="49">
        <f>$F147*SUMIF(Макро!$41:$41,M$13,Макро!$55:$55)*SUMIF(Ввод!$141:$141,M$15,Ввод!$144:$144)</f>
        <v>0</v>
      </c>
      <c r="N147" s="49">
        <f>$F147*SUMIF(Макро!$41:$41,N$13,Макро!$55:$55)*SUMIF(Ввод!$141:$141,N$15,Ввод!$144:$144)</f>
        <v>0</v>
      </c>
      <c r="O147" s="49">
        <f>$F147*SUMIF(Макро!$41:$41,O$13,Макро!$55:$55)*SUMIF(Ввод!$141:$141,O$15,Ввод!$144:$144)</f>
        <v>0</v>
      </c>
      <c r="P147" s="49">
        <f>$F147*SUMIF(Макро!$41:$41,P$13,Макро!$55:$55)*SUMIF(Ввод!$141:$141,P$15,Ввод!$144:$144)</f>
        <v>0</v>
      </c>
      <c r="Q147" s="49">
        <f>$F147*SUMIF(Макро!$41:$41,Q$13,Макро!$55:$55)*SUMIF(Ввод!$141:$141,Q$15,Ввод!$144:$144)</f>
        <v>0</v>
      </c>
      <c r="R147" s="49">
        <f>$F147*SUMIF(Макро!$41:$41,R$13,Макро!$55:$55)*SUMIF(Ввод!$141:$141,R$15,Ввод!$144:$144)</f>
        <v>0</v>
      </c>
      <c r="S147" s="49">
        <f>$F147*SUMIF(Макро!$41:$41,S$13,Макро!$55:$55)*SUMIF(Ввод!$141:$141,S$15,Ввод!$144:$144)</f>
        <v>0</v>
      </c>
      <c r="T147" s="49">
        <f>$F147*SUMIF(Макро!$41:$41,T$13,Макро!$55:$55)*SUMIF(Ввод!$141:$141,T$15,Ввод!$144:$144)</f>
        <v>0</v>
      </c>
      <c r="U147" s="49">
        <f>$F147*SUMIF(Макро!$41:$41,U$13,Макро!$55:$55)*SUMIF(Ввод!$141:$141,U$15,Ввод!$144:$144)</f>
        <v>0</v>
      </c>
      <c r="V147" s="49">
        <f>$F147*SUMIF(Макро!$41:$41,V$13,Макро!$55:$55)*SUMIF(Ввод!$141:$141,V$15,Ввод!$144:$144)</f>
        <v>0</v>
      </c>
      <c r="W147" s="49">
        <f>$F147*SUMIF(Макро!$41:$41,W$13,Макро!$55:$55)*SUMIF(Ввод!$141:$141,W$15,Ввод!$144:$144)</f>
        <v>0</v>
      </c>
      <c r="X147" s="49">
        <f>$F147*SUMIF(Макро!$41:$41,X$13,Макро!$55:$55)*SUMIF(Ввод!$141:$141,X$15,Ввод!$144:$144)</f>
        <v>0</v>
      </c>
      <c r="Y147" s="49">
        <f>$F147*SUMIF(Макро!$41:$41,Y$13,Макро!$55:$55)*SUMIF(Ввод!$141:$141,Y$15,Ввод!$144:$144)</f>
        <v>0</v>
      </c>
      <c r="Z147" s="49">
        <f>$F147*SUMIF(Макро!$41:$41,Z$13,Макро!$55:$55)*SUMIF(Ввод!$141:$141,Z$15,Ввод!$144:$144)</f>
        <v>0</v>
      </c>
      <c r="AA147" s="49">
        <f>$F147*SUMIF(Макро!$41:$41,AA$13,Макро!$55:$55)*SUMIF(Ввод!$141:$141,AA$15,Ввод!$144:$144)</f>
        <v>0</v>
      </c>
      <c r="AB147" s="49">
        <f>$F147*SUMIF(Макро!$41:$41,AB$13,Макро!$55:$55)*SUMIF(Ввод!$141:$141,AB$15,Ввод!$144:$144)</f>
        <v>0</v>
      </c>
      <c r="AC147" s="49">
        <f>$F147*SUMIF(Макро!$41:$41,AC$13,Макро!$55:$55)*SUMIF(Ввод!$141:$141,AC$15,Ввод!$144:$144)</f>
        <v>0</v>
      </c>
      <c r="AD147" s="49">
        <f>$F147*SUMIF(Макро!$41:$41,AD$13,Макро!$55:$55)*SUMIF(Ввод!$141:$141,AD$15,Ввод!$144:$144)</f>
        <v>0</v>
      </c>
      <c r="AE147" s="49">
        <f>$F147*SUMIF(Макро!$41:$41,AE$13,Макро!$55:$55)*SUMIF(Ввод!$141:$141,AE$15,Ввод!$144:$144)</f>
        <v>0</v>
      </c>
      <c r="AF147" s="49">
        <f>$F147*SUMIF(Макро!$41:$41,AF$13,Макро!$55:$55)*SUMIF(Ввод!$141:$141,AF$15,Ввод!$144:$144)</f>
        <v>0</v>
      </c>
      <c r="AG147" s="49">
        <f>$F147*SUMIF(Макро!$41:$41,AG$13,Макро!$55:$55)*SUMIF(Ввод!$141:$141,AG$15,Ввод!$144:$144)</f>
        <v>0</v>
      </c>
      <c r="AH147" s="49">
        <f>$F147*SUMIF(Макро!$41:$41,AH$13,Макро!$55:$55)*SUMIF(Ввод!$141:$141,AH$15,Ввод!$144:$144)</f>
        <v>0</v>
      </c>
      <c r="AI147" s="49">
        <f>$F147*SUMIF(Макро!$41:$41,AI$13,Макро!$55:$55)*SUMIF(Ввод!$141:$141,AI$15,Ввод!$144:$144)</f>
        <v>0</v>
      </c>
      <c r="AJ147" s="49">
        <f>$F147*SUMIF(Макро!$41:$41,AJ$13,Макро!$55:$55)*SUMIF(Ввод!$141:$141,AJ$15,Ввод!$144:$144)</f>
        <v>0</v>
      </c>
      <c r="AK147" s="49">
        <f>$F147*SUMIF(Макро!$41:$41,AK$13,Макро!$55:$55)*SUMIF(Ввод!$141:$141,AK$15,Ввод!$144:$144)</f>
        <v>0</v>
      </c>
      <c r="AL147" s="49">
        <f>$F147*SUMIF(Макро!$41:$41,AL$13,Макро!$55:$55)*SUMIF(Ввод!$141:$141,AL$15,Ввод!$144:$144)</f>
        <v>0</v>
      </c>
      <c r="AM147" s="49">
        <f>$F147*SUMIF(Макро!$41:$41,AM$13,Макро!$55:$55)*SUMIF(Ввод!$141:$141,AM$15,Ввод!$144:$144)</f>
        <v>0</v>
      </c>
      <c r="AN147" s="49">
        <f>$F147*SUMIF(Макро!$41:$41,AN$13,Макро!$55:$55)*SUMIF(Ввод!$141:$141,AN$15,Ввод!$144:$144)</f>
        <v>0</v>
      </c>
      <c r="AO147" s="49">
        <f>$F147*SUMIF(Макро!$41:$41,AO$13,Макро!$55:$55)*SUMIF(Ввод!$141:$141,AO$15,Ввод!$144:$144)</f>
        <v>0</v>
      </c>
      <c r="AP147" s="49">
        <f>$F147*SUMIF(Макро!$41:$41,AP$13,Макро!$55:$55)*SUMIF(Ввод!$141:$141,AP$15,Ввод!$144:$144)</f>
        <v>0</v>
      </c>
      <c r="AQ147" s="49">
        <f>$F147*SUMIF(Макро!$41:$41,AQ$13,Макро!$55:$55)*SUMIF(Ввод!$141:$141,AQ$15,Ввод!$144:$144)</f>
        <v>0</v>
      </c>
      <c r="AR147" s="49">
        <f>$F147*SUMIF(Макро!$41:$41,AR$13,Макро!$55:$55)*SUMIF(Ввод!$141:$141,AR$15,Ввод!$144:$144)</f>
        <v>0</v>
      </c>
      <c r="AS147" s="49">
        <f>$F147*SUMIF(Макро!$41:$41,AS$13,Макро!$55:$55)*SUMIF(Ввод!$141:$141,AS$15,Ввод!$144:$144)</f>
        <v>0</v>
      </c>
      <c r="AT147" s="49">
        <f>$F147*SUMIF(Макро!$41:$41,AT$13,Макро!$55:$55)*SUMIF(Ввод!$141:$141,AT$15,Ввод!$144:$144)</f>
        <v>0</v>
      </c>
      <c r="AU147" s="49">
        <f>$F147*SUMIF(Макро!$41:$41,AU$13,Макро!$55:$55)*SUMIF(Ввод!$141:$141,AU$15,Ввод!$144:$144)</f>
        <v>0</v>
      </c>
      <c r="AV147" s="49">
        <f>$F147*SUMIF(Макро!$41:$41,AV$13,Макро!$55:$55)*SUMIF(Ввод!$141:$141,AV$15,Ввод!$144:$144)</f>
        <v>0</v>
      </c>
      <c r="AW147" s="49">
        <f>$F147*SUMIF(Макро!$41:$41,AW$13,Макро!$55:$55)*SUMIF(Ввод!$141:$141,AW$15,Ввод!$144:$144)</f>
        <v>0</v>
      </c>
      <c r="AX147" s="49">
        <f>$F147*SUMIF(Макро!$41:$41,AX$13,Макро!$55:$55)*SUMIF(Ввод!$141:$141,AX$15,Ввод!$144:$144)</f>
        <v>0</v>
      </c>
      <c r="AY147" s="49">
        <f>$F147*SUMIF(Макро!$41:$41,AY$13,Макро!$55:$55)*SUMIF(Ввод!$141:$141,AY$15,Ввод!$144:$144)</f>
        <v>0</v>
      </c>
      <c r="AZ147" s="49">
        <f>$F147*SUMIF(Макро!$41:$41,AZ$13,Макро!$55:$55)*SUMIF(Ввод!$141:$141,AZ$15,Ввод!$144:$144)</f>
        <v>0</v>
      </c>
      <c r="BA147" s="49">
        <f>$F147*SUMIF(Макро!$41:$41,BA$13,Макро!$55:$55)*SUMIF(Ввод!$141:$141,BA$15,Ввод!$144:$144)</f>
        <v>0</v>
      </c>
      <c r="BB147" s="49">
        <f>$F147*SUMIF(Макро!$41:$41,BB$13,Макро!$55:$55)*SUMIF(Ввод!$141:$141,BB$15,Ввод!$144:$144)</f>
        <v>0</v>
      </c>
      <c r="BC147" s="49">
        <f>$F147*SUMIF(Макро!$41:$41,BC$13,Макро!$55:$55)*SUMIF(Ввод!$141:$141,BC$15,Ввод!$144:$144)</f>
        <v>0</v>
      </c>
      <c r="BD147" s="49">
        <f>$F147*SUMIF(Макро!$41:$41,BD$13,Макро!$55:$55)*SUMIF(Ввод!$141:$141,BD$15,Ввод!$144:$144)</f>
        <v>0</v>
      </c>
      <c r="BE147" s="49">
        <f>$F147*SUMIF(Макро!$41:$41,BE$13,Макро!$55:$55)*SUMIF(Ввод!$141:$141,BE$15,Ввод!$144:$144)</f>
        <v>0</v>
      </c>
      <c r="BF147" s="49">
        <f>$F147*SUMIF(Макро!$41:$41,BF$13,Макро!$55:$55)*SUMIF(Ввод!$141:$141,BF$15,Ввод!$144:$144)</f>
        <v>0</v>
      </c>
      <c r="BG147" s="49">
        <f>$F147*SUMIF(Макро!$41:$41,BG$13,Макро!$55:$55)*SUMIF(Ввод!$141:$141,BG$15,Ввод!$144:$144)</f>
        <v>0</v>
      </c>
      <c r="BH147" s="49">
        <f>$F147*SUMIF(Макро!$41:$41,BH$13,Макро!$55:$55)*SUMIF(Ввод!$141:$141,BH$15,Ввод!$144:$144)</f>
        <v>0</v>
      </c>
      <c r="BI147" s="49">
        <f>$F147*SUMIF(Макро!$41:$41,BI$13,Макро!$55:$55)*SUMIF(Ввод!$141:$141,BI$15,Ввод!$144:$144)</f>
        <v>0</v>
      </c>
      <c r="BJ147" s="49">
        <f>$F147*SUMIF(Макро!$41:$41,BJ$13,Макро!$55:$55)*SUMIF(Ввод!$141:$141,BJ$15,Ввод!$144:$144)</f>
        <v>0</v>
      </c>
      <c r="BK147" s="49">
        <f>$F147*SUMIF(Макро!$41:$41,BK$13,Макро!$55:$55)*SUMIF(Ввод!$141:$141,BK$15,Ввод!$144:$144)</f>
        <v>0</v>
      </c>
      <c r="BL147" s="49">
        <f>$F147*SUMIF(Макро!$41:$41,BL$13,Макро!$55:$55)*SUMIF(Ввод!$141:$141,BL$15,Ввод!$144:$144)</f>
        <v>0</v>
      </c>
      <c r="BM147" s="49">
        <f>$F147*SUMIF(Макро!$41:$41,BM$13,Макро!$55:$55)*SUMIF(Ввод!$141:$141,BM$15,Ввод!$144:$144)</f>
        <v>0</v>
      </c>
      <c r="BN147" s="49">
        <f>$F147*SUMIF(Макро!$41:$41,BN$13,Макро!$55:$55)*SUMIF(Ввод!$141:$141,BN$15,Ввод!$144:$144)</f>
        <v>0</v>
      </c>
      <c r="BO147" s="49">
        <f>$F147*SUMIF(Макро!$41:$41,BO$13,Макро!$55:$55)*SUMIF(Ввод!$141:$141,BO$15,Ввод!$144:$144)</f>
        <v>0</v>
      </c>
      <c r="BP147" s="49">
        <f>$F147*SUMIF(Макро!$41:$41,BP$13,Макро!$55:$55)*SUMIF(Ввод!$141:$141,BP$15,Ввод!$144:$144)</f>
        <v>0</v>
      </c>
      <c r="BQ147" s="49">
        <f>$F147*SUMIF(Макро!$41:$41,BQ$13,Макро!$55:$55)*SUMIF(Ввод!$141:$141,BQ$15,Ввод!$144:$144)</f>
        <v>0</v>
      </c>
      <c r="BR147" s="49">
        <f>$F147*SUMIF(Макро!$41:$41,BR$13,Макро!$55:$55)*SUMIF(Ввод!$141:$141,BR$15,Ввод!$144:$144)</f>
        <v>0</v>
      </c>
      <c r="BS147" s="49">
        <f>$F147*SUMIF(Макро!$41:$41,BS$13,Макро!$55:$55)*SUMIF(Ввод!$141:$141,BS$15,Ввод!$144:$144)</f>
        <v>0</v>
      </c>
      <c r="BT147" s="49">
        <f>$F147*SUMIF(Макро!$41:$41,BT$13,Макро!$55:$55)*SUMIF(Ввод!$141:$141,BT$15,Ввод!$144:$144)</f>
        <v>0</v>
      </c>
      <c r="BU147" s="49">
        <f>$F147*SUMIF(Макро!$41:$41,BU$13,Макро!$55:$55)*SUMIF(Ввод!$141:$141,BU$15,Ввод!$144:$144)</f>
        <v>0</v>
      </c>
      <c r="BV147" s="49">
        <f>$F147*SUMIF(Макро!$41:$41,BV$13,Макро!$55:$55)*SUMIF(Ввод!$141:$141,BV$15,Ввод!$144:$144)</f>
        <v>0</v>
      </c>
      <c r="BW147" s="49">
        <f>$F147*SUMIF(Макро!$41:$41,BW$13,Макро!$55:$55)*SUMIF(Ввод!$141:$141,BW$15,Ввод!$144:$144)</f>
        <v>0</v>
      </c>
      <c r="BX147" s="49">
        <f>$F147*SUMIF(Макро!$41:$41,BX$13,Макро!$55:$55)*SUMIF(Ввод!$141:$141,BX$15,Ввод!$144:$144)</f>
        <v>0</v>
      </c>
      <c r="BY147" s="49">
        <f>$F147*SUMIF(Макро!$41:$41,BY$13,Макро!$55:$55)*SUMIF(Ввод!$141:$141,BY$15,Ввод!$144:$144)</f>
        <v>0</v>
      </c>
      <c r="BZ147" s="49">
        <f>$F147*SUMIF(Макро!$41:$41,BZ$13,Макро!$55:$55)*SUMIF(Ввод!$141:$141,BZ$15,Ввод!$144:$144)</f>
        <v>0</v>
      </c>
      <c r="CA147" s="49">
        <f>$F147*SUMIF(Макро!$41:$41,CA$13,Макро!$55:$55)*SUMIF(Ввод!$141:$141,CA$15,Ввод!$144:$144)</f>
        <v>0</v>
      </c>
      <c r="CB147" s="49">
        <f>$F147*SUMIF(Макро!$41:$41,CB$13,Макро!$55:$55)*SUMIF(Ввод!$141:$141,CB$15,Ввод!$144:$144)</f>
        <v>0</v>
      </c>
      <c r="CC147" s="49">
        <f>$F147*SUMIF(Макро!$41:$41,CC$13,Макро!$55:$55)*SUMIF(Ввод!$141:$141,CC$15,Ввод!$144:$144)</f>
        <v>0</v>
      </c>
      <c r="CD147" s="49">
        <f>$F147*SUMIF(Макро!$41:$41,CD$13,Макро!$55:$55)*SUMIF(Ввод!$141:$141,CD$15,Ввод!$144:$144)</f>
        <v>0</v>
      </c>
      <c r="CE147" s="49">
        <f>$F147*SUMIF(Макро!$41:$41,CE$13,Макро!$55:$55)*SUMIF(Ввод!$141:$141,CE$15,Ввод!$144:$144)</f>
        <v>0</v>
      </c>
      <c r="CF147" s="49">
        <f>$F147*SUMIF(Макро!$41:$41,CF$13,Макро!$55:$55)*SUMIF(Ввод!$141:$141,CF$15,Ввод!$144:$144)</f>
        <v>0</v>
      </c>
      <c r="CG147" s="49">
        <f>$F147*SUMIF(Макро!$41:$41,CG$13,Макро!$55:$55)*SUMIF(Ввод!$141:$141,CG$15,Ввод!$144:$144)</f>
        <v>0</v>
      </c>
      <c r="CH147" s="49">
        <f>$F147*SUMIF(Макро!$41:$41,CH$13,Макро!$55:$55)*SUMIF(Ввод!$141:$141,CH$15,Ввод!$144:$144)</f>
        <v>0</v>
      </c>
      <c r="CI147" s="49">
        <f>$F147*SUMIF(Макро!$41:$41,CI$13,Макро!$55:$55)*SUMIF(Ввод!$141:$141,CI$15,Ввод!$144:$144)</f>
        <v>0</v>
      </c>
      <c r="CJ147" s="49">
        <f>$F147*SUMIF(Макро!$41:$41,CJ$13,Макро!$55:$55)*SUMIF(Ввод!$141:$141,CJ$15,Ввод!$144:$144)</f>
        <v>0</v>
      </c>
      <c r="CK147" s="49">
        <f>$F147*SUMIF(Макро!$41:$41,CK$13,Макро!$55:$55)*SUMIF(Ввод!$141:$141,CK$15,Ввод!$144:$144)</f>
        <v>0</v>
      </c>
      <c r="CL147" s="49">
        <f>$F147*SUMIF(Макро!$41:$41,CL$13,Макро!$55:$55)*SUMIF(Ввод!$141:$141,CL$15,Ввод!$144:$144)</f>
        <v>0</v>
      </c>
      <c r="CM147" s="49">
        <f>$F147*SUMIF(Макро!$41:$41,CM$13,Макро!$55:$55)*SUMIF(Ввод!$141:$141,CM$15,Ввод!$144:$144)</f>
        <v>0</v>
      </c>
      <c r="CN147" s="49">
        <f>$F147*SUMIF(Макро!$41:$41,CN$13,Макро!$55:$55)*SUMIF(Ввод!$141:$141,CN$15,Ввод!$144:$144)</f>
        <v>0</v>
      </c>
      <c r="CO147" s="49">
        <f>$F147*SUMIF(Макро!$41:$41,CO$13,Макро!$55:$55)*SUMIF(Ввод!$141:$141,CO$15,Ввод!$144:$144)</f>
        <v>0</v>
      </c>
      <c r="CP147" s="49">
        <f>$F147*SUMIF(Макро!$41:$41,CP$13,Макро!$55:$55)*SUMIF(Ввод!$141:$141,CP$15,Ввод!$144:$144)</f>
        <v>0</v>
      </c>
      <c r="CQ147" s="49">
        <f>$F147*SUMIF(Макро!$41:$41,CQ$13,Макро!$55:$55)*SUMIF(Ввод!$141:$141,CQ$15,Ввод!$144:$144)</f>
        <v>0</v>
      </c>
      <c r="CR147" s="49">
        <f>$F147*SUMIF(Макро!$41:$41,CR$13,Макро!$55:$55)*SUMIF(Ввод!$141:$141,CR$15,Ввод!$144:$144)</f>
        <v>0</v>
      </c>
      <c r="CS147" s="49">
        <f>$F147*SUMIF(Макро!$41:$41,CS$13,Макро!$55:$55)*SUMIF(Ввод!$141:$141,CS$15,Ввод!$144:$144)</f>
        <v>0</v>
      </c>
      <c r="CT147" s="49">
        <f>$F147*SUMIF(Макро!$41:$41,CT$13,Макро!$55:$55)*SUMIF(Ввод!$141:$141,CT$15,Ввод!$144:$144)</f>
        <v>0</v>
      </c>
      <c r="CU147" s="49">
        <f>$F147*SUMIF(Макро!$41:$41,CU$13,Макро!$55:$55)*SUMIF(Ввод!$141:$141,CU$15,Ввод!$144:$144)</f>
        <v>0</v>
      </c>
      <c r="CV147" s="49">
        <f>$F147*SUMIF(Макро!$41:$41,CV$13,Макро!$55:$55)*SUMIF(Ввод!$141:$141,CV$15,Ввод!$144:$144)</f>
        <v>0</v>
      </c>
      <c r="CW147" s="49">
        <f>$F147*SUMIF(Макро!$41:$41,CW$13,Макро!$55:$55)*SUMIF(Ввод!$141:$141,CW$15,Ввод!$144:$144)</f>
        <v>0</v>
      </c>
      <c r="CX147" s="49">
        <f>$F147*SUMIF(Макро!$41:$41,CX$13,Макро!$55:$55)*SUMIF(Ввод!$141:$141,CX$15,Ввод!$144:$144)</f>
        <v>0</v>
      </c>
      <c r="CY147" s="49">
        <f>$F147*SUMIF(Макро!$41:$41,CY$13,Макро!$55:$55)*SUMIF(Ввод!$141:$141,CY$15,Ввод!$144:$144)</f>
        <v>0</v>
      </c>
      <c r="CZ147" s="49">
        <f>$F147*SUMIF(Макро!$41:$41,CZ$13,Макро!$55:$55)*SUMIF(Ввод!$141:$141,CZ$15,Ввод!$144:$144)</f>
        <v>0</v>
      </c>
      <c r="DA147" s="49">
        <f>$F147*SUMIF(Макро!$41:$41,DA$13,Макро!$55:$55)*SUMIF(Ввод!$141:$141,DA$15,Ввод!$144:$144)</f>
        <v>0</v>
      </c>
      <c r="DB147" s="49">
        <f>$F147*SUMIF(Макро!$41:$41,DB$13,Макро!$55:$55)*SUMIF(Ввод!$141:$141,DB$15,Ввод!$144:$144)</f>
        <v>0</v>
      </c>
      <c r="DC147" s="49">
        <f>$F147*SUMIF(Макро!$41:$41,DC$13,Макро!$55:$55)*SUMIF(Ввод!$141:$141,DC$15,Ввод!$144:$144)</f>
        <v>0</v>
      </c>
      <c r="DD147" s="49">
        <f>$F147*SUMIF(Макро!$41:$41,DD$13,Макро!$55:$55)*SUMIF(Ввод!$141:$141,DD$15,Ввод!$144:$144)</f>
        <v>0</v>
      </c>
      <c r="DE147" s="49">
        <f>$F147*SUMIF(Макро!$41:$41,DE$13,Макро!$55:$55)*SUMIF(Ввод!$141:$141,DE$15,Ввод!$144:$144)</f>
        <v>0</v>
      </c>
      <c r="DF147" s="49">
        <f>$F147*SUMIF(Макро!$41:$41,DF$13,Макро!$55:$55)*SUMIF(Ввод!$141:$141,DF$15,Ввод!$144:$144)</f>
        <v>0</v>
      </c>
      <c r="DG147" s="49">
        <f>$F147*SUMIF(Макро!$41:$41,DG$13,Макро!$55:$55)*SUMIF(Ввод!$141:$141,DG$15,Ввод!$144:$144)</f>
        <v>0</v>
      </c>
      <c r="DH147" s="49">
        <f>$F147*SUMIF(Макро!$41:$41,DH$13,Макро!$55:$55)*SUMIF(Ввод!$141:$141,DH$15,Ввод!$144:$144)</f>
        <v>0</v>
      </c>
      <c r="DI147" s="49">
        <f>$F147*SUMIF(Макро!$41:$41,DI$13,Макро!$55:$55)*SUMIF(Ввод!$141:$141,DI$15,Ввод!$144:$144)</f>
        <v>0</v>
      </c>
      <c r="DJ147" s="49">
        <f>$F147*SUMIF(Макро!$41:$41,DJ$13,Макро!$55:$55)*SUMIF(Ввод!$141:$141,DJ$15,Ввод!$144:$144)</f>
        <v>0</v>
      </c>
    </row>
    <row r="148" spans="2:114" x14ac:dyDescent="0.25">
      <c r="B148" s="162" t="str">
        <f>Ввод!D226</f>
        <v>Плата за загрязнение воздуха</v>
      </c>
      <c r="C148" s="32"/>
      <c r="D148" s="45" t="s">
        <v>138</v>
      </c>
      <c r="E148" s="45">
        <f t="shared" si="57"/>
        <v>1</v>
      </c>
      <c r="F148" s="49">
        <f>$E148*Ввод!G226</f>
        <v>0</v>
      </c>
      <c r="G148" s="49">
        <f>Ввод!E226</f>
        <v>0</v>
      </c>
      <c r="H148" s="49"/>
      <c r="I148" s="170"/>
      <c r="J148" s="49">
        <f>$F148*SUMIF(Макро!$41:$41,J$13,Макро!$55:$55)*SUMIF(Ввод!$141:$141,J$15,Ввод!$144:$144)</f>
        <v>0</v>
      </c>
      <c r="K148" s="49">
        <f>$F148*SUMIF(Макро!$41:$41,K$13,Макро!$55:$55)*SUMIF(Ввод!$141:$141,K$15,Ввод!$144:$144)</f>
        <v>0</v>
      </c>
      <c r="L148" s="49">
        <f>$F148*SUMIF(Макро!$41:$41,L$13,Макро!$55:$55)*SUMIF(Ввод!$141:$141,L$15,Ввод!$144:$144)</f>
        <v>0</v>
      </c>
      <c r="M148" s="49">
        <f>$F148*SUMIF(Макро!$41:$41,M$13,Макро!$55:$55)*SUMIF(Ввод!$141:$141,M$15,Ввод!$144:$144)</f>
        <v>0</v>
      </c>
      <c r="N148" s="49">
        <f>$F148*SUMIF(Макро!$41:$41,N$13,Макро!$55:$55)*SUMIF(Ввод!$141:$141,N$15,Ввод!$144:$144)</f>
        <v>0</v>
      </c>
      <c r="O148" s="49">
        <f>$F148*SUMIF(Макро!$41:$41,O$13,Макро!$55:$55)*SUMIF(Ввод!$141:$141,O$15,Ввод!$144:$144)</f>
        <v>0</v>
      </c>
      <c r="P148" s="49">
        <f>$F148*SUMIF(Макро!$41:$41,P$13,Макро!$55:$55)*SUMIF(Ввод!$141:$141,P$15,Ввод!$144:$144)</f>
        <v>0</v>
      </c>
      <c r="Q148" s="49">
        <f>$F148*SUMIF(Макро!$41:$41,Q$13,Макро!$55:$55)*SUMIF(Ввод!$141:$141,Q$15,Ввод!$144:$144)</f>
        <v>0</v>
      </c>
      <c r="R148" s="49">
        <f>$F148*SUMIF(Макро!$41:$41,R$13,Макро!$55:$55)*SUMIF(Ввод!$141:$141,R$15,Ввод!$144:$144)</f>
        <v>0</v>
      </c>
      <c r="S148" s="49">
        <f>$F148*SUMIF(Макро!$41:$41,S$13,Макро!$55:$55)*SUMIF(Ввод!$141:$141,S$15,Ввод!$144:$144)</f>
        <v>0</v>
      </c>
      <c r="T148" s="49">
        <f>$F148*SUMIF(Макро!$41:$41,T$13,Макро!$55:$55)*SUMIF(Ввод!$141:$141,T$15,Ввод!$144:$144)</f>
        <v>0</v>
      </c>
      <c r="U148" s="49">
        <f>$F148*SUMIF(Макро!$41:$41,U$13,Макро!$55:$55)*SUMIF(Ввод!$141:$141,U$15,Ввод!$144:$144)</f>
        <v>0</v>
      </c>
      <c r="V148" s="49">
        <f>$F148*SUMIF(Макро!$41:$41,V$13,Макро!$55:$55)*SUMIF(Ввод!$141:$141,V$15,Ввод!$144:$144)</f>
        <v>0</v>
      </c>
      <c r="W148" s="49">
        <f>$F148*SUMIF(Макро!$41:$41,W$13,Макро!$55:$55)*SUMIF(Ввод!$141:$141,W$15,Ввод!$144:$144)</f>
        <v>0</v>
      </c>
      <c r="X148" s="49">
        <f>$F148*SUMIF(Макро!$41:$41,X$13,Макро!$55:$55)*SUMIF(Ввод!$141:$141,X$15,Ввод!$144:$144)</f>
        <v>0</v>
      </c>
      <c r="Y148" s="49">
        <f>$F148*SUMIF(Макро!$41:$41,Y$13,Макро!$55:$55)*SUMIF(Ввод!$141:$141,Y$15,Ввод!$144:$144)</f>
        <v>0</v>
      </c>
      <c r="Z148" s="49">
        <f>$F148*SUMIF(Макро!$41:$41,Z$13,Макро!$55:$55)*SUMIF(Ввод!$141:$141,Z$15,Ввод!$144:$144)</f>
        <v>0</v>
      </c>
      <c r="AA148" s="49">
        <f>$F148*SUMIF(Макро!$41:$41,AA$13,Макро!$55:$55)*SUMIF(Ввод!$141:$141,AA$15,Ввод!$144:$144)</f>
        <v>0</v>
      </c>
      <c r="AB148" s="49">
        <f>$F148*SUMIF(Макро!$41:$41,AB$13,Макро!$55:$55)*SUMIF(Ввод!$141:$141,AB$15,Ввод!$144:$144)</f>
        <v>0</v>
      </c>
      <c r="AC148" s="49">
        <f>$F148*SUMIF(Макро!$41:$41,AC$13,Макро!$55:$55)*SUMIF(Ввод!$141:$141,AC$15,Ввод!$144:$144)</f>
        <v>0</v>
      </c>
      <c r="AD148" s="49">
        <f>$F148*SUMIF(Макро!$41:$41,AD$13,Макро!$55:$55)*SUMIF(Ввод!$141:$141,AD$15,Ввод!$144:$144)</f>
        <v>0</v>
      </c>
      <c r="AE148" s="49">
        <f>$F148*SUMIF(Макро!$41:$41,AE$13,Макро!$55:$55)*SUMIF(Ввод!$141:$141,AE$15,Ввод!$144:$144)</f>
        <v>0</v>
      </c>
      <c r="AF148" s="49">
        <f>$F148*SUMIF(Макро!$41:$41,AF$13,Макро!$55:$55)*SUMIF(Ввод!$141:$141,AF$15,Ввод!$144:$144)</f>
        <v>0</v>
      </c>
      <c r="AG148" s="49">
        <f>$F148*SUMIF(Макро!$41:$41,AG$13,Макро!$55:$55)*SUMIF(Ввод!$141:$141,AG$15,Ввод!$144:$144)</f>
        <v>0</v>
      </c>
      <c r="AH148" s="49">
        <f>$F148*SUMIF(Макро!$41:$41,AH$13,Макро!$55:$55)*SUMIF(Ввод!$141:$141,AH$15,Ввод!$144:$144)</f>
        <v>0</v>
      </c>
      <c r="AI148" s="49">
        <f>$F148*SUMIF(Макро!$41:$41,AI$13,Макро!$55:$55)*SUMIF(Ввод!$141:$141,AI$15,Ввод!$144:$144)</f>
        <v>0</v>
      </c>
      <c r="AJ148" s="49">
        <f>$F148*SUMIF(Макро!$41:$41,AJ$13,Макро!$55:$55)*SUMIF(Ввод!$141:$141,AJ$15,Ввод!$144:$144)</f>
        <v>0</v>
      </c>
      <c r="AK148" s="49">
        <f>$F148*SUMIF(Макро!$41:$41,AK$13,Макро!$55:$55)*SUMIF(Ввод!$141:$141,AK$15,Ввод!$144:$144)</f>
        <v>0</v>
      </c>
      <c r="AL148" s="49">
        <f>$F148*SUMIF(Макро!$41:$41,AL$13,Макро!$55:$55)*SUMIF(Ввод!$141:$141,AL$15,Ввод!$144:$144)</f>
        <v>0</v>
      </c>
      <c r="AM148" s="49">
        <f>$F148*SUMIF(Макро!$41:$41,AM$13,Макро!$55:$55)*SUMIF(Ввод!$141:$141,AM$15,Ввод!$144:$144)</f>
        <v>0</v>
      </c>
      <c r="AN148" s="49">
        <f>$F148*SUMIF(Макро!$41:$41,AN$13,Макро!$55:$55)*SUMIF(Ввод!$141:$141,AN$15,Ввод!$144:$144)</f>
        <v>0</v>
      </c>
      <c r="AO148" s="49">
        <f>$F148*SUMIF(Макро!$41:$41,AO$13,Макро!$55:$55)*SUMIF(Ввод!$141:$141,AO$15,Ввод!$144:$144)</f>
        <v>0</v>
      </c>
      <c r="AP148" s="49">
        <f>$F148*SUMIF(Макро!$41:$41,AP$13,Макро!$55:$55)*SUMIF(Ввод!$141:$141,AP$15,Ввод!$144:$144)</f>
        <v>0</v>
      </c>
      <c r="AQ148" s="49">
        <f>$F148*SUMIF(Макро!$41:$41,AQ$13,Макро!$55:$55)*SUMIF(Ввод!$141:$141,AQ$15,Ввод!$144:$144)</f>
        <v>0</v>
      </c>
      <c r="AR148" s="49">
        <f>$F148*SUMIF(Макро!$41:$41,AR$13,Макро!$55:$55)*SUMIF(Ввод!$141:$141,AR$15,Ввод!$144:$144)</f>
        <v>0</v>
      </c>
      <c r="AS148" s="49">
        <f>$F148*SUMIF(Макро!$41:$41,AS$13,Макро!$55:$55)*SUMIF(Ввод!$141:$141,AS$15,Ввод!$144:$144)</f>
        <v>0</v>
      </c>
      <c r="AT148" s="49">
        <f>$F148*SUMIF(Макро!$41:$41,AT$13,Макро!$55:$55)*SUMIF(Ввод!$141:$141,AT$15,Ввод!$144:$144)</f>
        <v>0</v>
      </c>
      <c r="AU148" s="49">
        <f>$F148*SUMIF(Макро!$41:$41,AU$13,Макро!$55:$55)*SUMIF(Ввод!$141:$141,AU$15,Ввод!$144:$144)</f>
        <v>0</v>
      </c>
      <c r="AV148" s="49">
        <f>$F148*SUMIF(Макро!$41:$41,AV$13,Макро!$55:$55)*SUMIF(Ввод!$141:$141,AV$15,Ввод!$144:$144)</f>
        <v>0</v>
      </c>
      <c r="AW148" s="49">
        <f>$F148*SUMIF(Макро!$41:$41,AW$13,Макро!$55:$55)*SUMIF(Ввод!$141:$141,AW$15,Ввод!$144:$144)</f>
        <v>0</v>
      </c>
      <c r="AX148" s="49">
        <f>$F148*SUMIF(Макро!$41:$41,AX$13,Макро!$55:$55)*SUMIF(Ввод!$141:$141,AX$15,Ввод!$144:$144)</f>
        <v>0</v>
      </c>
      <c r="AY148" s="49">
        <f>$F148*SUMIF(Макро!$41:$41,AY$13,Макро!$55:$55)*SUMIF(Ввод!$141:$141,AY$15,Ввод!$144:$144)</f>
        <v>0</v>
      </c>
      <c r="AZ148" s="49">
        <f>$F148*SUMIF(Макро!$41:$41,AZ$13,Макро!$55:$55)*SUMIF(Ввод!$141:$141,AZ$15,Ввод!$144:$144)</f>
        <v>0</v>
      </c>
      <c r="BA148" s="49">
        <f>$F148*SUMIF(Макро!$41:$41,BA$13,Макро!$55:$55)*SUMIF(Ввод!$141:$141,BA$15,Ввод!$144:$144)</f>
        <v>0</v>
      </c>
      <c r="BB148" s="49">
        <f>$F148*SUMIF(Макро!$41:$41,BB$13,Макро!$55:$55)*SUMIF(Ввод!$141:$141,BB$15,Ввод!$144:$144)</f>
        <v>0</v>
      </c>
      <c r="BC148" s="49">
        <f>$F148*SUMIF(Макро!$41:$41,BC$13,Макро!$55:$55)*SUMIF(Ввод!$141:$141,BC$15,Ввод!$144:$144)</f>
        <v>0</v>
      </c>
      <c r="BD148" s="49">
        <f>$F148*SUMIF(Макро!$41:$41,BD$13,Макро!$55:$55)*SUMIF(Ввод!$141:$141,BD$15,Ввод!$144:$144)</f>
        <v>0</v>
      </c>
      <c r="BE148" s="49">
        <f>$F148*SUMIF(Макро!$41:$41,BE$13,Макро!$55:$55)*SUMIF(Ввод!$141:$141,BE$15,Ввод!$144:$144)</f>
        <v>0</v>
      </c>
      <c r="BF148" s="49">
        <f>$F148*SUMIF(Макро!$41:$41,BF$13,Макро!$55:$55)*SUMIF(Ввод!$141:$141,BF$15,Ввод!$144:$144)</f>
        <v>0</v>
      </c>
      <c r="BG148" s="49">
        <f>$F148*SUMIF(Макро!$41:$41,BG$13,Макро!$55:$55)*SUMIF(Ввод!$141:$141,BG$15,Ввод!$144:$144)</f>
        <v>0</v>
      </c>
      <c r="BH148" s="49">
        <f>$F148*SUMIF(Макро!$41:$41,BH$13,Макро!$55:$55)*SUMIF(Ввод!$141:$141,BH$15,Ввод!$144:$144)</f>
        <v>0</v>
      </c>
      <c r="BI148" s="49">
        <f>$F148*SUMIF(Макро!$41:$41,BI$13,Макро!$55:$55)*SUMIF(Ввод!$141:$141,BI$15,Ввод!$144:$144)</f>
        <v>0</v>
      </c>
      <c r="BJ148" s="49">
        <f>$F148*SUMIF(Макро!$41:$41,BJ$13,Макро!$55:$55)*SUMIF(Ввод!$141:$141,BJ$15,Ввод!$144:$144)</f>
        <v>0</v>
      </c>
      <c r="BK148" s="49">
        <f>$F148*SUMIF(Макро!$41:$41,BK$13,Макро!$55:$55)*SUMIF(Ввод!$141:$141,BK$15,Ввод!$144:$144)</f>
        <v>0</v>
      </c>
      <c r="BL148" s="49">
        <f>$F148*SUMIF(Макро!$41:$41,BL$13,Макро!$55:$55)*SUMIF(Ввод!$141:$141,BL$15,Ввод!$144:$144)</f>
        <v>0</v>
      </c>
      <c r="BM148" s="49">
        <f>$F148*SUMIF(Макро!$41:$41,BM$13,Макро!$55:$55)*SUMIF(Ввод!$141:$141,BM$15,Ввод!$144:$144)</f>
        <v>0</v>
      </c>
      <c r="BN148" s="49">
        <f>$F148*SUMIF(Макро!$41:$41,BN$13,Макро!$55:$55)*SUMIF(Ввод!$141:$141,BN$15,Ввод!$144:$144)</f>
        <v>0</v>
      </c>
      <c r="BO148" s="49">
        <f>$F148*SUMIF(Макро!$41:$41,BO$13,Макро!$55:$55)*SUMIF(Ввод!$141:$141,BO$15,Ввод!$144:$144)</f>
        <v>0</v>
      </c>
      <c r="BP148" s="49">
        <f>$F148*SUMIF(Макро!$41:$41,BP$13,Макро!$55:$55)*SUMIF(Ввод!$141:$141,BP$15,Ввод!$144:$144)</f>
        <v>0</v>
      </c>
      <c r="BQ148" s="49">
        <f>$F148*SUMIF(Макро!$41:$41,BQ$13,Макро!$55:$55)*SUMIF(Ввод!$141:$141,BQ$15,Ввод!$144:$144)</f>
        <v>0</v>
      </c>
      <c r="BR148" s="49">
        <f>$F148*SUMIF(Макро!$41:$41,BR$13,Макро!$55:$55)*SUMIF(Ввод!$141:$141,BR$15,Ввод!$144:$144)</f>
        <v>0</v>
      </c>
      <c r="BS148" s="49">
        <f>$F148*SUMIF(Макро!$41:$41,BS$13,Макро!$55:$55)*SUMIF(Ввод!$141:$141,BS$15,Ввод!$144:$144)</f>
        <v>0</v>
      </c>
      <c r="BT148" s="49">
        <f>$F148*SUMIF(Макро!$41:$41,BT$13,Макро!$55:$55)*SUMIF(Ввод!$141:$141,BT$15,Ввод!$144:$144)</f>
        <v>0</v>
      </c>
      <c r="BU148" s="49">
        <f>$F148*SUMIF(Макро!$41:$41,BU$13,Макро!$55:$55)*SUMIF(Ввод!$141:$141,BU$15,Ввод!$144:$144)</f>
        <v>0</v>
      </c>
      <c r="BV148" s="49">
        <f>$F148*SUMIF(Макро!$41:$41,BV$13,Макро!$55:$55)*SUMIF(Ввод!$141:$141,BV$15,Ввод!$144:$144)</f>
        <v>0</v>
      </c>
      <c r="BW148" s="49">
        <f>$F148*SUMIF(Макро!$41:$41,BW$13,Макро!$55:$55)*SUMIF(Ввод!$141:$141,BW$15,Ввод!$144:$144)</f>
        <v>0</v>
      </c>
      <c r="BX148" s="49">
        <f>$F148*SUMIF(Макро!$41:$41,BX$13,Макро!$55:$55)*SUMIF(Ввод!$141:$141,BX$15,Ввод!$144:$144)</f>
        <v>0</v>
      </c>
      <c r="BY148" s="49">
        <f>$F148*SUMIF(Макро!$41:$41,BY$13,Макро!$55:$55)*SUMIF(Ввод!$141:$141,BY$15,Ввод!$144:$144)</f>
        <v>0</v>
      </c>
      <c r="BZ148" s="49">
        <f>$F148*SUMIF(Макро!$41:$41,BZ$13,Макро!$55:$55)*SUMIF(Ввод!$141:$141,BZ$15,Ввод!$144:$144)</f>
        <v>0</v>
      </c>
      <c r="CA148" s="49">
        <f>$F148*SUMIF(Макро!$41:$41,CA$13,Макро!$55:$55)*SUMIF(Ввод!$141:$141,CA$15,Ввод!$144:$144)</f>
        <v>0</v>
      </c>
      <c r="CB148" s="49">
        <f>$F148*SUMIF(Макро!$41:$41,CB$13,Макро!$55:$55)*SUMIF(Ввод!$141:$141,CB$15,Ввод!$144:$144)</f>
        <v>0</v>
      </c>
      <c r="CC148" s="49">
        <f>$F148*SUMIF(Макро!$41:$41,CC$13,Макро!$55:$55)*SUMIF(Ввод!$141:$141,CC$15,Ввод!$144:$144)</f>
        <v>0</v>
      </c>
      <c r="CD148" s="49">
        <f>$F148*SUMIF(Макро!$41:$41,CD$13,Макро!$55:$55)*SUMIF(Ввод!$141:$141,CD$15,Ввод!$144:$144)</f>
        <v>0</v>
      </c>
      <c r="CE148" s="49">
        <f>$F148*SUMIF(Макро!$41:$41,CE$13,Макро!$55:$55)*SUMIF(Ввод!$141:$141,CE$15,Ввод!$144:$144)</f>
        <v>0</v>
      </c>
      <c r="CF148" s="49">
        <f>$F148*SUMIF(Макро!$41:$41,CF$13,Макро!$55:$55)*SUMIF(Ввод!$141:$141,CF$15,Ввод!$144:$144)</f>
        <v>0</v>
      </c>
      <c r="CG148" s="49">
        <f>$F148*SUMIF(Макро!$41:$41,CG$13,Макро!$55:$55)*SUMIF(Ввод!$141:$141,CG$15,Ввод!$144:$144)</f>
        <v>0</v>
      </c>
      <c r="CH148" s="49">
        <f>$F148*SUMIF(Макро!$41:$41,CH$13,Макро!$55:$55)*SUMIF(Ввод!$141:$141,CH$15,Ввод!$144:$144)</f>
        <v>0</v>
      </c>
      <c r="CI148" s="49">
        <f>$F148*SUMIF(Макро!$41:$41,CI$13,Макро!$55:$55)*SUMIF(Ввод!$141:$141,CI$15,Ввод!$144:$144)</f>
        <v>0</v>
      </c>
      <c r="CJ148" s="49">
        <f>$F148*SUMIF(Макро!$41:$41,CJ$13,Макро!$55:$55)*SUMIF(Ввод!$141:$141,CJ$15,Ввод!$144:$144)</f>
        <v>0</v>
      </c>
      <c r="CK148" s="49">
        <f>$F148*SUMIF(Макро!$41:$41,CK$13,Макро!$55:$55)*SUMIF(Ввод!$141:$141,CK$15,Ввод!$144:$144)</f>
        <v>0</v>
      </c>
      <c r="CL148" s="49">
        <f>$F148*SUMIF(Макро!$41:$41,CL$13,Макро!$55:$55)*SUMIF(Ввод!$141:$141,CL$15,Ввод!$144:$144)</f>
        <v>0</v>
      </c>
      <c r="CM148" s="49">
        <f>$F148*SUMIF(Макро!$41:$41,CM$13,Макро!$55:$55)*SUMIF(Ввод!$141:$141,CM$15,Ввод!$144:$144)</f>
        <v>0</v>
      </c>
      <c r="CN148" s="49">
        <f>$F148*SUMIF(Макро!$41:$41,CN$13,Макро!$55:$55)*SUMIF(Ввод!$141:$141,CN$15,Ввод!$144:$144)</f>
        <v>0</v>
      </c>
      <c r="CO148" s="49">
        <f>$F148*SUMIF(Макро!$41:$41,CO$13,Макро!$55:$55)*SUMIF(Ввод!$141:$141,CO$15,Ввод!$144:$144)</f>
        <v>0</v>
      </c>
      <c r="CP148" s="49">
        <f>$F148*SUMIF(Макро!$41:$41,CP$13,Макро!$55:$55)*SUMIF(Ввод!$141:$141,CP$15,Ввод!$144:$144)</f>
        <v>0</v>
      </c>
      <c r="CQ148" s="49">
        <f>$F148*SUMIF(Макро!$41:$41,CQ$13,Макро!$55:$55)*SUMIF(Ввод!$141:$141,CQ$15,Ввод!$144:$144)</f>
        <v>0</v>
      </c>
      <c r="CR148" s="49">
        <f>$F148*SUMIF(Макро!$41:$41,CR$13,Макро!$55:$55)*SUMIF(Ввод!$141:$141,CR$15,Ввод!$144:$144)</f>
        <v>0</v>
      </c>
      <c r="CS148" s="49">
        <f>$F148*SUMIF(Макро!$41:$41,CS$13,Макро!$55:$55)*SUMIF(Ввод!$141:$141,CS$15,Ввод!$144:$144)</f>
        <v>0</v>
      </c>
      <c r="CT148" s="49">
        <f>$F148*SUMIF(Макро!$41:$41,CT$13,Макро!$55:$55)*SUMIF(Ввод!$141:$141,CT$15,Ввод!$144:$144)</f>
        <v>0</v>
      </c>
      <c r="CU148" s="49">
        <f>$F148*SUMIF(Макро!$41:$41,CU$13,Макро!$55:$55)*SUMIF(Ввод!$141:$141,CU$15,Ввод!$144:$144)</f>
        <v>0</v>
      </c>
      <c r="CV148" s="49">
        <f>$F148*SUMIF(Макро!$41:$41,CV$13,Макро!$55:$55)*SUMIF(Ввод!$141:$141,CV$15,Ввод!$144:$144)</f>
        <v>0</v>
      </c>
      <c r="CW148" s="49">
        <f>$F148*SUMIF(Макро!$41:$41,CW$13,Макро!$55:$55)*SUMIF(Ввод!$141:$141,CW$15,Ввод!$144:$144)</f>
        <v>0</v>
      </c>
      <c r="CX148" s="49">
        <f>$F148*SUMIF(Макро!$41:$41,CX$13,Макро!$55:$55)*SUMIF(Ввод!$141:$141,CX$15,Ввод!$144:$144)</f>
        <v>0</v>
      </c>
      <c r="CY148" s="49">
        <f>$F148*SUMIF(Макро!$41:$41,CY$13,Макро!$55:$55)*SUMIF(Ввод!$141:$141,CY$15,Ввод!$144:$144)</f>
        <v>0</v>
      </c>
      <c r="CZ148" s="49">
        <f>$F148*SUMIF(Макро!$41:$41,CZ$13,Макро!$55:$55)*SUMIF(Ввод!$141:$141,CZ$15,Ввод!$144:$144)</f>
        <v>0</v>
      </c>
      <c r="DA148" s="49">
        <f>$F148*SUMIF(Макро!$41:$41,DA$13,Макро!$55:$55)*SUMIF(Ввод!$141:$141,DA$15,Ввод!$144:$144)</f>
        <v>0</v>
      </c>
      <c r="DB148" s="49">
        <f>$F148*SUMIF(Макро!$41:$41,DB$13,Макро!$55:$55)*SUMIF(Ввод!$141:$141,DB$15,Ввод!$144:$144)</f>
        <v>0</v>
      </c>
      <c r="DC148" s="49">
        <f>$F148*SUMIF(Макро!$41:$41,DC$13,Макро!$55:$55)*SUMIF(Ввод!$141:$141,DC$15,Ввод!$144:$144)</f>
        <v>0</v>
      </c>
      <c r="DD148" s="49">
        <f>$F148*SUMIF(Макро!$41:$41,DD$13,Макро!$55:$55)*SUMIF(Ввод!$141:$141,DD$15,Ввод!$144:$144)</f>
        <v>0</v>
      </c>
      <c r="DE148" s="49">
        <f>$F148*SUMIF(Макро!$41:$41,DE$13,Макро!$55:$55)*SUMIF(Ввод!$141:$141,DE$15,Ввод!$144:$144)</f>
        <v>0</v>
      </c>
      <c r="DF148" s="49">
        <f>$F148*SUMIF(Макро!$41:$41,DF$13,Макро!$55:$55)*SUMIF(Ввод!$141:$141,DF$15,Ввод!$144:$144)</f>
        <v>0</v>
      </c>
      <c r="DG148" s="49">
        <f>$F148*SUMIF(Макро!$41:$41,DG$13,Макро!$55:$55)*SUMIF(Ввод!$141:$141,DG$15,Ввод!$144:$144)</f>
        <v>0</v>
      </c>
      <c r="DH148" s="49">
        <f>$F148*SUMIF(Макро!$41:$41,DH$13,Макро!$55:$55)*SUMIF(Ввод!$141:$141,DH$15,Ввод!$144:$144)</f>
        <v>0</v>
      </c>
      <c r="DI148" s="49">
        <f>$F148*SUMIF(Макро!$41:$41,DI$13,Макро!$55:$55)*SUMIF(Ввод!$141:$141,DI$15,Ввод!$144:$144)</f>
        <v>0</v>
      </c>
      <c r="DJ148" s="49">
        <f>$F148*SUMIF(Макро!$41:$41,DJ$13,Макро!$55:$55)*SUMIF(Ввод!$141:$141,DJ$15,Ввод!$144:$144)</f>
        <v>0</v>
      </c>
    </row>
    <row r="149" spans="2:114" x14ac:dyDescent="0.25">
      <c r="B149" s="162" t="str">
        <f>Ввод!D227</f>
        <v>Плата за размещение твердых отходов</v>
      </c>
      <c r="C149" s="32"/>
      <c r="D149" s="45" t="s">
        <v>138</v>
      </c>
      <c r="E149" s="45">
        <f t="shared" si="57"/>
        <v>1</v>
      </c>
      <c r="F149" s="49">
        <f>$E149*Ввод!G227</f>
        <v>0</v>
      </c>
      <c r="G149" s="49">
        <f>Ввод!E227</f>
        <v>0</v>
      </c>
      <c r="H149" s="49"/>
      <c r="I149" s="170"/>
      <c r="J149" s="49">
        <f>$F149*SUMIF(Макро!$41:$41,J$13,Макро!$55:$55)*SUMIF(Ввод!$141:$141,J$15,Ввод!$144:$144)</f>
        <v>0</v>
      </c>
      <c r="K149" s="49">
        <f>$F149*SUMIF(Макро!$41:$41,K$13,Макро!$55:$55)*SUMIF(Ввод!$141:$141,K$15,Ввод!$144:$144)</f>
        <v>0</v>
      </c>
      <c r="L149" s="49">
        <f>$F149*SUMIF(Макро!$41:$41,L$13,Макро!$55:$55)*SUMIF(Ввод!$141:$141,L$15,Ввод!$144:$144)</f>
        <v>0</v>
      </c>
      <c r="M149" s="49">
        <f>$F149*SUMIF(Макро!$41:$41,M$13,Макро!$55:$55)*SUMIF(Ввод!$141:$141,M$15,Ввод!$144:$144)</f>
        <v>0</v>
      </c>
      <c r="N149" s="49">
        <f>$F149*SUMIF(Макро!$41:$41,N$13,Макро!$55:$55)*SUMIF(Ввод!$141:$141,N$15,Ввод!$144:$144)</f>
        <v>0</v>
      </c>
      <c r="O149" s="49">
        <f>$F149*SUMIF(Макро!$41:$41,O$13,Макро!$55:$55)*SUMIF(Ввод!$141:$141,O$15,Ввод!$144:$144)</f>
        <v>0</v>
      </c>
      <c r="P149" s="49">
        <f>$F149*SUMIF(Макро!$41:$41,P$13,Макро!$55:$55)*SUMIF(Ввод!$141:$141,P$15,Ввод!$144:$144)</f>
        <v>0</v>
      </c>
      <c r="Q149" s="49">
        <f>$F149*SUMIF(Макро!$41:$41,Q$13,Макро!$55:$55)*SUMIF(Ввод!$141:$141,Q$15,Ввод!$144:$144)</f>
        <v>0</v>
      </c>
      <c r="R149" s="49">
        <f>$F149*SUMIF(Макро!$41:$41,R$13,Макро!$55:$55)*SUMIF(Ввод!$141:$141,R$15,Ввод!$144:$144)</f>
        <v>0</v>
      </c>
      <c r="S149" s="49">
        <f>$F149*SUMIF(Макро!$41:$41,S$13,Макро!$55:$55)*SUMIF(Ввод!$141:$141,S$15,Ввод!$144:$144)</f>
        <v>0</v>
      </c>
      <c r="T149" s="49">
        <f>$F149*SUMIF(Макро!$41:$41,T$13,Макро!$55:$55)*SUMIF(Ввод!$141:$141,T$15,Ввод!$144:$144)</f>
        <v>0</v>
      </c>
      <c r="U149" s="49">
        <f>$F149*SUMIF(Макро!$41:$41,U$13,Макро!$55:$55)*SUMIF(Ввод!$141:$141,U$15,Ввод!$144:$144)</f>
        <v>0</v>
      </c>
      <c r="V149" s="49">
        <f>$F149*SUMIF(Макро!$41:$41,V$13,Макро!$55:$55)*SUMIF(Ввод!$141:$141,V$15,Ввод!$144:$144)</f>
        <v>0</v>
      </c>
      <c r="W149" s="49">
        <f>$F149*SUMIF(Макро!$41:$41,W$13,Макро!$55:$55)*SUMIF(Ввод!$141:$141,W$15,Ввод!$144:$144)</f>
        <v>0</v>
      </c>
      <c r="X149" s="49">
        <f>$F149*SUMIF(Макро!$41:$41,X$13,Макро!$55:$55)*SUMIF(Ввод!$141:$141,X$15,Ввод!$144:$144)</f>
        <v>0</v>
      </c>
      <c r="Y149" s="49">
        <f>$F149*SUMIF(Макро!$41:$41,Y$13,Макро!$55:$55)*SUMIF(Ввод!$141:$141,Y$15,Ввод!$144:$144)</f>
        <v>0</v>
      </c>
      <c r="Z149" s="49">
        <f>$F149*SUMIF(Макро!$41:$41,Z$13,Макро!$55:$55)*SUMIF(Ввод!$141:$141,Z$15,Ввод!$144:$144)</f>
        <v>0</v>
      </c>
      <c r="AA149" s="49">
        <f>$F149*SUMIF(Макро!$41:$41,AA$13,Макро!$55:$55)*SUMIF(Ввод!$141:$141,AA$15,Ввод!$144:$144)</f>
        <v>0</v>
      </c>
      <c r="AB149" s="49">
        <f>$F149*SUMIF(Макро!$41:$41,AB$13,Макро!$55:$55)*SUMIF(Ввод!$141:$141,AB$15,Ввод!$144:$144)</f>
        <v>0</v>
      </c>
      <c r="AC149" s="49">
        <f>$F149*SUMIF(Макро!$41:$41,AC$13,Макро!$55:$55)*SUMIF(Ввод!$141:$141,AC$15,Ввод!$144:$144)</f>
        <v>0</v>
      </c>
      <c r="AD149" s="49">
        <f>$F149*SUMIF(Макро!$41:$41,AD$13,Макро!$55:$55)*SUMIF(Ввод!$141:$141,AD$15,Ввод!$144:$144)</f>
        <v>0</v>
      </c>
      <c r="AE149" s="49">
        <f>$F149*SUMIF(Макро!$41:$41,AE$13,Макро!$55:$55)*SUMIF(Ввод!$141:$141,AE$15,Ввод!$144:$144)</f>
        <v>0</v>
      </c>
      <c r="AF149" s="49">
        <f>$F149*SUMIF(Макро!$41:$41,AF$13,Макро!$55:$55)*SUMIF(Ввод!$141:$141,AF$15,Ввод!$144:$144)</f>
        <v>0</v>
      </c>
      <c r="AG149" s="49">
        <f>$F149*SUMIF(Макро!$41:$41,AG$13,Макро!$55:$55)*SUMIF(Ввод!$141:$141,AG$15,Ввод!$144:$144)</f>
        <v>0</v>
      </c>
      <c r="AH149" s="49">
        <f>$F149*SUMIF(Макро!$41:$41,AH$13,Макро!$55:$55)*SUMIF(Ввод!$141:$141,AH$15,Ввод!$144:$144)</f>
        <v>0</v>
      </c>
      <c r="AI149" s="49">
        <f>$F149*SUMIF(Макро!$41:$41,AI$13,Макро!$55:$55)*SUMIF(Ввод!$141:$141,AI$15,Ввод!$144:$144)</f>
        <v>0</v>
      </c>
      <c r="AJ149" s="49">
        <f>$F149*SUMIF(Макро!$41:$41,AJ$13,Макро!$55:$55)*SUMIF(Ввод!$141:$141,AJ$15,Ввод!$144:$144)</f>
        <v>0</v>
      </c>
      <c r="AK149" s="49">
        <f>$F149*SUMIF(Макро!$41:$41,AK$13,Макро!$55:$55)*SUMIF(Ввод!$141:$141,AK$15,Ввод!$144:$144)</f>
        <v>0</v>
      </c>
      <c r="AL149" s="49">
        <f>$F149*SUMIF(Макро!$41:$41,AL$13,Макро!$55:$55)*SUMIF(Ввод!$141:$141,AL$15,Ввод!$144:$144)</f>
        <v>0</v>
      </c>
      <c r="AM149" s="49">
        <f>$F149*SUMIF(Макро!$41:$41,AM$13,Макро!$55:$55)*SUMIF(Ввод!$141:$141,AM$15,Ввод!$144:$144)</f>
        <v>0</v>
      </c>
      <c r="AN149" s="49">
        <f>$F149*SUMIF(Макро!$41:$41,AN$13,Макро!$55:$55)*SUMIF(Ввод!$141:$141,AN$15,Ввод!$144:$144)</f>
        <v>0</v>
      </c>
      <c r="AO149" s="49">
        <f>$F149*SUMIF(Макро!$41:$41,AO$13,Макро!$55:$55)*SUMIF(Ввод!$141:$141,AO$15,Ввод!$144:$144)</f>
        <v>0</v>
      </c>
      <c r="AP149" s="49">
        <f>$F149*SUMIF(Макро!$41:$41,AP$13,Макро!$55:$55)*SUMIF(Ввод!$141:$141,AP$15,Ввод!$144:$144)</f>
        <v>0</v>
      </c>
      <c r="AQ149" s="49">
        <f>$F149*SUMIF(Макро!$41:$41,AQ$13,Макро!$55:$55)*SUMIF(Ввод!$141:$141,AQ$15,Ввод!$144:$144)</f>
        <v>0</v>
      </c>
      <c r="AR149" s="49">
        <f>$F149*SUMIF(Макро!$41:$41,AR$13,Макро!$55:$55)*SUMIF(Ввод!$141:$141,AR$15,Ввод!$144:$144)</f>
        <v>0</v>
      </c>
      <c r="AS149" s="49">
        <f>$F149*SUMIF(Макро!$41:$41,AS$13,Макро!$55:$55)*SUMIF(Ввод!$141:$141,AS$15,Ввод!$144:$144)</f>
        <v>0</v>
      </c>
      <c r="AT149" s="49">
        <f>$F149*SUMIF(Макро!$41:$41,AT$13,Макро!$55:$55)*SUMIF(Ввод!$141:$141,AT$15,Ввод!$144:$144)</f>
        <v>0</v>
      </c>
      <c r="AU149" s="49">
        <f>$F149*SUMIF(Макро!$41:$41,AU$13,Макро!$55:$55)*SUMIF(Ввод!$141:$141,AU$15,Ввод!$144:$144)</f>
        <v>0</v>
      </c>
      <c r="AV149" s="49">
        <f>$F149*SUMIF(Макро!$41:$41,AV$13,Макро!$55:$55)*SUMIF(Ввод!$141:$141,AV$15,Ввод!$144:$144)</f>
        <v>0</v>
      </c>
      <c r="AW149" s="49">
        <f>$F149*SUMIF(Макро!$41:$41,AW$13,Макро!$55:$55)*SUMIF(Ввод!$141:$141,AW$15,Ввод!$144:$144)</f>
        <v>0</v>
      </c>
      <c r="AX149" s="49">
        <f>$F149*SUMIF(Макро!$41:$41,AX$13,Макро!$55:$55)*SUMIF(Ввод!$141:$141,AX$15,Ввод!$144:$144)</f>
        <v>0</v>
      </c>
      <c r="AY149" s="49">
        <f>$F149*SUMIF(Макро!$41:$41,AY$13,Макро!$55:$55)*SUMIF(Ввод!$141:$141,AY$15,Ввод!$144:$144)</f>
        <v>0</v>
      </c>
      <c r="AZ149" s="49">
        <f>$F149*SUMIF(Макро!$41:$41,AZ$13,Макро!$55:$55)*SUMIF(Ввод!$141:$141,AZ$15,Ввод!$144:$144)</f>
        <v>0</v>
      </c>
      <c r="BA149" s="49">
        <f>$F149*SUMIF(Макро!$41:$41,BA$13,Макро!$55:$55)*SUMIF(Ввод!$141:$141,BA$15,Ввод!$144:$144)</f>
        <v>0</v>
      </c>
      <c r="BB149" s="49">
        <f>$F149*SUMIF(Макро!$41:$41,BB$13,Макро!$55:$55)*SUMIF(Ввод!$141:$141,BB$15,Ввод!$144:$144)</f>
        <v>0</v>
      </c>
      <c r="BC149" s="49">
        <f>$F149*SUMIF(Макро!$41:$41,BC$13,Макро!$55:$55)*SUMIF(Ввод!$141:$141,BC$15,Ввод!$144:$144)</f>
        <v>0</v>
      </c>
      <c r="BD149" s="49">
        <f>$F149*SUMIF(Макро!$41:$41,BD$13,Макро!$55:$55)*SUMIF(Ввод!$141:$141,BD$15,Ввод!$144:$144)</f>
        <v>0</v>
      </c>
      <c r="BE149" s="49">
        <f>$F149*SUMIF(Макро!$41:$41,BE$13,Макро!$55:$55)*SUMIF(Ввод!$141:$141,BE$15,Ввод!$144:$144)</f>
        <v>0</v>
      </c>
      <c r="BF149" s="49">
        <f>$F149*SUMIF(Макро!$41:$41,BF$13,Макро!$55:$55)*SUMIF(Ввод!$141:$141,BF$15,Ввод!$144:$144)</f>
        <v>0</v>
      </c>
      <c r="BG149" s="49">
        <f>$F149*SUMIF(Макро!$41:$41,BG$13,Макро!$55:$55)*SUMIF(Ввод!$141:$141,BG$15,Ввод!$144:$144)</f>
        <v>0</v>
      </c>
      <c r="BH149" s="49">
        <f>$F149*SUMIF(Макро!$41:$41,BH$13,Макро!$55:$55)*SUMIF(Ввод!$141:$141,BH$15,Ввод!$144:$144)</f>
        <v>0</v>
      </c>
      <c r="BI149" s="49">
        <f>$F149*SUMIF(Макро!$41:$41,BI$13,Макро!$55:$55)*SUMIF(Ввод!$141:$141,BI$15,Ввод!$144:$144)</f>
        <v>0</v>
      </c>
      <c r="BJ149" s="49">
        <f>$F149*SUMIF(Макро!$41:$41,BJ$13,Макро!$55:$55)*SUMIF(Ввод!$141:$141,BJ$15,Ввод!$144:$144)</f>
        <v>0</v>
      </c>
      <c r="BK149" s="49">
        <f>$F149*SUMIF(Макро!$41:$41,BK$13,Макро!$55:$55)*SUMIF(Ввод!$141:$141,BK$15,Ввод!$144:$144)</f>
        <v>0</v>
      </c>
      <c r="BL149" s="49">
        <f>$F149*SUMIF(Макро!$41:$41,BL$13,Макро!$55:$55)*SUMIF(Ввод!$141:$141,BL$15,Ввод!$144:$144)</f>
        <v>0</v>
      </c>
      <c r="BM149" s="49">
        <f>$F149*SUMIF(Макро!$41:$41,BM$13,Макро!$55:$55)*SUMIF(Ввод!$141:$141,BM$15,Ввод!$144:$144)</f>
        <v>0</v>
      </c>
      <c r="BN149" s="49">
        <f>$F149*SUMIF(Макро!$41:$41,BN$13,Макро!$55:$55)*SUMIF(Ввод!$141:$141,BN$15,Ввод!$144:$144)</f>
        <v>0</v>
      </c>
      <c r="BO149" s="49">
        <f>$F149*SUMIF(Макро!$41:$41,BO$13,Макро!$55:$55)*SUMIF(Ввод!$141:$141,BO$15,Ввод!$144:$144)</f>
        <v>0</v>
      </c>
      <c r="BP149" s="49">
        <f>$F149*SUMIF(Макро!$41:$41,BP$13,Макро!$55:$55)*SUMIF(Ввод!$141:$141,BP$15,Ввод!$144:$144)</f>
        <v>0</v>
      </c>
      <c r="BQ149" s="49">
        <f>$F149*SUMIF(Макро!$41:$41,BQ$13,Макро!$55:$55)*SUMIF(Ввод!$141:$141,BQ$15,Ввод!$144:$144)</f>
        <v>0</v>
      </c>
      <c r="BR149" s="49">
        <f>$F149*SUMIF(Макро!$41:$41,BR$13,Макро!$55:$55)*SUMIF(Ввод!$141:$141,BR$15,Ввод!$144:$144)</f>
        <v>0</v>
      </c>
      <c r="BS149" s="49">
        <f>$F149*SUMIF(Макро!$41:$41,BS$13,Макро!$55:$55)*SUMIF(Ввод!$141:$141,BS$15,Ввод!$144:$144)</f>
        <v>0</v>
      </c>
      <c r="BT149" s="49">
        <f>$F149*SUMIF(Макро!$41:$41,BT$13,Макро!$55:$55)*SUMIF(Ввод!$141:$141,BT$15,Ввод!$144:$144)</f>
        <v>0</v>
      </c>
      <c r="BU149" s="49">
        <f>$F149*SUMIF(Макро!$41:$41,BU$13,Макро!$55:$55)*SUMIF(Ввод!$141:$141,BU$15,Ввод!$144:$144)</f>
        <v>0</v>
      </c>
      <c r="BV149" s="49">
        <f>$F149*SUMIF(Макро!$41:$41,BV$13,Макро!$55:$55)*SUMIF(Ввод!$141:$141,BV$15,Ввод!$144:$144)</f>
        <v>0</v>
      </c>
      <c r="BW149" s="49">
        <f>$F149*SUMIF(Макро!$41:$41,BW$13,Макро!$55:$55)*SUMIF(Ввод!$141:$141,BW$15,Ввод!$144:$144)</f>
        <v>0</v>
      </c>
      <c r="BX149" s="49">
        <f>$F149*SUMIF(Макро!$41:$41,BX$13,Макро!$55:$55)*SUMIF(Ввод!$141:$141,BX$15,Ввод!$144:$144)</f>
        <v>0</v>
      </c>
      <c r="BY149" s="49">
        <f>$F149*SUMIF(Макро!$41:$41,BY$13,Макро!$55:$55)*SUMIF(Ввод!$141:$141,BY$15,Ввод!$144:$144)</f>
        <v>0</v>
      </c>
      <c r="BZ149" s="49">
        <f>$F149*SUMIF(Макро!$41:$41,BZ$13,Макро!$55:$55)*SUMIF(Ввод!$141:$141,BZ$15,Ввод!$144:$144)</f>
        <v>0</v>
      </c>
      <c r="CA149" s="49">
        <f>$F149*SUMIF(Макро!$41:$41,CA$13,Макро!$55:$55)*SUMIF(Ввод!$141:$141,CA$15,Ввод!$144:$144)</f>
        <v>0</v>
      </c>
      <c r="CB149" s="49">
        <f>$F149*SUMIF(Макро!$41:$41,CB$13,Макро!$55:$55)*SUMIF(Ввод!$141:$141,CB$15,Ввод!$144:$144)</f>
        <v>0</v>
      </c>
      <c r="CC149" s="49">
        <f>$F149*SUMIF(Макро!$41:$41,CC$13,Макро!$55:$55)*SUMIF(Ввод!$141:$141,CC$15,Ввод!$144:$144)</f>
        <v>0</v>
      </c>
      <c r="CD149" s="49">
        <f>$F149*SUMIF(Макро!$41:$41,CD$13,Макро!$55:$55)*SUMIF(Ввод!$141:$141,CD$15,Ввод!$144:$144)</f>
        <v>0</v>
      </c>
      <c r="CE149" s="49">
        <f>$F149*SUMIF(Макро!$41:$41,CE$13,Макро!$55:$55)*SUMIF(Ввод!$141:$141,CE$15,Ввод!$144:$144)</f>
        <v>0</v>
      </c>
      <c r="CF149" s="49">
        <f>$F149*SUMIF(Макро!$41:$41,CF$13,Макро!$55:$55)*SUMIF(Ввод!$141:$141,CF$15,Ввод!$144:$144)</f>
        <v>0</v>
      </c>
      <c r="CG149" s="49">
        <f>$F149*SUMIF(Макро!$41:$41,CG$13,Макро!$55:$55)*SUMIF(Ввод!$141:$141,CG$15,Ввод!$144:$144)</f>
        <v>0</v>
      </c>
      <c r="CH149" s="49">
        <f>$F149*SUMIF(Макро!$41:$41,CH$13,Макро!$55:$55)*SUMIF(Ввод!$141:$141,CH$15,Ввод!$144:$144)</f>
        <v>0</v>
      </c>
      <c r="CI149" s="49">
        <f>$F149*SUMIF(Макро!$41:$41,CI$13,Макро!$55:$55)*SUMIF(Ввод!$141:$141,CI$15,Ввод!$144:$144)</f>
        <v>0</v>
      </c>
      <c r="CJ149" s="49">
        <f>$F149*SUMIF(Макро!$41:$41,CJ$13,Макро!$55:$55)*SUMIF(Ввод!$141:$141,CJ$15,Ввод!$144:$144)</f>
        <v>0</v>
      </c>
      <c r="CK149" s="49">
        <f>$F149*SUMIF(Макро!$41:$41,CK$13,Макро!$55:$55)*SUMIF(Ввод!$141:$141,CK$15,Ввод!$144:$144)</f>
        <v>0</v>
      </c>
      <c r="CL149" s="49">
        <f>$F149*SUMIF(Макро!$41:$41,CL$13,Макро!$55:$55)*SUMIF(Ввод!$141:$141,CL$15,Ввод!$144:$144)</f>
        <v>0</v>
      </c>
      <c r="CM149" s="49">
        <f>$F149*SUMIF(Макро!$41:$41,CM$13,Макро!$55:$55)*SUMIF(Ввод!$141:$141,CM$15,Ввод!$144:$144)</f>
        <v>0</v>
      </c>
      <c r="CN149" s="49">
        <f>$F149*SUMIF(Макро!$41:$41,CN$13,Макро!$55:$55)*SUMIF(Ввод!$141:$141,CN$15,Ввод!$144:$144)</f>
        <v>0</v>
      </c>
      <c r="CO149" s="49">
        <f>$F149*SUMIF(Макро!$41:$41,CO$13,Макро!$55:$55)*SUMIF(Ввод!$141:$141,CO$15,Ввод!$144:$144)</f>
        <v>0</v>
      </c>
      <c r="CP149" s="49">
        <f>$F149*SUMIF(Макро!$41:$41,CP$13,Макро!$55:$55)*SUMIF(Ввод!$141:$141,CP$15,Ввод!$144:$144)</f>
        <v>0</v>
      </c>
      <c r="CQ149" s="49">
        <f>$F149*SUMIF(Макро!$41:$41,CQ$13,Макро!$55:$55)*SUMIF(Ввод!$141:$141,CQ$15,Ввод!$144:$144)</f>
        <v>0</v>
      </c>
      <c r="CR149" s="49">
        <f>$F149*SUMIF(Макро!$41:$41,CR$13,Макро!$55:$55)*SUMIF(Ввод!$141:$141,CR$15,Ввод!$144:$144)</f>
        <v>0</v>
      </c>
      <c r="CS149" s="49">
        <f>$F149*SUMIF(Макро!$41:$41,CS$13,Макро!$55:$55)*SUMIF(Ввод!$141:$141,CS$15,Ввод!$144:$144)</f>
        <v>0</v>
      </c>
      <c r="CT149" s="49">
        <f>$F149*SUMIF(Макро!$41:$41,CT$13,Макро!$55:$55)*SUMIF(Ввод!$141:$141,CT$15,Ввод!$144:$144)</f>
        <v>0</v>
      </c>
      <c r="CU149" s="49">
        <f>$F149*SUMIF(Макро!$41:$41,CU$13,Макро!$55:$55)*SUMIF(Ввод!$141:$141,CU$15,Ввод!$144:$144)</f>
        <v>0</v>
      </c>
      <c r="CV149" s="49">
        <f>$F149*SUMIF(Макро!$41:$41,CV$13,Макро!$55:$55)*SUMIF(Ввод!$141:$141,CV$15,Ввод!$144:$144)</f>
        <v>0</v>
      </c>
      <c r="CW149" s="49">
        <f>$F149*SUMIF(Макро!$41:$41,CW$13,Макро!$55:$55)*SUMIF(Ввод!$141:$141,CW$15,Ввод!$144:$144)</f>
        <v>0</v>
      </c>
      <c r="CX149" s="49">
        <f>$F149*SUMIF(Макро!$41:$41,CX$13,Макро!$55:$55)*SUMIF(Ввод!$141:$141,CX$15,Ввод!$144:$144)</f>
        <v>0</v>
      </c>
      <c r="CY149" s="49">
        <f>$F149*SUMIF(Макро!$41:$41,CY$13,Макро!$55:$55)*SUMIF(Ввод!$141:$141,CY$15,Ввод!$144:$144)</f>
        <v>0</v>
      </c>
      <c r="CZ149" s="49">
        <f>$F149*SUMIF(Макро!$41:$41,CZ$13,Макро!$55:$55)*SUMIF(Ввод!$141:$141,CZ$15,Ввод!$144:$144)</f>
        <v>0</v>
      </c>
      <c r="DA149" s="49">
        <f>$F149*SUMIF(Макро!$41:$41,DA$13,Макро!$55:$55)*SUMIF(Ввод!$141:$141,DA$15,Ввод!$144:$144)</f>
        <v>0</v>
      </c>
      <c r="DB149" s="49">
        <f>$F149*SUMIF(Макро!$41:$41,DB$13,Макро!$55:$55)*SUMIF(Ввод!$141:$141,DB$15,Ввод!$144:$144)</f>
        <v>0</v>
      </c>
      <c r="DC149" s="49">
        <f>$F149*SUMIF(Макро!$41:$41,DC$13,Макро!$55:$55)*SUMIF(Ввод!$141:$141,DC$15,Ввод!$144:$144)</f>
        <v>0</v>
      </c>
      <c r="DD149" s="49">
        <f>$F149*SUMIF(Макро!$41:$41,DD$13,Макро!$55:$55)*SUMIF(Ввод!$141:$141,DD$15,Ввод!$144:$144)</f>
        <v>0</v>
      </c>
      <c r="DE149" s="49">
        <f>$F149*SUMIF(Макро!$41:$41,DE$13,Макро!$55:$55)*SUMIF(Ввод!$141:$141,DE$15,Ввод!$144:$144)</f>
        <v>0</v>
      </c>
      <c r="DF149" s="49">
        <f>$F149*SUMIF(Макро!$41:$41,DF$13,Макро!$55:$55)*SUMIF(Ввод!$141:$141,DF$15,Ввод!$144:$144)</f>
        <v>0</v>
      </c>
      <c r="DG149" s="49">
        <f>$F149*SUMIF(Макро!$41:$41,DG$13,Макро!$55:$55)*SUMIF(Ввод!$141:$141,DG$15,Ввод!$144:$144)</f>
        <v>0</v>
      </c>
      <c r="DH149" s="49">
        <f>$F149*SUMIF(Макро!$41:$41,DH$13,Макро!$55:$55)*SUMIF(Ввод!$141:$141,DH$15,Ввод!$144:$144)</f>
        <v>0</v>
      </c>
      <c r="DI149" s="49">
        <f>$F149*SUMIF(Макро!$41:$41,DI$13,Макро!$55:$55)*SUMIF(Ввод!$141:$141,DI$15,Ввод!$144:$144)</f>
        <v>0</v>
      </c>
      <c r="DJ149" s="49">
        <f>$F149*SUMIF(Макро!$41:$41,DJ$13,Макро!$55:$55)*SUMIF(Ввод!$141:$141,DJ$15,Ввод!$144:$144)</f>
        <v>0</v>
      </c>
    </row>
    <row r="150" spans="2:114" x14ac:dyDescent="0.25">
      <c r="B150" s="162" t="str">
        <f>Ввод!D228</f>
        <v>Отчисления на социальные нужды</v>
      </c>
      <c r="C150" s="32"/>
      <c r="D150" s="45" t="s">
        <v>138</v>
      </c>
      <c r="E150" s="45">
        <f t="shared" si="57"/>
        <v>1</v>
      </c>
      <c r="F150" s="49">
        <f>$E150*Ввод!G228</f>
        <v>545.90011763374605</v>
      </c>
      <c r="G150" s="49">
        <f>Ввод!E228</f>
        <v>0</v>
      </c>
      <c r="H150" s="49"/>
      <c r="I150" s="170"/>
      <c r="J150" s="445">
        <f>(J116+J121+J122)*SUMIF(Макро!$15:$15,J$11,Макро!$19:$19)</f>
        <v>137.92698858230426</v>
      </c>
      <c r="K150" s="445">
        <f>(K116+K121+K122)*SUMIF(Макро!$15:$15,K$11,Макро!$19:$19)</f>
        <v>139.39439516403641</v>
      </c>
      <c r="L150" s="445">
        <f>(L116+L121+L122)*SUMIF(Макро!$15:$15,L$11,Макро!$19:$19)</f>
        <v>140.87741349875651</v>
      </c>
      <c r="M150" s="445">
        <f>(M116+M121+M122)*SUMIF(Макро!$15:$15,M$11,Макро!$19:$19)</f>
        <v>142.37620968005731</v>
      </c>
      <c r="N150" s="445">
        <f>(N116+N121+N122)*SUMIF(Макро!$15:$15,N$11,Макро!$19:$19)</f>
        <v>143.76527344901493</v>
      </c>
      <c r="O150" s="445">
        <f>(O116+O121+O122)*SUMIF(Макро!$15:$15,O$11,Макро!$19:$19)</f>
        <v>145.1678893286697</v>
      </c>
      <c r="P150" s="445">
        <f>(P116+P121+P122)*SUMIF(Макро!$15:$15,P$11,Макро!$19:$19)</f>
        <v>146.58418953736071</v>
      </c>
      <c r="Q150" s="445">
        <f>(Q116+Q121+Q122)*SUMIF(Макро!$15:$15,Q$11,Макро!$19:$19)</f>
        <v>148.01430758338762</v>
      </c>
      <c r="R150" s="445">
        <f>(R116+R121+R122)*SUMIF(Макро!$15:$15,R$11,Макро!$19:$19)</f>
        <v>149.46556602274276</v>
      </c>
      <c r="S150" s="445">
        <f>(S116+S121+S122)*SUMIF(Макро!$15:$15,S$11,Макро!$19:$19)</f>
        <v>150.93105383689402</v>
      </c>
      <c r="T150" s="445">
        <f>(T116+T121+T122)*SUMIF(Макро!$15:$15,T$11,Макро!$19:$19)</f>
        <v>152.41091054276114</v>
      </c>
      <c r="U150" s="445">
        <f>(U116+U121+U122)*SUMIF(Макро!$15:$15,U$11,Макро!$19:$19)</f>
        <v>153.90527702520652</v>
      </c>
      <c r="V150" s="445">
        <f>(V116+V121+V122)*SUMIF(Макро!$15:$15,V$11,Макро!$19:$19)</f>
        <v>155.41877932338659</v>
      </c>
      <c r="W150" s="445">
        <f>(W116+W121+W122)*SUMIF(Макро!$15:$15,W$11,Макро!$19:$19)</f>
        <v>156.94716538157064</v>
      </c>
      <c r="X150" s="445">
        <f>(X116+X121+X122)*SUMIF(Макро!$15:$15,X$11,Макро!$19:$19)</f>
        <v>158.49058156644224</v>
      </c>
      <c r="Y150" s="445">
        <f>(Y116+Y121+Y122)*SUMIF(Макро!$15:$15,Y$11,Макро!$19:$19)</f>
        <v>160.04917568405276</v>
      </c>
      <c r="Z150" s="445">
        <f>(Z116+Z121+Z122)*SUMIF(Макро!$15:$15,Z$11,Макро!$19:$19)</f>
        <v>161.62115422420567</v>
      </c>
      <c r="AA150" s="445">
        <f>(AA116+AA121+AA122)*SUMIF(Макро!$15:$15,AA$11,Макро!$19:$19)</f>
        <v>163.208572497304</v>
      </c>
      <c r="AB150" s="445">
        <f>(AB116+AB121+AB122)*SUMIF(Макро!$15:$15,AB$11,Макро!$19:$19)</f>
        <v>164.81158215004487</v>
      </c>
      <c r="AC150" s="445">
        <f>(AC116+AC121+AC122)*SUMIF(Макро!$15:$15,AC$11,Макро!$19:$19)</f>
        <v>166.43033631857588</v>
      </c>
      <c r="AD150" s="445">
        <f>(AD116+AD121+AD122)*SUMIF(Макро!$15:$15,AD$11,Макро!$19:$19)</f>
        <v>168.06014079866094</v>
      </c>
      <c r="AE150" s="445">
        <f>(AE116+AE121+AE122)*SUMIF(Макро!$15:$15,AE$11,Макро!$19:$19)</f>
        <v>169.70590548589365</v>
      </c>
      <c r="AF150" s="445">
        <f>(AF116+AF121+AF122)*SUMIF(Макро!$15:$15,AF$11,Макро!$19:$19)</f>
        <v>171.36778667399849</v>
      </c>
      <c r="AG150" s="445">
        <f>(AG116+AG121+AG122)*SUMIF(Макро!$15:$15,AG$11,Макро!$19:$19)</f>
        <v>173.04594218723926</v>
      </c>
      <c r="AH150" s="445">
        <f>(AH116+AH121+AH122)*SUMIF(Макро!$15:$15,AH$11,Макро!$19:$19)</f>
        <v>174.73548937296158</v>
      </c>
      <c r="AI150" s="445">
        <f>(AI116+AI121+AI122)*SUMIF(Макро!$15:$15,AI$11,Макро!$19:$19)</f>
        <v>176.44153258081943</v>
      </c>
      <c r="AJ150" s="445">
        <f>(AJ116+AJ121+AJ122)*SUMIF(Макро!$15:$15,AJ$11,Макро!$19:$19)</f>
        <v>178.16423287097643</v>
      </c>
      <c r="AK150" s="445">
        <f>(AK116+AK121+AK122)*SUMIF(Макро!$15:$15,AK$11,Макро!$19:$19)</f>
        <v>179.90375287611948</v>
      </c>
      <c r="AL150" s="445">
        <f>(AL116+AL121+AL122)*SUMIF(Макро!$15:$15,AL$11,Макро!$19:$19)</f>
        <v>181.6567620061752</v>
      </c>
      <c r="AM150" s="445">
        <f>(AM116+AM121+AM122)*SUMIF(Макро!$15:$15,AM$11,Макро!$19:$19)</f>
        <v>183.42685271991621</v>
      </c>
      <c r="AN150" s="445">
        <f>(AN116+AN121+AN122)*SUMIF(Макро!$15:$15,AN$11,Макро!$19:$19)</f>
        <v>185.21419146285399</v>
      </c>
      <c r="AO150" s="445">
        <f>(AO116+AO121+AO122)*SUMIF(Макро!$15:$15,AO$11,Макро!$19:$19)</f>
        <v>187.01894630237001</v>
      </c>
      <c r="AP150" s="445">
        <f>(AP116+AP121+AP122)*SUMIF(Макро!$15:$15,AP$11,Макро!$19:$19)</f>
        <v>188.83947034968688</v>
      </c>
      <c r="AQ150" s="445">
        <f>(AQ116+AQ121+AQ122)*SUMIF(Макро!$15:$15,AQ$11,Макро!$19:$19)</f>
        <v>190.67771617264412</v>
      </c>
      <c r="AR150" s="445">
        <f>(AR116+AR121+AR122)*SUMIF(Макро!$15:$15,AR$11,Макро!$19:$19)</f>
        <v>192.53385628274035</v>
      </c>
      <c r="AS150" s="445">
        <f>(AS116+AS121+AS122)*SUMIF(Макро!$15:$15,AS$11,Макро!$19:$19)</f>
        <v>194.40806487077654</v>
      </c>
      <c r="AT150" s="445">
        <f>(AT116+AT121+AT122)*SUMIF(Макро!$15:$15,AT$11,Макро!$19:$19)</f>
        <v>196.30240619065776</v>
      </c>
      <c r="AU150" s="445">
        <f>(AU116+AU121+AU122)*SUMIF(Макро!$15:$15,AU$11,Макро!$19:$19)</f>
        <v>198.21520625626329</v>
      </c>
      <c r="AV150" s="445">
        <f>(AV116+AV121+AV122)*SUMIF(Макро!$15:$15,AV$11,Макро!$19:$19)</f>
        <v>200.14664493237791</v>
      </c>
      <c r="AW150" s="445">
        <f>(AW116+AW121+AW122)*SUMIF(Макро!$15:$15,AW$11,Макро!$19:$19)</f>
        <v>202.09690383641572</v>
      </c>
      <c r="AX150" s="445">
        <f>(AX116+AX121+AX122)*SUMIF(Макро!$15:$15,AX$11,Макро!$19:$19)</f>
        <v>204.07058301624895</v>
      </c>
      <c r="AY150" s="445">
        <f>(AY116+AY121+AY122)*SUMIF(Макро!$15:$15,AY$11,Макро!$19:$19)</f>
        <v>206.06353715493094</v>
      </c>
      <c r="AZ150" s="445">
        <f>(AZ116+AZ121+AZ122)*SUMIF(Макро!$15:$15,AZ$11,Макро!$19:$19)</f>
        <v>208.07595449178771</v>
      </c>
      <c r="BA150" s="445">
        <f>(BA116+BA121+BA122)*SUMIF(Макро!$15:$15,BA$11,Макро!$19:$19)</f>
        <v>210.1080251044913</v>
      </c>
      <c r="BB150" s="445">
        <f>(BB116+BB121+BB122)*SUMIF(Макро!$15:$15,BB$11,Макро!$19:$19)</f>
        <v>212.16300191951277</v>
      </c>
      <c r="BC150" s="445">
        <f>(BC116+BC121+BC122)*SUMIF(Макро!$15:$15,BC$11,Макро!$19:$19)</f>
        <v>214.23807758467663</v>
      </c>
      <c r="BD150" s="445">
        <f>(BD116+BD121+BD122)*SUMIF(Макро!$15:$15,BD$11,Макро!$19:$19)</f>
        <v>216.33344867824783</v>
      </c>
      <c r="BE150" s="445">
        <f>(BE116+BE121+BE122)*SUMIF(Макро!$15:$15,BE$11,Макро!$19:$19)</f>
        <v>218.44931370113954</v>
      </c>
      <c r="BF150" s="445">
        <f>(BF116+BF121+BF122)*SUMIF(Макро!$15:$15,BF$11,Макро!$19:$19)</f>
        <v>220.59223771031023</v>
      </c>
      <c r="BG150" s="445">
        <f>(BG116+BG121+BG122)*SUMIF(Макро!$15:$15,BG$11,Макро!$19:$19)</f>
        <v>222.75618317856114</v>
      </c>
      <c r="BH150" s="445">
        <f>(BH116+BH121+BH122)*SUMIF(Макро!$15:$15,BH$11,Макро!$19:$19)</f>
        <v>224.94135632027042</v>
      </c>
      <c r="BI150" s="445">
        <f>(BI116+BI121+BI122)*SUMIF(Макро!$15:$15,BI$11,Макро!$19:$19)</f>
        <v>0</v>
      </c>
      <c r="BJ150" s="445">
        <f>(BJ116+BJ121+BJ122)*SUMIF(Макро!$15:$15,BJ$11,Макро!$19:$19)</f>
        <v>0</v>
      </c>
      <c r="BK150" s="445">
        <f>(BK116+BK121+BK122)*SUMIF(Макро!$15:$15,BK$11,Макро!$19:$19)</f>
        <v>0</v>
      </c>
      <c r="BL150" s="445">
        <f>(BL116+BL121+BL122)*SUMIF(Макро!$15:$15,BL$11,Макро!$19:$19)</f>
        <v>0</v>
      </c>
      <c r="BM150" s="445">
        <f>(BM116+BM121+BM122)*SUMIF(Макро!$15:$15,BM$11,Макро!$19:$19)</f>
        <v>0</v>
      </c>
      <c r="BN150" s="445">
        <f>(BN116+BN121+BN122)*SUMIF(Макро!$15:$15,BN$11,Макро!$19:$19)</f>
        <v>0</v>
      </c>
      <c r="BO150" s="445">
        <f>(BO116+BO121+BO122)*SUMIF(Макро!$15:$15,BO$11,Макро!$19:$19)</f>
        <v>0</v>
      </c>
      <c r="BP150" s="445">
        <f>(BP116+BP121+BP122)*SUMIF(Макро!$15:$15,BP$11,Макро!$19:$19)</f>
        <v>0</v>
      </c>
      <c r="BQ150" s="445">
        <f>(BQ116+BQ121+BQ122)*SUMIF(Макро!$15:$15,BQ$11,Макро!$19:$19)</f>
        <v>0</v>
      </c>
      <c r="BR150" s="445">
        <f>(BR116+BR121+BR122)*SUMIF(Макро!$15:$15,BR$11,Макро!$19:$19)</f>
        <v>0</v>
      </c>
      <c r="BS150" s="445">
        <f>(BS116+BS121+BS122)*SUMIF(Макро!$15:$15,BS$11,Макро!$19:$19)</f>
        <v>0</v>
      </c>
      <c r="BT150" s="445">
        <f>(BT116+BT121+BT122)*SUMIF(Макро!$15:$15,BT$11,Макро!$19:$19)</f>
        <v>0</v>
      </c>
      <c r="BU150" s="445">
        <f>(BU116+BU121+BU122)*SUMIF(Макро!$15:$15,BU$11,Макро!$19:$19)</f>
        <v>0</v>
      </c>
      <c r="BV150" s="445">
        <f>(BV116+BV121+BV122)*SUMIF(Макро!$15:$15,BV$11,Макро!$19:$19)</f>
        <v>0</v>
      </c>
      <c r="BW150" s="445">
        <f>(BW116+BW121+BW122)*SUMIF(Макро!$15:$15,BW$11,Макро!$19:$19)</f>
        <v>0</v>
      </c>
      <c r="BX150" s="445">
        <f>(BX116+BX121+BX122)*SUMIF(Макро!$15:$15,BX$11,Макро!$19:$19)</f>
        <v>0</v>
      </c>
      <c r="BY150" s="445">
        <f>(BY116+BY121+BY122)*SUMIF(Макро!$15:$15,BY$11,Макро!$19:$19)</f>
        <v>0</v>
      </c>
      <c r="BZ150" s="445">
        <f>(BZ116+BZ121+BZ122)*SUMIF(Макро!$15:$15,BZ$11,Макро!$19:$19)</f>
        <v>0</v>
      </c>
      <c r="CA150" s="445">
        <f>(CA116+CA121+CA122)*SUMIF(Макро!$15:$15,CA$11,Макро!$19:$19)</f>
        <v>0</v>
      </c>
      <c r="CB150" s="445">
        <f>(CB116+CB121+CB122)*SUMIF(Макро!$15:$15,CB$11,Макро!$19:$19)</f>
        <v>0</v>
      </c>
      <c r="CC150" s="445">
        <f>(CC116+CC121+CC122)*SUMIF(Макро!$15:$15,CC$11,Макро!$19:$19)</f>
        <v>0</v>
      </c>
      <c r="CD150" s="445">
        <f>(CD116+CD121+CD122)*SUMIF(Макро!$15:$15,CD$11,Макро!$19:$19)</f>
        <v>0</v>
      </c>
      <c r="CE150" s="445">
        <f>(CE116+CE121+CE122)*SUMIF(Макро!$15:$15,CE$11,Макро!$19:$19)</f>
        <v>0</v>
      </c>
      <c r="CF150" s="445">
        <f>(CF116+CF121+CF122)*SUMIF(Макро!$15:$15,CF$11,Макро!$19:$19)</f>
        <v>0</v>
      </c>
      <c r="CG150" s="445">
        <f>(CG116+CG121+CG122)*SUMIF(Макро!$15:$15,CG$11,Макро!$19:$19)</f>
        <v>0</v>
      </c>
      <c r="CH150" s="445">
        <f>(CH116+CH121+CH122)*SUMIF(Макро!$15:$15,CH$11,Макро!$19:$19)</f>
        <v>0</v>
      </c>
      <c r="CI150" s="445">
        <f>(CI116+CI121+CI122)*SUMIF(Макро!$15:$15,CI$11,Макро!$19:$19)</f>
        <v>0</v>
      </c>
      <c r="CJ150" s="445">
        <f>(CJ116+CJ121+CJ122)*SUMIF(Макро!$15:$15,CJ$11,Макро!$19:$19)</f>
        <v>0</v>
      </c>
      <c r="CK150" s="445">
        <f>(CK116+CK121+CK122)*SUMIF(Макро!$15:$15,CK$11,Макро!$19:$19)</f>
        <v>0</v>
      </c>
      <c r="CL150" s="445">
        <f>(CL116+CL121+CL122)*SUMIF(Макро!$15:$15,CL$11,Макро!$19:$19)</f>
        <v>0</v>
      </c>
      <c r="CM150" s="445">
        <f>(CM116+CM121+CM122)*SUMIF(Макро!$15:$15,CM$11,Макро!$19:$19)</f>
        <v>0</v>
      </c>
      <c r="CN150" s="445">
        <f>(CN116+CN121+CN122)*SUMIF(Макро!$15:$15,CN$11,Макро!$19:$19)</f>
        <v>0</v>
      </c>
      <c r="CO150" s="445">
        <f>(CO116+CO121+CO122)*SUMIF(Макро!$15:$15,CO$11,Макро!$19:$19)</f>
        <v>0</v>
      </c>
      <c r="CP150" s="445">
        <f>(CP116+CP121+CP122)*SUMIF(Макро!$15:$15,CP$11,Макро!$19:$19)</f>
        <v>0</v>
      </c>
      <c r="CQ150" s="445">
        <f>(CQ116+CQ121+CQ122)*SUMIF(Макро!$15:$15,CQ$11,Макро!$19:$19)</f>
        <v>0</v>
      </c>
      <c r="CR150" s="445">
        <f>(CR116+CR121+CR122)*SUMIF(Макро!$15:$15,CR$11,Макро!$19:$19)</f>
        <v>0</v>
      </c>
      <c r="CS150" s="445">
        <f>(CS116+CS121+CS122)*SUMIF(Макро!$15:$15,CS$11,Макро!$19:$19)</f>
        <v>0</v>
      </c>
      <c r="CT150" s="445">
        <f>(CT116+CT121+CT122)*SUMIF(Макро!$15:$15,CT$11,Макро!$19:$19)</f>
        <v>0</v>
      </c>
      <c r="CU150" s="445">
        <f>(CU116+CU121+CU122)*SUMIF(Макро!$15:$15,CU$11,Макро!$19:$19)</f>
        <v>0</v>
      </c>
      <c r="CV150" s="445">
        <f>(CV116+CV121+CV122)*SUMIF(Макро!$15:$15,CV$11,Макро!$19:$19)</f>
        <v>0</v>
      </c>
      <c r="CW150" s="445">
        <f>(CW116+CW121+CW122)*SUMIF(Макро!$15:$15,CW$11,Макро!$19:$19)</f>
        <v>0</v>
      </c>
      <c r="CX150" s="445">
        <f>(CX116+CX121+CX122)*SUMIF(Макро!$15:$15,CX$11,Макро!$19:$19)</f>
        <v>0</v>
      </c>
      <c r="CY150" s="445">
        <f>(CY116+CY121+CY122)*SUMIF(Макро!$15:$15,CY$11,Макро!$19:$19)</f>
        <v>0</v>
      </c>
      <c r="CZ150" s="445">
        <f>(CZ116+CZ121+CZ122)*SUMIF(Макро!$15:$15,CZ$11,Макро!$19:$19)</f>
        <v>0</v>
      </c>
      <c r="DA150" s="445">
        <f>(DA116+DA121+DA122)*SUMIF(Макро!$15:$15,DA$11,Макро!$19:$19)</f>
        <v>0</v>
      </c>
      <c r="DB150" s="445">
        <f>(DB116+DB121+DB122)*SUMIF(Макро!$15:$15,DB$11,Макро!$19:$19)</f>
        <v>0</v>
      </c>
      <c r="DC150" s="445">
        <f>(DC116+DC121+DC122)*SUMIF(Макро!$15:$15,DC$11,Макро!$19:$19)</f>
        <v>0</v>
      </c>
      <c r="DD150" s="445">
        <f>(DD116+DD121+DD122)*SUMIF(Макро!$15:$15,DD$11,Макро!$19:$19)</f>
        <v>0</v>
      </c>
      <c r="DE150" s="445">
        <f>(DE116+DE121+DE122)*SUMIF(Макро!$15:$15,DE$11,Макро!$19:$19)</f>
        <v>0</v>
      </c>
      <c r="DF150" s="445">
        <f>(DF116+DF121+DF122)*SUMIF(Макро!$15:$15,DF$11,Макро!$19:$19)</f>
        <v>0</v>
      </c>
      <c r="DG150" s="445">
        <f>(DG116+DG121+DG122)*SUMIF(Макро!$15:$15,DG$11,Макро!$19:$19)</f>
        <v>0</v>
      </c>
      <c r="DH150" s="445">
        <f>(DH116+DH121+DH122)*SUMIF(Макро!$15:$15,DH$11,Макро!$19:$19)</f>
        <v>0</v>
      </c>
      <c r="DI150" s="445">
        <f>(DI116+DI121+DI122)*SUMIF(Макро!$15:$15,DI$11,Макро!$19:$19)</f>
        <v>0</v>
      </c>
      <c r="DJ150" s="445">
        <f>(DJ116+DJ121+DJ122)*SUMIF(Макро!$15:$15,DJ$11,Макро!$19:$19)</f>
        <v>0</v>
      </c>
    </row>
    <row r="151" spans="2:114" x14ac:dyDescent="0.25">
      <c r="B151" s="162" t="str">
        <f>Ввод!D229</f>
        <v>Прочие неподконтрольные расходы №2</v>
      </c>
      <c r="C151" s="32"/>
      <c r="D151" s="45" t="s">
        <v>138</v>
      </c>
      <c r="E151" s="45">
        <f t="shared" si="57"/>
        <v>1</v>
      </c>
      <c r="F151" s="49">
        <f>$E151*Ввод!G229</f>
        <v>51</v>
      </c>
      <c r="G151" s="49">
        <f>Ввод!E229</f>
        <v>1</v>
      </c>
      <c r="H151" s="49"/>
      <c r="I151" s="170"/>
      <c r="J151" s="49">
        <f>$F151*SUMIF(Макро!$41:$41,J$13,Макро!$55:$55)*SUMIF(Ввод!$141:$141,J$15,Ввод!$144:$144)</f>
        <v>12.885647374813239</v>
      </c>
      <c r="K151" s="49">
        <f>$F151*SUMIF(Макро!$41:$41,K$13,Макро!$55:$55)*SUMIF(Ввод!$141:$141,K$15,Ввод!$144:$144)</f>
        <v>13.022737903375006</v>
      </c>
      <c r="L151" s="49">
        <f>$F151*SUMIF(Макро!$41:$41,L$13,Макро!$55:$55)*SUMIF(Ввод!$141:$141,L$15,Ввод!$144:$144)</f>
        <v>13.161286939412157</v>
      </c>
      <c r="M151" s="49">
        <f>$F151*SUMIF(Макро!$41:$41,M$13,Макро!$55:$55)*SUMIF(Ввод!$141:$141,M$15,Ввод!$144:$144)</f>
        <v>13.301310000000003</v>
      </c>
      <c r="N151" s="49">
        <f>$F151*SUMIF(Макро!$41:$41,N$13,Макро!$55:$55)*SUMIF(Ввод!$141:$141,N$15,Ввод!$144:$144)</f>
        <v>13.431081454389698</v>
      </c>
      <c r="O151" s="49">
        <f>$F151*SUMIF(Макро!$41:$41,O$13,Макро!$55:$55)*SUMIF(Ввод!$141:$141,O$15,Ввод!$144:$144)</f>
        <v>13.562118996884582</v>
      </c>
      <c r="P151" s="49">
        <f>$F151*SUMIF(Макро!$41:$41,P$13,Макро!$55:$55)*SUMIF(Ввод!$141:$141,P$15,Ввод!$144:$144)</f>
        <v>13.694434979808959</v>
      </c>
      <c r="Q151" s="49">
        <f>$F151*SUMIF(Макро!$41:$41,Q$13,Макро!$55:$55)*SUMIF(Ввод!$141:$141,Q$15,Ввод!$144:$144)</f>
        <v>13.828041876000006</v>
      </c>
      <c r="R151" s="49">
        <f>$F151*SUMIF(Макро!$41:$41,R$13,Макро!$55:$55)*SUMIF(Ввод!$141:$141,R$15,Ввод!$144:$144)</f>
        <v>13.963623785613677</v>
      </c>
      <c r="S151" s="49">
        <f>$F151*SUMIF(Макро!$41:$41,S$13,Макро!$55:$55)*SUMIF(Ввод!$141:$141,S$15,Ввод!$144:$144)</f>
        <v>14.100535055839597</v>
      </c>
      <c r="T151" s="49">
        <f>$F151*SUMIF(Макро!$41:$41,T$13,Макро!$55:$55)*SUMIF(Ввод!$141:$141,T$15,Ввод!$144:$144)</f>
        <v>14.23878872086236</v>
      </c>
      <c r="U151" s="49">
        <f>$F151*SUMIF(Макро!$41:$41,U$13,Макро!$55:$55)*SUMIF(Ввод!$141:$141,U$15,Ввод!$144:$144)</f>
        <v>14.378397942664812</v>
      </c>
      <c r="V151" s="49">
        <f>$F151*SUMIF(Макро!$41:$41,V$13,Макро!$55:$55)*SUMIF(Ввод!$141:$141,V$15,Ввод!$144:$144)</f>
        <v>14.519794902866549</v>
      </c>
      <c r="W151" s="49">
        <f>$F151*SUMIF(Макро!$41:$41,W$13,Макро!$55:$55)*SUMIF(Ввод!$141:$141,W$15,Ввод!$144:$144)</f>
        <v>14.662582358757305</v>
      </c>
      <c r="X151" s="49">
        <f>$F151*SUMIF(Макро!$41:$41,X$13,Макро!$55:$55)*SUMIF(Ввод!$141:$141,X$15,Ввод!$144:$144)</f>
        <v>14.80677398445185</v>
      </c>
      <c r="Y151" s="49">
        <f>$F151*SUMIF(Макро!$41:$41,Y$13,Макро!$55:$55)*SUMIF(Ввод!$141:$141,Y$15,Ввод!$144:$144)</f>
        <v>14.952383588535993</v>
      </c>
      <c r="Z151" s="49">
        <f>$F151*SUMIF(Макро!$41:$41,Z$13,Макро!$55:$55)*SUMIF(Ввод!$141:$141,Z$15,Ввод!$144:$144)</f>
        <v>15.099243614680164</v>
      </c>
      <c r="AA151" s="49">
        <f>$F151*SUMIF(Макро!$41:$41,AA$13,Макро!$55:$55)*SUMIF(Ввод!$141:$141,AA$15,Ввод!$144:$144)</f>
        <v>15.247546077553659</v>
      </c>
      <c r="AB151" s="49">
        <f>$F151*SUMIF(Макро!$41:$41,AB$13,Макро!$55:$55)*SUMIF(Ввод!$141:$141,AB$15,Ввод!$144:$144)</f>
        <v>15.397305144549561</v>
      </c>
      <c r="AC151" s="49">
        <f>$F151*SUMIF(Макро!$41:$41,AC$13,Макро!$55:$55)*SUMIF(Ввод!$141:$141,AC$15,Ввод!$144:$144)</f>
        <v>15.548535122210916</v>
      </c>
      <c r="AD151" s="49">
        <f>$F151*SUMIF(Макро!$41:$41,AD$13,Макро!$55:$55)*SUMIF(Ввод!$141:$141,AD$15,Ввод!$144:$144)</f>
        <v>15.700797460685266</v>
      </c>
      <c r="AE151" s="49">
        <f>$F151*SUMIF(Макро!$41:$41,AE$13,Макро!$55:$55)*SUMIF(Ввод!$141:$141,AE$15,Ввод!$144:$144)</f>
        <v>15.85455086050626</v>
      </c>
      <c r="AF151" s="49">
        <f>$F151*SUMIF(Макро!$41:$41,AF$13,Макро!$55:$55)*SUMIF(Ввод!$141:$141,AF$15,Ввод!$144:$144)</f>
        <v>16.009809923209392</v>
      </c>
      <c r="AG151" s="49">
        <f>$F151*SUMIF(Макро!$41:$41,AG$13,Макро!$55:$55)*SUMIF(Ввод!$141:$141,AG$15,Ввод!$144:$144)</f>
        <v>16.166589393318798</v>
      </c>
      <c r="AH151" s="49">
        <f>$F151*SUMIF(Макро!$41:$41,AH$13,Макро!$55:$55)*SUMIF(Ввод!$141:$141,AH$15,Ввод!$144:$144)</f>
        <v>16.324433115436566</v>
      </c>
      <c r="AI151" s="49">
        <f>$F151*SUMIF(Макро!$41:$41,AI$13,Макро!$55:$55)*SUMIF(Ввод!$141:$141,AI$15,Ввод!$144:$144)</f>
        <v>16.483817956711</v>
      </c>
      <c r="AJ151" s="49">
        <f>$F151*SUMIF(Макро!$41:$41,AJ$13,Макро!$55:$55)*SUMIF(Ввод!$141:$141,AJ$15,Ввод!$144:$144)</f>
        <v>16.64475896397591</v>
      </c>
      <c r="AK151" s="49">
        <f>$F151*SUMIF(Макро!$41:$41,AK$13,Макро!$55:$55)*SUMIF(Ввод!$141:$141,AK$15,Ввод!$144:$144)</f>
        <v>16.807271330976018</v>
      </c>
      <c r="AL151" s="49">
        <f>$F151*SUMIF(Макро!$41:$41,AL$13,Макро!$55:$55)*SUMIF(Ввод!$141:$141,AL$15,Ввод!$144:$144)</f>
        <v>16.971043901717287</v>
      </c>
      <c r="AM151" s="49">
        <f>$F151*SUMIF(Макро!$41:$41,AM$13,Макро!$55:$55)*SUMIF(Ввод!$141:$141,AM$15,Ввод!$144:$144)</f>
        <v>17.136412296932324</v>
      </c>
      <c r="AN151" s="49">
        <f>$F151*SUMIF(Макро!$41:$41,AN$13,Макро!$55:$55)*SUMIF(Ввод!$141:$141,AN$15,Ввод!$144:$144)</f>
        <v>17.303392066573963</v>
      </c>
      <c r="AO151" s="49">
        <f>$F151*SUMIF(Макро!$41:$41,AO$13,Макро!$55:$55)*SUMIF(Ввод!$141:$141,AO$15,Ввод!$144:$144)</f>
        <v>17.471998912116117</v>
      </c>
      <c r="AP151" s="49">
        <f>$F151*SUMIF(Макро!$41:$41,AP$13,Макро!$55:$55)*SUMIF(Ввод!$141:$141,AP$15,Ввод!$144:$144)</f>
        <v>17.642078975142322</v>
      </c>
      <c r="AQ151" s="49">
        <f>$F151*SUMIF(Макро!$41:$41,AQ$13,Макро!$55:$55)*SUMIF(Ввод!$141:$141,AQ$15,Ввод!$144:$144)</f>
        <v>17.813814671733098</v>
      </c>
      <c r="AR151" s="49">
        <f>$F151*SUMIF(Макро!$41:$41,AR$13,Макро!$55:$55)*SUMIF(Ввод!$141:$141,AR$15,Ввод!$144:$144)</f>
        <v>17.987222118548157</v>
      </c>
      <c r="AS151" s="49">
        <f>$F151*SUMIF(Макро!$41:$41,AS$13,Макро!$55:$55)*SUMIF(Ввод!$141:$141,AS$15,Ввод!$144:$144)</f>
        <v>18.162317589133814</v>
      </c>
      <c r="AT151" s="49">
        <f>$F151*SUMIF(Макро!$41:$41,AT$13,Макро!$55:$55)*SUMIF(Ввод!$141:$141,AT$15,Ввод!$144:$144)</f>
        <v>18.339293933694268</v>
      </c>
      <c r="AU151" s="49">
        <f>$F151*SUMIF(Макро!$41:$41,AU$13,Макро!$55:$55)*SUMIF(Ввод!$141:$141,AU$15,Ввод!$144:$144)</f>
        <v>18.517994762279422</v>
      </c>
      <c r="AV151" s="49">
        <f>$F151*SUMIF(Макро!$41:$41,AV$13,Макро!$55:$55)*SUMIF(Ввод!$141:$141,AV$15,Ввод!$144:$144)</f>
        <v>18.698436878520056</v>
      </c>
      <c r="AW151" s="49">
        <f>$F151*SUMIF(Макро!$41:$41,AW$13,Макро!$55:$55)*SUMIF(Ввод!$141:$141,AW$15,Ввод!$144:$144)</f>
        <v>18.880637249784055</v>
      </c>
      <c r="AX151" s="49">
        <f>$F151*SUMIF(Макро!$41:$41,AX$13,Макро!$55:$55)*SUMIF(Ввод!$141:$141,AX$15,Ввод!$144:$144)</f>
        <v>19.06502562948949</v>
      </c>
      <c r="AY151" s="49">
        <f>$F151*SUMIF(Макро!$41:$41,AY$13,Макро!$55:$55)*SUMIF(Ввод!$141:$141,AY$15,Ввод!$144:$144)</f>
        <v>19.251214746856515</v>
      </c>
      <c r="AZ151" s="49">
        <f>$F151*SUMIF(Макро!$41:$41,AZ$13,Макро!$55:$55)*SUMIF(Ввод!$141:$141,AZ$15,Ввод!$144:$144)</f>
        <v>19.439222187896405</v>
      </c>
      <c r="BA151" s="49">
        <f>$F151*SUMIF(Макро!$41:$41,BA$13,Макро!$55:$55)*SUMIF(Ввод!$141:$141,BA$15,Ввод!$144:$144)</f>
        <v>19.629065710365499</v>
      </c>
      <c r="BB151" s="49">
        <f>$F151*SUMIF(Макро!$41:$41,BB$13,Макро!$55:$55)*SUMIF(Ввод!$141:$141,BB$15,Ввод!$144:$144)</f>
        <v>19.821049214637998</v>
      </c>
      <c r="BC151" s="49">
        <f>$F151*SUMIF(Макро!$41:$41,BC$13,Макро!$55:$55)*SUMIF(Ввод!$141:$141,BC$15,Ввод!$144:$144)</f>
        <v>20.014910427531813</v>
      </c>
      <c r="BD151" s="49">
        <f>$F151*SUMIF(Макро!$41:$41,BD$13,Макро!$55:$55)*SUMIF(Ввод!$141:$141,BD$15,Ввод!$144:$144)</f>
        <v>20.210667714112635</v>
      </c>
      <c r="BE151" s="49">
        <f>$F151*SUMIF(Макро!$41:$41,BE$13,Макро!$55:$55)*SUMIF(Ввод!$141:$141,BE$15,Ввод!$144:$144)</f>
        <v>20.408339619067004</v>
      </c>
      <c r="BF151" s="49">
        <f>$F151*SUMIF(Макро!$41:$41,BF$13,Макро!$55:$55)*SUMIF(Ввод!$141:$141,BF$15,Ввод!$144:$144)</f>
        <v>20.608539474200629</v>
      </c>
      <c r="BG151" s="49">
        <f>$F151*SUMIF(Макро!$41:$41,BG$13,Макро!$55:$55)*SUMIF(Ввод!$141:$141,BG$15,Ввод!$144:$144)</f>
        <v>20.810703231481298</v>
      </c>
      <c r="BH151" s="49">
        <f>$F151*SUMIF(Макро!$41:$41,BH$13,Макро!$55:$55)*SUMIF(Ввод!$141:$141,BH$15,Ввод!$144:$144)</f>
        <v>21.014850156215875</v>
      </c>
      <c r="BI151" s="49">
        <f>$F151*SUMIF(Макро!$41:$41,BI$13,Макро!$55:$55)*SUMIF(Ввод!$141:$141,BI$15,Ввод!$144:$144)</f>
        <v>0</v>
      </c>
      <c r="BJ151" s="49">
        <f>$F151*SUMIF(Макро!$41:$41,BJ$13,Макро!$55:$55)*SUMIF(Ввод!$141:$141,BJ$15,Ввод!$144:$144)</f>
        <v>0</v>
      </c>
      <c r="BK151" s="49">
        <f>$F151*SUMIF(Макро!$41:$41,BK$13,Макро!$55:$55)*SUMIF(Ввод!$141:$141,BK$15,Ввод!$144:$144)</f>
        <v>0</v>
      </c>
      <c r="BL151" s="49">
        <f>$F151*SUMIF(Макро!$41:$41,BL$13,Макро!$55:$55)*SUMIF(Ввод!$141:$141,BL$15,Ввод!$144:$144)</f>
        <v>0</v>
      </c>
      <c r="BM151" s="49">
        <f>$F151*SUMIF(Макро!$41:$41,BM$13,Макро!$55:$55)*SUMIF(Ввод!$141:$141,BM$15,Ввод!$144:$144)</f>
        <v>0</v>
      </c>
      <c r="BN151" s="49">
        <f>$F151*SUMIF(Макро!$41:$41,BN$13,Макро!$55:$55)*SUMIF(Ввод!$141:$141,BN$15,Ввод!$144:$144)</f>
        <v>0</v>
      </c>
      <c r="BO151" s="49">
        <f>$F151*SUMIF(Макро!$41:$41,BO$13,Макро!$55:$55)*SUMIF(Ввод!$141:$141,BO$15,Ввод!$144:$144)</f>
        <v>0</v>
      </c>
      <c r="BP151" s="49">
        <f>$F151*SUMIF(Макро!$41:$41,BP$13,Макро!$55:$55)*SUMIF(Ввод!$141:$141,BP$15,Ввод!$144:$144)</f>
        <v>0</v>
      </c>
      <c r="BQ151" s="49">
        <f>$F151*SUMIF(Макро!$41:$41,BQ$13,Макро!$55:$55)*SUMIF(Ввод!$141:$141,BQ$15,Ввод!$144:$144)</f>
        <v>0</v>
      </c>
      <c r="BR151" s="49">
        <f>$F151*SUMIF(Макро!$41:$41,BR$13,Макро!$55:$55)*SUMIF(Ввод!$141:$141,BR$15,Ввод!$144:$144)</f>
        <v>0</v>
      </c>
      <c r="BS151" s="49">
        <f>$F151*SUMIF(Макро!$41:$41,BS$13,Макро!$55:$55)*SUMIF(Ввод!$141:$141,BS$15,Ввод!$144:$144)</f>
        <v>0</v>
      </c>
      <c r="BT151" s="49">
        <f>$F151*SUMIF(Макро!$41:$41,BT$13,Макро!$55:$55)*SUMIF(Ввод!$141:$141,BT$15,Ввод!$144:$144)</f>
        <v>0</v>
      </c>
      <c r="BU151" s="49">
        <f>$F151*SUMIF(Макро!$41:$41,BU$13,Макро!$55:$55)*SUMIF(Ввод!$141:$141,BU$15,Ввод!$144:$144)</f>
        <v>0</v>
      </c>
      <c r="BV151" s="49">
        <f>$F151*SUMIF(Макро!$41:$41,BV$13,Макро!$55:$55)*SUMIF(Ввод!$141:$141,BV$15,Ввод!$144:$144)</f>
        <v>0</v>
      </c>
      <c r="BW151" s="49">
        <f>$F151*SUMIF(Макро!$41:$41,BW$13,Макро!$55:$55)*SUMIF(Ввод!$141:$141,BW$15,Ввод!$144:$144)</f>
        <v>0</v>
      </c>
      <c r="BX151" s="49">
        <f>$F151*SUMIF(Макро!$41:$41,BX$13,Макро!$55:$55)*SUMIF(Ввод!$141:$141,BX$15,Ввод!$144:$144)</f>
        <v>0</v>
      </c>
      <c r="BY151" s="49">
        <f>$F151*SUMIF(Макро!$41:$41,BY$13,Макро!$55:$55)*SUMIF(Ввод!$141:$141,BY$15,Ввод!$144:$144)</f>
        <v>0</v>
      </c>
      <c r="BZ151" s="49">
        <f>$F151*SUMIF(Макро!$41:$41,BZ$13,Макро!$55:$55)*SUMIF(Ввод!$141:$141,BZ$15,Ввод!$144:$144)</f>
        <v>0</v>
      </c>
      <c r="CA151" s="49">
        <f>$F151*SUMIF(Макро!$41:$41,CA$13,Макро!$55:$55)*SUMIF(Ввод!$141:$141,CA$15,Ввод!$144:$144)</f>
        <v>0</v>
      </c>
      <c r="CB151" s="49">
        <f>$F151*SUMIF(Макро!$41:$41,CB$13,Макро!$55:$55)*SUMIF(Ввод!$141:$141,CB$15,Ввод!$144:$144)</f>
        <v>0</v>
      </c>
      <c r="CC151" s="49">
        <f>$F151*SUMIF(Макро!$41:$41,CC$13,Макро!$55:$55)*SUMIF(Ввод!$141:$141,CC$15,Ввод!$144:$144)</f>
        <v>0</v>
      </c>
      <c r="CD151" s="49">
        <f>$F151*SUMIF(Макро!$41:$41,CD$13,Макро!$55:$55)*SUMIF(Ввод!$141:$141,CD$15,Ввод!$144:$144)</f>
        <v>0</v>
      </c>
      <c r="CE151" s="49">
        <f>$F151*SUMIF(Макро!$41:$41,CE$13,Макро!$55:$55)*SUMIF(Ввод!$141:$141,CE$15,Ввод!$144:$144)</f>
        <v>0</v>
      </c>
      <c r="CF151" s="49">
        <f>$F151*SUMIF(Макро!$41:$41,CF$13,Макро!$55:$55)*SUMIF(Ввод!$141:$141,CF$15,Ввод!$144:$144)</f>
        <v>0</v>
      </c>
      <c r="CG151" s="49">
        <f>$F151*SUMIF(Макро!$41:$41,CG$13,Макро!$55:$55)*SUMIF(Ввод!$141:$141,CG$15,Ввод!$144:$144)</f>
        <v>0</v>
      </c>
      <c r="CH151" s="49">
        <f>$F151*SUMIF(Макро!$41:$41,CH$13,Макро!$55:$55)*SUMIF(Ввод!$141:$141,CH$15,Ввод!$144:$144)</f>
        <v>0</v>
      </c>
      <c r="CI151" s="49">
        <f>$F151*SUMIF(Макро!$41:$41,CI$13,Макро!$55:$55)*SUMIF(Ввод!$141:$141,CI$15,Ввод!$144:$144)</f>
        <v>0</v>
      </c>
      <c r="CJ151" s="49">
        <f>$F151*SUMIF(Макро!$41:$41,CJ$13,Макро!$55:$55)*SUMIF(Ввод!$141:$141,CJ$15,Ввод!$144:$144)</f>
        <v>0</v>
      </c>
      <c r="CK151" s="49">
        <f>$F151*SUMIF(Макро!$41:$41,CK$13,Макро!$55:$55)*SUMIF(Ввод!$141:$141,CK$15,Ввод!$144:$144)</f>
        <v>0</v>
      </c>
      <c r="CL151" s="49">
        <f>$F151*SUMIF(Макро!$41:$41,CL$13,Макро!$55:$55)*SUMIF(Ввод!$141:$141,CL$15,Ввод!$144:$144)</f>
        <v>0</v>
      </c>
      <c r="CM151" s="49">
        <f>$F151*SUMIF(Макро!$41:$41,CM$13,Макро!$55:$55)*SUMIF(Ввод!$141:$141,CM$15,Ввод!$144:$144)</f>
        <v>0</v>
      </c>
      <c r="CN151" s="49">
        <f>$F151*SUMIF(Макро!$41:$41,CN$13,Макро!$55:$55)*SUMIF(Ввод!$141:$141,CN$15,Ввод!$144:$144)</f>
        <v>0</v>
      </c>
      <c r="CO151" s="49">
        <f>$F151*SUMIF(Макро!$41:$41,CO$13,Макро!$55:$55)*SUMIF(Ввод!$141:$141,CO$15,Ввод!$144:$144)</f>
        <v>0</v>
      </c>
      <c r="CP151" s="49">
        <f>$F151*SUMIF(Макро!$41:$41,CP$13,Макро!$55:$55)*SUMIF(Ввод!$141:$141,CP$15,Ввод!$144:$144)</f>
        <v>0</v>
      </c>
      <c r="CQ151" s="49">
        <f>$F151*SUMIF(Макро!$41:$41,CQ$13,Макро!$55:$55)*SUMIF(Ввод!$141:$141,CQ$15,Ввод!$144:$144)</f>
        <v>0</v>
      </c>
      <c r="CR151" s="49">
        <f>$F151*SUMIF(Макро!$41:$41,CR$13,Макро!$55:$55)*SUMIF(Ввод!$141:$141,CR$15,Ввод!$144:$144)</f>
        <v>0</v>
      </c>
      <c r="CS151" s="49">
        <f>$F151*SUMIF(Макро!$41:$41,CS$13,Макро!$55:$55)*SUMIF(Ввод!$141:$141,CS$15,Ввод!$144:$144)</f>
        <v>0</v>
      </c>
      <c r="CT151" s="49">
        <f>$F151*SUMIF(Макро!$41:$41,CT$13,Макро!$55:$55)*SUMIF(Ввод!$141:$141,CT$15,Ввод!$144:$144)</f>
        <v>0</v>
      </c>
      <c r="CU151" s="49">
        <f>$F151*SUMIF(Макро!$41:$41,CU$13,Макро!$55:$55)*SUMIF(Ввод!$141:$141,CU$15,Ввод!$144:$144)</f>
        <v>0</v>
      </c>
      <c r="CV151" s="49">
        <f>$F151*SUMIF(Макро!$41:$41,CV$13,Макро!$55:$55)*SUMIF(Ввод!$141:$141,CV$15,Ввод!$144:$144)</f>
        <v>0</v>
      </c>
      <c r="CW151" s="49">
        <f>$F151*SUMIF(Макро!$41:$41,CW$13,Макро!$55:$55)*SUMIF(Ввод!$141:$141,CW$15,Ввод!$144:$144)</f>
        <v>0</v>
      </c>
      <c r="CX151" s="49">
        <f>$F151*SUMIF(Макро!$41:$41,CX$13,Макро!$55:$55)*SUMIF(Ввод!$141:$141,CX$15,Ввод!$144:$144)</f>
        <v>0</v>
      </c>
      <c r="CY151" s="49">
        <f>$F151*SUMIF(Макро!$41:$41,CY$13,Макро!$55:$55)*SUMIF(Ввод!$141:$141,CY$15,Ввод!$144:$144)</f>
        <v>0</v>
      </c>
      <c r="CZ151" s="49">
        <f>$F151*SUMIF(Макро!$41:$41,CZ$13,Макро!$55:$55)*SUMIF(Ввод!$141:$141,CZ$15,Ввод!$144:$144)</f>
        <v>0</v>
      </c>
      <c r="DA151" s="49">
        <f>$F151*SUMIF(Макро!$41:$41,DA$13,Макро!$55:$55)*SUMIF(Ввод!$141:$141,DA$15,Ввод!$144:$144)</f>
        <v>0</v>
      </c>
      <c r="DB151" s="49">
        <f>$F151*SUMIF(Макро!$41:$41,DB$13,Макро!$55:$55)*SUMIF(Ввод!$141:$141,DB$15,Ввод!$144:$144)</f>
        <v>0</v>
      </c>
      <c r="DC151" s="49">
        <f>$F151*SUMIF(Макро!$41:$41,DC$13,Макро!$55:$55)*SUMIF(Ввод!$141:$141,DC$15,Ввод!$144:$144)</f>
        <v>0</v>
      </c>
      <c r="DD151" s="49">
        <f>$F151*SUMIF(Макро!$41:$41,DD$13,Макро!$55:$55)*SUMIF(Ввод!$141:$141,DD$15,Ввод!$144:$144)</f>
        <v>0</v>
      </c>
      <c r="DE151" s="49">
        <f>$F151*SUMIF(Макро!$41:$41,DE$13,Макро!$55:$55)*SUMIF(Ввод!$141:$141,DE$15,Ввод!$144:$144)</f>
        <v>0</v>
      </c>
      <c r="DF151" s="49">
        <f>$F151*SUMIF(Макро!$41:$41,DF$13,Макро!$55:$55)*SUMIF(Ввод!$141:$141,DF$15,Ввод!$144:$144)</f>
        <v>0</v>
      </c>
      <c r="DG151" s="49">
        <f>$F151*SUMIF(Макро!$41:$41,DG$13,Макро!$55:$55)*SUMIF(Ввод!$141:$141,DG$15,Ввод!$144:$144)</f>
        <v>0</v>
      </c>
      <c r="DH151" s="49">
        <f>$F151*SUMIF(Макро!$41:$41,DH$13,Макро!$55:$55)*SUMIF(Ввод!$141:$141,DH$15,Ввод!$144:$144)</f>
        <v>0</v>
      </c>
      <c r="DI151" s="49">
        <f>$F151*SUMIF(Макро!$41:$41,DI$13,Макро!$55:$55)*SUMIF(Ввод!$141:$141,DI$15,Ввод!$144:$144)</f>
        <v>0</v>
      </c>
      <c r="DJ151" s="49">
        <f>$F151*SUMIF(Макро!$41:$41,DJ$13,Макро!$55:$55)*SUMIF(Ввод!$141:$141,DJ$15,Ввод!$144:$144)</f>
        <v>0</v>
      </c>
    </row>
    <row r="152" spans="2:114" x14ac:dyDescent="0.25">
      <c r="B152" s="162" t="str">
        <f>Ввод!D230</f>
        <v>Прочие неподконтрольные расходы №3</v>
      </c>
      <c r="C152" s="32"/>
      <c r="D152" s="45" t="s">
        <v>138</v>
      </c>
      <c r="E152" s="45">
        <f t="shared" si="57"/>
        <v>1</v>
      </c>
      <c r="F152" s="49">
        <f>$E152*Ввод!G230</f>
        <v>0</v>
      </c>
      <c r="G152" s="49">
        <f>Ввод!E230</f>
        <v>0</v>
      </c>
      <c r="H152" s="49"/>
      <c r="I152" s="170"/>
      <c r="J152" s="49">
        <f>$F152*SUMIF(Макро!$41:$41,J$13,Макро!$55:$55)*SUMIF(Ввод!$141:$141,J$15,Ввод!$144:$144)</f>
        <v>0</v>
      </c>
      <c r="K152" s="49">
        <f>$F152*SUMIF(Макро!$41:$41,K$13,Макро!$55:$55)*SUMIF(Ввод!$141:$141,K$15,Ввод!$144:$144)</f>
        <v>0</v>
      </c>
      <c r="L152" s="49">
        <f>$F152*SUMIF(Макро!$41:$41,L$13,Макро!$55:$55)*SUMIF(Ввод!$141:$141,L$15,Ввод!$144:$144)</f>
        <v>0</v>
      </c>
      <c r="M152" s="49">
        <f>$F152*SUMIF(Макро!$41:$41,M$13,Макро!$55:$55)*SUMIF(Ввод!$141:$141,M$15,Ввод!$144:$144)</f>
        <v>0</v>
      </c>
      <c r="N152" s="49">
        <f>$F152*SUMIF(Макро!$41:$41,N$13,Макро!$55:$55)*SUMIF(Ввод!$141:$141,N$15,Ввод!$144:$144)</f>
        <v>0</v>
      </c>
      <c r="O152" s="49">
        <f>$F152*SUMIF(Макро!$41:$41,O$13,Макро!$55:$55)*SUMIF(Ввод!$141:$141,O$15,Ввод!$144:$144)</f>
        <v>0</v>
      </c>
      <c r="P152" s="49">
        <f>$F152*SUMIF(Макро!$41:$41,P$13,Макро!$55:$55)*SUMIF(Ввод!$141:$141,P$15,Ввод!$144:$144)</f>
        <v>0</v>
      </c>
      <c r="Q152" s="49">
        <f>$F152*SUMIF(Макро!$41:$41,Q$13,Макро!$55:$55)*SUMIF(Ввод!$141:$141,Q$15,Ввод!$144:$144)</f>
        <v>0</v>
      </c>
      <c r="R152" s="49">
        <f>$F152*SUMIF(Макро!$41:$41,R$13,Макро!$55:$55)*SUMIF(Ввод!$141:$141,R$15,Ввод!$144:$144)</f>
        <v>0</v>
      </c>
      <c r="S152" s="49">
        <f>$F152*SUMIF(Макро!$41:$41,S$13,Макро!$55:$55)*SUMIF(Ввод!$141:$141,S$15,Ввод!$144:$144)</f>
        <v>0</v>
      </c>
      <c r="T152" s="49">
        <f>$F152*SUMIF(Макро!$41:$41,T$13,Макро!$55:$55)*SUMIF(Ввод!$141:$141,T$15,Ввод!$144:$144)</f>
        <v>0</v>
      </c>
      <c r="U152" s="49">
        <f>$F152*SUMIF(Макро!$41:$41,U$13,Макро!$55:$55)*SUMIF(Ввод!$141:$141,U$15,Ввод!$144:$144)</f>
        <v>0</v>
      </c>
      <c r="V152" s="49">
        <f>$F152*SUMIF(Макро!$41:$41,V$13,Макро!$55:$55)*SUMIF(Ввод!$141:$141,V$15,Ввод!$144:$144)</f>
        <v>0</v>
      </c>
      <c r="W152" s="49">
        <f>$F152*SUMIF(Макро!$41:$41,W$13,Макро!$55:$55)*SUMIF(Ввод!$141:$141,W$15,Ввод!$144:$144)</f>
        <v>0</v>
      </c>
      <c r="X152" s="49">
        <f>$F152*SUMIF(Макро!$41:$41,X$13,Макро!$55:$55)*SUMIF(Ввод!$141:$141,X$15,Ввод!$144:$144)</f>
        <v>0</v>
      </c>
      <c r="Y152" s="49">
        <f>$F152*SUMIF(Макро!$41:$41,Y$13,Макро!$55:$55)*SUMIF(Ввод!$141:$141,Y$15,Ввод!$144:$144)</f>
        <v>0</v>
      </c>
      <c r="Z152" s="49">
        <f>$F152*SUMIF(Макро!$41:$41,Z$13,Макро!$55:$55)*SUMIF(Ввод!$141:$141,Z$15,Ввод!$144:$144)</f>
        <v>0</v>
      </c>
      <c r="AA152" s="49">
        <f>$F152*SUMIF(Макро!$41:$41,AA$13,Макро!$55:$55)*SUMIF(Ввод!$141:$141,AA$15,Ввод!$144:$144)</f>
        <v>0</v>
      </c>
      <c r="AB152" s="49">
        <f>$F152*SUMIF(Макро!$41:$41,AB$13,Макро!$55:$55)*SUMIF(Ввод!$141:$141,AB$15,Ввод!$144:$144)</f>
        <v>0</v>
      </c>
      <c r="AC152" s="49">
        <f>$F152*SUMIF(Макро!$41:$41,AC$13,Макро!$55:$55)*SUMIF(Ввод!$141:$141,AC$15,Ввод!$144:$144)</f>
        <v>0</v>
      </c>
      <c r="AD152" s="49">
        <f>$F152*SUMIF(Макро!$41:$41,AD$13,Макро!$55:$55)*SUMIF(Ввод!$141:$141,AD$15,Ввод!$144:$144)</f>
        <v>0</v>
      </c>
      <c r="AE152" s="49">
        <f>$F152*SUMIF(Макро!$41:$41,AE$13,Макро!$55:$55)*SUMIF(Ввод!$141:$141,AE$15,Ввод!$144:$144)</f>
        <v>0</v>
      </c>
      <c r="AF152" s="49">
        <f>$F152*SUMIF(Макро!$41:$41,AF$13,Макро!$55:$55)*SUMIF(Ввод!$141:$141,AF$15,Ввод!$144:$144)</f>
        <v>0</v>
      </c>
      <c r="AG152" s="49">
        <f>$F152*SUMIF(Макро!$41:$41,AG$13,Макро!$55:$55)*SUMIF(Ввод!$141:$141,AG$15,Ввод!$144:$144)</f>
        <v>0</v>
      </c>
      <c r="AH152" s="49">
        <f>$F152*SUMIF(Макро!$41:$41,AH$13,Макро!$55:$55)*SUMIF(Ввод!$141:$141,AH$15,Ввод!$144:$144)</f>
        <v>0</v>
      </c>
      <c r="AI152" s="49">
        <f>$F152*SUMIF(Макро!$41:$41,AI$13,Макро!$55:$55)*SUMIF(Ввод!$141:$141,AI$15,Ввод!$144:$144)</f>
        <v>0</v>
      </c>
      <c r="AJ152" s="49">
        <f>$F152*SUMIF(Макро!$41:$41,AJ$13,Макро!$55:$55)*SUMIF(Ввод!$141:$141,AJ$15,Ввод!$144:$144)</f>
        <v>0</v>
      </c>
      <c r="AK152" s="49">
        <f>$F152*SUMIF(Макро!$41:$41,AK$13,Макро!$55:$55)*SUMIF(Ввод!$141:$141,AK$15,Ввод!$144:$144)</f>
        <v>0</v>
      </c>
      <c r="AL152" s="49">
        <f>$F152*SUMIF(Макро!$41:$41,AL$13,Макро!$55:$55)*SUMIF(Ввод!$141:$141,AL$15,Ввод!$144:$144)</f>
        <v>0</v>
      </c>
      <c r="AM152" s="49">
        <f>$F152*SUMIF(Макро!$41:$41,AM$13,Макро!$55:$55)*SUMIF(Ввод!$141:$141,AM$15,Ввод!$144:$144)</f>
        <v>0</v>
      </c>
      <c r="AN152" s="49">
        <f>$F152*SUMIF(Макро!$41:$41,AN$13,Макро!$55:$55)*SUMIF(Ввод!$141:$141,AN$15,Ввод!$144:$144)</f>
        <v>0</v>
      </c>
      <c r="AO152" s="49">
        <f>$F152*SUMIF(Макро!$41:$41,AO$13,Макро!$55:$55)*SUMIF(Ввод!$141:$141,AO$15,Ввод!$144:$144)</f>
        <v>0</v>
      </c>
      <c r="AP152" s="49">
        <f>$F152*SUMIF(Макро!$41:$41,AP$13,Макро!$55:$55)*SUMIF(Ввод!$141:$141,AP$15,Ввод!$144:$144)</f>
        <v>0</v>
      </c>
      <c r="AQ152" s="49">
        <f>$F152*SUMIF(Макро!$41:$41,AQ$13,Макро!$55:$55)*SUMIF(Ввод!$141:$141,AQ$15,Ввод!$144:$144)</f>
        <v>0</v>
      </c>
      <c r="AR152" s="49">
        <f>$F152*SUMIF(Макро!$41:$41,AR$13,Макро!$55:$55)*SUMIF(Ввод!$141:$141,AR$15,Ввод!$144:$144)</f>
        <v>0</v>
      </c>
      <c r="AS152" s="49">
        <f>$F152*SUMIF(Макро!$41:$41,AS$13,Макро!$55:$55)*SUMIF(Ввод!$141:$141,AS$15,Ввод!$144:$144)</f>
        <v>0</v>
      </c>
      <c r="AT152" s="49">
        <f>$F152*SUMIF(Макро!$41:$41,AT$13,Макро!$55:$55)*SUMIF(Ввод!$141:$141,AT$15,Ввод!$144:$144)</f>
        <v>0</v>
      </c>
      <c r="AU152" s="49">
        <f>$F152*SUMIF(Макро!$41:$41,AU$13,Макро!$55:$55)*SUMIF(Ввод!$141:$141,AU$15,Ввод!$144:$144)</f>
        <v>0</v>
      </c>
      <c r="AV152" s="49">
        <f>$F152*SUMIF(Макро!$41:$41,AV$13,Макро!$55:$55)*SUMIF(Ввод!$141:$141,AV$15,Ввод!$144:$144)</f>
        <v>0</v>
      </c>
      <c r="AW152" s="49">
        <f>$F152*SUMIF(Макро!$41:$41,AW$13,Макро!$55:$55)*SUMIF(Ввод!$141:$141,AW$15,Ввод!$144:$144)</f>
        <v>0</v>
      </c>
      <c r="AX152" s="49">
        <f>$F152*SUMIF(Макро!$41:$41,AX$13,Макро!$55:$55)*SUMIF(Ввод!$141:$141,AX$15,Ввод!$144:$144)</f>
        <v>0</v>
      </c>
      <c r="AY152" s="49">
        <f>$F152*SUMIF(Макро!$41:$41,AY$13,Макро!$55:$55)*SUMIF(Ввод!$141:$141,AY$15,Ввод!$144:$144)</f>
        <v>0</v>
      </c>
      <c r="AZ152" s="49">
        <f>$F152*SUMIF(Макро!$41:$41,AZ$13,Макро!$55:$55)*SUMIF(Ввод!$141:$141,AZ$15,Ввод!$144:$144)</f>
        <v>0</v>
      </c>
      <c r="BA152" s="49">
        <f>$F152*SUMIF(Макро!$41:$41,BA$13,Макро!$55:$55)*SUMIF(Ввод!$141:$141,BA$15,Ввод!$144:$144)</f>
        <v>0</v>
      </c>
      <c r="BB152" s="49">
        <f>$F152*SUMIF(Макро!$41:$41,BB$13,Макро!$55:$55)*SUMIF(Ввод!$141:$141,BB$15,Ввод!$144:$144)</f>
        <v>0</v>
      </c>
      <c r="BC152" s="49">
        <f>$F152*SUMIF(Макро!$41:$41,BC$13,Макро!$55:$55)*SUMIF(Ввод!$141:$141,BC$15,Ввод!$144:$144)</f>
        <v>0</v>
      </c>
      <c r="BD152" s="49">
        <f>$F152*SUMIF(Макро!$41:$41,BD$13,Макро!$55:$55)*SUMIF(Ввод!$141:$141,BD$15,Ввод!$144:$144)</f>
        <v>0</v>
      </c>
      <c r="BE152" s="49">
        <f>$F152*SUMIF(Макро!$41:$41,BE$13,Макро!$55:$55)*SUMIF(Ввод!$141:$141,BE$15,Ввод!$144:$144)</f>
        <v>0</v>
      </c>
      <c r="BF152" s="49">
        <f>$F152*SUMIF(Макро!$41:$41,BF$13,Макро!$55:$55)*SUMIF(Ввод!$141:$141,BF$15,Ввод!$144:$144)</f>
        <v>0</v>
      </c>
      <c r="BG152" s="49">
        <f>$F152*SUMIF(Макро!$41:$41,BG$13,Макро!$55:$55)*SUMIF(Ввод!$141:$141,BG$15,Ввод!$144:$144)</f>
        <v>0</v>
      </c>
      <c r="BH152" s="49">
        <f>$F152*SUMIF(Макро!$41:$41,BH$13,Макро!$55:$55)*SUMIF(Ввод!$141:$141,BH$15,Ввод!$144:$144)</f>
        <v>0</v>
      </c>
      <c r="BI152" s="49">
        <f>$F152*SUMIF(Макро!$41:$41,BI$13,Макро!$55:$55)*SUMIF(Ввод!$141:$141,BI$15,Ввод!$144:$144)</f>
        <v>0</v>
      </c>
      <c r="BJ152" s="49">
        <f>$F152*SUMIF(Макро!$41:$41,BJ$13,Макро!$55:$55)*SUMIF(Ввод!$141:$141,BJ$15,Ввод!$144:$144)</f>
        <v>0</v>
      </c>
      <c r="BK152" s="49">
        <f>$F152*SUMIF(Макро!$41:$41,BK$13,Макро!$55:$55)*SUMIF(Ввод!$141:$141,BK$15,Ввод!$144:$144)</f>
        <v>0</v>
      </c>
      <c r="BL152" s="49">
        <f>$F152*SUMIF(Макро!$41:$41,BL$13,Макро!$55:$55)*SUMIF(Ввод!$141:$141,BL$15,Ввод!$144:$144)</f>
        <v>0</v>
      </c>
      <c r="BM152" s="49">
        <f>$F152*SUMIF(Макро!$41:$41,BM$13,Макро!$55:$55)*SUMIF(Ввод!$141:$141,BM$15,Ввод!$144:$144)</f>
        <v>0</v>
      </c>
      <c r="BN152" s="49">
        <f>$F152*SUMIF(Макро!$41:$41,BN$13,Макро!$55:$55)*SUMIF(Ввод!$141:$141,BN$15,Ввод!$144:$144)</f>
        <v>0</v>
      </c>
      <c r="BO152" s="49">
        <f>$F152*SUMIF(Макро!$41:$41,BO$13,Макро!$55:$55)*SUMIF(Ввод!$141:$141,BO$15,Ввод!$144:$144)</f>
        <v>0</v>
      </c>
      <c r="BP152" s="49">
        <f>$F152*SUMIF(Макро!$41:$41,BP$13,Макро!$55:$55)*SUMIF(Ввод!$141:$141,BP$15,Ввод!$144:$144)</f>
        <v>0</v>
      </c>
      <c r="BQ152" s="49">
        <f>$F152*SUMIF(Макро!$41:$41,BQ$13,Макро!$55:$55)*SUMIF(Ввод!$141:$141,BQ$15,Ввод!$144:$144)</f>
        <v>0</v>
      </c>
      <c r="BR152" s="49">
        <f>$F152*SUMIF(Макро!$41:$41,BR$13,Макро!$55:$55)*SUMIF(Ввод!$141:$141,BR$15,Ввод!$144:$144)</f>
        <v>0</v>
      </c>
      <c r="BS152" s="49">
        <f>$F152*SUMIF(Макро!$41:$41,BS$13,Макро!$55:$55)*SUMIF(Ввод!$141:$141,BS$15,Ввод!$144:$144)</f>
        <v>0</v>
      </c>
      <c r="BT152" s="49">
        <f>$F152*SUMIF(Макро!$41:$41,BT$13,Макро!$55:$55)*SUMIF(Ввод!$141:$141,BT$15,Ввод!$144:$144)</f>
        <v>0</v>
      </c>
      <c r="BU152" s="49">
        <f>$F152*SUMIF(Макро!$41:$41,BU$13,Макро!$55:$55)*SUMIF(Ввод!$141:$141,BU$15,Ввод!$144:$144)</f>
        <v>0</v>
      </c>
      <c r="BV152" s="49">
        <f>$F152*SUMIF(Макро!$41:$41,BV$13,Макро!$55:$55)*SUMIF(Ввод!$141:$141,BV$15,Ввод!$144:$144)</f>
        <v>0</v>
      </c>
      <c r="BW152" s="49">
        <f>$F152*SUMIF(Макро!$41:$41,BW$13,Макро!$55:$55)*SUMIF(Ввод!$141:$141,BW$15,Ввод!$144:$144)</f>
        <v>0</v>
      </c>
      <c r="BX152" s="49">
        <f>$F152*SUMIF(Макро!$41:$41,BX$13,Макро!$55:$55)*SUMIF(Ввод!$141:$141,BX$15,Ввод!$144:$144)</f>
        <v>0</v>
      </c>
      <c r="BY152" s="49">
        <f>$F152*SUMIF(Макро!$41:$41,BY$13,Макро!$55:$55)*SUMIF(Ввод!$141:$141,BY$15,Ввод!$144:$144)</f>
        <v>0</v>
      </c>
      <c r="BZ152" s="49">
        <f>$F152*SUMIF(Макро!$41:$41,BZ$13,Макро!$55:$55)*SUMIF(Ввод!$141:$141,BZ$15,Ввод!$144:$144)</f>
        <v>0</v>
      </c>
      <c r="CA152" s="49">
        <f>$F152*SUMIF(Макро!$41:$41,CA$13,Макро!$55:$55)*SUMIF(Ввод!$141:$141,CA$15,Ввод!$144:$144)</f>
        <v>0</v>
      </c>
      <c r="CB152" s="49">
        <f>$F152*SUMIF(Макро!$41:$41,CB$13,Макро!$55:$55)*SUMIF(Ввод!$141:$141,CB$15,Ввод!$144:$144)</f>
        <v>0</v>
      </c>
      <c r="CC152" s="49">
        <f>$F152*SUMIF(Макро!$41:$41,CC$13,Макро!$55:$55)*SUMIF(Ввод!$141:$141,CC$15,Ввод!$144:$144)</f>
        <v>0</v>
      </c>
      <c r="CD152" s="49">
        <f>$F152*SUMIF(Макро!$41:$41,CD$13,Макро!$55:$55)*SUMIF(Ввод!$141:$141,CD$15,Ввод!$144:$144)</f>
        <v>0</v>
      </c>
      <c r="CE152" s="49">
        <f>$F152*SUMIF(Макро!$41:$41,CE$13,Макро!$55:$55)*SUMIF(Ввод!$141:$141,CE$15,Ввод!$144:$144)</f>
        <v>0</v>
      </c>
      <c r="CF152" s="49">
        <f>$F152*SUMIF(Макро!$41:$41,CF$13,Макро!$55:$55)*SUMIF(Ввод!$141:$141,CF$15,Ввод!$144:$144)</f>
        <v>0</v>
      </c>
      <c r="CG152" s="49">
        <f>$F152*SUMIF(Макро!$41:$41,CG$13,Макро!$55:$55)*SUMIF(Ввод!$141:$141,CG$15,Ввод!$144:$144)</f>
        <v>0</v>
      </c>
      <c r="CH152" s="49">
        <f>$F152*SUMIF(Макро!$41:$41,CH$13,Макро!$55:$55)*SUMIF(Ввод!$141:$141,CH$15,Ввод!$144:$144)</f>
        <v>0</v>
      </c>
      <c r="CI152" s="49">
        <f>$F152*SUMIF(Макро!$41:$41,CI$13,Макро!$55:$55)*SUMIF(Ввод!$141:$141,CI$15,Ввод!$144:$144)</f>
        <v>0</v>
      </c>
      <c r="CJ152" s="49">
        <f>$F152*SUMIF(Макро!$41:$41,CJ$13,Макро!$55:$55)*SUMIF(Ввод!$141:$141,CJ$15,Ввод!$144:$144)</f>
        <v>0</v>
      </c>
      <c r="CK152" s="49">
        <f>$F152*SUMIF(Макро!$41:$41,CK$13,Макро!$55:$55)*SUMIF(Ввод!$141:$141,CK$15,Ввод!$144:$144)</f>
        <v>0</v>
      </c>
      <c r="CL152" s="49">
        <f>$F152*SUMIF(Макро!$41:$41,CL$13,Макро!$55:$55)*SUMIF(Ввод!$141:$141,CL$15,Ввод!$144:$144)</f>
        <v>0</v>
      </c>
      <c r="CM152" s="49">
        <f>$F152*SUMIF(Макро!$41:$41,CM$13,Макро!$55:$55)*SUMIF(Ввод!$141:$141,CM$15,Ввод!$144:$144)</f>
        <v>0</v>
      </c>
      <c r="CN152" s="49">
        <f>$F152*SUMIF(Макро!$41:$41,CN$13,Макро!$55:$55)*SUMIF(Ввод!$141:$141,CN$15,Ввод!$144:$144)</f>
        <v>0</v>
      </c>
      <c r="CO152" s="49">
        <f>$F152*SUMIF(Макро!$41:$41,CO$13,Макро!$55:$55)*SUMIF(Ввод!$141:$141,CO$15,Ввод!$144:$144)</f>
        <v>0</v>
      </c>
      <c r="CP152" s="49">
        <f>$F152*SUMIF(Макро!$41:$41,CP$13,Макро!$55:$55)*SUMIF(Ввод!$141:$141,CP$15,Ввод!$144:$144)</f>
        <v>0</v>
      </c>
      <c r="CQ152" s="49">
        <f>$F152*SUMIF(Макро!$41:$41,CQ$13,Макро!$55:$55)*SUMIF(Ввод!$141:$141,CQ$15,Ввод!$144:$144)</f>
        <v>0</v>
      </c>
      <c r="CR152" s="49">
        <f>$F152*SUMIF(Макро!$41:$41,CR$13,Макро!$55:$55)*SUMIF(Ввод!$141:$141,CR$15,Ввод!$144:$144)</f>
        <v>0</v>
      </c>
      <c r="CS152" s="49">
        <f>$F152*SUMIF(Макро!$41:$41,CS$13,Макро!$55:$55)*SUMIF(Ввод!$141:$141,CS$15,Ввод!$144:$144)</f>
        <v>0</v>
      </c>
      <c r="CT152" s="49">
        <f>$F152*SUMIF(Макро!$41:$41,CT$13,Макро!$55:$55)*SUMIF(Ввод!$141:$141,CT$15,Ввод!$144:$144)</f>
        <v>0</v>
      </c>
      <c r="CU152" s="49">
        <f>$F152*SUMIF(Макро!$41:$41,CU$13,Макро!$55:$55)*SUMIF(Ввод!$141:$141,CU$15,Ввод!$144:$144)</f>
        <v>0</v>
      </c>
      <c r="CV152" s="49">
        <f>$F152*SUMIF(Макро!$41:$41,CV$13,Макро!$55:$55)*SUMIF(Ввод!$141:$141,CV$15,Ввод!$144:$144)</f>
        <v>0</v>
      </c>
      <c r="CW152" s="49">
        <f>$F152*SUMIF(Макро!$41:$41,CW$13,Макро!$55:$55)*SUMIF(Ввод!$141:$141,CW$15,Ввод!$144:$144)</f>
        <v>0</v>
      </c>
      <c r="CX152" s="49">
        <f>$F152*SUMIF(Макро!$41:$41,CX$13,Макро!$55:$55)*SUMIF(Ввод!$141:$141,CX$15,Ввод!$144:$144)</f>
        <v>0</v>
      </c>
      <c r="CY152" s="49">
        <f>$F152*SUMIF(Макро!$41:$41,CY$13,Макро!$55:$55)*SUMIF(Ввод!$141:$141,CY$15,Ввод!$144:$144)</f>
        <v>0</v>
      </c>
      <c r="CZ152" s="49">
        <f>$F152*SUMIF(Макро!$41:$41,CZ$13,Макро!$55:$55)*SUMIF(Ввод!$141:$141,CZ$15,Ввод!$144:$144)</f>
        <v>0</v>
      </c>
      <c r="DA152" s="49">
        <f>$F152*SUMIF(Макро!$41:$41,DA$13,Макро!$55:$55)*SUMIF(Ввод!$141:$141,DA$15,Ввод!$144:$144)</f>
        <v>0</v>
      </c>
      <c r="DB152" s="49">
        <f>$F152*SUMIF(Макро!$41:$41,DB$13,Макро!$55:$55)*SUMIF(Ввод!$141:$141,DB$15,Ввод!$144:$144)</f>
        <v>0</v>
      </c>
      <c r="DC152" s="49">
        <f>$F152*SUMIF(Макро!$41:$41,DC$13,Макро!$55:$55)*SUMIF(Ввод!$141:$141,DC$15,Ввод!$144:$144)</f>
        <v>0</v>
      </c>
      <c r="DD152" s="49">
        <f>$F152*SUMIF(Макро!$41:$41,DD$13,Макро!$55:$55)*SUMIF(Ввод!$141:$141,DD$15,Ввод!$144:$144)</f>
        <v>0</v>
      </c>
      <c r="DE152" s="49">
        <f>$F152*SUMIF(Макро!$41:$41,DE$13,Макро!$55:$55)*SUMIF(Ввод!$141:$141,DE$15,Ввод!$144:$144)</f>
        <v>0</v>
      </c>
      <c r="DF152" s="49">
        <f>$F152*SUMIF(Макро!$41:$41,DF$13,Макро!$55:$55)*SUMIF(Ввод!$141:$141,DF$15,Ввод!$144:$144)</f>
        <v>0</v>
      </c>
      <c r="DG152" s="49">
        <f>$F152*SUMIF(Макро!$41:$41,DG$13,Макро!$55:$55)*SUMIF(Ввод!$141:$141,DG$15,Ввод!$144:$144)</f>
        <v>0</v>
      </c>
      <c r="DH152" s="49">
        <f>$F152*SUMIF(Макро!$41:$41,DH$13,Макро!$55:$55)*SUMIF(Ввод!$141:$141,DH$15,Ввод!$144:$144)</f>
        <v>0</v>
      </c>
      <c r="DI152" s="49">
        <f>$F152*SUMIF(Макро!$41:$41,DI$13,Макро!$55:$55)*SUMIF(Ввод!$141:$141,DI$15,Ввод!$144:$144)</f>
        <v>0</v>
      </c>
      <c r="DJ152" s="49">
        <f>$F152*SUMIF(Макро!$41:$41,DJ$13,Макро!$55:$55)*SUMIF(Ввод!$141:$141,DJ$15,Ввод!$144:$144)</f>
        <v>0</v>
      </c>
    </row>
    <row r="153" spans="2:114" x14ac:dyDescent="0.25">
      <c r="B153" s="131" t="s">
        <v>421</v>
      </c>
      <c r="C153" s="32"/>
      <c r="F153" s="49"/>
      <c r="G153" s="49"/>
      <c r="H153" s="49"/>
      <c r="I153" s="170"/>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c r="BI153" s="49"/>
      <c r="BJ153" s="49"/>
      <c r="BK153" s="49"/>
      <c r="BL153" s="49"/>
      <c r="BM153" s="49"/>
      <c r="BN153" s="49"/>
      <c r="BO153" s="49"/>
      <c r="BP153" s="49"/>
      <c r="BQ153" s="49"/>
      <c r="BR153" s="49"/>
      <c r="BS153" s="49"/>
      <c r="BT153" s="49"/>
      <c r="BU153" s="49"/>
      <c r="BV153" s="49"/>
      <c r="BW153" s="49"/>
      <c r="BX153" s="49"/>
      <c r="BY153" s="49"/>
      <c r="BZ153" s="49"/>
      <c r="CA153" s="49"/>
      <c r="CB153" s="49"/>
      <c r="CC153" s="49"/>
      <c r="CD153" s="49"/>
      <c r="CE153" s="49"/>
      <c r="CF153" s="49"/>
      <c r="CG153" s="49"/>
      <c r="CH153" s="49"/>
      <c r="CI153" s="49"/>
      <c r="CJ153" s="49"/>
      <c r="CK153" s="49"/>
      <c r="CL153" s="49"/>
      <c r="CM153" s="49"/>
      <c r="CN153" s="49"/>
      <c r="CO153" s="49"/>
      <c r="CP153" s="49"/>
      <c r="CQ153" s="49"/>
      <c r="CR153" s="49"/>
      <c r="CS153" s="49"/>
      <c r="CT153" s="49"/>
      <c r="CU153" s="49"/>
      <c r="CV153" s="49"/>
      <c r="CW153" s="49"/>
      <c r="CX153" s="49"/>
      <c r="CY153" s="49"/>
      <c r="CZ153" s="49"/>
      <c r="DA153" s="49"/>
      <c r="DB153" s="49"/>
      <c r="DC153" s="49"/>
      <c r="DD153" s="49"/>
      <c r="DE153" s="49"/>
      <c r="DF153" s="49"/>
      <c r="DG153" s="49"/>
      <c r="DH153" s="49"/>
      <c r="DI153" s="49"/>
      <c r="DJ153" s="49"/>
    </row>
    <row r="154" spans="2:114" x14ac:dyDescent="0.25">
      <c r="B154" s="162" t="str">
        <f t="shared" ref="B154:B162" si="58">B144</f>
        <v>Аренда и лизинг</v>
      </c>
      <c r="C154" s="32"/>
      <c r="D154" s="45" t="s">
        <v>138</v>
      </c>
      <c r="E154" s="45">
        <f>N(Ввод!H222)</f>
        <v>0</v>
      </c>
      <c r="F154" s="49"/>
      <c r="G154" s="49">
        <f t="shared" ref="G154:G162" si="59">G144</f>
        <v>1</v>
      </c>
      <c r="H154" s="49"/>
      <c r="I154" s="170"/>
      <c r="J154" s="49">
        <f>$E154*Ввод!I222</f>
        <v>0</v>
      </c>
      <c r="K154" s="49">
        <f>$E154*Ввод!J222</f>
        <v>0</v>
      </c>
      <c r="L154" s="49">
        <f>$E154*Ввод!K222</f>
        <v>0</v>
      </c>
      <c r="M154" s="49">
        <f>$E154*Ввод!L222</f>
        <v>0</v>
      </c>
      <c r="N154" s="49">
        <f>$E154*Ввод!M222</f>
        <v>0</v>
      </c>
      <c r="O154" s="49">
        <f>$E154*Ввод!N222</f>
        <v>0</v>
      </c>
      <c r="P154" s="49">
        <f>$E154*Ввод!O222</f>
        <v>0</v>
      </c>
      <c r="Q154" s="49">
        <f>$E154*Ввод!P222</f>
        <v>0</v>
      </c>
      <c r="R154" s="49">
        <f>$E154*Ввод!Q222</f>
        <v>0</v>
      </c>
      <c r="S154" s="49">
        <f>$E154*Ввод!R222</f>
        <v>0</v>
      </c>
      <c r="T154" s="49">
        <f>$E154*Ввод!S222</f>
        <v>0</v>
      </c>
      <c r="U154" s="49">
        <f>$E154*Ввод!T222</f>
        <v>0</v>
      </c>
      <c r="V154" s="49">
        <f>$E154*Ввод!U222</f>
        <v>0</v>
      </c>
      <c r="W154" s="49">
        <f>$E154*Ввод!V222</f>
        <v>0</v>
      </c>
      <c r="X154" s="49">
        <f>$E154*Ввод!W222</f>
        <v>0</v>
      </c>
      <c r="Y154" s="49">
        <f>$E154*Ввод!X222</f>
        <v>0</v>
      </c>
      <c r="Z154" s="49">
        <f>$E154*Ввод!Y222</f>
        <v>0</v>
      </c>
      <c r="AA154" s="49">
        <f>$E154*Ввод!Z222</f>
        <v>0</v>
      </c>
      <c r="AB154" s="49">
        <f>$E154*Ввод!AA222</f>
        <v>0</v>
      </c>
      <c r="AC154" s="49">
        <f>$E154*Ввод!AB222</f>
        <v>0</v>
      </c>
      <c r="AD154" s="49">
        <f>$E154*Ввод!AC222</f>
        <v>0</v>
      </c>
      <c r="AE154" s="49">
        <f>$E154*Ввод!AD222</f>
        <v>0</v>
      </c>
      <c r="AF154" s="49">
        <f>$E154*Ввод!AE222</f>
        <v>0</v>
      </c>
      <c r="AG154" s="49">
        <f>$E154*Ввод!AF222</f>
        <v>0</v>
      </c>
      <c r="AH154" s="49">
        <f>$E154*Ввод!AG222</f>
        <v>0</v>
      </c>
      <c r="AI154" s="49">
        <f>$E154*Ввод!AH222</f>
        <v>0</v>
      </c>
      <c r="AJ154" s="49">
        <f>$E154*Ввод!AI222</f>
        <v>0</v>
      </c>
      <c r="AK154" s="49">
        <f>$E154*Ввод!AJ222</f>
        <v>0</v>
      </c>
      <c r="AL154" s="49">
        <f>$E154*Ввод!AK222</f>
        <v>0</v>
      </c>
      <c r="AM154" s="49">
        <f>$E154*Ввод!AL222</f>
        <v>0</v>
      </c>
      <c r="AN154" s="49">
        <f>$E154*Ввод!AM222</f>
        <v>0</v>
      </c>
      <c r="AO154" s="49">
        <f>$E154*Ввод!AN222</f>
        <v>0</v>
      </c>
      <c r="AP154" s="49">
        <f>$E154*Ввод!AO222</f>
        <v>0</v>
      </c>
      <c r="AQ154" s="49">
        <f>$E154*Ввод!AP222</f>
        <v>0</v>
      </c>
      <c r="AR154" s="49">
        <f>$E154*Ввод!AQ222</f>
        <v>0</v>
      </c>
      <c r="AS154" s="49">
        <f>$E154*Ввод!AR222</f>
        <v>0</v>
      </c>
      <c r="AT154" s="49">
        <f>$E154*Ввод!AS222</f>
        <v>0</v>
      </c>
      <c r="AU154" s="49">
        <f>$E154*Ввод!AT222</f>
        <v>0</v>
      </c>
      <c r="AV154" s="49">
        <f>$E154*Ввод!AU222</f>
        <v>0</v>
      </c>
      <c r="AW154" s="49">
        <f>$E154*Ввод!AV222</f>
        <v>0</v>
      </c>
      <c r="AX154" s="49">
        <f>$E154*Ввод!AW222</f>
        <v>0</v>
      </c>
      <c r="AY154" s="49">
        <f>$E154*Ввод!AX222</f>
        <v>0</v>
      </c>
      <c r="AZ154" s="49">
        <f>$E154*Ввод!AY222</f>
        <v>0</v>
      </c>
      <c r="BA154" s="49">
        <f>$E154*Ввод!AZ222</f>
        <v>0</v>
      </c>
      <c r="BB154" s="49">
        <f>$E154*Ввод!BA222</f>
        <v>0</v>
      </c>
      <c r="BC154" s="49">
        <f>$E154*Ввод!BB222</f>
        <v>0</v>
      </c>
      <c r="BD154" s="49">
        <f>$E154*Ввод!BC222</f>
        <v>0</v>
      </c>
      <c r="BE154" s="49">
        <f>$E154*Ввод!BD222</f>
        <v>0</v>
      </c>
      <c r="BF154" s="49">
        <f>$E154*Ввод!BE222</f>
        <v>0</v>
      </c>
      <c r="BG154" s="49">
        <f>$E154*Ввод!BF222</f>
        <v>0</v>
      </c>
      <c r="BH154" s="49">
        <f>$E154*Ввод!BG222</f>
        <v>0</v>
      </c>
      <c r="BI154" s="49">
        <f>$E154*Ввод!BH222</f>
        <v>0</v>
      </c>
      <c r="BJ154" s="49">
        <f>$E154*Ввод!BI222</f>
        <v>0</v>
      </c>
      <c r="BK154" s="49">
        <f>$E154*Ввод!BJ222</f>
        <v>0</v>
      </c>
      <c r="BL154" s="49">
        <f>$E154*Ввод!BK222</f>
        <v>0</v>
      </c>
      <c r="BM154" s="49">
        <f>$E154*Ввод!BL222</f>
        <v>0</v>
      </c>
      <c r="BN154" s="49">
        <f>$E154*Ввод!BM222</f>
        <v>0</v>
      </c>
      <c r="BO154" s="49">
        <f>$E154*Ввод!BN222</f>
        <v>0</v>
      </c>
      <c r="BP154" s="49">
        <f>$E154*Ввод!BO222</f>
        <v>0</v>
      </c>
      <c r="BQ154" s="49">
        <f>$E154*Ввод!BP222</f>
        <v>0</v>
      </c>
      <c r="BR154" s="49">
        <f>$E154*Ввод!BQ222</f>
        <v>0</v>
      </c>
      <c r="BS154" s="49">
        <f>$E154*Ввод!BR222</f>
        <v>0</v>
      </c>
      <c r="BT154" s="49">
        <f>$E154*Ввод!BS222</f>
        <v>0</v>
      </c>
      <c r="BU154" s="49">
        <f>$E154*Ввод!BT222</f>
        <v>0</v>
      </c>
      <c r="BV154" s="49">
        <f>$E154*Ввод!BU222</f>
        <v>0</v>
      </c>
      <c r="BW154" s="49">
        <f>$E154*Ввод!BV222</f>
        <v>0</v>
      </c>
      <c r="BX154" s="49">
        <f>$E154*Ввод!BW222</f>
        <v>0</v>
      </c>
      <c r="BY154" s="49">
        <f>$E154*Ввод!BX222</f>
        <v>0</v>
      </c>
      <c r="BZ154" s="49">
        <f>$E154*Ввод!BY222</f>
        <v>0</v>
      </c>
      <c r="CA154" s="49">
        <f>$E154*Ввод!BZ222</f>
        <v>0</v>
      </c>
      <c r="CB154" s="49">
        <f>$E154*Ввод!CA222</f>
        <v>0</v>
      </c>
      <c r="CC154" s="49">
        <f>$E154*Ввод!CB222</f>
        <v>0</v>
      </c>
      <c r="CD154" s="49">
        <f>$E154*Ввод!CC222</f>
        <v>0</v>
      </c>
      <c r="CE154" s="49">
        <f>$E154*Ввод!CD222</f>
        <v>0</v>
      </c>
      <c r="CF154" s="49">
        <f>$E154*Ввод!CE222</f>
        <v>0</v>
      </c>
      <c r="CG154" s="49">
        <f>$E154*Ввод!CF222</f>
        <v>0</v>
      </c>
      <c r="CH154" s="49">
        <f>$E154*Ввод!CG222</f>
        <v>0</v>
      </c>
      <c r="CI154" s="49">
        <f>$E154*Ввод!CH222</f>
        <v>0</v>
      </c>
      <c r="CJ154" s="49">
        <f>$E154*Ввод!CI222</f>
        <v>0</v>
      </c>
      <c r="CK154" s="49">
        <f>$E154*Ввод!CJ222</f>
        <v>0</v>
      </c>
      <c r="CL154" s="49">
        <f>$E154*Ввод!CK222</f>
        <v>0</v>
      </c>
      <c r="CM154" s="49">
        <f>$E154*Ввод!CL222</f>
        <v>0</v>
      </c>
      <c r="CN154" s="49">
        <f>$E154*Ввод!CM222</f>
        <v>0</v>
      </c>
      <c r="CO154" s="49">
        <f>$E154*Ввод!CN222</f>
        <v>0</v>
      </c>
      <c r="CP154" s="49">
        <f>$E154*Ввод!CO222</f>
        <v>0</v>
      </c>
      <c r="CQ154" s="49">
        <f>$E154*Ввод!CP222</f>
        <v>0</v>
      </c>
      <c r="CR154" s="49">
        <f>$E154*Ввод!CQ222</f>
        <v>0</v>
      </c>
      <c r="CS154" s="49">
        <f>$E154*Ввод!CR222</f>
        <v>0</v>
      </c>
      <c r="CT154" s="49">
        <f>$E154*Ввод!CS222</f>
        <v>0</v>
      </c>
      <c r="CU154" s="49">
        <f>$E154*Ввод!CT222</f>
        <v>0</v>
      </c>
      <c r="CV154" s="49">
        <f>$E154*Ввод!CU222</f>
        <v>0</v>
      </c>
      <c r="CW154" s="49">
        <f>$E154*Ввод!CV222</f>
        <v>0</v>
      </c>
      <c r="CX154" s="49">
        <f>$E154*Ввод!CW222</f>
        <v>0</v>
      </c>
      <c r="CY154" s="49">
        <f>$E154*Ввод!CX222</f>
        <v>0</v>
      </c>
      <c r="CZ154" s="49">
        <f>$E154*Ввод!CY222</f>
        <v>0</v>
      </c>
      <c r="DA154" s="49">
        <f>$E154*Ввод!CZ222</f>
        <v>0</v>
      </c>
      <c r="DB154" s="49">
        <f>$E154*Ввод!DA222</f>
        <v>0</v>
      </c>
      <c r="DC154" s="49">
        <f>$E154*Ввод!DB222</f>
        <v>0</v>
      </c>
      <c r="DD154" s="49">
        <f>$E154*Ввод!DC222</f>
        <v>0</v>
      </c>
      <c r="DE154" s="49">
        <f>$E154*Ввод!DD222</f>
        <v>0</v>
      </c>
      <c r="DF154" s="49">
        <f>$E154*Ввод!DE222</f>
        <v>0</v>
      </c>
      <c r="DG154" s="49">
        <f>$E154*Ввод!DF222</f>
        <v>0</v>
      </c>
      <c r="DH154" s="49">
        <f>$E154*Ввод!DG222</f>
        <v>0</v>
      </c>
      <c r="DI154" s="49">
        <f>$E154*Ввод!DH222</f>
        <v>0</v>
      </c>
      <c r="DJ154" s="49">
        <f>$E154*Ввод!DI222</f>
        <v>0</v>
      </c>
    </row>
    <row r="155" spans="2:114" x14ac:dyDescent="0.25">
      <c r="B155" s="162" t="str">
        <f t="shared" si="58"/>
        <v>Концессионная плата</v>
      </c>
      <c r="C155" s="32"/>
      <c r="D155" s="45" t="s">
        <v>138</v>
      </c>
      <c r="E155" s="45">
        <f>N(Ввод!H223)</f>
        <v>0</v>
      </c>
      <c r="F155" s="49"/>
      <c r="G155" s="49">
        <f t="shared" si="59"/>
        <v>0</v>
      </c>
      <c r="H155" s="49"/>
      <c r="I155" s="170"/>
      <c r="J155" s="49">
        <f>$E155*Ввод!I223</f>
        <v>0</v>
      </c>
      <c r="K155" s="49">
        <f>$E155*Ввод!J223</f>
        <v>0</v>
      </c>
      <c r="L155" s="49">
        <f>$E155*Ввод!K223</f>
        <v>0</v>
      </c>
      <c r="M155" s="49">
        <f>$E155*Ввод!L223</f>
        <v>0</v>
      </c>
      <c r="N155" s="49">
        <f>$E155*Ввод!M223</f>
        <v>0</v>
      </c>
      <c r="O155" s="49">
        <f>$E155*Ввод!N223</f>
        <v>0</v>
      </c>
      <c r="P155" s="49">
        <f>$E155*Ввод!O223</f>
        <v>0</v>
      </c>
      <c r="Q155" s="49">
        <f>$E155*Ввод!P223</f>
        <v>0</v>
      </c>
      <c r="R155" s="49">
        <f>$E155*Ввод!Q223</f>
        <v>0</v>
      </c>
      <c r="S155" s="49">
        <f>$E155*Ввод!R223</f>
        <v>0</v>
      </c>
      <c r="T155" s="49">
        <f>$E155*Ввод!S223</f>
        <v>0</v>
      </c>
      <c r="U155" s="49">
        <f>$E155*Ввод!T223</f>
        <v>0</v>
      </c>
      <c r="V155" s="49">
        <f>$E155*Ввод!U223</f>
        <v>0</v>
      </c>
      <c r="W155" s="49">
        <f>$E155*Ввод!V223</f>
        <v>0</v>
      </c>
      <c r="X155" s="49">
        <f>$E155*Ввод!W223</f>
        <v>0</v>
      </c>
      <c r="Y155" s="49">
        <f>$E155*Ввод!X223</f>
        <v>0</v>
      </c>
      <c r="Z155" s="49">
        <f>$E155*Ввод!Y223</f>
        <v>0</v>
      </c>
      <c r="AA155" s="49">
        <f>$E155*Ввод!Z223</f>
        <v>0</v>
      </c>
      <c r="AB155" s="49">
        <f>$E155*Ввод!AA223</f>
        <v>0</v>
      </c>
      <c r="AC155" s="49">
        <f>$E155*Ввод!AB223</f>
        <v>0</v>
      </c>
      <c r="AD155" s="49">
        <f>$E155*Ввод!AC223</f>
        <v>0</v>
      </c>
      <c r="AE155" s="49">
        <f>$E155*Ввод!AD223</f>
        <v>0</v>
      </c>
      <c r="AF155" s="49">
        <f>$E155*Ввод!AE223</f>
        <v>0</v>
      </c>
      <c r="AG155" s="49">
        <f>$E155*Ввод!AF223</f>
        <v>0</v>
      </c>
      <c r="AH155" s="49">
        <f>$E155*Ввод!AG223</f>
        <v>0</v>
      </c>
      <c r="AI155" s="49">
        <f>$E155*Ввод!AH223</f>
        <v>0</v>
      </c>
      <c r="AJ155" s="49">
        <f>$E155*Ввод!AI223</f>
        <v>0</v>
      </c>
      <c r="AK155" s="49">
        <f>$E155*Ввод!AJ223</f>
        <v>0</v>
      </c>
      <c r="AL155" s="49">
        <f>$E155*Ввод!AK223</f>
        <v>0</v>
      </c>
      <c r="AM155" s="49">
        <f>$E155*Ввод!AL223</f>
        <v>0</v>
      </c>
      <c r="AN155" s="49">
        <f>$E155*Ввод!AM223</f>
        <v>0</v>
      </c>
      <c r="AO155" s="49">
        <f>$E155*Ввод!AN223</f>
        <v>0</v>
      </c>
      <c r="AP155" s="49">
        <f>$E155*Ввод!AO223</f>
        <v>0</v>
      </c>
      <c r="AQ155" s="49">
        <f>$E155*Ввод!AP223</f>
        <v>0</v>
      </c>
      <c r="AR155" s="49">
        <f>$E155*Ввод!AQ223</f>
        <v>0</v>
      </c>
      <c r="AS155" s="49">
        <f>$E155*Ввод!AR223</f>
        <v>0</v>
      </c>
      <c r="AT155" s="49">
        <f>$E155*Ввод!AS223</f>
        <v>0</v>
      </c>
      <c r="AU155" s="49">
        <f>$E155*Ввод!AT223</f>
        <v>0</v>
      </c>
      <c r="AV155" s="49">
        <f>$E155*Ввод!AU223</f>
        <v>0</v>
      </c>
      <c r="AW155" s="49">
        <f>$E155*Ввод!AV223</f>
        <v>0</v>
      </c>
      <c r="AX155" s="49">
        <f>$E155*Ввод!AW223</f>
        <v>0</v>
      </c>
      <c r="AY155" s="49">
        <f>$E155*Ввод!AX223</f>
        <v>0</v>
      </c>
      <c r="AZ155" s="49">
        <f>$E155*Ввод!AY223</f>
        <v>0</v>
      </c>
      <c r="BA155" s="49">
        <f>$E155*Ввод!AZ223</f>
        <v>0</v>
      </c>
      <c r="BB155" s="49">
        <f>$E155*Ввод!BA223</f>
        <v>0</v>
      </c>
      <c r="BC155" s="49">
        <f>$E155*Ввод!BB223</f>
        <v>0</v>
      </c>
      <c r="BD155" s="49">
        <f>$E155*Ввод!BC223</f>
        <v>0</v>
      </c>
      <c r="BE155" s="49">
        <f>$E155*Ввод!BD223</f>
        <v>0</v>
      </c>
      <c r="BF155" s="49">
        <f>$E155*Ввод!BE223</f>
        <v>0</v>
      </c>
      <c r="BG155" s="49">
        <f>$E155*Ввод!BF223</f>
        <v>0</v>
      </c>
      <c r="BH155" s="49">
        <f>$E155*Ввод!BG223</f>
        <v>0</v>
      </c>
      <c r="BI155" s="49">
        <f>$E155*Ввод!BH223</f>
        <v>0</v>
      </c>
      <c r="BJ155" s="49">
        <f>$E155*Ввод!BI223</f>
        <v>0</v>
      </c>
      <c r="BK155" s="49">
        <f>$E155*Ввод!BJ223</f>
        <v>0</v>
      </c>
      <c r="BL155" s="49">
        <f>$E155*Ввод!BK223</f>
        <v>0</v>
      </c>
      <c r="BM155" s="49">
        <f>$E155*Ввод!BL223</f>
        <v>0</v>
      </c>
      <c r="BN155" s="49">
        <f>$E155*Ввод!BM223</f>
        <v>0</v>
      </c>
      <c r="BO155" s="49">
        <f>$E155*Ввод!BN223</f>
        <v>0</v>
      </c>
      <c r="BP155" s="49">
        <f>$E155*Ввод!BO223</f>
        <v>0</v>
      </c>
      <c r="BQ155" s="49">
        <f>$E155*Ввод!BP223</f>
        <v>0</v>
      </c>
      <c r="BR155" s="49">
        <f>$E155*Ввод!BQ223</f>
        <v>0</v>
      </c>
      <c r="BS155" s="49">
        <f>$E155*Ввод!BR223</f>
        <v>0</v>
      </c>
      <c r="BT155" s="49">
        <f>$E155*Ввод!BS223</f>
        <v>0</v>
      </c>
      <c r="BU155" s="49">
        <f>$E155*Ввод!BT223</f>
        <v>0</v>
      </c>
      <c r="BV155" s="49">
        <f>$E155*Ввод!BU223</f>
        <v>0</v>
      </c>
      <c r="BW155" s="49">
        <f>$E155*Ввод!BV223</f>
        <v>0</v>
      </c>
      <c r="BX155" s="49">
        <f>$E155*Ввод!BW223</f>
        <v>0</v>
      </c>
      <c r="BY155" s="49">
        <f>$E155*Ввод!BX223</f>
        <v>0</v>
      </c>
      <c r="BZ155" s="49">
        <f>$E155*Ввод!BY223</f>
        <v>0</v>
      </c>
      <c r="CA155" s="49">
        <f>$E155*Ввод!BZ223</f>
        <v>0</v>
      </c>
      <c r="CB155" s="49">
        <f>$E155*Ввод!CA223</f>
        <v>0</v>
      </c>
      <c r="CC155" s="49">
        <f>$E155*Ввод!CB223</f>
        <v>0</v>
      </c>
      <c r="CD155" s="49">
        <f>$E155*Ввод!CC223</f>
        <v>0</v>
      </c>
      <c r="CE155" s="49">
        <f>$E155*Ввод!CD223</f>
        <v>0</v>
      </c>
      <c r="CF155" s="49">
        <f>$E155*Ввод!CE223</f>
        <v>0</v>
      </c>
      <c r="CG155" s="49">
        <f>$E155*Ввод!CF223</f>
        <v>0</v>
      </c>
      <c r="CH155" s="49">
        <f>$E155*Ввод!CG223</f>
        <v>0</v>
      </c>
      <c r="CI155" s="49">
        <f>$E155*Ввод!CH223</f>
        <v>0</v>
      </c>
      <c r="CJ155" s="49">
        <f>$E155*Ввод!CI223</f>
        <v>0</v>
      </c>
      <c r="CK155" s="49">
        <f>$E155*Ввод!CJ223</f>
        <v>0</v>
      </c>
      <c r="CL155" s="49">
        <f>$E155*Ввод!CK223</f>
        <v>0</v>
      </c>
      <c r="CM155" s="49">
        <f>$E155*Ввод!CL223</f>
        <v>0</v>
      </c>
      <c r="CN155" s="49">
        <f>$E155*Ввод!CM223</f>
        <v>0</v>
      </c>
      <c r="CO155" s="49">
        <f>$E155*Ввод!CN223</f>
        <v>0</v>
      </c>
      <c r="CP155" s="49">
        <f>$E155*Ввод!CO223</f>
        <v>0</v>
      </c>
      <c r="CQ155" s="49">
        <f>$E155*Ввод!CP223</f>
        <v>0</v>
      </c>
      <c r="CR155" s="49">
        <f>$E155*Ввод!CQ223</f>
        <v>0</v>
      </c>
      <c r="CS155" s="49">
        <f>$E155*Ввод!CR223</f>
        <v>0</v>
      </c>
      <c r="CT155" s="49">
        <f>$E155*Ввод!CS223</f>
        <v>0</v>
      </c>
      <c r="CU155" s="49">
        <f>$E155*Ввод!CT223</f>
        <v>0</v>
      </c>
      <c r="CV155" s="49">
        <f>$E155*Ввод!CU223</f>
        <v>0</v>
      </c>
      <c r="CW155" s="49">
        <f>$E155*Ввод!CV223</f>
        <v>0</v>
      </c>
      <c r="CX155" s="49">
        <f>$E155*Ввод!CW223</f>
        <v>0</v>
      </c>
      <c r="CY155" s="49">
        <f>$E155*Ввод!CX223</f>
        <v>0</v>
      </c>
      <c r="CZ155" s="49">
        <f>$E155*Ввод!CY223</f>
        <v>0</v>
      </c>
      <c r="DA155" s="49">
        <f>$E155*Ввод!CZ223</f>
        <v>0</v>
      </c>
      <c r="DB155" s="49">
        <f>$E155*Ввод!DA223</f>
        <v>0</v>
      </c>
      <c r="DC155" s="49">
        <f>$E155*Ввод!DB223</f>
        <v>0</v>
      </c>
      <c r="DD155" s="49">
        <f>$E155*Ввод!DC223</f>
        <v>0</v>
      </c>
      <c r="DE155" s="49">
        <f>$E155*Ввод!DD223</f>
        <v>0</v>
      </c>
      <c r="DF155" s="49">
        <f>$E155*Ввод!DE223</f>
        <v>0</v>
      </c>
      <c r="DG155" s="49">
        <f>$E155*Ввод!DF223</f>
        <v>0</v>
      </c>
      <c r="DH155" s="49">
        <f>$E155*Ввод!DG223</f>
        <v>0</v>
      </c>
      <c r="DI155" s="49">
        <f>$E155*Ввод!DH223</f>
        <v>0</v>
      </c>
      <c r="DJ155" s="49">
        <f>$E155*Ввод!DI223</f>
        <v>0</v>
      </c>
    </row>
    <row r="156" spans="2:114" x14ac:dyDescent="0.25">
      <c r="B156" s="162" t="str">
        <f t="shared" si="58"/>
        <v>Земельный налог</v>
      </c>
      <c r="C156" s="32"/>
      <c r="D156" s="45" t="s">
        <v>138</v>
      </c>
      <c r="E156" s="45">
        <f>N(Ввод!H224)</f>
        <v>0</v>
      </c>
      <c r="F156" s="49"/>
      <c r="G156" s="49">
        <f t="shared" si="59"/>
        <v>0</v>
      </c>
      <c r="H156" s="49"/>
      <c r="I156" s="170"/>
      <c r="J156" s="49">
        <f>$E156*Ввод!I224</f>
        <v>0</v>
      </c>
      <c r="K156" s="49">
        <f>$E156*Ввод!J224</f>
        <v>0</v>
      </c>
      <c r="L156" s="49">
        <f>$E156*Ввод!K224</f>
        <v>0</v>
      </c>
      <c r="M156" s="49">
        <f>$E156*Ввод!L224</f>
        <v>0</v>
      </c>
      <c r="N156" s="49">
        <f>$E156*Ввод!M224</f>
        <v>0</v>
      </c>
      <c r="O156" s="49">
        <f>$E156*Ввод!N224</f>
        <v>0</v>
      </c>
      <c r="P156" s="49">
        <f>$E156*Ввод!O224</f>
        <v>0</v>
      </c>
      <c r="Q156" s="49">
        <f>$E156*Ввод!P224</f>
        <v>0</v>
      </c>
      <c r="R156" s="49">
        <f>$E156*Ввод!Q224</f>
        <v>0</v>
      </c>
      <c r="S156" s="49">
        <f>$E156*Ввод!R224</f>
        <v>0</v>
      </c>
      <c r="T156" s="49">
        <f>$E156*Ввод!S224</f>
        <v>0</v>
      </c>
      <c r="U156" s="49">
        <f>$E156*Ввод!T224</f>
        <v>0</v>
      </c>
      <c r="V156" s="49">
        <f>$E156*Ввод!U224</f>
        <v>0</v>
      </c>
      <c r="W156" s="49">
        <f>$E156*Ввод!V224</f>
        <v>0</v>
      </c>
      <c r="X156" s="49">
        <f>$E156*Ввод!W224</f>
        <v>0</v>
      </c>
      <c r="Y156" s="49">
        <f>$E156*Ввод!X224</f>
        <v>0</v>
      </c>
      <c r="Z156" s="49">
        <f>$E156*Ввод!Y224</f>
        <v>0</v>
      </c>
      <c r="AA156" s="49">
        <f>$E156*Ввод!Z224</f>
        <v>0</v>
      </c>
      <c r="AB156" s="49">
        <f>$E156*Ввод!AA224</f>
        <v>0</v>
      </c>
      <c r="AC156" s="49">
        <f>$E156*Ввод!AB224</f>
        <v>0</v>
      </c>
      <c r="AD156" s="49">
        <f>$E156*Ввод!AC224</f>
        <v>0</v>
      </c>
      <c r="AE156" s="49">
        <f>$E156*Ввод!AD224</f>
        <v>0</v>
      </c>
      <c r="AF156" s="49">
        <f>$E156*Ввод!AE224</f>
        <v>0</v>
      </c>
      <c r="AG156" s="49">
        <f>$E156*Ввод!AF224</f>
        <v>0</v>
      </c>
      <c r="AH156" s="49">
        <f>$E156*Ввод!AG224</f>
        <v>0</v>
      </c>
      <c r="AI156" s="49">
        <f>$E156*Ввод!AH224</f>
        <v>0</v>
      </c>
      <c r="AJ156" s="49">
        <f>$E156*Ввод!AI224</f>
        <v>0</v>
      </c>
      <c r="AK156" s="49">
        <f>$E156*Ввод!AJ224</f>
        <v>0</v>
      </c>
      <c r="AL156" s="49">
        <f>$E156*Ввод!AK224</f>
        <v>0</v>
      </c>
      <c r="AM156" s="49">
        <f>$E156*Ввод!AL224</f>
        <v>0</v>
      </c>
      <c r="AN156" s="49">
        <f>$E156*Ввод!AM224</f>
        <v>0</v>
      </c>
      <c r="AO156" s="49">
        <f>$E156*Ввод!AN224</f>
        <v>0</v>
      </c>
      <c r="AP156" s="49">
        <f>$E156*Ввод!AO224</f>
        <v>0</v>
      </c>
      <c r="AQ156" s="49">
        <f>$E156*Ввод!AP224</f>
        <v>0</v>
      </c>
      <c r="AR156" s="49">
        <f>$E156*Ввод!AQ224</f>
        <v>0</v>
      </c>
      <c r="AS156" s="49">
        <f>$E156*Ввод!AR224</f>
        <v>0</v>
      </c>
      <c r="AT156" s="49">
        <f>$E156*Ввод!AS224</f>
        <v>0</v>
      </c>
      <c r="AU156" s="49">
        <f>$E156*Ввод!AT224</f>
        <v>0</v>
      </c>
      <c r="AV156" s="49">
        <f>$E156*Ввод!AU224</f>
        <v>0</v>
      </c>
      <c r="AW156" s="49">
        <f>$E156*Ввод!AV224</f>
        <v>0</v>
      </c>
      <c r="AX156" s="49">
        <f>$E156*Ввод!AW224</f>
        <v>0</v>
      </c>
      <c r="AY156" s="49">
        <f>$E156*Ввод!AX224</f>
        <v>0</v>
      </c>
      <c r="AZ156" s="49">
        <f>$E156*Ввод!AY224</f>
        <v>0</v>
      </c>
      <c r="BA156" s="49">
        <f>$E156*Ввод!AZ224</f>
        <v>0</v>
      </c>
      <c r="BB156" s="49">
        <f>$E156*Ввод!BA224</f>
        <v>0</v>
      </c>
      <c r="BC156" s="49">
        <f>$E156*Ввод!BB224</f>
        <v>0</v>
      </c>
      <c r="BD156" s="49">
        <f>$E156*Ввод!BC224</f>
        <v>0</v>
      </c>
      <c r="BE156" s="49">
        <f>$E156*Ввод!BD224</f>
        <v>0</v>
      </c>
      <c r="BF156" s="49">
        <f>$E156*Ввод!BE224</f>
        <v>0</v>
      </c>
      <c r="BG156" s="49">
        <f>$E156*Ввод!BF224</f>
        <v>0</v>
      </c>
      <c r="BH156" s="49">
        <f>$E156*Ввод!BG224</f>
        <v>0</v>
      </c>
      <c r="BI156" s="49">
        <f>$E156*Ввод!BH224</f>
        <v>0</v>
      </c>
      <c r="BJ156" s="49">
        <f>$E156*Ввод!BI224</f>
        <v>0</v>
      </c>
      <c r="BK156" s="49">
        <f>$E156*Ввод!BJ224</f>
        <v>0</v>
      </c>
      <c r="BL156" s="49">
        <f>$E156*Ввод!BK224</f>
        <v>0</v>
      </c>
      <c r="BM156" s="49">
        <f>$E156*Ввод!BL224</f>
        <v>0</v>
      </c>
      <c r="BN156" s="49">
        <f>$E156*Ввод!BM224</f>
        <v>0</v>
      </c>
      <c r="BO156" s="49">
        <f>$E156*Ввод!BN224</f>
        <v>0</v>
      </c>
      <c r="BP156" s="49">
        <f>$E156*Ввод!BO224</f>
        <v>0</v>
      </c>
      <c r="BQ156" s="49">
        <f>$E156*Ввод!BP224</f>
        <v>0</v>
      </c>
      <c r="BR156" s="49">
        <f>$E156*Ввод!BQ224</f>
        <v>0</v>
      </c>
      <c r="BS156" s="49">
        <f>$E156*Ввод!BR224</f>
        <v>0</v>
      </c>
      <c r="BT156" s="49">
        <f>$E156*Ввод!BS224</f>
        <v>0</v>
      </c>
      <c r="BU156" s="49">
        <f>$E156*Ввод!BT224</f>
        <v>0</v>
      </c>
      <c r="BV156" s="49">
        <f>$E156*Ввод!BU224</f>
        <v>0</v>
      </c>
      <c r="BW156" s="49">
        <f>$E156*Ввод!BV224</f>
        <v>0</v>
      </c>
      <c r="BX156" s="49">
        <f>$E156*Ввод!BW224</f>
        <v>0</v>
      </c>
      <c r="BY156" s="49">
        <f>$E156*Ввод!BX224</f>
        <v>0</v>
      </c>
      <c r="BZ156" s="49">
        <f>$E156*Ввод!BY224</f>
        <v>0</v>
      </c>
      <c r="CA156" s="49">
        <f>$E156*Ввод!BZ224</f>
        <v>0</v>
      </c>
      <c r="CB156" s="49">
        <f>$E156*Ввод!CA224</f>
        <v>0</v>
      </c>
      <c r="CC156" s="49">
        <f>$E156*Ввод!CB224</f>
        <v>0</v>
      </c>
      <c r="CD156" s="49">
        <f>$E156*Ввод!CC224</f>
        <v>0</v>
      </c>
      <c r="CE156" s="49">
        <f>$E156*Ввод!CD224</f>
        <v>0</v>
      </c>
      <c r="CF156" s="49">
        <f>$E156*Ввод!CE224</f>
        <v>0</v>
      </c>
      <c r="CG156" s="49">
        <f>$E156*Ввод!CF224</f>
        <v>0</v>
      </c>
      <c r="CH156" s="49">
        <f>$E156*Ввод!CG224</f>
        <v>0</v>
      </c>
      <c r="CI156" s="49">
        <f>$E156*Ввод!CH224</f>
        <v>0</v>
      </c>
      <c r="CJ156" s="49">
        <f>$E156*Ввод!CI224</f>
        <v>0</v>
      </c>
      <c r="CK156" s="49">
        <f>$E156*Ввод!CJ224</f>
        <v>0</v>
      </c>
      <c r="CL156" s="49">
        <f>$E156*Ввод!CK224</f>
        <v>0</v>
      </c>
      <c r="CM156" s="49">
        <f>$E156*Ввод!CL224</f>
        <v>0</v>
      </c>
      <c r="CN156" s="49">
        <f>$E156*Ввод!CM224</f>
        <v>0</v>
      </c>
      <c r="CO156" s="49">
        <f>$E156*Ввод!CN224</f>
        <v>0</v>
      </c>
      <c r="CP156" s="49">
        <f>$E156*Ввод!CO224</f>
        <v>0</v>
      </c>
      <c r="CQ156" s="49">
        <f>$E156*Ввод!CP224</f>
        <v>0</v>
      </c>
      <c r="CR156" s="49">
        <f>$E156*Ввод!CQ224</f>
        <v>0</v>
      </c>
      <c r="CS156" s="49">
        <f>$E156*Ввод!CR224</f>
        <v>0</v>
      </c>
      <c r="CT156" s="49">
        <f>$E156*Ввод!CS224</f>
        <v>0</v>
      </c>
      <c r="CU156" s="49">
        <f>$E156*Ввод!CT224</f>
        <v>0</v>
      </c>
      <c r="CV156" s="49">
        <f>$E156*Ввод!CU224</f>
        <v>0</v>
      </c>
      <c r="CW156" s="49">
        <f>$E156*Ввод!CV224</f>
        <v>0</v>
      </c>
      <c r="CX156" s="49">
        <f>$E156*Ввод!CW224</f>
        <v>0</v>
      </c>
      <c r="CY156" s="49">
        <f>$E156*Ввод!CX224</f>
        <v>0</v>
      </c>
      <c r="CZ156" s="49">
        <f>$E156*Ввод!CY224</f>
        <v>0</v>
      </c>
      <c r="DA156" s="49">
        <f>$E156*Ввод!CZ224</f>
        <v>0</v>
      </c>
      <c r="DB156" s="49">
        <f>$E156*Ввод!DA224</f>
        <v>0</v>
      </c>
      <c r="DC156" s="49">
        <f>$E156*Ввод!DB224</f>
        <v>0</v>
      </c>
      <c r="DD156" s="49">
        <f>$E156*Ввод!DC224</f>
        <v>0</v>
      </c>
      <c r="DE156" s="49">
        <f>$E156*Ввод!DD224</f>
        <v>0</v>
      </c>
      <c r="DF156" s="49">
        <f>$E156*Ввод!DE224</f>
        <v>0</v>
      </c>
      <c r="DG156" s="49">
        <f>$E156*Ввод!DF224</f>
        <v>0</v>
      </c>
      <c r="DH156" s="49">
        <f>$E156*Ввод!DG224</f>
        <v>0</v>
      </c>
      <c r="DI156" s="49">
        <f>$E156*Ввод!DH224</f>
        <v>0</v>
      </c>
      <c r="DJ156" s="49">
        <f>$E156*Ввод!DI224</f>
        <v>0</v>
      </c>
    </row>
    <row r="157" spans="2:114" x14ac:dyDescent="0.25">
      <c r="B157" s="162" t="str">
        <f t="shared" si="58"/>
        <v>Транспортный налог</v>
      </c>
      <c r="C157" s="32"/>
      <c r="D157" s="45" t="s">
        <v>138</v>
      </c>
      <c r="E157" s="45">
        <f>N(Ввод!H225)</f>
        <v>0</v>
      </c>
      <c r="F157" s="49"/>
      <c r="G157" s="49">
        <f t="shared" si="59"/>
        <v>0</v>
      </c>
      <c r="H157" s="49"/>
      <c r="I157" s="170"/>
      <c r="J157" s="49">
        <f>$E157*Ввод!I225</f>
        <v>0</v>
      </c>
      <c r="K157" s="49">
        <f>$E157*Ввод!J225</f>
        <v>0</v>
      </c>
      <c r="L157" s="49">
        <f>$E157*Ввод!K225</f>
        <v>0</v>
      </c>
      <c r="M157" s="49">
        <f>$E157*Ввод!L225</f>
        <v>0</v>
      </c>
      <c r="N157" s="49">
        <f>$E157*Ввод!M225</f>
        <v>0</v>
      </c>
      <c r="O157" s="49">
        <f>$E157*Ввод!N225</f>
        <v>0</v>
      </c>
      <c r="P157" s="49">
        <f>$E157*Ввод!O225</f>
        <v>0</v>
      </c>
      <c r="Q157" s="49">
        <f>$E157*Ввод!P225</f>
        <v>0</v>
      </c>
      <c r="R157" s="49">
        <f>$E157*Ввод!Q225</f>
        <v>0</v>
      </c>
      <c r="S157" s="49">
        <f>$E157*Ввод!R225</f>
        <v>0</v>
      </c>
      <c r="T157" s="49">
        <f>$E157*Ввод!S225</f>
        <v>0</v>
      </c>
      <c r="U157" s="49">
        <f>$E157*Ввод!T225</f>
        <v>0</v>
      </c>
      <c r="V157" s="49">
        <f>$E157*Ввод!U225</f>
        <v>0</v>
      </c>
      <c r="W157" s="49">
        <f>$E157*Ввод!V225</f>
        <v>0</v>
      </c>
      <c r="X157" s="49">
        <f>$E157*Ввод!W225</f>
        <v>0</v>
      </c>
      <c r="Y157" s="49">
        <f>$E157*Ввод!X225</f>
        <v>0</v>
      </c>
      <c r="Z157" s="49">
        <f>$E157*Ввод!Y225</f>
        <v>0</v>
      </c>
      <c r="AA157" s="49">
        <f>$E157*Ввод!Z225</f>
        <v>0</v>
      </c>
      <c r="AB157" s="49">
        <f>$E157*Ввод!AA225</f>
        <v>0</v>
      </c>
      <c r="AC157" s="49">
        <f>$E157*Ввод!AB225</f>
        <v>0</v>
      </c>
      <c r="AD157" s="49">
        <f>$E157*Ввод!AC225</f>
        <v>0</v>
      </c>
      <c r="AE157" s="49">
        <f>$E157*Ввод!AD225</f>
        <v>0</v>
      </c>
      <c r="AF157" s="49">
        <f>$E157*Ввод!AE225</f>
        <v>0</v>
      </c>
      <c r="AG157" s="49">
        <f>$E157*Ввод!AF225</f>
        <v>0</v>
      </c>
      <c r="AH157" s="49">
        <f>$E157*Ввод!AG225</f>
        <v>0</v>
      </c>
      <c r="AI157" s="49">
        <f>$E157*Ввод!AH225</f>
        <v>0</v>
      </c>
      <c r="AJ157" s="49">
        <f>$E157*Ввод!AI225</f>
        <v>0</v>
      </c>
      <c r="AK157" s="49">
        <f>$E157*Ввод!AJ225</f>
        <v>0</v>
      </c>
      <c r="AL157" s="49">
        <f>$E157*Ввод!AK225</f>
        <v>0</v>
      </c>
      <c r="AM157" s="49">
        <f>$E157*Ввод!AL225</f>
        <v>0</v>
      </c>
      <c r="AN157" s="49">
        <f>$E157*Ввод!AM225</f>
        <v>0</v>
      </c>
      <c r="AO157" s="49">
        <f>$E157*Ввод!AN225</f>
        <v>0</v>
      </c>
      <c r="AP157" s="49">
        <f>$E157*Ввод!AO225</f>
        <v>0</v>
      </c>
      <c r="AQ157" s="49">
        <f>$E157*Ввод!AP225</f>
        <v>0</v>
      </c>
      <c r="AR157" s="49">
        <f>$E157*Ввод!AQ225</f>
        <v>0</v>
      </c>
      <c r="AS157" s="49">
        <f>$E157*Ввод!AR225</f>
        <v>0</v>
      </c>
      <c r="AT157" s="49">
        <f>$E157*Ввод!AS225</f>
        <v>0</v>
      </c>
      <c r="AU157" s="49">
        <f>$E157*Ввод!AT225</f>
        <v>0</v>
      </c>
      <c r="AV157" s="49">
        <f>$E157*Ввод!AU225</f>
        <v>0</v>
      </c>
      <c r="AW157" s="49">
        <f>$E157*Ввод!AV225</f>
        <v>0</v>
      </c>
      <c r="AX157" s="49">
        <f>$E157*Ввод!AW225</f>
        <v>0</v>
      </c>
      <c r="AY157" s="49">
        <f>$E157*Ввод!AX225</f>
        <v>0</v>
      </c>
      <c r="AZ157" s="49">
        <f>$E157*Ввод!AY225</f>
        <v>0</v>
      </c>
      <c r="BA157" s="49">
        <f>$E157*Ввод!AZ225</f>
        <v>0</v>
      </c>
      <c r="BB157" s="49">
        <f>$E157*Ввод!BA225</f>
        <v>0</v>
      </c>
      <c r="BC157" s="49">
        <f>$E157*Ввод!BB225</f>
        <v>0</v>
      </c>
      <c r="BD157" s="49">
        <f>$E157*Ввод!BC225</f>
        <v>0</v>
      </c>
      <c r="BE157" s="49">
        <f>$E157*Ввод!BD225</f>
        <v>0</v>
      </c>
      <c r="BF157" s="49">
        <f>$E157*Ввод!BE225</f>
        <v>0</v>
      </c>
      <c r="BG157" s="49">
        <f>$E157*Ввод!BF225</f>
        <v>0</v>
      </c>
      <c r="BH157" s="49">
        <f>$E157*Ввод!BG225</f>
        <v>0</v>
      </c>
      <c r="BI157" s="49">
        <f>$E157*Ввод!BH225</f>
        <v>0</v>
      </c>
      <c r="BJ157" s="49">
        <f>$E157*Ввод!BI225</f>
        <v>0</v>
      </c>
      <c r="BK157" s="49">
        <f>$E157*Ввод!BJ225</f>
        <v>0</v>
      </c>
      <c r="BL157" s="49">
        <f>$E157*Ввод!BK225</f>
        <v>0</v>
      </c>
      <c r="BM157" s="49">
        <f>$E157*Ввод!BL225</f>
        <v>0</v>
      </c>
      <c r="BN157" s="49">
        <f>$E157*Ввод!BM225</f>
        <v>0</v>
      </c>
      <c r="BO157" s="49">
        <f>$E157*Ввод!BN225</f>
        <v>0</v>
      </c>
      <c r="BP157" s="49">
        <f>$E157*Ввод!BO225</f>
        <v>0</v>
      </c>
      <c r="BQ157" s="49">
        <f>$E157*Ввод!BP225</f>
        <v>0</v>
      </c>
      <c r="BR157" s="49">
        <f>$E157*Ввод!BQ225</f>
        <v>0</v>
      </c>
      <c r="BS157" s="49">
        <f>$E157*Ввод!BR225</f>
        <v>0</v>
      </c>
      <c r="BT157" s="49">
        <f>$E157*Ввод!BS225</f>
        <v>0</v>
      </c>
      <c r="BU157" s="49">
        <f>$E157*Ввод!BT225</f>
        <v>0</v>
      </c>
      <c r="BV157" s="49">
        <f>$E157*Ввод!BU225</f>
        <v>0</v>
      </c>
      <c r="BW157" s="49">
        <f>$E157*Ввод!BV225</f>
        <v>0</v>
      </c>
      <c r="BX157" s="49">
        <f>$E157*Ввод!BW225</f>
        <v>0</v>
      </c>
      <c r="BY157" s="49">
        <f>$E157*Ввод!BX225</f>
        <v>0</v>
      </c>
      <c r="BZ157" s="49">
        <f>$E157*Ввод!BY225</f>
        <v>0</v>
      </c>
      <c r="CA157" s="49">
        <f>$E157*Ввод!BZ225</f>
        <v>0</v>
      </c>
      <c r="CB157" s="49">
        <f>$E157*Ввод!CA225</f>
        <v>0</v>
      </c>
      <c r="CC157" s="49">
        <f>$E157*Ввод!CB225</f>
        <v>0</v>
      </c>
      <c r="CD157" s="49">
        <f>$E157*Ввод!CC225</f>
        <v>0</v>
      </c>
      <c r="CE157" s="49">
        <f>$E157*Ввод!CD225</f>
        <v>0</v>
      </c>
      <c r="CF157" s="49">
        <f>$E157*Ввод!CE225</f>
        <v>0</v>
      </c>
      <c r="CG157" s="49">
        <f>$E157*Ввод!CF225</f>
        <v>0</v>
      </c>
      <c r="CH157" s="49">
        <f>$E157*Ввод!CG225</f>
        <v>0</v>
      </c>
      <c r="CI157" s="49">
        <f>$E157*Ввод!CH225</f>
        <v>0</v>
      </c>
      <c r="CJ157" s="49">
        <f>$E157*Ввод!CI225</f>
        <v>0</v>
      </c>
      <c r="CK157" s="49">
        <f>$E157*Ввод!CJ225</f>
        <v>0</v>
      </c>
      <c r="CL157" s="49">
        <f>$E157*Ввод!CK225</f>
        <v>0</v>
      </c>
      <c r="CM157" s="49">
        <f>$E157*Ввод!CL225</f>
        <v>0</v>
      </c>
      <c r="CN157" s="49">
        <f>$E157*Ввод!CM225</f>
        <v>0</v>
      </c>
      <c r="CO157" s="49">
        <f>$E157*Ввод!CN225</f>
        <v>0</v>
      </c>
      <c r="CP157" s="49">
        <f>$E157*Ввод!CO225</f>
        <v>0</v>
      </c>
      <c r="CQ157" s="49">
        <f>$E157*Ввод!CP225</f>
        <v>0</v>
      </c>
      <c r="CR157" s="49">
        <f>$E157*Ввод!CQ225</f>
        <v>0</v>
      </c>
      <c r="CS157" s="49">
        <f>$E157*Ввод!CR225</f>
        <v>0</v>
      </c>
      <c r="CT157" s="49">
        <f>$E157*Ввод!CS225</f>
        <v>0</v>
      </c>
      <c r="CU157" s="49">
        <f>$E157*Ввод!CT225</f>
        <v>0</v>
      </c>
      <c r="CV157" s="49">
        <f>$E157*Ввод!CU225</f>
        <v>0</v>
      </c>
      <c r="CW157" s="49">
        <f>$E157*Ввод!CV225</f>
        <v>0</v>
      </c>
      <c r="CX157" s="49">
        <f>$E157*Ввод!CW225</f>
        <v>0</v>
      </c>
      <c r="CY157" s="49">
        <f>$E157*Ввод!CX225</f>
        <v>0</v>
      </c>
      <c r="CZ157" s="49">
        <f>$E157*Ввод!CY225</f>
        <v>0</v>
      </c>
      <c r="DA157" s="49">
        <f>$E157*Ввод!CZ225</f>
        <v>0</v>
      </c>
      <c r="DB157" s="49">
        <f>$E157*Ввод!DA225</f>
        <v>0</v>
      </c>
      <c r="DC157" s="49">
        <f>$E157*Ввод!DB225</f>
        <v>0</v>
      </c>
      <c r="DD157" s="49">
        <f>$E157*Ввод!DC225</f>
        <v>0</v>
      </c>
      <c r="DE157" s="49">
        <f>$E157*Ввод!DD225</f>
        <v>0</v>
      </c>
      <c r="DF157" s="49">
        <f>$E157*Ввод!DE225</f>
        <v>0</v>
      </c>
      <c r="DG157" s="49">
        <f>$E157*Ввод!DF225</f>
        <v>0</v>
      </c>
      <c r="DH157" s="49">
        <f>$E157*Ввод!DG225</f>
        <v>0</v>
      </c>
      <c r="DI157" s="49">
        <f>$E157*Ввод!DH225</f>
        <v>0</v>
      </c>
      <c r="DJ157" s="49">
        <f>$E157*Ввод!DI225</f>
        <v>0</v>
      </c>
    </row>
    <row r="158" spans="2:114" x14ac:dyDescent="0.25">
      <c r="B158" s="162" t="str">
        <f t="shared" si="58"/>
        <v>Плата за загрязнение воздуха</v>
      </c>
      <c r="C158" s="32"/>
      <c r="D158" s="45" t="s">
        <v>138</v>
      </c>
      <c r="E158" s="45">
        <f>N(Ввод!H226)</f>
        <v>0</v>
      </c>
      <c r="F158" s="49"/>
      <c r="G158" s="49">
        <f t="shared" si="59"/>
        <v>0</v>
      </c>
      <c r="H158" s="49"/>
      <c r="I158" s="170"/>
      <c r="J158" s="49">
        <f>$E158*Ввод!I226</f>
        <v>0</v>
      </c>
      <c r="K158" s="49">
        <f>$E158*Ввод!J226</f>
        <v>0</v>
      </c>
      <c r="L158" s="49">
        <f>$E158*Ввод!K226</f>
        <v>0</v>
      </c>
      <c r="M158" s="49">
        <f>$E158*Ввод!L226</f>
        <v>0</v>
      </c>
      <c r="N158" s="49">
        <f>$E158*Ввод!M226</f>
        <v>0</v>
      </c>
      <c r="O158" s="49">
        <f>$E158*Ввод!N226</f>
        <v>0</v>
      </c>
      <c r="P158" s="49">
        <f>$E158*Ввод!O226</f>
        <v>0</v>
      </c>
      <c r="Q158" s="49">
        <f>$E158*Ввод!P226</f>
        <v>0</v>
      </c>
      <c r="R158" s="49">
        <f>$E158*Ввод!Q226</f>
        <v>0</v>
      </c>
      <c r="S158" s="49">
        <f>$E158*Ввод!R226</f>
        <v>0</v>
      </c>
      <c r="T158" s="49">
        <f>$E158*Ввод!S226</f>
        <v>0</v>
      </c>
      <c r="U158" s="49">
        <f>$E158*Ввод!T226</f>
        <v>0</v>
      </c>
      <c r="V158" s="49">
        <f>$E158*Ввод!U226</f>
        <v>0</v>
      </c>
      <c r="W158" s="49">
        <f>$E158*Ввод!V226</f>
        <v>0</v>
      </c>
      <c r="X158" s="49">
        <f>$E158*Ввод!W226</f>
        <v>0</v>
      </c>
      <c r="Y158" s="49">
        <f>$E158*Ввод!X226</f>
        <v>0</v>
      </c>
      <c r="Z158" s="49">
        <f>$E158*Ввод!Y226</f>
        <v>0</v>
      </c>
      <c r="AA158" s="49">
        <f>$E158*Ввод!Z226</f>
        <v>0</v>
      </c>
      <c r="AB158" s="49">
        <f>$E158*Ввод!AA226</f>
        <v>0</v>
      </c>
      <c r="AC158" s="49">
        <f>$E158*Ввод!AB226</f>
        <v>0</v>
      </c>
      <c r="AD158" s="49">
        <f>$E158*Ввод!AC226</f>
        <v>0</v>
      </c>
      <c r="AE158" s="49">
        <f>$E158*Ввод!AD226</f>
        <v>0</v>
      </c>
      <c r="AF158" s="49">
        <f>$E158*Ввод!AE226</f>
        <v>0</v>
      </c>
      <c r="AG158" s="49">
        <f>$E158*Ввод!AF226</f>
        <v>0</v>
      </c>
      <c r="AH158" s="49">
        <f>$E158*Ввод!AG226</f>
        <v>0</v>
      </c>
      <c r="AI158" s="49">
        <f>$E158*Ввод!AH226</f>
        <v>0</v>
      </c>
      <c r="AJ158" s="49">
        <f>$E158*Ввод!AI226</f>
        <v>0</v>
      </c>
      <c r="AK158" s="49">
        <f>$E158*Ввод!AJ226</f>
        <v>0</v>
      </c>
      <c r="AL158" s="49">
        <f>$E158*Ввод!AK226</f>
        <v>0</v>
      </c>
      <c r="AM158" s="49">
        <f>$E158*Ввод!AL226</f>
        <v>0</v>
      </c>
      <c r="AN158" s="49">
        <f>$E158*Ввод!AM226</f>
        <v>0</v>
      </c>
      <c r="AO158" s="49">
        <f>$E158*Ввод!AN226</f>
        <v>0</v>
      </c>
      <c r="AP158" s="49">
        <f>$E158*Ввод!AO226</f>
        <v>0</v>
      </c>
      <c r="AQ158" s="49">
        <f>$E158*Ввод!AP226</f>
        <v>0</v>
      </c>
      <c r="AR158" s="49">
        <f>$E158*Ввод!AQ226</f>
        <v>0</v>
      </c>
      <c r="AS158" s="49">
        <f>$E158*Ввод!AR226</f>
        <v>0</v>
      </c>
      <c r="AT158" s="49">
        <f>$E158*Ввод!AS226</f>
        <v>0</v>
      </c>
      <c r="AU158" s="49">
        <f>$E158*Ввод!AT226</f>
        <v>0</v>
      </c>
      <c r="AV158" s="49">
        <f>$E158*Ввод!AU226</f>
        <v>0</v>
      </c>
      <c r="AW158" s="49">
        <f>$E158*Ввод!AV226</f>
        <v>0</v>
      </c>
      <c r="AX158" s="49">
        <f>$E158*Ввод!AW226</f>
        <v>0</v>
      </c>
      <c r="AY158" s="49">
        <f>$E158*Ввод!AX226</f>
        <v>0</v>
      </c>
      <c r="AZ158" s="49">
        <f>$E158*Ввод!AY226</f>
        <v>0</v>
      </c>
      <c r="BA158" s="49">
        <f>$E158*Ввод!AZ226</f>
        <v>0</v>
      </c>
      <c r="BB158" s="49">
        <f>$E158*Ввод!BA226</f>
        <v>0</v>
      </c>
      <c r="BC158" s="49">
        <f>$E158*Ввод!BB226</f>
        <v>0</v>
      </c>
      <c r="BD158" s="49">
        <f>$E158*Ввод!BC226</f>
        <v>0</v>
      </c>
      <c r="BE158" s="49">
        <f>$E158*Ввод!BD226</f>
        <v>0</v>
      </c>
      <c r="BF158" s="49">
        <f>$E158*Ввод!BE226</f>
        <v>0</v>
      </c>
      <c r="BG158" s="49">
        <f>$E158*Ввод!BF226</f>
        <v>0</v>
      </c>
      <c r="BH158" s="49">
        <f>$E158*Ввод!BG226</f>
        <v>0</v>
      </c>
      <c r="BI158" s="49">
        <f>$E158*Ввод!BH226</f>
        <v>0</v>
      </c>
      <c r="BJ158" s="49">
        <f>$E158*Ввод!BI226</f>
        <v>0</v>
      </c>
      <c r="BK158" s="49">
        <f>$E158*Ввод!BJ226</f>
        <v>0</v>
      </c>
      <c r="BL158" s="49">
        <f>$E158*Ввод!BK226</f>
        <v>0</v>
      </c>
      <c r="BM158" s="49">
        <f>$E158*Ввод!BL226</f>
        <v>0</v>
      </c>
      <c r="BN158" s="49">
        <f>$E158*Ввод!BM226</f>
        <v>0</v>
      </c>
      <c r="BO158" s="49">
        <f>$E158*Ввод!BN226</f>
        <v>0</v>
      </c>
      <c r="BP158" s="49">
        <f>$E158*Ввод!BO226</f>
        <v>0</v>
      </c>
      <c r="BQ158" s="49">
        <f>$E158*Ввод!BP226</f>
        <v>0</v>
      </c>
      <c r="BR158" s="49">
        <f>$E158*Ввод!BQ226</f>
        <v>0</v>
      </c>
      <c r="BS158" s="49">
        <f>$E158*Ввод!BR226</f>
        <v>0</v>
      </c>
      <c r="BT158" s="49">
        <f>$E158*Ввод!BS226</f>
        <v>0</v>
      </c>
      <c r="BU158" s="49">
        <f>$E158*Ввод!BT226</f>
        <v>0</v>
      </c>
      <c r="BV158" s="49">
        <f>$E158*Ввод!BU226</f>
        <v>0</v>
      </c>
      <c r="BW158" s="49">
        <f>$E158*Ввод!BV226</f>
        <v>0</v>
      </c>
      <c r="BX158" s="49">
        <f>$E158*Ввод!BW226</f>
        <v>0</v>
      </c>
      <c r="BY158" s="49">
        <f>$E158*Ввод!BX226</f>
        <v>0</v>
      </c>
      <c r="BZ158" s="49">
        <f>$E158*Ввод!BY226</f>
        <v>0</v>
      </c>
      <c r="CA158" s="49">
        <f>$E158*Ввод!BZ226</f>
        <v>0</v>
      </c>
      <c r="CB158" s="49">
        <f>$E158*Ввод!CA226</f>
        <v>0</v>
      </c>
      <c r="CC158" s="49">
        <f>$E158*Ввод!CB226</f>
        <v>0</v>
      </c>
      <c r="CD158" s="49">
        <f>$E158*Ввод!CC226</f>
        <v>0</v>
      </c>
      <c r="CE158" s="49">
        <f>$E158*Ввод!CD226</f>
        <v>0</v>
      </c>
      <c r="CF158" s="49">
        <f>$E158*Ввод!CE226</f>
        <v>0</v>
      </c>
      <c r="CG158" s="49">
        <f>$E158*Ввод!CF226</f>
        <v>0</v>
      </c>
      <c r="CH158" s="49">
        <f>$E158*Ввод!CG226</f>
        <v>0</v>
      </c>
      <c r="CI158" s="49">
        <f>$E158*Ввод!CH226</f>
        <v>0</v>
      </c>
      <c r="CJ158" s="49">
        <f>$E158*Ввод!CI226</f>
        <v>0</v>
      </c>
      <c r="CK158" s="49">
        <f>$E158*Ввод!CJ226</f>
        <v>0</v>
      </c>
      <c r="CL158" s="49">
        <f>$E158*Ввод!CK226</f>
        <v>0</v>
      </c>
      <c r="CM158" s="49">
        <f>$E158*Ввод!CL226</f>
        <v>0</v>
      </c>
      <c r="CN158" s="49">
        <f>$E158*Ввод!CM226</f>
        <v>0</v>
      </c>
      <c r="CO158" s="49">
        <f>$E158*Ввод!CN226</f>
        <v>0</v>
      </c>
      <c r="CP158" s="49">
        <f>$E158*Ввод!CO226</f>
        <v>0</v>
      </c>
      <c r="CQ158" s="49">
        <f>$E158*Ввод!CP226</f>
        <v>0</v>
      </c>
      <c r="CR158" s="49">
        <f>$E158*Ввод!CQ226</f>
        <v>0</v>
      </c>
      <c r="CS158" s="49">
        <f>$E158*Ввод!CR226</f>
        <v>0</v>
      </c>
      <c r="CT158" s="49">
        <f>$E158*Ввод!CS226</f>
        <v>0</v>
      </c>
      <c r="CU158" s="49">
        <f>$E158*Ввод!CT226</f>
        <v>0</v>
      </c>
      <c r="CV158" s="49">
        <f>$E158*Ввод!CU226</f>
        <v>0</v>
      </c>
      <c r="CW158" s="49">
        <f>$E158*Ввод!CV226</f>
        <v>0</v>
      </c>
      <c r="CX158" s="49">
        <f>$E158*Ввод!CW226</f>
        <v>0</v>
      </c>
      <c r="CY158" s="49">
        <f>$E158*Ввод!CX226</f>
        <v>0</v>
      </c>
      <c r="CZ158" s="49">
        <f>$E158*Ввод!CY226</f>
        <v>0</v>
      </c>
      <c r="DA158" s="49">
        <f>$E158*Ввод!CZ226</f>
        <v>0</v>
      </c>
      <c r="DB158" s="49">
        <f>$E158*Ввод!DA226</f>
        <v>0</v>
      </c>
      <c r="DC158" s="49">
        <f>$E158*Ввод!DB226</f>
        <v>0</v>
      </c>
      <c r="DD158" s="49">
        <f>$E158*Ввод!DC226</f>
        <v>0</v>
      </c>
      <c r="DE158" s="49">
        <f>$E158*Ввод!DD226</f>
        <v>0</v>
      </c>
      <c r="DF158" s="49">
        <f>$E158*Ввод!DE226</f>
        <v>0</v>
      </c>
      <c r="DG158" s="49">
        <f>$E158*Ввод!DF226</f>
        <v>0</v>
      </c>
      <c r="DH158" s="49">
        <f>$E158*Ввод!DG226</f>
        <v>0</v>
      </c>
      <c r="DI158" s="49">
        <f>$E158*Ввод!DH226</f>
        <v>0</v>
      </c>
      <c r="DJ158" s="49">
        <f>$E158*Ввод!DI226</f>
        <v>0</v>
      </c>
    </row>
    <row r="159" spans="2:114" x14ac:dyDescent="0.25">
      <c r="B159" s="162" t="str">
        <f t="shared" si="58"/>
        <v>Плата за размещение твердых отходов</v>
      </c>
      <c r="C159" s="32"/>
      <c r="D159" s="45" t="s">
        <v>138</v>
      </c>
      <c r="E159" s="45">
        <f>N(Ввод!H227)</f>
        <v>0</v>
      </c>
      <c r="F159" s="49"/>
      <c r="G159" s="49">
        <f t="shared" si="59"/>
        <v>0</v>
      </c>
      <c r="H159" s="49"/>
      <c r="I159" s="170"/>
      <c r="J159" s="49">
        <f>$E159*Ввод!I227</f>
        <v>0</v>
      </c>
      <c r="K159" s="49">
        <f>$E159*Ввод!J227</f>
        <v>0</v>
      </c>
      <c r="L159" s="49">
        <f>$E159*Ввод!K227</f>
        <v>0</v>
      </c>
      <c r="M159" s="49">
        <f>$E159*Ввод!L227</f>
        <v>0</v>
      </c>
      <c r="N159" s="49">
        <f>$E159*Ввод!M227</f>
        <v>0</v>
      </c>
      <c r="O159" s="49">
        <f>$E159*Ввод!N227</f>
        <v>0</v>
      </c>
      <c r="P159" s="49">
        <f>$E159*Ввод!O227</f>
        <v>0</v>
      </c>
      <c r="Q159" s="49">
        <f>$E159*Ввод!P227</f>
        <v>0</v>
      </c>
      <c r="R159" s="49">
        <f>$E159*Ввод!Q227</f>
        <v>0</v>
      </c>
      <c r="S159" s="49">
        <f>$E159*Ввод!R227</f>
        <v>0</v>
      </c>
      <c r="T159" s="49">
        <f>$E159*Ввод!S227</f>
        <v>0</v>
      </c>
      <c r="U159" s="49">
        <f>$E159*Ввод!T227</f>
        <v>0</v>
      </c>
      <c r="V159" s="49">
        <f>$E159*Ввод!U227</f>
        <v>0</v>
      </c>
      <c r="W159" s="49">
        <f>$E159*Ввод!V227</f>
        <v>0</v>
      </c>
      <c r="X159" s="49">
        <f>$E159*Ввод!W227</f>
        <v>0</v>
      </c>
      <c r="Y159" s="49">
        <f>$E159*Ввод!X227</f>
        <v>0</v>
      </c>
      <c r="Z159" s="49">
        <f>$E159*Ввод!Y227</f>
        <v>0</v>
      </c>
      <c r="AA159" s="49">
        <f>$E159*Ввод!Z227</f>
        <v>0</v>
      </c>
      <c r="AB159" s="49">
        <f>$E159*Ввод!AA227</f>
        <v>0</v>
      </c>
      <c r="AC159" s="49">
        <f>$E159*Ввод!AB227</f>
        <v>0</v>
      </c>
      <c r="AD159" s="49">
        <f>$E159*Ввод!AC227</f>
        <v>0</v>
      </c>
      <c r="AE159" s="49">
        <f>$E159*Ввод!AD227</f>
        <v>0</v>
      </c>
      <c r="AF159" s="49">
        <f>$E159*Ввод!AE227</f>
        <v>0</v>
      </c>
      <c r="AG159" s="49">
        <f>$E159*Ввод!AF227</f>
        <v>0</v>
      </c>
      <c r="AH159" s="49">
        <f>$E159*Ввод!AG227</f>
        <v>0</v>
      </c>
      <c r="AI159" s="49">
        <f>$E159*Ввод!AH227</f>
        <v>0</v>
      </c>
      <c r="AJ159" s="49">
        <f>$E159*Ввод!AI227</f>
        <v>0</v>
      </c>
      <c r="AK159" s="49">
        <f>$E159*Ввод!AJ227</f>
        <v>0</v>
      </c>
      <c r="AL159" s="49">
        <f>$E159*Ввод!AK227</f>
        <v>0</v>
      </c>
      <c r="AM159" s="49">
        <f>$E159*Ввод!AL227</f>
        <v>0</v>
      </c>
      <c r="AN159" s="49">
        <f>$E159*Ввод!AM227</f>
        <v>0</v>
      </c>
      <c r="AO159" s="49">
        <f>$E159*Ввод!AN227</f>
        <v>0</v>
      </c>
      <c r="AP159" s="49">
        <f>$E159*Ввод!AO227</f>
        <v>0</v>
      </c>
      <c r="AQ159" s="49">
        <f>$E159*Ввод!AP227</f>
        <v>0</v>
      </c>
      <c r="AR159" s="49">
        <f>$E159*Ввод!AQ227</f>
        <v>0</v>
      </c>
      <c r="AS159" s="49">
        <f>$E159*Ввод!AR227</f>
        <v>0</v>
      </c>
      <c r="AT159" s="49">
        <f>$E159*Ввод!AS227</f>
        <v>0</v>
      </c>
      <c r="AU159" s="49">
        <f>$E159*Ввод!AT227</f>
        <v>0</v>
      </c>
      <c r="AV159" s="49">
        <f>$E159*Ввод!AU227</f>
        <v>0</v>
      </c>
      <c r="AW159" s="49">
        <f>$E159*Ввод!AV227</f>
        <v>0</v>
      </c>
      <c r="AX159" s="49">
        <f>$E159*Ввод!AW227</f>
        <v>0</v>
      </c>
      <c r="AY159" s="49">
        <f>$E159*Ввод!AX227</f>
        <v>0</v>
      </c>
      <c r="AZ159" s="49">
        <f>$E159*Ввод!AY227</f>
        <v>0</v>
      </c>
      <c r="BA159" s="49">
        <f>$E159*Ввод!AZ227</f>
        <v>0</v>
      </c>
      <c r="BB159" s="49">
        <f>$E159*Ввод!BA227</f>
        <v>0</v>
      </c>
      <c r="BC159" s="49">
        <f>$E159*Ввод!BB227</f>
        <v>0</v>
      </c>
      <c r="BD159" s="49">
        <f>$E159*Ввод!BC227</f>
        <v>0</v>
      </c>
      <c r="BE159" s="49">
        <f>$E159*Ввод!BD227</f>
        <v>0</v>
      </c>
      <c r="BF159" s="49">
        <f>$E159*Ввод!BE227</f>
        <v>0</v>
      </c>
      <c r="BG159" s="49">
        <f>$E159*Ввод!BF227</f>
        <v>0</v>
      </c>
      <c r="BH159" s="49">
        <f>$E159*Ввод!BG227</f>
        <v>0</v>
      </c>
      <c r="BI159" s="49">
        <f>$E159*Ввод!BH227</f>
        <v>0</v>
      </c>
      <c r="BJ159" s="49">
        <f>$E159*Ввод!BI227</f>
        <v>0</v>
      </c>
      <c r="BK159" s="49">
        <f>$E159*Ввод!BJ227</f>
        <v>0</v>
      </c>
      <c r="BL159" s="49">
        <f>$E159*Ввод!BK227</f>
        <v>0</v>
      </c>
      <c r="BM159" s="49">
        <f>$E159*Ввод!BL227</f>
        <v>0</v>
      </c>
      <c r="BN159" s="49">
        <f>$E159*Ввод!BM227</f>
        <v>0</v>
      </c>
      <c r="BO159" s="49">
        <f>$E159*Ввод!BN227</f>
        <v>0</v>
      </c>
      <c r="BP159" s="49">
        <f>$E159*Ввод!BO227</f>
        <v>0</v>
      </c>
      <c r="BQ159" s="49">
        <f>$E159*Ввод!BP227</f>
        <v>0</v>
      </c>
      <c r="BR159" s="49">
        <f>$E159*Ввод!BQ227</f>
        <v>0</v>
      </c>
      <c r="BS159" s="49">
        <f>$E159*Ввод!BR227</f>
        <v>0</v>
      </c>
      <c r="BT159" s="49">
        <f>$E159*Ввод!BS227</f>
        <v>0</v>
      </c>
      <c r="BU159" s="49">
        <f>$E159*Ввод!BT227</f>
        <v>0</v>
      </c>
      <c r="BV159" s="49">
        <f>$E159*Ввод!BU227</f>
        <v>0</v>
      </c>
      <c r="BW159" s="49">
        <f>$E159*Ввод!BV227</f>
        <v>0</v>
      </c>
      <c r="BX159" s="49">
        <f>$E159*Ввод!BW227</f>
        <v>0</v>
      </c>
      <c r="BY159" s="49">
        <f>$E159*Ввод!BX227</f>
        <v>0</v>
      </c>
      <c r="BZ159" s="49">
        <f>$E159*Ввод!BY227</f>
        <v>0</v>
      </c>
      <c r="CA159" s="49">
        <f>$E159*Ввод!BZ227</f>
        <v>0</v>
      </c>
      <c r="CB159" s="49">
        <f>$E159*Ввод!CA227</f>
        <v>0</v>
      </c>
      <c r="CC159" s="49">
        <f>$E159*Ввод!CB227</f>
        <v>0</v>
      </c>
      <c r="CD159" s="49">
        <f>$E159*Ввод!CC227</f>
        <v>0</v>
      </c>
      <c r="CE159" s="49">
        <f>$E159*Ввод!CD227</f>
        <v>0</v>
      </c>
      <c r="CF159" s="49">
        <f>$E159*Ввод!CE227</f>
        <v>0</v>
      </c>
      <c r="CG159" s="49">
        <f>$E159*Ввод!CF227</f>
        <v>0</v>
      </c>
      <c r="CH159" s="49">
        <f>$E159*Ввод!CG227</f>
        <v>0</v>
      </c>
      <c r="CI159" s="49">
        <f>$E159*Ввод!CH227</f>
        <v>0</v>
      </c>
      <c r="CJ159" s="49">
        <f>$E159*Ввод!CI227</f>
        <v>0</v>
      </c>
      <c r="CK159" s="49">
        <f>$E159*Ввод!CJ227</f>
        <v>0</v>
      </c>
      <c r="CL159" s="49">
        <f>$E159*Ввод!CK227</f>
        <v>0</v>
      </c>
      <c r="CM159" s="49">
        <f>$E159*Ввод!CL227</f>
        <v>0</v>
      </c>
      <c r="CN159" s="49">
        <f>$E159*Ввод!CM227</f>
        <v>0</v>
      </c>
      <c r="CO159" s="49">
        <f>$E159*Ввод!CN227</f>
        <v>0</v>
      </c>
      <c r="CP159" s="49">
        <f>$E159*Ввод!CO227</f>
        <v>0</v>
      </c>
      <c r="CQ159" s="49">
        <f>$E159*Ввод!CP227</f>
        <v>0</v>
      </c>
      <c r="CR159" s="49">
        <f>$E159*Ввод!CQ227</f>
        <v>0</v>
      </c>
      <c r="CS159" s="49">
        <f>$E159*Ввод!CR227</f>
        <v>0</v>
      </c>
      <c r="CT159" s="49">
        <f>$E159*Ввод!CS227</f>
        <v>0</v>
      </c>
      <c r="CU159" s="49">
        <f>$E159*Ввод!CT227</f>
        <v>0</v>
      </c>
      <c r="CV159" s="49">
        <f>$E159*Ввод!CU227</f>
        <v>0</v>
      </c>
      <c r="CW159" s="49">
        <f>$E159*Ввод!CV227</f>
        <v>0</v>
      </c>
      <c r="CX159" s="49">
        <f>$E159*Ввод!CW227</f>
        <v>0</v>
      </c>
      <c r="CY159" s="49">
        <f>$E159*Ввод!CX227</f>
        <v>0</v>
      </c>
      <c r="CZ159" s="49">
        <f>$E159*Ввод!CY227</f>
        <v>0</v>
      </c>
      <c r="DA159" s="49">
        <f>$E159*Ввод!CZ227</f>
        <v>0</v>
      </c>
      <c r="DB159" s="49">
        <f>$E159*Ввод!DA227</f>
        <v>0</v>
      </c>
      <c r="DC159" s="49">
        <f>$E159*Ввод!DB227</f>
        <v>0</v>
      </c>
      <c r="DD159" s="49">
        <f>$E159*Ввод!DC227</f>
        <v>0</v>
      </c>
      <c r="DE159" s="49">
        <f>$E159*Ввод!DD227</f>
        <v>0</v>
      </c>
      <c r="DF159" s="49">
        <f>$E159*Ввод!DE227</f>
        <v>0</v>
      </c>
      <c r="DG159" s="49">
        <f>$E159*Ввод!DF227</f>
        <v>0</v>
      </c>
      <c r="DH159" s="49">
        <f>$E159*Ввод!DG227</f>
        <v>0</v>
      </c>
      <c r="DI159" s="49">
        <f>$E159*Ввод!DH227</f>
        <v>0</v>
      </c>
      <c r="DJ159" s="49">
        <f>$E159*Ввод!DI227</f>
        <v>0</v>
      </c>
    </row>
    <row r="160" spans="2:114" x14ac:dyDescent="0.25">
      <c r="B160" s="162" t="str">
        <f t="shared" si="58"/>
        <v>Отчисления на социальные нужды</v>
      </c>
      <c r="C160" s="32"/>
      <c r="D160" s="45" t="s">
        <v>138</v>
      </c>
      <c r="E160" s="45">
        <f>N(Ввод!H228)</f>
        <v>0</v>
      </c>
      <c r="F160" s="49"/>
      <c r="G160" s="49">
        <f t="shared" si="59"/>
        <v>0</v>
      </c>
      <c r="H160" s="49"/>
      <c r="I160" s="170"/>
      <c r="J160" s="49">
        <f>$E160*Ввод!I228</f>
        <v>0</v>
      </c>
      <c r="K160" s="49">
        <f>$E160*Ввод!J228</f>
        <v>0</v>
      </c>
      <c r="L160" s="49">
        <f>$E160*Ввод!K228</f>
        <v>0</v>
      </c>
      <c r="M160" s="49">
        <f>$E160*Ввод!L228</f>
        <v>0</v>
      </c>
      <c r="N160" s="49">
        <f>$E160*Ввод!M228</f>
        <v>0</v>
      </c>
      <c r="O160" s="49">
        <f>$E160*Ввод!N228</f>
        <v>0</v>
      </c>
      <c r="P160" s="49">
        <f>$E160*Ввод!O228</f>
        <v>0</v>
      </c>
      <c r="Q160" s="49">
        <f>$E160*Ввод!P228</f>
        <v>0</v>
      </c>
      <c r="R160" s="49">
        <f>$E160*Ввод!Q228</f>
        <v>0</v>
      </c>
      <c r="S160" s="49">
        <f>$E160*Ввод!R228</f>
        <v>0</v>
      </c>
      <c r="T160" s="49">
        <f>$E160*Ввод!S228</f>
        <v>0</v>
      </c>
      <c r="U160" s="49">
        <f>$E160*Ввод!T228</f>
        <v>0</v>
      </c>
      <c r="V160" s="49">
        <f>$E160*Ввод!U228</f>
        <v>0</v>
      </c>
      <c r="W160" s="49">
        <f>$E160*Ввод!V228</f>
        <v>0</v>
      </c>
      <c r="X160" s="49">
        <f>$E160*Ввод!W228</f>
        <v>0</v>
      </c>
      <c r="Y160" s="49">
        <f>$E160*Ввод!X228</f>
        <v>0</v>
      </c>
      <c r="Z160" s="49">
        <f>$E160*Ввод!Y228</f>
        <v>0</v>
      </c>
      <c r="AA160" s="49">
        <f>$E160*Ввод!Z228</f>
        <v>0</v>
      </c>
      <c r="AB160" s="49">
        <f>$E160*Ввод!AA228</f>
        <v>0</v>
      </c>
      <c r="AC160" s="49">
        <f>$E160*Ввод!AB228</f>
        <v>0</v>
      </c>
      <c r="AD160" s="49">
        <f>$E160*Ввод!AC228</f>
        <v>0</v>
      </c>
      <c r="AE160" s="49">
        <f>$E160*Ввод!AD228</f>
        <v>0</v>
      </c>
      <c r="AF160" s="49">
        <f>$E160*Ввод!AE228</f>
        <v>0</v>
      </c>
      <c r="AG160" s="49">
        <f>$E160*Ввод!AF228</f>
        <v>0</v>
      </c>
      <c r="AH160" s="49">
        <f>$E160*Ввод!AG228</f>
        <v>0</v>
      </c>
      <c r="AI160" s="49">
        <f>$E160*Ввод!AH228</f>
        <v>0</v>
      </c>
      <c r="AJ160" s="49">
        <f>$E160*Ввод!AI228</f>
        <v>0</v>
      </c>
      <c r="AK160" s="49">
        <f>$E160*Ввод!AJ228</f>
        <v>0</v>
      </c>
      <c r="AL160" s="49">
        <f>$E160*Ввод!AK228</f>
        <v>0</v>
      </c>
      <c r="AM160" s="49">
        <f>$E160*Ввод!AL228</f>
        <v>0</v>
      </c>
      <c r="AN160" s="49">
        <f>$E160*Ввод!AM228</f>
        <v>0</v>
      </c>
      <c r="AO160" s="49">
        <f>$E160*Ввод!AN228</f>
        <v>0</v>
      </c>
      <c r="AP160" s="49">
        <f>$E160*Ввод!AO228</f>
        <v>0</v>
      </c>
      <c r="AQ160" s="49">
        <f>$E160*Ввод!AP228</f>
        <v>0</v>
      </c>
      <c r="AR160" s="49">
        <f>$E160*Ввод!AQ228</f>
        <v>0</v>
      </c>
      <c r="AS160" s="49">
        <f>$E160*Ввод!AR228</f>
        <v>0</v>
      </c>
      <c r="AT160" s="49">
        <f>$E160*Ввод!AS228</f>
        <v>0</v>
      </c>
      <c r="AU160" s="49">
        <f>$E160*Ввод!AT228</f>
        <v>0</v>
      </c>
      <c r="AV160" s="49">
        <f>$E160*Ввод!AU228</f>
        <v>0</v>
      </c>
      <c r="AW160" s="49">
        <f>$E160*Ввод!AV228</f>
        <v>0</v>
      </c>
      <c r="AX160" s="49">
        <f>$E160*Ввод!AW228</f>
        <v>0</v>
      </c>
      <c r="AY160" s="49">
        <f>$E160*Ввод!AX228</f>
        <v>0</v>
      </c>
      <c r="AZ160" s="49">
        <f>$E160*Ввод!AY228</f>
        <v>0</v>
      </c>
      <c r="BA160" s="49">
        <f>$E160*Ввод!AZ228</f>
        <v>0</v>
      </c>
      <c r="BB160" s="49">
        <f>$E160*Ввод!BA228</f>
        <v>0</v>
      </c>
      <c r="BC160" s="49">
        <f>$E160*Ввод!BB228</f>
        <v>0</v>
      </c>
      <c r="BD160" s="49">
        <f>$E160*Ввод!BC228</f>
        <v>0</v>
      </c>
      <c r="BE160" s="49">
        <f>$E160*Ввод!BD228</f>
        <v>0</v>
      </c>
      <c r="BF160" s="49">
        <f>$E160*Ввод!BE228</f>
        <v>0</v>
      </c>
      <c r="BG160" s="49">
        <f>$E160*Ввод!BF228</f>
        <v>0</v>
      </c>
      <c r="BH160" s="49">
        <f>$E160*Ввод!BG228</f>
        <v>0</v>
      </c>
      <c r="BI160" s="49">
        <f>$E160*Ввод!BH228</f>
        <v>0</v>
      </c>
      <c r="BJ160" s="49">
        <f>$E160*Ввод!BI228</f>
        <v>0</v>
      </c>
      <c r="BK160" s="49">
        <f>$E160*Ввод!BJ228</f>
        <v>0</v>
      </c>
      <c r="BL160" s="49">
        <f>$E160*Ввод!BK228</f>
        <v>0</v>
      </c>
      <c r="BM160" s="49">
        <f>$E160*Ввод!BL228</f>
        <v>0</v>
      </c>
      <c r="BN160" s="49">
        <f>$E160*Ввод!BM228</f>
        <v>0</v>
      </c>
      <c r="BO160" s="49">
        <f>$E160*Ввод!BN228</f>
        <v>0</v>
      </c>
      <c r="BP160" s="49">
        <f>$E160*Ввод!BO228</f>
        <v>0</v>
      </c>
      <c r="BQ160" s="49">
        <f>$E160*Ввод!BP228</f>
        <v>0</v>
      </c>
      <c r="BR160" s="49">
        <f>$E160*Ввод!BQ228</f>
        <v>0</v>
      </c>
      <c r="BS160" s="49">
        <f>$E160*Ввод!BR228</f>
        <v>0</v>
      </c>
      <c r="BT160" s="49">
        <f>$E160*Ввод!BS228</f>
        <v>0</v>
      </c>
      <c r="BU160" s="49">
        <f>$E160*Ввод!BT228</f>
        <v>0</v>
      </c>
      <c r="BV160" s="49">
        <f>$E160*Ввод!BU228</f>
        <v>0</v>
      </c>
      <c r="BW160" s="49">
        <f>$E160*Ввод!BV228</f>
        <v>0</v>
      </c>
      <c r="BX160" s="49">
        <f>$E160*Ввод!BW228</f>
        <v>0</v>
      </c>
      <c r="BY160" s="49">
        <f>$E160*Ввод!BX228</f>
        <v>0</v>
      </c>
      <c r="BZ160" s="49">
        <f>$E160*Ввод!BY228</f>
        <v>0</v>
      </c>
      <c r="CA160" s="49">
        <f>$E160*Ввод!BZ228</f>
        <v>0</v>
      </c>
      <c r="CB160" s="49">
        <f>$E160*Ввод!CA228</f>
        <v>0</v>
      </c>
      <c r="CC160" s="49">
        <f>$E160*Ввод!CB228</f>
        <v>0</v>
      </c>
      <c r="CD160" s="49">
        <f>$E160*Ввод!CC228</f>
        <v>0</v>
      </c>
      <c r="CE160" s="49">
        <f>$E160*Ввод!CD228</f>
        <v>0</v>
      </c>
      <c r="CF160" s="49">
        <f>$E160*Ввод!CE228</f>
        <v>0</v>
      </c>
      <c r="CG160" s="49">
        <f>$E160*Ввод!CF228</f>
        <v>0</v>
      </c>
      <c r="CH160" s="49">
        <f>$E160*Ввод!CG228</f>
        <v>0</v>
      </c>
      <c r="CI160" s="49">
        <f>$E160*Ввод!CH228</f>
        <v>0</v>
      </c>
      <c r="CJ160" s="49">
        <f>$E160*Ввод!CI228</f>
        <v>0</v>
      </c>
      <c r="CK160" s="49">
        <f>$E160*Ввод!CJ228</f>
        <v>0</v>
      </c>
      <c r="CL160" s="49">
        <f>$E160*Ввод!CK228</f>
        <v>0</v>
      </c>
      <c r="CM160" s="49">
        <f>$E160*Ввод!CL228</f>
        <v>0</v>
      </c>
      <c r="CN160" s="49">
        <f>$E160*Ввод!CM228</f>
        <v>0</v>
      </c>
      <c r="CO160" s="49">
        <f>$E160*Ввод!CN228</f>
        <v>0</v>
      </c>
      <c r="CP160" s="49">
        <f>$E160*Ввод!CO228</f>
        <v>0</v>
      </c>
      <c r="CQ160" s="49">
        <f>$E160*Ввод!CP228</f>
        <v>0</v>
      </c>
      <c r="CR160" s="49">
        <f>$E160*Ввод!CQ228</f>
        <v>0</v>
      </c>
      <c r="CS160" s="49">
        <f>$E160*Ввод!CR228</f>
        <v>0</v>
      </c>
      <c r="CT160" s="49">
        <f>$E160*Ввод!CS228</f>
        <v>0</v>
      </c>
      <c r="CU160" s="49">
        <f>$E160*Ввод!CT228</f>
        <v>0</v>
      </c>
      <c r="CV160" s="49">
        <f>$E160*Ввод!CU228</f>
        <v>0</v>
      </c>
      <c r="CW160" s="49">
        <f>$E160*Ввод!CV228</f>
        <v>0</v>
      </c>
      <c r="CX160" s="49">
        <f>$E160*Ввод!CW228</f>
        <v>0</v>
      </c>
      <c r="CY160" s="49">
        <f>$E160*Ввод!CX228</f>
        <v>0</v>
      </c>
      <c r="CZ160" s="49">
        <f>$E160*Ввод!CY228</f>
        <v>0</v>
      </c>
      <c r="DA160" s="49">
        <f>$E160*Ввод!CZ228</f>
        <v>0</v>
      </c>
      <c r="DB160" s="49">
        <f>$E160*Ввод!DA228</f>
        <v>0</v>
      </c>
      <c r="DC160" s="49">
        <f>$E160*Ввод!DB228</f>
        <v>0</v>
      </c>
      <c r="DD160" s="49">
        <f>$E160*Ввод!DC228</f>
        <v>0</v>
      </c>
      <c r="DE160" s="49">
        <f>$E160*Ввод!DD228</f>
        <v>0</v>
      </c>
      <c r="DF160" s="49">
        <f>$E160*Ввод!DE228</f>
        <v>0</v>
      </c>
      <c r="DG160" s="49">
        <f>$E160*Ввод!DF228</f>
        <v>0</v>
      </c>
      <c r="DH160" s="49">
        <f>$E160*Ввод!DG228</f>
        <v>0</v>
      </c>
      <c r="DI160" s="49">
        <f>$E160*Ввод!DH228</f>
        <v>0</v>
      </c>
      <c r="DJ160" s="49">
        <f>$E160*Ввод!DI228</f>
        <v>0</v>
      </c>
    </row>
    <row r="161" spans="1:114" x14ac:dyDescent="0.25">
      <c r="B161" s="162" t="str">
        <f t="shared" si="58"/>
        <v>Прочие неподконтрольные расходы №2</v>
      </c>
      <c r="C161" s="32"/>
      <c r="D161" s="45" t="s">
        <v>138</v>
      </c>
      <c r="E161" s="45">
        <f>N(Ввод!H229)</f>
        <v>0</v>
      </c>
      <c r="F161" s="49"/>
      <c r="G161" s="49">
        <f t="shared" si="59"/>
        <v>1</v>
      </c>
      <c r="H161" s="49"/>
      <c r="I161" s="170"/>
      <c r="J161" s="49">
        <f>$E161*Ввод!I229</f>
        <v>0</v>
      </c>
      <c r="K161" s="49">
        <f>$E161*Ввод!J229</f>
        <v>0</v>
      </c>
      <c r="L161" s="49">
        <f>$E161*Ввод!K229</f>
        <v>0</v>
      </c>
      <c r="M161" s="49">
        <f>$E161*Ввод!L229</f>
        <v>0</v>
      </c>
      <c r="N161" s="49">
        <f>$E161*Ввод!M229</f>
        <v>0</v>
      </c>
      <c r="O161" s="49">
        <f>$E161*Ввод!N229</f>
        <v>0</v>
      </c>
      <c r="P161" s="49">
        <f>$E161*Ввод!O229</f>
        <v>0</v>
      </c>
      <c r="Q161" s="49">
        <f>$E161*Ввод!P229</f>
        <v>0</v>
      </c>
      <c r="R161" s="49">
        <f>$E161*Ввод!Q229</f>
        <v>0</v>
      </c>
      <c r="S161" s="49">
        <f>$E161*Ввод!R229</f>
        <v>0</v>
      </c>
      <c r="T161" s="49">
        <f>$E161*Ввод!S229</f>
        <v>0</v>
      </c>
      <c r="U161" s="49">
        <f>$E161*Ввод!T229</f>
        <v>0</v>
      </c>
      <c r="V161" s="49">
        <f>$E161*Ввод!U229</f>
        <v>0</v>
      </c>
      <c r="W161" s="49">
        <f>$E161*Ввод!V229</f>
        <v>0</v>
      </c>
      <c r="X161" s="49">
        <f>$E161*Ввод!W229</f>
        <v>0</v>
      </c>
      <c r="Y161" s="49">
        <f>$E161*Ввод!X229</f>
        <v>0</v>
      </c>
      <c r="Z161" s="49">
        <f>$E161*Ввод!Y229</f>
        <v>0</v>
      </c>
      <c r="AA161" s="49">
        <f>$E161*Ввод!Z229</f>
        <v>0</v>
      </c>
      <c r="AB161" s="49">
        <f>$E161*Ввод!AA229</f>
        <v>0</v>
      </c>
      <c r="AC161" s="49">
        <f>$E161*Ввод!AB229</f>
        <v>0</v>
      </c>
      <c r="AD161" s="49">
        <f>$E161*Ввод!AC229</f>
        <v>0</v>
      </c>
      <c r="AE161" s="49">
        <f>$E161*Ввод!AD229</f>
        <v>0</v>
      </c>
      <c r="AF161" s="49">
        <f>$E161*Ввод!AE229</f>
        <v>0</v>
      </c>
      <c r="AG161" s="49">
        <f>$E161*Ввод!AF229</f>
        <v>0</v>
      </c>
      <c r="AH161" s="49">
        <f>$E161*Ввод!AG229</f>
        <v>0</v>
      </c>
      <c r="AI161" s="49">
        <f>$E161*Ввод!AH229</f>
        <v>0</v>
      </c>
      <c r="AJ161" s="49">
        <f>$E161*Ввод!AI229</f>
        <v>0</v>
      </c>
      <c r="AK161" s="49">
        <f>$E161*Ввод!AJ229</f>
        <v>0</v>
      </c>
      <c r="AL161" s="49">
        <f>$E161*Ввод!AK229</f>
        <v>0</v>
      </c>
      <c r="AM161" s="49">
        <f>$E161*Ввод!AL229</f>
        <v>0</v>
      </c>
      <c r="AN161" s="49">
        <f>$E161*Ввод!AM229</f>
        <v>0</v>
      </c>
      <c r="AO161" s="49">
        <f>$E161*Ввод!AN229</f>
        <v>0</v>
      </c>
      <c r="AP161" s="49">
        <f>$E161*Ввод!AO229</f>
        <v>0</v>
      </c>
      <c r="AQ161" s="49">
        <f>$E161*Ввод!AP229</f>
        <v>0</v>
      </c>
      <c r="AR161" s="49">
        <f>$E161*Ввод!AQ229</f>
        <v>0</v>
      </c>
      <c r="AS161" s="49">
        <f>$E161*Ввод!AR229</f>
        <v>0</v>
      </c>
      <c r="AT161" s="49">
        <f>$E161*Ввод!AS229</f>
        <v>0</v>
      </c>
      <c r="AU161" s="49">
        <f>$E161*Ввод!AT229</f>
        <v>0</v>
      </c>
      <c r="AV161" s="49">
        <f>$E161*Ввод!AU229</f>
        <v>0</v>
      </c>
      <c r="AW161" s="49">
        <f>$E161*Ввод!AV229</f>
        <v>0</v>
      </c>
      <c r="AX161" s="49">
        <f>$E161*Ввод!AW229</f>
        <v>0</v>
      </c>
      <c r="AY161" s="49">
        <f>$E161*Ввод!AX229</f>
        <v>0</v>
      </c>
      <c r="AZ161" s="49">
        <f>$E161*Ввод!AY229</f>
        <v>0</v>
      </c>
      <c r="BA161" s="49">
        <f>$E161*Ввод!AZ229</f>
        <v>0</v>
      </c>
      <c r="BB161" s="49">
        <f>$E161*Ввод!BA229</f>
        <v>0</v>
      </c>
      <c r="BC161" s="49">
        <f>$E161*Ввод!BB229</f>
        <v>0</v>
      </c>
      <c r="BD161" s="49">
        <f>$E161*Ввод!BC229</f>
        <v>0</v>
      </c>
      <c r="BE161" s="49">
        <f>$E161*Ввод!BD229</f>
        <v>0</v>
      </c>
      <c r="BF161" s="49">
        <f>$E161*Ввод!BE229</f>
        <v>0</v>
      </c>
      <c r="BG161" s="49">
        <f>$E161*Ввод!BF229</f>
        <v>0</v>
      </c>
      <c r="BH161" s="49">
        <f>$E161*Ввод!BG229</f>
        <v>0</v>
      </c>
      <c r="BI161" s="49">
        <f>$E161*Ввод!BH229</f>
        <v>0</v>
      </c>
      <c r="BJ161" s="49">
        <f>$E161*Ввод!BI229</f>
        <v>0</v>
      </c>
      <c r="BK161" s="49">
        <f>$E161*Ввод!BJ229</f>
        <v>0</v>
      </c>
      <c r="BL161" s="49">
        <f>$E161*Ввод!BK229</f>
        <v>0</v>
      </c>
      <c r="BM161" s="49">
        <f>$E161*Ввод!BL229</f>
        <v>0</v>
      </c>
      <c r="BN161" s="49">
        <f>$E161*Ввод!BM229</f>
        <v>0</v>
      </c>
      <c r="BO161" s="49">
        <f>$E161*Ввод!BN229</f>
        <v>0</v>
      </c>
      <c r="BP161" s="49">
        <f>$E161*Ввод!BO229</f>
        <v>0</v>
      </c>
      <c r="BQ161" s="49">
        <f>$E161*Ввод!BP229</f>
        <v>0</v>
      </c>
      <c r="BR161" s="49">
        <f>$E161*Ввод!BQ229</f>
        <v>0</v>
      </c>
      <c r="BS161" s="49">
        <f>$E161*Ввод!BR229</f>
        <v>0</v>
      </c>
      <c r="BT161" s="49">
        <f>$E161*Ввод!BS229</f>
        <v>0</v>
      </c>
      <c r="BU161" s="49">
        <f>$E161*Ввод!BT229</f>
        <v>0</v>
      </c>
      <c r="BV161" s="49">
        <f>$E161*Ввод!BU229</f>
        <v>0</v>
      </c>
      <c r="BW161" s="49">
        <f>$E161*Ввод!BV229</f>
        <v>0</v>
      </c>
      <c r="BX161" s="49">
        <f>$E161*Ввод!BW229</f>
        <v>0</v>
      </c>
      <c r="BY161" s="49">
        <f>$E161*Ввод!BX229</f>
        <v>0</v>
      </c>
      <c r="BZ161" s="49">
        <f>$E161*Ввод!BY229</f>
        <v>0</v>
      </c>
      <c r="CA161" s="49">
        <f>$E161*Ввод!BZ229</f>
        <v>0</v>
      </c>
      <c r="CB161" s="49">
        <f>$E161*Ввод!CA229</f>
        <v>0</v>
      </c>
      <c r="CC161" s="49">
        <f>$E161*Ввод!CB229</f>
        <v>0</v>
      </c>
      <c r="CD161" s="49">
        <f>$E161*Ввод!CC229</f>
        <v>0</v>
      </c>
      <c r="CE161" s="49">
        <f>$E161*Ввод!CD229</f>
        <v>0</v>
      </c>
      <c r="CF161" s="49">
        <f>$E161*Ввод!CE229</f>
        <v>0</v>
      </c>
      <c r="CG161" s="49">
        <f>$E161*Ввод!CF229</f>
        <v>0</v>
      </c>
      <c r="CH161" s="49">
        <f>$E161*Ввод!CG229</f>
        <v>0</v>
      </c>
      <c r="CI161" s="49">
        <f>$E161*Ввод!CH229</f>
        <v>0</v>
      </c>
      <c r="CJ161" s="49">
        <f>$E161*Ввод!CI229</f>
        <v>0</v>
      </c>
      <c r="CK161" s="49">
        <f>$E161*Ввод!CJ229</f>
        <v>0</v>
      </c>
      <c r="CL161" s="49">
        <f>$E161*Ввод!CK229</f>
        <v>0</v>
      </c>
      <c r="CM161" s="49">
        <f>$E161*Ввод!CL229</f>
        <v>0</v>
      </c>
      <c r="CN161" s="49">
        <f>$E161*Ввод!CM229</f>
        <v>0</v>
      </c>
      <c r="CO161" s="49">
        <f>$E161*Ввод!CN229</f>
        <v>0</v>
      </c>
      <c r="CP161" s="49">
        <f>$E161*Ввод!CO229</f>
        <v>0</v>
      </c>
      <c r="CQ161" s="49">
        <f>$E161*Ввод!CP229</f>
        <v>0</v>
      </c>
      <c r="CR161" s="49">
        <f>$E161*Ввод!CQ229</f>
        <v>0</v>
      </c>
      <c r="CS161" s="49">
        <f>$E161*Ввод!CR229</f>
        <v>0</v>
      </c>
      <c r="CT161" s="49">
        <f>$E161*Ввод!CS229</f>
        <v>0</v>
      </c>
      <c r="CU161" s="49">
        <f>$E161*Ввод!CT229</f>
        <v>0</v>
      </c>
      <c r="CV161" s="49">
        <f>$E161*Ввод!CU229</f>
        <v>0</v>
      </c>
      <c r="CW161" s="49">
        <f>$E161*Ввод!CV229</f>
        <v>0</v>
      </c>
      <c r="CX161" s="49">
        <f>$E161*Ввод!CW229</f>
        <v>0</v>
      </c>
      <c r="CY161" s="49">
        <f>$E161*Ввод!CX229</f>
        <v>0</v>
      </c>
      <c r="CZ161" s="49">
        <f>$E161*Ввод!CY229</f>
        <v>0</v>
      </c>
      <c r="DA161" s="49">
        <f>$E161*Ввод!CZ229</f>
        <v>0</v>
      </c>
      <c r="DB161" s="49">
        <f>$E161*Ввод!DA229</f>
        <v>0</v>
      </c>
      <c r="DC161" s="49">
        <f>$E161*Ввод!DB229</f>
        <v>0</v>
      </c>
      <c r="DD161" s="49">
        <f>$E161*Ввод!DC229</f>
        <v>0</v>
      </c>
      <c r="DE161" s="49">
        <f>$E161*Ввод!DD229</f>
        <v>0</v>
      </c>
      <c r="DF161" s="49">
        <f>$E161*Ввод!DE229</f>
        <v>0</v>
      </c>
      <c r="DG161" s="49">
        <f>$E161*Ввод!DF229</f>
        <v>0</v>
      </c>
      <c r="DH161" s="49">
        <f>$E161*Ввод!DG229</f>
        <v>0</v>
      </c>
      <c r="DI161" s="49">
        <f>$E161*Ввод!DH229</f>
        <v>0</v>
      </c>
      <c r="DJ161" s="49">
        <f>$E161*Ввод!DI229</f>
        <v>0</v>
      </c>
    </row>
    <row r="162" spans="1:114" x14ac:dyDescent="0.25">
      <c r="B162" s="162" t="str">
        <f t="shared" si="58"/>
        <v>Прочие неподконтрольные расходы №3</v>
      </c>
      <c r="C162" s="32"/>
      <c r="D162" s="45" t="s">
        <v>138</v>
      </c>
      <c r="E162" s="45">
        <f>N(Ввод!H230)</f>
        <v>0</v>
      </c>
      <c r="F162" s="49"/>
      <c r="G162" s="49">
        <f t="shared" si="59"/>
        <v>0</v>
      </c>
      <c r="H162" s="49"/>
      <c r="I162" s="170"/>
      <c r="J162" s="49">
        <f>$E162*Ввод!I230</f>
        <v>0</v>
      </c>
      <c r="K162" s="49">
        <f>$E162*Ввод!J230</f>
        <v>0</v>
      </c>
      <c r="L162" s="49">
        <f>$E162*Ввод!K230</f>
        <v>0</v>
      </c>
      <c r="M162" s="49">
        <f>$E162*Ввод!L230</f>
        <v>0</v>
      </c>
      <c r="N162" s="49">
        <f>$E162*Ввод!M230</f>
        <v>0</v>
      </c>
      <c r="O162" s="49">
        <f>$E162*Ввод!N230</f>
        <v>0</v>
      </c>
      <c r="P162" s="49">
        <f>$E162*Ввод!O230</f>
        <v>0</v>
      </c>
      <c r="Q162" s="49">
        <f>$E162*Ввод!P230</f>
        <v>0</v>
      </c>
      <c r="R162" s="49">
        <f>$E162*Ввод!Q230</f>
        <v>0</v>
      </c>
      <c r="S162" s="49">
        <f>$E162*Ввод!R230</f>
        <v>0</v>
      </c>
      <c r="T162" s="49">
        <f>$E162*Ввод!S230</f>
        <v>0</v>
      </c>
      <c r="U162" s="49">
        <f>$E162*Ввод!T230</f>
        <v>0</v>
      </c>
      <c r="V162" s="49">
        <f>$E162*Ввод!U230</f>
        <v>0</v>
      </c>
      <c r="W162" s="49">
        <f>$E162*Ввод!V230</f>
        <v>0</v>
      </c>
      <c r="X162" s="49">
        <f>$E162*Ввод!W230</f>
        <v>0</v>
      </c>
      <c r="Y162" s="49">
        <f>$E162*Ввод!X230</f>
        <v>0</v>
      </c>
      <c r="Z162" s="49">
        <f>$E162*Ввод!Y230</f>
        <v>0</v>
      </c>
      <c r="AA162" s="49">
        <f>$E162*Ввод!Z230</f>
        <v>0</v>
      </c>
      <c r="AB162" s="49">
        <f>$E162*Ввод!AA230</f>
        <v>0</v>
      </c>
      <c r="AC162" s="49">
        <f>$E162*Ввод!AB230</f>
        <v>0</v>
      </c>
      <c r="AD162" s="49">
        <f>$E162*Ввод!AC230</f>
        <v>0</v>
      </c>
      <c r="AE162" s="49">
        <f>$E162*Ввод!AD230</f>
        <v>0</v>
      </c>
      <c r="AF162" s="49">
        <f>$E162*Ввод!AE230</f>
        <v>0</v>
      </c>
      <c r="AG162" s="49">
        <f>$E162*Ввод!AF230</f>
        <v>0</v>
      </c>
      <c r="AH162" s="49">
        <f>$E162*Ввод!AG230</f>
        <v>0</v>
      </c>
      <c r="AI162" s="49">
        <f>$E162*Ввод!AH230</f>
        <v>0</v>
      </c>
      <c r="AJ162" s="49">
        <f>$E162*Ввод!AI230</f>
        <v>0</v>
      </c>
      <c r="AK162" s="49">
        <f>$E162*Ввод!AJ230</f>
        <v>0</v>
      </c>
      <c r="AL162" s="49">
        <f>$E162*Ввод!AK230</f>
        <v>0</v>
      </c>
      <c r="AM162" s="49">
        <f>$E162*Ввод!AL230</f>
        <v>0</v>
      </c>
      <c r="AN162" s="49">
        <f>$E162*Ввод!AM230</f>
        <v>0</v>
      </c>
      <c r="AO162" s="49">
        <f>$E162*Ввод!AN230</f>
        <v>0</v>
      </c>
      <c r="AP162" s="49">
        <f>$E162*Ввод!AO230</f>
        <v>0</v>
      </c>
      <c r="AQ162" s="49">
        <f>$E162*Ввод!AP230</f>
        <v>0</v>
      </c>
      <c r="AR162" s="49">
        <f>$E162*Ввод!AQ230</f>
        <v>0</v>
      </c>
      <c r="AS162" s="49">
        <f>$E162*Ввод!AR230</f>
        <v>0</v>
      </c>
      <c r="AT162" s="49">
        <f>$E162*Ввод!AS230</f>
        <v>0</v>
      </c>
      <c r="AU162" s="49">
        <f>$E162*Ввод!AT230</f>
        <v>0</v>
      </c>
      <c r="AV162" s="49">
        <f>$E162*Ввод!AU230</f>
        <v>0</v>
      </c>
      <c r="AW162" s="49">
        <f>$E162*Ввод!AV230</f>
        <v>0</v>
      </c>
      <c r="AX162" s="49">
        <f>$E162*Ввод!AW230</f>
        <v>0</v>
      </c>
      <c r="AY162" s="49">
        <f>$E162*Ввод!AX230</f>
        <v>0</v>
      </c>
      <c r="AZ162" s="49">
        <f>$E162*Ввод!AY230</f>
        <v>0</v>
      </c>
      <c r="BA162" s="49">
        <f>$E162*Ввод!AZ230</f>
        <v>0</v>
      </c>
      <c r="BB162" s="49">
        <f>$E162*Ввод!BA230</f>
        <v>0</v>
      </c>
      <c r="BC162" s="49">
        <f>$E162*Ввод!BB230</f>
        <v>0</v>
      </c>
      <c r="BD162" s="49">
        <f>$E162*Ввод!BC230</f>
        <v>0</v>
      </c>
      <c r="BE162" s="49">
        <f>$E162*Ввод!BD230</f>
        <v>0</v>
      </c>
      <c r="BF162" s="49">
        <f>$E162*Ввод!BE230</f>
        <v>0</v>
      </c>
      <c r="BG162" s="49">
        <f>$E162*Ввод!BF230</f>
        <v>0</v>
      </c>
      <c r="BH162" s="49">
        <f>$E162*Ввод!BG230</f>
        <v>0</v>
      </c>
      <c r="BI162" s="49">
        <f>$E162*Ввод!BH230</f>
        <v>0</v>
      </c>
      <c r="BJ162" s="49">
        <f>$E162*Ввод!BI230</f>
        <v>0</v>
      </c>
      <c r="BK162" s="49">
        <f>$E162*Ввод!BJ230</f>
        <v>0</v>
      </c>
      <c r="BL162" s="49">
        <f>$E162*Ввод!BK230</f>
        <v>0</v>
      </c>
      <c r="BM162" s="49">
        <f>$E162*Ввод!BL230</f>
        <v>0</v>
      </c>
      <c r="BN162" s="49">
        <f>$E162*Ввод!BM230</f>
        <v>0</v>
      </c>
      <c r="BO162" s="49">
        <f>$E162*Ввод!BN230</f>
        <v>0</v>
      </c>
      <c r="BP162" s="49">
        <f>$E162*Ввод!BO230</f>
        <v>0</v>
      </c>
      <c r="BQ162" s="49">
        <f>$E162*Ввод!BP230</f>
        <v>0</v>
      </c>
      <c r="BR162" s="49">
        <f>$E162*Ввод!BQ230</f>
        <v>0</v>
      </c>
      <c r="BS162" s="49">
        <f>$E162*Ввод!BR230</f>
        <v>0</v>
      </c>
      <c r="BT162" s="49">
        <f>$E162*Ввод!BS230</f>
        <v>0</v>
      </c>
      <c r="BU162" s="49">
        <f>$E162*Ввод!BT230</f>
        <v>0</v>
      </c>
      <c r="BV162" s="49">
        <f>$E162*Ввод!BU230</f>
        <v>0</v>
      </c>
      <c r="BW162" s="49">
        <f>$E162*Ввод!BV230</f>
        <v>0</v>
      </c>
      <c r="BX162" s="49">
        <f>$E162*Ввод!BW230</f>
        <v>0</v>
      </c>
      <c r="BY162" s="49">
        <f>$E162*Ввод!BX230</f>
        <v>0</v>
      </c>
      <c r="BZ162" s="49">
        <f>$E162*Ввод!BY230</f>
        <v>0</v>
      </c>
      <c r="CA162" s="49">
        <f>$E162*Ввод!BZ230</f>
        <v>0</v>
      </c>
      <c r="CB162" s="49">
        <f>$E162*Ввод!CA230</f>
        <v>0</v>
      </c>
      <c r="CC162" s="49">
        <f>$E162*Ввод!CB230</f>
        <v>0</v>
      </c>
      <c r="CD162" s="49">
        <f>$E162*Ввод!CC230</f>
        <v>0</v>
      </c>
      <c r="CE162" s="49">
        <f>$E162*Ввод!CD230</f>
        <v>0</v>
      </c>
      <c r="CF162" s="49">
        <f>$E162*Ввод!CE230</f>
        <v>0</v>
      </c>
      <c r="CG162" s="49">
        <f>$E162*Ввод!CF230</f>
        <v>0</v>
      </c>
      <c r="CH162" s="49">
        <f>$E162*Ввод!CG230</f>
        <v>0</v>
      </c>
      <c r="CI162" s="49">
        <f>$E162*Ввод!CH230</f>
        <v>0</v>
      </c>
      <c r="CJ162" s="49">
        <f>$E162*Ввод!CI230</f>
        <v>0</v>
      </c>
      <c r="CK162" s="49">
        <f>$E162*Ввод!CJ230</f>
        <v>0</v>
      </c>
      <c r="CL162" s="49">
        <f>$E162*Ввод!CK230</f>
        <v>0</v>
      </c>
      <c r="CM162" s="49">
        <f>$E162*Ввод!CL230</f>
        <v>0</v>
      </c>
      <c r="CN162" s="49">
        <f>$E162*Ввод!CM230</f>
        <v>0</v>
      </c>
      <c r="CO162" s="49">
        <f>$E162*Ввод!CN230</f>
        <v>0</v>
      </c>
      <c r="CP162" s="49">
        <f>$E162*Ввод!CO230</f>
        <v>0</v>
      </c>
      <c r="CQ162" s="49">
        <f>$E162*Ввод!CP230</f>
        <v>0</v>
      </c>
      <c r="CR162" s="49">
        <f>$E162*Ввод!CQ230</f>
        <v>0</v>
      </c>
      <c r="CS162" s="49">
        <f>$E162*Ввод!CR230</f>
        <v>0</v>
      </c>
      <c r="CT162" s="49">
        <f>$E162*Ввод!CS230</f>
        <v>0</v>
      </c>
      <c r="CU162" s="49">
        <f>$E162*Ввод!CT230</f>
        <v>0</v>
      </c>
      <c r="CV162" s="49">
        <f>$E162*Ввод!CU230</f>
        <v>0</v>
      </c>
      <c r="CW162" s="49">
        <f>$E162*Ввод!CV230</f>
        <v>0</v>
      </c>
      <c r="CX162" s="49">
        <f>$E162*Ввод!CW230</f>
        <v>0</v>
      </c>
      <c r="CY162" s="49">
        <f>$E162*Ввод!CX230</f>
        <v>0</v>
      </c>
      <c r="CZ162" s="49">
        <f>$E162*Ввод!CY230</f>
        <v>0</v>
      </c>
      <c r="DA162" s="49">
        <f>$E162*Ввод!CZ230</f>
        <v>0</v>
      </c>
      <c r="DB162" s="49">
        <f>$E162*Ввод!DA230</f>
        <v>0</v>
      </c>
      <c r="DC162" s="49">
        <f>$E162*Ввод!DB230</f>
        <v>0</v>
      </c>
      <c r="DD162" s="49">
        <f>$E162*Ввод!DC230</f>
        <v>0</v>
      </c>
      <c r="DE162" s="49">
        <f>$E162*Ввод!DD230</f>
        <v>0</v>
      </c>
      <c r="DF162" s="49">
        <f>$E162*Ввод!DE230</f>
        <v>0</v>
      </c>
      <c r="DG162" s="49">
        <f>$E162*Ввод!DF230</f>
        <v>0</v>
      </c>
      <c r="DH162" s="49">
        <f>$E162*Ввод!DG230</f>
        <v>0</v>
      </c>
      <c r="DI162" s="49">
        <f>$E162*Ввод!DH230</f>
        <v>0</v>
      </c>
      <c r="DJ162" s="49">
        <f>$E162*Ввод!DI230</f>
        <v>0</v>
      </c>
    </row>
    <row r="163" spans="1:114" s="224" customFormat="1" x14ac:dyDescent="0.25">
      <c r="A163" s="227"/>
      <c r="B163" s="229"/>
      <c r="D163" s="230"/>
      <c r="E163" s="230"/>
      <c r="I163" s="231"/>
    </row>
    <row r="164" spans="1:114" s="224" customFormat="1" x14ac:dyDescent="0.25">
      <c r="A164" s="227"/>
      <c r="D164" s="230"/>
      <c r="E164" s="230"/>
      <c r="I164" s="231"/>
    </row>
    <row r="165" spans="1:114" s="224" customFormat="1" x14ac:dyDescent="0.25">
      <c r="A165" s="227"/>
      <c r="D165" s="230"/>
      <c r="E165" s="230"/>
      <c r="I165" s="231"/>
    </row>
    <row r="166" spans="1:114" s="224" customFormat="1" x14ac:dyDescent="0.25">
      <c r="A166" s="227"/>
      <c r="D166" s="230"/>
      <c r="E166" s="230"/>
      <c r="I166" s="231"/>
    </row>
    <row r="167" spans="1:114" s="224" customFormat="1" x14ac:dyDescent="0.25">
      <c r="A167" s="227"/>
      <c r="D167" s="230"/>
      <c r="E167" s="230"/>
      <c r="I167" s="231"/>
    </row>
    <row r="168" spans="1:114" s="224" customFormat="1" x14ac:dyDescent="0.25">
      <c r="A168" s="227"/>
      <c r="D168" s="230"/>
      <c r="E168" s="230"/>
      <c r="I168" s="231"/>
    </row>
    <row r="169" spans="1:114" s="224" customFormat="1" x14ac:dyDescent="0.25">
      <c r="A169" s="227"/>
      <c r="B169" s="232"/>
      <c r="D169" s="230"/>
      <c r="E169" s="230"/>
      <c r="I169" s="231"/>
    </row>
    <row r="170" spans="1:114" s="224" customFormat="1" x14ac:dyDescent="0.25">
      <c r="A170" s="227"/>
      <c r="B170" s="232"/>
      <c r="D170" s="230"/>
      <c r="E170" s="230"/>
      <c r="I170" s="231"/>
    </row>
    <row r="171" spans="1:114" s="224" customFormat="1" x14ac:dyDescent="0.25">
      <c r="A171" s="227"/>
      <c r="D171" s="230"/>
      <c r="E171" s="230"/>
      <c r="I171" s="231"/>
    </row>
    <row r="172" spans="1:114" s="224" customFormat="1" x14ac:dyDescent="0.25">
      <c r="A172" s="227"/>
      <c r="D172" s="230"/>
      <c r="E172" s="230"/>
      <c r="I172" s="231"/>
    </row>
    <row r="173" spans="1:114" s="224" customFormat="1" x14ac:dyDescent="0.25">
      <c r="A173" s="227"/>
      <c r="D173" s="230"/>
      <c r="E173" s="230"/>
      <c r="I173" s="231"/>
    </row>
    <row r="174" spans="1:114" s="224" customFormat="1" x14ac:dyDescent="0.25">
      <c r="A174" s="227"/>
      <c r="D174" s="230"/>
      <c r="E174" s="230"/>
      <c r="I174" s="231"/>
    </row>
    <row r="175" spans="1:114" s="224" customFormat="1" x14ac:dyDescent="0.25">
      <c r="A175" s="227"/>
      <c r="D175" s="230"/>
      <c r="E175" s="230"/>
      <c r="I175" s="231"/>
    </row>
    <row r="176" spans="1:114" s="224" customFormat="1" x14ac:dyDescent="0.25">
      <c r="A176" s="227"/>
      <c r="D176" s="230"/>
      <c r="E176" s="230"/>
      <c r="I176" s="231"/>
    </row>
    <row r="177" spans="1:9" s="224" customFormat="1" x14ac:dyDescent="0.25">
      <c r="A177" s="227"/>
      <c r="D177" s="230"/>
      <c r="E177" s="230"/>
      <c r="I177" s="231"/>
    </row>
    <row r="178" spans="1:9" s="224" customFormat="1" x14ac:dyDescent="0.25">
      <c r="A178" s="227"/>
      <c r="D178" s="230"/>
      <c r="E178" s="230"/>
      <c r="I178" s="231"/>
    </row>
    <row r="179" spans="1:9" s="224" customFormat="1" x14ac:dyDescent="0.25">
      <c r="A179" s="227"/>
      <c r="D179" s="230"/>
      <c r="E179" s="230"/>
      <c r="I179" s="231"/>
    </row>
    <row r="180" spans="1:9" s="224" customFormat="1" x14ac:dyDescent="0.25">
      <c r="A180" s="227"/>
      <c r="D180" s="230"/>
      <c r="E180" s="230"/>
      <c r="I180" s="231"/>
    </row>
    <row r="181" spans="1:9" s="224" customFormat="1" x14ac:dyDescent="0.25">
      <c r="A181" s="227"/>
      <c r="D181" s="230"/>
      <c r="E181" s="230"/>
      <c r="I181" s="231"/>
    </row>
    <row r="182" spans="1:9" s="224" customFormat="1" x14ac:dyDescent="0.25">
      <c r="A182" s="227"/>
      <c r="D182" s="230"/>
      <c r="E182" s="230"/>
      <c r="I182" s="231"/>
    </row>
    <row r="183" spans="1:9" s="224" customFormat="1" x14ac:dyDescent="0.25">
      <c r="A183" s="227"/>
      <c r="D183" s="230"/>
      <c r="E183" s="230"/>
      <c r="I183" s="231"/>
    </row>
    <row r="184" spans="1:9" s="224" customFormat="1" x14ac:dyDescent="0.25">
      <c r="A184" s="227"/>
      <c r="D184" s="230"/>
      <c r="E184" s="230"/>
      <c r="I184" s="231"/>
    </row>
    <row r="185" spans="1:9" s="224" customFormat="1" x14ac:dyDescent="0.25">
      <c r="A185" s="227"/>
      <c r="D185" s="230"/>
      <c r="E185" s="230"/>
      <c r="I185" s="231"/>
    </row>
    <row r="186" spans="1:9" s="224" customFormat="1" x14ac:dyDescent="0.25">
      <c r="A186" s="227"/>
      <c r="D186" s="230"/>
      <c r="E186" s="230"/>
      <c r="I186" s="231"/>
    </row>
    <row r="187" spans="1:9" s="224" customFormat="1" x14ac:dyDescent="0.25">
      <c r="A187" s="227"/>
      <c r="D187" s="230"/>
      <c r="E187" s="230"/>
      <c r="I187" s="231"/>
    </row>
    <row r="188" spans="1:9" s="224" customFormat="1" x14ac:dyDescent="0.25">
      <c r="A188" s="227"/>
      <c r="D188" s="230"/>
      <c r="E188" s="230"/>
      <c r="I188" s="231"/>
    </row>
    <row r="189" spans="1:9" s="224" customFormat="1" x14ac:dyDescent="0.25">
      <c r="A189" s="227"/>
      <c r="D189" s="230"/>
      <c r="E189" s="230"/>
      <c r="I189" s="231"/>
    </row>
    <row r="190" spans="1:9" s="224" customFormat="1" x14ac:dyDescent="0.25">
      <c r="A190" s="227"/>
      <c r="D190" s="230"/>
      <c r="E190" s="230"/>
      <c r="I190" s="231"/>
    </row>
    <row r="191" spans="1:9" s="224" customFormat="1" x14ac:dyDescent="0.25">
      <c r="A191" s="227"/>
      <c r="D191" s="230"/>
      <c r="E191" s="230"/>
      <c r="I191" s="231"/>
    </row>
    <row r="192" spans="1:9" s="224" customFormat="1" x14ac:dyDescent="0.25">
      <c r="A192" s="227"/>
      <c r="D192" s="230"/>
      <c r="E192" s="230"/>
      <c r="I192" s="231"/>
    </row>
    <row r="193" spans="1:9" s="224" customFormat="1" x14ac:dyDescent="0.25">
      <c r="A193" s="227"/>
      <c r="D193" s="230"/>
      <c r="E193" s="230"/>
      <c r="I193" s="231"/>
    </row>
    <row r="194" spans="1:9" s="224" customFormat="1" x14ac:dyDescent="0.25">
      <c r="A194" s="227"/>
      <c r="D194" s="230"/>
      <c r="E194" s="230"/>
      <c r="I194" s="231"/>
    </row>
  </sheetData>
  <sheetProtection password="F585" sheet="1" objects="1" scenarios="1" formatCells="0" formatColumns="0" formatRows="0"/>
  <pageMargins left="0.39370078740157483" right="0.39370078740157483" top="0.39370078740157483" bottom="0.39370078740157483" header="0.31496062992125984" footer="0.31496062992125984"/>
  <pageSetup paperSize="9" scale="22" fitToWidth="8"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9">
    <pageSetUpPr fitToPage="1"/>
  </sheetPr>
  <dimension ref="A8:EG149"/>
  <sheetViews>
    <sheetView view="pageBreakPreview" zoomScale="70" zoomScaleNormal="70" zoomScaleSheetLayoutView="70" workbookViewId="0">
      <pane xSplit="9" ySplit="16" topLeftCell="J17" activePane="bottomRight" state="frozen"/>
      <selection activeCell="C56" sqref="C56"/>
      <selection pane="topRight" activeCell="C56" sqref="C56"/>
      <selection pane="bottomLeft" activeCell="C56" sqref="C56"/>
      <selection pane="bottomRight"/>
    </sheetView>
  </sheetViews>
  <sheetFormatPr defaultColWidth="0" defaultRowHeight="15" outlineLevelRow="1" x14ac:dyDescent="0.25"/>
  <cols>
    <col min="1" max="1" width="9.140625" style="46" customWidth="1"/>
    <col min="2" max="2" width="15.7109375" customWidth="1"/>
    <col min="3" max="3" width="9.140625" customWidth="1"/>
    <col min="4" max="5" width="10.7109375" customWidth="1"/>
    <col min="6" max="7" width="10.7109375" bestFit="1" customWidth="1"/>
    <col min="8" max="8" width="9.85546875" bestFit="1" customWidth="1"/>
    <col min="9" max="9" width="12.28515625" bestFit="1" customWidth="1"/>
    <col min="10" max="114" width="12.7109375" customWidth="1"/>
    <col min="115" max="137" width="0" hidden="1" customWidth="1"/>
    <col min="138" max="16384" width="9.140625" hidden="1"/>
  </cols>
  <sheetData>
    <row r="8" spans="2:117" ht="26.25" x14ac:dyDescent="0.4">
      <c r="B8" s="211" t="str">
        <f>"Проект: "&amp;Ввод!E3</f>
        <v>Проект: Реконструкция системы теплоснабжения г.[•]</v>
      </c>
    </row>
    <row r="9" spans="2:117" ht="23.25" x14ac:dyDescent="0.35">
      <c r="B9" s="24" t="s">
        <v>290</v>
      </c>
    </row>
    <row r="10" spans="2:117" x14ac:dyDescent="0.25">
      <c r="B10" t="s">
        <v>78</v>
      </c>
    </row>
    <row r="12" spans="2:117" x14ac:dyDescent="0.25">
      <c r="B12" s="26"/>
      <c r="C12" s="26"/>
      <c r="D12" s="26"/>
      <c r="E12" s="26"/>
      <c r="F12" s="26"/>
      <c r="G12" s="26"/>
      <c r="H12" s="26"/>
      <c r="I12" s="26"/>
      <c r="J12" s="26">
        <f>Ввод!I19</f>
        <v>2022</v>
      </c>
      <c r="K12" s="26">
        <f>Ввод!J19</f>
        <v>2022</v>
      </c>
      <c r="L12" s="26">
        <f>Ввод!K19</f>
        <v>2022</v>
      </c>
      <c r="M12" s="26">
        <f>Ввод!L19</f>
        <v>2022</v>
      </c>
      <c r="N12" s="26">
        <f>Ввод!M19</f>
        <v>2023</v>
      </c>
      <c r="O12" s="26">
        <f>Ввод!N19</f>
        <v>2023</v>
      </c>
      <c r="P12" s="26">
        <f>Ввод!O19</f>
        <v>2023</v>
      </c>
      <c r="Q12" s="26">
        <f>Ввод!P19</f>
        <v>2023</v>
      </c>
      <c r="R12" s="26">
        <f>Ввод!Q19</f>
        <v>2024</v>
      </c>
      <c r="S12" s="26">
        <f>Ввод!R19</f>
        <v>2024</v>
      </c>
      <c r="T12" s="26">
        <f>Ввод!S19</f>
        <v>2024</v>
      </c>
      <c r="U12" s="26">
        <f>Ввод!T19</f>
        <v>2024</v>
      </c>
      <c r="V12" s="26">
        <f>Ввод!U19</f>
        <v>2025</v>
      </c>
      <c r="W12" s="26">
        <f>Ввод!V19</f>
        <v>2025</v>
      </c>
      <c r="X12" s="26">
        <f>Ввод!W19</f>
        <v>2025</v>
      </c>
      <c r="Y12" s="26">
        <f>Ввод!X19</f>
        <v>2025</v>
      </c>
      <c r="Z12" s="26">
        <f>Ввод!Y19</f>
        <v>2026</v>
      </c>
      <c r="AA12" s="26">
        <f>Ввод!Z19</f>
        <v>2026</v>
      </c>
      <c r="AB12" s="26">
        <f>Ввод!AA19</f>
        <v>2026</v>
      </c>
      <c r="AC12" s="26">
        <f>Ввод!AB19</f>
        <v>2026</v>
      </c>
      <c r="AD12" s="26">
        <f>Ввод!AC19</f>
        <v>2027</v>
      </c>
      <c r="AE12" s="26">
        <f>Ввод!AD19</f>
        <v>2027</v>
      </c>
      <c r="AF12" s="26">
        <f>Ввод!AE19</f>
        <v>2027</v>
      </c>
      <c r="AG12" s="26">
        <f>Ввод!AF19</f>
        <v>2027</v>
      </c>
      <c r="AH12" s="26">
        <f>Ввод!AG19</f>
        <v>2028</v>
      </c>
      <c r="AI12" s="26">
        <f>Ввод!AH19</f>
        <v>2028</v>
      </c>
      <c r="AJ12" s="26">
        <f>Ввод!AI19</f>
        <v>2028</v>
      </c>
      <c r="AK12" s="26">
        <f>Ввод!AJ19</f>
        <v>2028</v>
      </c>
      <c r="AL12" s="26">
        <f>Ввод!AK19</f>
        <v>2029</v>
      </c>
      <c r="AM12" s="26">
        <f>Ввод!AL19</f>
        <v>2029</v>
      </c>
      <c r="AN12" s="26">
        <f>Ввод!AM19</f>
        <v>2029</v>
      </c>
      <c r="AO12" s="26">
        <f>Ввод!AN19</f>
        <v>2029</v>
      </c>
      <c r="AP12" s="26">
        <f>Ввод!AO19</f>
        <v>2030</v>
      </c>
      <c r="AQ12" s="26">
        <f>Ввод!AP19</f>
        <v>2030</v>
      </c>
      <c r="AR12" s="26">
        <f>Ввод!AQ19</f>
        <v>2030</v>
      </c>
      <c r="AS12" s="26">
        <f>Ввод!AR19</f>
        <v>2030</v>
      </c>
      <c r="AT12" s="26">
        <f>Ввод!AS19</f>
        <v>2031</v>
      </c>
      <c r="AU12" s="26">
        <f>Ввод!AT19</f>
        <v>2031</v>
      </c>
      <c r="AV12" s="26">
        <f>Ввод!AU19</f>
        <v>2031</v>
      </c>
      <c r="AW12" s="26">
        <f>Ввод!AV19</f>
        <v>2031</v>
      </c>
      <c r="AX12" s="26">
        <f>Ввод!AW19</f>
        <v>2032</v>
      </c>
      <c r="AY12" s="26">
        <f>Ввод!AX19</f>
        <v>2032</v>
      </c>
      <c r="AZ12" s="26">
        <f>Ввод!AY19</f>
        <v>2032</v>
      </c>
      <c r="BA12" s="26">
        <f>Ввод!AZ19</f>
        <v>2032</v>
      </c>
      <c r="BB12" s="26">
        <f>Ввод!BA19</f>
        <v>2033</v>
      </c>
      <c r="BC12" s="26">
        <f>Ввод!BB19</f>
        <v>2033</v>
      </c>
      <c r="BD12" s="26">
        <f>Ввод!BC19</f>
        <v>2033</v>
      </c>
      <c r="BE12" s="26">
        <f>Ввод!BD19</f>
        <v>2033</v>
      </c>
      <c r="BF12" s="26">
        <f>Ввод!BE19</f>
        <v>2034</v>
      </c>
      <c r="BG12" s="26">
        <f>Ввод!BF19</f>
        <v>2034</v>
      </c>
      <c r="BH12" s="26">
        <f>Ввод!BG19</f>
        <v>2034</v>
      </c>
      <c r="BI12" s="26">
        <f>Ввод!BH19</f>
        <v>1900</v>
      </c>
      <c r="BJ12" s="26">
        <f>Ввод!BI19</f>
        <v>1900</v>
      </c>
      <c r="BK12" s="26">
        <f>Ввод!BJ19</f>
        <v>1900</v>
      </c>
      <c r="BL12" s="26">
        <f>Ввод!BK19</f>
        <v>1900</v>
      </c>
      <c r="BM12" s="26">
        <f>Ввод!BL19</f>
        <v>1900</v>
      </c>
      <c r="BN12" s="26">
        <f>Ввод!BM19</f>
        <v>1900</v>
      </c>
      <c r="BO12" s="26">
        <f>Ввод!BN19</f>
        <v>1900</v>
      </c>
      <c r="BP12" s="26">
        <f>Ввод!BO19</f>
        <v>1900</v>
      </c>
      <c r="BQ12" s="26">
        <f>Ввод!BP19</f>
        <v>1900</v>
      </c>
      <c r="BR12" s="26">
        <f>Ввод!BQ19</f>
        <v>1900</v>
      </c>
      <c r="BS12" s="26">
        <f>Ввод!BR19</f>
        <v>1900</v>
      </c>
      <c r="BT12" s="26">
        <f>Ввод!BS19</f>
        <v>1900</v>
      </c>
      <c r="BU12" s="26">
        <f>Ввод!BT19</f>
        <v>1900</v>
      </c>
      <c r="BV12" s="26">
        <f>Ввод!BU19</f>
        <v>1900</v>
      </c>
      <c r="BW12" s="26">
        <f>Ввод!BV19</f>
        <v>1900</v>
      </c>
      <c r="BX12" s="26">
        <f>Ввод!BW19</f>
        <v>1900</v>
      </c>
      <c r="BY12" s="26">
        <f>Ввод!BX19</f>
        <v>1900</v>
      </c>
      <c r="BZ12" s="26">
        <f>Ввод!BY19</f>
        <v>1900</v>
      </c>
      <c r="CA12" s="26">
        <f>Ввод!BZ19</f>
        <v>1900</v>
      </c>
      <c r="CB12" s="26">
        <f>Ввод!CA19</f>
        <v>1900</v>
      </c>
      <c r="CC12" s="26">
        <f>Ввод!CB19</f>
        <v>1900</v>
      </c>
      <c r="CD12" s="26">
        <f>Ввод!CC19</f>
        <v>1900</v>
      </c>
      <c r="CE12" s="26">
        <f>Ввод!CD19</f>
        <v>1900</v>
      </c>
      <c r="CF12" s="26">
        <f>Ввод!CE19</f>
        <v>1900</v>
      </c>
      <c r="CG12" s="26">
        <f>Ввод!CF19</f>
        <v>1900</v>
      </c>
      <c r="CH12" s="26">
        <f>Ввод!CG19</f>
        <v>1900</v>
      </c>
      <c r="CI12" s="26">
        <f>Ввод!CH19</f>
        <v>1900</v>
      </c>
      <c r="CJ12" s="26">
        <f>Ввод!CI19</f>
        <v>1900</v>
      </c>
      <c r="CK12" s="26">
        <f>Ввод!CJ19</f>
        <v>1900</v>
      </c>
      <c r="CL12" s="26">
        <f>Ввод!CK19</f>
        <v>1900</v>
      </c>
      <c r="CM12" s="26">
        <f>Ввод!CL19</f>
        <v>1900</v>
      </c>
      <c r="CN12" s="26">
        <f>Ввод!CM19</f>
        <v>1900</v>
      </c>
      <c r="CO12" s="26">
        <f>Ввод!CN19</f>
        <v>1900</v>
      </c>
      <c r="CP12" s="26">
        <f>Ввод!CO19</f>
        <v>1900</v>
      </c>
      <c r="CQ12" s="26">
        <f>Ввод!CP19</f>
        <v>1900</v>
      </c>
      <c r="CR12" s="26">
        <f>Ввод!CQ19</f>
        <v>1900</v>
      </c>
      <c r="CS12" s="26">
        <f>Ввод!CR19</f>
        <v>1900</v>
      </c>
      <c r="CT12" s="26">
        <f>Ввод!CS19</f>
        <v>1900</v>
      </c>
      <c r="CU12" s="26">
        <f>Ввод!CT19</f>
        <v>1900</v>
      </c>
      <c r="CV12" s="26">
        <f>Ввод!CU19</f>
        <v>1900</v>
      </c>
      <c r="CW12" s="26">
        <f>Ввод!CV19</f>
        <v>1900</v>
      </c>
      <c r="CX12" s="26">
        <f>Ввод!CW19</f>
        <v>1900</v>
      </c>
      <c r="CY12" s="26">
        <f>Ввод!CX19</f>
        <v>1900</v>
      </c>
      <c r="CZ12" s="26">
        <f>Ввод!CY19</f>
        <v>1900</v>
      </c>
      <c r="DA12" s="26">
        <f>Ввод!CZ19</f>
        <v>1900</v>
      </c>
      <c r="DB12" s="26">
        <f>Ввод!DA19</f>
        <v>1900</v>
      </c>
      <c r="DC12" s="26">
        <f>Ввод!DB19</f>
        <v>1900</v>
      </c>
      <c r="DD12" s="26">
        <f>Ввод!DC19</f>
        <v>1900</v>
      </c>
      <c r="DE12" s="26">
        <f>Ввод!DD19</f>
        <v>1900</v>
      </c>
      <c r="DF12" s="26">
        <f>Ввод!DE19</f>
        <v>1900</v>
      </c>
      <c r="DG12" s="26">
        <f>Ввод!DF19</f>
        <v>1900</v>
      </c>
      <c r="DH12" s="26">
        <f>Ввод!DG19</f>
        <v>1900</v>
      </c>
      <c r="DI12" s="26">
        <f>Ввод!DH19</f>
        <v>1900</v>
      </c>
      <c r="DJ12" s="26">
        <f>Ввод!DI19</f>
        <v>1900</v>
      </c>
      <c r="DK12">
        <f>Ввод!DJ19</f>
        <v>1900</v>
      </c>
    </row>
    <row r="13" spans="2:117" x14ac:dyDescent="0.25">
      <c r="J13">
        <f>Ввод!I20</f>
        <v>1</v>
      </c>
      <c r="K13">
        <f>Ввод!J20</f>
        <v>2</v>
      </c>
      <c r="L13">
        <f>Ввод!K20</f>
        <v>3</v>
      </c>
      <c r="M13">
        <f>Ввод!L20</f>
        <v>4</v>
      </c>
      <c r="N13">
        <f>Ввод!M20</f>
        <v>5</v>
      </c>
      <c r="O13">
        <f>Ввод!N20</f>
        <v>6</v>
      </c>
      <c r="P13">
        <f>Ввод!O20</f>
        <v>7</v>
      </c>
      <c r="Q13">
        <f>Ввод!P20</f>
        <v>8</v>
      </c>
      <c r="R13">
        <f>Ввод!Q20</f>
        <v>9</v>
      </c>
      <c r="S13">
        <f>Ввод!R20</f>
        <v>10</v>
      </c>
      <c r="T13">
        <f>Ввод!S20</f>
        <v>11</v>
      </c>
      <c r="U13">
        <f>Ввод!T20</f>
        <v>12</v>
      </c>
      <c r="V13">
        <f>Ввод!U20</f>
        <v>13</v>
      </c>
      <c r="W13">
        <f>Ввод!V20</f>
        <v>14</v>
      </c>
      <c r="X13">
        <f>Ввод!W20</f>
        <v>15</v>
      </c>
      <c r="Y13">
        <f>Ввод!X20</f>
        <v>16</v>
      </c>
      <c r="Z13">
        <f>Ввод!Y20</f>
        <v>17</v>
      </c>
      <c r="AA13">
        <f>Ввод!Z20</f>
        <v>18</v>
      </c>
      <c r="AB13">
        <f>Ввод!AA20</f>
        <v>19</v>
      </c>
      <c r="AC13">
        <f>Ввод!AB20</f>
        <v>20</v>
      </c>
      <c r="AD13">
        <f>Ввод!AC20</f>
        <v>21</v>
      </c>
      <c r="AE13">
        <f>Ввод!AD20</f>
        <v>22</v>
      </c>
      <c r="AF13">
        <f>Ввод!AE20</f>
        <v>23</v>
      </c>
      <c r="AG13">
        <f>Ввод!AF20</f>
        <v>24</v>
      </c>
      <c r="AH13">
        <f>Ввод!AG20</f>
        <v>25</v>
      </c>
      <c r="AI13">
        <f>Ввод!AH20</f>
        <v>26</v>
      </c>
      <c r="AJ13">
        <f>Ввод!AI20</f>
        <v>27</v>
      </c>
      <c r="AK13">
        <f>Ввод!AJ20</f>
        <v>28</v>
      </c>
      <c r="AL13">
        <f>Ввод!AK20</f>
        <v>29</v>
      </c>
      <c r="AM13">
        <f>Ввод!AL20</f>
        <v>30</v>
      </c>
      <c r="AN13">
        <f>Ввод!AM20</f>
        <v>31</v>
      </c>
      <c r="AO13">
        <f>Ввод!AN20</f>
        <v>32</v>
      </c>
      <c r="AP13">
        <f>Ввод!AO20</f>
        <v>33</v>
      </c>
      <c r="AQ13">
        <f>Ввод!AP20</f>
        <v>34</v>
      </c>
      <c r="AR13">
        <f>Ввод!AQ20</f>
        <v>35</v>
      </c>
      <c r="AS13">
        <f>Ввод!AR20</f>
        <v>36</v>
      </c>
      <c r="AT13">
        <f>Ввод!AS20</f>
        <v>37</v>
      </c>
      <c r="AU13">
        <f>Ввод!AT20</f>
        <v>38</v>
      </c>
      <c r="AV13">
        <f>Ввод!AU20</f>
        <v>39</v>
      </c>
      <c r="AW13">
        <f>Ввод!AV20</f>
        <v>40</v>
      </c>
      <c r="AX13">
        <f>Ввод!AW20</f>
        <v>41</v>
      </c>
      <c r="AY13">
        <f>Ввод!AX20</f>
        <v>42</v>
      </c>
      <c r="AZ13">
        <f>Ввод!AY20</f>
        <v>43</v>
      </c>
      <c r="BA13">
        <f>Ввод!AZ20</f>
        <v>44</v>
      </c>
      <c r="BB13">
        <f>Ввод!BA20</f>
        <v>45</v>
      </c>
      <c r="BC13">
        <f>Ввод!BB20</f>
        <v>46</v>
      </c>
      <c r="BD13">
        <f>Ввод!BC20</f>
        <v>47</v>
      </c>
      <c r="BE13">
        <f>Ввод!BD20</f>
        <v>48</v>
      </c>
      <c r="BF13">
        <f>Ввод!BE20</f>
        <v>49</v>
      </c>
      <c r="BG13">
        <f>Ввод!BF20</f>
        <v>50</v>
      </c>
      <c r="BH13">
        <f>Ввод!BG20</f>
        <v>51</v>
      </c>
      <c r="BI13">
        <f>Ввод!BH20</f>
        <v>52</v>
      </c>
      <c r="BJ13">
        <f>Ввод!BI20</f>
        <v>53</v>
      </c>
      <c r="BK13">
        <f>Ввод!BJ20</f>
        <v>54</v>
      </c>
      <c r="BL13">
        <f>Ввод!BK20</f>
        <v>55</v>
      </c>
      <c r="BM13">
        <f>Ввод!BL20</f>
        <v>56</v>
      </c>
      <c r="BN13">
        <f>Ввод!BM20</f>
        <v>57</v>
      </c>
      <c r="BO13">
        <f>Ввод!BN20</f>
        <v>58</v>
      </c>
      <c r="BP13">
        <f>Ввод!BO20</f>
        <v>59</v>
      </c>
      <c r="BQ13">
        <f>Ввод!BP20</f>
        <v>60</v>
      </c>
      <c r="BR13">
        <f>Ввод!BQ20</f>
        <v>61</v>
      </c>
      <c r="BS13">
        <f>Ввод!BR20</f>
        <v>62</v>
      </c>
      <c r="BT13">
        <f>Ввод!BS20</f>
        <v>63</v>
      </c>
      <c r="BU13">
        <f>Ввод!BT20</f>
        <v>64</v>
      </c>
      <c r="BV13">
        <f>Ввод!BU20</f>
        <v>65</v>
      </c>
      <c r="BW13">
        <f>Ввод!BV20</f>
        <v>66</v>
      </c>
      <c r="BX13">
        <f>Ввод!BW20</f>
        <v>67</v>
      </c>
      <c r="BY13">
        <f>Ввод!BX20</f>
        <v>68</v>
      </c>
      <c r="BZ13">
        <f>Ввод!BY20</f>
        <v>69</v>
      </c>
      <c r="CA13">
        <f>Ввод!BZ20</f>
        <v>70</v>
      </c>
      <c r="CB13">
        <f>Ввод!CA20</f>
        <v>71</v>
      </c>
      <c r="CC13">
        <f>Ввод!CB20</f>
        <v>72</v>
      </c>
      <c r="CD13">
        <f>Ввод!CC20</f>
        <v>73</v>
      </c>
      <c r="CE13">
        <f>Ввод!CD20</f>
        <v>74</v>
      </c>
      <c r="CF13">
        <f>Ввод!CE20</f>
        <v>75</v>
      </c>
      <c r="CG13">
        <f>Ввод!CF20</f>
        <v>76</v>
      </c>
      <c r="CH13">
        <f>Ввод!CG20</f>
        <v>77</v>
      </c>
      <c r="CI13">
        <f>Ввод!CH20</f>
        <v>78</v>
      </c>
      <c r="CJ13">
        <f>Ввод!CI20</f>
        <v>79</v>
      </c>
      <c r="CK13">
        <f>Ввод!CJ20</f>
        <v>80</v>
      </c>
      <c r="CL13">
        <f>Ввод!CK20</f>
        <v>81</v>
      </c>
      <c r="CM13">
        <f>Ввод!CL20</f>
        <v>82</v>
      </c>
      <c r="CN13">
        <f>Ввод!CM20</f>
        <v>83</v>
      </c>
      <c r="CO13">
        <f>Ввод!CN20</f>
        <v>84</v>
      </c>
      <c r="CP13">
        <f>Ввод!CO20</f>
        <v>85</v>
      </c>
      <c r="CQ13">
        <f>Ввод!CP20</f>
        <v>86</v>
      </c>
      <c r="CR13">
        <f>Ввод!CQ20</f>
        <v>87</v>
      </c>
      <c r="CS13">
        <f>Ввод!CR20</f>
        <v>88</v>
      </c>
      <c r="CT13">
        <f>Ввод!CS20</f>
        <v>89</v>
      </c>
      <c r="CU13">
        <f>Ввод!CT20</f>
        <v>90</v>
      </c>
      <c r="CV13">
        <f>Ввод!CU20</f>
        <v>91</v>
      </c>
      <c r="CW13">
        <f>Ввод!CV20</f>
        <v>92</v>
      </c>
      <c r="CX13">
        <f>Ввод!CW20</f>
        <v>93</v>
      </c>
      <c r="CY13">
        <f>Ввод!CX20</f>
        <v>94</v>
      </c>
      <c r="CZ13">
        <f>Ввод!CY20</f>
        <v>95</v>
      </c>
      <c r="DA13">
        <f>Ввод!CZ20</f>
        <v>96</v>
      </c>
      <c r="DB13">
        <f>Ввод!DA20</f>
        <v>97</v>
      </c>
      <c r="DC13">
        <f>Ввод!DB20</f>
        <v>98</v>
      </c>
      <c r="DD13">
        <f>Ввод!DC20</f>
        <v>99</v>
      </c>
      <c r="DE13">
        <f>Ввод!DD20</f>
        <v>100</v>
      </c>
      <c r="DF13">
        <f>Ввод!DE20</f>
        <v>101</v>
      </c>
      <c r="DG13">
        <f>Ввод!DF20</f>
        <v>102</v>
      </c>
      <c r="DH13">
        <f>Ввод!DG20</f>
        <v>103</v>
      </c>
      <c r="DI13">
        <f>Ввод!DH20</f>
        <v>104</v>
      </c>
      <c r="DJ13">
        <f>Ввод!DI20</f>
        <v>105</v>
      </c>
      <c r="DK13">
        <f>Ввод!DJ20</f>
        <v>106</v>
      </c>
    </row>
    <row r="14" spans="2:117" x14ac:dyDescent="0.25">
      <c r="I14" s="38">
        <f>J14</f>
        <v>44562</v>
      </c>
      <c r="J14" s="37">
        <f>Ввод!I21</f>
        <v>44562</v>
      </c>
      <c r="K14" s="37">
        <f>Ввод!J21</f>
        <v>44652</v>
      </c>
      <c r="L14" s="37">
        <f>Ввод!K21</f>
        <v>44743</v>
      </c>
      <c r="M14" s="37">
        <f>Ввод!L21</f>
        <v>44835</v>
      </c>
      <c r="N14" s="37">
        <f>Ввод!M21</f>
        <v>44927</v>
      </c>
      <c r="O14" s="37">
        <f>Ввод!N21</f>
        <v>45017</v>
      </c>
      <c r="P14" s="37">
        <f>Ввод!O21</f>
        <v>45108</v>
      </c>
      <c r="Q14" s="37">
        <f>Ввод!P21</f>
        <v>45200</v>
      </c>
      <c r="R14" s="37">
        <f>Ввод!Q21</f>
        <v>45292</v>
      </c>
      <c r="S14" s="37">
        <f>Ввод!R21</f>
        <v>45383</v>
      </c>
      <c r="T14" s="37">
        <f>Ввод!S21</f>
        <v>45474</v>
      </c>
      <c r="U14" s="37">
        <f>Ввод!T21</f>
        <v>45566</v>
      </c>
      <c r="V14" s="37">
        <f>Ввод!U21</f>
        <v>45658</v>
      </c>
      <c r="W14" s="37">
        <f>Ввод!V21</f>
        <v>45748</v>
      </c>
      <c r="X14" s="37">
        <f>Ввод!W21</f>
        <v>45839</v>
      </c>
      <c r="Y14" s="37">
        <f>Ввод!X21</f>
        <v>45931</v>
      </c>
      <c r="Z14" s="37">
        <f>Ввод!Y21</f>
        <v>46023</v>
      </c>
      <c r="AA14" s="37">
        <f>Ввод!Z21</f>
        <v>46113</v>
      </c>
      <c r="AB14" s="37">
        <f>Ввод!AA21</f>
        <v>46204</v>
      </c>
      <c r="AC14" s="37">
        <f>Ввод!AB21</f>
        <v>46296</v>
      </c>
      <c r="AD14" s="37">
        <f>Ввод!AC21</f>
        <v>46388</v>
      </c>
      <c r="AE14" s="37">
        <f>Ввод!AD21</f>
        <v>46478</v>
      </c>
      <c r="AF14" s="37">
        <f>Ввод!AE21</f>
        <v>46569</v>
      </c>
      <c r="AG14" s="37">
        <f>Ввод!AF21</f>
        <v>46661</v>
      </c>
      <c r="AH14" s="37">
        <f>Ввод!AG21</f>
        <v>46753</v>
      </c>
      <c r="AI14" s="37">
        <f>Ввод!AH21</f>
        <v>46844</v>
      </c>
      <c r="AJ14" s="37">
        <f>Ввод!AI21</f>
        <v>46935</v>
      </c>
      <c r="AK14" s="37">
        <f>Ввод!AJ21</f>
        <v>47027</v>
      </c>
      <c r="AL14" s="37">
        <f>Ввод!AK21</f>
        <v>47119</v>
      </c>
      <c r="AM14" s="37">
        <f>Ввод!AL21</f>
        <v>47209</v>
      </c>
      <c r="AN14" s="37">
        <f>Ввод!AM21</f>
        <v>47300</v>
      </c>
      <c r="AO14" s="37">
        <f>Ввод!AN21</f>
        <v>47392</v>
      </c>
      <c r="AP14" s="37">
        <f>Ввод!AO21</f>
        <v>47484</v>
      </c>
      <c r="AQ14" s="37">
        <f>Ввод!AP21</f>
        <v>47574</v>
      </c>
      <c r="AR14" s="37">
        <f>Ввод!AQ21</f>
        <v>47665</v>
      </c>
      <c r="AS14" s="37">
        <f>Ввод!AR21</f>
        <v>47757</v>
      </c>
      <c r="AT14" s="37">
        <f>Ввод!AS21</f>
        <v>47849</v>
      </c>
      <c r="AU14" s="37">
        <f>Ввод!AT21</f>
        <v>47939</v>
      </c>
      <c r="AV14" s="37">
        <f>Ввод!AU21</f>
        <v>48030</v>
      </c>
      <c r="AW14" s="37">
        <f>Ввод!AV21</f>
        <v>48122</v>
      </c>
      <c r="AX14" s="37">
        <f>Ввод!AW21</f>
        <v>48214</v>
      </c>
      <c r="AY14" s="37">
        <f>Ввод!AX21</f>
        <v>48305</v>
      </c>
      <c r="AZ14" s="37">
        <f>Ввод!AY21</f>
        <v>48396</v>
      </c>
      <c r="BA14" s="37">
        <f>Ввод!AZ21</f>
        <v>48488</v>
      </c>
      <c r="BB14" s="37">
        <f>Ввод!BA21</f>
        <v>48580</v>
      </c>
      <c r="BC14" s="37">
        <f>Ввод!BB21</f>
        <v>48670</v>
      </c>
      <c r="BD14" s="37">
        <f>Ввод!BC21</f>
        <v>48761</v>
      </c>
      <c r="BE14" s="37">
        <f>Ввод!BD21</f>
        <v>48853</v>
      </c>
      <c r="BF14" s="37">
        <f>Ввод!BE21</f>
        <v>48945</v>
      </c>
      <c r="BG14" s="37">
        <f>Ввод!BF21</f>
        <v>49035</v>
      </c>
      <c r="BH14" s="37">
        <f>Ввод!BG21</f>
        <v>49126</v>
      </c>
      <c r="BI14" s="37">
        <f>Ввод!BH21</f>
        <v>0</v>
      </c>
      <c r="BJ14" s="37">
        <f>Ввод!BI21</f>
        <v>0</v>
      </c>
      <c r="BK14" s="37">
        <f>Ввод!BJ21</f>
        <v>0</v>
      </c>
      <c r="BL14" s="37">
        <f>Ввод!BK21</f>
        <v>0</v>
      </c>
      <c r="BM14" s="37">
        <f>Ввод!BL21</f>
        <v>0</v>
      </c>
      <c r="BN14" s="37">
        <f>Ввод!BM21</f>
        <v>0</v>
      </c>
      <c r="BO14" s="37">
        <f>Ввод!BN21</f>
        <v>0</v>
      </c>
      <c r="BP14" s="37">
        <f>Ввод!BO21</f>
        <v>0</v>
      </c>
      <c r="BQ14" s="37">
        <f>Ввод!BP21</f>
        <v>0</v>
      </c>
      <c r="BR14" s="37">
        <f>Ввод!BQ21</f>
        <v>0</v>
      </c>
      <c r="BS14" s="37">
        <f>Ввод!BR21</f>
        <v>0</v>
      </c>
      <c r="BT14" s="37">
        <f>Ввод!BS21</f>
        <v>0</v>
      </c>
      <c r="BU14" s="37">
        <f>Ввод!BT21</f>
        <v>0</v>
      </c>
      <c r="BV14" s="37">
        <f>Ввод!BU21</f>
        <v>0</v>
      </c>
      <c r="BW14" s="37">
        <f>Ввод!BV21</f>
        <v>0</v>
      </c>
      <c r="BX14" s="37">
        <f>Ввод!BW21</f>
        <v>0</v>
      </c>
      <c r="BY14" s="37">
        <f>Ввод!BX21</f>
        <v>0</v>
      </c>
      <c r="BZ14" s="37">
        <f>Ввод!BY21</f>
        <v>0</v>
      </c>
      <c r="CA14" s="37">
        <f>Ввод!BZ21</f>
        <v>0</v>
      </c>
      <c r="CB14" s="37">
        <f>Ввод!CA21</f>
        <v>0</v>
      </c>
      <c r="CC14" s="37">
        <f>Ввод!CB21</f>
        <v>0</v>
      </c>
      <c r="CD14" s="37">
        <f>Ввод!CC21</f>
        <v>0</v>
      </c>
      <c r="CE14" s="37">
        <f>Ввод!CD21</f>
        <v>0</v>
      </c>
      <c r="CF14" s="37">
        <f>Ввод!CE21</f>
        <v>0</v>
      </c>
      <c r="CG14" s="37">
        <f>Ввод!CF21</f>
        <v>0</v>
      </c>
      <c r="CH14" s="37">
        <f>Ввод!CG21</f>
        <v>0</v>
      </c>
      <c r="CI14" s="37">
        <f>Ввод!CH21</f>
        <v>0</v>
      </c>
      <c r="CJ14" s="37">
        <f>Ввод!CI21</f>
        <v>0</v>
      </c>
      <c r="CK14" s="37">
        <f>Ввод!CJ21</f>
        <v>0</v>
      </c>
      <c r="CL14" s="37">
        <f>Ввод!CK21</f>
        <v>0</v>
      </c>
      <c r="CM14" s="37">
        <f>Ввод!CL21</f>
        <v>0</v>
      </c>
      <c r="CN14" s="37">
        <f>Ввод!CM21</f>
        <v>0</v>
      </c>
      <c r="CO14" s="37">
        <f>Ввод!CN21</f>
        <v>0</v>
      </c>
      <c r="CP14" s="37">
        <f>Ввод!CO21</f>
        <v>0</v>
      </c>
      <c r="CQ14" s="37">
        <f>Ввод!CP21</f>
        <v>0</v>
      </c>
      <c r="CR14" s="37">
        <f>Ввод!CQ21</f>
        <v>0</v>
      </c>
      <c r="CS14" s="37">
        <f>Ввод!CR21</f>
        <v>0</v>
      </c>
      <c r="CT14" s="37">
        <f>Ввод!CS21</f>
        <v>0</v>
      </c>
      <c r="CU14" s="37">
        <f>Ввод!CT21</f>
        <v>0</v>
      </c>
      <c r="CV14" s="37">
        <f>Ввод!CU21</f>
        <v>0</v>
      </c>
      <c r="CW14" s="37">
        <f>Ввод!CV21</f>
        <v>0</v>
      </c>
      <c r="CX14" s="37">
        <f>Ввод!CW21</f>
        <v>0</v>
      </c>
      <c r="CY14" s="37">
        <f>Ввод!CX21</f>
        <v>0</v>
      </c>
      <c r="CZ14" s="37">
        <f>Ввод!CY21</f>
        <v>0</v>
      </c>
      <c r="DA14" s="37">
        <f>Ввод!CZ21</f>
        <v>0</v>
      </c>
      <c r="DB14" s="37">
        <f>Ввод!DA21</f>
        <v>0</v>
      </c>
      <c r="DC14" s="37">
        <f>Ввод!DB21</f>
        <v>0</v>
      </c>
      <c r="DD14" s="37">
        <f>Ввод!DC21</f>
        <v>0</v>
      </c>
      <c r="DE14" s="37">
        <f>Ввод!DD21</f>
        <v>0</v>
      </c>
      <c r="DF14" s="37">
        <f>Ввод!DE21</f>
        <v>0</v>
      </c>
      <c r="DG14" s="37">
        <f>Ввод!DF21</f>
        <v>0</v>
      </c>
      <c r="DH14" s="37">
        <f>Ввод!DG21</f>
        <v>0</v>
      </c>
      <c r="DI14" s="37">
        <f>Ввод!DH21</f>
        <v>0</v>
      </c>
      <c r="DJ14" s="37">
        <f>Ввод!DI21</f>
        <v>0</v>
      </c>
      <c r="DK14" s="37">
        <f>Ввод!DJ21</f>
        <v>0</v>
      </c>
      <c r="DL14" s="175"/>
      <c r="DM14" s="175"/>
    </row>
    <row r="15" spans="2:117" x14ac:dyDescent="0.25">
      <c r="J15" s="39">
        <f>Ввод!I22</f>
        <v>44651</v>
      </c>
      <c r="K15" s="39">
        <f>Ввод!J22</f>
        <v>44742</v>
      </c>
      <c r="L15" s="39">
        <f>Ввод!K22</f>
        <v>44834</v>
      </c>
      <c r="M15" s="39">
        <f>Ввод!L22</f>
        <v>44926</v>
      </c>
      <c r="N15" s="39">
        <f>Ввод!M22</f>
        <v>45016</v>
      </c>
      <c r="O15" s="39">
        <f>Ввод!N22</f>
        <v>45107</v>
      </c>
      <c r="P15" s="39">
        <f>Ввод!O22</f>
        <v>45199</v>
      </c>
      <c r="Q15" s="39">
        <f>Ввод!P22</f>
        <v>45291</v>
      </c>
      <c r="R15" s="39">
        <f>Ввод!Q22</f>
        <v>45382</v>
      </c>
      <c r="S15" s="39">
        <f>Ввод!R22</f>
        <v>45473</v>
      </c>
      <c r="T15" s="39">
        <f>Ввод!S22</f>
        <v>45565</v>
      </c>
      <c r="U15" s="39">
        <f>Ввод!T22</f>
        <v>45657</v>
      </c>
      <c r="V15" s="39">
        <f>Ввод!U22</f>
        <v>45747</v>
      </c>
      <c r="W15" s="39">
        <f>Ввод!V22</f>
        <v>45838</v>
      </c>
      <c r="X15" s="39">
        <f>Ввод!W22</f>
        <v>45930</v>
      </c>
      <c r="Y15" s="39">
        <f>Ввод!X22</f>
        <v>46022</v>
      </c>
      <c r="Z15" s="39">
        <f>Ввод!Y22</f>
        <v>46112</v>
      </c>
      <c r="AA15" s="39">
        <f>Ввод!Z22</f>
        <v>46203</v>
      </c>
      <c r="AB15" s="39">
        <f>Ввод!AA22</f>
        <v>46295</v>
      </c>
      <c r="AC15" s="39">
        <f>Ввод!AB22</f>
        <v>46387</v>
      </c>
      <c r="AD15" s="39">
        <f>Ввод!AC22</f>
        <v>46477</v>
      </c>
      <c r="AE15" s="39">
        <f>Ввод!AD22</f>
        <v>46568</v>
      </c>
      <c r="AF15" s="39">
        <f>Ввод!AE22</f>
        <v>46660</v>
      </c>
      <c r="AG15" s="39">
        <f>Ввод!AF22</f>
        <v>46752</v>
      </c>
      <c r="AH15" s="39">
        <f>Ввод!AG22</f>
        <v>46843</v>
      </c>
      <c r="AI15" s="39">
        <f>Ввод!AH22</f>
        <v>46934</v>
      </c>
      <c r="AJ15" s="39">
        <f>Ввод!AI22</f>
        <v>47026</v>
      </c>
      <c r="AK15" s="39">
        <f>Ввод!AJ22</f>
        <v>47118</v>
      </c>
      <c r="AL15" s="39">
        <f>Ввод!AK22</f>
        <v>47208</v>
      </c>
      <c r="AM15" s="39">
        <f>Ввод!AL22</f>
        <v>47299</v>
      </c>
      <c r="AN15" s="39">
        <f>Ввод!AM22</f>
        <v>47391</v>
      </c>
      <c r="AO15" s="39">
        <f>Ввод!AN22</f>
        <v>47483</v>
      </c>
      <c r="AP15" s="39">
        <f>Ввод!AO22</f>
        <v>47573</v>
      </c>
      <c r="AQ15" s="39">
        <f>Ввод!AP22</f>
        <v>47664</v>
      </c>
      <c r="AR15" s="39">
        <f>Ввод!AQ22</f>
        <v>47756</v>
      </c>
      <c r="AS15" s="39">
        <f>Ввод!AR22</f>
        <v>47848</v>
      </c>
      <c r="AT15" s="39">
        <f>Ввод!AS22</f>
        <v>47938</v>
      </c>
      <c r="AU15" s="39">
        <f>Ввод!AT22</f>
        <v>48029</v>
      </c>
      <c r="AV15" s="39">
        <f>Ввод!AU22</f>
        <v>48121</v>
      </c>
      <c r="AW15" s="39">
        <f>Ввод!AV22</f>
        <v>48213</v>
      </c>
      <c r="AX15" s="39">
        <f>Ввод!AW22</f>
        <v>48304</v>
      </c>
      <c r="AY15" s="39">
        <f>Ввод!AX22</f>
        <v>48395</v>
      </c>
      <c r="AZ15" s="39">
        <f>Ввод!AY22</f>
        <v>48487</v>
      </c>
      <c r="BA15" s="39">
        <f>Ввод!AZ22</f>
        <v>48579</v>
      </c>
      <c r="BB15" s="39">
        <f>Ввод!BA22</f>
        <v>48669</v>
      </c>
      <c r="BC15" s="39">
        <f>Ввод!BB22</f>
        <v>48760</v>
      </c>
      <c r="BD15" s="39">
        <f>Ввод!BC22</f>
        <v>48852</v>
      </c>
      <c r="BE15" s="39">
        <f>Ввод!BD22</f>
        <v>48944</v>
      </c>
      <c r="BF15" s="39">
        <f>Ввод!BE22</f>
        <v>49034</v>
      </c>
      <c r="BG15" s="39">
        <f>Ввод!BF22</f>
        <v>49125</v>
      </c>
      <c r="BH15" s="39">
        <f>Ввод!BG22</f>
        <v>49217</v>
      </c>
      <c r="BI15" s="39">
        <f>Ввод!BH22</f>
        <v>91</v>
      </c>
      <c r="BJ15" s="39">
        <f>Ввод!BI22</f>
        <v>91</v>
      </c>
      <c r="BK15" s="39">
        <f>Ввод!BJ22</f>
        <v>91</v>
      </c>
      <c r="BL15" s="39">
        <f>Ввод!BK22</f>
        <v>91</v>
      </c>
      <c r="BM15" s="39">
        <f>Ввод!BL22</f>
        <v>91</v>
      </c>
      <c r="BN15" s="39">
        <f>Ввод!BM22</f>
        <v>91</v>
      </c>
      <c r="BO15" s="39">
        <f>Ввод!BN22</f>
        <v>91</v>
      </c>
      <c r="BP15" s="39">
        <f>Ввод!BO22</f>
        <v>91</v>
      </c>
      <c r="BQ15" s="39">
        <f>Ввод!BP22</f>
        <v>91</v>
      </c>
      <c r="BR15" s="39">
        <f>Ввод!BQ22</f>
        <v>91</v>
      </c>
      <c r="BS15" s="39">
        <f>Ввод!BR22</f>
        <v>91</v>
      </c>
      <c r="BT15" s="39">
        <f>Ввод!BS22</f>
        <v>91</v>
      </c>
      <c r="BU15" s="39">
        <f>Ввод!BT22</f>
        <v>91</v>
      </c>
      <c r="BV15" s="39">
        <f>Ввод!BU22</f>
        <v>91</v>
      </c>
      <c r="BW15" s="39">
        <f>Ввод!BV22</f>
        <v>91</v>
      </c>
      <c r="BX15" s="39">
        <f>Ввод!BW22</f>
        <v>91</v>
      </c>
      <c r="BY15" s="39">
        <f>Ввод!BX22</f>
        <v>91</v>
      </c>
      <c r="BZ15" s="39">
        <f>Ввод!BY22</f>
        <v>91</v>
      </c>
      <c r="CA15" s="39">
        <f>Ввод!BZ22</f>
        <v>91</v>
      </c>
      <c r="CB15" s="39">
        <f>Ввод!CA22</f>
        <v>91</v>
      </c>
      <c r="CC15" s="39">
        <f>Ввод!CB22</f>
        <v>91</v>
      </c>
      <c r="CD15" s="39">
        <f>Ввод!CC22</f>
        <v>91</v>
      </c>
      <c r="CE15" s="39">
        <f>Ввод!CD22</f>
        <v>91</v>
      </c>
      <c r="CF15" s="39">
        <f>Ввод!CE22</f>
        <v>91</v>
      </c>
      <c r="CG15" s="39">
        <f>Ввод!CF22</f>
        <v>91</v>
      </c>
      <c r="CH15" s="39">
        <f>Ввод!CG22</f>
        <v>91</v>
      </c>
      <c r="CI15" s="39">
        <f>Ввод!CH22</f>
        <v>91</v>
      </c>
      <c r="CJ15" s="39">
        <f>Ввод!CI22</f>
        <v>91</v>
      </c>
      <c r="CK15" s="39">
        <f>Ввод!CJ22</f>
        <v>91</v>
      </c>
      <c r="CL15" s="39">
        <f>Ввод!CK22</f>
        <v>91</v>
      </c>
      <c r="CM15" s="39">
        <f>Ввод!CL22</f>
        <v>91</v>
      </c>
      <c r="CN15" s="39">
        <f>Ввод!CM22</f>
        <v>91</v>
      </c>
      <c r="CO15" s="39">
        <f>Ввод!CN22</f>
        <v>91</v>
      </c>
      <c r="CP15" s="39">
        <f>Ввод!CO22</f>
        <v>91</v>
      </c>
      <c r="CQ15" s="39">
        <f>Ввод!CP22</f>
        <v>91</v>
      </c>
      <c r="CR15" s="39">
        <f>Ввод!CQ22</f>
        <v>91</v>
      </c>
      <c r="CS15" s="39">
        <f>Ввод!CR22</f>
        <v>91</v>
      </c>
      <c r="CT15" s="39">
        <f>Ввод!CS22</f>
        <v>91</v>
      </c>
      <c r="CU15" s="39">
        <f>Ввод!CT22</f>
        <v>91</v>
      </c>
      <c r="CV15" s="39">
        <f>Ввод!CU22</f>
        <v>91</v>
      </c>
      <c r="CW15" s="39">
        <f>Ввод!CV22</f>
        <v>91</v>
      </c>
      <c r="CX15" s="39">
        <f>Ввод!CW22</f>
        <v>91</v>
      </c>
      <c r="CY15" s="39">
        <f>Ввод!CX22</f>
        <v>91</v>
      </c>
      <c r="CZ15" s="39">
        <f>Ввод!CY22</f>
        <v>91</v>
      </c>
      <c r="DA15" s="39">
        <f>Ввод!CZ22</f>
        <v>91</v>
      </c>
      <c r="DB15" s="39">
        <f>Ввод!DA22</f>
        <v>91</v>
      </c>
      <c r="DC15" s="39">
        <f>Ввод!DB22</f>
        <v>91</v>
      </c>
      <c r="DD15" s="39">
        <f>Ввод!DC22</f>
        <v>91</v>
      </c>
      <c r="DE15" s="39">
        <f>Ввод!DD22</f>
        <v>91</v>
      </c>
      <c r="DF15" s="39">
        <f>Ввод!DE22</f>
        <v>91</v>
      </c>
      <c r="DG15" s="39">
        <f>Ввод!DF22</f>
        <v>91</v>
      </c>
      <c r="DH15" s="39">
        <f>Ввод!DG22</f>
        <v>91</v>
      </c>
      <c r="DI15" s="39">
        <f>Ввод!DH22</f>
        <v>91</v>
      </c>
      <c r="DJ15" s="39">
        <f>Ввод!DI22</f>
        <v>91</v>
      </c>
      <c r="DK15" s="38">
        <f>Ввод!DJ22</f>
        <v>91</v>
      </c>
    </row>
    <row r="16" spans="2:117" x14ac:dyDescent="0.25">
      <c r="J16">
        <f>Ввод!I23</f>
        <v>1</v>
      </c>
      <c r="K16">
        <f>Ввод!J23</f>
        <v>2</v>
      </c>
      <c r="L16">
        <f>Ввод!K23</f>
        <v>3</v>
      </c>
      <c r="M16">
        <f>Ввод!L23</f>
        <v>4</v>
      </c>
      <c r="N16">
        <f>Ввод!M23</f>
        <v>1</v>
      </c>
      <c r="O16">
        <f>Ввод!N23</f>
        <v>2</v>
      </c>
      <c r="P16">
        <f>Ввод!O23</f>
        <v>3</v>
      </c>
      <c r="Q16">
        <f>Ввод!P23</f>
        <v>4</v>
      </c>
      <c r="R16">
        <f>Ввод!Q23</f>
        <v>1</v>
      </c>
      <c r="S16">
        <f>Ввод!R23</f>
        <v>2</v>
      </c>
      <c r="T16">
        <f>Ввод!S23</f>
        <v>3</v>
      </c>
      <c r="U16">
        <f>Ввод!T23</f>
        <v>4</v>
      </c>
      <c r="V16">
        <f>Ввод!U23</f>
        <v>1</v>
      </c>
      <c r="W16">
        <f>Ввод!V23</f>
        <v>2</v>
      </c>
      <c r="X16">
        <f>Ввод!W23</f>
        <v>3</v>
      </c>
      <c r="Y16">
        <f>Ввод!X23</f>
        <v>4</v>
      </c>
      <c r="Z16">
        <f>Ввод!Y23</f>
        <v>1</v>
      </c>
      <c r="AA16">
        <f>Ввод!Z23</f>
        <v>2</v>
      </c>
      <c r="AB16">
        <f>Ввод!AA23</f>
        <v>3</v>
      </c>
      <c r="AC16">
        <f>Ввод!AB23</f>
        <v>4</v>
      </c>
      <c r="AD16">
        <f>Ввод!AC23</f>
        <v>1</v>
      </c>
      <c r="AE16">
        <f>Ввод!AD23</f>
        <v>2</v>
      </c>
      <c r="AF16">
        <f>Ввод!AE23</f>
        <v>3</v>
      </c>
      <c r="AG16">
        <f>Ввод!AF23</f>
        <v>4</v>
      </c>
      <c r="AH16">
        <f>Ввод!AG23</f>
        <v>1</v>
      </c>
      <c r="AI16">
        <f>Ввод!AH23</f>
        <v>2</v>
      </c>
      <c r="AJ16">
        <f>Ввод!AI23</f>
        <v>3</v>
      </c>
      <c r="AK16">
        <f>Ввод!AJ23</f>
        <v>4</v>
      </c>
      <c r="AL16">
        <f>Ввод!AK23</f>
        <v>1</v>
      </c>
      <c r="AM16">
        <f>Ввод!AL23</f>
        <v>2</v>
      </c>
      <c r="AN16">
        <f>Ввод!AM23</f>
        <v>3</v>
      </c>
      <c r="AO16">
        <f>Ввод!AN23</f>
        <v>4</v>
      </c>
      <c r="AP16">
        <f>Ввод!AO23</f>
        <v>1</v>
      </c>
      <c r="AQ16">
        <f>Ввод!AP23</f>
        <v>2</v>
      </c>
      <c r="AR16">
        <f>Ввод!AQ23</f>
        <v>3</v>
      </c>
      <c r="AS16">
        <f>Ввод!AR23</f>
        <v>4</v>
      </c>
      <c r="AT16">
        <f>Ввод!AS23</f>
        <v>1</v>
      </c>
      <c r="AU16">
        <f>Ввод!AT23</f>
        <v>2</v>
      </c>
      <c r="AV16">
        <f>Ввод!AU23</f>
        <v>3</v>
      </c>
      <c r="AW16">
        <f>Ввод!AV23</f>
        <v>4</v>
      </c>
      <c r="AX16">
        <f>Ввод!AW23</f>
        <v>1</v>
      </c>
      <c r="AY16">
        <f>Ввод!AX23</f>
        <v>2</v>
      </c>
      <c r="AZ16">
        <f>Ввод!AY23</f>
        <v>3</v>
      </c>
      <c r="BA16">
        <f>Ввод!AZ23</f>
        <v>4</v>
      </c>
      <c r="BB16">
        <f>Ввод!BA23</f>
        <v>1</v>
      </c>
      <c r="BC16">
        <f>Ввод!BB23</f>
        <v>2</v>
      </c>
      <c r="BD16">
        <f>Ввод!BC23</f>
        <v>3</v>
      </c>
      <c r="BE16">
        <f>Ввод!BD23</f>
        <v>4</v>
      </c>
      <c r="BF16">
        <f>Ввод!BE23</f>
        <v>1</v>
      </c>
      <c r="BG16">
        <f>Ввод!BF23</f>
        <v>2</v>
      </c>
      <c r="BH16">
        <f>Ввод!BG23</f>
        <v>3</v>
      </c>
      <c r="BI16">
        <f>Ввод!BH23</f>
        <v>1</v>
      </c>
      <c r="BJ16">
        <f>Ввод!BI23</f>
        <v>1</v>
      </c>
      <c r="BK16">
        <f>Ввод!BJ23</f>
        <v>1</v>
      </c>
      <c r="BL16">
        <f>Ввод!BK23</f>
        <v>1</v>
      </c>
      <c r="BM16">
        <f>Ввод!BL23</f>
        <v>1</v>
      </c>
      <c r="BN16">
        <f>Ввод!BM23</f>
        <v>1</v>
      </c>
      <c r="BO16">
        <f>Ввод!BN23</f>
        <v>1</v>
      </c>
      <c r="BP16">
        <f>Ввод!BO23</f>
        <v>1</v>
      </c>
      <c r="BQ16">
        <f>Ввод!BP23</f>
        <v>1</v>
      </c>
      <c r="BR16">
        <f>Ввод!BQ23</f>
        <v>1</v>
      </c>
      <c r="BS16">
        <f>Ввод!BR23</f>
        <v>1</v>
      </c>
      <c r="BT16">
        <f>Ввод!BS23</f>
        <v>1</v>
      </c>
      <c r="BU16">
        <f>Ввод!BT23</f>
        <v>1</v>
      </c>
      <c r="BV16">
        <f>Ввод!BU23</f>
        <v>1</v>
      </c>
      <c r="BW16">
        <f>Ввод!BV23</f>
        <v>1</v>
      </c>
      <c r="BX16">
        <f>Ввод!BW23</f>
        <v>1</v>
      </c>
      <c r="BY16">
        <f>Ввод!BX23</f>
        <v>1</v>
      </c>
      <c r="BZ16">
        <f>Ввод!BY23</f>
        <v>1</v>
      </c>
      <c r="CA16">
        <f>Ввод!BZ23</f>
        <v>1</v>
      </c>
      <c r="CB16">
        <f>Ввод!CA23</f>
        <v>1</v>
      </c>
      <c r="CC16">
        <f>Ввод!CB23</f>
        <v>1</v>
      </c>
      <c r="CD16">
        <f>Ввод!CC23</f>
        <v>1</v>
      </c>
      <c r="CE16">
        <f>Ввод!CD23</f>
        <v>1</v>
      </c>
      <c r="CF16">
        <f>Ввод!CE23</f>
        <v>1</v>
      </c>
      <c r="CG16">
        <f>Ввод!CF23</f>
        <v>1</v>
      </c>
      <c r="CH16">
        <f>Ввод!CG23</f>
        <v>1</v>
      </c>
      <c r="CI16">
        <f>Ввод!CH23</f>
        <v>1</v>
      </c>
      <c r="CJ16">
        <f>Ввод!CI23</f>
        <v>1</v>
      </c>
      <c r="CK16">
        <f>Ввод!CJ23</f>
        <v>1</v>
      </c>
      <c r="CL16">
        <f>Ввод!CK23</f>
        <v>1</v>
      </c>
      <c r="CM16">
        <f>Ввод!CL23</f>
        <v>1</v>
      </c>
      <c r="CN16">
        <f>Ввод!CM23</f>
        <v>1</v>
      </c>
      <c r="CO16">
        <f>Ввод!CN23</f>
        <v>1</v>
      </c>
      <c r="CP16">
        <f>Ввод!CO23</f>
        <v>1</v>
      </c>
      <c r="CQ16">
        <f>Ввод!CP23</f>
        <v>1</v>
      </c>
      <c r="CR16">
        <f>Ввод!CQ23</f>
        <v>1</v>
      </c>
      <c r="CS16">
        <f>Ввод!CR23</f>
        <v>1</v>
      </c>
      <c r="CT16">
        <f>Ввод!CS23</f>
        <v>1</v>
      </c>
      <c r="CU16">
        <f>Ввод!CT23</f>
        <v>1</v>
      </c>
      <c r="CV16">
        <f>Ввод!CU23</f>
        <v>1</v>
      </c>
      <c r="CW16">
        <f>Ввод!CV23</f>
        <v>1</v>
      </c>
      <c r="CX16">
        <f>Ввод!CW23</f>
        <v>1</v>
      </c>
      <c r="CY16">
        <f>Ввод!CX23</f>
        <v>1</v>
      </c>
      <c r="CZ16">
        <f>Ввод!CY23</f>
        <v>1</v>
      </c>
      <c r="DA16">
        <f>Ввод!CZ23</f>
        <v>1</v>
      </c>
      <c r="DB16">
        <f>Ввод!DA23</f>
        <v>1</v>
      </c>
      <c r="DC16">
        <f>Ввод!DB23</f>
        <v>1</v>
      </c>
      <c r="DD16">
        <f>Ввод!DC23</f>
        <v>1</v>
      </c>
      <c r="DE16">
        <f>Ввод!DD23</f>
        <v>1</v>
      </c>
      <c r="DF16">
        <f>Ввод!DE23</f>
        <v>1</v>
      </c>
      <c r="DG16">
        <f>Ввод!DF23</f>
        <v>1</v>
      </c>
      <c r="DH16">
        <f>Ввод!DG23</f>
        <v>1</v>
      </c>
      <c r="DI16">
        <f>Ввод!DH23</f>
        <v>1</v>
      </c>
      <c r="DJ16">
        <f>Ввод!DI23</f>
        <v>1</v>
      </c>
      <c r="DK16">
        <f>Ввод!DJ23</f>
        <v>1</v>
      </c>
    </row>
    <row r="17" spans="1:114" s="26" customFormat="1" x14ac:dyDescent="0.25">
      <c r="A17" s="111"/>
      <c r="B17" s="26" t="s">
        <v>291</v>
      </c>
    </row>
    <row r="18" spans="1:114" x14ac:dyDescent="0.25">
      <c r="B18" t="s">
        <v>292</v>
      </c>
      <c r="G18" s="148">
        <f>Чувствительность!$D$13</f>
        <v>0</v>
      </c>
      <c r="I18" s="144">
        <f>SUM(J18:DJ18)</f>
        <v>50000</v>
      </c>
      <c r="J18" s="144">
        <f>SUM(Ввод!I58,Ввод!I60)*(1+$G18)</f>
        <v>0</v>
      </c>
      <c r="K18" s="144">
        <f>SUM(Ввод!J58,Ввод!J60)*(1+$G18)</f>
        <v>0</v>
      </c>
      <c r="L18" s="144">
        <f>SUM(Ввод!K58,Ввод!K60)*(1+$G18)</f>
        <v>0</v>
      </c>
      <c r="M18" s="144">
        <f>SUM(Ввод!L58,Ввод!L60)*(1+$G18)</f>
        <v>15000</v>
      </c>
      <c r="N18" s="144">
        <f>SUM(Ввод!M58,Ввод!M60)*(1+$G18)</f>
        <v>0</v>
      </c>
      <c r="O18" s="144">
        <f>SUM(Ввод!N58,Ввод!N60)*(1+$G18)</f>
        <v>0</v>
      </c>
      <c r="P18" s="144">
        <f>SUM(Ввод!O58,Ввод!O60)*(1+$G18)</f>
        <v>0</v>
      </c>
      <c r="Q18" s="144">
        <f>SUM(Ввод!P58,Ввод!P60)*(1+$G18)</f>
        <v>12500</v>
      </c>
      <c r="R18" s="144">
        <f>SUM(Ввод!Q58,Ввод!Q60)*(1+$G18)</f>
        <v>0</v>
      </c>
      <c r="S18" s="144">
        <f>SUM(Ввод!R58,Ввод!R60)*(1+$G18)</f>
        <v>0</v>
      </c>
      <c r="T18" s="144">
        <f>SUM(Ввод!S58,Ввод!S60)*(1+$G18)</f>
        <v>0</v>
      </c>
      <c r="U18" s="144">
        <f>SUM(Ввод!T58,Ввод!T60)*(1+$G18)</f>
        <v>22500</v>
      </c>
      <c r="V18" s="144">
        <f>SUM(Ввод!U58,Ввод!U60)*(1+$G18)</f>
        <v>0</v>
      </c>
      <c r="W18" s="144">
        <f>SUM(Ввод!V58,Ввод!V60)*(1+$G18)</f>
        <v>0</v>
      </c>
      <c r="X18" s="144">
        <f>SUM(Ввод!W58,Ввод!W60)*(1+$G18)</f>
        <v>0</v>
      </c>
      <c r="Y18" s="144">
        <f>SUM(Ввод!X58,Ввод!X60)*(1+$G18)</f>
        <v>0</v>
      </c>
      <c r="Z18" s="144">
        <f>SUM(Ввод!Y58,Ввод!Y60)*(1+$G18)</f>
        <v>0</v>
      </c>
      <c r="AA18" s="144">
        <f>SUM(Ввод!Z58,Ввод!Z60)*(1+$G18)</f>
        <v>0</v>
      </c>
      <c r="AB18" s="144">
        <f>SUM(Ввод!AA58,Ввод!AA60)*(1+$G18)</f>
        <v>0</v>
      </c>
      <c r="AC18" s="144">
        <f>SUM(Ввод!AB58,Ввод!AB60)*(1+$G18)</f>
        <v>0</v>
      </c>
      <c r="AD18" s="144">
        <f>SUM(Ввод!AC58,Ввод!AC60)*(1+$G18)</f>
        <v>0</v>
      </c>
      <c r="AE18" s="144">
        <f>SUM(Ввод!AD58,Ввод!AD60)*(1+$G18)</f>
        <v>0</v>
      </c>
      <c r="AF18" s="144">
        <f>SUM(Ввод!AE58,Ввод!AE60)*(1+$G18)</f>
        <v>0</v>
      </c>
      <c r="AG18" s="144">
        <f>SUM(Ввод!AF58,Ввод!AF60)*(1+$G18)</f>
        <v>0</v>
      </c>
      <c r="AH18" s="144">
        <f>SUM(Ввод!AG58,Ввод!AG60)*(1+$G18)</f>
        <v>0</v>
      </c>
      <c r="AI18" s="144">
        <f>SUM(Ввод!AH58,Ввод!AH60)*(1+$G18)</f>
        <v>0</v>
      </c>
      <c r="AJ18" s="144">
        <f>SUM(Ввод!AI58,Ввод!AI60)*(1+$G18)</f>
        <v>0</v>
      </c>
      <c r="AK18" s="144">
        <f>SUM(Ввод!AJ58,Ввод!AJ60)*(1+$G18)</f>
        <v>0</v>
      </c>
      <c r="AL18" s="144">
        <f>SUM(Ввод!AK58,Ввод!AK60)*(1+$G18)</f>
        <v>0</v>
      </c>
      <c r="AM18" s="144">
        <f>SUM(Ввод!AL58,Ввод!AL60)*(1+$G18)</f>
        <v>0</v>
      </c>
      <c r="AN18" s="144">
        <f>SUM(Ввод!AM58,Ввод!AM60)*(1+$G18)</f>
        <v>0</v>
      </c>
      <c r="AO18" s="144">
        <f>SUM(Ввод!AN58,Ввод!AN60)*(1+$G18)</f>
        <v>0</v>
      </c>
      <c r="AP18" s="144">
        <f>SUM(Ввод!AO58,Ввод!AO60)*(1+$G18)</f>
        <v>0</v>
      </c>
      <c r="AQ18" s="144">
        <f>SUM(Ввод!AP58,Ввод!AP60)*(1+$G18)</f>
        <v>0</v>
      </c>
      <c r="AR18" s="144">
        <f>SUM(Ввод!AQ58,Ввод!AQ60)*(1+$G18)</f>
        <v>0</v>
      </c>
      <c r="AS18" s="144">
        <f>SUM(Ввод!AR58,Ввод!AR60)*(1+$G18)</f>
        <v>0</v>
      </c>
      <c r="AT18" s="144">
        <f>SUM(Ввод!AS58,Ввод!AS60)*(1+$G18)</f>
        <v>0</v>
      </c>
      <c r="AU18" s="144">
        <f>SUM(Ввод!AT58,Ввод!AT60)*(1+$G18)</f>
        <v>0</v>
      </c>
      <c r="AV18" s="144">
        <f>SUM(Ввод!AU58,Ввод!AU60)*(1+$G18)</f>
        <v>0</v>
      </c>
      <c r="AW18" s="144">
        <f>SUM(Ввод!AV58,Ввод!AV60)*(1+$G18)</f>
        <v>0</v>
      </c>
      <c r="AX18" s="144">
        <f>SUM(Ввод!AW58,Ввод!AW60)*(1+$G18)</f>
        <v>0</v>
      </c>
      <c r="AY18" s="144">
        <f>SUM(Ввод!AX58,Ввод!AX60)*(1+$G18)</f>
        <v>0</v>
      </c>
      <c r="AZ18" s="144">
        <f>SUM(Ввод!AY58,Ввод!AY60)*(1+$G18)</f>
        <v>0</v>
      </c>
      <c r="BA18" s="144">
        <f>SUM(Ввод!AZ58,Ввод!AZ60)*(1+$G18)</f>
        <v>0</v>
      </c>
      <c r="BB18" s="144">
        <f>SUM(Ввод!BA58,Ввод!BA60)*(1+$G18)</f>
        <v>0</v>
      </c>
      <c r="BC18" s="144">
        <f>SUM(Ввод!BB58,Ввод!BB60)*(1+$G18)</f>
        <v>0</v>
      </c>
      <c r="BD18" s="144">
        <f>SUM(Ввод!BC58,Ввод!BC60)*(1+$G18)</f>
        <v>0</v>
      </c>
      <c r="BE18" s="144">
        <f>SUM(Ввод!BD58,Ввод!BD60)*(1+$G18)</f>
        <v>0</v>
      </c>
      <c r="BF18" s="144">
        <f>SUM(Ввод!BE58,Ввод!BE60)*(1+$G18)</f>
        <v>0</v>
      </c>
      <c r="BG18" s="144">
        <f>SUM(Ввод!BF58,Ввод!BF60)*(1+$G18)</f>
        <v>0</v>
      </c>
      <c r="BH18" s="144">
        <f>SUM(Ввод!BG58,Ввод!BG60)*(1+$G18)</f>
        <v>0</v>
      </c>
      <c r="BI18" s="144">
        <f>SUM(Ввод!BH58,Ввод!BH60)*(1+$G18)</f>
        <v>0</v>
      </c>
      <c r="BJ18" s="144">
        <f>SUM(Ввод!BI58,Ввод!BI60)*(1+$G18)</f>
        <v>0</v>
      </c>
      <c r="BK18" s="144">
        <f>SUM(Ввод!BJ58,Ввод!BJ60)*(1+$G18)</f>
        <v>0</v>
      </c>
      <c r="BL18" s="144">
        <f>SUM(Ввод!BK58,Ввод!BK60)*(1+$G18)</f>
        <v>0</v>
      </c>
      <c r="BM18" s="144">
        <f>SUM(Ввод!BL58,Ввод!BL60)*(1+$G18)</f>
        <v>0</v>
      </c>
      <c r="BN18" s="144">
        <f>SUM(Ввод!BM58,Ввод!BM60)*(1+$G18)</f>
        <v>0</v>
      </c>
      <c r="BO18" s="144">
        <f>SUM(Ввод!BN58,Ввод!BN60)*(1+$G18)</f>
        <v>0</v>
      </c>
      <c r="BP18" s="144">
        <f>SUM(Ввод!BO58,Ввод!BO60)*(1+$G18)</f>
        <v>0</v>
      </c>
      <c r="BQ18" s="144">
        <f>SUM(Ввод!BP58,Ввод!BP60)*(1+$G18)</f>
        <v>0</v>
      </c>
      <c r="BR18" s="144">
        <f>SUM(Ввод!BQ58,Ввод!BQ60)*(1+$G18)</f>
        <v>0</v>
      </c>
      <c r="BS18" s="144">
        <f>SUM(Ввод!BR58,Ввод!BR60)*(1+$G18)</f>
        <v>0</v>
      </c>
      <c r="BT18" s="144">
        <f>SUM(Ввод!BS58,Ввод!BS60)*(1+$G18)</f>
        <v>0</v>
      </c>
      <c r="BU18" s="144">
        <f>SUM(Ввод!BT58,Ввод!BT60)*(1+$G18)</f>
        <v>0</v>
      </c>
      <c r="BV18" s="144">
        <f>SUM(Ввод!BU58,Ввод!BU60)*(1+$G18)</f>
        <v>0</v>
      </c>
      <c r="BW18" s="144">
        <f>SUM(Ввод!BV58,Ввод!BV60)*(1+$G18)</f>
        <v>0</v>
      </c>
      <c r="BX18" s="144">
        <f>SUM(Ввод!BW58,Ввод!BW60)*(1+$G18)</f>
        <v>0</v>
      </c>
      <c r="BY18" s="144">
        <f>SUM(Ввод!BX58,Ввод!BX60)*(1+$G18)</f>
        <v>0</v>
      </c>
      <c r="BZ18" s="144">
        <f>SUM(Ввод!BY58,Ввод!BY60)*(1+$G18)</f>
        <v>0</v>
      </c>
      <c r="CA18" s="144">
        <f>SUM(Ввод!BZ58,Ввод!BZ60)*(1+$G18)</f>
        <v>0</v>
      </c>
      <c r="CB18" s="144">
        <f>SUM(Ввод!CA58,Ввод!CA60)*(1+$G18)</f>
        <v>0</v>
      </c>
      <c r="CC18" s="144">
        <f>SUM(Ввод!CB58,Ввод!CB60)*(1+$G18)</f>
        <v>0</v>
      </c>
      <c r="CD18" s="144">
        <f>SUM(Ввод!CC58,Ввод!CC60)*(1+$G18)</f>
        <v>0</v>
      </c>
      <c r="CE18" s="144">
        <f>SUM(Ввод!CD58,Ввод!CD60)*(1+$G18)</f>
        <v>0</v>
      </c>
      <c r="CF18" s="144">
        <f>SUM(Ввод!CE58,Ввод!CE60)*(1+$G18)</f>
        <v>0</v>
      </c>
      <c r="CG18" s="144">
        <f>SUM(Ввод!CF58,Ввод!CF60)*(1+$G18)</f>
        <v>0</v>
      </c>
      <c r="CH18" s="144">
        <f>SUM(Ввод!CG58,Ввод!CG60)*(1+$G18)</f>
        <v>0</v>
      </c>
      <c r="CI18" s="144">
        <f>SUM(Ввод!CH58,Ввод!CH60)*(1+$G18)</f>
        <v>0</v>
      </c>
      <c r="CJ18" s="144">
        <f>SUM(Ввод!CI58,Ввод!CI60)*(1+$G18)</f>
        <v>0</v>
      </c>
      <c r="CK18" s="144">
        <f>SUM(Ввод!CJ58,Ввод!CJ60)*(1+$G18)</f>
        <v>0</v>
      </c>
      <c r="CL18" s="144">
        <f>SUM(Ввод!CK58,Ввод!CK60)*(1+$G18)</f>
        <v>0</v>
      </c>
      <c r="CM18" s="144">
        <f>SUM(Ввод!CL58,Ввод!CL60)*(1+$G18)</f>
        <v>0</v>
      </c>
      <c r="CN18" s="144">
        <f>SUM(Ввод!CM58,Ввод!CM60)*(1+$G18)</f>
        <v>0</v>
      </c>
      <c r="CO18" s="144">
        <f>SUM(Ввод!CN58,Ввод!CN60)*(1+$G18)</f>
        <v>0</v>
      </c>
      <c r="CP18" s="144">
        <f>SUM(Ввод!CO58,Ввод!CO60)*(1+$G18)</f>
        <v>0</v>
      </c>
      <c r="CQ18" s="144">
        <f>SUM(Ввод!CP58,Ввод!CP60)*(1+$G18)</f>
        <v>0</v>
      </c>
      <c r="CR18" s="144">
        <f>SUM(Ввод!CQ58,Ввод!CQ60)*(1+$G18)</f>
        <v>0</v>
      </c>
      <c r="CS18" s="144">
        <f>SUM(Ввод!CR58,Ввод!CR60)*(1+$G18)</f>
        <v>0</v>
      </c>
      <c r="CT18" s="144">
        <f>SUM(Ввод!CS58,Ввод!CS60)*(1+$G18)</f>
        <v>0</v>
      </c>
      <c r="CU18" s="144">
        <f>SUM(Ввод!CT58,Ввод!CT60)*(1+$G18)</f>
        <v>0</v>
      </c>
      <c r="CV18" s="144">
        <f>SUM(Ввод!CU58,Ввод!CU60)*(1+$G18)</f>
        <v>0</v>
      </c>
      <c r="CW18" s="144">
        <f>SUM(Ввод!CV58,Ввод!CV60)*(1+$G18)</f>
        <v>0</v>
      </c>
      <c r="CX18" s="144">
        <f>SUM(Ввод!CW58,Ввод!CW60)*(1+$G18)</f>
        <v>0</v>
      </c>
      <c r="CY18" s="144">
        <f>SUM(Ввод!CX58,Ввод!CX60)*(1+$G18)</f>
        <v>0</v>
      </c>
      <c r="CZ18" s="144">
        <f>SUM(Ввод!CY58,Ввод!CY60)*(1+$G18)</f>
        <v>0</v>
      </c>
      <c r="DA18" s="144">
        <f>SUM(Ввод!CZ58,Ввод!CZ60)*(1+$G18)</f>
        <v>0</v>
      </c>
      <c r="DB18" s="144">
        <f>SUM(Ввод!DA58,Ввод!DA60)*(1+$G18)</f>
        <v>0</v>
      </c>
      <c r="DC18" s="144">
        <f>SUM(Ввод!DB58,Ввод!DB60)*(1+$G18)</f>
        <v>0</v>
      </c>
      <c r="DD18" s="144">
        <f>SUM(Ввод!DC58,Ввод!DC60)*(1+$G18)</f>
        <v>0</v>
      </c>
      <c r="DE18" s="144">
        <f>SUM(Ввод!DD58,Ввод!DD60)*(1+$G18)</f>
        <v>0</v>
      </c>
      <c r="DF18" s="144">
        <f>SUM(Ввод!DE58,Ввод!DE60)*(1+$G18)</f>
        <v>0</v>
      </c>
      <c r="DG18" s="144">
        <f>SUM(Ввод!DF58,Ввод!DF60)*(1+$G18)</f>
        <v>0</v>
      </c>
      <c r="DH18" s="144">
        <f>SUM(Ввод!DG58,Ввод!DG60)*(1+$G18)</f>
        <v>0</v>
      </c>
      <c r="DI18" s="144">
        <f>SUM(Ввод!DH58,Ввод!DH60)*(1+$G18)</f>
        <v>0</v>
      </c>
      <c r="DJ18" s="144">
        <f>SUM(Ввод!DI58,Ввод!DI60)*(1+$G18)</f>
        <v>0</v>
      </c>
    </row>
    <row r="19" spans="1:114" x14ac:dyDescent="0.25">
      <c r="B19" t="s">
        <v>160</v>
      </c>
      <c r="G19" s="148">
        <f>Чувствительность!$D$13</f>
        <v>0</v>
      </c>
      <c r="I19" s="144">
        <f>SUM(J19:DJ19)</f>
        <v>10000</v>
      </c>
      <c r="J19" s="144">
        <f>SUM(Ввод!I59,Ввод!I61)*(1+$G19)</f>
        <v>0</v>
      </c>
      <c r="K19" s="144">
        <f>SUM(Ввод!J59,Ввод!J61)*(1+$G19)</f>
        <v>0</v>
      </c>
      <c r="L19" s="144">
        <f>SUM(Ввод!K59,Ввод!K61)*(1+$G19)</f>
        <v>0</v>
      </c>
      <c r="M19" s="144">
        <f>SUM(Ввод!L59,Ввод!L61)*(1+$G19)</f>
        <v>3000</v>
      </c>
      <c r="N19" s="144">
        <f>SUM(Ввод!M59,Ввод!M61)*(1+$G19)</f>
        <v>0</v>
      </c>
      <c r="O19" s="144">
        <f>SUM(Ввод!N59,Ввод!N61)*(1+$G19)</f>
        <v>0</v>
      </c>
      <c r="P19" s="144">
        <f>SUM(Ввод!O59,Ввод!O61)*(1+$G19)</f>
        <v>0</v>
      </c>
      <c r="Q19" s="144">
        <f>SUM(Ввод!P59,Ввод!P61)*(1+$G19)</f>
        <v>2500</v>
      </c>
      <c r="R19" s="144">
        <f>SUM(Ввод!Q59,Ввод!Q61)*(1+$G19)</f>
        <v>0</v>
      </c>
      <c r="S19" s="144">
        <f>SUM(Ввод!R59,Ввод!R61)*(1+$G19)</f>
        <v>0</v>
      </c>
      <c r="T19" s="144">
        <f>SUM(Ввод!S59,Ввод!S61)*(1+$G19)</f>
        <v>0</v>
      </c>
      <c r="U19" s="144">
        <f>SUM(Ввод!T59,Ввод!T61)*(1+$G19)</f>
        <v>4500</v>
      </c>
      <c r="V19" s="144">
        <f>SUM(Ввод!U59,Ввод!U61)*(1+$G19)</f>
        <v>0</v>
      </c>
      <c r="W19" s="144">
        <f>SUM(Ввод!V59,Ввод!V61)*(1+$G19)</f>
        <v>0</v>
      </c>
      <c r="X19" s="144">
        <f>SUM(Ввод!W59,Ввод!W61)*(1+$G19)</f>
        <v>0</v>
      </c>
      <c r="Y19" s="144">
        <f>SUM(Ввод!X59,Ввод!X61)*(1+$G19)</f>
        <v>0</v>
      </c>
      <c r="Z19" s="144">
        <f>SUM(Ввод!Y59,Ввод!Y61)*(1+$G19)</f>
        <v>0</v>
      </c>
      <c r="AA19" s="144">
        <f>SUM(Ввод!Z59,Ввод!Z61)*(1+$G19)</f>
        <v>0</v>
      </c>
      <c r="AB19" s="144">
        <f>SUM(Ввод!AA59,Ввод!AA61)*(1+$G19)</f>
        <v>0</v>
      </c>
      <c r="AC19" s="144">
        <f>SUM(Ввод!AB59,Ввод!AB61)*(1+$G19)</f>
        <v>0</v>
      </c>
      <c r="AD19" s="144">
        <f>SUM(Ввод!AC59,Ввод!AC61)*(1+$G19)</f>
        <v>0</v>
      </c>
      <c r="AE19" s="144">
        <f>SUM(Ввод!AD59,Ввод!AD61)*(1+$G19)</f>
        <v>0</v>
      </c>
      <c r="AF19" s="144">
        <f>SUM(Ввод!AE59,Ввод!AE61)*(1+$G19)</f>
        <v>0</v>
      </c>
      <c r="AG19" s="144">
        <f>SUM(Ввод!AF59,Ввод!AF61)*(1+$G19)</f>
        <v>0</v>
      </c>
      <c r="AH19" s="144">
        <f>SUM(Ввод!AG59,Ввод!AG61)*(1+$G19)</f>
        <v>0</v>
      </c>
      <c r="AI19" s="144">
        <f>SUM(Ввод!AH59,Ввод!AH61)*(1+$G19)</f>
        <v>0</v>
      </c>
      <c r="AJ19" s="144">
        <f>SUM(Ввод!AI59,Ввод!AI61)*(1+$G19)</f>
        <v>0</v>
      </c>
      <c r="AK19" s="144">
        <f>SUM(Ввод!AJ59,Ввод!AJ61)*(1+$G19)</f>
        <v>0</v>
      </c>
      <c r="AL19" s="144">
        <f>SUM(Ввод!AK59,Ввод!AK61)*(1+$G19)</f>
        <v>0</v>
      </c>
      <c r="AM19" s="144">
        <f>SUM(Ввод!AL59,Ввод!AL61)*(1+$G19)</f>
        <v>0</v>
      </c>
      <c r="AN19" s="144">
        <f>SUM(Ввод!AM59,Ввод!AM61)*(1+$G19)</f>
        <v>0</v>
      </c>
      <c r="AO19" s="144">
        <f>SUM(Ввод!AN59,Ввод!AN61)*(1+$G19)</f>
        <v>0</v>
      </c>
      <c r="AP19" s="144">
        <f>SUM(Ввод!AO59,Ввод!AO61)*(1+$G19)</f>
        <v>0</v>
      </c>
      <c r="AQ19" s="144">
        <f>SUM(Ввод!AP59,Ввод!AP61)*(1+$G19)</f>
        <v>0</v>
      </c>
      <c r="AR19" s="144">
        <f>SUM(Ввод!AQ59,Ввод!AQ61)*(1+$G19)</f>
        <v>0</v>
      </c>
      <c r="AS19" s="144">
        <f>SUM(Ввод!AR59,Ввод!AR61)*(1+$G19)</f>
        <v>0</v>
      </c>
      <c r="AT19" s="144">
        <f>SUM(Ввод!AS59,Ввод!AS61)*(1+$G19)</f>
        <v>0</v>
      </c>
      <c r="AU19" s="144">
        <f>SUM(Ввод!AT59,Ввод!AT61)*(1+$G19)</f>
        <v>0</v>
      </c>
      <c r="AV19" s="144">
        <f>SUM(Ввод!AU59,Ввод!AU61)*(1+$G19)</f>
        <v>0</v>
      </c>
      <c r="AW19" s="144">
        <f>SUM(Ввод!AV59,Ввод!AV61)*(1+$G19)</f>
        <v>0</v>
      </c>
      <c r="AX19" s="144">
        <f>SUM(Ввод!AW59,Ввод!AW61)*(1+$G19)</f>
        <v>0</v>
      </c>
      <c r="AY19" s="144">
        <f>SUM(Ввод!AX59,Ввод!AX61)*(1+$G19)</f>
        <v>0</v>
      </c>
      <c r="AZ19" s="144">
        <f>SUM(Ввод!AY59,Ввод!AY61)*(1+$G19)</f>
        <v>0</v>
      </c>
      <c r="BA19" s="144">
        <f>SUM(Ввод!AZ59,Ввод!AZ61)*(1+$G19)</f>
        <v>0</v>
      </c>
      <c r="BB19" s="144">
        <f>SUM(Ввод!BA59,Ввод!BA61)*(1+$G19)</f>
        <v>0</v>
      </c>
      <c r="BC19" s="144">
        <f>SUM(Ввод!BB59,Ввод!BB61)*(1+$G19)</f>
        <v>0</v>
      </c>
      <c r="BD19" s="144">
        <f>SUM(Ввод!BC59,Ввод!BC61)*(1+$G19)</f>
        <v>0</v>
      </c>
      <c r="BE19" s="144">
        <f>SUM(Ввод!BD59,Ввод!BD61)*(1+$G19)</f>
        <v>0</v>
      </c>
      <c r="BF19" s="144">
        <f>SUM(Ввод!BE59,Ввод!BE61)*(1+$G19)</f>
        <v>0</v>
      </c>
      <c r="BG19" s="144">
        <f>SUM(Ввод!BF59,Ввод!BF61)*(1+$G19)</f>
        <v>0</v>
      </c>
      <c r="BH19" s="144">
        <f>SUM(Ввод!BG59,Ввод!BG61)*(1+$G19)</f>
        <v>0</v>
      </c>
      <c r="BI19" s="144">
        <f>SUM(Ввод!BH59,Ввод!BH61)*(1+$G19)</f>
        <v>0</v>
      </c>
      <c r="BJ19" s="144">
        <f>SUM(Ввод!BI59,Ввод!BI61)*(1+$G19)</f>
        <v>0</v>
      </c>
      <c r="BK19" s="144">
        <f>SUM(Ввод!BJ59,Ввод!BJ61)*(1+$G19)</f>
        <v>0</v>
      </c>
      <c r="BL19" s="144">
        <f>SUM(Ввод!BK59,Ввод!BK61)*(1+$G19)</f>
        <v>0</v>
      </c>
      <c r="BM19" s="144">
        <f>SUM(Ввод!BL59,Ввод!BL61)*(1+$G19)</f>
        <v>0</v>
      </c>
      <c r="BN19" s="144">
        <f>SUM(Ввод!BM59,Ввод!BM61)*(1+$G19)</f>
        <v>0</v>
      </c>
      <c r="BO19" s="144">
        <f>SUM(Ввод!BN59,Ввод!BN61)*(1+$G19)</f>
        <v>0</v>
      </c>
      <c r="BP19" s="144">
        <f>SUM(Ввод!BO59,Ввод!BO61)*(1+$G19)</f>
        <v>0</v>
      </c>
      <c r="BQ19" s="144">
        <f>SUM(Ввод!BP59,Ввод!BP61)*(1+$G19)</f>
        <v>0</v>
      </c>
      <c r="BR19" s="144">
        <f>SUM(Ввод!BQ59,Ввод!BQ61)*(1+$G19)</f>
        <v>0</v>
      </c>
      <c r="BS19" s="144">
        <f>SUM(Ввод!BR59,Ввод!BR61)*(1+$G19)</f>
        <v>0</v>
      </c>
      <c r="BT19" s="144">
        <f>SUM(Ввод!BS59,Ввод!BS61)*(1+$G19)</f>
        <v>0</v>
      </c>
      <c r="BU19" s="144">
        <f>SUM(Ввод!BT59,Ввод!BT61)*(1+$G19)</f>
        <v>0</v>
      </c>
      <c r="BV19" s="144">
        <f>SUM(Ввод!BU59,Ввод!BU61)*(1+$G19)</f>
        <v>0</v>
      </c>
      <c r="BW19" s="144">
        <f>SUM(Ввод!BV59,Ввод!BV61)*(1+$G19)</f>
        <v>0</v>
      </c>
      <c r="BX19" s="144">
        <f>SUM(Ввод!BW59,Ввод!BW61)*(1+$G19)</f>
        <v>0</v>
      </c>
      <c r="BY19" s="144">
        <f>SUM(Ввод!BX59,Ввод!BX61)*(1+$G19)</f>
        <v>0</v>
      </c>
      <c r="BZ19" s="144">
        <f>SUM(Ввод!BY59,Ввод!BY61)*(1+$G19)</f>
        <v>0</v>
      </c>
      <c r="CA19" s="144">
        <f>SUM(Ввод!BZ59,Ввод!BZ61)*(1+$G19)</f>
        <v>0</v>
      </c>
      <c r="CB19" s="144">
        <f>SUM(Ввод!CA59,Ввод!CA61)*(1+$G19)</f>
        <v>0</v>
      </c>
      <c r="CC19" s="144">
        <f>SUM(Ввод!CB59,Ввод!CB61)*(1+$G19)</f>
        <v>0</v>
      </c>
      <c r="CD19" s="144">
        <f>SUM(Ввод!CC59,Ввод!CC61)*(1+$G19)</f>
        <v>0</v>
      </c>
      <c r="CE19" s="144">
        <f>SUM(Ввод!CD59,Ввод!CD61)*(1+$G19)</f>
        <v>0</v>
      </c>
      <c r="CF19" s="144">
        <f>SUM(Ввод!CE59,Ввод!CE61)*(1+$G19)</f>
        <v>0</v>
      </c>
      <c r="CG19" s="144">
        <f>SUM(Ввод!CF59,Ввод!CF61)*(1+$G19)</f>
        <v>0</v>
      </c>
      <c r="CH19" s="144">
        <f>SUM(Ввод!CG59,Ввод!CG61)*(1+$G19)</f>
        <v>0</v>
      </c>
      <c r="CI19" s="144">
        <f>SUM(Ввод!CH59,Ввод!CH61)*(1+$G19)</f>
        <v>0</v>
      </c>
      <c r="CJ19" s="144">
        <f>SUM(Ввод!CI59,Ввод!CI61)*(1+$G19)</f>
        <v>0</v>
      </c>
      <c r="CK19" s="144">
        <f>SUM(Ввод!CJ59,Ввод!CJ61)*(1+$G19)</f>
        <v>0</v>
      </c>
      <c r="CL19" s="144">
        <f>SUM(Ввод!CK59,Ввод!CK61)*(1+$G19)</f>
        <v>0</v>
      </c>
      <c r="CM19" s="144">
        <f>SUM(Ввод!CL59,Ввод!CL61)*(1+$G19)</f>
        <v>0</v>
      </c>
      <c r="CN19" s="144">
        <f>SUM(Ввод!CM59,Ввод!CM61)*(1+$G19)</f>
        <v>0</v>
      </c>
      <c r="CO19" s="144">
        <f>SUM(Ввод!CN59,Ввод!CN61)*(1+$G19)</f>
        <v>0</v>
      </c>
      <c r="CP19" s="144">
        <f>SUM(Ввод!CO59,Ввод!CO61)*(1+$G19)</f>
        <v>0</v>
      </c>
      <c r="CQ19" s="144">
        <f>SUM(Ввод!CP59,Ввод!CP61)*(1+$G19)</f>
        <v>0</v>
      </c>
      <c r="CR19" s="144">
        <f>SUM(Ввод!CQ59,Ввод!CQ61)*(1+$G19)</f>
        <v>0</v>
      </c>
      <c r="CS19" s="144">
        <f>SUM(Ввод!CR59,Ввод!CR61)*(1+$G19)</f>
        <v>0</v>
      </c>
      <c r="CT19" s="144">
        <f>SUM(Ввод!CS59,Ввод!CS61)*(1+$G19)</f>
        <v>0</v>
      </c>
      <c r="CU19" s="144">
        <f>SUM(Ввод!CT59,Ввод!CT61)*(1+$G19)</f>
        <v>0</v>
      </c>
      <c r="CV19" s="144">
        <f>SUM(Ввод!CU59,Ввод!CU61)*(1+$G19)</f>
        <v>0</v>
      </c>
      <c r="CW19" s="144">
        <f>SUM(Ввод!CV59,Ввод!CV61)*(1+$G19)</f>
        <v>0</v>
      </c>
      <c r="CX19" s="144">
        <f>SUM(Ввод!CW59,Ввод!CW61)*(1+$G19)</f>
        <v>0</v>
      </c>
      <c r="CY19" s="144">
        <f>SUM(Ввод!CX59,Ввод!CX61)*(1+$G19)</f>
        <v>0</v>
      </c>
      <c r="CZ19" s="144">
        <f>SUM(Ввод!CY59,Ввод!CY61)*(1+$G19)</f>
        <v>0</v>
      </c>
      <c r="DA19" s="144">
        <f>SUM(Ввод!CZ59,Ввод!CZ61)*(1+$G19)</f>
        <v>0</v>
      </c>
      <c r="DB19" s="144">
        <f>SUM(Ввод!DA59,Ввод!DA61)*(1+$G19)</f>
        <v>0</v>
      </c>
      <c r="DC19" s="144">
        <f>SUM(Ввод!DB59,Ввод!DB61)*(1+$G19)</f>
        <v>0</v>
      </c>
      <c r="DD19" s="144">
        <f>SUM(Ввод!DC59,Ввод!DC61)*(1+$G19)</f>
        <v>0</v>
      </c>
      <c r="DE19" s="144">
        <f>SUM(Ввод!DD59,Ввод!DD61)*(1+$G19)</f>
        <v>0</v>
      </c>
      <c r="DF19" s="144">
        <f>SUM(Ввод!DE59,Ввод!DE61)*(1+$G19)</f>
        <v>0</v>
      </c>
      <c r="DG19" s="144">
        <f>SUM(Ввод!DF59,Ввод!DF61)*(1+$G19)</f>
        <v>0</v>
      </c>
      <c r="DH19" s="144">
        <f>SUM(Ввод!DG59,Ввод!DG61)*(1+$G19)</f>
        <v>0</v>
      </c>
      <c r="DI19" s="144">
        <f>SUM(Ввод!DH59,Ввод!DH61)*(1+$G19)</f>
        <v>0</v>
      </c>
      <c r="DJ19" s="144">
        <f>SUM(Ввод!DI59,Ввод!DI61)*(1+$G19)</f>
        <v>0</v>
      </c>
    </row>
    <row r="20" spans="1:114" x14ac:dyDescent="0.25">
      <c r="B20" t="s">
        <v>293</v>
      </c>
      <c r="I20" s="144">
        <f>SUM(J20:DJ20)</f>
        <v>260000</v>
      </c>
      <c r="J20" s="144">
        <f>SUM(J21:J24)</f>
        <v>0</v>
      </c>
      <c r="K20" s="144">
        <f t="shared" ref="K20:BV20" si="0">SUM(K21:K24)</f>
        <v>0</v>
      </c>
      <c r="L20" s="144">
        <f t="shared" si="0"/>
        <v>0</v>
      </c>
      <c r="M20" s="144">
        <f t="shared" si="0"/>
        <v>18000</v>
      </c>
      <c r="N20" s="144">
        <f t="shared" si="0"/>
        <v>0</v>
      </c>
      <c r="O20" s="144">
        <f t="shared" si="0"/>
        <v>0</v>
      </c>
      <c r="P20" s="144">
        <f t="shared" si="0"/>
        <v>100000</v>
      </c>
      <c r="Q20" s="144">
        <f t="shared" si="0"/>
        <v>115000</v>
      </c>
      <c r="R20" s="144">
        <f t="shared" si="0"/>
        <v>0</v>
      </c>
      <c r="S20" s="144">
        <f t="shared" si="0"/>
        <v>0</v>
      </c>
      <c r="T20" s="144">
        <f t="shared" si="0"/>
        <v>0</v>
      </c>
      <c r="U20" s="144">
        <f t="shared" si="0"/>
        <v>27000</v>
      </c>
      <c r="V20" s="144">
        <f t="shared" si="0"/>
        <v>0</v>
      </c>
      <c r="W20" s="144">
        <f t="shared" si="0"/>
        <v>0</v>
      </c>
      <c r="X20" s="144">
        <f t="shared" si="0"/>
        <v>0</v>
      </c>
      <c r="Y20" s="144">
        <f t="shared" si="0"/>
        <v>0</v>
      </c>
      <c r="Z20" s="144">
        <f t="shared" si="0"/>
        <v>0</v>
      </c>
      <c r="AA20" s="144">
        <f t="shared" si="0"/>
        <v>0</v>
      </c>
      <c r="AB20" s="144">
        <f t="shared" si="0"/>
        <v>0</v>
      </c>
      <c r="AC20" s="144">
        <f t="shared" si="0"/>
        <v>0</v>
      </c>
      <c r="AD20" s="144">
        <f t="shared" si="0"/>
        <v>0</v>
      </c>
      <c r="AE20" s="144">
        <f t="shared" si="0"/>
        <v>0</v>
      </c>
      <c r="AF20" s="144">
        <f t="shared" si="0"/>
        <v>0</v>
      </c>
      <c r="AG20" s="144">
        <f t="shared" si="0"/>
        <v>0</v>
      </c>
      <c r="AH20" s="144">
        <f t="shared" si="0"/>
        <v>0</v>
      </c>
      <c r="AI20" s="144">
        <f t="shared" si="0"/>
        <v>0</v>
      </c>
      <c r="AJ20" s="144">
        <f t="shared" si="0"/>
        <v>0</v>
      </c>
      <c r="AK20" s="144">
        <f t="shared" si="0"/>
        <v>0</v>
      </c>
      <c r="AL20" s="144">
        <f t="shared" si="0"/>
        <v>0</v>
      </c>
      <c r="AM20" s="144">
        <f t="shared" si="0"/>
        <v>0</v>
      </c>
      <c r="AN20" s="144">
        <f t="shared" si="0"/>
        <v>0</v>
      </c>
      <c r="AO20" s="144">
        <f t="shared" si="0"/>
        <v>0</v>
      </c>
      <c r="AP20" s="144">
        <f t="shared" si="0"/>
        <v>0</v>
      </c>
      <c r="AQ20" s="144">
        <f t="shared" si="0"/>
        <v>0</v>
      </c>
      <c r="AR20" s="144">
        <f t="shared" si="0"/>
        <v>0</v>
      </c>
      <c r="AS20" s="144">
        <f t="shared" si="0"/>
        <v>0</v>
      </c>
      <c r="AT20" s="144">
        <f t="shared" si="0"/>
        <v>0</v>
      </c>
      <c r="AU20" s="144">
        <f t="shared" si="0"/>
        <v>0</v>
      </c>
      <c r="AV20" s="144">
        <f t="shared" si="0"/>
        <v>0</v>
      </c>
      <c r="AW20" s="144">
        <f t="shared" si="0"/>
        <v>0</v>
      </c>
      <c r="AX20" s="144">
        <f t="shared" si="0"/>
        <v>0</v>
      </c>
      <c r="AY20" s="144">
        <f t="shared" si="0"/>
        <v>0</v>
      </c>
      <c r="AZ20" s="144">
        <f t="shared" si="0"/>
        <v>0</v>
      </c>
      <c r="BA20" s="144">
        <f t="shared" si="0"/>
        <v>0</v>
      </c>
      <c r="BB20" s="144">
        <f t="shared" si="0"/>
        <v>0</v>
      </c>
      <c r="BC20" s="144">
        <f t="shared" si="0"/>
        <v>0</v>
      </c>
      <c r="BD20" s="144">
        <f t="shared" si="0"/>
        <v>0</v>
      </c>
      <c r="BE20" s="144">
        <f t="shared" si="0"/>
        <v>0</v>
      </c>
      <c r="BF20" s="144">
        <f t="shared" si="0"/>
        <v>0</v>
      </c>
      <c r="BG20" s="144">
        <f t="shared" si="0"/>
        <v>0</v>
      </c>
      <c r="BH20" s="144">
        <f t="shared" si="0"/>
        <v>0</v>
      </c>
      <c r="BI20" s="144">
        <f t="shared" si="0"/>
        <v>0</v>
      </c>
      <c r="BJ20" s="144">
        <f t="shared" si="0"/>
        <v>0</v>
      </c>
      <c r="BK20" s="144">
        <f t="shared" si="0"/>
        <v>0</v>
      </c>
      <c r="BL20" s="144">
        <f t="shared" si="0"/>
        <v>0</v>
      </c>
      <c r="BM20" s="144">
        <f t="shared" si="0"/>
        <v>0</v>
      </c>
      <c r="BN20" s="144">
        <f t="shared" si="0"/>
        <v>0</v>
      </c>
      <c r="BO20" s="144">
        <f t="shared" si="0"/>
        <v>0</v>
      </c>
      <c r="BP20" s="144">
        <f t="shared" si="0"/>
        <v>0</v>
      </c>
      <c r="BQ20" s="144">
        <f t="shared" si="0"/>
        <v>0</v>
      </c>
      <c r="BR20" s="144">
        <f t="shared" si="0"/>
        <v>0</v>
      </c>
      <c r="BS20" s="144">
        <f t="shared" si="0"/>
        <v>0</v>
      </c>
      <c r="BT20" s="144">
        <f t="shared" si="0"/>
        <v>0</v>
      </c>
      <c r="BU20" s="144">
        <f t="shared" si="0"/>
        <v>0</v>
      </c>
      <c r="BV20" s="144">
        <f t="shared" si="0"/>
        <v>0</v>
      </c>
      <c r="BW20" s="144">
        <f t="shared" ref="BW20:DJ20" si="1">SUM(BW21:BW24)</f>
        <v>0</v>
      </c>
      <c r="BX20" s="144">
        <f t="shared" si="1"/>
        <v>0</v>
      </c>
      <c r="BY20" s="144">
        <f t="shared" si="1"/>
        <v>0</v>
      </c>
      <c r="BZ20" s="144">
        <f t="shared" si="1"/>
        <v>0</v>
      </c>
      <c r="CA20" s="144">
        <f t="shared" si="1"/>
        <v>0</v>
      </c>
      <c r="CB20" s="144">
        <f t="shared" si="1"/>
        <v>0</v>
      </c>
      <c r="CC20" s="144">
        <f t="shared" si="1"/>
        <v>0</v>
      </c>
      <c r="CD20" s="144">
        <f t="shared" si="1"/>
        <v>0</v>
      </c>
      <c r="CE20" s="144">
        <f t="shared" si="1"/>
        <v>0</v>
      </c>
      <c r="CF20" s="144">
        <f t="shared" si="1"/>
        <v>0</v>
      </c>
      <c r="CG20" s="144">
        <f t="shared" si="1"/>
        <v>0</v>
      </c>
      <c r="CH20" s="144">
        <f t="shared" si="1"/>
        <v>0</v>
      </c>
      <c r="CI20" s="144">
        <f t="shared" si="1"/>
        <v>0</v>
      </c>
      <c r="CJ20" s="144">
        <f t="shared" si="1"/>
        <v>0</v>
      </c>
      <c r="CK20" s="144">
        <f t="shared" si="1"/>
        <v>0</v>
      </c>
      <c r="CL20" s="144">
        <f t="shared" si="1"/>
        <v>0</v>
      </c>
      <c r="CM20" s="144">
        <f t="shared" si="1"/>
        <v>0</v>
      </c>
      <c r="CN20" s="144">
        <f t="shared" si="1"/>
        <v>0</v>
      </c>
      <c r="CO20" s="144">
        <f t="shared" si="1"/>
        <v>0</v>
      </c>
      <c r="CP20" s="144">
        <f t="shared" si="1"/>
        <v>0</v>
      </c>
      <c r="CQ20" s="144">
        <f t="shared" si="1"/>
        <v>0</v>
      </c>
      <c r="CR20" s="144">
        <f t="shared" si="1"/>
        <v>0</v>
      </c>
      <c r="CS20" s="144">
        <f t="shared" si="1"/>
        <v>0</v>
      </c>
      <c r="CT20" s="144">
        <f t="shared" si="1"/>
        <v>0</v>
      </c>
      <c r="CU20" s="144">
        <f t="shared" si="1"/>
        <v>0</v>
      </c>
      <c r="CV20" s="144">
        <f t="shared" si="1"/>
        <v>0</v>
      </c>
      <c r="CW20" s="144">
        <f t="shared" si="1"/>
        <v>0</v>
      </c>
      <c r="CX20" s="144">
        <f t="shared" si="1"/>
        <v>0</v>
      </c>
      <c r="CY20" s="144">
        <f t="shared" si="1"/>
        <v>0</v>
      </c>
      <c r="CZ20" s="144">
        <f t="shared" si="1"/>
        <v>0</v>
      </c>
      <c r="DA20" s="144">
        <f t="shared" si="1"/>
        <v>0</v>
      </c>
      <c r="DB20" s="144">
        <f t="shared" si="1"/>
        <v>0</v>
      </c>
      <c r="DC20" s="144">
        <f t="shared" si="1"/>
        <v>0</v>
      </c>
      <c r="DD20" s="144">
        <f t="shared" si="1"/>
        <v>0</v>
      </c>
      <c r="DE20" s="144">
        <f t="shared" si="1"/>
        <v>0</v>
      </c>
      <c r="DF20" s="144">
        <f t="shared" si="1"/>
        <v>0</v>
      </c>
      <c r="DG20" s="144">
        <f t="shared" si="1"/>
        <v>0</v>
      </c>
      <c r="DH20" s="144">
        <f t="shared" si="1"/>
        <v>0</v>
      </c>
      <c r="DI20" s="144">
        <f t="shared" si="1"/>
        <v>0</v>
      </c>
      <c r="DJ20" s="144">
        <f t="shared" si="1"/>
        <v>0</v>
      </c>
    </row>
    <row r="21" spans="1:114" x14ac:dyDescent="0.25">
      <c r="B21" s="29" t="s">
        <v>475</v>
      </c>
      <c r="G21" s="148">
        <f>Чувствительность!$D$13</f>
        <v>0</v>
      </c>
      <c r="I21" s="144">
        <f t="shared" ref="I21:I25" si="2">SUM(J21:DJ21)</f>
        <v>60000</v>
      </c>
      <c r="J21" s="144">
        <f>SUM(Ввод!I58:I59)*(1+$G21)</f>
        <v>0</v>
      </c>
      <c r="K21" s="144">
        <f>SUM(Ввод!J58:J59)*(1+$G21)</f>
        <v>0</v>
      </c>
      <c r="L21" s="144">
        <f>SUM(Ввод!K58:K59)*(1+$G21)</f>
        <v>0</v>
      </c>
      <c r="M21" s="144">
        <f>SUM(Ввод!L58:L59)*(1+$G21)</f>
        <v>18000</v>
      </c>
      <c r="N21" s="144">
        <f>SUM(Ввод!M58:M59)*(1+$G21)</f>
        <v>0</v>
      </c>
      <c r="O21" s="144">
        <f>SUM(Ввод!N58:N59)*(1+$G21)</f>
        <v>0</v>
      </c>
      <c r="P21" s="144">
        <f>SUM(Ввод!O58:O59)*(1+$G21)</f>
        <v>0</v>
      </c>
      <c r="Q21" s="144">
        <f>SUM(Ввод!P58:P59)*(1+$G21)</f>
        <v>15000</v>
      </c>
      <c r="R21" s="144">
        <f>SUM(Ввод!Q58:Q59)*(1+$G21)</f>
        <v>0</v>
      </c>
      <c r="S21" s="144">
        <f>SUM(Ввод!R58:R59)*(1+$G21)</f>
        <v>0</v>
      </c>
      <c r="T21" s="144">
        <f>SUM(Ввод!S58:S59)*(1+$G21)</f>
        <v>0</v>
      </c>
      <c r="U21" s="144">
        <f>SUM(Ввод!T58:T59)*(1+$G21)</f>
        <v>27000</v>
      </c>
      <c r="V21" s="144">
        <f>SUM(Ввод!U58:U59)*(1+$G21)</f>
        <v>0</v>
      </c>
      <c r="W21" s="144">
        <f>SUM(Ввод!V58:V59)*(1+$G21)</f>
        <v>0</v>
      </c>
      <c r="X21" s="144">
        <f>SUM(Ввод!W58:W59)*(1+$G21)</f>
        <v>0</v>
      </c>
      <c r="Y21" s="144">
        <f>SUM(Ввод!X58:X59)*(1+$G21)</f>
        <v>0</v>
      </c>
      <c r="Z21" s="144">
        <f>SUM(Ввод!Y58:Y59)*(1+$G21)</f>
        <v>0</v>
      </c>
      <c r="AA21" s="144">
        <f>SUM(Ввод!Z58:Z59)*(1+$G21)</f>
        <v>0</v>
      </c>
      <c r="AB21" s="144">
        <f>SUM(Ввод!AA58:AA59)*(1+$G21)</f>
        <v>0</v>
      </c>
      <c r="AC21" s="144">
        <f>SUM(Ввод!AB58:AB59)*(1+$G21)</f>
        <v>0</v>
      </c>
      <c r="AD21" s="144">
        <f>SUM(Ввод!AC58:AC59)*(1+$G21)</f>
        <v>0</v>
      </c>
      <c r="AE21" s="144">
        <f>SUM(Ввод!AD58:AD59)*(1+$G21)</f>
        <v>0</v>
      </c>
      <c r="AF21" s="144">
        <f>SUM(Ввод!AE58:AE59)*(1+$G21)</f>
        <v>0</v>
      </c>
      <c r="AG21" s="144">
        <f>SUM(Ввод!AF58:AF59)*(1+$G21)</f>
        <v>0</v>
      </c>
      <c r="AH21" s="144">
        <f>SUM(Ввод!AG58:AG59)*(1+$G21)</f>
        <v>0</v>
      </c>
      <c r="AI21" s="144">
        <f>SUM(Ввод!AH58:AH59)*(1+$G21)</f>
        <v>0</v>
      </c>
      <c r="AJ21" s="144">
        <f>SUM(Ввод!AI58:AI59)*(1+$G21)</f>
        <v>0</v>
      </c>
      <c r="AK21" s="144">
        <f>SUM(Ввод!AJ58:AJ59)*(1+$G21)</f>
        <v>0</v>
      </c>
      <c r="AL21" s="144">
        <f>SUM(Ввод!AK58:AK59)*(1+$G21)</f>
        <v>0</v>
      </c>
      <c r="AM21" s="144">
        <f>SUM(Ввод!AL58:AL59)*(1+$G21)</f>
        <v>0</v>
      </c>
      <c r="AN21" s="144">
        <f>SUM(Ввод!AM58:AM59)*(1+$G21)</f>
        <v>0</v>
      </c>
      <c r="AO21" s="144">
        <f>SUM(Ввод!AN58:AN59)*(1+$G21)</f>
        <v>0</v>
      </c>
      <c r="AP21" s="144">
        <f>SUM(Ввод!AO58:AO59)*(1+$G21)</f>
        <v>0</v>
      </c>
      <c r="AQ21" s="144">
        <f>SUM(Ввод!AP58:AP59)*(1+$G21)</f>
        <v>0</v>
      </c>
      <c r="AR21" s="144">
        <f>SUM(Ввод!AQ58:AQ59)*(1+$G21)</f>
        <v>0</v>
      </c>
      <c r="AS21" s="144">
        <f>SUM(Ввод!AR58:AR59)*(1+$G21)</f>
        <v>0</v>
      </c>
      <c r="AT21" s="144">
        <f>SUM(Ввод!AS58:AS59)*(1+$G21)</f>
        <v>0</v>
      </c>
      <c r="AU21" s="144">
        <f>SUM(Ввод!AT58:AT59)*(1+$G21)</f>
        <v>0</v>
      </c>
      <c r="AV21" s="144">
        <f>SUM(Ввод!AU58:AU59)*(1+$G21)</f>
        <v>0</v>
      </c>
      <c r="AW21" s="144">
        <f>SUM(Ввод!AV58:AV59)*(1+$G21)</f>
        <v>0</v>
      </c>
      <c r="AX21" s="144">
        <f>SUM(Ввод!AW58:AW59)*(1+$G21)</f>
        <v>0</v>
      </c>
      <c r="AY21" s="144">
        <f>SUM(Ввод!AX58:AX59)*(1+$G21)</f>
        <v>0</v>
      </c>
      <c r="AZ21" s="144">
        <f>SUM(Ввод!AY58:AY59)*(1+$G21)</f>
        <v>0</v>
      </c>
      <c r="BA21" s="144">
        <f>SUM(Ввод!AZ58:AZ59)*(1+$G21)</f>
        <v>0</v>
      </c>
      <c r="BB21" s="144">
        <f>SUM(Ввод!BA58:BA59)*(1+$G21)</f>
        <v>0</v>
      </c>
      <c r="BC21" s="144">
        <f>SUM(Ввод!BB58:BB59)*(1+$G21)</f>
        <v>0</v>
      </c>
      <c r="BD21" s="144">
        <f>SUM(Ввод!BC58:BC59)*(1+$G21)</f>
        <v>0</v>
      </c>
      <c r="BE21" s="144">
        <f>SUM(Ввод!BD58:BD59)*(1+$G21)</f>
        <v>0</v>
      </c>
      <c r="BF21" s="144">
        <f>SUM(Ввод!BE58:BE59)*(1+$G21)</f>
        <v>0</v>
      </c>
      <c r="BG21" s="144">
        <f>SUM(Ввод!BF58:BF59)*(1+$G21)</f>
        <v>0</v>
      </c>
      <c r="BH21" s="144">
        <f>SUM(Ввод!BG58:BG59)*(1+$G21)</f>
        <v>0</v>
      </c>
      <c r="BI21" s="144">
        <f>SUM(Ввод!BH58:BH59)*(1+$G21)</f>
        <v>0</v>
      </c>
      <c r="BJ21" s="144">
        <f>SUM(Ввод!BI58:BI59)*(1+$G21)</f>
        <v>0</v>
      </c>
      <c r="BK21" s="144">
        <f>SUM(Ввод!BJ58:BJ59)*(1+$G21)</f>
        <v>0</v>
      </c>
      <c r="BL21" s="144">
        <f>SUM(Ввод!BK58:BK59)*(1+$G21)</f>
        <v>0</v>
      </c>
      <c r="BM21" s="144">
        <f>SUM(Ввод!BL58:BL59)*(1+$G21)</f>
        <v>0</v>
      </c>
      <c r="BN21" s="144">
        <f>SUM(Ввод!BM58:BM59)*(1+$G21)</f>
        <v>0</v>
      </c>
      <c r="BO21" s="144">
        <f>SUM(Ввод!BN58:BN59)*(1+$G21)</f>
        <v>0</v>
      </c>
      <c r="BP21" s="144">
        <f>SUM(Ввод!BO58:BO59)*(1+$G21)</f>
        <v>0</v>
      </c>
      <c r="BQ21" s="144">
        <f>SUM(Ввод!BP58:BP59)*(1+$G21)</f>
        <v>0</v>
      </c>
      <c r="BR21" s="144">
        <f>SUM(Ввод!BQ58:BQ59)*(1+$G21)</f>
        <v>0</v>
      </c>
      <c r="BS21" s="144">
        <f>SUM(Ввод!BR58:BR59)*(1+$G21)</f>
        <v>0</v>
      </c>
      <c r="BT21" s="144">
        <f>SUM(Ввод!BS58:BS59)*(1+$G21)</f>
        <v>0</v>
      </c>
      <c r="BU21" s="144">
        <f>SUM(Ввод!BT58:BT59)*(1+$G21)</f>
        <v>0</v>
      </c>
      <c r="BV21" s="144">
        <f>SUM(Ввод!BU58:BU59)*(1+$G21)</f>
        <v>0</v>
      </c>
      <c r="BW21" s="144">
        <f>SUM(Ввод!BV58:BV59)*(1+$G21)</f>
        <v>0</v>
      </c>
      <c r="BX21" s="144">
        <f>SUM(Ввод!BW58:BW59)*(1+$G21)</f>
        <v>0</v>
      </c>
      <c r="BY21" s="144">
        <f>SUM(Ввод!BX58:BX59)*(1+$G21)</f>
        <v>0</v>
      </c>
      <c r="BZ21" s="144">
        <f>SUM(Ввод!BY58:BY59)*(1+$G21)</f>
        <v>0</v>
      </c>
      <c r="CA21" s="144">
        <f>SUM(Ввод!BZ58:BZ59)*(1+$G21)</f>
        <v>0</v>
      </c>
      <c r="CB21" s="144">
        <f>SUM(Ввод!CA58:CA59)*(1+$G21)</f>
        <v>0</v>
      </c>
      <c r="CC21" s="144">
        <f>SUM(Ввод!CB58:CB59)*(1+$G21)</f>
        <v>0</v>
      </c>
      <c r="CD21" s="144">
        <f>SUM(Ввод!CC58:CC59)*(1+$G21)</f>
        <v>0</v>
      </c>
      <c r="CE21" s="144">
        <f>SUM(Ввод!CD58:CD59)*(1+$G21)</f>
        <v>0</v>
      </c>
      <c r="CF21" s="144">
        <f>SUM(Ввод!CE58:CE59)*(1+$G21)</f>
        <v>0</v>
      </c>
      <c r="CG21" s="144">
        <f>SUM(Ввод!CF58:CF59)*(1+$G21)</f>
        <v>0</v>
      </c>
      <c r="CH21" s="144">
        <f>SUM(Ввод!CG58:CG59)*(1+$G21)</f>
        <v>0</v>
      </c>
      <c r="CI21" s="144">
        <f>SUM(Ввод!CH58:CH59)*(1+$G21)</f>
        <v>0</v>
      </c>
      <c r="CJ21" s="144">
        <f>SUM(Ввод!CI58:CI59)*(1+$G21)</f>
        <v>0</v>
      </c>
      <c r="CK21" s="144">
        <f>SUM(Ввод!CJ58:CJ59)*(1+$G21)</f>
        <v>0</v>
      </c>
      <c r="CL21" s="144">
        <f>SUM(Ввод!CK58:CK59)*(1+$G21)</f>
        <v>0</v>
      </c>
      <c r="CM21" s="144">
        <f>SUM(Ввод!CL58:CL59)*(1+$G21)</f>
        <v>0</v>
      </c>
      <c r="CN21" s="144">
        <f>SUM(Ввод!CM58:CM59)*(1+$G21)</f>
        <v>0</v>
      </c>
      <c r="CO21" s="144">
        <f>SUM(Ввод!CN58:CN59)*(1+$G21)</f>
        <v>0</v>
      </c>
      <c r="CP21" s="144">
        <f>SUM(Ввод!CO58:CO59)*(1+$G21)</f>
        <v>0</v>
      </c>
      <c r="CQ21" s="144">
        <f>SUM(Ввод!CP58:CP59)*(1+$G21)</f>
        <v>0</v>
      </c>
      <c r="CR21" s="144">
        <f>SUM(Ввод!CQ58:CQ59)*(1+$G21)</f>
        <v>0</v>
      </c>
      <c r="CS21" s="144">
        <f>SUM(Ввод!CR58:CR59)*(1+$G21)</f>
        <v>0</v>
      </c>
      <c r="CT21" s="144">
        <f>SUM(Ввод!CS58:CS59)*(1+$G21)</f>
        <v>0</v>
      </c>
      <c r="CU21" s="144">
        <f>SUM(Ввод!CT58:CT59)*(1+$G21)</f>
        <v>0</v>
      </c>
      <c r="CV21" s="144">
        <f>SUM(Ввод!CU58:CU59)*(1+$G21)</f>
        <v>0</v>
      </c>
      <c r="CW21" s="144">
        <f>SUM(Ввод!CV58:CV59)*(1+$G21)</f>
        <v>0</v>
      </c>
      <c r="CX21" s="144">
        <f>SUM(Ввод!CW58:CW59)*(1+$G21)</f>
        <v>0</v>
      </c>
      <c r="CY21" s="144">
        <f>SUM(Ввод!CX58:CX59)*(1+$G21)</f>
        <v>0</v>
      </c>
      <c r="CZ21" s="144">
        <f>SUM(Ввод!CY58:CY59)*(1+$G21)</f>
        <v>0</v>
      </c>
      <c r="DA21" s="144">
        <f>SUM(Ввод!CZ58:CZ59)*(1+$G21)</f>
        <v>0</v>
      </c>
      <c r="DB21" s="144">
        <f>SUM(Ввод!DA58:DA59)*(1+$G21)</f>
        <v>0</v>
      </c>
      <c r="DC21" s="144">
        <f>SUM(Ввод!DB58:DB59)*(1+$G21)</f>
        <v>0</v>
      </c>
      <c r="DD21" s="144">
        <f>SUM(Ввод!DC58:DC59)*(1+$G21)</f>
        <v>0</v>
      </c>
      <c r="DE21" s="144">
        <f>SUM(Ввод!DD58:DD59)*(1+$G21)</f>
        <v>0</v>
      </c>
      <c r="DF21" s="144">
        <f>SUM(Ввод!DE58:DE59)*(1+$G21)</f>
        <v>0</v>
      </c>
      <c r="DG21" s="144">
        <f>SUM(Ввод!DF58:DF59)*(1+$G21)</f>
        <v>0</v>
      </c>
      <c r="DH21" s="144">
        <f>SUM(Ввод!DG58:DG59)*(1+$G21)</f>
        <v>0</v>
      </c>
      <c r="DI21" s="144">
        <f>SUM(Ввод!DH58:DH59)*(1+$G21)</f>
        <v>0</v>
      </c>
      <c r="DJ21" s="144">
        <f>SUM(Ввод!DI58:DI59)*(1+$G21)</f>
        <v>0</v>
      </c>
    </row>
    <row r="22" spans="1:114" x14ac:dyDescent="0.25">
      <c r="B22" s="29" t="s">
        <v>474</v>
      </c>
      <c r="G22" s="148">
        <f>Чувствительность!$D$13</f>
        <v>0</v>
      </c>
      <c r="I22" s="144">
        <f t="shared" si="2"/>
        <v>0</v>
      </c>
      <c r="J22" s="144">
        <f>SUM(Ввод!I60:I61)*(1+$G22)</f>
        <v>0</v>
      </c>
      <c r="K22" s="144">
        <f>SUM(Ввод!J60:J61)*(1+$G22)</f>
        <v>0</v>
      </c>
      <c r="L22" s="144">
        <f>SUM(Ввод!K60:K61)*(1+$G22)</f>
        <v>0</v>
      </c>
      <c r="M22" s="144">
        <f>SUM(Ввод!L60:L61)*(1+$G22)</f>
        <v>0</v>
      </c>
      <c r="N22" s="144">
        <f>SUM(Ввод!M60:M61)*(1+$G22)</f>
        <v>0</v>
      </c>
      <c r="O22" s="144">
        <f>SUM(Ввод!N60:N61)*(1+$G22)</f>
        <v>0</v>
      </c>
      <c r="P22" s="144">
        <f>SUM(Ввод!O60:O61)*(1+$G22)</f>
        <v>0</v>
      </c>
      <c r="Q22" s="144">
        <f>SUM(Ввод!P60:P61)*(1+$G22)</f>
        <v>0</v>
      </c>
      <c r="R22" s="144">
        <f>SUM(Ввод!Q60:Q61)*(1+$G22)</f>
        <v>0</v>
      </c>
      <c r="S22" s="144">
        <f>SUM(Ввод!R60:R61)*(1+$G22)</f>
        <v>0</v>
      </c>
      <c r="T22" s="144">
        <f>SUM(Ввод!S60:S61)*(1+$G22)</f>
        <v>0</v>
      </c>
      <c r="U22" s="144">
        <f>SUM(Ввод!T60:T61)*(1+$G22)</f>
        <v>0</v>
      </c>
      <c r="V22" s="144">
        <f>SUM(Ввод!U60:U61)*(1+$G22)</f>
        <v>0</v>
      </c>
      <c r="W22" s="144">
        <f>SUM(Ввод!V60:V61)*(1+$G22)</f>
        <v>0</v>
      </c>
      <c r="X22" s="144">
        <f>SUM(Ввод!W60:W61)*(1+$G22)</f>
        <v>0</v>
      </c>
      <c r="Y22" s="144">
        <f>SUM(Ввод!X60:X61)*(1+$G22)</f>
        <v>0</v>
      </c>
      <c r="Z22" s="144">
        <f>SUM(Ввод!Y60:Y61)*(1+$G22)</f>
        <v>0</v>
      </c>
      <c r="AA22" s="144">
        <f>SUM(Ввод!Z60:Z61)*(1+$G22)</f>
        <v>0</v>
      </c>
      <c r="AB22" s="144">
        <f>SUM(Ввод!AA60:AA61)*(1+$G22)</f>
        <v>0</v>
      </c>
      <c r="AC22" s="144">
        <f>SUM(Ввод!AB60:AB61)*(1+$G22)</f>
        <v>0</v>
      </c>
      <c r="AD22" s="144">
        <f>SUM(Ввод!AC60:AC61)*(1+$G22)</f>
        <v>0</v>
      </c>
      <c r="AE22" s="144">
        <f>SUM(Ввод!AD60:AD61)*(1+$G22)</f>
        <v>0</v>
      </c>
      <c r="AF22" s="144">
        <f>SUM(Ввод!AE60:AE61)*(1+$G22)</f>
        <v>0</v>
      </c>
      <c r="AG22" s="144">
        <f>SUM(Ввод!AF60:AF61)*(1+$G22)</f>
        <v>0</v>
      </c>
      <c r="AH22" s="144">
        <f>SUM(Ввод!AG60:AG61)*(1+$G22)</f>
        <v>0</v>
      </c>
      <c r="AI22" s="144">
        <f>SUM(Ввод!AH60:AH61)*(1+$G22)</f>
        <v>0</v>
      </c>
      <c r="AJ22" s="144">
        <f>SUM(Ввод!AI60:AI61)*(1+$G22)</f>
        <v>0</v>
      </c>
      <c r="AK22" s="144">
        <f>SUM(Ввод!AJ60:AJ61)*(1+$G22)</f>
        <v>0</v>
      </c>
      <c r="AL22" s="144">
        <f>SUM(Ввод!AK60:AK61)*(1+$G22)</f>
        <v>0</v>
      </c>
      <c r="AM22" s="144">
        <f>SUM(Ввод!AL60:AL61)*(1+$G22)</f>
        <v>0</v>
      </c>
      <c r="AN22" s="144">
        <f>SUM(Ввод!AM60:AM61)*(1+$G22)</f>
        <v>0</v>
      </c>
      <c r="AO22" s="144">
        <f>SUM(Ввод!AN60:AN61)*(1+$G22)</f>
        <v>0</v>
      </c>
      <c r="AP22" s="144">
        <f>SUM(Ввод!AO60:AO61)*(1+$G22)</f>
        <v>0</v>
      </c>
      <c r="AQ22" s="144">
        <f>SUM(Ввод!AP60:AP61)*(1+$G22)</f>
        <v>0</v>
      </c>
      <c r="AR22" s="144">
        <f>SUM(Ввод!AQ60:AQ61)*(1+$G22)</f>
        <v>0</v>
      </c>
      <c r="AS22" s="144">
        <f>SUM(Ввод!AR60:AR61)*(1+$G22)</f>
        <v>0</v>
      </c>
      <c r="AT22" s="144">
        <f>SUM(Ввод!AS60:AS61)*(1+$G22)</f>
        <v>0</v>
      </c>
      <c r="AU22" s="144">
        <f>SUM(Ввод!AT60:AT61)*(1+$G22)</f>
        <v>0</v>
      </c>
      <c r="AV22" s="144">
        <f>SUM(Ввод!AU60:AU61)*(1+$G22)</f>
        <v>0</v>
      </c>
      <c r="AW22" s="144">
        <f>SUM(Ввод!AV60:AV61)*(1+$G22)</f>
        <v>0</v>
      </c>
      <c r="AX22" s="144">
        <f>SUM(Ввод!AW60:AW61)*(1+$G22)</f>
        <v>0</v>
      </c>
      <c r="AY22" s="144">
        <f>SUM(Ввод!AX60:AX61)*(1+$G22)</f>
        <v>0</v>
      </c>
      <c r="AZ22" s="144">
        <f>SUM(Ввод!AY60:AY61)*(1+$G22)</f>
        <v>0</v>
      </c>
      <c r="BA22" s="144">
        <f>SUM(Ввод!AZ60:AZ61)*(1+$G22)</f>
        <v>0</v>
      </c>
      <c r="BB22" s="144">
        <f>SUM(Ввод!BA60:BA61)*(1+$G22)</f>
        <v>0</v>
      </c>
      <c r="BC22" s="144">
        <f>SUM(Ввод!BB60:BB61)*(1+$G22)</f>
        <v>0</v>
      </c>
      <c r="BD22" s="144">
        <f>SUM(Ввод!BC60:BC61)*(1+$G22)</f>
        <v>0</v>
      </c>
      <c r="BE22" s="144">
        <f>SUM(Ввод!BD60:BD61)*(1+$G22)</f>
        <v>0</v>
      </c>
      <c r="BF22" s="144">
        <f>SUM(Ввод!BE60:BE61)*(1+$G22)</f>
        <v>0</v>
      </c>
      <c r="BG22" s="144">
        <f>SUM(Ввод!BF60:BF61)*(1+$G22)</f>
        <v>0</v>
      </c>
      <c r="BH22" s="144">
        <f>SUM(Ввод!BG60:BG61)*(1+$G22)</f>
        <v>0</v>
      </c>
      <c r="BI22" s="144">
        <f>SUM(Ввод!BH60:BH61)*(1+$G22)</f>
        <v>0</v>
      </c>
      <c r="BJ22" s="144">
        <f>SUM(Ввод!BI60:BI61)*(1+$G22)</f>
        <v>0</v>
      </c>
      <c r="BK22" s="144">
        <f>SUM(Ввод!BJ60:BJ61)*(1+$G22)</f>
        <v>0</v>
      </c>
      <c r="BL22" s="144">
        <f>SUM(Ввод!BK60:BK61)*(1+$G22)</f>
        <v>0</v>
      </c>
      <c r="BM22" s="144">
        <f>SUM(Ввод!BL60:BL61)*(1+$G22)</f>
        <v>0</v>
      </c>
      <c r="BN22" s="144">
        <f>SUM(Ввод!BM60:BM61)*(1+$G22)</f>
        <v>0</v>
      </c>
      <c r="BO22" s="144">
        <f>SUM(Ввод!BN60:BN61)*(1+$G22)</f>
        <v>0</v>
      </c>
      <c r="BP22" s="144">
        <f>SUM(Ввод!BO60:BO61)*(1+$G22)</f>
        <v>0</v>
      </c>
      <c r="BQ22" s="144">
        <f>SUM(Ввод!BP60:BP61)*(1+$G22)</f>
        <v>0</v>
      </c>
      <c r="BR22" s="144">
        <f>SUM(Ввод!BQ60:BQ61)*(1+$G22)</f>
        <v>0</v>
      </c>
      <c r="BS22" s="144">
        <f>SUM(Ввод!BR60:BR61)*(1+$G22)</f>
        <v>0</v>
      </c>
      <c r="BT22" s="144">
        <f>SUM(Ввод!BS60:BS61)*(1+$G22)</f>
        <v>0</v>
      </c>
      <c r="BU22" s="144">
        <f>SUM(Ввод!BT60:BT61)*(1+$G22)</f>
        <v>0</v>
      </c>
      <c r="BV22" s="144">
        <f>SUM(Ввод!BU60:BU61)*(1+$G22)</f>
        <v>0</v>
      </c>
      <c r="BW22" s="144">
        <f>SUM(Ввод!BV60:BV61)*(1+$G22)</f>
        <v>0</v>
      </c>
      <c r="BX22" s="144">
        <f>SUM(Ввод!BW60:BW61)*(1+$G22)</f>
        <v>0</v>
      </c>
      <c r="BY22" s="144">
        <f>SUM(Ввод!BX60:BX61)*(1+$G22)</f>
        <v>0</v>
      </c>
      <c r="BZ22" s="144">
        <f>SUM(Ввод!BY60:BY61)*(1+$G22)</f>
        <v>0</v>
      </c>
      <c r="CA22" s="144">
        <f>SUM(Ввод!BZ60:BZ61)*(1+$G22)</f>
        <v>0</v>
      </c>
      <c r="CB22" s="144">
        <f>SUM(Ввод!CA60:CA61)*(1+$G22)</f>
        <v>0</v>
      </c>
      <c r="CC22" s="144">
        <f>SUM(Ввод!CB60:CB61)*(1+$G22)</f>
        <v>0</v>
      </c>
      <c r="CD22" s="144">
        <f>SUM(Ввод!CC60:CC61)*(1+$G22)</f>
        <v>0</v>
      </c>
      <c r="CE22" s="144">
        <f>SUM(Ввод!CD60:CD61)*(1+$G22)</f>
        <v>0</v>
      </c>
      <c r="CF22" s="144">
        <f>SUM(Ввод!CE60:CE61)*(1+$G22)</f>
        <v>0</v>
      </c>
      <c r="CG22" s="144">
        <f>SUM(Ввод!CF60:CF61)*(1+$G22)</f>
        <v>0</v>
      </c>
      <c r="CH22" s="144">
        <f>SUM(Ввод!CG60:CG61)*(1+$G22)</f>
        <v>0</v>
      </c>
      <c r="CI22" s="144">
        <f>SUM(Ввод!CH60:CH61)*(1+$G22)</f>
        <v>0</v>
      </c>
      <c r="CJ22" s="144">
        <f>SUM(Ввод!CI60:CI61)*(1+$G22)</f>
        <v>0</v>
      </c>
      <c r="CK22" s="144">
        <f>SUM(Ввод!CJ60:CJ61)*(1+$G22)</f>
        <v>0</v>
      </c>
      <c r="CL22" s="144">
        <f>SUM(Ввод!CK60:CK61)*(1+$G22)</f>
        <v>0</v>
      </c>
      <c r="CM22" s="144">
        <f>SUM(Ввод!CL60:CL61)*(1+$G22)</f>
        <v>0</v>
      </c>
      <c r="CN22" s="144">
        <f>SUM(Ввод!CM60:CM61)*(1+$G22)</f>
        <v>0</v>
      </c>
      <c r="CO22" s="144">
        <f>SUM(Ввод!CN60:CN61)*(1+$G22)</f>
        <v>0</v>
      </c>
      <c r="CP22" s="144">
        <f>SUM(Ввод!CO60:CO61)*(1+$G22)</f>
        <v>0</v>
      </c>
      <c r="CQ22" s="144">
        <f>SUM(Ввод!CP60:CP61)*(1+$G22)</f>
        <v>0</v>
      </c>
      <c r="CR22" s="144">
        <f>SUM(Ввод!CQ60:CQ61)*(1+$G22)</f>
        <v>0</v>
      </c>
      <c r="CS22" s="144">
        <f>SUM(Ввод!CR60:CR61)*(1+$G22)</f>
        <v>0</v>
      </c>
      <c r="CT22" s="144">
        <f>SUM(Ввод!CS60:CS61)*(1+$G22)</f>
        <v>0</v>
      </c>
      <c r="CU22" s="144">
        <f>SUM(Ввод!CT60:CT61)*(1+$G22)</f>
        <v>0</v>
      </c>
      <c r="CV22" s="144">
        <f>SUM(Ввод!CU60:CU61)*(1+$G22)</f>
        <v>0</v>
      </c>
      <c r="CW22" s="144">
        <f>SUM(Ввод!CV60:CV61)*(1+$G22)</f>
        <v>0</v>
      </c>
      <c r="CX22" s="144">
        <f>SUM(Ввод!CW60:CW61)*(1+$G22)</f>
        <v>0</v>
      </c>
      <c r="CY22" s="144">
        <f>SUM(Ввод!CX60:CX61)*(1+$G22)</f>
        <v>0</v>
      </c>
      <c r="CZ22" s="144">
        <f>SUM(Ввод!CY60:CY61)*(1+$G22)</f>
        <v>0</v>
      </c>
      <c r="DA22" s="144">
        <f>SUM(Ввод!CZ60:CZ61)*(1+$G22)</f>
        <v>0</v>
      </c>
      <c r="DB22" s="144">
        <f>SUM(Ввод!DA60:DA61)*(1+$G22)</f>
        <v>0</v>
      </c>
      <c r="DC22" s="144">
        <f>SUM(Ввод!DB60:DB61)*(1+$G22)</f>
        <v>0</v>
      </c>
      <c r="DD22" s="144">
        <f>SUM(Ввод!DC60:DC61)*(1+$G22)</f>
        <v>0</v>
      </c>
      <c r="DE22" s="144">
        <f>SUM(Ввод!DD60:DD61)*(1+$G22)</f>
        <v>0</v>
      </c>
      <c r="DF22" s="144">
        <f>SUM(Ввод!DE60:DE61)*(1+$G22)</f>
        <v>0</v>
      </c>
      <c r="DG22" s="144">
        <f>SUM(Ввод!DF60:DF61)*(1+$G22)</f>
        <v>0</v>
      </c>
      <c r="DH22" s="144">
        <f>SUM(Ввод!DG60:DG61)*(1+$G22)</f>
        <v>0</v>
      </c>
      <c r="DI22" s="144">
        <f>SUM(Ввод!DH60:DH61)*(1+$G22)</f>
        <v>0</v>
      </c>
      <c r="DJ22" s="144">
        <f>SUM(Ввод!DI60:DI61)*(1+$G22)</f>
        <v>0</v>
      </c>
    </row>
    <row r="23" spans="1:114" x14ac:dyDescent="0.25">
      <c r="B23" s="29" t="s">
        <v>542</v>
      </c>
      <c r="I23" s="144">
        <f t="shared" si="2"/>
        <v>100000</v>
      </c>
      <c r="J23" s="144">
        <f>Ввод!I62</f>
        <v>0</v>
      </c>
      <c r="K23" s="144">
        <f>Ввод!J62</f>
        <v>0</v>
      </c>
      <c r="L23" s="144">
        <f>Ввод!K62</f>
        <v>0</v>
      </c>
      <c r="M23" s="144">
        <f>Ввод!L62</f>
        <v>0</v>
      </c>
      <c r="N23" s="144">
        <f>Ввод!M62</f>
        <v>0</v>
      </c>
      <c r="O23" s="144">
        <f>Ввод!N62</f>
        <v>0</v>
      </c>
      <c r="P23" s="144">
        <f>Ввод!O62</f>
        <v>100000</v>
      </c>
      <c r="Q23" s="144">
        <f>Ввод!P62</f>
        <v>0</v>
      </c>
      <c r="R23" s="144">
        <f>Ввод!Q62</f>
        <v>0</v>
      </c>
      <c r="S23" s="144">
        <f>Ввод!R62</f>
        <v>0</v>
      </c>
      <c r="T23" s="144">
        <f>Ввод!S62</f>
        <v>0</v>
      </c>
      <c r="U23" s="144">
        <f>Ввод!T62</f>
        <v>0</v>
      </c>
      <c r="V23" s="144">
        <f>Ввод!U62</f>
        <v>0</v>
      </c>
      <c r="W23" s="144">
        <f>Ввод!V62</f>
        <v>0</v>
      </c>
      <c r="X23" s="144">
        <f>Ввод!W62</f>
        <v>0</v>
      </c>
      <c r="Y23" s="144">
        <f>Ввод!X62</f>
        <v>0</v>
      </c>
      <c r="Z23" s="144">
        <f>Ввод!Y62</f>
        <v>0</v>
      </c>
      <c r="AA23" s="144">
        <f>Ввод!Z62</f>
        <v>0</v>
      </c>
      <c r="AB23" s="144">
        <f>Ввод!AA62</f>
        <v>0</v>
      </c>
      <c r="AC23" s="144">
        <f>Ввод!AB62</f>
        <v>0</v>
      </c>
      <c r="AD23" s="144">
        <f>Ввод!AC62</f>
        <v>0</v>
      </c>
      <c r="AE23" s="144">
        <f>Ввод!AD62</f>
        <v>0</v>
      </c>
      <c r="AF23" s="144">
        <f>Ввод!AE62</f>
        <v>0</v>
      </c>
      <c r="AG23" s="144">
        <f>Ввод!AF62</f>
        <v>0</v>
      </c>
      <c r="AH23" s="144">
        <f>Ввод!AG62</f>
        <v>0</v>
      </c>
      <c r="AI23" s="144">
        <f>Ввод!AH62</f>
        <v>0</v>
      </c>
      <c r="AJ23" s="144">
        <f>Ввод!AI62</f>
        <v>0</v>
      </c>
      <c r="AK23" s="144">
        <f>Ввод!AJ62</f>
        <v>0</v>
      </c>
      <c r="AL23" s="144">
        <f>Ввод!AK62</f>
        <v>0</v>
      </c>
      <c r="AM23" s="144">
        <f>Ввод!AL62</f>
        <v>0</v>
      </c>
      <c r="AN23" s="144">
        <f>Ввод!AM62</f>
        <v>0</v>
      </c>
      <c r="AO23" s="144">
        <f>Ввод!AN62</f>
        <v>0</v>
      </c>
      <c r="AP23" s="144">
        <f>Ввод!AO62</f>
        <v>0</v>
      </c>
      <c r="AQ23" s="144">
        <f>Ввод!AP62</f>
        <v>0</v>
      </c>
      <c r="AR23" s="144">
        <f>Ввод!AQ62</f>
        <v>0</v>
      </c>
      <c r="AS23" s="144">
        <f>Ввод!AR62</f>
        <v>0</v>
      </c>
      <c r="AT23" s="144">
        <f>Ввод!AS62</f>
        <v>0</v>
      </c>
      <c r="AU23" s="144">
        <f>Ввод!AT62</f>
        <v>0</v>
      </c>
      <c r="AV23" s="144">
        <f>Ввод!AU62</f>
        <v>0</v>
      </c>
      <c r="AW23" s="144">
        <f>Ввод!AV62</f>
        <v>0</v>
      </c>
      <c r="AX23" s="144">
        <f>Ввод!AW62</f>
        <v>0</v>
      </c>
      <c r="AY23" s="144">
        <f>Ввод!AX62</f>
        <v>0</v>
      </c>
      <c r="AZ23" s="144">
        <f>Ввод!AY62</f>
        <v>0</v>
      </c>
      <c r="BA23" s="144">
        <f>Ввод!AZ62</f>
        <v>0</v>
      </c>
      <c r="BB23" s="144">
        <f>Ввод!BA62</f>
        <v>0</v>
      </c>
      <c r="BC23" s="144">
        <f>Ввод!BB62</f>
        <v>0</v>
      </c>
      <c r="BD23" s="144">
        <f>Ввод!BC62</f>
        <v>0</v>
      </c>
      <c r="BE23" s="144">
        <f>Ввод!BD62</f>
        <v>0</v>
      </c>
      <c r="BF23" s="144">
        <f>Ввод!BE62</f>
        <v>0</v>
      </c>
      <c r="BG23" s="144">
        <f>Ввод!BF62</f>
        <v>0</v>
      </c>
      <c r="BH23" s="144">
        <f>Ввод!BG62</f>
        <v>0</v>
      </c>
      <c r="BI23" s="144">
        <f>Ввод!BH62</f>
        <v>0</v>
      </c>
      <c r="BJ23" s="144">
        <f>Ввод!BI62</f>
        <v>0</v>
      </c>
      <c r="BK23" s="144">
        <f>Ввод!BJ62</f>
        <v>0</v>
      </c>
      <c r="BL23" s="144">
        <f>Ввод!BK62</f>
        <v>0</v>
      </c>
      <c r="BM23" s="144">
        <f>Ввод!BL62</f>
        <v>0</v>
      </c>
      <c r="BN23" s="144">
        <f>Ввод!BM62</f>
        <v>0</v>
      </c>
      <c r="BO23" s="144">
        <f>Ввод!BN62</f>
        <v>0</v>
      </c>
      <c r="BP23" s="144">
        <f>Ввод!BO62</f>
        <v>0</v>
      </c>
      <c r="BQ23" s="144">
        <f>Ввод!BP62</f>
        <v>0</v>
      </c>
      <c r="BR23" s="144">
        <f>Ввод!BQ62</f>
        <v>0</v>
      </c>
      <c r="BS23" s="144">
        <f>Ввод!BR62</f>
        <v>0</v>
      </c>
      <c r="BT23" s="144">
        <f>Ввод!BS62</f>
        <v>0</v>
      </c>
      <c r="BU23" s="144">
        <f>Ввод!BT62</f>
        <v>0</v>
      </c>
      <c r="BV23" s="144">
        <f>Ввод!BU62</f>
        <v>0</v>
      </c>
      <c r="BW23" s="144">
        <f>Ввод!BV62</f>
        <v>0</v>
      </c>
      <c r="BX23" s="144">
        <f>Ввод!BW62</f>
        <v>0</v>
      </c>
      <c r="BY23" s="144">
        <f>Ввод!BX62</f>
        <v>0</v>
      </c>
      <c r="BZ23" s="144">
        <f>Ввод!BY62</f>
        <v>0</v>
      </c>
      <c r="CA23" s="144">
        <f>Ввод!BZ62</f>
        <v>0</v>
      </c>
      <c r="CB23" s="144">
        <f>Ввод!CA62</f>
        <v>0</v>
      </c>
      <c r="CC23" s="144">
        <f>Ввод!CB62</f>
        <v>0</v>
      </c>
      <c r="CD23" s="144">
        <f>Ввод!CC62</f>
        <v>0</v>
      </c>
      <c r="CE23" s="144">
        <f>Ввод!CD62</f>
        <v>0</v>
      </c>
      <c r="CF23" s="144">
        <f>Ввод!CE62</f>
        <v>0</v>
      </c>
      <c r="CG23" s="144">
        <f>Ввод!CF62</f>
        <v>0</v>
      </c>
      <c r="CH23" s="144">
        <f>Ввод!CG62</f>
        <v>0</v>
      </c>
      <c r="CI23" s="144">
        <f>Ввод!CH62</f>
        <v>0</v>
      </c>
      <c r="CJ23" s="144">
        <f>Ввод!CI62</f>
        <v>0</v>
      </c>
      <c r="CK23" s="144">
        <f>Ввод!CJ62</f>
        <v>0</v>
      </c>
      <c r="CL23" s="144">
        <f>Ввод!CK62</f>
        <v>0</v>
      </c>
      <c r="CM23" s="144">
        <f>Ввод!CL62</f>
        <v>0</v>
      </c>
      <c r="CN23" s="144">
        <f>Ввод!CM62</f>
        <v>0</v>
      </c>
      <c r="CO23" s="144">
        <f>Ввод!CN62</f>
        <v>0</v>
      </c>
      <c r="CP23" s="144">
        <f>Ввод!CO62</f>
        <v>0</v>
      </c>
      <c r="CQ23" s="144">
        <f>Ввод!CP62</f>
        <v>0</v>
      </c>
      <c r="CR23" s="144">
        <f>Ввод!CQ62</f>
        <v>0</v>
      </c>
      <c r="CS23" s="144">
        <f>Ввод!CR62</f>
        <v>0</v>
      </c>
      <c r="CT23" s="144">
        <f>Ввод!CS62</f>
        <v>0</v>
      </c>
      <c r="CU23" s="144">
        <f>Ввод!CT62</f>
        <v>0</v>
      </c>
      <c r="CV23" s="144">
        <f>Ввод!CU62</f>
        <v>0</v>
      </c>
      <c r="CW23" s="144">
        <f>Ввод!CV62</f>
        <v>0</v>
      </c>
      <c r="CX23" s="144">
        <f>Ввод!CW62</f>
        <v>0</v>
      </c>
      <c r="CY23" s="144">
        <f>Ввод!CX62</f>
        <v>0</v>
      </c>
      <c r="CZ23" s="144">
        <f>Ввод!CY62</f>
        <v>0</v>
      </c>
      <c r="DA23" s="144">
        <f>Ввод!CZ62</f>
        <v>0</v>
      </c>
      <c r="DB23" s="144">
        <f>Ввод!DA62</f>
        <v>0</v>
      </c>
      <c r="DC23" s="144">
        <f>Ввод!DB62</f>
        <v>0</v>
      </c>
      <c r="DD23" s="144">
        <f>Ввод!DC62</f>
        <v>0</v>
      </c>
      <c r="DE23" s="144">
        <f>Ввод!DD62</f>
        <v>0</v>
      </c>
      <c r="DF23" s="144">
        <f>Ввод!DE62</f>
        <v>0</v>
      </c>
      <c r="DG23" s="144">
        <f>Ввод!DF62</f>
        <v>0</v>
      </c>
      <c r="DH23" s="144">
        <f>Ввод!DG62</f>
        <v>0</v>
      </c>
      <c r="DI23" s="144">
        <f>Ввод!DH62</f>
        <v>0</v>
      </c>
      <c r="DJ23" s="144">
        <f>Ввод!DI62</f>
        <v>0</v>
      </c>
    </row>
    <row r="24" spans="1:114" x14ac:dyDescent="0.25">
      <c r="B24" s="29" t="s">
        <v>554</v>
      </c>
      <c r="I24" s="144">
        <f t="shared" si="2"/>
        <v>100000</v>
      </c>
      <c r="J24" s="144">
        <f>Ввод!I63</f>
        <v>0</v>
      </c>
      <c r="K24" s="144">
        <f>Ввод!J63</f>
        <v>0</v>
      </c>
      <c r="L24" s="144">
        <f>Ввод!K63</f>
        <v>0</v>
      </c>
      <c r="M24" s="144">
        <f>Ввод!L63</f>
        <v>0</v>
      </c>
      <c r="N24" s="144">
        <f>Ввод!M63</f>
        <v>0</v>
      </c>
      <c r="O24" s="144">
        <f>Ввод!N63</f>
        <v>0</v>
      </c>
      <c r="P24" s="144">
        <f>Ввод!O63</f>
        <v>0</v>
      </c>
      <c r="Q24" s="144">
        <f>Ввод!P63</f>
        <v>100000</v>
      </c>
      <c r="R24" s="144">
        <f>Ввод!Q63</f>
        <v>0</v>
      </c>
      <c r="S24" s="144">
        <f>Ввод!R63</f>
        <v>0</v>
      </c>
      <c r="T24" s="144">
        <f>Ввод!S63</f>
        <v>0</v>
      </c>
      <c r="U24" s="144">
        <f>Ввод!T63</f>
        <v>0</v>
      </c>
      <c r="V24" s="144">
        <f>Ввод!U63</f>
        <v>0</v>
      </c>
      <c r="W24" s="144">
        <f>Ввод!V63</f>
        <v>0</v>
      </c>
      <c r="X24" s="144">
        <f>Ввод!W63</f>
        <v>0</v>
      </c>
      <c r="Y24" s="144">
        <f>Ввод!X63</f>
        <v>0</v>
      </c>
      <c r="Z24" s="144">
        <f>Ввод!Y63</f>
        <v>0</v>
      </c>
      <c r="AA24" s="144">
        <f>Ввод!Z63</f>
        <v>0</v>
      </c>
      <c r="AB24" s="144">
        <f>Ввод!AA63</f>
        <v>0</v>
      </c>
      <c r="AC24" s="144">
        <f>Ввод!AB63</f>
        <v>0</v>
      </c>
      <c r="AD24" s="144">
        <f>Ввод!AC63</f>
        <v>0</v>
      </c>
      <c r="AE24" s="144">
        <f>Ввод!AD63</f>
        <v>0</v>
      </c>
      <c r="AF24" s="144">
        <f>Ввод!AE63</f>
        <v>0</v>
      </c>
      <c r="AG24" s="144">
        <f>Ввод!AF63</f>
        <v>0</v>
      </c>
      <c r="AH24" s="144">
        <f>Ввод!AG63</f>
        <v>0</v>
      </c>
      <c r="AI24" s="144">
        <f>Ввод!AH63</f>
        <v>0</v>
      </c>
      <c r="AJ24" s="144">
        <f>Ввод!AI63</f>
        <v>0</v>
      </c>
      <c r="AK24" s="144">
        <f>Ввод!AJ63</f>
        <v>0</v>
      </c>
      <c r="AL24" s="144">
        <f>Ввод!AK63</f>
        <v>0</v>
      </c>
      <c r="AM24" s="144">
        <f>Ввод!AL63</f>
        <v>0</v>
      </c>
      <c r="AN24" s="144">
        <f>Ввод!AM63</f>
        <v>0</v>
      </c>
      <c r="AO24" s="144">
        <f>Ввод!AN63</f>
        <v>0</v>
      </c>
      <c r="AP24" s="144">
        <f>Ввод!AO63</f>
        <v>0</v>
      </c>
      <c r="AQ24" s="144">
        <f>Ввод!AP63</f>
        <v>0</v>
      </c>
      <c r="AR24" s="144">
        <f>Ввод!AQ63</f>
        <v>0</v>
      </c>
      <c r="AS24" s="144">
        <f>Ввод!AR63</f>
        <v>0</v>
      </c>
      <c r="AT24" s="144">
        <f>Ввод!AS63</f>
        <v>0</v>
      </c>
      <c r="AU24" s="144">
        <f>Ввод!AT63</f>
        <v>0</v>
      </c>
      <c r="AV24" s="144">
        <f>Ввод!AU63</f>
        <v>0</v>
      </c>
      <c r="AW24" s="144">
        <f>Ввод!AV63</f>
        <v>0</v>
      </c>
      <c r="AX24" s="144">
        <f>Ввод!AW63</f>
        <v>0</v>
      </c>
      <c r="AY24" s="144">
        <f>Ввод!AX63</f>
        <v>0</v>
      </c>
      <c r="AZ24" s="144">
        <f>Ввод!AY63</f>
        <v>0</v>
      </c>
      <c r="BA24" s="144">
        <f>Ввод!AZ63</f>
        <v>0</v>
      </c>
      <c r="BB24" s="144">
        <f>Ввод!BA63</f>
        <v>0</v>
      </c>
      <c r="BC24" s="144">
        <f>Ввод!BB63</f>
        <v>0</v>
      </c>
      <c r="BD24" s="144">
        <f>Ввод!BC63</f>
        <v>0</v>
      </c>
      <c r="BE24" s="144">
        <f>Ввод!BD63</f>
        <v>0</v>
      </c>
      <c r="BF24" s="144">
        <f>Ввод!BE63</f>
        <v>0</v>
      </c>
      <c r="BG24" s="144">
        <f>Ввод!BF63</f>
        <v>0</v>
      </c>
      <c r="BH24" s="144">
        <f>Ввод!BG63</f>
        <v>0</v>
      </c>
      <c r="BI24" s="144">
        <f>Ввод!BH63</f>
        <v>0</v>
      </c>
      <c r="BJ24" s="144">
        <f>Ввод!BI63</f>
        <v>0</v>
      </c>
      <c r="BK24" s="144">
        <f>Ввод!BJ63</f>
        <v>0</v>
      </c>
      <c r="BL24" s="144">
        <f>Ввод!BK63</f>
        <v>0</v>
      </c>
      <c r="BM24" s="144">
        <f>Ввод!BL63</f>
        <v>0</v>
      </c>
      <c r="BN24" s="144">
        <f>Ввод!BM63</f>
        <v>0</v>
      </c>
      <c r="BO24" s="144">
        <f>Ввод!BN63</f>
        <v>0</v>
      </c>
      <c r="BP24" s="144">
        <f>Ввод!BO63</f>
        <v>0</v>
      </c>
      <c r="BQ24" s="144">
        <f>Ввод!BP63</f>
        <v>0</v>
      </c>
      <c r="BR24" s="144">
        <f>Ввод!BQ63</f>
        <v>0</v>
      </c>
      <c r="BS24" s="144">
        <f>Ввод!BR63</f>
        <v>0</v>
      </c>
      <c r="BT24" s="144">
        <f>Ввод!BS63</f>
        <v>0</v>
      </c>
      <c r="BU24" s="144">
        <f>Ввод!BT63</f>
        <v>0</v>
      </c>
      <c r="BV24" s="144">
        <f>Ввод!BU63</f>
        <v>0</v>
      </c>
      <c r="BW24" s="144">
        <f>Ввод!BV63</f>
        <v>0</v>
      </c>
      <c r="BX24" s="144">
        <f>Ввод!BW63</f>
        <v>0</v>
      </c>
      <c r="BY24" s="144">
        <f>Ввод!BX63</f>
        <v>0</v>
      </c>
      <c r="BZ24" s="144">
        <f>Ввод!BY63</f>
        <v>0</v>
      </c>
      <c r="CA24" s="144">
        <f>Ввод!BZ63</f>
        <v>0</v>
      </c>
      <c r="CB24" s="144">
        <f>Ввод!CA63</f>
        <v>0</v>
      </c>
      <c r="CC24" s="144">
        <f>Ввод!CB63</f>
        <v>0</v>
      </c>
      <c r="CD24" s="144">
        <f>Ввод!CC63</f>
        <v>0</v>
      </c>
      <c r="CE24" s="144">
        <f>Ввод!CD63</f>
        <v>0</v>
      </c>
      <c r="CF24" s="144">
        <f>Ввод!CE63</f>
        <v>0</v>
      </c>
      <c r="CG24" s="144">
        <f>Ввод!CF63</f>
        <v>0</v>
      </c>
      <c r="CH24" s="144">
        <f>Ввод!CG63</f>
        <v>0</v>
      </c>
      <c r="CI24" s="144">
        <f>Ввод!CH63</f>
        <v>0</v>
      </c>
      <c r="CJ24" s="144">
        <f>Ввод!CI63</f>
        <v>0</v>
      </c>
      <c r="CK24" s="144">
        <f>Ввод!CJ63</f>
        <v>0</v>
      </c>
      <c r="CL24" s="144">
        <f>Ввод!CK63</f>
        <v>0</v>
      </c>
      <c r="CM24" s="144">
        <f>Ввод!CL63</f>
        <v>0</v>
      </c>
      <c r="CN24" s="144">
        <f>Ввод!CM63</f>
        <v>0</v>
      </c>
      <c r="CO24" s="144">
        <f>Ввод!CN63</f>
        <v>0</v>
      </c>
      <c r="CP24" s="144">
        <f>Ввод!CO63</f>
        <v>0</v>
      </c>
      <c r="CQ24" s="144">
        <f>Ввод!CP63</f>
        <v>0</v>
      </c>
      <c r="CR24" s="144">
        <f>Ввод!CQ63</f>
        <v>0</v>
      </c>
      <c r="CS24" s="144">
        <f>Ввод!CR63</f>
        <v>0</v>
      </c>
      <c r="CT24" s="144">
        <f>Ввод!CS63</f>
        <v>0</v>
      </c>
      <c r="CU24" s="144">
        <f>Ввод!CT63</f>
        <v>0</v>
      </c>
      <c r="CV24" s="144">
        <f>Ввод!CU63</f>
        <v>0</v>
      </c>
      <c r="CW24" s="144">
        <f>Ввод!CV63</f>
        <v>0</v>
      </c>
      <c r="CX24" s="144">
        <f>Ввод!CW63</f>
        <v>0</v>
      </c>
      <c r="CY24" s="144">
        <f>Ввод!CX63</f>
        <v>0</v>
      </c>
      <c r="CZ24" s="144">
        <f>Ввод!CY63</f>
        <v>0</v>
      </c>
      <c r="DA24" s="144">
        <f>Ввод!CZ63</f>
        <v>0</v>
      </c>
      <c r="DB24" s="144">
        <f>Ввод!DA63</f>
        <v>0</v>
      </c>
      <c r="DC24" s="144">
        <f>Ввод!DB63</f>
        <v>0</v>
      </c>
      <c r="DD24" s="144">
        <f>Ввод!DC63</f>
        <v>0</v>
      </c>
      <c r="DE24" s="144">
        <f>Ввод!DD63</f>
        <v>0</v>
      </c>
      <c r="DF24" s="144">
        <f>Ввод!DE63</f>
        <v>0</v>
      </c>
      <c r="DG24" s="144">
        <f>Ввод!DF63</f>
        <v>0</v>
      </c>
      <c r="DH24" s="144">
        <f>Ввод!DG63</f>
        <v>0</v>
      </c>
      <c r="DI24" s="144">
        <f>Ввод!DH63</f>
        <v>0</v>
      </c>
      <c r="DJ24" s="144">
        <f>Ввод!DI63</f>
        <v>0</v>
      </c>
    </row>
    <row r="25" spans="1:114" x14ac:dyDescent="0.25">
      <c r="B25" s="29" t="s">
        <v>555</v>
      </c>
      <c r="I25" s="144">
        <f t="shared" si="2"/>
        <v>-100000</v>
      </c>
      <c r="J25" s="144">
        <f>Ввод!I64</f>
        <v>0</v>
      </c>
      <c r="K25" s="144">
        <f>Ввод!J64</f>
        <v>0</v>
      </c>
      <c r="L25" s="144">
        <f>Ввод!K64</f>
        <v>0</v>
      </c>
      <c r="M25" s="144">
        <f>Ввод!L64</f>
        <v>0</v>
      </c>
      <c r="N25" s="144">
        <f>Ввод!M64</f>
        <v>0</v>
      </c>
      <c r="O25" s="144">
        <f>Ввод!N64</f>
        <v>0</v>
      </c>
      <c r="P25" s="144">
        <f>Ввод!O64</f>
        <v>0</v>
      </c>
      <c r="Q25" s="144">
        <f>Ввод!P64</f>
        <v>0</v>
      </c>
      <c r="R25" s="144">
        <f>Ввод!Q64</f>
        <v>-100000</v>
      </c>
      <c r="S25" s="144">
        <f>Ввод!R64</f>
        <v>0</v>
      </c>
      <c r="T25" s="144">
        <f>Ввод!S64</f>
        <v>0</v>
      </c>
      <c r="U25" s="144">
        <f>Ввод!T64</f>
        <v>0</v>
      </c>
      <c r="V25" s="144">
        <f>Ввод!U64</f>
        <v>0</v>
      </c>
      <c r="W25" s="144">
        <f>Ввод!V64</f>
        <v>0</v>
      </c>
      <c r="X25" s="144">
        <f>Ввод!W64</f>
        <v>0</v>
      </c>
      <c r="Y25" s="144">
        <f>Ввод!X64</f>
        <v>0</v>
      </c>
      <c r="Z25" s="144">
        <f>Ввод!Y64</f>
        <v>0</v>
      </c>
      <c r="AA25" s="144">
        <f>Ввод!Z64</f>
        <v>0</v>
      </c>
      <c r="AB25" s="144">
        <f>Ввод!AA64</f>
        <v>0</v>
      </c>
      <c r="AC25" s="144">
        <f>Ввод!AB64</f>
        <v>0</v>
      </c>
      <c r="AD25" s="144">
        <f>Ввод!AC64</f>
        <v>0</v>
      </c>
      <c r="AE25" s="144">
        <f>Ввод!AD64</f>
        <v>0</v>
      </c>
      <c r="AF25" s="144">
        <f>Ввод!AE64</f>
        <v>0</v>
      </c>
      <c r="AG25" s="144">
        <f>Ввод!AF64</f>
        <v>0</v>
      </c>
      <c r="AH25" s="144">
        <f>Ввод!AG64</f>
        <v>0</v>
      </c>
      <c r="AI25" s="144">
        <f>Ввод!AH64</f>
        <v>0</v>
      </c>
      <c r="AJ25" s="144">
        <f>Ввод!AI64</f>
        <v>0</v>
      </c>
      <c r="AK25" s="144">
        <f>Ввод!AJ64</f>
        <v>0</v>
      </c>
      <c r="AL25" s="144">
        <f>Ввод!AK64</f>
        <v>0</v>
      </c>
      <c r="AM25" s="144">
        <f>Ввод!AL64</f>
        <v>0</v>
      </c>
      <c r="AN25" s="144">
        <f>Ввод!AM64</f>
        <v>0</v>
      </c>
      <c r="AO25" s="144">
        <f>Ввод!AN64</f>
        <v>0</v>
      </c>
      <c r="AP25" s="144">
        <f>Ввод!AO64</f>
        <v>0</v>
      </c>
      <c r="AQ25" s="144">
        <f>Ввод!AP64</f>
        <v>0</v>
      </c>
      <c r="AR25" s="144">
        <f>Ввод!AQ64</f>
        <v>0</v>
      </c>
      <c r="AS25" s="144">
        <f>Ввод!AR64</f>
        <v>0</v>
      </c>
      <c r="AT25" s="144">
        <f>Ввод!AS64</f>
        <v>0</v>
      </c>
      <c r="AU25" s="144">
        <f>Ввод!AT64</f>
        <v>0</v>
      </c>
      <c r="AV25" s="144">
        <f>Ввод!AU64</f>
        <v>0</v>
      </c>
      <c r="AW25" s="144">
        <f>Ввод!AV64</f>
        <v>0</v>
      </c>
      <c r="AX25" s="144">
        <f>Ввод!AW64</f>
        <v>0</v>
      </c>
      <c r="AY25" s="144">
        <f>Ввод!AX64</f>
        <v>0</v>
      </c>
      <c r="AZ25" s="144">
        <f>Ввод!AY64</f>
        <v>0</v>
      </c>
      <c r="BA25" s="144">
        <f>Ввод!AZ64</f>
        <v>0</v>
      </c>
      <c r="BB25" s="144">
        <f>Ввод!BA64</f>
        <v>0</v>
      </c>
      <c r="BC25" s="144">
        <f>Ввод!BB64</f>
        <v>0</v>
      </c>
      <c r="BD25" s="144">
        <f>Ввод!BC64</f>
        <v>0</v>
      </c>
      <c r="BE25" s="144">
        <f>Ввод!BD64</f>
        <v>0</v>
      </c>
      <c r="BF25" s="144">
        <f>Ввод!BE64</f>
        <v>0</v>
      </c>
      <c r="BG25" s="144">
        <f>Ввод!BF64</f>
        <v>0</v>
      </c>
      <c r="BH25" s="144">
        <f>Ввод!BG64</f>
        <v>0</v>
      </c>
      <c r="BI25" s="144">
        <f>Ввод!BH64</f>
        <v>0</v>
      </c>
      <c r="BJ25" s="144">
        <f>Ввод!BI64</f>
        <v>0</v>
      </c>
      <c r="BK25" s="144">
        <f>Ввод!BJ64</f>
        <v>0</v>
      </c>
      <c r="BL25" s="144">
        <f>Ввод!BK64</f>
        <v>0</v>
      </c>
      <c r="BM25" s="144">
        <f>Ввод!BL64</f>
        <v>0</v>
      </c>
      <c r="BN25" s="144">
        <f>Ввод!BM64</f>
        <v>0</v>
      </c>
      <c r="BO25" s="144">
        <f>Ввод!BN64</f>
        <v>0</v>
      </c>
      <c r="BP25" s="144">
        <f>Ввод!BO64</f>
        <v>0</v>
      </c>
      <c r="BQ25" s="144">
        <f>Ввод!BP64</f>
        <v>0</v>
      </c>
      <c r="BR25" s="144">
        <f>Ввод!BQ64</f>
        <v>0</v>
      </c>
      <c r="BS25" s="144">
        <f>Ввод!BR64</f>
        <v>0</v>
      </c>
      <c r="BT25" s="144">
        <f>Ввод!BS64</f>
        <v>0</v>
      </c>
      <c r="BU25" s="144">
        <f>Ввод!BT64</f>
        <v>0</v>
      </c>
      <c r="BV25" s="144">
        <f>Ввод!BU64</f>
        <v>0</v>
      </c>
      <c r="BW25" s="144">
        <f>Ввод!BV64</f>
        <v>0</v>
      </c>
      <c r="BX25" s="144">
        <f>Ввод!BW64</f>
        <v>0</v>
      </c>
      <c r="BY25" s="144">
        <f>Ввод!BX64</f>
        <v>0</v>
      </c>
      <c r="BZ25" s="144">
        <f>Ввод!BY64</f>
        <v>0</v>
      </c>
      <c r="CA25" s="144">
        <f>Ввод!BZ64</f>
        <v>0</v>
      </c>
      <c r="CB25" s="144">
        <f>Ввод!CA64</f>
        <v>0</v>
      </c>
      <c r="CC25" s="144">
        <f>Ввод!CB64</f>
        <v>0</v>
      </c>
      <c r="CD25" s="144">
        <f>Ввод!CC64</f>
        <v>0</v>
      </c>
      <c r="CE25" s="144">
        <f>Ввод!CD64</f>
        <v>0</v>
      </c>
      <c r="CF25" s="144">
        <f>Ввод!CE64</f>
        <v>0</v>
      </c>
      <c r="CG25" s="144">
        <f>Ввод!CF64</f>
        <v>0</v>
      </c>
      <c r="CH25" s="144">
        <f>Ввод!CG64</f>
        <v>0</v>
      </c>
      <c r="CI25" s="144">
        <f>Ввод!CH64</f>
        <v>0</v>
      </c>
      <c r="CJ25" s="144">
        <f>Ввод!CI64</f>
        <v>0</v>
      </c>
      <c r="CK25" s="144">
        <f>Ввод!CJ64</f>
        <v>0</v>
      </c>
      <c r="CL25" s="144">
        <f>Ввод!CK64</f>
        <v>0</v>
      </c>
      <c r="CM25" s="144">
        <f>Ввод!CL64</f>
        <v>0</v>
      </c>
      <c r="CN25" s="144">
        <f>Ввод!CM64</f>
        <v>0</v>
      </c>
      <c r="CO25" s="144">
        <f>Ввод!CN64</f>
        <v>0</v>
      </c>
      <c r="CP25" s="144">
        <f>Ввод!CO64</f>
        <v>0</v>
      </c>
      <c r="CQ25" s="144">
        <f>Ввод!CP64</f>
        <v>0</v>
      </c>
      <c r="CR25" s="144">
        <f>Ввод!CQ64</f>
        <v>0</v>
      </c>
      <c r="CS25" s="144">
        <f>Ввод!CR64</f>
        <v>0</v>
      </c>
      <c r="CT25" s="144">
        <f>Ввод!CS64</f>
        <v>0</v>
      </c>
      <c r="CU25" s="144">
        <f>Ввод!CT64</f>
        <v>0</v>
      </c>
      <c r="CV25" s="144">
        <f>Ввод!CU64</f>
        <v>0</v>
      </c>
      <c r="CW25" s="144">
        <f>Ввод!CV64</f>
        <v>0</v>
      </c>
      <c r="CX25" s="144">
        <f>Ввод!CW64</f>
        <v>0</v>
      </c>
      <c r="CY25" s="144">
        <f>Ввод!CX64</f>
        <v>0</v>
      </c>
      <c r="CZ25" s="144">
        <f>Ввод!CY64</f>
        <v>0</v>
      </c>
      <c r="DA25" s="144">
        <f>Ввод!CZ64</f>
        <v>0</v>
      </c>
      <c r="DB25" s="144">
        <f>Ввод!DA64</f>
        <v>0</v>
      </c>
      <c r="DC25" s="144">
        <f>Ввод!DB64</f>
        <v>0</v>
      </c>
      <c r="DD25" s="144">
        <f>Ввод!DC64</f>
        <v>0</v>
      </c>
      <c r="DE25" s="144">
        <f>Ввод!DD64</f>
        <v>0</v>
      </c>
      <c r="DF25" s="144">
        <f>Ввод!DE64</f>
        <v>0</v>
      </c>
      <c r="DG25" s="144">
        <f>Ввод!DF64</f>
        <v>0</v>
      </c>
      <c r="DH25" s="144">
        <f>Ввод!DG64</f>
        <v>0</v>
      </c>
      <c r="DI25" s="144">
        <f>Ввод!DH64</f>
        <v>0</v>
      </c>
      <c r="DJ25" s="144">
        <f>Ввод!DI64</f>
        <v>0</v>
      </c>
    </row>
    <row r="26" spans="1:114" x14ac:dyDescent="0.25">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144"/>
      <c r="CO26" s="144"/>
      <c r="CP26" s="144"/>
      <c r="CQ26" s="144"/>
      <c r="CR26" s="144"/>
      <c r="CS26" s="144"/>
      <c r="CT26" s="144"/>
      <c r="CU26" s="144"/>
      <c r="CV26" s="144"/>
      <c r="CW26" s="144"/>
      <c r="CX26" s="144"/>
      <c r="CY26" s="144"/>
      <c r="CZ26" s="144"/>
      <c r="DA26" s="144"/>
      <c r="DB26" s="144"/>
      <c r="DC26" s="144"/>
      <c r="DD26" s="144"/>
      <c r="DE26" s="144"/>
      <c r="DF26" s="144"/>
      <c r="DG26" s="144"/>
      <c r="DH26" s="144"/>
      <c r="DI26" s="144"/>
      <c r="DJ26" s="144"/>
    </row>
    <row r="27" spans="1:114" ht="49.5" x14ac:dyDescent="0.25">
      <c r="B27" s="176" t="s">
        <v>32</v>
      </c>
      <c r="C27" s="177"/>
      <c r="D27" s="177" t="s">
        <v>511</v>
      </c>
      <c r="E27" s="177" t="s">
        <v>512</v>
      </c>
      <c r="F27" s="177" t="s">
        <v>521</v>
      </c>
      <c r="G27" s="177" t="s">
        <v>294</v>
      </c>
      <c r="H27" s="178" t="s">
        <v>166</v>
      </c>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row>
    <row r="28" spans="1:114" x14ac:dyDescent="0.25">
      <c r="B28" s="21" t="s">
        <v>33</v>
      </c>
      <c r="C28" s="21"/>
      <c r="D28" s="179">
        <f>Ввод!G68</f>
        <v>0</v>
      </c>
      <c r="E28" s="179">
        <f>Ввод!I68</f>
        <v>1</v>
      </c>
      <c r="F28" s="179">
        <f>Ввод!K68</f>
        <v>0</v>
      </c>
      <c r="G28" s="179">
        <f>Ввод!G131</f>
        <v>0.21499999999999997</v>
      </c>
      <c r="H28" s="180">
        <f>I28/$I$34*G28</f>
        <v>8.269230769230769E-2</v>
      </c>
      <c r="I28" s="144">
        <f t="shared" ref="I28:I37" si="3">SUM(J28:DJ28)</f>
        <v>100000</v>
      </c>
      <c r="J28" s="144">
        <f>J$21*$D28+J$22*$E28+J$23</f>
        <v>0</v>
      </c>
      <c r="K28" s="144">
        <f t="shared" ref="K28:BV28" si="4">K$21*$D28+K$22*$E28+K$23</f>
        <v>0</v>
      </c>
      <c r="L28" s="144">
        <f t="shared" si="4"/>
        <v>0</v>
      </c>
      <c r="M28" s="144">
        <f t="shared" si="4"/>
        <v>0</v>
      </c>
      <c r="N28" s="144">
        <f t="shared" si="4"/>
        <v>0</v>
      </c>
      <c r="O28" s="144">
        <f t="shared" si="4"/>
        <v>0</v>
      </c>
      <c r="P28" s="144">
        <f t="shared" si="4"/>
        <v>100000</v>
      </c>
      <c r="Q28" s="144">
        <f t="shared" si="4"/>
        <v>0</v>
      </c>
      <c r="R28" s="144">
        <f t="shared" si="4"/>
        <v>0</v>
      </c>
      <c r="S28" s="144">
        <f t="shared" si="4"/>
        <v>0</v>
      </c>
      <c r="T28" s="144">
        <f t="shared" si="4"/>
        <v>0</v>
      </c>
      <c r="U28" s="144">
        <f t="shared" si="4"/>
        <v>0</v>
      </c>
      <c r="V28" s="144">
        <f t="shared" si="4"/>
        <v>0</v>
      </c>
      <c r="W28" s="144">
        <f t="shared" si="4"/>
        <v>0</v>
      </c>
      <c r="X28" s="144">
        <f t="shared" si="4"/>
        <v>0</v>
      </c>
      <c r="Y28" s="144">
        <f t="shared" si="4"/>
        <v>0</v>
      </c>
      <c r="Z28" s="144">
        <f t="shared" si="4"/>
        <v>0</v>
      </c>
      <c r="AA28" s="144">
        <f t="shared" si="4"/>
        <v>0</v>
      </c>
      <c r="AB28" s="144">
        <f t="shared" si="4"/>
        <v>0</v>
      </c>
      <c r="AC28" s="144">
        <f t="shared" si="4"/>
        <v>0</v>
      </c>
      <c r="AD28" s="144">
        <f t="shared" si="4"/>
        <v>0</v>
      </c>
      <c r="AE28" s="144">
        <f t="shared" si="4"/>
        <v>0</v>
      </c>
      <c r="AF28" s="144">
        <f t="shared" si="4"/>
        <v>0</v>
      </c>
      <c r="AG28" s="144">
        <f t="shared" si="4"/>
        <v>0</v>
      </c>
      <c r="AH28" s="144">
        <f t="shared" si="4"/>
        <v>0</v>
      </c>
      <c r="AI28" s="144">
        <f t="shared" si="4"/>
        <v>0</v>
      </c>
      <c r="AJ28" s="144">
        <f t="shared" si="4"/>
        <v>0</v>
      </c>
      <c r="AK28" s="144">
        <f t="shared" si="4"/>
        <v>0</v>
      </c>
      <c r="AL28" s="144">
        <f t="shared" si="4"/>
        <v>0</v>
      </c>
      <c r="AM28" s="144">
        <f t="shared" si="4"/>
        <v>0</v>
      </c>
      <c r="AN28" s="144">
        <f t="shared" si="4"/>
        <v>0</v>
      </c>
      <c r="AO28" s="144">
        <f t="shared" si="4"/>
        <v>0</v>
      </c>
      <c r="AP28" s="144">
        <f t="shared" si="4"/>
        <v>0</v>
      </c>
      <c r="AQ28" s="144">
        <f t="shared" si="4"/>
        <v>0</v>
      </c>
      <c r="AR28" s="144">
        <f t="shared" si="4"/>
        <v>0</v>
      </c>
      <c r="AS28" s="144">
        <f t="shared" si="4"/>
        <v>0</v>
      </c>
      <c r="AT28" s="144">
        <f t="shared" si="4"/>
        <v>0</v>
      </c>
      <c r="AU28" s="144">
        <f t="shared" si="4"/>
        <v>0</v>
      </c>
      <c r="AV28" s="144">
        <f t="shared" si="4"/>
        <v>0</v>
      </c>
      <c r="AW28" s="144">
        <f t="shared" si="4"/>
        <v>0</v>
      </c>
      <c r="AX28" s="144">
        <f t="shared" si="4"/>
        <v>0</v>
      </c>
      <c r="AY28" s="144">
        <f t="shared" si="4"/>
        <v>0</v>
      </c>
      <c r="AZ28" s="144">
        <f t="shared" si="4"/>
        <v>0</v>
      </c>
      <c r="BA28" s="144">
        <f t="shared" si="4"/>
        <v>0</v>
      </c>
      <c r="BB28" s="144">
        <f t="shared" si="4"/>
        <v>0</v>
      </c>
      <c r="BC28" s="144">
        <f t="shared" si="4"/>
        <v>0</v>
      </c>
      <c r="BD28" s="144">
        <f t="shared" si="4"/>
        <v>0</v>
      </c>
      <c r="BE28" s="144">
        <f t="shared" si="4"/>
        <v>0</v>
      </c>
      <c r="BF28" s="144">
        <f t="shared" si="4"/>
        <v>0</v>
      </c>
      <c r="BG28" s="144">
        <f t="shared" si="4"/>
        <v>0</v>
      </c>
      <c r="BH28" s="144">
        <f t="shared" si="4"/>
        <v>0</v>
      </c>
      <c r="BI28" s="144">
        <f t="shared" si="4"/>
        <v>0</v>
      </c>
      <c r="BJ28" s="144">
        <f t="shared" si="4"/>
        <v>0</v>
      </c>
      <c r="BK28" s="144">
        <f t="shared" si="4"/>
        <v>0</v>
      </c>
      <c r="BL28" s="144">
        <f t="shared" si="4"/>
        <v>0</v>
      </c>
      <c r="BM28" s="144">
        <f t="shared" si="4"/>
        <v>0</v>
      </c>
      <c r="BN28" s="144">
        <f t="shared" si="4"/>
        <v>0</v>
      </c>
      <c r="BO28" s="144">
        <f t="shared" si="4"/>
        <v>0</v>
      </c>
      <c r="BP28" s="144">
        <f t="shared" si="4"/>
        <v>0</v>
      </c>
      <c r="BQ28" s="144">
        <f t="shared" si="4"/>
        <v>0</v>
      </c>
      <c r="BR28" s="144">
        <f t="shared" si="4"/>
        <v>0</v>
      </c>
      <c r="BS28" s="144">
        <f t="shared" si="4"/>
        <v>0</v>
      </c>
      <c r="BT28" s="144">
        <f t="shared" si="4"/>
        <v>0</v>
      </c>
      <c r="BU28" s="144">
        <f t="shared" si="4"/>
        <v>0</v>
      </c>
      <c r="BV28" s="144">
        <f t="shared" si="4"/>
        <v>0</v>
      </c>
      <c r="BW28" s="144">
        <f t="shared" ref="BW28:DJ28" si="5">BW$21*$D28+BW$22*$E28+BW$23</f>
        <v>0</v>
      </c>
      <c r="BX28" s="144">
        <f t="shared" si="5"/>
        <v>0</v>
      </c>
      <c r="BY28" s="144">
        <f t="shared" si="5"/>
        <v>0</v>
      </c>
      <c r="BZ28" s="144">
        <f t="shared" si="5"/>
        <v>0</v>
      </c>
      <c r="CA28" s="144">
        <f t="shared" si="5"/>
        <v>0</v>
      </c>
      <c r="CB28" s="144">
        <f t="shared" si="5"/>
        <v>0</v>
      </c>
      <c r="CC28" s="144">
        <f t="shared" si="5"/>
        <v>0</v>
      </c>
      <c r="CD28" s="144">
        <f t="shared" si="5"/>
        <v>0</v>
      </c>
      <c r="CE28" s="144">
        <f t="shared" si="5"/>
        <v>0</v>
      </c>
      <c r="CF28" s="144">
        <f t="shared" si="5"/>
        <v>0</v>
      </c>
      <c r="CG28" s="144">
        <f t="shared" si="5"/>
        <v>0</v>
      </c>
      <c r="CH28" s="144">
        <f t="shared" si="5"/>
        <v>0</v>
      </c>
      <c r="CI28" s="144">
        <f t="shared" si="5"/>
        <v>0</v>
      </c>
      <c r="CJ28" s="144">
        <f t="shared" si="5"/>
        <v>0</v>
      </c>
      <c r="CK28" s="144">
        <f t="shared" si="5"/>
        <v>0</v>
      </c>
      <c r="CL28" s="144">
        <f t="shared" si="5"/>
        <v>0</v>
      </c>
      <c r="CM28" s="144">
        <f t="shared" si="5"/>
        <v>0</v>
      </c>
      <c r="CN28" s="144">
        <f t="shared" si="5"/>
        <v>0</v>
      </c>
      <c r="CO28" s="144">
        <f t="shared" si="5"/>
        <v>0</v>
      </c>
      <c r="CP28" s="144">
        <f t="shared" si="5"/>
        <v>0</v>
      </c>
      <c r="CQ28" s="144">
        <f t="shared" si="5"/>
        <v>0</v>
      </c>
      <c r="CR28" s="144">
        <f t="shared" si="5"/>
        <v>0</v>
      </c>
      <c r="CS28" s="144">
        <f t="shared" si="5"/>
        <v>0</v>
      </c>
      <c r="CT28" s="144">
        <f t="shared" si="5"/>
        <v>0</v>
      </c>
      <c r="CU28" s="144">
        <f t="shared" si="5"/>
        <v>0</v>
      </c>
      <c r="CV28" s="144">
        <f t="shared" si="5"/>
        <v>0</v>
      </c>
      <c r="CW28" s="144">
        <f t="shared" si="5"/>
        <v>0</v>
      </c>
      <c r="CX28" s="144">
        <f t="shared" si="5"/>
        <v>0</v>
      </c>
      <c r="CY28" s="144">
        <f t="shared" si="5"/>
        <v>0</v>
      </c>
      <c r="CZ28" s="144">
        <f t="shared" si="5"/>
        <v>0</v>
      </c>
      <c r="DA28" s="144">
        <f t="shared" si="5"/>
        <v>0</v>
      </c>
      <c r="DB28" s="144">
        <f t="shared" si="5"/>
        <v>0</v>
      </c>
      <c r="DC28" s="144">
        <f t="shared" si="5"/>
        <v>0</v>
      </c>
      <c r="DD28" s="144">
        <f t="shared" si="5"/>
        <v>0</v>
      </c>
      <c r="DE28" s="144">
        <f t="shared" si="5"/>
        <v>0</v>
      </c>
      <c r="DF28" s="144">
        <f t="shared" si="5"/>
        <v>0</v>
      </c>
      <c r="DG28" s="144">
        <f t="shared" si="5"/>
        <v>0</v>
      </c>
      <c r="DH28" s="144">
        <f t="shared" si="5"/>
        <v>0</v>
      </c>
      <c r="DI28" s="144">
        <f t="shared" si="5"/>
        <v>0</v>
      </c>
      <c r="DJ28" s="144">
        <f t="shared" si="5"/>
        <v>0</v>
      </c>
    </row>
    <row r="29" spans="1:114" x14ac:dyDescent="0.25">
      <c r="B29" s="21" t="s">
        <v>35</v>
      </c>
      <c r="C29" s="21"/>
      <c r="D29" s="179">
        <f>Ввод!G69</f>
        <v>0</v>
      </c>
      <c r="E29" s="179">
        <f>Ввод!I69</f>
        <v>0</v>
      </c>
      <c r="F29" s="179">
        <f>Ввод!K69</f>
        <v>0</v>
      </c>
      <c r="G29" s="179">
        <f>Ввод!G132</f>
        <v>0</v>
      </c>
      <c r="H29" s="180">
        <f t="shared" ref="H29:H33" si="6">I29/$I$34*G29</f>
        <v>0</v>
      </c>
      <c r="I29" s="144">
        <f>SUM(J29:DJ29)</f>
        <v>0</v>
      </c>
      <c r="J29" s="144">
        <f>J$21*$D29+J$22*$E29</f>
        <v>0</v>
      </c>
      <c r="K29" s="144">
        <f t="shared" ref="K29:BV29" si="7">K$21*$D29+K$22*$E29</f>
        <v>0</v>
      </c>
      <c r="L29" s="144">
        <f t="shared" si="7"/>
        <v>0</v>
      </c>
      <c r="M29" s="144">
        <f t="shared" si="7"/>
        <v>0</v>
      </c>
      <c r="N29" s="144">
        <f t="shared" si="7"/>
        <v>0</v>
      </c>
      <c r="O29" s="144">
        <f t="shared" si="7"/>
        <v>0</v>
      </c>
      <c r="P29" s="144">
        <f t="shared" si="7"/>
        <v>0</v>
      </c>
      <c r="Q29" s="144">
        <f t="shared" si="7"/>
        <v>0</v>
      </c>
      <c r="R29" s="144">
        <f t="shared" si="7"/>
        <v>0</v>
      </c>
      <c r="S29" s="144">
        <f t="shared" si="7"/>
        <v>0</v>
      </c>
      <c r="T29" s="144">
        <f t="shared" si="7"/>
        <v>0</v>
      </c>
      <c r="U29" s="144">
        <f t="shared" si="7"/>
        <v>0</v>
      </c>
      <c r="V29" s="144">
        <f t="shared" si="7"/>
        <v>0</v>
      </c>
      <c r="W29" s="144">
        <f t="shared" si="7"/>
        <v>0</v>
      </c>
      <c r="X29" s="144">
        <f t="shared" si="7"/>
        <v>0</v>
      </c>
      <c r="Y29" s="144">
        <f t="shared" si="7"/>
        <v>0</v>
      </c>
      <c r="Z29" s="144">
        <f t="shared" si="7"/>
        <v>0</v>
      </c>
      <c r="AA29" s="144">
        <f t="shared" si="7"/>
        <v>0</v>
      </c>
      <c r="AB29" s="144">
        <f t="shared" si="7"/>
        <v>0</v>
      </c>
      <c r="AC29" s="144">
        <f t="shared" si="7"/>
        <v>0</v>
      </c>
      <c r="AD29" s="144">
        <f t="shared" si="7"/>
        <v>0</v>
      </c>
      <c r="AE29" s="144">
        <f t="shared" si="7"/>
        <v>0</v>
      </c>
      <c r="AF29" s="144">
        <f t="shared" si="7"/>
        <v>0</v>
      </c>
      <c r="AG29" s="144">
        <f t="shared" si="7"/>
        <v>0</v>
      </c>
      <c r="AH29" s="144">
        <f t="shared" si="7"/>
        <v>0</v>
      </c>
      <c r="AI29" s="144">
        <f t="shared" si="7"/>
        <v>0</v>
      </c>
      <c r="AJ29" s="144">
        <f t="shared" si="7"/>
        <v>0</v>
      </c>
      <c r="AK29" s="144">
        <f t="shared" si="7"/>
        <v>0</v>
      </c>
      <c r="AL29" s="144">
        <f t="shared" si="7"/>
        <v>0</v>
      </c>
      <c r="AM29" s="144">
        <f t="shared" si="7"/>
        <v>0</v>
      </c>
      <c r="AN29" s="144">
        <f t="shared" si="7"/>
        <v>0</v>
      </c>
      <c r="AO29" s="144">
        <f t="shared" si="7"/>
        <v>0</v>
      </c>
      <c r="AP29" s="144">
        <f t="shared" si="7"/>
        <v>0</v>
      </c>
      <c r="AQ29" s="144">
        <f t="shared" si="7"/>
        <v>0</v>
      </c>
      <c r="AR29" s="144">
        <f t="shared" si="7"/>
        <v>0</v>
      </c>
      <c r="AS29" s="144">
        <f t="shared" si="7"/>
        <v>0</v>
      </c>
      <c r="AT29" s="144">
        <f t="shared" si="7"/>
        <v>0</v>
      </c>
      <c r="AU29" s="144">
        <f t="shared" si="7"/>
        <v>0</v>
      </c>
      <c r="AV29" s="144">
        <f t="shared" si="7"/>
        <v>0</v>
      </c>
      <c r="AW29" s="144">
        <f t="shared" si="7"/>
        <v>0</v>
      </c>
      <c r="AX29" s="144">
        <f t="shared" si="7"/>
        <v>0</v>
      </c>
      <c r="AY29" s="144">
        <f t="shared" si="7"/>
        <v>0</v>
      </c>
      <c r="AZ29" s="144">
        <f t="shared" si="7"/>
        <v>0</v>
      </c>
      <c r="BA29" s="144">
        <f t="shared" si="7"/>
        <v>0</v>
      </c>
      <c r="BB29" s="144">
        <f t="shared" si="7"/>
        <v>0</v>
      </c>
      <c r="BC29" s="144">
        <f t="shared" si="7"/>
        <v>0</v>
      </c>
      <c r="BD29" s="144">
        <f t="shared" si="7"/>
        <v>0</v>
      </c>
      <c r="BE29" s="144">
        <f t="shared" si="7"/>
        <v>0</v>
      </c>
      <c r="BF29" s="144">
        <f t="shared" si="7"/>
        <v>0</v>
      </c>
      <c r="BG29" s="144">
        <f t="shared" si="7"/>
        <v>0</v>
      </c>
      <c r="BH29" s="144">
        <f t="shared" si="7"/>
        <v>0</v>
      </c>
      <c r="BI29" s="144">
        <f t="shared" si="7"/>
        <v>0</v>
      </c>
      <c r="BJ29" s="144">
        <f t="shared" si="7"/>
        <v>0</v>
      </c>
      <c r="BK29" s="144">
        <f t="shared" si="7"/>
        <v>0</v>
      </c>
      <c r="BL29" s="144">
        <f t="shared" si="7"/>
        <v>0</v>
      </c>
      <c r="BM29" s="144">
        <f t="shared" si="7"/>
        <v>0</v>
      </c>
      <c r="BN29" s="144">
        <f t="shared" si="7"/>
        <v>0</v>
      </c>
      <c r="BO29" s="144">
        <f t="shared" si="7"/>
        <v>0</v>
      </c>
      <c r="BP29" s="144">
        <f t="shared" si="7"/>
        <v>0</v>
      </c>
      <c r="BQ29" s="144">
        <f t="shared" si="7"/>
        <v>0</v>
      </c>
      <c r="BR29" s="144">
        <f t="shared" si="7"/>
        <v>0</v>
      </c>
      <c r="BS29" s="144">
        <f t="shared" si="7"/>
        <v>0</v>
      </c>
      <c r="BT29" s="144">
        <f t="shared" si="7"/>
        <v>0</v>
      </c>
      <c r="BU29" s="144">
        <f t="shared" si="7"/>
        <v>0</v>
      </c>
      <c r="BV29" s="144">
        <f t="shared" si="7"/>
        <v>0</v>
      </c>
      <c r="BW29" s="144">
        <f t="shared" ref="BW29:DJ29" si="8">BW$21*$D29+BW$22*$E29</f>
        <v>0</v>
      </c>
      <c r="BX29" s="144">
        <f t="shared" si="8"/>
        <v>0</v>
      </c>
      <c r="BY29" s="144">
        <f t="shared" si="8"/>
        <v>0</v>
      </c>
      <c r="BZ29" s="144">
        <f t="shared" si="8"/>
        <v>0</v>
      </c>
      <c r="CA29" s="144">
        <f t="shared" si="8"/>
        <v>0</v>
      </c>
      <c r="CB29" s="144">
        <f t="shared" si="8"/>
        <v>0</v>
      </c>
      <c r="CC29" s="144">
        <f t="shared" si="8"/>
        <v>0</v>
      </c>
      <c r="CD29" s="144">
        <f t="shared" si="8"/>
        <v>0</v>
      </c>
      <c r="CE29" s="144">
        <f t="shared" si="8"/>
        <v>0</v>
      </c>
      <c r="CF29" s="144">
        <f t="shared" si="8"/>
        <v>0</v>
      </c>
      <c r="CG29" s="144">
        <f t="shared" si="8"/>
        <v>0</v>
      </c>
      <c r="CH29" s="144">
        <f t="shared" si="8"/>
        <v>0</v>
      </c>
      <c r="CI29" s="144">
        <f t="shared" si="8"/>
        <v>0</v>
      </c>
      <c r="CJ29" s="144">
        <f t="shared" si="8"/>
        <v>0</v>
      </c>
      <c r="CK29" s="144">
        <f t="shared" si="8"/>
        <v>0</v>
      </c>
      <c r="CL29" s="144">
        <f t="shared" si="8"/>
        <v>0</v>
      </c>
      <c r="CM29" s="144">
        <f t="shared" si="8"/>
        <v>0</v>
      </c>
      <c r="CN29" s="144">
        <f t="shared" si="8"/>
        <v>0</v>
      </c>
      <c r="CO29" s="144">
        <f t="shared" si="8"/>
        <v>0</v>
      </c>
      <c r="CP29" s="144">
        <f t="shared" si="8"/>
        <v>0</v>
      </c>
      <c r="CQ29" s="144">
        <f t="shared" si="8"/>
        <v>0</v>
      </c>
      <c r="CR29" s="144">
        <f t="shared" si="8"/>
        <v>0</v>
      </c>
      <c r="CS29" s="144">
        <f t="shared" si="8"/>
        <v>0</v>
      </c>
      <c r="CT29" s="144">
        <f t="shared" si="8"/>
        <v>0</v>
      </c>
      <c r="CU29" s="144">
        <f t="shared" si="8"/>
        <v>0</v>
      </c>
      <c r="CV29" s="144">
        <f t="shared" si="8"/>
        <v>0</v>
      </c>
      <c r="CW29" s="144">
        <f t="shared" si="8"/>
        <v>0</v>
      </c>
      <c r="CX29" s="144">
        <f t="shared" si="8"/>
        <v>0</v>
      </c>
      <c r="CY29" s="144">
        <f t="shared" si="8"/>
        <v>0</v>
      </c>
      <c r="CZ29" s="144">
        <f t="shared" si="8"/>
        <v>0</v>
      </c>
      <c r="DA29" s="144">
        <f t="shared" si="8"/>
        <v>0</v>
      </c>
      <c r="DB29" s="144">
        <f t="shared" si="8"/>
        <v>0</v>
      </c>
      <c r="DC29" s="144">
        <f t="shared" si="8"/>
        <v>0</v>
      </c>
      <c r="DD29" s="144">
        <f t="shared" si="8"/>
        <v>0</v>
      </c>
      <c r="DE29" s="144">
        <f t="shared" si="8"/>
        <v>0</v>
      </c>
      <c r="DF29" s="144">
        <f t="shared" si="8"/>
        <v>0</v>
      </c>
      <c r="DG29" s="144">
        <f t="shared" si="8"/>
        <v>0</v>
      </c>
      <c r="DH29" s="144">
        <f t="shared" si="8"/>
        <v>0</v>
      </c>
      <c r="DI29" s="144">
        <f t="shared" si="8"/>
        <v>0</v>
      </c>
      <c r="DJ29" s="144">
        <f t="shared" si="8"/>
        <v>0</v>
      </c>
    </row>
    <row r="30" spans="1:114" x14ac:dyDescent="0.25">
      <c r="B30" s="21" t="s">
        <v>44</v>
      </c>
      <c r="C30" s="21"/>
      <c r="D30" s="179">
        <f>Ввод!G70</f>
        <v>0</v>
      </c>
      <c r="E30" s="179">
        <f>Ввод!I70</f>
        <v>0</v>
      </c>
      <c r="F30" s="179">
        <f>Ввод!K70</f>
        <v>0.25</v>
      </c>
      <c r="G30" s="179">
        <f>Ввод!G133</f>
        <v>6.5945727999999981E-2</v>
      </c>
      <c r="H30" s="180">
        <f t="shared" si="6"/>
        <v>6.3409353846153827E-3</v>
      </c>
      <c r="I30" s="144">
        <f t="shared" si="3"/>
        <v>25000</v>
      </c>
      <c r="J30" s="144">
        <f>J$21*$D30+J$22*$E30+J$24*$F30</f>
        <v>0</v>
      </c>
      <c r="K30" s="144">
        <f t="shared" ref="K30:BV30" si="9">K$21*$D30+K$22*$E30+K$24*$F30</f>
        <v>0</v>
      </c>
      <c r="L30" s="144">
        <f t="shared" si="9"/>
        <v>0</v>
      </c>
      <c r="M30" s="144">
        <f t="shared" si="9"/>
        <v>0</v>
      </c>
      <c r="N30" s="144">
        <f t="shared" si="9"/>
        <v>0</v>
      </c>
      <c r="O30" s="144">
        <f t="shared" si="9"/>
        <v>0</v>
      </c>
      <c r="P30" s="144">
        <f t="shared" si="9"/>
        <v>0</v>
      </c>
      <c r="Q30" s="144">
        <f t="shared" si="9"/>
        <v>25000</v>
      </c>
      <c r="R30" s="144">
        <f t="shared" si="9"/>
        <v>0</v>
      </c>
      <c r="S30" s="144">
        <f t="shared" si="9"/>
        <v>0</v>
      </c>
      <c r="T30" s="144">
        <f t="shared" si="9"/>
        <v>0</v>
      </c>
      <c r="U30" s="144">
        <f t="shared" si="9"/>
        <v>0</v>
      </c>
      <c r="V30" s="144">
        <f t="shared" si="9"/>
        <v>0</v>
      </c>
      <c r="W30" s="144">
        <f t="shared" si="9"/>
        <v>0</v>
      </c>
      <c r="X30" s="144">
        <f t="shared" si="9"/>
        <v>0</v>
      </c>
      <c r="Y30" s="144">
        <f t="shared" si="9"/>
        <v>0</v>
      </c>
      <c r="Z30" s="144">
        <f t="shared" si="9"/>
        <v>0</v>
      </c>
      <c r="AA30" s="144">
        <f t="shared" si="9"/>
        <v>0</v>
      </c>
      <c r="AB30" s="144">
        <f t="shared" si="9"/>
        <v>0</v>
      </c>
      <c r="AC30" s="144">
        <f t="shared" si="9"/>
        <v>0</v>
      </c>
      <c r="AD30" s="144">
        <f t="shared" si="9"/>
        <v>0</v>
      </c>
      <c r="AE30" s="144">
        <f t="shared" si="9"/>
        <v>0</v>
      </c>
      <c r="AF30" s="144">
        <f t="shared" si="9"/>
        <v>0</v>
      </c>
      <c r="AG30" s="144">
        <f t="shared" si="9"/>
        <v>0</v>
      </c>
      <c r="AH30" s="144">
        <f t="shared" si="9"/>
        <v>0</v>
      </c>
      <c r="AI30" s="144">
        <f t="shared" si="9"/>
        <v>0</v>
      </c>
      <c r="AJ30" s="144">
        <f t="shared" si="9"/>
        <v>0</v>
      </c>
      <c r="AK30" s="144">
        <f t="shared" si="9"/>
        <v>0</v>
      </c>
      <c r="AL30" s="144">
        <f t="shared" si="9"/>
        <v>0</v>
      </c>
      <c r="AM30" s="144">
        <f t="shared" si="9"/>
        <v>0</v>
      </c>
      <c r="AN30" s="144">
        <f t="shared" si="9"/>
        <v>0</v>
      </c>
      <c r="AO30" s="144">
        <f t="shared" si="9"/>
        <v>0</v>
      </c>
      <c r="AP30" s="144">
        <f t="shared" si="9"/>
        <v>0</v>
      </c>
      <c r="AQ30" s="144">
        <f t="shared" si="9"/>
        <v>0</v>
      </c>
      <c r="AR30" s="144">
        <f t="shared" si="9"/>
        <v>0</v>
      </c>
      <c r="AS30" s="144">
        <f t="shared" si="9"/>
        <v>0</v>
      </c>
      <c r="AT30" s="144">
        <f t="shared" si="9"/>
        <v>0</v>
      </c>
      <c r="AU30" s="144">
        <f t="shared" si="9"/>
        <v>0</v>
      </c>
      <c r="AV30" s="144">
        <f t="shared" si="9"/>
        <v>0</v>
      </c>
      <c r="AW30" s="144">
        <f t="shared" si="9"/>
        <v>0</v>
      </c>
      <c r="AX30" s="144">
        <f t="shared" si="9"/>
        <v>0</v>
      </c>
      <c r="AY30" s="144">
        <f t="shared" si="9"/>
        <v>0</v>
      </c>
      <c r="AZ30" s="144">
        <f t="shared" si="9"/>
        <v>0</v>
      </c>
      <c r="BA30" s="144">
        <f t="shared" si="9"/>
        <v>0</v>
      </c>
      <c r="BB30" s="144">
        <f t="shared" si="9"/>
        <v>0</v>
      </c>
      <c r="BC30" s="144">
        <f t="shared" si="9"/>
        <v>0</v>
      </c>
      <c r="BD30" s="144">
        <f t="shared" si="9"/>
        <v>0</v>
      </c>
      <c r="BE30" s="144">
        <f t="shared" si="9"/>
        <v>0</v>
      </c>
      <c r="BF30" s="144">
        <f t="shared" si="9"/>
        <v>0</v>
      </c>
      <c r="BG30" s="144">
        <f t="shared" si="9"/>
        <v>0</v>
      </c>
      <c r="BH30" s="144">
        <f t="shared" si="9"/>
        <v>0</v>
      </c>
      <c r="BI30" s="144">
        <f t="shared" si="9"/>
        <v>0</v>
      </c>
      <c r="BJ30" s="144">
        <f t="shared" si="9"/>
        <v>0</v>
      </c>
      <c r="BK30" s="144">
        <f t="shared" si="9"/>
        <v>0</v>
      </c>
      <c r="BL30" s="144">
        <f t="shared" si="9"/>
        <v>0</v>
      </c>
      <c r="BM30" s="144">
        <f t="shared" si="9"/>
        <v>0</v>
      </c>
      <c r="BN30" s="144">
        <f t="shared" si="9"/>
        <v>0</v>
      </c>
      <c r="BO30" s="144">
        <f t="shared" si="9"/>
        <v>0</v>
      </c>
      <c r="BP30" s="144">
        <f t="shared" si="9"/>
        <v>0</v>
      </c>
      <c r="BQ30" s="144">
        <f t="shared" si="9"/>
        <v>0</v>
      </c>
      <c r="BR30" s="144">
        <f t="shared" si="9"/>
        <v>0</v>
      </c>
      <c r="BS30" s="144">
        <f t="shared" si="9"/>
        <v>0</v>
      </c>
      <c r="BT30" s="144">
        <f t="shared" si="9"/>
        <v>0</v>
      </c>
      <c r="BU30" s="144">
        <f t="shared" si="9"/>
        <v>0</v>
      </c>
      <c r="BV30" s="144">
        <f t="shared" si="9"/>
        <v>0</v>
      </c>
      <c r="BW30" s="144">
        <f t="shared" ref="BW30:DJ30" si="10">BW$21*$D30+BW$22*$E30+BW$24*$F30</f>
        <v>0</v>
      </c>
      <c r="BX30" s="144">
        <f t="shared" si="10"/>
        <v>0</v>
      </c>
      <c r="BY30" s="144">
        <f t="shared" si="10"/>
        <v>0</v>
      </c>
      <c r="BZ30" s="144">
        <f t="shared" si="10"/>
        <v>0</v>
      </c>
      <c r="CA30" s="144">
        <f t="shared" si="10"/>
        <v>0</v>
      </c>
      <c r="CB30" s="144">
        <f t="shared" si="10"/>
        <v>0</v>
      </c>
      <c r="CC30" s="144">
        <f t="shared" si="10"/>
        <v>0</v>
      </c>
      <c r="CD30" s="144">
        <f t="shared" si="10"/>
        <v>0</v>
      </c>
      <c r="CE30" s="144">
        <f t="shared" si="10"/>
        <v>0</v>
      </c>
      <c r="CF30" s="144">
        <f t="shared" si="10"/>
        <v>0</v>
      </c>
      <c r="CG30" s="144">
        <f t="shared" si="10"/>
        <v>0</v>
      </c>
      <c r="CH30" s="144">
        <f t="shared" si="10"/>
        <v>0</v>
      </c>
      <c r="CI30" s="144">
        <f t="shared" si="10"/>
        <v>0</v>
      </c>
      <c r="CJ30" s="144">
        <f t="shared" si="10"/>
        <v>0</v>
      </c>
      <c r="CK30" s="144">
        <f t="shared" si="10"/>
        <v>0</v>
      </c>
      <c r="CL30" s="144">
        <f t="shared" si="10"/>
        <v>0</v>
      </c>
      <c r="CM30" s="144">
        <f t="shared" si="10"/>
        <v>0</v>
      </c>
      <c r="CN30" s="144">
        <f t="shared" si="10"/>
        <v>0</v>
      </c>
      <c r="CO30" s="144">
        <f t="shared" si="10"/>
        <v>0</v>
      </c>
      <c r="CP30" s="144">
        <f t="shared" si="10"/>
        <v>0</v>
      </c>
      <c r="CQ30" s="144">
        <f t="shared" si="10"/>
        <v>0</v>
      </c>
      <c r="CR30" s="144">
        <f t="shared" si="10"/>
        <v>0</v>
      </c>
      <c r="CS30" s="144">
        <f t="shared" si="10"/>
        <v>0</v>
      </c>
      <c r="CT30" s="144">
        <f t="shared" si="10"/>
        <v>0</v>
      </c>
      <c r="CU30" s="144">
        <f t="shared" si="10"/>
        <v>0</v>
      </c>
      <c r="CV30" s="144">
        <f t="shared" si="10"/>
        <v>0</v>
      </c>
      <c r="CW30" s="144">
        <f t="shared" si="10"/>
        <v>0</v>
      </c>
      <c r="CX30" s="144">
        <f t="shared" si="10"/>
        <v>0</v>
      </c>
      <c r="CY30" s="144">
        <f t="shared" si="10"/>
        <v>0</v>
      </c>
      <c r="CZ30" s="144">
        <f t="shared" si="10"/>
        <v>0</v>
      </c>
      <c r="DA30" s="144">
        <f t="shared" si="10"/>
        <v>0</v>
      </c>
      <c r="DB30" s="144">
        <f t="shared" si="10"/>
        <v>0</v>
      </c>
      <c r="DC30" s="144">
        <f t="shared" si="10"/>
        <v>0</v>
      </c>
      <c r="DD30" s="144">
        <f t="shared" si="10"/>
        <v>0</v>
      </c>
      <c r="DE30" s="144">
        <f t="shared" si="10"/>
        <v>0</v>
      </c>
      <c r="DF30" s="144">
        <f t="shared" si="10"/>
        <v>0</v>
      </c>
      <c r="DG30" s="144">
        <f t="shared" si="10"/>
        <v>0</v>
      </c>
      <c r="DH30" s="144">
        <f t="shared" si="10"/>
        <v>0</v>
      </c>
      <c r="DI30" s="144">
        <f t="shared" si="10"/>
        <v>0</v>
      </c>
      <c r="DJ30" s="144">
        <f t="shared" si="10"/>
        <v>0</v>
      </c>
    </row>
    <row r="31" spans="1:114" x14ac:dyDescent="0.25">
      <c r="B31" s="21" t="s">
        <v>37</v>
      </c>
      <c r="C31" s="21"/>
      <c r="D31" s="179">
        <f>Ввод!G71</f>
        <v>0.8</v>
      </c>
      <c r="E31" s="179">
        <f>Ввод!I71</f>
        <v>0</v>
      </c>
      <c r="F31" s="179">
        <f>Ввод!K71</f>
        <v>0</v>
      </c>
      <c r="G31" s="179">
        <f>Ввод!G134</f>
        <v>2.4271352531250304E-2</v>
      </c>
      <c r="H31" s="180">
        <f t="shared" si="6"/>
        <v>4.4808650826923639E-3</v>
      </c>
      <c r="I31" s="144">
        <f t="shared" si="3"/>
        <v>48000</v>
      </c>
      <c r="J31" s="144">
        <f>J$21*$D31+J$22*$E31</f>
        <v>0</v>
      </c>
      <c r="K31" s="144">
        <f t="shared" ref="K31:BV31" si="11">K$21*$D31+K$22*$E31</f>
        <v>0</v>
      </c>
      <c r="L31" s="144">
        <f t="shared" si="11"/>
        <v>0</v>
      </c>
      <c r="M31" s="144">
        <f t="shared" si="11"/>
        <v>14400</v>
      </c>
      <c r="N31" s="144">
        <f t="shared" si="11"/>
        <v>0</v>
      </c>
      <c r="O31" s="144">
        <f t="shared" si="11"/>
        <v>0</v>
      </c>
      <c r="P31" s="144">
        <f t="shared" si="11"/>
        <v>0</v>
      </c>
      <c r="Q31" s="144">
        <f t="shared" si="11"/>
        <v>12000</v>
      </c>
      <c r="R31" s="144">
        <f t="shared" si="11"/>
        <v>0</v>
      </c>
      <c r="S31" s="144">
        <f t="shared" si="11"/>
        <v>0</v>
      </c>
      <c r="T31" s="144">
        <f t="shared" si="11"/>
        <v>0</v>
      </c>
      <c r="U31" s="144">
        <f t="shared" si="11"/>
        <v>21600</v>
      </c>
      <c r="V31" s="144">
        <f t="shared" si="11"/>
        <v>0</v>
      </c>
      <c r="W31" s="144">
        <f t="shared" si="11"/>
        <v>0</v>
      </c>
      <c r="X31" s="144">
        <f t="shared" si="11"/>
        <v>0</v>
      </c>
      <c r="Y31" s="144">
        <f t="shared" si="11"/>
        <v>0</v>
      </c>
      <c r="Z31" s="144">
        <f t="shared" si="11"/>
        <v>0</v>
      </c>
      <c r="AA31" s="144">
        <f t="shared" si="11"/>
        <v>0</v>
      </c>
      <c r="AB31" s="144">
        <f t="shared" si="11"/>
        <v>0</v>
      </c>
      <c r="AC31" s="144">
        <f t="shared" si="11"/>
        <v>0</v>
      </c>
      <c r="AD31" s="144">
        <f t="shared" si="11"/>
        <v>0</v>
      </c>
      <c r="AE31" s="144">
        <f t="shared" si="11"/>
        <v>0</v>
      </c>
      <c r="AF31" s="144">
        <f t="shared" si="11"/>
        <v>0</v>
      </c>
      <c r="AG31" s="144">
        <f t="shared" si="11"/>
        <v>0</v>
      </c>
      <c r="AH31" s="144">
        <f t="shared" si="11"/>
        <v>0</v>
      </c>
      <c r="AI31" s="144">
        <f t="shared" si="11"/>
        <v>0</v>
      </c>
      <c r="AJ31" s="144">
        <f t="shared" si="11"/>
        <v>0</v>
      </c>
      <c r="AK31" s="144">
        <f t="shared" si="11"/>
        <v>0</v>
      </c>
      <c r="AL31" s="144">
        <f t="shared" si="11"/>
        <v>0</v>
      </c>
      <c r="AM31" s="144">
        <f t="shared" si="11"/>
        <v>0</v>
      </c>
      <c r="AN31" s="144">
        <f t="shared" si="11"/>
        <v>0</v>
      </c>
      <c r="AO31" s="144">
        <f t="shared" si="11"/>
        <v>0</v>
      </c>
      <c r="AP31" s="144">
        <f t="shared" si="11"/>
        <v>0</v>
      </c>
      <c r="AQ31" s="144">
        <f t="shared" si="11"/>
        <v>0</v>
      </c>
      <c r="AR31" s="144">
        <f t="shared" si="11"/>
        <v>0</v>
      </c>
      <c r="AS31" s="144">
        <f t="shared" si="11"/>
        <v>0</v>
      </c>
      <c r="AT31" s="144">
        <f t="shared" si="11"/>
        <v>0</v>
      </c>
      <c r="AU31" s="144">
        <f t="shared" si="11"/>
        <v>0</v>
      </c>
      <c r="AV31" s="144">
        <f t="shared" si="11"/>
        <v>0</v>
      </c>
      <c r="AW31" s="144">
        <f t="shared" si="11"/>
        <v>0</v>
      </c>
      <c r="AX31" s="144">
        <f t="shared" si="11"/>
        <v>0</v>
      </c>
      <c r="AY31" s="144">
        <f t="shared" si="11"/>
        <v>0</v>
      </c>
      <c r="AZ31" s="144">
        <f t="shared" si="11"/>
        <v>0</v>
      </c>
      <c r="BA31" s="144">
        <f t="shared" si="11"/>
        <v>0</v>
      </c>
      <c r="BB31" s="144">
        <f t="shared" si="11"/>
        <v>0</v>
      </c>
      <c r="BC31" s="144">
        <f t="shared" si="11"/>
        <v>0</v>
      </c>
      <c r="BD31" s="144">
        <f t="shared" si="11"/>
        <v>0</v>
      </c>
      <c r="BE31" s="144">
        <f t="shared" si="11"/>
        <v>0</v>
      </c>
      <c r="BF31" s="144">
        <f t="shared" si="11"/>
        <v>0</v>
      </c>
      <c r="BG31" s="144">
        <f t="shared" si="11"/>
        <v>0</v>
      </c>
      <c r="BH31" s="144">
        <f t="shared" si="11"/>
        <v>0</v>
      </c>
      <c r="BI31" s="144">
        <f t="shared" si="11"/>
        <v>0</v>
      </c>
      <c r="BJ31" s="144">
        <f t="shared" si="11"/>
        <v>0</v>
      </c>
      <c r="BK31" s="144">
        <f t="shared" si="11"/>
        <v>0</v>
      </c>
      <c r="BL31" s="144">
        <f t="shared" si="11"/>
        <v>0</v>
      </c>
      <c r="BM31" s="144">
        <f t="shared" si="11"/>
        <v>0</v>
      </c>
      <c r="BN31" s="144">
        <f t="shared" si="11"/>
        <v>0</v>
      </c>
      <c r="BO31" s="144">
        <f t="shared" si="11"/>
        <v>0</v>
      </c>
      <c r="BP31" s="144">
        <f t="shared" si="11"/>
        <v>0</v>
      </c>
      <c r="BQ31" s="144">
        <f t="shared" si="11"/>
        <v>0</v>
      </c>
      <c r="BR31" s="144">
        <f t="shared" si="11"/>
        <v>0</v>
      </c>
      <c r="BS31" s="144">
        <f t="shared" si="11"/>
        <v>0</v>
      </c>
      <c r="BT31" s="144">
        <f t="shared" si="11"/>
        <v>0</v>
      </c>
      <c r="BU31" s="144">
        <f t="shared" si="11"/>
        <v>0</v>
      </c>
      <c r="BV31" s="144">
        <f t="shared" si="11"/>
        <v>0</v>
      </c>
      <c r="BW31" s="144">
        <f t="shared" ref="BW31:DJ31" si="12">BW$21*$D31+BW$22*$E31</f>
        <v>0</v>
      </c>
      <c r="BX31" s="144">
        <f t="shared" si="12"/>
        <v>0</v>
      </c>
      <c r="BY31" s="144">
        <f t="shared" si="12"/>
        <v>0</v>
      </c>
      <c r="BZ31" s="144">
        <f t="shared" si="12"/>
        <v>0</v>
      </c>
      <c r="CA31" s="144">
        <f t="shared" si="12"/>
        <v>0</v>
      </c>
      <c r="CB31" s="144">
        <f t="shared" si="12"/>
        <v>0</v>
      </c>
      <c r="CC31" s="144">
        <f t="shared" si="12"/>
        <v>0</v>
      </c>
      <c r="CD31" s="144">
        <f t="shared" si="12"/>
        <v>0</v>
      </c>
      <c r="CE31" s="144">
        <f t="shared" si="12"/>
        <v>0</v>
      </c>
      <c r="CF31" s="144">
        <f t="shared" si="12"/>
        <v>0</v>
      </c>
      <c r="CG31" s="144">
        <f t="shared" si="12"/>
        <v>0</v>
      </c>
      <c r="CH31" s="144">
        <f t="shared" si="12"/>
        <v>0</v>
      </c>
      <c r="CI31" s="144">
        <f t="shared" si="12"/>
        <v>0</v>
      </c>
      <c r="CJ31" s="144">
        <f t="shared" si="12"/>
        <v>0</v>
      </c>
      <c r="CK31" s="144">
        <f t="shared" si="12"/>
        <v>0</v>
      </c>
      <c r="CL31" s="144">
        <f t="shared" si="12"/>
        <v>0</v>
      </c>
      <c r="CM31" s="144">
        <f t="shared" si="12"/>
        <v>0</v>
      </c>
      <c r="CN31" s="144">
        <f t="shared" si="12"/>
        <v>0</v>
      </c>
      <c r="CO31" s="144">
        <f t="shared" si="12"/>
        <v>0</v>
      </c>
      <c r="CP31" s="144">
        <f t="shared" si="12"/>
        <v>0</v>
      </c>
      <c r="CQ31" s="144">
        <f t="shared" si="12"/>
        <v>0</v>
      </c>
      <c r="CR31" s="144">
        <f t="shared" si="12"/>
        <v>0</v>
      </c>
      <c r="CS31" s="144">
        <f t="shared" si="12"/>
        <v>0</v>
      </c>
      <c r="CT31" s="144">
        <f t="shared" si="12"/>
        <v>0</v>
      </c>
      <c r="CU31" s="144">
        <f t="shared" si="12"/>
        <v>0</v>
      </c>
      <c r="CV31" s="144">
        <f t="shared" si="12"/>
        <v>0</v>
      </c>
      <c r="CW31" s="144">
        <f t="shared" si="12"/>
        <v>0</v>
      </c>
      <c r="CX31" s="144">
        <f t="shared" si="12"/>
        <v>0</v>
      </c>
      <c r="CY31" s="144">
        <f t="shared" si="12"/>
        <v>0</v>
      </c>
      <c r="CZ31" s="144">
        <f t="shared" si="12"/>
        <v>0</v>
      </c>
      <c r="DA31" s="144">
        <f t="shared" si="12"/>
        <v>0</v>
      </c>
      <c r="DB31" s="144">
        <f t="shared" si="12"/>
        <v>0</v>
      </c>
      <c r="DC31" s="144">
        <f t="shared" si="12"/>
        <v>0</v>
      </c>
      <c r="DD31" s="144">
        <f t="shared" si="12"/>
        <v>0</v>
      </c>
      <c r="DE31" s="144">
        <f t="shared" si="12"/>
        <v>0</v>
      </c>
      <c r="DF31" s="144">
        <f t="shared" si="12"/>
        <v>0</v>
      </c>
      <c r="DG31" s="144">
        <f t="shared" si="12"/>
        <v>0</v>
      </c>
      <c r="DH31" s="144">
        <f t="shared" si="12"/>
        <v>0</v>
      </c>
      <c r="DI31" s="144">
        <f t="shared" si="12"/>
        <v>0</v>
      </c>
      <c r="DJ31" s="144">
        <f t="shared" si="12"/>
        <v>0</v>
      </c>
    </row>
    <row r="32" spans="1:114" x14ac:dyDescent="0.25">
      <c r="B32" s="21" t="s">
        <v>164</v>
      </c>
      <c r="C32" s="21"/>
      <c r="D32" s="179">
        <f>Ввод!G72</f>
        <v>0.2</v>
      </c>
      <c r="E32" s="179">
        <f>Ввод!I72</f>
        <v>0</v>
      </c>
      <c r="F32" s="179">
        <f>Ввод!K72</f>
        <v>0.25</v>
      </c>
      <c r="G32" s="179">
        <f>Ввод!G135</f>
        <v>0.11359155672070305</v>
      </c>
      <c r="H32" s="180">
        <f t="shared" si="6"/>
        <v>1.6164952302561587E-2</v>
      </c>
      <c r="I32" s="144">
        <f t="shared" si="3"/>
        <v>37000</v>
      </c>
      <c r="J32" s="144">
        <f>J$21*$D32+J$22*$E32+J$24*$F32</f>
        <v>0</v>
      </c>
      <c r="K32" s="144">
        <f t="shared" ref="K32:BV33" si="13">K$21*$D32+K$22*$E32+K$24*$F32</f>
        <v>0</v>
      </c>
      <c r="L32" s="144">
        <f t="shared" si="13"/>
        <v>0</v>
      </c>
      <c r="M32" s="144">
        <f t="shared" si="13"/>
        <v>3600</v>
      </c>
      <c r="N32" s="144">
        <f t="shared" si="13"/>
        <v>0</v>
      </c>
      <c r="O32" s="144">
        <f t="shared" si="13"/>
        <v>0</v>
      </c>
      <c r="P32" s="144">
        <f t="shared" si="13"/>
        <v>0</v>
      </c>
      <c r="Q32" s="144">
        <f t="shared" si="13"/>
        <v>28000</v>
      </c>
      <c r="R32" s="144">
        <f t="shared" si="13"/>
        <v>0</v>
      </c>
      <c r="S32" s="144">
        <f t="shared" si="13"/>
        <v>0</v>
      </c>
      <c r="T32" s="144">
        <f t="shared" si="13"/>
        <v>0</v>
      </c>
      <c r="U32" s="144">
        <f t="shared" si="13"/>
        <v>5400</v>
      </c>
      <c r="V32" s="144">
        <f t="shared" si="13"/>
        <v>0</v>
      </c>
      <c r="W32" s="144">
        <f t="shared" si="13"/>
        <v>0</v>
      </c>
      <c r="X32" s="144">
        <f t="shared" si="13"/>
        <v>0</v>
      </c>
      <c r="Y32" s="144">
        <f t="shared" si="13"/>
        <v>0</v>
      </c>
      <c r="Z32" s="144">
        <f t="shared" si="13"/>
        <v>0</v>
      </c>
      <c r="AA32" s="144">
        <f t="shared" si="13"/>
        <v>0</v>
      </c>
      <c r="AB32" s="144">
        <f t="shared" si="13"/>
        <v>0</v>
      </c>
      <c r="AC32" s="144">
        <f t="shared" si="13"/>
        <v>0</v>
      </c>
      <c r="AD32" s="144">
        <f t="shared" si="13"/>
        <v>0</v>
      </c>
      <c r="AE32" s="144">
        <f t="shared" si="13"/>
        <v>0</v>
      </c>
      <c r="AF32" s="144">
        <f t="shared" si="13"/>
        <v>0</v>
      </c>
      <c r="AG32" s="144">
        <f t="shared" si="13"/>
        <v>0</v>
      </c>
      <c r="AH32" s="144">
        <f t="shared" si="13"/>
        <v>0</v>
      </c>
      <c r="AI32" s="144">
        <f t="shared" si="13"/>
        <v>0</v>
      </c>
      <c r="AJ32" s="144">
        <f t="shared" si="13"/>
        <v>0</v>
      </c>
      <c r="AK32" s="144">
        <f t="shared" si="13"/>
        <v>0</v>
      </c>
      <c r="AL32" s="144">
        <f t="shared" si="13"/>
        <v>0</v>
      </c>
      <c r="AM32" s="144">
        <f t="shared" si="13"/>
        <v>0</v>
      </c>
      <c r="AN32" s="144">
        <f t="shared" si="13"/>
        <v>0</v>
      </c>
      <c r="AO32" s="144">
        <f t="shared" si="13"/>
        <v>0</v>
      </c>
      <c r="AP32" s="144">
        <f t="shared" si="13"/>
        <v>0</v>
      </c>
      <c r="AQ32" s="144">
        <f t="shared" si="13"/>
        <v>0</v>
      </c>
      <c r="AR32" s="144">
        <f t="shared" si="13"/>
        <v>0</v>
      </c>
      <c r="AS32" s="144">
        <f t="shared" si="13"/>
        <v>0</v>
      </c>
      <c r="AT32" s="144">
        <f t="shared" si="13"/>
        <v>0</v>
      </c>
      <c r="AU32" s="144">
        <f t="shared" si="13"/>
        <v>0</v>
      </c>
      <c r="AV32" s="144">
        <f t="shared" si="13"/>
        <v>0</v>
      </c>
      <c r="AW32" s="144">
        <f t="shared" si="13"/>
        <v>0</v>
      </c>
      <c r="AX32" s="144">
        <f t="shared" si="13"/>
        <v>0</v>
      </c>
      <c r="AY32" s="144">
        <f t="shared" si="13"/>
        <v>0</v>
      </c>
      <c r="AZ32" s="144">
        <f t="shared" si="13"/>
        <v>0</v>
      </c>
      <c r="BA32" s="144">
        <f t="shared" si="13"/>
        <v>0</v>
      </c>
      <c r="BB32" s="144">
        <f t="shared" si="13"/>
        <v>0</v>
      </c>
      <c r="BC32" s="144">
        <f t="shared" si="13"/>
        <v>0</v>
      </c>
      <c r="BD32" s="144">
        <f t="shared" si="13"/>
        <v>0</v>
      </c>
      <c r="BE32" s="144">
        <f t="shared" si="13"/>
        <v>0</v>
      </c>
      <c r="BF32" s="144">
        <f t="shared" si="13"/>
        <v>0</v>
      </c>
      <c r="BG32" s="144">
        <f t="shared" si="13"/>
        <v>0</v>
      </c>
      <c r="BH32" s="144">
        <f t="shared" si="13"/>
        <v>0</v>
      </c>
      <c r="BI32" s="144">
        <f t="shared" si="13"/>
        <v>0</v>
      </c>
      <c r="BJ32" s="144">
        <f t="shared" si="13"/>
        <v>0</v>
      </c>
      <c r="BK32" s="144">
        <f t="shared" si="13"/>
        <v>0</v>
      </c>
      <c r="BL32" s="144">
        <f t="shared" si="13"/>
        <v>0</v>
      </c>
      <c r="BM32" s="144">
        <f t="shared" si="13"/>
        <v>0</v>
      </c>
      <c r="BN32" s="144">
        <f t="shared" si="13"/>
        <v>0</v>
      </c>
      <c r="BO32" s="144">
        <f t="shared" si="13"/>
        <v>0</v>
      </c>
      <c r="BP32" s="144">
        <f t="shared" si="13"/>
        <v>0</v>
      </c>
      <c r="BQ32" s="144">
        <f t="shared" si="13"/>
        <v>0</v>
      </c>
      <c r="BR32" s="144">
        <f t="shared" si="13"/>
        <v>0</v>
      </c>
      <c r="BS32" s="144">
        <f t="shared" si="13"/>
        <v>0</v>
      </c>
      <c r="BT32" s="144">
        <f t="shared" si="13"/>
        <v>0</v>
      </c>
      <c r="BU32" s="144">
        <f t="shared" si="13"/>
        <v>0</v>
      </c>
      <c r="BV32" s="144">
        <f t="shared" si="13"/>
        <v>0</v>
      </c>
      <c r="BW32" s="144">
        <f t="shared" ref="BW32:DJ33" si="14">BW$21*$D32+BW$22*$E32+BW$24*$F32</f>
        <v>0</v>
      </c>
      <c r="BX32" s="144">
        <f t="shared" si="14"/>
        <v>0</v>
      </c>
      <c r="BY32" s="144">
        <f t="shared" si="14"/>
        <v>0</v>
      </c>
      <c r="BZ32" s="144">
        <f t="shared" si="14"/>
        <v>0</v>
      </c>
      <c r="CA32" s="144">
        <f t="shared" si="14"/>
        <v>0</v>
      </c>
      <c r="CB32" s="144">
        <f t="shared" si="14"/>
        <v>0</v>
      </c>
      <c r="CC32" s="144">
        <f t="shared" si="14"/>
        <v>0</v>
      </c>
      <c r="CD32" s="144">
        <f t="shared" si="14"/>
        <v>0</v>
      </c>
      <c r="CE32" s="144">
        <f t="shared" si="14"/>
        <v>0</v>
      </c>
      <c r="CF32" s="144">
        <f t="shared" si="14"/>
        <v>0</v>
      </c>
      <c r="CG32" s="144">
        <f t="shared" si="14"/>
        <v>0</v>
      </c>
      <c r="CH32" s="144">
        <f t="shared" si="14"/>
        <v>0</v>
      </c>
      <c r="CI32" s="144">
        <f t="shared" si="14"/>
        <v>0</v>
      </c>
      <c r="CJ32" s="144">
        <f t="shared" si="14"/>
        <v>0</v>
      </c>
      <c r="CK32" s="144">
        <f t="shared" si="14"/>
        <v>0</v>
      </c>
      <c r="CL32" s="144">
        <f t="shared" si="14"/>
        <v>0</v>
      </c>
      <c r="CM32" s="144">
        <f t="shared" si="14"/>
        <v>0</v>
      </c>
      <c r="CN32" s="144">
        <f t="shared" si="14"/>
        <v>0</v>
      </c>
      <c r="CO32" s="144">
        <f t="shared" si="14"/>
        <v>0</v>
      </c>
      <c r="CP32" s="144">
        <f t="shared" si="14"/>
        <v>0</v>
      </c>
      <c r="CQ32" s="144">
        <f t="shared" si="14"/>
        <v>0</v>
      </c>
      <c r="CR32" s="144">
        <f t="shared" si="14"/>
        <v>0</v>
      </c>
      <c r="CS32" s="144">
        <f t="shared" si="14"/>
        <v>0</v>
      </c>
      <c r="CT32" s="144">
        <f t="shared" si="14"/>
        <v>0</v>
      </c>
      <c r="CU32" s="144">
        <f t="shared" si="14"/>
        <v>0</v>
      </c>
      <c r="CV32" s="144">
        <f t="shared" si="14"/>
        <v>0</v>
      </c>
      <c r="CW32" s="144">
        <f t="shared" si="14"/>
        <v>0</v>
      </c>
      <c r="CX32" s="144">
        <f t="shared" si="14"/>
        <v>0</v>
      </c>
      <c r="CY32" s="144">
        <f t="shared" si="14"/>
        <v>0</v>
      </c>
      <c r="CZ32" s="144">
        <f t="shared" si="14"/>
        <v>0</v>
      </c>
      <c r="DA32" s="144">
        <f t="shared" si="14"/>
        <v>0</v>
      </c>
      <c r="DB32" s="144">
        <f t="shared" si="14"/>
        <v>0</v>
      </c>
      <c r="DC32" s="144">
        <f t="shared" si="14"/>
        <v>0</v>
      </c>
      <c r="DD32" s="144">
        <f t="shared" si="14"/>
        <v>0</v>
      </c>
      <c r="DE32" s="144">
        <f t="shared" si="14"/>
        <v>0</v>
      </c>
      <c r="DF32" s="144">
        <f t="shared" si="14"/>
        <v>0</v>
      </c>
      <c r="DG32" s="144">
        <f t="shared" si="14"/>
        <v>0</v>
      </c>
      <c r="DH32" s="144">
        <f t="shared" si="14"/>
        <v>0</v>
      </c>
      <c r="DI32" s="144">
        <f t="shared" si="14"/>
        <v>0</v>
      </c>
      <c r="DJ32" s="144">
        <f t="shared" si="14"/>
        <v>0</v>
      </c>
    </row>
    <row r="33" spans="1:114" x14ac:dyDescent="0.25">
      <c r="B33" s="21" t="s">
        <v>165</v>
      </c>
      <c r="C33" s="21"/>
      <c r="D33" s="179">
        <f>Ввод!G73</f>
        <v>0</v>
      </c>
      <c r="E33" s="179">
        <f>Ввод!I73</f>
        <v>0</v>
      </c>
      <c r="F33" s="179">
        <f>Ввод!K73</f>
        <v>0.5</v>
      </c>
      <c r="G33" s="179">
        <f>Ввод!G136</f>
        <v>0.11359155672070305</v>
      </c>
      <c r="H33" s="180">
        <f t="shared" si="6"/>
        <v>2.1844530138596743E-2</v>
      </c>
      <c r="I33" s="144">
        <f>SUM(J33:DJ33)</f>
        <v>50000</v>
      </c>
      <c r="J33" s="144">
        <f>J$21*$D33+J$22*$E33+J$24*$F33</f>
        <v>0</v>
      </c>
      <c r="K33" s="144">
        <f t="shared" si="13"/>
        <v>0</v>
      </c>
      <c r="L33" s="144">
        <f t="shared" si="13"/>
        <v>0</v>
      </c>
      <c r="M33" s="144">
        <f t="shared" si="13"/>
        <v>0</v>
      </c>
      <c r="N33" s="144">
        <f t="shared" si="13"/>
        <v>0</v>
      </c>
      <c r="O33" s="144">
        <f t="shared" si="13"/>
        <v>0</v>
      </c>
      <c r="P33" s="144">
        <f t="shared" si="13"/>
        <v>0</v>
      </c>
      <c r="Q33" s="144">
        <f t="shared" si="13"/>
        <v>50000</v>
      </c>
      <c r="R33" s="144">
        <f t="shared" si="13"/>
        <v>0</v>
      </c>
      <c r="S33" s="144">
        <f t="shared" si="13"/>
        <v>0</v>
      </c>
      <c r="T33" s="144">
        <f t="shared" si="13"/>
        <v>0</v>
      </c>
      <c r="U33" s="144">
        <f t="shared" si="13"/>
        <v>0</v>
      </c>
      <c r="V33" s="144">
        <f t="shared" si="13"/>
        <v>0</v>
      </c>
      <c r="W33" s="144">
        <f t="shared" si="13"/>
        <v>0</v>
      </c>
      <c r="X33" s="144">
        <f t="shared" si="13"/>
        <v>0</v>
      </c>
      <c r="Y33" s="144">
        <f t="shared" si="13"/>
        <v>0</v>
      </c>
      <c r="Z33" s="144">
        <f t="shared" si="13"/>
        <v>0</v>
      </c>
      <c r="AA33" s="144">
        <f t="shared" si="13"/>
        <v>0</v>
      </c>
      <c r="AB33" s="144">
        <f t="shared" si="13"/>
        <v>0</v>
      </c>
      <c r="AC33" s="144">
        <f t="shared" si="13"/>
        <v>0</v>
      </c>
      <c r="AD33" s="144">
        <f t="shared" si="13"/>
        <v>0</v>
      </c>
      <c r="AE33" s="144">
        <f t="shared" si="13"/>
        <v>0</v>
      </c>
      <c r="AF33" s="144">
        <f t="shared" si="13"/>
        <v>0</v>
      </c>
      <c r="AG33" s="144">
        <f t="shared" si="13"/>
        <v>0</v>
      </c>
      <c r="AH33" s="144">
        <f t="shared" si="13"/>
        <v>0</v>
      </c>
      <c r="AI33" s="144">
        <f t="shared" si="13"/>
        <v>0</v>
      </c>
      <c r="AJ33" s="144">
        <f t="shared" si="13"/>
        <v>0</v>
      </c>
      <c r="AK33" s="144">
        <f t="shared" si="13"/>
        <v>0</v>
      </c>
      <c r="AL33" s="144">
        <f t="shared" si="13"/>
        <v>0</v>
      </c>
      <c r="AM33" s="144">
        <f t="shared" si="13"/>
        <v>0</v>
      </c>
      <c r="AN33" s="144">
        <f t="shared" si="13"/>
        <v>0</v>
      </c>
      <c r="AO33" s="144">
        <f t="shared" si="13"/>
        <v>0</v>
      </c>
      <c r="AP33" s="144">
        <f t="shared" si="13"/>
        <v>0</v>
      </c>
      <c r="AQ33" s="144">
        <f t="shared" si="13"/>
        <v>0</v>
      </c>
      <c r="AR33" s="144">
        <f t="shared" si="13"/>
        <v>0</v>
      </c>
      <c r="AS33" s="144">
        <f t="shared" si="13"/>
        <v>0</v>
      </c>
      <c r="AT33" s="144">
        <f t="shared" si="13"/>
        <v>0</v>
      </c>
      <c r="AU33" s="144">
        <f t="shared" si="13"/>
        <v>0</v>
      </c>
      <c r="AV33" s="144">
        <f t="shared" si="13"/>
        <v>0</v>
      </c>
      <c r="AW33" s="144">
        <f t="shared" si="13"/>
        <v>0</v>
      </c>
      <c r="AX33" s="144">
        <f t="shared" si="13"/>
        <v>0</v>
      </c>
      <c r="AY33" s="144">
        <f t="shared" si="13"/>
        <v>0</v>
      </c>
      <c r="AZ33" s="144">
        <f t="shared" si="13"/>
        <v>0</v>
      </c>
      <c r="BA33" s="144">
        <f t="shared" si="13"/>
        <v>0</v>
      </c>
      <c r="BB33" s="144">
        <f t="shared" si="13"/>
        <v>0</v>
      </c>
      <c r="BC33" s="144">
        <f t="shared" si="13"/>
        <v>0</v>
      </c>
      <c r="BD33" s="144">
        <f t="shared" si="13"/>
        <v>0</v>
      </c>
      <c r="BE33" s="144">
        <f t="shared" si="13"/>
        <v>0</v>
      </c>
      <c r="BF33" s="144">
        <f t="shared" si="13"/>
        <v>0</v>
      </c>
      <c r="BG33" s="144">
        <f t="shared" si="13"/>
        <v>0</v>
      </c>
      <c r="BH33" s="144">
        <f t="shared" si="13"/>
        <v>0</v>
      </c>
      <c r="BI33" s="144">
        <f t="shared" si="13"/>
        <v>0</v>
      </c>
      <c r="BJ33" s="144">
        <f t="shared" si="13"/>
        <v>0</v>
      </c>
      <c r="BK33" s="144">
        <f t="shared" si="13"/>
        <v>0</v>
      </c>
      <c r="BL33" s="144">
        <f t="shared" si="13"/>
        <v>0</v>
      </c>
      <c r="BM33" s="144">
        <f t="shared" si="13"/>
        <v>0</v>
      </c>
      <c r="BN33" s="144">
        <f t="shared" si="13"/>
        <v>0</v>
      </c>
      <c r="BO33" s="144">
        <f t="shared" si="13"/>
        <v>0</v>
      </c>
      <c r="BP33" s="144">
        <f t="shared" si="13"/>
        <v>0</v>
      </c>
      <c r="BQ33" s="144">
        <f t="shared" si="13"/>
        <v>0</v>
      </c>
      <c r="BR33" s="144">
        <f t="shared" si="13"/>
        <v>0</v>
      </c>
      <c r="BS33" s="144">
        <f t="shared" si="13"/>
        <v>0</v>
      </c>
      <c r="BT33" s="144">
        <f t="shared" si="13"/>
        <v>0</v>
      </c>
      <c r="BU33" s="144">
        <f t="shared" si="13"/>
        <v>0</v>
      </c>
      <c r="BV33" s="144">
        <f t="shared" si="13"/>
        <v>0</v>
      </c>
      <c r="BW33" s="144">
        <f t="shared" si="14"/>
        <v>0</v>
      </c>
      <c r="BX33" s="144">
        <f t="shared" si="14"/>
        <v>0</v>
      </c>
      <c r="BY33" s="144">
        <f t="shared" si="14"/>
        <v>0</v>
      </c>
      <c r="BZ33" s="144">
        <f t="shared" si="14"/>
        <v>0</v>
      </c>
      <c r="CA33" s="144">
        <f t="shared" si="14"/>
        <v>0</v>
      </c>
      <c r="CB33" s="144">
        <f t="shared" si="14"/>
        <v>0</v>
      </c>
      <c r="CC33" s="144">
        <f t="shared" si="14"/>
        <v>0</v>
      </c>
      <c r="CD33" s="144">
        <f t="shared" si="14"/>
        <v>0</v>
      </c>
      <c r="CE33" s="144">
        <f t="shared" si="14"/>
        <v>0</v>
      </c>
      <c r="CF33" s="144">
        <f t="shared" si="14"/>
        <v>0</v>
      </c>
      <c r="CG33" s="144">
        <f t="shared" si="14"/>
        <v>0</v>
      </c>
      <c r="CH33" s="144">
        <f t="shared" si="14"/>
        <v>0</v>
      </c>
      <c r="CI33" s="144">
        <f t="shared" si="14"/>
        <v>0</v>
      </c>
      <c r="CJ33" s="144">
        <f t="shared" si="14"/>
        <v>0</v>
      </c>
      <c r="CK33" s="144">
        <f t="shared" si="14"/>
        <v>0</v>
      </c>
      <c r="CL33" s="144">
        <f t="shared" si="14"/>
        <v>0</v>
      </c>
      <c r="CM33" s="144">
        <f t="shared" si="14"/>
        <v>0</v>
      </c>
      <c r="CN33" s="144">
        <f t="shared" si="14"/>
        <v>0</v>
      </c>
      <c r="CO33" s="144">
        <f t="shared" si="14"/>
        <v>0</v>
      </c>
      <c r="CP33" s="144">
        <f t="shared" si="14"/>
        <v>0</v>
      </c>
      <c r="CQ33" s="144">
        <f t="shared" si="14"/>
        <v>0</v>
      </c>
      <c r="CR33" s="144">
        <f t="shared" si="14"/>
        <v>0</v>
      </c>
      <c r="CS33" s="144">
        <f t="shared" si="14"/>
        <v>0</v>
      </c>
      <c r="CT33" s="144">
        <f t="shared" si="14"/>
        <v>0</v>
      </c>
      <c r="CU33" s="144">
        <f t="shared" si="14"/>
        <v>0</v>
      </c>
      <c r="CV33" s="144">
        <f t="shared" si="14"/>
        <v>0</v>
      </c>
      <c r="CW33" s="144">
        <f t="shared" si="14"/>
        <v>0</v>
      </c>
      <c r="CX33" s="144">
        <f t="shared" si="14"/>
        <v>0</v>
      </c>
      <c r="CY33" s="144">
        <f t="shared" si="14"/>
        <v>0</v>
      </c>
      <c r="CZ33" s="144">
        <f t="shared" si="14"/>
        <v>0</v>
      </c>
      <c r="DA33" s="144">
        <f t="shared" si="14"/>
        <v>0</v>
      </c>
      <c r="DB33" s="144">
        <f t="shared" si="14"/>
        <v>0</v>
      </c>
      <c r="DC33" s="144">
        <f t="shared" si="14"/>
        <v>0</v>
      </c>
      <c r="DD33" s="144">
        <f t="shared" si="14"/>
        <v>0</v>
      </c>
      <c r="DE33" s="144">
        <f t="shared" si="14"/>
        <v>0</v>
      </c>
      <c r="DF33" s="144">
        <f t="shared" si="14"/>
        <v>0</v>
      </c>
      <c r="DG33" s="144">
        <f t="shared" si="14"/>
        <v>0</v>
      </c>
      <c r="DH33" s="144">
        <f t="shared" si="14"/>
        <v>0</v>
      </c>
      <c r="DI33" s="144">
        <f t="shared" si="14"/>
        <v>0</v>
      </c>
      <c r="DJ33" s="144">
        <f t="shared" si="14"/>
        <v>0</v>
      </c>
    </row>
    <row r="34" spans="1:114" x14ac:dyDescent="0.25">
      <c r="B34" s="181" t="s">
        <v>184</v>
      </c>
      <c r="C34" s="181"/>
      <c r="D34" s="182">
        <f>SUM(D28:D33)</f>
        <v>1</v>
      </c>
      <c r="E34" s="182">
        <f>SUM(E28:E33)</f>
        <v>1</v>
      </c>
      <c r="F34" s="182">
        <f>SUM(F28:F33)</f>
        <v>1</v>
      </c>
      <c r="G34" s="182"/>
      <c r="H34" s="183">
        <f>SUM(H28:H33)</f>
        <v>0.13152359060077376</v>
      </c>
      <c r="I34" s="63">
        <f>SUM(I28:I33)</f>
        <v>260000</v>
      </c>
      <c r="J34" s="30"/>
      <c r="K34" s="30"/>
      <c r="L34" s="30"/>
      <c r="M34" s="30"/>
      <c r="N34" s="30"/>
      <c r="O34" s="30"/>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c r="CN34" s="144"/>
      <c r="CO34" s="144"/>
      <c r="CP34" s="144"/>
      <c r="CQ34" s="144"/>
      <c r="CR34" s="144"/>
      <c r="CS34" s="144"/>
      <c r="CT34" s="144"/>
      <c r="CU34" s="144"/>
      <c r="CV34" s="144"/>
      <c r="CW34" s="144"/>
      <c r="CX34" s="144"/>
      <c r="CY34" s="144"/>
      <c r="CZ34" s="144"/>
      <c r="DA34" s="144"/>
      <c r="DB34" s="144"/>
      <c r="DC34" s="144"/>
      <c r="DD34" s="144"/>
      <c r="DE34" s="144"/>
      <c r="DF34" s="144"/>
      <c r="DG34" s="144"/>
      <c r="DH34" s="144"/>
      <c r="DI34" s="144"/>
      <c r="DJ34" s="144"/>
    </row>
    <row r="35" spans="1:114" x14ac:dyDescent="0.25">
      <c r="B35" s="184" t="s">
        <v>295</v>
      </c>
      <c r="C35" s="184"/>
      <c r="D35" s="185"/>
      <c r="E35" s="185"/>
      <c r="F35" s="185"/>
      <c r="G35" s="185"/>
      <c r="H35" s="186">
        <f>(1+H34)^(1/4)-1</f>
        <v>3.137334491954058E-2</v>
      </c>
      <c r="I35" s="144"/>
      <c r="J35" s="32">
        <f>IFERROR(SUM($J28:J33)*$H35/SUM($J28:J33),0)*N(J$14&lt;&gt;0)</f>
        <v>0</v>
      </c>
      <c r="K35" s="32">
        <f>IFERROR(SUM($J28:K33)*$H35/SUM($J28:K33),0)*N(K$14&lt;&gt;0)</f>
        <v>0</v>
      </c>
      <c r="L35" s="32">
        <f>IFERROR(SUM($J28:L33)*$H35/SUM($J28:L33),0)*N(L$14&lt;&gt;0)</f>
        <v>0</v>
      </c>
      <c r="M35" s="32">
        <f>IFERROR(SUM($J28:M33)*$H35/SUM($J28:M33),0)*N(M$14&lt;&gt;0)</f>
        <v>3.137334491954058E-2</v>
      </c>
      <c r="N35" s="32">
        <f>IFERROR(SUM($J28:N33)*$H35/SUM($J28:N33),0)*N(N$14&lt;&gt;0)</f>
        <v>3.137334491954058E-2</v>
      </c>
      <c r="O35" s="32">
        <f>IFERROR(SUM($J28:O33)*$H35/SUM($J28:O33),0)*N(O$14&lt;&gt;0)</f>
        <v>3.137334491954058E-2</v>
      </c>
      <c r="P35" s="32">
        <f>IFERROR(SUM($J28:P33)*$H35/SUM($J28:P33),0)*N(P$14&lt;&gt;0)</f>
        <v>3.137334491954058E-2</v>
      </c>
      <c r="Q35" s="32">
        <f>IFERROR(SUM($J28:Q33)*$H35/SUM($J28:Q33),0)*N(Q$14&lt;&gt;0)</f>
        <v>3.137334491954058E-2</v>
      </c>
      <c r="R35" s="32">
        <f>IFERROR(SUM($J28:R33)*$H35/SUM($J28:R33),0)*N(R$14&lt;&gt;0)</f>
        <v>3.137334491954058E-2</v>
      </c>
      <c r="S35" s="32">
        <f>IFERROR(SUM($J28:S33)*$H35/SUM($J28:S33),0)*N(S$14&lt;&gt;0)</f>
        <v>3.137334491954058E-2</v>
      </c>
      <c r="T35" s="32">
        <f>IFERROR(SUM($J28:T33)*$H35/SUM($J28:T33),0)*N(T$14&lt;&gt;0)</f>
        <v>3.137334491954058E-2</v>
      </c>
      <c r="U35" s="32">
        <f>IFERROR(SUM($J28:U33)*$H35/SUM($J28:U33),0)*N(U$14&lt;&gt;0)</f>
        <v>3.137334491954058E-2</v>
      </c>
      <c r="V35" s="32">
        <f>IFERROR(SUM($J28:V33)*$H35/SUM($J28:V33),0)*N(V$14&lt;&gt;0)</f>
        <v>3.137334491954058E-2</v>
      </c>
      <c r="W35" s="32">
        <f>IFERROR(SUM($J28:W33)*$H35/SUM($J28:W33),0)*N(W$14&lt;&gt;0)</f>
        <v>3.137334491954058E-2</v>
      </c>
      <c r="X35" s="32">
        <f>IFERROR(SUM($J28:X33)*$H35/SUM($J28:X33),0)*N(X$14&lt;&gt;0)</f>
        <v>3.137334491954058E-2</v>
      </c>
      <c r="Y35" s="32">
        <f>IFERROR(SUM($J28:Y33)*$H35/SUM($J28:Y33),0)*N(Y$14&lt;&gt;0)</f>
        <v>3.137334491954058E-2</v>
      </c>
      <c r="Z35" s="32">
        <f>IFERROR(SUM($J28:Z33)*$H35/SUM($J28:Z33),0)*N(Z$14&lt;&gt;0)</f>
        <v>3.137334491954058E-2</v>
      </c>
      <c r="AA35" s="32">
        <f>IFERROR(SUM($J28:AA33)*$H35/SUM($J28:AA33),0)*N(AA$14&lt;&gt;0)</f>
        <v>3.137334491954058E-2</v>
      </c>
      <c r="AB35" s="32">
        <f>IFERROR(SUM($J28:AB33)*$H35/SUM($J28:AB33),0)*N(AB$14&lt;&gt;0)</f>
        <v>3.137334491954058E-2</v>
      </c>
      <c r="AC35" s="32">
        <f>IFERROR(SUM($J28:AC33)*$H35/SUM($J28:AC33),0)*N(AC$14&lt;&gt;0)</f>
        <v>3.137334491954058E-2</v>
      </c>
      <c r="AD35" s="32">
        <f>IFERROR(SUM($J28:AD33)*$H35/SUM($J28:AD33),0)*N(AD$14&lt;&gt;0)</f>
        <v>3.137334491954058E-2</v>
      </c>
      <c r="AE35" s="32">
        <f>IFERROR(SUM($J28:AE33)*$H35/SUM($J28:AE33),0)*N(AE$14&lt;&gt;0)</f>
        <v>3.137334491954058E-2</v>
      </c>
      <c r="AF35" s="32">
        <f>IFERROR(SUM($J28:AF33)*$H35/SUM($J28:AF33),0)*N(AF$14&lt;&gt;0)</f>
        <v>3.137334491954058E-2</v>
      </c>
      <c r="AG35" s="32">
        <f>IFERROR(SUM($J28:AG33)*$H35/SUM($J28:AG33),0)*N(AG$14&lt;&gt;0)</f>
        <v>3.137334491954058E-2</v>
      </c>
      <c r="AH35" s="32">
        <f>IFERROR(SUM($J28:AH33)*$H35/SUM($J28:AH33),0)*N(AH$14&lt;&gt;0)</f>
        <v>3.137334491954058E-2</v>
      </c>
      <c r="AI35" s="32">
        <f>IFERROR(SUM($J28:AI33)*$H35/SUM($J28:AI33),0)*N(AI$14&lt;&gt;0)</f>
        <v>3.137334491954058E-2</v>
      </c>
      <c r="AJ35" s="32">
        <f>IFERROR(SUM($J28:AJ33)*$H35/SUM($J28:AJ33),0)*N(AJ$14&lt;&gt;0)</f>
        <v>3.137334491954058E-2</v>
      </c>
      <c r="AK35" s="32">
        <f>IFERROR(SUM($J28:AK33)*$H35/SUM($J28:AK33),0)*N(AK$14&lt;&gt;0)</f>
        <v>3.137334491954058E-2</v>
      </c>
      <c r="AL35" s="32">
        <f>IFERROR(SUM($J28:AL33)*$H35/SUM($J28:AL33),0)*N(AL$14&lt;&gt;0)</f>
        <v>3.137334491954058E-2</v>
      </c>
      <c r="AM35" s="32">
        <f>IFERROR(SUM($J28:AM33)*$H35/SUM($J28:AM33),0)*N(AM$14&lt;&gt;0)</f>
        <v>3.137334491954058E-2</v>
      </c>
      <c r="AN35" s="32">
        <f>IFERROR(SUM($J28:AN33)*$H35/SUM($J28:AN33),0)*N(AN$14&lt;&gt;0)</f>
        <v>3.137334491954058E-2</v>
      </c>
      <c r="AO35" s="32">
        <f>IFERROR(SUM($J28:AO33)*$H35/SUM($J28:AO33),0)*N(AO$14&lt;&gt;0)</f>
        <v>3.137334491954058E-2</v>
      </c>
      <c r="AP35" s="32">
        <f>IFERROR(SUM($J28:AP33)*$H35/SUM($J28:AP33),0)*N(AP$14&lt;&gt;0)</f>
        <v>3.137334491954058E-2</v>
      </c>
      <c r="AQ35" s="32">
        <f>IFERROR(SUM($J28:AQ33)*$H35/SUM($J28:AQ33),0)*N(AQ$14&lt;&gt;0)</f>
        <v>3.137334491954058E-2</v>
      </c>
      <c r="AR35" s="32">
        <f>IFERROR(SUM($J28:AR33)*$H35/SUM($J28:AR33),0)*N(AR$14&lt;&gt;0)</f>
        <v>3.137334491954058E-2</v>
      </c>
      <c r="AS35" s="32">
        <f>IFERROR(SUM($J28:AS33)*$H35/SUM($J28:AS33),0)*N(AS$14&lt;&gt;0)</f>
        <v>3.137334491954058E-2</v>
      </c>
      <c r="AT35" s="32">
        <f>IFERROR(SUM($J28:AT33)*$H35/SUM($J28:AT33),0)*N(AT$14&lt;&gt;0)</f>
        <v>3.137334491954058E-2</v>
      </c>
      <c r="AU35" s="32">
        <f>IFERROR(SUM($J28:AU33)*$H35/SUM($J28:AU33),0)*N(AU$14&lt;&gt;0)</f>
        <v>3.137334491954058E-2</v>
      </c>
      <c r="AV35" s="32">
        <f>IFERROR(SUM($J28:AV33)*$H35/SUM($J28:AV33),0)*N(AV$14&lt;&gt;0)</f>
        <v>3.137334491954058E-2</v>
      </c>
      <c r="AW35" s="32">
        <f>IFERROR(SUM($J28:AW33)*$H35/SUM($J28:AW33),0)*N(AW$14&lt;&gt;0)</f>
        <v>3.137334491954058E-2</v>
      </c>
      <c r="AX35" s="32">
        <f>IFERROR(SUM($J28:AX33)*$H35/SUM($J28:AX33),0)*N(AX$14&lt;&gt;0)</f>
        <v>3.137334491954058E-2</v>
      </c>
      <c r="AY35" s="32">
        <f>IFERROR(SUM($J28:AY33)*$H35/SUM($J28:AY33),0)*N(AY$14&lt;&gt;0)</f>
        <v>3.137334491954058E-2</v>
      </c>
      <c r="AZ35" s="32">
        <f>IFERROR(SUM($J28:AZ33)*$H35/SUM($J28:AZ33),0)*N(AZ$14&lt;&gt;0)</f>
        <v>3.137334491954058E-2</v>
      </c>
      <c r="BA35" s="32">
        <f>IFERROR(SUM($J28:BA33)*$H35/SUM($J28:BA33),0)*N(BA$14&lt;&gt;0)</f>
        <v>3.137334491954058E-2</v>
      </c>
      <c r="BB35" s="32">
        <f>IFERROR(SUM($J28:BB33)*$H35/SUM($J28:BB33),0)*N(BB$14&lt;&gt;0)</f>
        <v>3.137334491954058E-2</v>
      </c>
      <c r="BC35" s="32">
        <f>IFERROR(SUM($J28:BC33)*$H35/SUM($J28:BC33),0)*N(BC$14&lt;&gt;0)</f>
        <v>3.137334491954058E-2</v>
      </c>
      <c r="BD35" s="32">
        <f>IFERROR(SUM($J28:BD33)*$H35/SUM($J28:BD33),0)*N(BD$14&lt;&gt;0)</f>
        <v>3.137334491954058E-2</v>
      </c>
      <c r="BE35" s="32">
        <f>IFERROR(SUM($J28:BE33)*$H35/SUM($J28:BE33),0)*N(BE$14&lt;&gt;0)</f>
        <v>3.137334491954058E-2</v>
      </c>
      <c r="BF35" s="32">
        <f>IFERROR(SUM($J28:BF33)*$H35/SUM($J28:BF33),0)*N(BF$14&lt;&gt;0)</f>
        <v>3.137334491954058E-2</v>
      </c>
      <c r="BG35" s="32">
        <f>IFERROR(SUM($J28:BG33)*$H35/SUM($J28:BG33),0)*N(BG$14&lt;&gt;0)</f>
        <v>3.137334491954058E-2</v>
      </c>
      <c r="BH35" s="32">
        <f>IFERROR(SUM($J28:BH33)*$H35/SUM($J28:BH33),0)*N(BH$14&lt;&gt;0)</f>
        <v>3.137334491954058E-2</v>
      </c>
      <c r="BI35" s="32">
        <f>IFERROR(SUM($J28:BI33)*$H35/SUM($J28:BI33),0)*N(BI$14&lt;&gt;0)</f>
        <v>0</v>
      </c>
      <c r="BJ35" s="32">
        <f>IFERROR(SUM($J28:BJ33)*$H35/SUM($J28:BJ33),0)*N(BJ$14&lt;&gt;0)</f>
        <v>0</v>
      </c>
      <c r="BK35" s="32">
        <f>IFERROR(SUM($J28:BK33)*$H35/SUM($J28:BK33),0)*N(BK$14&lt;&gt;0)</f>
        <v>0</v>
      </c>
      <c r="BL35" s="32">
        <f>IFERROR(SUM($J28:BL33)*$H35/SUM($J28:BL33),0)*N(BL$14&lt;&gt;0)</f>
        <v>0</v>
      </c>
      <c r="BM35" s="32">
        <f>IFERROR(SUM($J28:BM33)*$H35/SUM($J28:BM33),0)*N(BM$14&lt;&gt;0)</f>
        <v>0</v>
      </c>
      <c r="BN35" s="32">
        <f>IFERROR(SUM($J28:BN33)*$H35/SUM($J28:BN33),0)*N(BN$14&lt;&gt;0)</f>
        <v>0</v>
      </c>
      <c r="BO35" s="32">
        <f>IFERROR(SUM($J28:BO33)*$H35/SUM($J28:BO33),0)*N(BO$14&lt;&gt;0)</f>
        <v>0</v>
      </c>
      <c r="BP35" s="32">
        <f>IFERROR(SUM($J28:BP33)*$H35/SUM($J28:BP33),0)*N(BP$14&lt;&gt;0)</f>
        <v>0</v>
      </c>
      <c r="BQ35" s="32">
        <f>IFERROR(SUM($J28:BQ33)*$H35/SUM($J28:BQ33),0)*N(BQ$14&lt;&gt;0)</f>
        <v>0</v>
      </c>
      <c r="BR35" s="32">
        <f>IFERROR(SUM($J28:BR33)*$H35/SUM($J28:BR33),0)*N(BR$14&lt;&gt;0)</f>
        <v>0</v>
      </c>
      <c r="BS35" s="32">
        <f>IFERROR(SUM($J28:BS33)*$H35/SUM($J28:BS33),0)*N(BS$14&lt;&gt;0)</f>
        <v>0</v>
      </c>
      <c r="BT35" s="32">
        <f>IFERROR(SUM($J28:BT33)*$H35/SUM($J28:BT33),0)*N(BT$14&lt;&gt;0)</f>
        <v>0</v>
      </c>
      <c r="BU35" s="32">
        <f>IFERROR(SUM($J28:BU33)*$H35/SUM($J28:BU33),0)*N(BU$14&lt;&gt;0)</f>
        <v>0</v>
      </c>
      <c r="BV35" s="32">
        <f>IFERROR(SUM($J28:BV33)*$H35/SUM($J28:BV33),0)*N(BV$14&lt;&gt;0)</f>
        <v>0</v>
      </c>
      <c r="BW35" s="32">
        <f>IFERROR(SUM($J28:BW33)*$H35/SUM($J28:BW33),0)*N(BW$14&lt;&gt;0)</f>
        <v>0</v>
      </c>
      <c r="BX35" s="32">
        <f>IFERROR(SUM($J28:BX33)*$H35/SUM($J28:BX33),0)*N(BX$14&lt;&gt;0)</f>
        <v>0</v>
      </c>
      <c r="BY35" s="32">
        <f>IFERROR(SUM($J28:BY33)*$H35/SUM($J28:BY33),0)*N(BY$14&lt;&gt;0)</f>
        <v>0</v>
      </c>
      <c r="BZ35" s="32">
        <f>IFERROR(SUM($J28:BZ33)*$H35/SUM($J28:BZ33),0)*N(BZ$14&lt;&gt;0)</f>
        <v>0</v>
      </c>
      <c r="CA35" s="32">
        <f>IFERROR(SUM($J28:CA33)*$H35/SUM($J28:CA33),0)*N(CA$14&lt;&gt;0)</f>
        <v>0</v>
      </c>
      <c r="CB35" s="32">
        <f>IFERROR(SUM($J28:CB33)*$H35/SUM($J28:CB33),0)*N(CB$14&lt;&gt;0)</f>
        <v>0</v>
      </c>
      <c r="CC35" s="32">
        <f>IFERROR(SUM($J28:CC33)*$H35/SUM($J28:CC33),0)*N(CC$14&lt;&gt;0)</f>
        <v>0</v>
      </c>
      <c r="CD35" s="32">
        <f>IFERROR(SUM($J28:CD33)*$H35/SUM($J28:CD33),0)*N(CD$14&lt;&gt;0)</f>
        <v>0</v>
      </c>
      <c r="CE35" s="32">
        <f>IFERROR(SUM($J28:CE33)*$H35/SUM($J28:CE33),0)*N(CE$14&lt;&gt;0)</f>
        <v>0</v>
      </c>
      <c r="CF35" s="32">
        <f>IFERROR(SUM($J28:CF33)*$H35/SUM($J28:CF33),0)*N(CF$14&lt;&gt;0)</f>
        <v>0</v>
      </c>
      <c r="CG35" s="32">
        <f>IFERROR(SUM($J28:CG33)*$H35/SUM($J28:CG33),0)*N(CG$14&lt;&gt;0)</f>
        <v>0</v>
      </c>
      <c r="CH35" s="32">
        <f>IFERROR(SUM($J28:CH33)*$H35/SUM($J28:CH33),0)*N(CH$14&lt;&gt;0)</f>
        <v>0</v>
      </c>
      <c r="CI35" s="32">
        <f>IFERROR(SUM($J28:CI33)*$H35/SUM($J28:CI33),0)*N(CI$14&lt;&gt;0)</f>
        <v>0</v>
      </c>
      <c r="CJ35" s="32">
        <f>IFERROR(SUM($J28:CJ33)*$H35/SUM($J28:CJ33),0)*N(CJ$14&lt;&gt;0)</f>
        <v>0</v>
      </c>
      <c r="CK35" s="32">
        <f>IFERROR(SUM($J28:CK33)*$H35/SUM($J28:CK33),0)*N(CK$14&lt;&gt;0)</f>
        <v>0</v>
      </c>
      <c r="CL35" s="32">
        <f>IFERROR(SUM($J28:CL33)*$H35/SUM($J28:CL33),0)*N(CL$14&lt;&gt;0)</f>
        <v>0</v>
      </c>
      <c r="CM35" s="32">
        <f>IFERROR(SUM($J28:CM33)*$H35/SUM($J28:CM33),0)*N(CM$14&lt;&gt;0)</f>
        <v>0</v>
      </c>
      <c r="CN35" s="32">
        <f>IFERROR(SUM($J28:CN33)*$H35/SUM($J28:CN33),0)*N(CN$14&lt;&gt;0)</f>
        <v>0</v>
      </c>
      <c r="CO35" s="32">
        <f>IFERROR(SUM($J28:CO33)*$H35/SUM($J28:CO33),0)*N(CO$14&lt;&gt;0)</f>
        <v>0</v>
      </c>
      <c r="CP35" s="32">
        <f>IFERROR(SUM($J28:CP33)*$H35/SUM($J28:CP33),0)*N(CP$14&lt;&gt;0)</f>
        <v>0</v>
      </c>
      <c r="CQ35" s="32">
        <f>IFERROR(SUM($J28:CQ33)*$H35/SUM($J28:CQ33),0)*N(CQ$14&lt;&gt;0)</f>
        <v>0</v>
      </c>
      <c r="CR35" s="32">
        <f>IFERROR(SUM($J28:CR33)*$H35/SUM($J28:CR33),0)*N(CR$14&lt;&gt;0)</f>
        <v>0</v>
      </c>
      <c r="CS35" s="32">
        <f>IFERROR(SUM($J28:CS33)*$H35/SUM($J28:CS33),0)*N(CS$14&lt;&gt;0)</f>
        <v>0</v>
      </c>
      <c r="CT35" s="32">
        <f>IFERROR(SUM($J28:CT33)*$H35/SUM($J28:CT33),0)*N(CT$14&lt;&gt;0)</f>
        <v>0</v>
      </c>
      <c r="CU35" s="32">
        <f>IFERROR(SUM($J28:CU33)*$H35/SUM($J28:CU33),0)*N(CU$14&lt;&gt;0)</f>
        <v>0</v>
      </c>
      <c r="CV35" s="32">
        <f>IFERROR(SUM($J28:CV33)*$H35/SUM($J28:CV33),0)*N(CV$14&lt;&gt;0)</f>
        <v>0</v>
      </c>
      <c r="CW35" s="32">
        <f>IFERROR(SUM($J28:CW33)*$H35/SUM($J28:CW33),0)*N(CW$14&lt;&gt;0)</f>
        <v>0</v>
      </c>
      <c r="CX35" s="32">
        <f>IFERROR(SUM($J28:CX33)*$H35/SUM($J28:CX33),0)*N(CX$14&lt;&gt;0)</f>
        <v>0</v>
      </c>
      <c r="CY35" s="32">
        <f>IFERROR(SUM($J28:CY33)*$H35/SUM($J28:CY33),0)*N(CY$14&lt;&gt;0)</f>
        <v>0</v>
      </c>
      <c r="CZ35" s="32">
        <f>IFERROR(SUM($J28:CZ33)*$H35/SUM($J28:CZ33),0)*N(CZ$14&lt;&gt;0)</f>
        <v>0</v>
      </c>
      <c r="DA35" s="32">
        <f>IFERROR(SUM($J28:DA33)*$H35/SUM($J28:DA33),0)*N(DA$14&lt;&gt;0)</f>
        <v>0</v>
      </c>
      <c r="DB35" s="32">
        <f>IFERROR(SUM($J28:DB33)*$H35/SUM($J28:DB33),0)*N(DB$14&lt;&gt;0)</f>
        <v>0</v>
      </c>
      <c r="DC35" s="32">
        <f>IFERROR(SUM($J28:DC33)*$H35/SUM($J28:DC33),0)*N(DC$14&lt;&gt;0)</f>
        <v>0</v>
      </c>
      <c r="DD35" s="32">
        <f>IFERROR(SUM($J28:DD33)*$H35/SUM($J28:DD33),0)*N(DD$14&lt;&gt;0)</f>
        <v>0</v>
      </c>
      <c r="DE35" s="32">
        <f>IFERROR(SUM($J28:DE33)*$H35/SUM($J28:DE33),0)*N(DE$14&lt;&gt;0)</f>
        <v>0</v>
      </c>
      <c r="DF35" s="32">
        <f>IFERROR(SUM($J28:DF33)*$H35/SUM($J28:DF33),0)*N(DF$14&lt;&gt;0)</f>
        <v>0</v>
      </c>
      <c r="DG35" s="32">
        <f>IFERROR(SUM($J28:DG33)*$H35/SUM($J28:DG33),0)*N(DG$14&lt;&gt;0)</f>
        <v>0</v>
      </c>
      <c r="DH35" s="32">
        <f>IFERROR(SUM($J28:DH33)*$H35/SUM($J28:DH33),0)*N(DH$14&lt;&gt;0)</f>
        <v>0</v>
      </c>
      <c r="DI35" s="32">
        <f>IFERROR(SUM($J28:DI33)*$H35/SUM($J28:DI33),0)*N(DI$14&lt;&gt;0)</f>
        <v>0</v>
      </c>
      <c r="DJ35" s="32">
        <f>IFERROR(SUM($J28:DJ33)*$H35/SUM($J28:DJ33),0)*N(DJ$14&lt;&gt;0)</f>
        <v>0</v>
      </c>
    </row>
    <row r="36" spans="1:114" x14ac:dyDescent="0.25">
      <c r="I36" s="144"/>
      <c r="J36" s="31"/>
      <c r="K36" s="31"/>
      <c r="L36" s="31"/>
      <c r="M36" s="31"/>
      <c r="N36" s="31"/>
      <c r="O36" s="31"/>
      <c r="P36" s="31"/>
      <c r="Q36" s="31"/>
      <c r="R36" s="144"/>
      <c r="S36" s="144"/>
      <c r="T36" s="144"/>
      <c r="U36" s="144"/>
      <c r="V36" s="144"/>
      <c r="W36" s="144"/>
      <c r="X36" s="144"/>
      <c r="Y36" s="144"/>
      <c r="Z36" s="144"/>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c r="CN36" s="144"/>
      <c r="CO36" s="144"/>
      <c r="CP36" s="144"/>
      <c r="CQ36" s="144"/>
      <c r="CR36" s="144"/>
      <c r="CS36" s="144"/>
      <c r="CT36" s="144"/>
      <c r="CU36" s="144"/>
      <c r="CV36" s="144"/>
      <c r="CW36" s="144"/>
      <c r="CX36" s="144"/>
      <c r="CY36" s="144"/>
      <c r="CZ36" s="144"/>
      <c r="DA36" s="144"/>
      <c r="DB36" s="144"/>
      <c r="DC36" s="144"/>
      <c r="DD36" s="144"/>
      <c r="DE36" s="144"/>
      <c r="DF36" s="144"/>
      <c r="DG36" s="144"/>
      <c r="DH36" s="144"/>
      <c r="DI36" s="144"/>
      <c r="DJ36" s="144"/>
    </row>
    <row r="37" spans="1:114" s="28" customFormat="1" x14ac:dyDescent="0.25">
      <c r="A37" s="46"/>
      <c r="B37" s="28" t="s">
        <v>296</v>
      </c>
      <c r="F37" s="526">
        <f>G28</f>
        <v>0.21499999999999997</v>
      </c>
      <c r="I37" s="150">
        <f t="shared" si="3"/>
        <v>100000</v>
      </c>
      <c r="J37" s="150">
        <f>J$28</f>
        <v>0</v>
      </c>
      <c r="K37" s="150">
        <f t="shared" ref="K37:BV37" si="15">K$28</f>
        <v>0</v>
      </c>
      <c r="L37" s="150">
        <f t="shared" si="15"/>
        <v>0</v>
      </c>
      <c r="M37" s="150">
        <f t="shared" si="15"/>
        <v>0</v>
      </c>
      <c r="N37" s="150">
        <f t="shared" si="15"/>
        <v>0</v>
      </c>
      <c r="O37" s="150">
        <f t="shared" si="15"/>
        <v>0</v>
      </c>
      <c r="P37" s="150">
        <f t="shared" si="15"/>
        <v>100000</v>
      </c>
      <c r="Q37" s="150">
        <f t="shared" si="15"/>
        <v>0</v>
      </c>
      <c r="R37" s="150">
        <f t="shared" si="15"/>
        <v>0</v>
      </c>
      <c r="S37" s="150">
        <f t="shared" si="15"/>
        <v>0</v>
      </c>
      <c r="T37" s="150">
        <f t="shared" si="15"/>
        <v>0</v>
      </c>
      <c r="U37" s="150">
        <f t="shared" si="15"/>
        <v>0</v>
      </c>
      <c r="V37" s="150">
        <f t="shared" si="15"/>
        <v>0</v>
      </c>
      <c r="W37" s="150">
        <f t="shared" si="15"/>
        <v>0</v>
      </c>
      <c r="X37" s="150">
        <f t="shared" si="15"/>
        <v>0</v>
      </c>
      <c r="Y37" s="150">
        <f t="shared" si="15"/>
        <v>0</v>
      </c>
      <c r="Z37" s="150">
        <f t="shared" si="15"/>
        <v>0</v>
      </c>
      <c r="AA37" s="150">
        <f t="shared" si="15"/>
        <v>0</v>
      </c>
      <c r="AB37" s="150">
        <f t="shared" si="15"/>
        <v>0</v>
      </c>
      <c r="AC37" s="150">
        <f t="shared" si="15"/>
        <v>0</v>
      </c>
      <c r="AD37" s="150">
        <f t="shared" si="15"/>
        <v>0</v>
      </c>
      <c r="AE37" s="150">
        <f t="shared" si="15"/>
        <v>0</v>
      </c>
      <c r="AF37" s="150">
        <f t="shared" si="15"/>
        <v>0</v>
      </c>
      <c r="AG37" s="150">
        <f t="shared" si="15"/>
        <v>0</v>
      </c>
      <c r="AH37" s="150">
        <f t="shared" si="15"/>
        <v>0</v>
      </c>
      <c r="AI37" s="150">
        <f t="shared" si="15"/>
        <v>0</v>
      </c>
      <c r="AJ37" s="150">
        <f t="shared" si="15"/>
        <v>0</v>
      </c>
      <c r="AK37" s="150">
        <f t="shared" si="15"/>
        <v>0</v>
      </c>
      <c r="AL37" s="150">
        <f t="shared" si="15"/>
        <v>0</v>
      </c>
      <c r="AM37" s="150">
        <f t="shared" si="15"/>
        <v>0</v>
      </c>
      <c r="AN37" s="150">
        <f t="shared" si="15"/>
        <v>0</v>
      </c>
      <c r="AO37" s="150">
        <f t="shared" si="15"/>
        <v>0</v>
      </c>
      <c r="AP37" s="150">
        <f t="shared" si="15"/>
        <v>0</v>
      </c>
      <c r="AQ37" s="150">
        <f t="shared" si="15"/>
        <v>0</v>
      </c>
      <c r="AR37" s="150">
        <f t="shared" si="15"/>
        <v>0</v>
      </c>
      <c r="AS37" s="150">
        <f t="shared" si="15"/>
        <v>0</v>
      </c>
      <c r="AT37" s="150">
        <f t="shared" si="15"/>
        <v>0</v>
      </c>
      <c r="AU37" s="150">
        <f t="shared" si="15"/>
        <v>0</v>
      </c>
      <c r="AV37" s="150">
        <f t="shared" si="15"/>
        <v>0</v>
      </c>
      <c r="AW37" s="150">
        <f t="shared" si="15"/>
        <v>0</v>
      </c>
      <c r="AX37" s="150">
        <f t="shared" si="15"/>
        <v>0</v>
      </c>
      <c r="AY37" s="150">
        <f t="shared" si="15"/>
        <v>0</v>
      </c>
      <c r="AZ37" s="150">
        <f t="shared" si="15"/>
        <v>0</v>
      </c>
      <c r="BA37" s="150">
        <f t="shared" si="15"/>
        <v>0</v>
      </c>
      <c r="BB37" s="150">
        <f t="shared" si="15"/>
        <v>0</v>
      </c>
      <c r="BC37" s="150">
        <f t="shared" si="15"/>
        <v>0</v>
      </c>
      <c r="BD37" s="150">
        <f t="shared" si="15"/>
        <v>0</v>
      </c>
      <c r="BE37" s="150">
        <f t="shared" si="15"/>
        <v>0</v>
      </c>
      <c r="BF37" s="150">
        <f t="shared" si="15"/>
        <v>0</v>
      </c>
      <c r="BG37" s="150">
        <f t="shared" si="15"/>
        <v>0</v>
      </c>
      <c r="BH37" s="150">
        <f t="shared" si="15"/>
        <v>0</v>
      </c>
      <c r="BI37" s="150">
        <f t="shared" si="15"/>
        <v>0</v>
      </c>
      <c r="BJ37" s="150">
        <f t="shared" si="15"/>
        <v>0</v>
      </c>
      <c r="BK37" s="150">
        <f t="shared" si="15"/>
        <v>0</v>
      </c>
      <c r="BL37" s="150">
        <f t="shared" si="15"/>
        <v>0</v>
      </c>
      <c r="BM37" s="150">
        <f t="shared" si="15"/>
        <v>0</v>
      </c>
      <c r="BN37" s="150">
        <f t="shared" si="15"/>
        <v>0</v>
      </c>
      <c r="BO37" s="150">
        <f t="shared" si="15"/>
        <v>0</v>
      </c>
      <c r="BP37" s="150">
        <f t="shared" si="15"/>
        <v>0</v>
      </c>
      <c r="BQ37" s="150">
        <f t="shared" si="15"/>
        <v>0</v>
      </c>
      <c r="BR37" s="150">
        <f t="shared" si="15"/>
        <v>0</v>
      </c>
      <c r="BS37" s="150">
        <f t="shared" si="15"/>
        <v>0</v>
      </c>
      <c r="BT37" s="150">
        <f t="shared" si="15"/>
        <v>0</v>
      </c>
      <c r="BU37" s="150">
        <f t="shared" si="15"/>
        <v>0</v>
      </c>
      <c r="BV37" s="150">
        <f t="shared" si="15"/>
        <v>0</v>
      </c>
      <c r="BW37" s="150">
        <f t="shared" ref="BW37:DJ37" si="16">BW$28</f>
        <v>0</v>
      </c>
      <c r="BX37" s="150">
        <f t="shared" si="16"/>
        <v>0</v>
      </c>
      <c r="BY37" s="150">
        <f t="shared" si="16"/>
        <v>0</v>
      </c>
      <c r="BZ37" s="150">
        <f t="shared" si="16"/>
        <v>0</v>
      </c>
      <c r="CA37" s="150">
        <f t="shared" si="16"/>
        <v>0</v>
      </c>
      <c r="CB37" s="150">
        <f t="shared" si="16"/>
        <v>0</v>
      </c>
      <c r="CC37" s="150">
        <f t="shared" si="16"/>
        <v>0</v>
      </c>
      <c r="CD37" s="150">
        <f t="shared" si="16"/>
        <v>0</v>
      </c>
      <c r="CE37" s="150">
        <f t="shared" si="16"/>
        <v>0</v>
      </c>
      <c r="CF37" s="150">
        <f t="shared" si="16"/>
        <v>0</v>
      </c>
      <c r="CG37" s="150">
        <f t="shared" si="16"/>
        <v>0</v>
      </c>
      <c r="CH37" s="150">
        <f t="shared" si="16"/>
        <v>0</v>
      </c>
      <c r="CI37" s="150">
        <f t="shared" si="16"/>
        <v>0</v>
      </c>
      <c r="CJ37" s="150">
        <f t="shared" si="16"/>
        <v>0</v>
      </c>
      <c r="CK37" s="150">
        <f t="shared" si="16"/>
        <v>0</v>
      </c>
      <c r="CL37" s="150">
        <f t="shared" si="16"/>
        <v>0</v>
      </c>
      <c r="CM37" s="150">
        <f t="shared" si="16"/>
        <v>0</v>
      </c>
      <c r="CN37" s="150">
        <f t="shared" si="16"/>
        <v>0</v>
      </c>
      <c r="CO37" s="150">
        <f t="shared" si="16"/>
        <v>0</v>
      </c>
      <c r="CP37" s="150">
        <f t="shared" si="16"/>
        <v>0</v>
      </c>
      <c r="CQ37" s="150">
        <f t="shared" si="16"/>
        <v>0</v>
      </c>
      <c r="CR37" s="150">
        <f t="shared" si="16"/>
        <v>0</v>
      </c>
      <c r="CS37" s="150">
        <f t="shared" si="16"/>
        <v>0</v>
      </c>
      <c r="CT37" s="150">
        <f t="shared" si="16"/>
        <v>0</v>
      </c>
      <c r="CU37" s="150">
        <f t="shared" si="16"/>
        <v>0</v>
      </c>
      <c r="CV37" s="150">
        <f t="shared" si="16"/>
        <v>0</v>
      </c>
      <c r="CW37" s="150">
        <f t="shared" si="16"/>
        <v>0</v>
      </c>
      <c r="CX37" s="150">
        <f t="shared" si="16"/>
        <v>0</v>
      </c>
      <c r="CY37" s="150">
        <f t="shared" si="16"/>
        <v>0</v>
      </c>
      <c r="CZ37" s="150">
        <f t="shared" si="16"/>
        <v>0</v>
      </c>
      <c r="DA37" s="150">
        <f t="shared" si="16"/>
        <v>0</v>
      </c>
      <c r="DB37" s="150">
        <f t="shared" si="16"/>
        <v>0</v>
      </c>
      <c r="DC37" s="150">
        <f t="shared" si="16"/>
        <v>0</v>
      </c>
      <c r="DD37" s="150">
        <f t="shared" si="16"/>
        <v>0</v>
      </c>
      <c r="DE37" s="150">
        <f t="shared" si="16"/>
        <v>0</v>
      </c>
      <c r="DF37" s="150">
        <f t="shared" si="16"/>
        <v>0</v>
      </c>
      <c r="DG37" s="150">
        <f t="shared" si="16"/>
        <v>0</v>
      </c>
      <c r="DH37" s="150">
        <f t="shared" si="16"/>
        <v>0</v>
      </c>
      <c r="DI37" s="150">
        <f t="shared" si="16"/>
        <v>0</v>
      </c>
      <c r="DJ37" s="150">
        <f t="shared" si="16"/>
        <v>0</v>
      </c>
    </row>
    <row r="38" spans="1:114" x14ac:dyDescent="0.25">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c r="CN38" s="144"/>
      <c r="CO38" s="144"/>
      <c r="CP38" s="144"/>
      <c r="CQ38" s="144"/>
      <c r="CR38" s="144"/>
      <c r="CS38" s="144"/>
      <c r="CT38" s="144"/>
      <c r="CU38" s="144"/>
      <c r="CV38" s="144"/>
      <c r="CW38" s="144"/>
      <c r="CX38" s="144"/>
      <c r="CY38" s="144"/>
      <c r="CZ38" s="144"/>
      <c r="DA38" s="144"/>
      <c r="DB38" s="144"/>
      <c r="DC38" s="144"/>
      <c r="DD38" s="144"/>
      <c r="DE38" s="144"/>
      <c r="DF38" s="144"/>
      <c r="DG38" s="144"/>
      <c r="DH38" s="144"/>
      <c r="DI38" s="144"/>
      <c r="DJ38" s="144"/>
    </row>
    <row r="39" spans="1:114" s="28" customFormat="1" x14ac:dyDescent="0.25">
      <c r="A39" s="46"/>
      <c r="B39" s="28" t="s">
        <v>297</v>
      </c>
      <c r="F39" s="526">
        <f>G29</f>
        <v>0</v>
      </c>
      <c r="I39" s="150">
        <f>SUM(J39:DJ39)</f>
        <v>0</v>
      </c>
      <c r="J39" s="150">
        <f t="shared" ref="J39:AO39" si="17">J$29</f>
        <v>0</v>
      </c>
      <c r="K39" s="150">
        <f t="shared" si="17"/>
        <v>0</v>
      </c>
      <c r="L39" s="150">
        <f t="shared" si="17"/>
        <v>0</v>
      </c>
      <c r="M39" s="150">
        <f t="shared" si="17"/>
        <v>0</v>
      </c>
      <c r="N39" s="150">
        <f t="shared" si="17"/>
        <v>0</v>
      </c>
      <c r="O39" s="150">
        <f t="shared" si="17"/>
        <v>0</v>
      </c>
      <c r="P39" s="150">
        <f t="shared" si="17"/>
        <v>0</v>
      </c>
      <c r="Q39" s="150">
        <f t="shared" si="17"/>
        <v>0</v>
      </c>
      <c r="R39" s="150">
        <f t="shared" si="17"/>
        <v>0</v>
      </c>
      <c r="S39" s="150">
        <f t="shared" si="17"/>
        <v>0</v>
      </c>
      <c r="T39" s="150">
        <f t="shared" si="17"/>
        <v>0</v>
      </c>
      <c r="U39" s="150">
        <f t="shared" si="17"/>
        <v>0</v>
      </c>
      <c r="V39" s="150">
        <f t="shared" si="17"/>
        <v>0</v>
      </c>
      <c r="W39" s="150">
        <f t="shared" si="17"/>
        <v>0</v>
      </c>
      <c r="X39" s="150">
        <f t="shared" si="17"/>
        <v>0</v>
      </c>
      <c r="Y39" s="150">
        <f t="shared" si="17"/>
        <v>0</v>
      </c>
      <c r="Z39" s="150">
        <f t="shared" si="17"/>
        <v>0</v>
      </c>
      <c r="AA39" s="150">
        <f t="shared" si="17"/>
        <v>0</v>
      </c>
      <c r="AB39" s="150">
        <f t="shared" si="17"/>
        <v>0</v>
      </c>
      <c r="AC39" s="150">
        <f t="shared" si="17"/>
        <v>0</v>
      </c>
      <c r="AD39" s="150">
        <f t="shared" si="17"/>
        <v>0</v>
      </c>
      <c r="AE39" s="150">
        <f t="shared" si="17"/>
        <v>0</v>
      </c>
      <c r="AF39" s="150">
        <f t="shared" si="17"/>
        <v>0</v>
      </c>
      <c r="AG39" s="150">
        <f t="shared" si="17"/>
        <v>0</v>
      </c>
      <c r="AH39" s="150">
        <f t="shared" si="17"/>
        <v>0</v>
      </c>
      <c r="AI39" s="150">
        <f t="shared" si="17"/>
        <v>0</v>
      </c>
      <c r="AJ39" s="150">
        <f t="shared" si="17"/>
        <v>0</v>
      </c>
      <c r="AK39" s="150">
        <f t="shared" si="17"/>
        <v>0</v>
      </c>
      <c r="AL39" s="150">
        <f t="shared" si="17"/>
        <v>0</v>
      </c>
      <c r="AM39" s="150">
        <f t="shared" si="17"/>
        <v>0</v>
      </c>
      <c r="AN39" s="150">
        <f t="shared" si="17"/>
        <v>0</v>
      </c>
      <c r="AO39" s="150">
        <f t="shared" si="17"/>
        <v>0</v>
      </c>
      <c r="AP39" s="150">
        <f t="shared" ref="AP39:BU39" si="18">AP$29</f>
        <v>0</v>
      </c>
      <c r="AQ39" s="150">
        <f t="shared" si="18"/>
        <v>0</v>
      </c>
      <c r="AR39" s="150">
        <f t="shared" si="18"/>
        <v>0</v>
      </c>
      <c r="AS39" s="150">
        <f t="shared" si="18"/>
        <v>0</v>
      </c>
      <c r="AT39" s="150">
        <f t="shared" si="18"/>
        <v>0</v>
      </c>
      <c r="AU39" s="150">
        <f t="shared" si="18"/>
        <v>0</v>
      </c>
      <c r="AV39" s="150">
        <f t="shared" si="18"/>
        <v>0</v>
      </c>
      <c r="AW39" s="150">
        <f t="shared" si="18"/>
        <v>0</v>
      </c>
      <c r="AX39" s="150">
        <f t="shared" si="18"/>
        <v>0</v>
      </c>
      <c r="AY39" s="150">
        <f t="shared" si="18"/>
        <v>0</v>
      </c>
      <c r="AZ39" s="150">
        <f t="shared" si="18"/>
        <v>0</v>
      </c>
      <c r="BA39" s="150">
        <f t="shared" si="18"/>
        <v>0</v>
      </c>
      <c r="BB39" s="150">
        <f t="shared" si="18"/>
        <v>0</v>
      </c>
      <c r="BC39" s="150">
        <f t="shared" si="18"/>
        <v>0</v>
      </c>
      <c r="BD39" s="150">
        <f t="shared" si="18"/>
        <v>0</v>
      </c>
      <c r="BE39" s="150">
        <f t="shared" si="18"/>
        <v>0</v>
      </c>
      <c r="BF39" s="150">
        <f t="shared" si="18"/>
        <v>0</v>
      </c>
      <c r="BG39" s="150">
        <f t="shared" si="18"/>
        <v>0</v>
      </c>
      <c r="BH39" s="150">
        <f t="shared" si="18"/>
        <v>0</v>
      </c>
      <c r="BI39" s="150">
        <f t="shared" si="18"/>
        <v>0</v>
      </c>
      <c r="BJ39" s="150">
        <f t="shared" si="18"/>
        <v>0</v>
      </c>
      <c r="BK39" s="150">
        <f t="shared" si="18"/>
        <v>0</v>
      </c>
      <c r="BL39" s="150">
        <f t="shared" si="18"/>
        <v>0</v>
      </c>
      <c r="BM39" s="150">
        <f t="shared" si="18"/>
        <v>0</v>
      </c>
      <c r="BN39" s="150">
        <f t="shared" si="18"/>
        <v>0</v>
      </c>
      <c r="BO39" s="150">
        <f t="shared" si="18"/>
        <v>0</v>
      </c>
      <c r="BP39" s="150">
        <f t="shared" si="18"/>
        <v>0</v>
      </c>
      <c r="BQ39" s="150">
        <f t="shared" si="18"/>
        <v>0</v>
      </c>
      <c r="BR39" s="150">
        <f t="shared" si="18"/>
        <v>0</v>
      </c>
      <c r="BS39" s="150">
        <f t="shared" si="18"/>
        <v>0</v>
      </c>
      <c r="BT39" s="150">
        <f t="shared" si="18"/>
        <v>0</v>
      </c>
      <c r="BU39" s="150">
        <f t="shared" si="18"/>
        <v>0</v>
      </c>
      <c r="BV39" s="150">
        <f t="shared" ref="BV39:DA39" si="19">BV$29</f>
        <v>0</v>
      </c>
      <c r="BW39" s="150">
        <f t="shared" si="19"/>
        <v>0</v>
      </c>
      <c r="BX39" s="150">
        <f t="shared" si="19"/>
        <v>0</v>
      </c>
      <c r="BY39" s="150">
        <f t="shared" si="19"/>
        <v>0</v>
      </c>
      <c r="BZ39" s="150">
        <f t="shared" si="19"/>
        <v>0</v>
      </c>
      <c r="CA39" s="150">
        <f t="shared" si="19"/>
        <v>0</v>
      </c>
      <c r="CB39" s="150">
        <f t="shared" si="19"/>
        <v>0</v>
      </c>
      <c r="CC39" s="150">
        <f t="shared" si="19"/>
        <v>0</v>
      </c>
      <c r="CD39" s="150">
        <f t="shared" si="19"/>
        <v>0</v>
      </c>
      <c r="CE39" s="150">
        <f t="shared" si="19"/>
        <v>0</v>
      </c>
      <c r="CF39" s="150">
        <f t="shared" si="19"/>
        <v>0</v>
      </c>
      <c r="CG39" s="150">
        <f t="shared" si="19"/>
        <v>0</v>
      </c>
      <c r="CH39" s="150">
        <f t="shared" si="19"/>
        <v>0</v>
      </c>
      <c r="CI39" s="150">
        <f t="shared" si="19"/>
        <v>0</v>
      </c>
      <c r="CJ39" s="150">
        <f t="shared" si="19"/>
        <v>0</v>
      </c>
      <c r="CK39" s="150">
        <f t="shared" si="19"/>
        <v>0</v>
      </c>
      <c r="CL39" s="150">
        <f t="shared" si="19"/>
        <v>0</v>
      </c>
      <c r="CM39" s="150">
        <f t="shared" si="19"/>
        <v>0</v>
      </c>
      <c r="CN39" s="150">
        <f t="shared" si="19"/>
        <v>0</v>
      </c>
      <c r="CO39" s="150">
        <f t="shared" si="19"/>
        <v>0</v>
      </c>
      <c r="CP39" s="150">
        <f t="shared" si="19"/>
        <v>0</v>
      </c>
      <c r="CQ39" s="150">
        <f t="shared" si="19"/>
        <v>0</v>
      </c>
      <c r="CR39" s="150">
        <f t="shared" si="19"/>
        <v>0</v>
      </c>
      <c r="CS39" s="150">
        <f t="shared" si="19"/>
        <v>0</v>
      </c>
      <c r="CT39" s="150">
        <f t="shared" si="19"/>
        <v>0</v>
      </c>
      <c r="CU39" s="150">
        <f t="shared" si="19"/>
        <v>0</v>
      </c>
      <c r="CV39" s="150">
        <f t="shared" si="19"/>
        <v>0</v>
      </c>
      <c r="CW39" s="150">
        <f t="shared" si="19"/>
        <v>0</v>
      </c>
      <c r="CX39" s="150">
        <f t="shared" si="19"/>
        <v>0</v>
      </c>
      <c r="CY39" s="150">
        <f t="shared" si="19"/>
        <v>0</v>
      </c>
      <c r="CZ39" s="150">
        <f t="shared" si="19"/>
        <v>0</v>
      </c>
      <c r="DA39" s="150">
        <f t="shared" si="19"/>
        <v>0</v>
      </c>
      <c r="DB39" s="150">
        <f t="shared" ref="DB39:DJ39" si="20">DB$29</f>
        <v>0</v>
      </c>
      <c r="DC39" s="150">
        <f t="shared" si="20"/>
        <v>0</v>
      </c>
      <c r="DD39" s="150">
        <f t="shared" si="20"/>
        <v>0</v>
      </c>
      <c r="DE39" s="150">
        <f t="shared" si="20"/>
        <v>0</v>
      </c>
      <c r="DF39" s="150">
        <f t="shared" si="20"/>
        <v>0</v>
      </c>
      <c r="DG39" s="150">
        <f t="shared" si="20"/>
        <v>0</v>
      </c>
      <c r="DH39" s="150">
        <f t="shared" si="20"/>
        <v>0</v>
      </c>
      <c r="DI39" s="150">
        <f t="shared" si="20"/>
        <v>0</v>
      </c>
      <c r="DJ39" s="150">
        <f t="shared" si="20"/>
        <v>0</v>
      </c>
    </row>
    <row r="40" spans="1:114" x14ac:dyDescent="0.25">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c r="CN40" s="144"/>
      <c r="CO40" s="144"/>
      <c r="CP40" s="144"/>
      <c r="CQ40" s="144"/>
      <c r="CR40" s="144"/>
      <c r="CS40" s="144"/>
      <c r="CT40" s="144"/>
      <c r="CU40" s="144"/>
      <c r="CV40" s="144"/>
      <c r="CW40" s="144"/>
      <c r="CX40" s="144"/>
      <c r="CY40" s="144"/>
      <c r="CZ40" s="144"/>
      <c r="DA40" s="144"/>
      <c r="DB40" s="144"/>
      <c r="DC40" s="144"/>
      <c r="DD40" s="144"/>
      <c r="DE40" s="144"/>
      <c r="DF40" s="144"/>
      <c r="DG40" s="144"/>
      <c r="DH40" s="144"/>
      <c r="DI40" s="144"/>
      <c r="DJ40" s="144"/>
    </row>
    <row r="41" spans="1:114" s="28" customFormat="1" x14ac:dyDescent="0.25">
      <c r="A41" s="46"/>
      <c r="B41" s="28" t="s">
        <v>44</v>
      </c>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c r="BM41" s="150"/>
      <c r="BN41" s="150"/>
      <c r="BO41" s="150"/>
      <c r="BP41" s="150"/>
      <c r="BQ41" s="150"/>
      <c r="BR41" s="150"/>
      <c r="BS41" s="150"/>
      <c r="BT41" s="150"/>
      <c r="BU41" s="150"/>
      <c r="BV41" s="150"/>
      <c r="BW41" s="150"/>
      <c r="BX41" s="150"/>
      <c r="BY41" s="150"/>
      <c r="BZ41" s="150"/>
      <c r="CA41" s="150"/>
      <c r="CB41" s="150"/>
      <c r="CC41" s="150"/>
      <c r="CD41" s="150"/>
      <c r="CE41" s="150"/>
      <c r="CF41" s="150"/>
      <c r="CG41" s="150"/>
      <c r="CH41" s="150"/>
      <c r="CI41" s="150"/>
      <c r="CJ41" s="150"/>
      <c r="CK41" s="150"/>
      <c r="CL41" s="150"/>
      <c r="CM41" s="150"/>
      <c r="CN41" s="150"/>
      <c r="CO41" s="150"/>
      <c r="CP41" s="150"/>
      <c r="CQ41" s="150"/>
      <c r="CR41" s="150"/>
      <c r="CS41" s="150"/>
      <c r="CT41" s="150"/>
      <c r="CU41" s="150"/>
      <c r="CV41" s="150"/>
      <c r="CW41" s="150"/>
      <c r="CX41" s="150"/>
      <c r="CY41" s="150"/>
      <c r="CZ41" s="150"/>
      <c r="DA41" s="150"/>
      <c r="DB41" s="150"/>
      <c r="DC41" s="150"/>
      <c r="DD41" s="150"/>
      <c r="DE41" s="150"/>
      <c r="DF41" s="150"/>
      <c r="DG41" s="150"/>
      <c r="DH41" s="150"/>
      <c r="DI41" s="150"/>
      <c r="DJ41" s="150"/>
    </row>
    <row r="42" spans="1:114" x14ac:dyDescent="0.25">
      <c r="B42" t="s">
        <v>298</v>
      </c>
      <c r="I42" s="144"/>
      <c r="J42" s="144">
        <f>I45</f>
        <v>0</v>
      </c>
      <c r="K42" s="144">
        <f>J45</f>
        <v>0</v>
      </c>
      <c r="L42" s="144">
        <f t="shared" ref="L42:BW42" si="21">K45</f>
        <v>0</v>
      </c>
      <c r="M42" s="144">
        <f t="shared" si="21"/>
        <v>0</v>
      </c>
      <c r="N42" s="144">
        <f t="shared" si="21"/>
        <v>0</v>
      </c>
      <c r="O42" s="144">
        <f t="shared" si="21"/>
        <v>0</v>
      </c>
      <c r="P42" s="144">
        <f t="shared" si="21"/>
        <v>0</v>
      </c>
      <c r="Q42" s="144">
        <f t="shared" si="21"/>
        <v>0</v>
      </c>
      <c r="R42" s="144">
        <f t="shared" si="21"/>
        <v>25000</v>
      </c>
      <c r="S42" s="144">
        <f t="shared" si="21"/>
        <v>0</v>
      </c>
      <c r="T42" s="144">
        <f t="shared" si="21"/>
        <v>0</v>
      </c>
      <c r="U42" s="144">
        <f t="shared" si="21"/>
        <v>0</v>
      </c>
      <c r="V42" s="144">
        <f t="shared" si="21"/>
        <v>0</v>
      </c>
      <c r="W42" s="144">
        <f t="shared" si="21"/>
        <v>0</v>
      </c>
      <c r="X42" s="144">
        <f t="shared" si="21"/>
        <v>0</v>
      </c>
      <c r="Y42" s="144">
        <f t="shared" si="21"/>
        <v>0</v>
      </c>
      <c r="Z42" s="144">
        <f t="shared" si="21"/>
        <v>0</v>
      </c>
      <c r="AA42" s="144">
        <f t="shared" si="21"/>
        <v>0</v>
      </c>
      <c r="AB42" s="144">
        <f t="shared" si="21"/>
        <v>0</v>
      </c>
      <c r="AC42" s="144">
        <f t="shared" si="21"/>
        <v>0</v>
      </c>
      <c r="AD42" s="144">
        <f t="shared" si="21"/>
        <v>0</v>
      </c>
      <c r="AE42" s="144">
        <f t="shared" si="21"/>
        <v>0</v>
      </c>
      <c r="AF42" s="144">
        <f t="shared" si="21"/>
        <v>0</v>
      </c>
      <c r="AG42" s="144">
        <f t="shared" si="21"/>
        <v>0</v>
      </c>
      <c r="AH42" s="144">
        <f t="shared" si="21"/>
        <v>0</v>
      </c>
      <c r="AI42" s="144">
        <f t="shared" si="21"/>
        <v>0</v>
      </c>
      <c r="AJ42" s="144">
        <f t="shared" si="21"/>
        <v>0</v>
      </c>
      <c r="AK42" s="144">
        <f t="shared" si="21"/>
        <v>0</v>
      </c>
      <c r="AL42" s="144">
        <f t="shared" si="21"/>
        <v>0</v>
      </c>
      <c r="AM42" s="144">
        <f t="shared" si="21"/>
        <v>0</v>
      </c>
      <c r="AN42" s="144">
        <f t="shared" si="21"/>
        <v>0</v>
      </c>
      <c r="AO42" s="144">
        <f t="shared" si="21"/>
        <v>0</v>
      </c>
      <c r="AP42" s="144">
        <f t="shared" si="21"/>
        <v>0</v>
      </c>
      <c r="AQ42" s="144">
        <f t="shared" si="21"/>
        <v>0</v>
      </c>
      <c r="AR42" s="144">
        <f t="shared" si="21"/>
        <v>0</v>
      </c>
      <c r="AS42" s="144">
        <f t="shared" si="21"/>
        <v>0</v>
      </c>
      <c r="AT42" s="144">
        <f t="shared" si="21"/>
        <v>0</v>
      </c>
      <c r="AU42" s="144">
        <f t="shared" si="21"/>
        <v>0</v>
      </c>
      <c r="AV42" s="144">
        <f t="shared" si="21"/>
        <v>0</v>
      </c>
      <c r="AW42" s="144">
        <f t="shared" si="21"/>
        <v>0</v>
      </c>
      <c r="AX42" s="144">
        <f t="shared" si="21"/>
        <v>0</v>
      </c>
      <c r="AY42" s="144">
        <f t="shared" si="21"/>
        <v>0</v>
      </c>
      <c r="AZ42" s="144">
        <f t="shared" si="21"/>
        <v>0</v>
      </c>
      <c r="BA42" s="144">
        <f t="shared" si="21"/>
        <v>0</v>
      </c>
      <c r="BB42" s="144">
        <f t="shared" si="21"/>
        <v>0</v>
      </c>
      <c r="BC42" s="144">
        <f t="shared" si="21"/>
        <v>0</v>
      </c>
      <c r="BD42" s="144">
        <f t="shared" si="21"/>
        <v>0</v>
      </c>
      <c r="BE42" s="144">
        <f t="shared" si="21"/>
        <v>0</v>
      </c>
      <c r="BF42" s="144">
        <f t="shared" si="21"/>
        <v>0</v>
      </c>
      <c r="BG42" s="144">
        <f t="shared" si="21"/>
        <v>0</v>
      </c>
      <c r="BH42" s="144">
        <f t="shared" si="21"/>
        <v>0</v>
      </c>
      <c r="BI42" s="144">
        <f t="shared" si="21"/>
        <v>0</v>
      </c>
      <c r="BJ42" s="144">
        <f t="shared" si="21"/>
        <v>0</v>
      </c>
      <c r="BK42" s="144">
        <f t="shared" si="21"/>
        <v>0</v>
      </c>
      <c r="BL42" s="144">
        <f t="shared" si="21"/>
        <v>0</v>
      </c>
      <c r="BM42" s="144">
        <f t="shared" si="21"/>
        <v>0</v>
      </c>
      <c r="BN42" s="144">
        <f t="shared" si="21"/>
        <v>0</v>
      </c>
      <c r="BO42" s="144">
        <f t="shared" si="21"/>
        <v>0</v>
      </c>
      <c r="BP42" s="144">
        <f t="shared" si="21"/>
        <v>0</v>
      </c>
      <c r="BQ42" s="144">
        <f t="shared" si="21"/>
        <v>0</v>
      </c>
      <c r="BR42" s="144">
        <f t="shared" si="21"/>
        <v>0</v>
      </c>
      <c r="BS42" s="144">
        <f t="shared" si="21"/>
        <v>0</v>
      </c>
      <c r="BT42" s="144">
        <f t="shared" si="21"/>
        <v>0</v>
      </c>
      <c r="BU42" s="144">
        <f t="shared" si="21"/>
        <v>0</v>
      </c>
      <c r="BV42" s="144">
        <f t="shared" si="21"/>
        <v>0</v>
      </c>
      <c r="BW42" s="144">
        <f t="shared" si="21"/>
        <v>0</v>
      </c>
      <c r="BX42" s="144">
        <f t="shared" ref="BX42:DJ42" si="22">BW45</f>
        <v>0</v>
      </c>
      <c r="BY42" s="144">
        <f t="shared" si="22"/>
        <v>0</v>
      </c>
      <c r="BZ42" s="144">
        <f t="shared" si="22"/>
        <v>0</v>
      </c>
      <c r="CA42" s="144">
        <f t="shared" si="22"/>
        <v>0</v>
      </c>
      <c r="CB42" s="144">
        <f t="shared" si="22"/>
        <v>0</v>
      </c>
      <c r="CC42" s="144">
        <f t="shared" si="22"/>
        <v>0</v>
      </c>
      <c r="CD42" s="144">
        <f t="shared" si="22"/>
        <v>0</v>
      </c>
      <c r="CE42" s="144">
        <f t="shared" si="22"/>
        <v>0</v>
      </c>
      <c r="CF42" s="144">
        <f t="shared" si="22"/>
        <v>0</v>
      </c>
      <c r="CG42" s="144">
        <f t="shared" si="22"/>
        <v>0</v>
      </c>
      <c r="CH42" s="144">
        <f t="shared" si="22"/>
        <v>0</v>
      </c>
      <c r="CI42" s="144">
        <f t="shared" si="22"/>
        <v>0</v>
      </c>
      <c r="CJ42" s="144">
        <f t="shared" si="22"/>
        <v>0</v>
      </c>
      <c r="CK42" s="144">
        <f t="shared" si="22"/>
        <v>0</v>
      </c>
      <c r="CL42" s="144">
        <f t="shared" si="22"/>
        <v>0</v>
      </c>
      <c r="CM42" s="144">
        <f t="shared" si="22"/>
        <v>0</v>
      </c>
      <c r="CN42" s="144">
        <f t="shared" si="22"/>
        <v>0</v>
      </c>
      <c r="CO42" s="144">
        <f t="shared" si="22"/>
        <v>0</v>
      </c>
      <c r="CP42" s="144">
        <f t="shared" si="22"/>
        <v>0</v>
      </c>
      <c r="CQ42" s="144">
        <f t="shared" si="22"/>
        <v>0</v>
      </c>
      <c r="CR42" s="144">
        <f t="shared" si="22"/>
        <v>0</v>
      </c>
      <c r="CS42" s="144">
        <f t="shared" si="22"/>
        <v>0</v>
      </c>
      <c r="CT42" s="144">
        <f t="shared" si="22"/>
        <v>0</v>
      </c>
      <c r="CU42" s="144">
        <f t="shared" si="22"/>
        <v>0</v>
      </c>
      <c r="CV42" s="144">
        <f t="shared" si="22"/>
        <v>0</v>
      </c>
      <c r="CW42" s="144">
        <f t="shared" si="22"/>
        <v>0</v>
      </c>
      <c r="CX42" s="144">
        <f t="shared" si="22"/>
        <v>0</v>
      </c>
      <c r="CY42" s="144">
        <f t="shared" si="22"/>
        <v>0</v>
      </c>
      <c r="CZ42" s="144">
        <f t="shared" si="22"/>
        <v>0</v>
      </c>
      <c r="DA42" s="144">
        <f t="shared" si="22"/>
        <v>0</v>
      </c>
      <c r="DB42" s="144">
        <f t="shared" si="22"/>
        <v>0</v>
      </c>
      <c r="DC42" s="144">
        <f t="shared" si="22"/>
        <v>0</v>
      </c>
      <c r="DD42" s="144">
        <f t="shared" si="22"/>
        <v>0</v>
      </c>
      <c r="DE42" s="144">
        <f t="shared" si="22"/>
        <v>0</v>
      </c>
      <c r="DF42" s="144">
        <f t="shared" si="22"/>
        <v>0</v>
      </c>
      <c r="DG42" s="144">
        <f t="shared" si="22"/>
        <v>0</v>
      </c>
      <c r="DH42" s="144">
        <f t="shared" si="22"/>
        <v>0</v>
      </c>
      <c r="DI42" s="144">
        <f t="shared" si="22"/>
        <v>0</v>
      </c>
      <c r="DJ42" s="144">
        <f t="shared" si="22"/>
        <v>0</v>
      </c>
    </row>
    <row r="43" spans="1:114" x14ac:dyDescent="0.25">
      <c r="B43" s="29" t="s">
        <v>299</v>
      </c>
      <c r="I43" s="144">
        <f>SUM(J43:DJ43)</f>
        <v>25000</v>
      </c>
      <c r="J43" s="144">
        <f>J$30</f>
        <v>0</v>
      </c>
      <c r="K43" s="144">
        <f t="shared" ref="K43:BV43" si="23">K$30</f>
        <v>0</v>
      </c>
      <c r="L43" s="144">
        <f t="shared" si="23"/>
        <v>0</v>
      </c>
      <c r="M43" s="144">
        <f t="shared" si="23"/>
        <v>0</v>
      </c>
      <c r="N43" s="144">
        <f t="shared" si="23"/>
        <v>0</v>
      </c>
      <c r="O43" s="144">
        <f t="shared" si="23"/>
        <v>0</v>
      </c>
      <c r="P43" s="144">
        <f t="shared" si="23"/>
        <v>0</v>
      </c>
      <c r="Q43" s="144">
        <f t="shared" si="23"/>
        <v>25000</v>
      </c>
      <c r="R43" s="144">
        <f t="shared" si="23"/>
        <v>0</v>
      </c>
      <c r="S43" s="144">
        <f t="shared" si="23"/>
        <v>0</v>
      </c>
      <c r="T43" s="144">
        <f t="shared" si="23"/>
        <v>0</v>
      </c>
      <c r="U43" s="144">
        <f t="shared" si="23"/>
        <v>0</v>
      </c>
      <c r="V43" s="144">
        <f t="shared" si="23"/>
        <v>0</v>
      </c>
      <c r="W43" s="144">
        <f t="shared" si="23"/>
        <v>0</v>
      </c>
      <c r="X43" s="144">
        <f t="shared" si="23"/>
        <v>0</v>
      </c>
      <c r="Y43" s="144">
        <f t="shared" si="23"/>
        <v>0</v>
      </c>
      <c r="Z43" s="144">
        <f t="shared" si="23"/>
        <v>0</v>
      </c>
      <c r="AA43" s="144">
        <f t="shared" si="23"/>
        <v>0</v>
      </c>
      <c r="AB43" s="144">
        <f t="shared" si="23"/>
        <v>0</v>
      </c>
      <c r="AC43" s="144">
        <f t="shared" si="23"/>
        <v>0</v>
      </c>
      <c r="AD43" s="144">
        <f t="shared" si="23"/>
        <v>0</v>
      </c>
      <c r="AE43" s="144">
        <f t="shared" si="23"/>
        <v>0</v>
      </c>
      <c r="AF43" s="144">
        <f t="shared" si="23"/>
        <v>0</v>
      </c>
      <c r="AG43" s="144">
        <f t="shared" si="23"/>
        <v>0</v>
      </c>
      <c r="AH43" s="144">
        <f t="shared" si="23"/>
        <v>0</v>
      </c>
      <c r="AI43" s="144">
        <f t="shared" si="23"/>
        <v>0</v>
      </c>
      <c r="AJ43" s="144">
        <f t="shared" si="23"/>
        <v>0</v>
      </c>
      <c r="AK43" s="144">
        <f t="shared" si="23"/>
        <v>0</v>
      </c>
      <c r="AL43" s="144">
        <f t="shared" si="23"/>
        <v>0</v>
      </c>
      <c r="AM43" s="144">
        <f t="shared" si="23"/>
        <v>0</v>
      </c>
      <c r="AN43" s="144">
        <f t="shared" si="23"/>
        <v>0</v>
      </c>
      <c r="AO43" s="144">
        <f t="shared" si="23"/>
        <v>0</v>
      </c>
      <c r="AP43" s="144">
        <f t="shared" si="23"/>
        <v>0</v>
      </c>
      <c r="AQ43" s="144">
        <f t="shared" si="23"/>
        <v>0</v>
      </c>
      <c r="AR43" s="144">
        <f t="shared" si="23"/>
        <v>0</v>
      </c>
      <c r="AS43" s="144">
        <f t="shared" si="23"/>
        <v>0</v>
      </c>
      <c r="AT43" s="144">
        <f t="shared" si="23"/>
        <v>0</v>
      </c>
      <c r="AU43" s="144">
        <f t="shared" si="23"/>
        <v>0</v>
      </c>
      <c r="AV43" s="144">
        <f t="shared" si="23"/>
        <v>0</v>
      </c>
      <c r="AW43" s="144">
        <f t="shared" si="23"/>
        <v>0</v>
      </c>
      <c r="AX43" s="144">
        <f t="shared" si="23"/>
        <v>0</v>
      </c>
      <c r="AY43" s="144">
        <f t="shared" si="23"/>
        <v>0</v>
      </c>
      <c r="AZ43" s="144">
        <f t="shared" si="23"/>
        <v>0</v>
      </c>
      <c r="BA43" s="144">
        <f t="shared" si="23"/>
        <v>0</v>
      </c>
      <c r="BB43" s="144">
        <f t="shared" si="23"/>
        <v>0</v>
      </c>
      <c r="BC43" s="144">
        <f t="shared" si="23"/>
        <v>0</v>
      </c>
      <c r="BD43" s="144">
        <f t="shared" si="23"/>
        <v>0</v>
      </c>
      <c r="BE43" s="144">
        <f t="shared" si="23"/>
        <v>0</v>
      </c>
      <c r="BF43" s="144">
        <f t="shared" si="23"/>
        <v>0</v>
      </c>
      <c r="BG43" s="144">
        <f t="shared" si="23"/>
        <v>0</v>
      </c>
      <c r="BH43" s="144">
        <f t="shared" si="23"/>
        <v>0</v>
      </c>
      <c r="BI43" s="144">
        <f t="shared" si="23"/>
        <v>0</v>
      </c>
      <c r="BJ43" s="144">
        <f t="shared" si="23"/>
        <v>0</v>
      </c>
      <c r="BK43" s="144">
        <f t="shared" si="23"/>
        <v>0</v>
      </c>
      <c r="BL43" s="144">
        <f t="shared" si="23"/>
        <v>0</v>
      </c>
      <c r="BM43" s="144">
        <f t="shared" si="23"/>
        <v>0</v>
      </c>
      <c r="BN43" s="144">
        <f t="shared" si="23"/>
        <v>0</v>
      </c>
      <c r="BO43" s="144">
        <f t="shared" si="23"/>
        <v>0</v>
      </c>
      <c r="BP43" s="144">
        <f t="shared" si="23"/>
        <v>0</v>
      </c>
      <c r="BQ43" s="144">
        <f t="shared" si="23"/>
        <v>0</v>
      </c>
      <c r="BR43" s="144">
        <f t="shared" si="23"/>
        <v>0</v>
      </c>
      <c r="BS43" s="144">
        <f t="shared" si="23"/>
        <v>0</v>
      </c>
      <c r="BT43" s="144">
        <f t="shared" si="23"/>
        <v>0</v>
      </c>
      <c r="BU43" s="144">
        <f t="shared" si="23"/>
        <v>0</v>
      </c>
      <c r="BV43" s="144">
        <f t="shared" si="23"/>
        <v>0</v>
      </c>
      <c r="BW43" s="144">
        <f t="shared" ref="BW43:DJ43" si="24">BW$30</f>
        <v>0</v>
      </c>
      <c r="BX43" s="144">
        <f t="shared" si="24"/>
        <v>0</v>
      </c>
      <c r="BY43" s="144">
        <f t="shared" si="24"/>
        <v>0</v>
      </c>
      <c r="BZ43" s="144">
        <f t="shared" si="24"/>
        <v>0</v>
      </c>
      <c r="CA43" s="144">
        <f t="shared" si="24"/>
        <v>0</v>
      </c>
      <c r="CB43" s="144">
        <f t="shared" si="24"/>
        <v>0</v>
      </c>
      <c r="CC43" s="144">
        <f t="shared" si="24"/>
        <v>0</v>
      </c>
      <c r="CD43" s="144">
        <f t="shared" si="24"/>
        <v>0</v>
      </c>
      <c r="CE43" s="144">
        <f t="shared" si="24"/>
        <v>0</v>
      </c>
      <c r="CF43" s="144">
        <f t="shared" si="24"/>
        <v>0</v>
      </c>
      <c r="CG43" s="144">
        <f t="shared" si="24"/>
        <v>0</v>
      </c>
      <c r="CH43" s="144">
        <f t="shared" si="24"/>
        <v>0</v>
      </c>
      <c r="CI43" s="144">
        <f t="shared" si="24"/>
        <v>0</v>
      </c>
      <c r="CJ43" s="144">
        <f t="shared" si="24"/>
        <v>0</v>
      </c>
      <c r="CK43" s="144">
        <f t="shared" si="24"/>
        <v>0</v>
      </c>
      <c r="CL43" s="144">
        <f t="shared" si="24"/>
        <v>0</v>
      </c>
      <c r="CM43" s="144">
        <f t="shared" si="24"/>
        <v>0</v>
      </c>
      <c r="CN43" s="144">
        <f t="shared" si="24"/>
        <v>0</v>
      </c>
      <c r="CO43" s="144">
        <f t="shared" si="24"/>
        <v>0</v>
      </c>
      <c r="CP43" s="144">
        <f t="shared" si="24"/>
        <v>0</v>
      </c>
      <c r="CQ43" s="144">
        <f t="shared" si="24"/>
        <v>0</v>
      </c>
      <c r="CR43" s="144">
        <f t="shared" si="24"/>
        <v>0</v>
      </c>
      <c r="CS43" s="144">
        <f t="shared" si="24"/>
        <v>0</v>
      </c>
      <c r="CT43" s="144">
        <f t="shared" si="24"/>
        <v>0</v>
      </c>
      <c r="CU43" s="144">
        <f t="shared" si="24"/>
        <v>0</v>
      </c>
      <c r="CV43" s="144">
        <f t="shared" si="24"/>
        <v>0</v>
      </c>
      <c r="CW43" s="144">
        <f t="shared" si="24"/>
        <v>0</v>
      </c>
      <c r="CX43" s="144">
        <f t="shared" si="24"/>
        <v>0</v>
      </c>
      <c r="CY43" s="144">
        <f t="shared" si="24"/>
        <v>0</v>
      </c>
      <c r="CZ43" s="144">
        <f t="shared" si="24"/>
        <v>0</v>
      </c>
      <c r="DA43" s="144">
        <f t="shared" si="24"/>
        <v>0</v>
      </c>
      <c r="DB43" s="144">
        <f t="shared" si="24"/>
        <v>0</v>
      </c>
      <c r="DC43" s="144">
        <f t="shared" si="24"/>
        <v>0</v>
      </c>
      <c r="DD43" s="144">
        <f t="shared" si="24"/>
        <v>0</v>
      </c>
      <c r="DE43" s="144">
        <f t="shared" si="24"/>
        <v>0</v>
      </c>
      <c r="DF43" s="144">
        <f t="shared" si="24"/>
        <v>0</v>
      </c>
      <c r="DG43" s="144">
        <f t="shared" si="24"/>
        <v>0</v>
      </c>
      <c r="DH43" s="144">
        <f t="shared" si="24"/>
        <v>0</v>
      </c>
      <c r="DI43" s="144">
        <f t="shared" si="24"/>
        <v>0</v>
      </c>
      <c r="DJ43" s="144">
        <f t="shared" si="24"/>
        <v>0</v>
      </c>
    </row>
    <row r="44" spans="1:114" x14ac:dyDescent="0.25">
      <c r="B44" s="29" t="s">
        <v>300</v>
      </c>
      <c r="I44" s="144">
        <f>SUM(J44:DJ44)</f>
        <v>-25000</v>
      </c>
      <c r="J44" s="144">
        <f>-N(J$14&gt;=Ввод!$G97)*IFERROR(($I43+$I$25*$F$30)/Ввод!$G99,0)*N(J$14&lt;Ввод!$G98)+J$25*$F$30</f>
        <v>0</v>
      </c>
      <c r="K44" s="144">
        <f>-N(K$14&gt;=Ввод!$G97)*IFERROR(($I43+$I$25*$F$30)/Ввод!$G99,0)*N(K$14&lt;Ввод!$G98)+K$25*$F$30</f>
        <v>0</v>
      </c>
      <c r="L44" s="144">
        <f>-N(L$14&gt;=Ввод!$G97)*IFERROR(($I43+$I$25*$F$30)/Ввод!$G99,0)*N(L$14&lt;Ввод!$G98)+L$25*$F$30</f>
        <v>0</v>
      </c>
      <c r="M44" s="144">
        <f>-N(M$14&gt;=Ввод!$G97)*IFERROR(($I43+$I$25*$F$30)/Ввод!$G99,0)*N(M$14&lt;Ввод!$G98)+M$25*$F$30</f>
        <v>0</v>
      </c>
      <c r="N44" s="144">
        <f>-N(N$14&gt;=Ввод!$G97)*IFERROR(($I43+$I$25*$F$30)/Ввод!$G99,0)*N(N$14&lt;Ввод!$G98)+N$25*$F$30</f>
        <v>0</v>
      </c>
      <c r="O44" s="144">
        <f>-N(O$14&gt;=Ввод!$G97)*IFERROR(($I43+$I$25*$F$30)/Ввод!$G99,0)*N(O$14&lt;Ввод!$G98)+O$25*$F$30</f>
        <v>0</v>
      </c>
      <c r="P44" s="144">
        <f>-N(P$14&gt;=Ввод!$G97)*IFERROR(($I43+$I$25*$F$30)/Ввод!$G99,0)*N(P$14&lt;Ввод!$G98)+P$25*$F$30</f>
        <v>0</v>
      </c>
      <c r="Q44" s="144">
        <f>-N(Q$14&gt;=Ввод!$G97)*IFERROR(($I43+$I$25*$F$30)/Ввод!$G99,0)*N(Q$14&lt;Ввод!$G98)+Q$25*$F$30</f>
        <v>0</v>
      </c>
      <c r="R44" s="144">
        <f>-N(R$14&gt;=Ввод!$G97)*IFERROR(($I43+$I$25*$F$30)/Ввод!$G99,0)*N(R$14&lt;Ввод!$G98)+R$25*$F$30</f>
        <v>-25000</v>
      </c>
      <c r="S44" s="144">
        <f>-N(S$14&gt;=Ввод!$G97)*IFERROR(($I43+$I$25*$F$30)/Ввод!$G99,0)*N(S$14&lt;Ввод!$G98)+S$25*$F$30</f>
        <v>0</v>
      </c>
      <c r="T44" s="144">
        <f>-N(T$14&gt;=Ввод!$G97)*IFERROR(($I43+$I$25*$F$30)/Ввод!$G99,0)*N(T$14&lt;Ввод!$G98)+T$25*$F$30</f>
        <v>0</v>
      </c>
      <c r="U44" s="144">
        <f>-N(U$14&gt;=Ввод!$G97)*IFERROR(($I43+$I$25*$F$30)/Ввод!$G99,0)*N(U$14&lt;Ввод!$G98)+U$25*$F$30</f>
        <v>0</v>
      </c>
      <c r="V44" s="144">
        <f>-N(V$14&gt;=Ввод!$G97)*IFERROR(($I43+$I$25*$F$30)/Ввод!$G99,0)*N(V$14&lt;Ввод!$G98)+V$25*$F$30</f>
        <v>0</v>
      </c>
      <c r="W44" s="144">
        <f>-N(W$14&gt;=Ввод!$G97)*IFERROR(($I43+$I$25*$F$30)/Ввод!$G99,0)*N(W$14&lt;Ввод!$G98)+W$25*$F$30</f>
        <v>0</v>
      </c>
      <c r="X44" s="144">
        <f>-N(X$14&gt;=Ввод!$G97)*IFERROR(($I43+$I$25*$F$30)/Ввод!$G99,0)*N(X$14&lt;Ввод!$G98)+X$25*$F$30</f>
        <v>0</v>
      </c>
      <c r="Y44" s="144">
        <f>-N(Y$14&gt;=Ввод!$G97)*IFERROR(($I43+$I$25*$F$30)/Ввод!$G99,0)*N(Y$14&lt;Ввод!$G98)+Y$25*$F$30</f>
        <v>0</v>
      </c>
      <c r="Z44" s="144">
        <f>-N(Z$14&gt;=Ввод!$G97)*IFERROR(($I43+$I$25*$F$30)/Ввод!$G99,0)*N(Z$14&lt;Ввод!$G98)+Z$25*$F$30</f>
        <v>0</v>
      </c>
      <c r="AA44" s="144">
        <f>-N(AA$14&gt;=Ввод!$G97)*IFERROR(($I43+$I$25*$F$30)/Ввод!$G99,0)*N(AA$14&lt;Ввод!$G98)+AA$25*$F$30</f>
        <v>0</v>
      </c>
      <c r="AB44" s="144">
        <f>-N(AB$14&gt;=Ввод!$G97)*IFERROR(($I43+$I$25*$F$30)/Ввод!$G99,0)*N(AB$14&lt;Ввод!$G98)+AB$25*$F$30</f>
        <v>0</v>
      </c>
      <c r="AC44" s="144">
        <f>-N(AC$14&gt;=Ввод!$G97)*IFERROR(($I43+$I$25*$F$30)/Ввод!$G99,0)*N(AC$14&lt;Ввод!$G98)+AC$25*$F$30</f>
        <v>0</v>
      </c>
      <c r="AD44" s="144">
        <f>-N(AD$14&gt;=Ввод!$G97)*IFERROR(($I43+$I$25*$F$30)/Ввод!$G99,0)*N(AD$14&lt;Ввод!$G98)+AD$25*$F$30</f>
        <v>0</v>
      </c>
      <c r="AE44" s="144">
        <f>-N(AE$14&gt;=Ввод!$G97)*IFERROR(($I43+$I$25*$F$30)/Ввод!$G99,0)*N(AE$14&lt;Ввод!$G98)+AE$25*$F$30</f>
        <v>0</v>
      </c>
      <c r="AF44" s="144">
        <f>-N(AF$14&gt;=Ввод!$G97)*IFERROR(($I43+$I$25*$F$30)/Ввод!$G99,0)*N(AF$14&lt;Ввод!$G98)+AF$25*$F$30</f>
        <v>0</v>
      </c>
      <c r="AG44" s="144">
        <f>-N(AG$14&gt;=Ввод!$G97)*IFERROR(($I43+$I$25*$F$30)/Ввод!$G99,0)*N(AG$14&lt;Ввод!$G98)+AG$25*$F$30</f>
        <v>0</v>
      </c>
      <c r="AH44" s="144">
        <f>-N(AH$14&gt;=Ввод!$G97)*IFERROR(($I43+$I$25*$F$30)/Ввод!$G99,0)*N(AH$14&lt;Ввод!$G98)+AH$25*$F$30</f>
        <v>0</v>
      </c>
      <c r="AI44" s="144">
        <f>-N(AI$14&gt;=Ввод!$G97)*IFERROR(($I43+$I$25*$F$30)/Ввод!$G99,0)*N(AI$14&lt;Ввод!$G98)+AI$25*$F$30</f>
        <v>0</v>
      </c>
      <c r="AJ44" s="144">
        <f>-N(AJ$14&gt;=Ввод!$G97)*IFERROR(($I43+$I$25*$F$30)/Ввод!$G99,0)*N(AJ$14&lt;Ввод!$G98)+AJ$25*$F$30</f>
        <v>0</v>
      </c>
      <c r="AK44" s="144">
        <f>-N(AK$14&gt;=Ввод!$G97)*IFERROR(($I43+$I$25*$F$30)/Ввод!$G99,0)*N(AK$14&lt;Ввод!$G98)+AK$25*$F$30</f>
        <v>0</v>
      </c>
      <c r="AL44" s="144">
        <f>-N(AL$14&gt;=Ввод!$G97)*IFERROR(($I43+$I$25*$F$30)/Ввод!$G99,0)*N(AL$14&lt;Ввод!$G98)+AL$25*$F$30</f>
        <v>0</v>
      </c>
      <c r="AM44" s="144">
        <f>-N(AM$14&gt;=Ввод!$G97)*IFERROR(($I43+$I$25*$F$30)/Ввод!$G99,0)*N(AM$14&lt;Ввод!$G98)+AM$25*$F$30</f>
        <v>0</v>
      </c>
      <c r="AN44" s="144">
        <f>-N(AN$14&gt;=Ввод!$G97)*IFERROR(($I43+$I$25*$F$30)/Ввод!$G99,0)*N(AN$14&lt;Ввод!$G98)+AN$25*$F$30</f>
        <v>0</v>
      </c>
      <c r="AO44" s="144">
        <f>-N(AO$14&gt;=Ввод!$G97)*IFERROR(($I43+$I$25*$F$30)/Ввод!$G99,0)*N(AO$14&lt;Ввод!$G98)+AO$25*$F$30</f>
        <v>0</v>
      </c>
      <c r="AP44" s="144">
        <f>-N(AP$14&gt;=Ввод!$G97)*IFERROR(($I43+$I$25*$F$30)/Ввод!$G99,0)*N(AP$14&lt;Ввод!$G98)+AP$25*$F$30</f>
        <v>0</v>
      </c>
      <c r="AQ44" s="144">
        <f>-N(AQ$14&gt;=Ввод!$G97)*IFERROR(($I43+$I$25*$F$30)/Ввод!$G99,0)*N(AQ$14&lt;Ввод!$G98)+AQ$25*$F$30</f>
        <v>0</v>
      </c>
      <c r="AR44" s="144">
        <f>-N(AR$14&gt;=Ввод!$G97)*IFERROR(($I43+$I$25*$F$30)/Ввод!$G99,0)*N(AR$14&lt;Ввод!$G98)+AR$25*$F$30</f>
        <v>0</v>
      </c>
      <c r="AS44" s="144">
        <f>-N(AS$14&gt;=Ввод!$G97)*IFERROR(($I43+$I$25*$F$30)/Ввод!$G99,0)*N(AS$14&lt;Ввод!$G98)+AS$25*$F$30</f>
        <v>0</v>
      </c>
      <c r="AT44" s="144">
        <f>-N(AT$14&gt;=Ввод!$G97)*IFERROR(($I43+$I$25*$F$30)/Ввод!$G99,0)*N(AT$14&lt;Ввод!$G98)+AT$25*$F$30</f>
        <v>0</v>
      </c>
      <c r="AU44" s="144">
        <f>-N(AU$14&gt;=Ввод!$G97)*IFERROR(($I43+$I$25*$F$30)/Ввод!$G99,0)*N(AU$14&lt;Ввод!$G98)+AU$25*$F$30</f>
        <v>0</v>
      </c>
      <c r="AV44" s="144">
        <f>-N(AV$14&gt;=Ввод!$G97)*IFERROR(($I43+$I$25*$F$30)/Ввод!$G99,0)*N(AV$14&lt;Ввод!$G98)+AV$25*$F$30</f>
        <v>0</v>
      </c>
      <c r="AW44" s="144">
        <f>-N(AW$14&gt;=Ввод!$G97)*IFERROR(($I43+$I$25*$F$30)/Ввод!$G99,0)*N(AW$14&lt;Ввод!$G98)+AW$25*$F$30</f>
        <v>0</v>
      </c>
      <c r="AX44" s="144">
        <f>-N(AX$14&gt;=Ввод!$G97)*IFERROR(($I43+$I$25*$F$30)/Ввод!$G99,0)*N(AX$14&lt;Ввод!$G98)+AX$25*$F$30</f>
        <v>0</v>
      </c>
      <c r="AY44" s="144">
        <f>-N(AY$14&gt;=Ввод!$G97)*IFERROR(($I43+$I$25*$F$30)/Ввод!$G99,0)*N(AY$14&lt;Ввод!$G98)+AY$25*$F$30</f>
        <v>0</v>
      </c>
      <c r="AZ44" s="144">
        <f>-N(AZ$14&gt;=Ввод!$G97)*IFERROR(($I43+$I$25*$F$30)/Ввод!$G99,0)*N(AZ$14&lt;Ввод!$G98)+AZ$25*$F$30</f>
        <v>0</v>
      </c>
      <c r="BA44" s="144">
        <f>-N(BA$14&gt;=Ввод!$G97)*IFERROR(($I43+$I$25*$F$30)/Ввод!$G99,0)*N(BA$14&lt;Ввод!$G98)+BA$25*$F$30</f>
        <v>0</v>
      </c>
      <c r="BB44" s="144">
        <f>-N(BB$14&gt;=Ввод!$G97)*IFERROR(($I43+$I$25*$F$30)/Ввод!$G99,0)*N(BB$14&lt;Ввод!$G98)+BB$25*$F$30</f>
        <v>0</v>
      </c>
      <c r="BC44" s="144">
        <f>-N(BC$14&gt;=Ввод!$G97)*IFERROR(($I43+$I$25*$F$30)/Ввод!$G99,0)*N(BC$14&lt;Ввод!$G98)+BC$25*$F$30</f>
        <v>0</v>
      </c>
      <c r="BD44" s="144">
        <f>-N(BD$14&gt;=Ввод!$G97)*IFERROR(($I43+$I$25*$F$30)/Ввод!$G99,0)*N(BD$14&lt;Ввод!$G98)+BD$25*$F$30</f>
        <v>0</v>
      </c>
      <c r="BE44" s="144">
        <f>-N(BE$14&gt;=Ввод!$G97)*IFERROR(($I43+$I$25*$F$30)/Ввод!$G99,0)*N(BE$14&lt;Ввод!$G98)+BE$25*$F$30</f>
        <v>0</v>
      </c>
      <c r="BF44" s="144">
        <f>-N(BF$14&gt;=Ввод!$G97)*IFERROR(($I43+$I$25*$F$30)/Ввод!$G99,0)*N(BF$14&lt;Ввод!$G98)+BF$25*$F$30</f>
        <v>0</v>
      </c>
      <c r="BG44" s="144">
        <f>-N(BG$14&gt;=Ввод!$G97)*IFERROR(($I43+$I$25*$F$30)/Ввод!$G99,0)*N(BG$14&lt;Ввод!$G98)+BG$25*$F$30</f>
        <v>0</v>
      </c>
      <c r="BH44" s="144">
        <f>-N(BH$14&gt;=Ввод!$G97)*IFERROR(($I43+$I$25*$F$30)/Ввод!$G99,0)*N(BH$14&lt;Ввод!$G98)+BH$25*$F$30</f>
        <v>0</v>
      </c>
      <c r="BI44" s="144">
        <f>-N(BI$14&gt;=Ввод!$G97)*IFERROR(($I43+$I$25*$F$30)/Ввод!$G99,0)*N(BI$14&lt;Ввод!$G98)+BI$25*$F$30</f>
        <v>0</v>
      </c>
      <c r="BJ44" s="144">
        <f>-N(BJ$14&gt;=Ввод!$G97)*IFERROR(($I43+$I$25*$F$30)/Ввод!$G99,0)*N(BJ$14&lt;Ввод!$G98)+BJ$25*$F$30</f>
        <v>0</v>
      </c>
      <c r="BK44" s="144">
        <f>-N(BK$14&gt;=Ввод!$G97)*IFERROR(($I43+$I$25*$F$30)/Ввод!$G99,0)*N(BK$14&lt;Ввод!$G98)+BK$25*$F$30</f>
        <v>0</v>
      </c>
      <c r="BL44" s="144">
        <f>-N(BL$14&gt;=Ввод!$G97)*IFERROR(($I43+$I$25*$F$30)/Ввод!$G99,0)*N(BL$14&lt;Ввод!$G98)+BL$25*$F$30</f>
        <v>0</v>
      </c>
      <c r="BM44" s="144">
        <f>-N(BM$14&gt;=Ввод!$G97)*IFERROR(($I43+$I$25*$F$30)/Ввод!$G99,0)*N(BM$14&lt;Ввод!$G98)+BM$25*$F$30</f>
        <v>0</v>
      </c>
      <c r="BN44" s="144">
        <f>-N(BN$14&gt;=Ввод!$G97)*IFERROR(($I43+$I$25*$F$30)/Ввод!$G99,0)*N(BN$14&lt;Ввод!$G98)+BN$25*$F$30</f>
        <v>0</v>
      </c>
      <c r="BO44" s="144">
        <f>-N(BO$14&gt;=Ввод!$G97)*IFERROR(($I43+$I$25*$F$30)/Ввод!$G99,0)*N(BO$14&lt;Ввод!$G98)+BO$25*$F$30</f>
        <v>0</v>
      </c>
      <c r="BP44" s="144">
        <f>-N(BP$14&gt;=Ввод!$G97)*IFERROR(($I43+$I$25*$F$30)/Ввод!$G99,0)*N(BP$14&lt;Ввод!$G98)+BP$25*$F$30</f>
        <v>0</v>
      </c>
      <c r="BQ44" s="144">
        <f>-N(BQ$14&gt;=Ввод!$G97)*IFERROR(($I43+$I$25*$F$30)/Ввод!$G99,0)*N(BQ$14&lt;Ввод!$G98)+BQ$25*$F$30</f>
        <v>0</v>
      </c>
      <c r="BR44" s="144">
        <f>-N(BR$14&gt;=Ввод!$G97)*IFERROR(($I43+$I$25*$F$30)/Ввод!$G99,0)*N(BR$14&lt;Ввод!$G98)+BR$25*$F$30</f>
        <v>0</v>
      </c>
      <c r="BS44" s="144">
        <f>-N(BS$14&gt;=Ввод!$G97)*IFERROR(($I43+$I$25*$F$30)/Ввод!$G99,0)*N(BS$14&lt;Ввод!$G98)+BS$25*$F$30</f>
        <v>0</v>
      </c>
      <c r="BT44" s="144">
        <f>-N(BT$14&gt;=Ввод!$G97)*IFERROR(($I43+$I$25*$F$30)/Ввод!$G99,0)*N(BT$14&lt;Ввод!$G98)+BT$25*$F$30</f>
        <v>0</v>
      </c>
      <c r="BU44" s="144">
        <f>-N(BU$14&gt;=Ввод!$G97)*IFERROR(($I43+$I$25*$F$30)/Ввод!$G99,0)*N(BU$14&lt;Ввод!$G98)+BU$25*$F$30</f>
        <v>0</v>
      </c>
      <c r="BV44" s="144">
        <f>-N(BV$14&gt;=Ввод!$G97)*IFERROR(($I43+$I$25*$F$30)/Ввод!$G99,0)*N(BV$14&lt;Ввод!$G98)+BV$25*$F$30</f>
        <v>0</v>
      </c>
      <c r="BW44" s="144">
        <f>-N(BW$14&gt;=Ввод!$G97)*IFERROR(($I43+$I$25*$F$30)/Ввод!$G99,0)*N(BW$14&lt;Ввод!$G98)+BW$25*$F$30</f>
        <v>0</v>
      </c>
      <c r="BX44" s="144">
        <f>-N(BX$14&gt;=Ввод!$G97)*IFERROR(($I43+$I$25*$F$30)/Ввод!$G99,0)*N(BX$14&lt;Ввод!$G98)+BX$25*$F$30</f>
        <v>0</v>
      </c>
      <c r="BY44" s="144">
        <f>-N(BY$14&gt;=Ввод!$G97)*IFERROR(($I43+$I$25*$F$30)/Ввод!$G99,0)*N(BY$14&lt;Ввод!$G98)+BY$25*$F$30</f>
        <v>0</v>
      </c>
      <c r="BZ44" s="144">
        <f>-N(BZ$14&gt;=Ввод!$G97)*IFERROR(($I43+$I$25*$F$30)/Ввод!$G99,0)*N(BZ$14&lt;Ввод!$G98)+BZ$25*$F$30</f>
        <v>0</v>
      </c>
      <c r="CA44" s="144">
        <f>-N(CA$14&gt;=Ввод!$G97)*IFERROR(($I43+$I$25*$F$30)/Ввод!$G99,0)*N(CA$14&lt;Ввод!$G98)+CA$25*$F$30</f>
        <v>0</v>
      </c>
      <c r="CB44" s="144">
        <f>-N(CB$14&gt;=Ввод!$G97)*IFERROR(($I43+$I$25*$F$30)/Ввод!$G99,0)*N(CB$14&lt;Ввод!$G98)+CB$25*$F$30</f>
        <v>0</v>
      </c>
      <c r="CC44" s="144">
        <f>-N(CC$14&gt;=Ввод!$G97)*IFERROR(($I43+$I$25*$F$30)/Ввод!$G99,0)*N(CC$14&lt;Ввод!$G98)+CC$25*$F$30</f>
        <v>0</v>
      </c>
      <c r="CD44" s="144">
        <f>-N(CD$14&gt;=Ввод!$G97)*IFERROR(($I43+$I$25*$F$30)/Ввод!$G99,0)*N(CD$14&lt;Ввод!$G98)+CD$25*$F$30</f>
        <v>0</v>
      </c>
      <c r="CE44" s="144">
        <f>-N(CE$14&gt;=Ввод!$G97)*IFERROR(($I43+$I$25*$F$30)/Ввод!$G99,0)*N(CE$14&lt;Ввод!$G98)+CE$25*$F$30</f>
        <v>0</v>
      </c>
      <c r="CF44" s="144">
        <f>-N(CF$14&gt;=Ввод!$G97)*IFERROR(($I43+$I$25*$F$30)/Ввод!$G99,0)*N(CF$14&lt;Ввод!$G98)+CF$25*$F$30</f>
        <v>0</v>
      </c>
      <c r="CG44" s="144">
        <f>-N(CG$14&gt;=Ввод!$G97)*IFERROR(($I43+$I$25*$F$30)/Ввод!$G99,0)*N(CG$14&lt;Ввод!$G98)+CG$25*$F$30</f>
        <v>0</v>
      </c>
      <c r="CH44" s="144">
        <f>-N(CH$14&gt;=Ввод!$G97)*IFERROR(($I43+$I$25*$F$30)/Ввод!$G99,0)*N(CH$14&lt;Ввод!$G98)+CH$25*$F$30</f>
        <v>0</v>
      </c>
      <c r="CI44" s="144">
        <f>-N(CI$14&gt;=Ввод!$G97)*IFERROR(($I43+$I$25*$F$30)/Ввод!$G99,0)*N(CI$14&lt;Ввод!$G98)+CI$25*$F$30</f>
        <v>0</v>
      </c>
      <c r="CJ44" s="144">
        <f>-N(CJ$14&gt;=Ввод!$G97)*IFERROR(($I43+$I$25*$F$30)/Ввод!$G99,0)*N(CJ$14&lt;Ввод!$G98)+CJ$25*$F$30</f>
        <v>0</v>
      </c>
      <c r="CK44" s="144">
        <f>-N(CK$14&gt;=Ввод!$G97)*IFERROR(($I43+$I$25*$F$30)/Ввод!$G99,0)*N(CK$14&lt;Ввод!$G98)+CK$25*$F$30</f>
        <v>0</v>
      </c>
      <c r="CL44" s="144">
        <f>-N(CL$14&gt;=Ввод!$G97)*IFERROR(($I43+$I$25*$F$30)/Ввод!$G99,0)*N(CL$14&lt;Ввод!$G98)+CL$25*$F$30</f>
        <v>0</v>
      </c>
      <c r="CM44" s="144">
        <f>-N(CM$14&gt;=Ввод!$G97)*IFERROR(($I43+$I$25*$F$30)/Ввод!$G99,0)*N(CM$14&lt;Ввод!$G98)+CM$25*$F$30</f>
        <v>0</v>
      </c>
      <c r="CN44" s="144">
        <f>-N(CN$14&gt;=Ввод!$G97)*IFERROR(($I43+$I$25*$F$30)/Ввод!$G99,0)*N(CN$14&lt;Ввод!$G98)+CN$25*$F$30</f>
        <v>0</v>
      </c>
      <c r="CO44" s="144">
        <f>-N(CO$14&gt;=Ввод!$G97)*IFERROR(($I43+$I$25*$F$30)/Ввод!$G99,0)*N(CO$14&lt;Ввод!$G98)+CO$25*$F$30</f>
        <v>0</v>
      </c>
      <c r="CP44" s="144">
        <f>-N(CP$14&gt;=Ввод!$G97)*IFERROR(($I43+$I$25*$F$30)/Ввод!$G99,0)*N(CP$14&lt;Ввод!$G98)+CP$25*$F$30</f>
        <v>0</v>
      </c>
      <c r="CQ44" s="144">
        <f>-N(CQ$14&gt;=Ввод!$G97)*IFERROR(($I43+$I$25*$F$30)/Ввод!$G99,0)*N(CQ$14&lt;Ввод!$G98)+CQ$25*$F$30</f>
        <v>0</v>
      </c>
      <c r="CR44" s="144">
        <f>-N(CR$14&gt;=Ввод!$G97)*IFERROR(($I43+$I$25*$F$30)/Ввод!$G99,0)*N(CR$14&lt;Ввод!$G98)+CR$25*$F$30</f>
        <v>0</v>
      </c>
      <c r="CS44" s="144">
        <f>-N(CS$14&gt;=Ввод!$G97)*IFERROR(($I43+$I$25*$F$30)/Ввод!$G99,0)*N(CS$14&lt;Ввод!$G98)+CS$25*$F$30</f>
        <v>0</v>
      </c>
      <c r="CT44" s="144">
        <f>-N(CT$14&gt;=Ввод!$G97)*IFERROR(($I43+$I$25*$F$30)/Ввод!$G99,0)*N(CT$14&lt;Ввод!$G98)+CT$25*$F$30</f>
        <v>0</v>
      </c>
      <c r="CU44" s="144">
        <f>-N(CU$14&gt;=Ввод!$G97)*IFERROR(($I43+$I$25*$F$30)/Ввод!$G99,0)*N(CU$14&lt;Ввод!$G98)+CU$25*$F$30</f>
        <v>0</v>
      </c>
      <c r="CV44" s="144">
        <f>-N(CV$14&gt;=Ввод!$G97)*IFERROR(($I43+$I$25*$F$30)/Ввод!$G99,0)*N(CV$14&lt;Ввод!$G98)+CV$25*$F$30</f>
        <v>0</v>
      </c>
      <c r="CW44" s="144">
        <f>-N(CW$14&gt;=Ввод!$G97)*IFERROR(($I43+$I$25*$F$30)/Ввод!$G99,0)*N(CW$14&lt;Ввод!$G98)+CW$25*$F$30</f>
        <v>0</v>
      </c>
      <c r="CX44" s="144">
        <f>-N(CX$14&gt;=Ввод!$G97)*IFERROR(($I43+$I$25*$F$30)/Ввод!$G99,0)*N(CX$14&lt;Ввод!$G98)+CX$25*$F$30</f>
        <v>0</v>
      </c>
      <c r="CY44" s="144">
        <f>-N(CY$14&gt;=Ввод!$G97)*IFERROR(($I43+$I$25*$F$30)/Ввод!$G99,0)*N(CY$14&lt;Ввод!$G98)+CY$25*$F$30</f>
        <v>0</v>
      </c>
      <c r="CZ44" s="144">
        <f>-N(CZ$14&gt;=Ввод!$G97)*IFERROR(($I43+$I$25*$F$30)/Ввод!$G99,0)*N(CZ$14&lt;Ввод!$G98)+CZ$25*$F$30</f>
        <v>0</v>
      </c>
      <c r="DA44" s="144">
        <f>-N(DA$14&gt;=Ввод!$G97)*IFERROR(($I43+$I$25*$F$30)/Ввод!$G99,0)*N(DA$14&lt;Ввод!$G98)+DA$25*$F$30</f>
        <v>0</v>
      </c>
      <c r="DB44" s="144">
        <f>-N(DB$14&gt;=Ввод!$G97)*IFERROR(($I43+$I$25*$F$30)/Ввод!$G99,0)*N(DB$14&lt;Ввод!$G98)+DB$25*$F$30</f>
        <v>0</v>
      </c>
      <c r="DC44" s="144">
        <f>-N(DC$14&gt;=Ввод!$G97)*IFERROR(($I43+$I$25*$F$30)/Ввод!$G99,0)*N(DC$14&lt;Ввод!$G98)+DC$25*$F$30</f>
        <v>0</v>
      </c>
      <c r="DD44" s="144">
        <f>-N(DD$14&gt;=Ввод!$G97)*IFERROR(($I43+$I$25*$F$30)/Ввод!$G99,0)*N(DD$14&lt;Ввод!$G98)+DD$25*$F$30</f>
        <v>0</v>
      </c>
      <c r="DE44" s="144">
        <f>-N(DE$14&gt;=Ввод!$G97)*IFERROR(($I43+$I$25*$F$30)/Ввод!$G99,0)*N(DE$14&lt;Ввод!$G98)+DE$25*$F$30</f>
        <v>0</v>
      </c>
      <c r="DF44" s="144">
        <f>-N(DF$14&gt;=Ввод!$G97)*IFERROR(($I43+$I$25*$F$30)/Ввод!$G99,0)*N(DF$14&lt;Ввод!$G98)+DF$25*$F$30</f>
        <v>0</v>
      </c>
      <c r="DG44" s="144">
        <f>-N(DG$14&gt;=Ввод!$G97)*IFERROR(($I43+$I$25*$F$30)/Ввод!$G99,0)*N(DG$14&lt;Ввод!$G98)+DG$25*$F$30</f>
        <v>0</v>
      </c>
      <c r="DH44" s="144">
        <f>-N(DH$14&gt;=Ввод!$G97)*IFERROR(($I43+$I$25*$F$30)/Ввод!$G99,0)*N(DH$14&lt;Ввод!$G98)+DH$25*$F$30</f>
        <v>0</v>
      </c>
      <c r="DI44" s="144">
        <f>-N(DI$14&gt;=Ввод!$G97)*IFERROR(($I43+$I$25*$F$30)/Ввод!$G99,0)*N(DI$14&lt;Ввод!$G98)+DI$25*$F$30</f>
        <v>0</v>
      </c>
      <c r="DJ44" s="144">
        <f>-N(DJ$14&gt;=Ввод!$G97)*IFERROR(($I43+$I$25*$F$30)/Ввод!$G99,0)*N(DJ$14&lt;Ввод!$G98)+DJ$25*$F$30</f>
        <v>0</v>
      </c>
    </row>
    <row r="45" spans="1:114" x14ac:dyDescent="0.25">
      <c r="B45" t="s">
        <v>301</v>
      </c>
      <c r="I45" s="144"/>
      <c r="J45" s="144">
        <f>MAX(J42+J43+J44,0)</f>
        <v>0</v>
      </c>
      <c r="K45" s="144">
        <f t="shared" ref="K45:BV45" si="25">MAX(K42+K43+K44,0)</f>
        <v>0</v>
      </c>
      <c r="L45" s="144">
        <f t="shared" si="25"/>
        <v>0</v>
      </c>
      <c r="M45" s="144">
        <f t="shared" si="25"/>
        <v>0</v>
      </c>
      <c r="N45" s="144">
        <f t="shared" si="25"/>
        <v>0</v>
      </c>
      <c r="O45" s="144">
        <f t="shared" si="25"/>
        <v>0</v>
      </c>
      <c r="P45" s="144">
        <f t="shared" si="25"/>
        <v>0</v>
      </c>
      <c r="Q45" s="144">
        <f t="shared" si="25"/>
        <v>25000</v>
      </c>
      <c r="R45" s="144">
        <f t="shared" si="25"/>
        <v>0</v>
      </c>
      <c r="S45" s="144">
        <f t="shared" si="25"/>
        <v>0</v>
      </c>
      <c r="T45" s="144">
        <f t="shared" si="25"/>
        <v>0</v>
      </c>
      <c r="U45" s="144">
        <f t="shared" si="25"/>
        <v>0</v>
      </c>
      <c r="V45" s="144">
        <f t="shared" si="25"/>
        <v>0</v>
      </c>
      <c r="W45" s="144">
        <f t="shared" si="25"/>
        <v>0</v>
      </c>
      <c r="X45" s="144">
        <f t="shared" si="25"/>
        <v>0</v>
      </c>
      <c r="Y45" s="144">
        <f t="shared" si="25"/>
        <v>0</v>
      </c>
      <c r="Z45" s="144">
        <f t="shared" si="25"/>
        <v>0</v>
      </c>
      <c r="AA45" s="144">
        <f t="shared" si="25"/>
        <v>0</v>
      </c>
      <c r="AB45" s="144">
        <f t="shared" si="25"/>
        <v>0</v>
      </c>
      <c r="AC45" s="144">
        <f t="shared" si="25"/>
        <v>0</v>
      </c>
      <c r="AD45" s="144">
        <f t="shared" si="25"/>
        <v>0</v>
      </c>
      <c r="AE45" s="144">
        <f t="shared" si="25"/>
        <v>0</v>
      </c>
      <c r="AF45" s="144">
        <f t="shared" si="25"/>
        <v>0</v>
      </c>
      <c r="AG45" s="144">
        <f t="shared" si="25"/>
        <v>0</v>
      </c>
      <c r="AH45" s="144">
        <f t="shared" si="25"/>
        <v>0</v>
      </c>
      <c r="AI45" s="144">
        <f t="shared" si="25"/>
        <v>0</v>
      </c>
      <c r="AJ45" s="144">
        <f t="shared" si="25"/>
        <v>0</v>
      </c>
      <c r="AK45" s="144">
        <f t="shared" si="25"/>
        <v>0</v>
      </c>
      <c r="AL45" s="144">
        <f t="shared" si="25"/>
        <v>0</v>
      </c>
      <c r="AM45" s="144">
        <f t="shared" si="25"/>
        <v>0</v>
      </c>
      <c r="AN45" s="144">
        <f t="shared" si="25"/>
        <v>0</v>
      </c>
      <c r="AO45" s="144">
        <f t="shared" si="25"/>
        <v>0</v>
      </c>
      <c r="AP45" s="144">
        <f t="shared" si="25"/>
        <v>0</v>
      </c>
      <c r="AQ45" s="144">
        <f t="shared" si="25"/>
        <v>0</v>
      </c>
      <c r="AR45" s="144">
        <f t="shared" si="25"/>
        <v>0</v>
      </c>
      <c r="AS45" s="144">
        <f t="shared" si="25"/>
        <v>0</v>
      </c>
      <c r="AT45" s="144">
        <f t="shared" si="25"/>
        <v>0</v>
      </c>
      <c r="AU45" s="144">
        <f t="shared" si="25"/>
        <v>0</v>
      </c>
      <c r="AV45" s="144">
        <f t="shared" si="25"/>
        <v>0</v>
      </c>
      <c r="AW45" s="144">
        <f t="shared" si="25"/>
        <v>0</v>
      </c>
      <c r="AX45" s="144">
        <f t="shared" si="25"/>
        <v>0</v>
      </c>
      <c r="AY45" s="144">
        <f t="shared" si="25"/>
        <v>0</v>
      </c>
      <c r="AZ45" s="144">
        <f t="shared" si="25"/>
        <v>0</v>
      </c>
      <c r="BA45" s="144">
        <f t="shared" si="25"/>
        <v>0</v>
      </c>
      <c r="BB45" s="144">
        <f t="shared" si="25"/>
        <v>0</v>
      </c>
      <c r="BC45" s="144">
        <f t="shared" si="25"/>
        <v>0</v>
      </c>
      <c r="BD45" s="144">
        <f t="shared" si="25"/>
        <v>0</v>
      </c>
      <c r="BE45" s="144">
        <f t="shared" si="25"/>
        <v>0</v>
      </c>
      <c r="BF45" s="144">
        <f t="shared" si="25"/>
        <v>0</v>
      </c>
      <c r="BG45" s="144">
        <f t="shared" si="25"/>
        <v>0</v>
      </c>
      <c r="BH45" s="144">
        <f t="shared" si="25"/>
        <v>0</v>
      </c>
      <c r="BI45" s="144">
        <f t="shared" si="25"/>
        <v>0</v>
      </c>
      <c r="BJ45" s="144">
        <f t="shared" si="25"/>
        <v>0</v>
      </c>
      <c r="BK45" s="144">
        <f t="shared" si="25"/>
        <v>0</v>
      </c>
      <c r="BL45" s="144">
        <f t="shared" si="25"/>
        <v>0</v>
      </c>
      <c r="BM45" s="144">
        <f t="shared" si="25"/>
        <v>0</v>
      </c>
      <c r="BN45" s="144">
        <f t="shared" si="25"/>
        <v>0</v>
      </c>
      <c r="BO45" s="144">
        <f t="shared" si="25"/>
        <v>0</v>
      </c>
      <c r="BP45" s="144">
        <f t="shared" si="25"/>
        <v>0</v>
      </c>
      <c r="BQ45" s="144">
        <f t="shared" si="25"/>
        <v>0</v>
      </c>
      <c r="BR45" s="144">
        <f t="shared" si="25"/>
        <v>0</v>
      </c>
      <c r="BS45" s="144">
        <f t="shared" si="25"/>
        <v>0</v>
      </c>
      <c r="BT45" s="144">
        <f t="shared" si="25"/>
        <v>0</v>
      </c>
      <c r="BU45" s="144">
        <f t="shared" si="25"/>
        <v>0</v>
      </c>
      <c r="BV45" s="144">
        <f t="shared" si="25"/>
        <v>0</v>
      </c>
      <c r="BW45" s="144">
        <f t="shared" ref="BW45:DJ45" si="26">MAX(BW42+BW43+BW44,0)</f>
        <v>0</v>
      </c>
      <c r="BX45" s="144">
        <f t="shared" si="26"/>
        <v>0</v>
      </c>
      <c r="BY45" s="144">
        <f t="shared" si="26"/>
        <v>0</v>
      </c>
      <c r="BZ45" s="144">
        <f t="shared" si="26"/>
        <v>0</v>
      </c>
      <c r="CA45" s="144">
        <f t="shared" si="26"/>
        <v>0</v>
      </c>
      <c r="CB45" s="144">
        <f t="shared" si="26"/>
        <v>0</v>
      </c>
      <c r="CC45" s="144">
        <f t="shared" si="26"/>
        <v>0</v>
      </c>
      <c r="CD45" s="144">
        <f t="shared" si="26"/>
        <v>0</v>
      </c>
      <c r="CE45" s="144">
        <f t="shared" si="26"/>
        <v>0</v>
      </c>
      <c r="CF45" s="144">
        <f t="shared" si="26"/>
        <v>0</v>
      </c>
      <c r="CG45" s="144">
        <f t="shared" si="26"/>
        <v>0</v>
      </c>
      <c r="CH45" s="144">
        <f t="shared" si="26"/>
        <v>0</v>
      </c>
      <c r="CI45" s="144">
        <f t="shared" si="26"/>
        <v>0</v>
      </c>
      <c r="CJ45" s="144">
        <f t="shared" si="26"/>
        <v>0</v>
      </c>
      <c r="CK45" s="144">
        <f t="shared" si="26"/>
        <v>0</v>
      </c>
      <c r="CL45" s="144">
        <f t="shared" si="26"/>
        <v>0</v>
      </c>
      <c r="CM45" s="144">
        <f t="shared" si="26"/>
        <v>0</v>
      </c>
      <c r="CN45" s="144">
        <f t="shared" si="26"/>
        <v>0</v>
      </c>
      <c r="CO45" s="144">
        <f t="shared" si="26"/>
        <v>0</v>
      </c>
      <c r="CP45" s="144">
        <f t="shared" si="26"/>
        <v>0</v>
      </c>
      <c r="CQ45" s="144">
        <f t="shared" si="26"/>
        <v>0</v>
      </c>
      <c r="CR45" s="144">
        <f t="shared" si="26"/>
        <v>0</v>
      </c>
      <c r="CS45" s="144">
        <f t="shared" si="26"/>
        <v>0</v>
      </c>
      <c r="CT45" s="144">
        <f t="shared" si="26"/>
        <v>0</v>
      </c>
      <c r="CU45" s="144">
        <f t="shared" si="26"/>
        <v>0</v>
      </c>
      <c r="CV45" s="144">
        <f t="shared" si="26"/>
        <v>0</v>
      </c>
      <c r="CW45" s="144">
        <f t="shared" si="26"/>
        <v>0</v>
      </c>
      <c r="CX45" s="144">
        <f t="shared" si="26"/>
        <v>0</v>
      </c>
      <c r="CY45" s="144">
        <f t="shared" si="26"/>
        <v>0</v>
      </c>
      <c r="CZ45" s="144">
        <f t="shared" si="26"/>
        <v>0</v>
      </c>
      <c r="DA45" s="144">
        <f t="shared" si="26"/>
        <v>0</v>
      </c>
      <c r="DB45" s="144">
        <f t="shared" si="26"/>
        <v>0</v>
      </c>
      <c r="DC45" s="144">
        <f t="shared" si="26"/>
        <v>0</v>
      </c>
      <c r="DD45" s="144">
        <f t="shared" si="26"/>
        <v>0</v>
      </c>
      <c r="DE45" s="144">
        <f t="shared" si="26"/>
        <v>0</v>
      </c>
      <c r="DF45" s="144">
        <f t="shared" si="26"/>
        <v>0</v>
      </c>
      <c r="DG45" s="144">
        <f t="shared" si="26"/>
        <v>0</v>
      </c>
      <c r="DH45" s="144">
        <f t="shared" si="26"/>
        <v>0</v>
      </c>
      <c r="DI45" s="144">
        <f t="shared" si="26"/>
        <v>0</v>
      </c>
      <c r="DJ45" s="144">
        <f t="shared" si="26"/>
        <v>0</v>
      </c>
    </row>
    <row r="46" spans="1:114" x14ac:dyDescent="0.25">
      <c r="B46" t="s">
        <v>302</v>
      </c>
      <c r="F46" s="31">
        <f>Ввод!G100</f>
        <v>0.08</v>
      </c>
      <c r="I46" s="144">
        <f>SUM(J46:DJ46)</f>
        <v>-495.89041095890411</v>
      </c>
      <c r="J46" s="144">
        <f>-AVERAGE(J42,J45)*$F46*(J$15-J$14)/365</f>
        <v>0</v>
      </c>
      <c r="K46" s="144">
        <f t="shared" ref="K46:BV46" si="27">-AVERAGE(K42,K45)*$F46*(K$15-K$14)/365</f>
        <v>0</v>
      </c>
      <c r="L46" s="144">
        <f t="shared" si="27"/>
        <v>0</v>
      </c>
      <c r="M46" s="144">
        <f t="shared" si="27"/>
        <v>0</v>
      </c>
      <c r="N46" s="144">
        <f t="shared" si="27"/>
        <v>0</v>
      </c>
      <c r="O46" s="144">
        <f t="shared" si="27"/>
        <v>0</v>
      </c>
      <c r="P46" s="144">
        <f t="shared" si="27"/>
        <v>0</v>
      </c>
      <c r="Q46" s="144">
        <f t="shared" si="27"/>
        <v>-249.31506849315068</v>
      </c>
      <c r="R46" s="144">
        <f t="shared" si="27"/>
        <v>-246.57534246575344</v>
      </c>
      <c r="S46" s="144">
        <f t="shared" si="27"/>
        <v>0</v>
      </c>
      <c r="T46" s="144">
        <f t="shared" si="27"/>
        <v>0</v>
      </c>
      <c r="U46" s="144">
        <f t="shared" si="27"/>
        <v>0</v>
      </c>
      <c r="V46" s="144">
        <f t="shared" si="27"/>
        <v>0</v>
      </c>
      <c r="W46" s="144">
        <f t="shared" si="27"/>
        <v>0</v>
      </c>
      <c r="X46" s="144">
        <f t="shared" si="27"/>
        <v>0</v>
      </c>
      <c r="Y46" s="144">
        <f t="shared" si="27"/>
        <v>0</v>
      </c>
      <c r="Z46" s="144">
        <f t="shared" si="27"/>
        <v>0</v>
      </c>
      <c r="AA46" s="144">
        <f t="shared" si="27"/>
        <v>0</v>
      </c>
      <c r="AB46" s="144">
        <f t="shared" si="27"/>
        <v>0</v>
      </c>
      <c r="AC46" s="144">
        <f t="shared" si="27"/>
        <v>0</v>
      </c>
      <c r="AD46" s="144">
        <f t="shared" si="27"/>
        <v>0</v>
      </c>
      <c r="AE46" s="144">
        <f t="shared" si="27"/>
        <v>0</v>
      </c>
      <c r="AF46" s="144">
        <f t="shared" si="27"/>
        <v>0</v>
      </c>
      <c r="AG46" s="144">
        <f t="shared" si="27"/>
        <v>0</v>
      </c>
      <c r="AH46" s="144">
        <f t="shared" si="27"/>
        <v>0</v>
      </c>
      <c r="AI46" s="144">
        <f t="shared" si="27"/>
        <v>0</v>
      </c>
      <c r="AJ46" s="144">
        <f t="shared" si="27"/>
        <v>0</v>
      </c>
      <c r="AK46" s="144">
        <f t="shared" si="27"/>
        <v>0</v>
      </c>
      <c r="AL46" s="144">
        <f t="shared" si="27"/>
        <v>0</v>
      </c>
      <c r="AM46" s="144">
        <f t="shared" si="27"/>
        <v>0</v>
      </c>
      <c r="AN46" s="144">
        <f t="shared" si="27"/>
        <v>0</v>
      </c>
      <c r="AO46" s="144">
        <f t="shared" si="27"/>
        <v>0</v>
      </c>
      <c r="AP46" s="144">
        <f t="shared" si="27"/>
        <v>0</v>
      </c>
      <c r="AQ46" s="144">
        <f t="shared" si="27"/>
        <v>0</v>
      </c>
      <c r="AR46" s="144">
        <f t="shared" si="27"/>
        <v>0</v>
      </c>
      <c r="AS46" s="144">
        <f t="shared" si="27"/>
        <v>0</v>
      </c>
      <c r="AT46" s="144">
        <f t="shared" si="27"/>
        <v>0</v>
      </c>
      <c r="AU46" s="144">
        <f t="shared" si="27"/>
        <v>0</v>
      </c>
      <c r="AV46" s="144">
        <f t="shared" si="27"/>
        <v>0</v>
      </c>
      <c r="AW46" s="144">
        <f t="shared" si="27"/>
        <v>0</v>
      </c>
      <c r="AX46" s="144">
        <f t="shared" si="27"/>
        <v>0</v>
      </c>
      <c r="AY46" s="144">
        <f t="shared" si="27"/>
        <v>0</v>
      </c>
      <c r="AZ46" s="144">
        <f t="shared" si="27"/>
        <v>0</v>
      </c>
      <c r="BA46" s="144">
        <f t="shared" si="27"/>
        <v>0</v>
      </c>
      <c r="BB46" s="144">
        <f t="shared" si="27"/>
        <v>0</v>
      </c>
      <c r="BC46" s="144">
        <f t="shared" si="27"/>
        <v>0</v>
      </c>
      <c r="BD46" s="144">
        <f t="shared" si="27"/>
        <v>0</v>
      </c>
      <c r="BE46" s="144">
        <f t="shared" si="27"/>
        <v>0</v>
      </c>
      <c r="BF46" s="144">
        <f t="shared" si="27"/>
        <v>0</v>
      </c>
      <c r="BG46" s="144">
        <f t="shared" si="27"/>
        <v>0</v>
      </c>
      <c r="BH46" s="144">
        <f t="shared" si="27"/>
        <v>0</v>
      </c>
      <c r="BI46" s="144">
        <f t="shared" si="27"/>
        <v>0</v>
      </c>
      <c r="BJ46" s="144">
        <f t="shared" si="27"/>
        <v>0</v>
      </c>
      <c r="BK46" s="144">
        <f t="shared" si="27"/>
        <v>0</v>
      </c>
      <c r="BL46" s="144">
        <f t="shared" si="27"/>
        <v>0</v>
      </c>
      <c r="BM46" s="144">
        <f t="shared" si="27"/>
        <v>0</v>
      </c>
      <c r="BN46" s="144">
        <f t="shared" si="27"/>
        <v>0</v>
      </c>
      <c r="BO46" s="144">
        <f t="shared" si="27"/>
        <v>0</v>
      </c>
      <c r="BP46" s="144">
        <f t="shared" si="27"/>
        <v>0</v>
      </c>
      <c r="BQ46" s="144">
        <f t="shared" si="27"/>
        <v>0</v>
      </c>
      <c r="BR46" s="144">
        <f t="shared" si="27"/>
        <v>0</v>
      </c>
      <c r="BS46" s="144">
        <f t="shared" si="27"/>
        <v>0</v>
      </c>
      <c r="BT46" s="144">
        <f t="shared" si="27"/>
        <v>0</v>
      </c>
      <c r="BU46" s="144">
        <f t="shared" si="27"/>
        <v>0</v>
      </c>
      <c r="BV46" s="144">
        <f t="shared" si="27"/>
        <v>0</v>
      </c>
      <c r="BW46" s="144">
        <f t="shared" ref="BW46:DJ46" si="28">-AVERAGE(BW42,BW45)*$F46*(BW$15-BW$14)/365</f>
        <v>0</v>
      </c>
      <c r="BX46" s="144">
        <f t="shared" si="28"/>
        <v>0</v>
      </c>
      <c r="BY46" s="144">
        <f t="shared" si="28"/>
        <v>0</v>
      </c>
      <c r="BZ46" s="144">
        <f t="shared" si="28"/>
        <v>0</v>
      </c>
      <c r="CA46" s="144">
        <f t="shared" si="28"/>
        <v>0</v>
      </c>
      <c r="CB46" s="144">
        <f t="shared" si="28"/>
        <v>0</v>
      </c>
      <c r="CC46" s="144">
        <f t="shared" si="28"/>
        <v>0</v>
      </c>
      <c r="CD46" s="144">
        <f t="shared" si="28"/>
        <v>0</v>
      </c>
      <c r="CE46" s="144">
        <f t="shared" si="28"/>
        <v>0</v>
      </c>
      <c r="CF46" s="144">
        <f t="shared" si="28"/>
        <v>0</v>
      </c>
      <c r="CG46" s="144">
        <f t="shared" si="28"/>
        <v>0</v>
      </c>
      <c r="CH46" s="144">
        <f t="shared" si="28"/>
        <v>0</v>
      </c>
      <c r="CI46" s="144">
        <f t="shared" si="28"/>
        <v>0</v>
      </c>
      <c r="CJ46" s="144">
        <f t="shared" si="28"/>
        <v>0</v>
      </c>
      <c r="CK46" s="144">
        <f t="shared" si="28"/>
        <v>0</v>
      </c>
      <c r="CL46" s="144">
        <f t="shared" si="28"/>
        <v>0</v>
      </c>
      <c r="CM46" s="144">
        <f t="shared" si="28"/>
        <v>0</v>
      </c>
      <c r="CN46" s="144">
        <f t="shared" si="28"/>
        <v>0</v>
      </c>
      <c r="CO46" s="144">
        <f t="shared" si="28"/>
        <v>0</v>
      </c>
      <c r="CP46" s="144">
        <f t="shared" si="28"/>
        <v>0</v>
      </c>
      <c r="CQ46" s="144">
        <f t="shared" si="28"/>
        <v>0</v>
      </c>
      <c r="CR46" s="144">
        <f t="shared" si="28"/>
        <v>0</v>
      </c>
      <c r="CS46" s="144">
        <f t="shared" si="28"/>
        <v>0</v>
      </c>
      <c r="CT46" s="144">
        <f t="shared" si="28"/>
        <v>0</v>
      </c>
      <c r="CU46" s="144">
        <f t="shared" si="28"/>
        <v>0</v>
      </c>
      <c r="CV46" s="144">
        <f t="shared" si="28"/>
        <v>0</v>
      </c>
      <c r="CW46" s="144">
        <f t="shared" si="28"/>
        <v>0</v>
      </c>
      <c r="CX46" s="144">
        <f t="shared" si="28"/>
        <v>0</v>
      </c>
      <c r="CY46" s="144">
        <f t="shared" si="28"/>
        <v>0</v>
      </c>
      <c r="CZ46" s="144">
        <f t="shared" si="28"/>
        <v>0</v>
      </c>
      <c r="DA46" s="144">
        <f t="shared" si="28"/>
        <v>0</v>
      </c>
      <c r="DB46" s="144">
        <f t="shared" si="28"/>
        <v>0</v>
      </c>
      <c r="DC46" s="144">
        <f t="shared" si="28"/>
        <v>0</v>
      </c>
      <c r="DD46" s="144">
        <f t="shared" si="28"/>
        <v>0</v>
      </c>
      <c r="DE46" s="144">
        <f t="shared" si="28"/>
        <v>0</v>
      </c>
      <c r="DF46" s="144">
        <f t="shared" si="28"/>
        <v>0</v>
      </c>
      <c r="DG46" s="144">
        <f t="shared" si="28"/>
        <v>0</v>
      </c>
      <c r="DH46" s="144">
        <f t="shared" si="28"/>
        <v>0</v>
      </c>
      <c r="DI46" s="144">
        <f t="shared" si="28"/>
        <v>0</v>
      </c>
      <c r="DJ46" s="144">
        <f t="shared" si="28"/>
        <v>0</v>
      </c>
    </row>
    <row r="47" spans="1:114" x14ac:dyDescent="0.25">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c r="CN47" s="144"/>
      <c r="CO47" s="144"/>
      <c r="CP47" s="144"/>
      <c r="CQ47" s="144"/>
      <c r="CR47" s="144"/>
      <c r="CS47" s="144"/>
      <c r="CT47" s="144"/>
      <c r="CU47" s="144"/>
      <c r="CV47" s="144"/>
      <c r="CW47" s="144"/>
      <c r="CX47" s="144"/>
      <c r="CY47" s="144"/>
      <c r="CZ47" s="144"/>
      <c r="DA47" s="144"/>
      <c r="DB47" s="144"/>
      <c r="DC47" s="144"/>
      <c r="DD47" s="144"/>
      <c r="DE47" s="144"/>
      <c r="DF47" s="144"/>
      <c r="DG47" s="144"/>
      <c r="DH47" s="144"/>
      <c r="DI47" s="144"/>
      <c r="DJ47" s="144"/>
    </row>
    <row r="48" spans="1:114" s="28" customFormat="1" x14ac:dyDescent="0.25">
      <c r="A48" s="46"/>
      <c r="B48" s="28" t="s">
        <v>37</v>
      </c>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c r="BI48" s="150"/>
      <c r="BJ48" s="150"/>
      <c r="BK48" s="150"/>
      <c r="BL48" s="150"/>
      <c r="BM48" s="150"/>
      <c r="BN48" s="150"/>
      <c r="BO48" s="150"/>
      <c r="BP48" s="150"/>
      <c r="BQ48" s="150"/>
      <c r="BR48" s="150"/>
      <c r="BS48" s="150"/>
      <c r="BT48" s="150"/>
      <c r="BU48" s="150"/>
      <c r="BV48" s="150"/>
      <c r="BW48" s="150"/>
      <c r="BX48" s="150"/>
      <c r="BY48" s="150"/>
      <c r="BZ48" s="150"/>
      <c r="CA48" s="150"/>
      <c r="CB48" s="150"/>
      <c r="CC48" s="150"/>
      <c r="CD48" s="150"/>
      <c r="CE48" s="150"/>
      <c r="CF48" s="150"/>
      <c r="CG48" s="150"/>
      <c r="CH48" s="150"/>
      <c r="CI48" s="150"/>
      <c r="CJ48" s="150"/>
      <c r="CK48" s="150"/>
      <c r="CL48" s="150"/>
      <c r="CM48" s="150"/>
      <c r="CN48" s="150"/>
      <c r="CO48" s="150"/>
      <c r="CP48" s="150"/>
      <c r="CQ48" s="150"/>
      <c r="CR48" s="150"/>
      <c r="CS48" s="150"/>
      <c r="CT48" s="150"/>
      <c r="CU48" s="150"/>
      <c r="CV48" s="150"/>
      <c r="CW48" s="150"/>
      <c r="CX48" s="150"/>
      <c r="CY48" s="150"/>
      <c r="CZ48" s="150"/>
      <c r="DA48" s="150"/>
      <c r="DB48" s="150"/>
      <c r="DC48" s="150"/>
      <c r="DD48" s="150"/>
      <c r="DE48" s="150"/>
      <c r="DF48" s="150"/>
      <c r="DG48" s="150"/>
      <c r="DH48" s="150"/>
      <c r="DI48" s="150"/>
      <c r="DJ48" s="150"/>
    </row>
    <row r="49" spans="2:114" x14ac:dyDescent="0.25">
      <c r="B49" t="s">
        <v>303</v>
      </c>
      <c r="F49" s="38">
        <f>Ввод!G87</f>
        <v>46296</v>
      </c>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c r="CN49" s="144"/>
      <c r="CO49" s="144"/>
      <c r="CP49" s="144"/>
      <c r="CQ49" s="144"/>
      <c r="CR49" s="144"/>
      <c r="CS49" s="144"/>
      <c r="CT49" s="144"/>
      <c r="CU49" s="144"/>
      <c r="CV49" s="144"/>
      <c r="CW49" s="144"/>
      <c r="CX49" s="144"/>
      <c r="CY49" s="144"/>
      <c r="CZ49" s="144"/>
      <c r="DA49" s="144"/>
      <c r="DB49" s="144"/>
      <c r="DC49" s="144"/>
      <c r="DD49" s="144"/>
      <c r="DE49" s="144"/>
      <c r="DF49" s="144"/>
      <c r="DG49" s="144"/>
      <c r="DH49" s="144"/>
      <c r="DI49" s="144"/>
      <c r="DJ49" s="144"/>
    </row>
    <row r="50" spans="2:114" x14ac:dyDescent="0.25">
      <c r="B50" t="s">
        <v>298</v>
      </c>
      <c r="I50" s="144"/>
      <c r="J50" s="144">
        <v>0</v>
      </c>
      <c r="K50" s="144">
        <f ca="1">J88</f>
        <v>0</v>
      </c>
      <c r="L50" s="144">
        <f t="shared" ref="L50:BW50" ca="1" si="29">K88</f>
        <v>0</v>
      </c>
      <c r="M50" s="144">
        <f t="shared" ca="1" si="29"/>
        <v>0</v>
      </c>
      <c r="N50" s="144">
        <f t="shared" ca="1" si="29"/>
        <v>14400</v>
      </c>
      <c r="O50" s="144">
        <f t="shared" ca="1" si="29"/>
        <v>14400</v>
      </c>
      <c r="P50" s="144">
        <f t="shared" ca="1" si="29"/>
        <v>14400</v>
      </c>
      <c r="Q50" s="144">
        <f t="shared" ca="1" si="29"/>
        <v>14400</v>
      </c>
      <c r="R50" s="144">
        <f t="shared" ca="1" si="29"/>
        <v>26400</v>
      </c>
      <c r="S50" s="144">
        <f t="shared" ca="1" si="29"/>
        <v>26400</v>
      </c>
      <c r="T50" s="144">
        <f t="shared" ca="1" si="29"/>
        <v>26400</v>
      </c>
      <c r="U50" s="144">
        <f t="shared" ca="1" si="29"/>
        <v>26400</v>
      </c>
      <c r="V50" s="144">
        <f t="shared" ca="1" si="29"/>
        <v>48000</v>
      </c>
      <c r="W50" s="144">
        <f t="shared" ca="1" si="29"/>
        <v>48000</v>
      </c>
      <c r="X50" s="144">
        <f t="shared" ca="1" si="29"/>
        <v>48000</v>
      </c>
      <c r="Y50" s="144">
        <f t="shared" ca="1" si="29"/>
        <v>48000</v>
      </c>
      <c r="Z50" s="144">
        <f t="shared" ca="1" si="29"/>
        <v>48000</v>
      </c>
      <c r="AA50" s="144">
        <f t="shared" ca="1" si="29"/>
        <v>48000</v>
      </c>
      <c r="AB50" s="144">
        <f t="shared" ca="1" si="29"/>
        <v>48000</v>
      </c>
      <c r="AC50" s="144">
        <f t="shared" ca="1" si="29"/>
        <v>48000</v>
      </c>
      <c r="AD50" s="144">
        <f t="shared" ca="1" si="29"/>
        <v>47600.164708916018</v>
      </c>
      <c r="AE50" s="144">
        <f t="shared" ca="1" si="29"/>
        <v>47197.3306531489</v>
      </c>
      <c r="AF50" s="144">
        <f t="shared" ca="1" si="29"/>
        <v>46791.475341963531</v>
      </c>
      <c r="AG50" s="144">
        <f t="shared" ca="1" si="29"/>
        <v>46382.57611594427</v>
      </c>
      <c r="AH50" s="144">
        <f t="shared" ca="1" si="29"/>
        <v>45583.865596138923</v>
      </c>
      <c r="AI50" s="144">
        <f t="shared" ca="1" si="29"/>
        <v>44779.164747435039</v>
      </c>
      <c r="AJ50" s="144">
        <f t="shared" ca="1" si="29"/>
        <v>43968.42864236587</v>
      </c>
      <c r="AK50" s="144">
        <f t="shared" ca="1" si="29"/>
        <v>43151.612016508683</v>
      </c>
      <c r="AL50" s="144">
        <f t="shared" ca="1" si="29"/>
        <v>41503.878832727431</v>
      </c>
      <c r="AM50" s="144">
        <f t="shared" ca="1" si="29"/>
        <v>39843.787650067818</v>
      </c>
      <c r="AN50" s="144">
        <f t="shared" ca="1" si="29"/>
        <v>38171.245783538259</v>
      </c>
      <c r="AO50" s="144">
        <f t="shared" ca="1" si="29"/>
        <v>36486.159853009725</v>
      </c>
      <c r="AP50" s="144">
        <f t="shared" ca="1" si="29"/>
        <v>34788.435778002233</v>
      </c>
      <c r="AQ50" s="144">
        <f t="shared" ca="1" si="29"/>
        <v>33077.97877243218</v>
      </c>
      <c r="AR50" s="144">
        <f t="shared" ca="1" si="29"/>
        <v>31354.693339320354</v>
      </c>
      <c r="AS50" s="144">
        <f t="shared" ca="1" si="29"/>
        <v>29618.483265460189</v>
      </c>
      <c r="AT50" s="144">
        <f t="shared" ca="1" si="29"/>
        <v>27869.251616046073</v>
      </c>
      <c r="AU50" s="144">
        <f t="shared" ca="1" si="29"/>
        <v>26106.90072926135</v>
      </c>
      <c r="AV50" s="144">
        <f t="shared" ca="1" si="29"/>
        <v>24331.332210825742</v>
      </c>
      <c r="AW50" s="144">
        <f t="shared" ca="1" si="29"/>
        <v>22542.446928501868</v>
      </c>
      <c r="AX50" s="144">
        <f t="shared" ca="1" si="29"/>
        <v>20740.145006560564</v>
      </c>
      <c r="AY50" s="144">
        <f t="shared" ca="1" si="29"/>
        <v>18924.3258202047</v>
      </c>
      <c r="AZ50" s="144">
        <f t="shared" ca="1" si="29"/>
        <v>17094.887989951167</v>
      </c>
      <c r="BA50" s="144">
        <f t="shared" ca="1" si="29"/>
        <v>15251.729375970732</v>
      </c>
      <c r="BB50" s="144">
        <f t="shared" ca="1" si="29"/>
        <v>13394.747072385444</v>
      </c>
      <c r="BC50" s="144">
        <f t="shared" ca="1" si="29"/>
        <v>11523.837401523268</v>
      </c>
      <c r="BD50" s="144">
        <f t="shared" ca="1" si="29"/>
        <v>9638.8959081296234</v>
      </c>
      <c r="BE50" s="144">
        <f t="shared" ca="1" si="29"/>
        <v>7739.8173535355272</v>
      </c>
      <c r="BF50" s="144">
        <f t="shared" ca="1" si="29"/>
        <v>5826.4957097819752</v>
      </c>
      <c r="BG50" s="144">
        <f t="shared" ca="1" si="29"/>
        <v>3898.8241537002718</v>
      </c>
      <c r="BH50" s="144">
        <f t="shared" ca="1" si="29"/>
        <v>1956.6950609479559</v>
      </c>
      <c r="BI50" s="144">
        <f t="shared" ca="1" si="29"/>
        <v>0</v>
      </c>
      <c r="BJ50" s="144">
        <f t="shared" ca="1" si="29"/>
        <v>0</v>
      </c>
      <c r="BK50" s="144">
        <f t="shared" ca="1" si="29"/>
        <v>0</v>
      </c>
      <c r="BL50" s="144">
        <f t="shared" ca="1" si="29"/>
        <v>0</v>
      </c>
      <c r="BM50" s="144">
        <f t="shared" ca="1" si="29"/>
        <v>0</v>
      </c>
      <c r="BN50" s="144">
        <f t="shared" ca="1" si="29"/>
        <v>0</v>
      </c>
      <c r="BO50" s="144">
        <f t="shared" ca="1" si="29"/>
        <v>0</v>
      </c>
      <c r="BP50" s="144">
        <f t="shared" ca="1" si="29"/>
        <v>0</v>
      </c>
      <c r="BQ50" s="144">
        <f t="shared" ca="1" si="29"/>
        <v>0</v>
      </c>
      <c r="BR50" s="144">
        <f t="shared" ca="1" si="29"/>
        <v>0</v>
      </c>
      <c r="BS50" s="144">
        <f t="shared" ca="1" si="29"/>
        <v>0</v>
      </c>
      <c r="BT50" s="144">
        <f t="shared" ca="1" si="29"/>
        <v>0</v>
      </c>
      <c r="BU50" s="144">
        <f t="shared" ca="1" si="29"/>
        <v>0</v>
      </c>
      <c r="BV50" s="144">
        <f t="shared" ca="1" si="29"/>
        <v>0</v>
      </c>
      <c r="BW50" s="144">
        <f t="shared" ca="1" si="29"/>
        <v>0</v>
      </c>
      <c r="BX50" s="144">
        <f t="shared" ref="BX50:DJ50" ca="1" si="30">BW88</f>
        <v>0</v>
      </c>
      <c r="BY50" s="144">
        <f t="shared" ca="1" si="30"/>
        <v>0</v>
      </c>
      <c r="BZ50" s="144">
        <f t="shared" ca="1" si="30"/>
        <v>0</v>
      </c>
      <c r="CA50" s="144">
        <f t="shared" ca="1" si="30"/>
        <v>0</v>
      </c>
      <c r="CB50" s="144">
        <f t="shared" ca="1" si="30"/>
        <v>0</v>
      </c>
      <c r="CC50" s="144">
        <f t="shared" ca="1" si="30"/>
        <v>0</v>
      </c>
      <c r="CD50" s="144">
        <f t="shared" ca="1" si="30"/>
        <v>0</v>
      </c>
      <c r="CE50" s="144">
        <f t="shared" ca="1" si="30"/>
        <v>0</v>
      </c>
      <c r="CF50" s="144">
        <f t="shared" ca="1" si="30"/>
        <v>0</v>
      </c>
      <c r="CG50" s="144">
        <f t="shared" ca="1" si="30"/>
        <v>0</v>
      </c>
      <c r="CH50" s="144">
        <f t="shared" ca="1" si="30"/>
        <v>0</v>
      </c>
      <c r="CI50" s="144">
        <f t="shared" ca="1" si="30"/>
        <v>0</v>
      </c>
      <c r="CJ50" s="144">
        <f t="shared" ca="1" si="30"/>
        <v>0</v>
      </c>
      <c r="CK50" s="144">
        <f t="shared" ca="1" si="30"/>
        <v>0</v>
      </c>
      <c r="CL50" s="144">
        <f t="shared" ca="1" si="30"/>
        <v>0</v>
      </c>
      <c r="CM50" s="144">
        <f t="shared" ca="1" si="30"/>
        <v>0</v>
      </c>
      <c r="CN50" s="144">
        <f t="shared" ca="1" si="30"/>
        <v>0</v>
      </c>
      <c r="CO50" s="144">
        <f t="shared" ca="1" si="30"/>
        <v>0</v>
      </c>
      <c r="CP50" s="144">
        <f t="shared" ca="1" si="30"/>
        <v>0</v>
      </c>
      <c r="CQ50" s="144">
        <f t="shared" ca="1" si="30"/>
        <v>0</v>
      </c>
      <c r="CR50" s="144">
        <f t="shared" ca="1" si="30"/>
        <v>0</v>
      </c>
      <c r="CS50" s="144">
        <f t="shared" ca="1" si="30"/>
        <v>0</v>
      </c>
      <c r="CT50" s="144">
        <f t="shared" ca="1" si="30"/>
        <v>0</v>
      </c>
      <c r="CU50" s="144">
        <f t="shared" ca="1" si="30"/>
        <v>0</v>
      </c>
      <c r="CV50" s="144">
        <f t="shared" ca="1" si="30"/>
        <v>0</v>
      </c>
      <c r="CW50" s="144">
        <f t="shared" ca="1" si="30"/>
        <v>0</v>
      </c>
      <c r="CX50" s="144">
        <f t="shared" ca="1" si="30"/>
        <v>0</v>
      </c>
      <c r="CY50" s="144">
        <f t="shared" ca="1" si="30"/>
        <v>0</v>
      </c>
      <c r="CZ50" s="144">
        <f t="shared" ca="1" si="30"/>
        <v>0</v>
      </c>
      <c r="DA50" s="144">
        <f t="shared" ca="1" si="30"/>
        <v>0</v>
      </c>
      <c r="DB50" s="144">
        <f t="shared" ca="1" si="30"/>
        <v>0</v>
      </c>
      <c r="DC50" s="144">
        <f t="shared" ca="1" si="30"/>
        <v>0</v>
      </c>
      <c r="DD50" s="144">
        <f t="shared" ca="1" si="30"/>
        <v>0</v>
      </c>
      <c r="DE50" s="144">
        <f t="shared" ca="1" si="30"/>
        <v>0</v>
      </c>
      <c r="DF50" s="144">
        <f t="shared" ca="1" si="30"/>
        <v>0</v>
      </c>
      <c r="DG50" s="144">
        <f t="shared" ca="1" si="30"/>
        <v>0</v>
      </c>
      <c r="DH50" s="144">
        <f t="shared" ca="1" si="30"/>
        <v>0</v>
      </c>
      <c r="DI50" s="144">
        <f t="shared" ca="1" si="30"/>
        <v>0</v>
      </c>
      <c r="DJ50" s="144">
        <f t="shared" ca="1" si="30"/>
        <v>0</v>
      </c>
    </row>
    <row r="51" spans="2:114" x14ac:dyDescent="0.25">
      <c r="B51" s="29" t="s">
        <v>299</v>
      </c>
      <c r="I51" s="144">
        <f>SUM(J51:DJ51)</f>
        <v>48000</v>
      </c>
      <c r="J51" s="144">
        <f>J$31</f>
        <v>0</v>
      </c>
      <c r="K51" s="144">
        <f t="shared" ref="K51:BV51" si="31">K$31</f>
        <v>0</v>
      </c>
      <c r="L51" s="144">
        <f t="shared" si="31"/>
        <v>0</v>
      </c>
      <c r="M51" s="144">
        <f t="shared" si="31"/>
        <v>14400</v>
      </c>
      <c r="N51" s="144">
        <f t="shared" si="31"/>
        <v>0</v>
      </c>
      <c r="O51" s="144">
        <f t="shared" si="31"/>
        <v>0</v>
      </c>
      <c r="P51" s="144">
        <f t="shared" si="31"/>
        <v>0</v>
      </c>
      <c r="Q51" s="144">
        <f t="shared" si="31"/>
        <v>12000</v>
      </c>
      <c r="R51" s="144">
        <f t="shared" si="31"/>
        <v>0</v>
      </c>
      <c r="S51" s="144">
        <f t="shared" si="31"/>
        <v>0</v>
      </c>
      <c r="T51" s="144">
        <f t="shared" si="31"/>
        <v>0</v>
      </c>
      <c r="U51" s="144">
        <f t="shared" si="31"/>
        <v>21600</v>
      </c>
      <c r="V51" s="144">
        <f t="shared" si="31"/>
        <v>0</v>
      </c>
      <c r="W51" s="144">
        <f t="shared" si="31"/>
        <v>0</v>
      </c>
      <c r="X51" s="144">
        <f t="shared" si="31"/>
        <v>0</v>
      </c>
      <c r="Y51" s="144">
        <f t="shared" si="31"/>
        <v>0</v>
      </c>
      <c r="Z51" s="144">
        <f t="shared" si="31"/>
        <v>0</v>
      </c>
      <c r="AA51" s="144">
        <f t="shared" si="31"/>
        <v>0</v>
      </c>
      <c r="AB51" s="144">
        <f t="shared" si="31"/>
        <v>0</v>
      </c>
      <c r="AC51" s="144">
        <f t="shared" si="31"/>
        <v>0</v>
      </c>
      <c r="AD51" s="144">
        <f t="shared" si="31"/>
        <v>0</v>
      </c>
      <c r="AE51" s="144">
        <f t="shared" si="31"/>
        <v>0</v>
      </c>
      <c r="AF51" s="144">
        <f t="shared" si="31"/>
        <v>0</v>
      </c>
      <c r="AG51" s="144">
        <f t="shared" si="31"/>
        <v>0</v>
      </c>
      <c r="AH51" s="144">
        <f t="shared" si="31"/>
        <v>0</v>
      </c>
      <c r="AI51" s="144">
        <f t="shared" si="31"/>
        <v>0</v>
      </c>
      <c r="AJ51" s="144">
        <f t="shared" si="31"/>
        <v>0</v>
      </c>
      <c r="AK51" s="144">
        <f t="shared" si="31"/>
        <v>0</v>
      </c>
      <c r="AL51" s="144">
        <f t="shared" si="31"/>
        <v>0</v>
      </c>
      <c r="AM51" s="144">
        <f t="shared" si="31"/>
        <v>0</v>
      </c>
      <c r="AN51" s="144">
        <f t="shared" si="31"/>
        <v>0</v>
      </c>
      <c r="AO51" s="144">
        <f t="shared" si="31"/>
        <v>0</v>
      </c>
      <c r="AP51" s="144">
        <f t="shared" si="31"/>
        <v>0</v>
      </c>
      <c r="AQ51" s="144">
        <f t="shared" si="31"/>
        <v>0</v>
      </c>
      <c r="AR51" s="144">
        <f t="shared" si="31"/>
        <v>0</v>
      </c>
      <c r="AS51" s="144">
        <f t="shared" si="31"/>
        <v>0</v>
      </c>
      <c r="AT51" s="144">
        <f t="shared" si="31"/>
        <v>0</v>
      </c>
      <c r="AU51" s="144">
        <f t="shared" si="31"/>
        <v>0</v>
      </c>
      <c r="AV51" s="144">
        <f t="shared" si="31"/>
        <v>0</v>
      </c>
      <c r="AW51" s="144">
        <f t="shared" si="31"/>
        <v>0</v>
      </c>
      <c r="AX51" s="144">
        <f t="shared" si="31"/>
        <v>0</v>
      </c>
      <c r="AY51" s="144">
        <f t="shared" si="31"/>
        <v>0</v>
      </c>
      <c r="AZ51" s="144">
        <f t="shared" si="31"/>
        <v>0</v>
      </c>
      <c r="BA51" s="144">
        <f t="shared" si="31"/>
        <v>0</v>
      </c>
      <c r="BB51" s="144">
        <f t="shared" si="31"/>
        <v>0</v>
      </c>
      <c r="BC51" s="144">
        <f t="shared" si="31"/>
        <v>0</v>
      </c>
      <c r="BD51" s="144">
        <f t="shared" si="31"/>
        <v>0</v>
      </c>
      <c r="BE51" s="144">
        <f t="shared" si="31"/>
        <v>0</v>
      </c>
      <c r="BF51" s="144">
        <f t="shared" si="31"/>
        <v>0</v>
      </c>
      <c r="BG51" s="144">
        <f t="shared" si="31"/>
        <v>0</v>
      </c>
      <c r="BH51" s="144">
        <f t="shared" si="31"/>
        <v>0</v>
      </c>
      <c r="BI51" s="144">
        <f t="shared" si="31"/>
        <v>0</v>
      </c>
      <c r="BJ51" s="144">
        <f t="shared" si="31"/>
        <v>0</v>
      </c>
      <c r="BK51" s="144">
        <f t="shared" si="31"/>
        <v>0</v>
      </c>
      <c r="BL51" s="144">
        <f t="shared" si="31"/>
        <v>0</v>
      </c>
      <c r="BM51" s="144">
        <f t="shared" si="31"/>
        <v>0</v>
      </c>
      <c r="BN51" s="144">
        <f t="shared" si="31"/>
        <v>0</v>
      </c>
      <c r="BO51" s="144">
        <f t="shared" si="31"/>
        <v>0</v>
      </c>
      <c r="BP51" s="144">
        <f t="shared" si="31"/>
        <v>0</v>
      </c>
      <c r="BQ51" s="144">
        <f t="shared" si="31"/>
        <v>0</v>
      </c>
      <c r="BR51" s="144">
        <f t="shared" si="31"/>
        <v>0</v>
      </c>
      <c r="BS51" s="144">
        <f t="shared" si="31"/>
        <v>0</v>
      </c>
      <c r="BT51" s="144">
        <f t="shared" si="31"/>
        <v>0</v>
      </c>
      <c r="BU51" s="144">
        <f t="shared" si="31"/>
        <v>0</v>
      </c>
      <c r="BV51" s="144">
        <f t="shared" si="31"/>
        <v>0</v>
      </c>
      <c r="BW51" s="144">
        <f t="shared" ref="BW51:DJ51" si="32">BW$31</f>
        <v>0</v>
      </c>
      <c r="BX51" s="144">
        <f t="shared" si="32"/>
        <v>0</v>
      </c>
      <c r="BY51" s="144">
        <f t="shared" si="32"/>
        <v>0</v>
      </c>
      <c r="BZ51" s="144">
        <f t="shared" si="32"/>
        <v>0</v>
      </c>
      <c r="CA51" s="144">
        <f t="shared" si="32"/>
        <v>0</v>
      </c>
      <c r="CB51" s="144">
        <f t="shared" si="32"/>
        <v>0</v>
      </c>
      <c r="CC51" s="144">
        <f t="shared" si="32"/>
        <v>0</v>
      </c>
      <c r="CD51" s="144">
        <f t="shared" si="32"/>
        <v>0</v>
      </c>
      <c r="CE51" s="144">
        <f t="shared" si="32"/>
        <v>0</v>
      </c>
      <c r="CF51" s="144">
        <f t="shared" si="32"/>
        <v>0</v>
      </c>
      <c r="CG51" s="144">
        <f t="shared" si="32"/>
        <v>0</v>
      </c>
      <c r="CH51" s="144">
        <f t="shared" si="32"/>
        <v>0</v>
      </c>
      <c r="CI51" s="144">
        <f t="shared" si="32"/>
        <v>0</v>
      </c>
      <c r="CJ51" s="144">
        <f t="shared" si="32"/>
        <v>0</v>
      </c>
      <c r="CK51" s="144">
        <f t="shared" si="32"/>
        <v>0</v>
      </c>
      <c r="CL51" s="144">
        <f t="shared" si="32"/>
        <v>0</v>
      </c>
      <c r="CM51" s="144">
        <f t="shared" si="32"/>
        <v>0</v>
      </c>
      <c r="CN51" s="144">
        <f t="shared" si="32"/>
        <v>0</v>
      </c>
      <c r="CO51" s="144">
        <f t="shared" si="32"/>
        <v>0</v>
      </c>
      <c r="CP51" s="144">
        <f t="shared" si="32"/>
        <v>0</v>
      </c>
      <c r="CQ51" s="144">
        <f t="shared" si="32"/>
        <v>0</v>
      </c>
      <c r="CR51" s="144">
        <f t="shared" si="32"/>
        <v>0</v>
      </c>
      <c r="CS51" s="144">
        <f t="shared" si="32"/>
        <v>0</v>
      </c>
      <c r="CT51" s="144">
        <f t="shared" si="32"/>
        <v>0</v>
      </c>
      <c r="CU51" s="144">
        <f t="shared" si="32"/>
        <v>0</v>
      </c>
      <c r="CV51" s="144">
        <f t="shared" si="32"/>
        <v>0</v>
      </c>
      <c r="CW51" s="144">
        <f t="shared" si="32"/>
        <v>0</v>
      </c>
      <c r="CX51" s="144">
        <f t="shared" si="32"/>
        <v>0</v>
      </c>
      <c r="CY51" s="144">
        <f t="shared" si="32"/>
        <v>0</v>
      </c>
      <c r="CZ51" s="144">
        <f t="shared" si="32"/>
        <v>0</v>
      </c>
      <c r="DA51" s="144">
        <f t="shared" si="32"/>
        <v>0</v>
      </c>
      <c r="DB51" s="144">
        <f t="shared" si="32"/>
        <v>0</v>
      </c>
      <c r="DC51" s="144">
        <f t="shared" si="32"/>
        <v>0</v>
      </c>
      <c r="DD51" s="144">
        <f t="shared" si="32"/>
        <v>0</v>
      </c>
      <c r="DE51" s="144">
        <f t="shared" si="32"/>
        <v>0</v>
      </c>
      <c r="DF51" s="144">
        <f t="shared" si="32"/>
        <v>0</v>
      </c>
      <c r="DG51" s="144">
        <f t="shared" si="32"/>
        <v>0</v>
      </c>
      <c r="DH51" s="144">
        <f t="shared" si="32"/>
        <v>0</v>
      </c>
      <c r="DI51" s="144">
        <f t="shared" si="32"/>
        <v>0</v>
      </c>
      <c r="DJ51" s="144">
        <f t="shared" si="32"/>
        <v>0</v>
      </c>
    </row>
    <row r="52" spans="2:114" ht="15" hidden="1" customHeight="1" outlineLevel="1" x14ac:dyDescent="0.25">
      <c r="G52" s="38"/>
      <c r="I52" s="144"/>
      <c r="J52" s="171" t="str">
        <f>IFERROR(J51/J21,"нет")</f>
        <v>нет</v>
      </c>
      <c r="K52" s="171" t="str">
        <f t="shared" ref="K52:BV52" si="33">IFERROR(K51/K21,"нет")</f>
        <v>нет</v>
      </c>
      <c r="L52" s="171" t="str">
        <f t="shared" si="33"/>
        <v>нет</v>
      </c>
      <c r="M52" s="171">
        <f t="shared" si="33"/>
        <v>0.8</v>
      </c>
      <c r="N52" s="171" t="str">
        <f t="shared" si="33"/>
        <v>нет</v>
      </c>
      <c r="O52" s="171" t="str">
        <f t="shared" si="33"/>
        <v>нет</v>
      </c>
      <c r="P52" s="171" t="str">
        <f t="shared" si="33"/>
        <v>нет</v>
      </c>
      <c r="Q52" s="171">
        <f t="shared" si="33"/>
        <v>0.8</v>
      </c>
      <c r="R52" s="171" t="str">
        <f t="shared" si="33"/>
        <v>нет</v>
      </c>
      <c r="S52" s="171" t="str">
        <f t="shared" si="33"/>
        <v>нет</v>
      </c>
      <c r="T52" s="171" t="str">
        <f t="shared" si="33"/>
        <v>нет</v>
      </c>
      <c r="U52" s="171">
        <f t="shared" si="33"/>
        <v>0.8</v>
      </c>
      <c r="V52" s="171" t="str">
        <f t="shared" si="33"/>
        <v>нет</v>
      </c>
      <c r="W52" s="171" t="str">
        <f t="shared" si="33"/>
        <v>нет</v>
      </c>
      <c r="X52" s="171" t="str">
        <f t="shared" si="33"/>
        <v>нет</v>
      </c>
      <c r="Y52" s="171" t="str">
        <f t="shared" si="33"/>
        <v>нет</v>
      </c>
      <c r="Z52" s="171" t="str">
        <f t="shared" si="33"/>
        <v>нет</v>
      </c>
      <c r="AA52" s="171" t="str">
        <f t="shared" si="33"/>
        <v>нет</v>
      </c>
      <c r="AB52" s="171" t="str">
        <f t="shared" si="33"/>
        <v>нет</v>
      </c>
      <c r="AC52" s="171" t="str">
        <f t="shared" si="33"/>
        <v>нет</v>
      </c>
      <c r="AD52" s="171" t="str">
        <f t="shared" si="33"/>
        <v>нет</v>
      </c>
      <c r="AE52" s="171" t="str">
        <f t="shared" si="33"/>
        <v>нет</v>
      </c>
      <c r="AF52" s="171" t="str">
        <f t="shared" si="33"/>
        <v>нет</v>
      </c>
      <c r="AG52" s="171" t="str">
        <f t="shared" si="33"/>
        <v>нет</v>
      </c>
      <c r="AH52" s="171" t="str">
        <f t="shared" si="33"/>
        <v>нет</v>
      </c>
      <c r="AI52" s="171" t="str">
        <f t="shared" si="33"/>
        <v>нет</v>
      </c>
      <c r="AJ52" s="171" t="str">
        <f t="shared" si="33"/>
        <v>нет</v>
      </c>
      <c r="AK52" s="171" t="str">
        <f t="shared" si="33"/>
        <v>нет</v>
      </c>
      <c r="AL52" s="171" t="str">
        <f t="shared" si="33"/>
        <v>нет</v>
      </c>
      <c r="AM52" s="171" t="str">
        <f t="shared" si="33"/>
        <v>нет</v>
      </c>
      <c r="AN52" s="171" t="str">
        <f t="shared" si="33"/>
        <v>нет</v>
      </c>
      <c r="AO52" s="171" t="str">
        <f t="shared" si="33"/>
        <v>нет</v>
      </c>
      <c r="AP52" s="171" t="str">
        <f t="shared" si="33"/>
        <v>нет</v>
      </c>
      <c r="AQ52" s="171" t="str">
        <f t="shared" si="33"/>
        <v>нет</v>
      </c>
      <c r="AR52" s="171" t="str">
        <f t="shared" si="33"/>
        <v>нет</v>
      </c>
      <c r="AS52" s="171" t="str">
        <f t="shared" si="33"/>
        <v>нет</v>
      </c>
      <c r="AT52" s="171" t="str">
        <f t="shared" si="33"/>
        <v>нет</v>
      </c>
      <c r="AU52" s="171" t="str">
        <f t="shared" si="33"/>
        <v>нет</v>
      </c>
      <c r="AV52" s="171" t="str">
        <f t="shared" si="33"/>
        <v>нет</v>
      </c>
      <c r="AW52" s="171" t="str">
        <f t="shared" si="33"/>
        <v>нет</v>
      </c>
      <c r="AX52" s="171" t="str">
        <f t="shared" si="33"/>
        <v>нет</v>
      </c>
      <c r="AY52" s="171" t="str">
        <f t="shared" si="33"/>
        <v>нет</v>
      </c>
      <c r="AZ52" s="171" t="str">
        <f t="shared" si="33"/>
        <v>нет</v>
      </c>
      <c r="BA52" s="171" t="str">
        <f t="shared" si="33"/>
        <v>нет</v>
      </c>
      <c r="BB52" s="171" t="str">
        <f t="shared" si="33"/>
        <v>нет</v>
      </c>
      <c r="BC52" s="171" t="str">
        <f t="shared" si="33"/>
        <v>нет</v>
      </c>
      <c r="BD52" s="171" t="str">
        <f t="shared" si="33"/>
        <v>нет</v>
      </c>
      <c r="BE52" s="171" t="str">
        <f t="shared" si="33"/>
        <v>нет</v>
      </c>
      <c r="BF52" s="171" t="str">
        <f t="shared" si="33"/>
        <v>нет</v>
      </c>
      <c r="BG52" s="171" t="str">
        <f t="shared" si="33"/>
        <v>нет</v>
      </c>
      <c r="BH52" s="171" t="str">
        <f t="shared" si="33"/>
        <v>нет</v>
      </c>
      <c r="BI52" s="171" t="str">
        <f t="shared" si="33"/>
        <v>нет</v>
      </c>
      <c r="BJ52" s="171" t="str">
        <f t="shared" si="33"/>
        <v>нет</v>
      </c>
      <c r="BK52" s="171" t="str">
        <f t="shared" si="33"/>
        <v>нет</v>
      </c>
      <c r="BL52" s="171" t="str">
        <f t="shared" si="33"/>
        <v>нет</v>
      </c>
      <c r="BM52" s="171" t="str">
        <f t="shared" si="33"/>
        <v>нет</v>
      </c>
      <c r="BN52" s="171" t="str">
        <f t="shared" si="33"/>
        <v>нет</v>
      </c>
      <c r="BO52" s="171" t="str">
        <f t="shared" si="33"/>
        <v>нет</v>
      </c>
      <c r="BP52" s="171" t="str">
        <f t="shared" si="33"/>
        <v>нет</v>
      </c>
      <c r="BQ52" s="171" t="str">
        <f t="shared" si="33"/>
        <v>нет</v>
      </c>
      <c r="BR52" s="171" t="str">
        <f t="shared" si="33"/>
        <v>нет</v>
      </c>
      <c r="BS52" s="171" t="str">
        <f t="shared" si="33"/>
        <v>нет</v>
      </c>
      <c r="BT52" s="171" t="str">
        <f t="shared" si="33"/>
        <v>нет</v>
      </c>
      <c r="BU52" s="171" t="str">
        <f t="shared" si="33"/>
        <v>нет</v>
      </c>
      <c r="BV52" s="171" t="str">
        <f t="shared" si="33"/>
        <v>нет</v>
      </c>
      <c r="BW52" s="171" t="str">
        <f t="shared" ref="BW52:DJ52" si="34">IFERROR(BW51/BW21,"нет")</f>
        <v>нет</v>
      </c>
      <c r="BX52" s="171" t="str">
        <f t="shared" si="34"/>
        <v>нет</v>
      </c>
      <c r="BY52" s="171" t="str">
        <f t="shared" si="34"/>
        <v>нет</v>
      </c>
      <c r="BZ52" s="171" t="str">
        <f t="shared" si="34"/>
        <v>нет</v>
      </c>
      <c r="CA52" s="171" t="str">
        <f t="shared" si="34"/>
        <v>нет</v>
      </c>
      <c r="CB52" s="171" t="str">
        <f t="shared" si="34"/>
        <v>нет</v>
      </c>
      <c r="CC52" s="171" t="str">
        <f t="shared" si="34"/>
        <v>нет</v>
      </c>
      <c r="CD52" s="171" t="str">
        <f t="shared" si="34"/>
        <v>нет</v>
      </c>
      <c r="CE52" s="171" t="str">
        <f t="shared" si="34"/>
        <v>нет</v>
      </c>
      <c r="CF52" s="171" t="str">
        <f t="shared" si="34"/>
        <v>нет</v>
      </c>
      <c r="CG52" s="171" t="str">
        <f t="shared" si="34"/>
        <v>нет</v>
      </c>
      <c r="CH52" s="171" t="str">
        <f t="shared" si="34"/>
        <v>нет</v>
      </c>
      <c r="CI52" s="171" t="str">
        <f t="shared" si="34"/>
        <v>нет</v>
      </c>
      <c r="CJ52" s="171" t="str">
        <f t="shared" si="34"/>
        <v>нет</v>
      </c>
      <c r="CK52" s="171" t="str">
        <f t="shared" si="34"/>
        <v>нет</v>
      </c>
      <c r="CL52" s="171" t="str">
        <f t="shared" si="34"/>
        <v>нет</v>
      </c>
      <c r="CM52" s="171" t="str">
        <f t="shared" si="34"/>
        <v>нет</v>
      </c>
      <c r="CN52" s="171" t="str">
        <f t="shared" si="34"/>
        <v>нет</v>
      </c>
      <c r="CO52" s="171" t="str">
        <f t="shared" si="34"/>
        <v>нет</v>
      </c>
      <c r="CP52" s="171" t="str">
        <f t="shared" si="34"/>
        <v>нет</v>
      </c>
      <c r="CQ52" s="171" t="str">
        <f t="shared" si="34"/>
        <v>нет</v>
      </c>
      <c r="CR52" s="171" t="str">
        <f t="shared" si="34"/>
        <v>нет</v>
      </c>
      <c r="CS52" s="171" t="str">
        <f t="shared" si="34"/>
        <v>нет</v>
      </c>
      <c r="CT52" s="171" t="str">
        <f t="shared" si="34"/>
        <v>нет</v>
      </c>
      <c r="CU52" s="171" t="str">
        <f t="shared" si="34"/>
        <v>нет</v>
      </c>
      <c r="CV52" s="171" t="str">
        <f t="shared" si="34"/>
        <v>нет</v>
      </c>
      <c r="CW52" s="171" t="str">
        <f t="shared" si="34"/>
        <v>нет</v>
      </c>
      <c r="CX52" s="171" t="str">
        <f t="shared" si="34"/>
        <v>нет</v>
      </c>
      <c r="CY52" s="171" t="str">
        <f t="shared" si="34"/>
        <v>нет</v>
      </c>
      <c r="CZ52" s="171" t="str">
        <f t="shared" si="34"/>
        <v>нет</v>
      </c>
      <c r="DA52" s="171" t="str">
        <f t="shared" si="34"/>
        <v>нет</v>
      </c>
      <c r="DB52" s="171" t="str">
        <f t="shared" si="34"/>
        <v>нет</v>
      </c>
      <c r="DC52" s="171" t="str">
        <f t="shared" si="34"/>
        <v>нет</v>
      </c>
      <c r="DD52" s="171" t="str">
        <f t="shared" si="34"/>
        <v>нет</v>
      </c>
      <c r="DE52" s="171" t="str">
        <f t="shared" si="34"/>
        <v>нет</v>
      </c>
      <c r="DF52" s="171" t="str">
        <f t="shared" si="34"/>
        <v>нет</v>
      </c>
      <c r="DG52" s="171" t="str">
        <f t="shared" si="34"/>
        <v>нет</v>
      </c>
      <c r="DH52" s="171" t="str">
        <f t="shared" si="34"/>
        <v>нет</v>
      </c>
      <c r="DI52" s="171" t="str">
        <f t="shared" si="34"/>
        <v>нет</v>
      </c>
      <c r="DJ52" s="171" t="str">
        <f t="shared" si="34"/>
        <v>нет</v>
      </c>
    </row>
    <row r="53" spans="2:114" ht="15" hidden="1" customHeight="1" outlineLevel="1" x14ac:dyDescent="0.25">
      <c r="F53" t="s">
        <v>304</v>
      </c>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c r="CN53" s="144"/>
      <c r="CO53" s="144"/>
      <c r="CP53" s="144"/>
      <c r="CQ53" s="144"/>
      <c r="CR53" s="144"/>
      <c r="CS53" s="144"/>
      <c r="CT53" s="144"/>
      <c r="CU53" s="144"/>
      <c r="CV53" s="144"/>
      <c r="CW53" s="144"/>
      <c r="CX53" s="144"/>
      <c r="CY53" s="144"/>
      <c r="CZ53" s="144"/>
      <c r="DA53" s="144"/>
      <c r="DB53" s="144"/>
      <c r="DC53" s="144"/>
      <c r="DD53" s="144"/>
      <c r="DE53" s="144"/>
      <c r="DF53" s="144"/>
      <c r="DG53" s="144"/>
      <c r="DH53" s="144"/>
      <c r="DI53" s="144"/>
      <c r="DJ53" s="144"/>
    </row>
    <row r="54" spans="2:114" ht="15" hidden="1" customHeight="1" outlineLevel="1" x14ac:dyDescent="0.25">
      <c r="B54" t="s">
        <v>484</v>
      </c>
      <c r="F54" s="38">
        <f>F49</f>
        <v>46296</v>
      </c>
      <c r="G54" s="42">
        <f>MATCH(DATE(YEAR(F54),MONTH(F54)-Ввод!$G$86*3*4,DAY(F54)),J$14:DJ$14,0)-1</f>
        <v>3</v>
      </c>
      <c r="H54" s="144">
        <f ca="1">OFFSET(J$31,,G54)</f>
        <v>14400</v>
      </c>
      <c r="I54" s="144">
        <f>SUM(J54:DJ54)</f>
        <v>32</v>
      </c>
      <c r="J54" s="144">
        <f>N(AND(J$14&gt;=$F54,J$14&lt;Ввод!$G$88))*N(Ввод!$G$89=4)+N(AND(J$14&gt;=$F54,J$14&lt;Ввод!$G$88))*N(Ввод!$G$89=2)*N(OR(MONTH(J$14)=4,MONTH(J$14)=10))</f>
        <v>0</v>
      </c>
      <c r="K54" s="144">
        <f>N(AND(K$14&gt;=$F54,K$14&lt;Ввод!$G$88))*N(Ввод!$G$89=4)+N(AND(K$14&gt;=$F54,K$14&lt;Ввод!$G$88))*N(Ввод!$G$89=2)*N(OR(MONTH(K$14)=4,MONTH(K$14)=10))</f>
        <v>0</v>
      </c>
      <c r="L54" s="144">
        <f>N(AND(L$14&gt;=$F54,L$14&lt;Ввод!$G$88))*N(Ввод!$G$89=4)+N(AND(L$14&gt;=$F54,L$14&lt;Ввод!$G$88))*N(Ввод!$G$89=2)*N(OR(MONTH(L$14)=4,MONTH(L$14)=10))</f>
        <v>0</v>
      </c>
      <c r="M54" s="144">
        <f>N(AND(M$14&gt;=$F54,M$14&lt;Ввод!$G$88))*N(Ввод!$G$89=4)+N(AND(M$14&gt;=$F54,M$14&lt;Ввод!$G$88))*N(Ввод!$G$89=2)*N(OR(MONTH(M$14)=4,MONTH(M$14)=10))</f>
        <v>0</v>
      </c>
      <c r="N54" s="144">
        <f>N(AND(N$14&gt;=$F54,N$14&lt;Ввод!$G$88))*N(Ввод!$G$89=4)+N(AND(N$14&gt;=$F54,N$14&lt;Ввод!$G$88))*N(Ввод!$G$89=2)*N(OR(MONTH(N$14)=4,MONTH(N$14)=10))</f>
        <v>0</v>
      </c>
      <c r="O54" s="144">
        <f>N(AND(O$14&gt;=$F54,O$14&lt;Ввод!$G$88))*N(Ввод!$G$89=4)+N(AND(O$14&gt;=$F54,O$14&lt;Ввод!$G$88))*N(Ввод!$G$89=2)*N(OR(MONTH(O$14)=4,MONTH(O$14)=10))</f>
        <v>0</v>
      </c>
      <c r="P54" s="144">
        <f>N(AND(P$14&gt;=$F54,P$14&lt;Ввод!$G$88))*N(Ввод!$G$89=4)+N(AND(P$14&gt;=$F54,P$14&lt;Ввод!$G$88))*N(Ввод!$G$89=2)*N(OR(MONTH(P$14)=4,MONTH(P$14)=10))</f>
        <v>0</v>
      </c>
      <c r="Q54" s="144">
        <f>N(AND(Q$14&gt;=$F54,Q$14&lt;Ввод!$G$88))*N(Ввод!$G$89=4)+N(AND(Q$14&gt;=$F54,Q$14&lt;Ввод!$G$88))*N(Ввод!$G$89=2)*N(OR(MONTH(Q$14)=4,MONTH(Q$14)=10))</f>
        <v>0</v>
      </c>
      <c r="R54" s="144">
        <f>N(AND(R$14&gt;=$F54,R$14&lt;Ввод!$G$88))*N(Ввод!$G$89=4)+N(AND(R$14&gt;=$F54,R$14&lt;Ввод!$G$88))*N(Ввод!$G$89=2)*N(OR(MONTH(R$14)=4,MONTH(R$14)=10))</f>
        <v>0</v>
      </c>
      <c r="S54" s="144">
        <f>N(AND(S$14&gt;=$F54,S$14&lt;Ввод!$G$88))*N(Ввод!$G$89=4)+N(AND(S$14&gt;=$F54,S$14&lt;Ввод!$G$88))*N(Ввод!$G$89=2)*N(OR(MONTH(S$14)=4,MONTH(S$14)=10))</f>
        <v>0</v>
      </c>
      <c r="T54" s="144">
        <f>N(AND(T$14&gt;=$F54,T$14&lt;Ввод!$G$88))*N(Ввод!$G$89=4)+N(AND(T$14&gt;=$F54,T$14&lt;Ввод!$G$88))*N(Ввод!$G$89=2)*N(OR(MONTH(T$14)=4,MONTH(T$14)=10))</f>
        <v>0</v>
      </c>
      <c r="U54" s="144">
        <f>N(AND(U$14&gt;=$F54,U$14&lt;Ввод!$G$88))*N(Ввод!$G$89=4)+N(AND(U$14&gt;=$F54,U$14&lt;Ввод!$G$88))*N(Ввод!$G$89=2)*N(OR(MONTH(U$14)=4,MONTH(U$14)=10))</f>
        <v>0</v>
      </c>
      <c r="V54" s="144">
        <f>N(AND(V$14&gt;=$F54,V$14&lt;Ввод!$G$88))*N(Ввод!$G$89=4)+N(AND(V$14&gt;=$F54,V$14&lt;Ввод!$G$88))*N(Ввод!$G$89=2)*N(OR(MONTH(V$14)=4,MONTH(V$14)=10))</f>
        <v>0</v>
      </c>
      <c r="W54" s="144">
        <f>N(AND(W$14&gt;=$F54,W$14&lt;Ввод!$G$88))*N(Ввод!$G$89=4)+N(AND(W$14&gt;=$F54,W$14&lt;Ввод!$G$88))*N(Ввод!$G$89=2)*N(OR(MONTH(W$14)=4,MONTH(W$14)=10))</f>
        <v>0</v>
      </c>
      <c r="X54" s="144">
        <f>N(AND(X$14&gt;=$F54,X$14&lt;Ввод!$G$88))*N(Ввод!$G$89=4)+N(AND(X$14&gt;=$F54,X$14&lt;Ввод!$G$88))*N(Ввод!$G$89=2)*N(OR(MONTH(X$14)=4,MONTH(X$14)=10))</f>
        <v>0</v>
      </c>
      <c r="Y54" s="144">
        <f>N(AND(Y$14&gt;=$F54,Y$14&lt;Ввод!$G$88))*N(Ввод!$G$89=4)+N(AND(Y$14&gt;=$F54,Y$14&lt;Ввод!$G$88))*N(Ввод!$G$89=2)*N(OR(MONTH(Y$14)=4,MONTH(Y$14)=10))</f>
        <v>0</v>
      </c>
      <c r="Z54" s="144">
        <f>N(AND(Z$14&gt;=$F54,Z$14&lt;Ввод!$G$88))*N(Ввод!$G$89=4)+N(AND(Z$14&gt;=$F54,Z$14&lt;Ввод!$G$88))*N(Ввод!$G$89=2)*N(OR(MONTH(Z$14)=4,MONTH(Z$14)=10))</f>
        <v>0</v>
      </c>
      <c r="AA54" s="144">
        <f>N(AND(AA$14&gt;=$F54,AA$14&lt;Ввод!$G$88))*N(Ввод!$G$89=4)+N(AND(AA$14&gt;=$F54,AA$14&lt;Ввод!$G$88))*N(Ввод!$G$89=2)*N(OR(MONTH(AA$14)=4,MONTH(AA$14)=10))</f>
        <v>0</v>
      </c>
      <c r="AB54" s="144">
        <f>N(AND(AB$14&gt;=$F54,AB$14&lt;Ввод!$G$88))*N(Ввод!$G$89=4)+N(AND(AB$14&gt;=$F54,AB$14&lt;Ввод!$G$88))*N(Ввод!$G$89=2)*N(OR(MONTH(AB$14)=4,MONTH(AB$14)=10))</f>
        <v>0</v>
      </c>
      <c r="AC54" s="144">
        <f>N(AND(AC$14&gt;=$F54,AC$14&lt;Ввод!$G$88))*N(Ввод!$G$89=4)+N(AND(AC$14&gt;=$F54,AC$14&lt;Ввод!$G$88))*N(Ввод!$G$89=2)*N(OR(MONTH(AC$14)=4,MONTH(AC$14)=10))</f>
        <v>1</v>
      </c>
      <c r="AD54" s="144">
        <f>N(AND(AD$14&gt;=$F54,AD$14&lt;Ввод!$G$88))*N(Ввод!$G$89=4)+N(AND(AD$14&gt;=$F54,AD$14&lt;Ввод!$G$88))*N(Ввод!$G$89=2)*N(OR(MONTH(AD$14)=4,MONTH(AD$14)=10))</f>
        <v>1</v>
      </c>
      <c r="AE54" s="144">
        <f>N(AND(AE$14&gt;=$F54,AE$14&lt;Ввод!$G$88))*N(Ввод!$G$89=4)+N(AND(AE$14&gt;=$F54,AE$14&lt;Ввод!$G$88))*N(Ввод!$G$89=2)*N(OR(MONTH(AE$14)=4,MONTH(AE$14)=10))</f>
        <v>1</v>
      </c>
      <c r="AF54" s="144">
        <f>N(AND(AF$14&gt;=$F54,AF$14&lt;Ввод!$G$88))*N(Ввод!$G$89=4)+N(AND(AF$14&gt;=$F54,AF$14&lt;Ввод!$G$88))*N(Ввод!$G$89=2)*N(OR(MONTH(AF$14)=4,MONTH(AF$14)=10))</f>
        <v>1</v>
      </c>
      <c r="AG54" s="144">
        <f>N(AND(AG$14&gt;=$F54,AG$14&lt;Ввод!$G$88))*N(Ввод!$G$89=4)+N(AND(AG$14&gt;=$F54,AG$14&lt;Ввод!$G$88))*N(Ввод!$G$89=2)*N(OR(MONTH(AG$14)=4,MONTH(AG$14)=10))</f>
        <v>1</v>
      </c>
      <c r="AH54" s="144">
        <f>N(AND(AH$14&gt;=$F54,AH$14&lt;Ввод!$G$88))*N(Ввод!$G$89=4)+N(AND(AH$14&gt;=$F54,AH$14&lt;Ввод!$G$88))*N(Ввод!$G$89=2)*N(OR(MONTH(AH$14)=4,MONTH(AH$14)=10))</f>
        <v>1</v>
      </c>
      <c r="AI54" s="144">
        <f>N(AND(AI$14&gt;=$F54,AI$14&lt;Ввод!$G$88))*N(Ввод!$G$89=4)+N(AND(AI$14&gt;=$F54,AI$14&lt;Ввод!$G$88))*N(Ввод!$G$89=2)*N(OR(MONTH(AI$14)=4,MONTH(AI$14)=10))</f>
        <v>1</v>
      </c>
      <c r="AJ54" s="144">
        <f>N(AND(AJ$14&gt;=$F54,AJ$14&lt;Ввод!$G$88))*N(Ввод!$G$89=4)+N(AND(AJ$14&gt;=$F54,AJ$14&lt;Ввод!$G$88))*N(Ввод!$G$89=2)*N(OR(MONTH(AJ$14)=4,MONTH(AJ$14)=10))</f>
        <v>1</v>
      </c>
      <c r="AK54" s="144">
        <f>N(AND(AK$14&gt;=$F54,AK$14&lt;Ввод!$G$88))*N(Ввод!$G$89=4)+N(AND(AK$14&gt;=$F54,AK$14&lt;Ввод!$G$88))*N(Ввод!$G$89=2)*N(OR(MONTH(AK$14)=4,MONTH(AK$14)=10))</f>
        <v>1</v>
      </c>
      <c r="AL54" s="144">
        <f>N(AND(AL$14&gt;=$F54,AL$14&lt;Ввод!$G$88))*N(Ввод!$G$89=4)+N(AND(AL$14&gt;=$F54,AL$14&lt;Ввод!$G$88))*N(Ввод!$G$89=2)*N(OR(MONTH(AL$14)=4,MONTH(AL$14)=10))</f>
        <v>1</v>
      </c>
      <c r="AM54" s="144">
        <f>N(AND(AM$14&gt;=$F54,AM$14&lt;Ввод!$G$88))*N(Ввод!$G$89=4)+N(AND(AM$14&gt;=$F54,AM$14&lt;Ввод!$G$88))*N(Ввод!$G$89=2)*N(OR(MONTH(AM$14)=4,MONTH(AM$14)=10))</f>
        <v>1</v>
      </c>
      <c r="AN54" s="144">
        <f>N(AND(AN$14&gt;=$F54,AN$14&lt;Ввод!$G$88))*N(Ввод!$G$89=4)+N(AND(AN$14&gt;=$F54,AN$14&lt;Ввод!$G$88))*N(Ввод!$G$89=2)*N(OR(MONTH(AN$14)=4,MONTH(AN$14)=10))</f>
        <v>1</v>
      </c>
      <c r="AO54" s="144">
        <f>N(AND(AO$14&gt;=$F54,AO$14&lt;Ввод!$G$88))*N(Ввод!$G$89=4)+N(AND(AO$14&gt;=$F54,AO$14&lt;Ввод!$G$88))*N(Ввод!$G$89=2)*N(OR(MONTH(AO$14)=4,MONTH(AO$14)=10))</f>
        <v>1</v>
      </c>
      <c r="AP54" s="144">
        <f>N(AND(AP$14&gt;=$F54,AP$14&lt;Ввод!$G$88))*N(Ввод!$G$89=4)+N(AND(AP$14&gt;=$F54,AP$14&lt;Ввод!$G$88))*N(Ввод!$G$89=2)*N(OR(MONTH(AP$14)=4,MONTH(AP$14)=10))</f>
        <v>1</v>
      </c>
      <c r="AQ54" s="144">
        <f>N(AND(AQ$14&gt;=$F54,AQ$14&lt;Ввод!$G$88))*N(Ввод!$G$89=4)+N(AND(AQ$14&gt;=$F54,AQ$14&lt;Ввод!$G$88))*N(Ввод!$G$89=2)*N(OR(MONTH(AQ$14)=4,MONTH(AQ$14)=10))</f>
        <v>1</v>
      </c>
      <c r="AR54" s="144">
        <f>N(AND(AR$14&gt;=$F54,AR$14&lt;Ввод!$G$88))*N(Ввод!$G$89=4)+N(AND(AR$14&gt;=$F54,AR$14&lt;Ввод!$G$88))*N(Ввод!$G$89=2)*N(OR(MONTH(AR$14)=4,MONTH(AR$14)=10))</f>
        <v>1</v>
      </c>
      <c r="AS54" s="144">
        <f>N(AND(AS$14&gt;=$F54,AS$14&lt;Ввод!$G$88))*N(Ввод!$G$89=4)+N(AND(AS$14&gt;=$F54,AS$14&lt;Ввод!$G$88))*N(Ввод!$G$89=2)*N(OR(MONTH(AS$14)=4,MONTH(AS$14)=10))</f>
        <v>1</v>
      </c>
      <c r="AT54" s="144">
        <f>N(AND(AT$14&gt;=$F54,AT$14&lt;Ввод!$G$88))*N(Ввод!$G$89=4)+N(AND(AT$14&gt;=$F54,AT$14&lt;Ввод!$G$88))*N(Ввод!$G$89=2)*N(OR(MONTH(AT$14)=4,MONTH(AT$14)=10))</f>
        <v>1</v>
      </c>
      <c r="AU54" s="144">
        <f>N(AND(AU$14&gt;=$F54,AU$14&lt;Ввод!$G$88))*N(Ввод!$G$89=4)+N(AND(AU$14&gt;=$F54,AU$14&lt;Ввод!$G$88))*N(Ввод!$G$89=2)*N(OR(MONTH(AU$14)=4,MONTH(AU$14)=10))</f>
        <v>1</v>
      </c>
      <c r="AV54" s="144">
        <f>N(AND(AV$14&gt;=$F54,AV$14&lt;Ввод!$G$88))*N(Ввод!$G$89=4)+N(AND(AV$14&gt;=$F54,AV$14&lt;Ввод!$G$88))*N(Ввод!$G$89=2)*N(OR(MONTH(AV$14)=4,MONTH(AV$14)=10))</f>
        <v>1</v>
      </c>
      <c r="AW54" s="144">
        <f>N(AND(AW$14&gt;=$F54,AW$14&lt;Ввод!$G$88))*N(Ввод!$G$89=4)+N(AND(AW$14&gt;=$F54,AW$14&lt;Ввод!$G$88))*N(Ввод!$G$89=2)*N(OR(MONTH(AW$14)=4,MONTH(AW$14)=10))</f>
        <v>1</v>
      </c>
      <c r="AX54" s="144">
        <f>N(AND(AX$14&gt;=$F54,AX$14&lt;Ввод!$G$88))*N(Ввод!$G$89=4)+N(AND(AX$14&gt;=$F54,AX$14&lt;Ввод!$G$88))*N(Ввод!$G$89=2)*N(OR(MONTH(AX$14)=4,MONTH(AX$14)=10))</f>
        <v>1</v>
      </c>
      <c r="AY54" s="144">
        <f>N(AND(AY$14&gt;=$F54,AY$14&lt;Ввод!$G$88))*N(Ввод!$G$89=4)+N(AND(AY$14&gt;=$F54,AY$14&lt;Ввод!$G$88))*N(Ввод!$G$89=2)*N(OR(MONTH(AY$14)=4,MONTH(AY$14)=10))</f>
        <v>1</v>
      </c>
      <c r="AZ54" s="144">
        <f>N(AND(AZ$14&gt;=$F54,AZ$14&lt;Ввод!$G$88))*N(Ввод!$G$89=4)+N(AND(AZ$14&gt;=$F54,AZ$14&lt;Ввод!$G$88))*N(Ввод!$G$89=2)*N(OR(MONTH(AZ$14)=4,MONTH(AZ$14)=10))</f>
        <v>1</v>
      </c>
      <c r="BA54" s="144">
        <f>N(AND(BA$14&gt;=$F54,BA$14&lt;Ввод!$G$88))*N(Ввод!$G$89=4)+N(AND(BA$14&gt;=$F54,BA$14&lt;Ввод!$G$88))*N(Ввод!$G$89=2)*N(OR(MONTH(BA$14)=4,MONTH(BA$14)=10))</f>
        <v>1</v>
      </c>
      <c r="BB54" s="144">
        <f>N(AND(BB$14&gt;=$F54,BB$14&lt;Ввод!$G$88))*N(Ввод!$G$89=4)+N(AND(BB$14&gt;=$F54,BB$14&lt;Ввод!$G$88))*N(Ввод!$G$89=2)*N(OR(MONTH(BB$14)=4,MONTH(BB$14)=10))</f>
        <v>1</v>
      </c>
      <c r="BC54" s="144">
        <f>N(AND(BC$14&gt;=$F54,BC$14&lt;Ввод!$G$88))*N(Ввод!$G$89=4)+N(AND(BC$14&gt;=$F54,BC$14&lt;Ввод!$G$88))*N(Ввод!$G$89=2)*N(OR(MONTH(BC$14)=4,MONTH(BC$14)=10))</f>
        <v>1</v>
      </c>
      <c r="BD54" s="144">
        <f>N(AND(BD$14&gt;=$F54,BD$14&lt;Ввод!$G$88))*N(Ввод!$G$89=4)+N(AND(BD$14&gt;=$F54,BD$14&lt;Ввод!$G$88))*N(Ввод!$G$89=2)*N(OR(MONTH(BD$14)=4,MONTH(BD$14)=10))</f>
        <v>1</v>
      </c>
      <c r="BE54" s="144">
        <f>N(AND(BE$14&gt;=$F54,BE$14&lt;Ввод!$G$88))*N(Ввод!$G$89=4)+N(AND(BE$14&gt;=$F54,BE$14&lt;Ввод!$G$88))*N(Ввод!$G$89=2)*N(OR(MONTH(BE$14)=4,MONTH(BE$14)=10))</f>
        <v>1</v>
      </c>
      <c r="BF54" s="144">
        <f>N(AND(BF$14&gt;=$F54,BF$14&lt;Ввод!$G$88))*N(Ввод!$G$89=4)+N(AND(BF$14&gt;=$F54,BF$14&lt;Ввод!$G$88))*N(Ввод!$G$89=2)*N(OR(MONTH(BF$14)=4,MONTH(BF$14)=10))</f>
        <v>1</v>
      </c>
      <c r="BG54" s="144">
        <f>N(AND(BG$14&gt;=$F54,BG$14&lt;Ввод!$G$88))*N(Ввод!$G$89=4)+N(AND(BG$14&gt;=$F54,BG$14&lt;Ввод!$G$88))*N(Ввод!$G$89=2)*N(OR(MONTH(BG$14)=4,MONTH(BG$14)=10))</f>
        <v>1</v>
      </c>
      <c r="BH54" s="144">
        <f>N(AND(BH$14&gt;=$F54,BH$14&lt;Ввод!$G$88))*N(Ввод!$G$89=4)+N(AND(BH$14&gt;=$F54,BH$14&lt;Ввод!$G$88))*N(Ввод!$G$89=2)*N(OR(MONTH(BH$14)=4,MONTH(BH$14)=10))</f>
        <v>1</v>
      </c>
      <c r="BI54" s="144">
        <f>N(AND(BI$14&gt;=$F54,BI$14&lt;Ввод!$G$88))*N(Ввод!$G$89=4)+N(AND(BI$14&gt;=$F54,BI$14&lt;Ввод!$G$88))*N(Ввод!$G$89=2)*N(OR(MONTH(BI$14)=4,MONTH(BI$14)=10))</f>
        <v>0</v>
      </c>
      <c r="BJ54" s="144">
        <f>N(AND(BJ$14&gt;=$F54,BJ$14&lt;Ввод!$G$88))*N(Ввод!$G$89=4)+N(AND(BJ$14&gt;=$F54,BJ$14&lt;Ввод!$G$88))*N(Ввод!$G$89=2)*N(OR(MONTH(BJ$14)=4,MONTH(BJ$14)=10))</f>
        <v>0</v>
      </c>
      <c r="BK54" s="144">
        <f>N(AND(BK$14&gt;=$F54,BK$14&lt;Ввод!$G$88))*N(Ввод!$G$89=4)+N(AND(BK$14&gt;=$F54,BK$14&lt;Ввод!$G$88))*N(Ввод!$G$89=2)*N(OR(MONTH(BK$14)=4,MONTH(BK$14)=10))</f>
        <v>0</v>
      </c>
      <c r="BL54" s="144">
        <f>N(AND(BL$14&gt;=$F54,BL$14&lt;Ввод!$G$88))*N(Ввод!$G$89=4)+N(AND(BL$14&gt;=$F54,BL$14&lt;Ввод!$G$88))*N(Ввод!$G$89=2)*N(OR(MONTH(BL$14)=4,MONTH(BL$14)=10))</f>
        <v>0</v>
      </c>
      <c r="BM54" s="144">
        <f>N(AND(BM$14&gt;=$F54,BM$14&lt;Ввод!$G$88))*N(Ввод!$G$89=4)+N(AND(BM$14&gt;=$F54,BM$14&lt;Ввод!$G$88))*N(Ввод!$G$89=2)*N(OR(MONTH(BM$14)=4,MONTH(BM$14)=10))</f>
        <v>0</v>
      </c>
      <c r="BN54" s="144">
        <f>N(AND(BN$14&gt;=$F54,BN$14&lt;Ввод!$G$88))*N(Ввод!$G$89=4)+N(AND(BN$14&gt;=$F54,BN$14&lt;Ввод!$G$88))*N(Ввод!$G$89=2)*N(OR(MONTH(BN$14)=4,MONTH(BN$14)=10))</f>
        <v>0</v>
      </c>
      <c r="BO54" s="144">
        <f>N(AND(BO$14&gt;=$F54,BO$14&lt;Ввод!$G$88))*N(Ввод!$G$89=4)+N(AND(BO$14&gt;=$F54,BO$14&lt;Ввод!$G$88))*N(Ввод!$G$89=2)*N(OR(MONTH(BO$14)=4,MONTH(BO$14)=10))</f>
        <v>0</v>
      </c>
      <c r="BP54" s="144">
        <f>N(AND(BP$14&gt;=$F54,BP$14&lt;Ввод!$G$88))*N(Ввод!$G$89=4)+N(AND(BP$14&gt;=$F54,BP$14&lt;Ввод!$G$88))*N(Ввод!$G$89=2)*N(OR(MONTH(BP$14)=4,MONTH(BP$14)=10))</f>
        <v>0</v>
      </c>
      <c r="BQ54" s="144">
        <f>N(AND(BQ$14&gt;=$F54,BQ$14&lt;Ввод!$G$88))*N(Ввод!$G$89=4)+N(AND(BQ$14&gt;=$F54,BQ$14&lt;Ввод!$G$88))*N(Ввод!$G$89=2)*N(OR(MONTH(BQ$14)=4,MONTH(BQ$14)=10))</f>
        <v>0</v>
      </c>
      <c r="BR54" s="144">
        <f>N(AND(BR$14&gt;=$F54,BR$14&lt;Ввод!$G$88))*N(Ввод!$G$89=4)+N(AND(BR$14&gt;=$F54,BR$14&lt;Ввод!$G$88))*N(Ввод!$G$89=2)*N(OR(MONTH(BR$14)=4,MONTH(BR$14)=10))</f>
        <v>0</v>
      </c>
      <c r="BS54" s="144">
        <f>N(AND(BS$14&gt;=$F54,BS$14&lt;Ввод!$G$88))*N(Ввод!$G$89=4)+N(AND(BS$14&gt;=$F54,BS$14&lt;Ввод!$G$88))*N(Ввод!$G$89=2)*N(OR(MONTH(BS$14)=4,MONTH(BS$14)=10))</f>
        <v>0</v>
      </c>
      <c r="BT54" s="144">
        <f>N(AND(BT$14&gt;=$F54,BT$14&lt;Ввод!$G$88))*N(Ввод!$G$89=4)+N(AND(BT$14&gt;=$F54,BT$14&lt;Ввод!$G$88))*N(Ввод!$G$89=2)*N(OR(MONTH(BT$14)=4,MONTH(BT$14)=10))</f>
        <v>0</v>
      </c>
      <c r="BU54" s="144">
        <f>N(AND(BU$14&gt;=$F54,BU$14&lt;Ввод!$G$88))*N(Ввод!$G$89=4)+N(AND(BU$14&gt;=$F54,BU$14&lt;Ввод!$G$88))*N(Ввод!$G$89=2)*N(OR(MONTH(BU$14)=4,MONTH(BU$14)=10))</f>
        <v>0</v>
      </c>
      <c r="BV54" s="144">
        <f>N(AND(BV$14&gt;=$F54,BV$14&lt;Ввод!$G$88))*N(Ввод!$G$89=4)+N(AND(BV$14&gt;=$F54,BV$14&lt;Ввод!$G$88))*N(Ввод!$G$89=2)*N(OR(MONTH(BV$14)=4,MONTH(BV$14)=10))</f>
        <v>0</v>
      </c>
      <c r="BW54" s="144">
        <f>N(AND(BW$14&gt;=$F54,BW$14&lt;Ввод!$G$88))*N(Ввод!$G$89=4)+N(AND(BW$14&gt;=$F54,BW$14&lt;Ввод!$G$88))*N(Ввод!$G$89=2)*N(OR(MONTH(BW$14)=4,MONTH(BW$14)=10))</f>
        <v>0</v>
      </c>
      <c r="BX54" s="144">
        <f>N(AND(BX$14&gt;=$F54,BX$14&lt;Ввод!$G$88))*N(Ввод!$G$89=4)+N(AND(BX$14&gt;=$F54,BX$14&lt;Ввод!$G$88))*N(Ввод!$G$89=2)*N(OR(MONTH(BX$14)=4,MONTH(BX$14)=10))</f>
        <v>0</v>
      </c>
      <c r="BY54" s="144">
        <f>N(AND(BY$14&gt;=$F54,BY$14&lt;Ввод!$G$88))*N(Ввод!$G$89=4)+N(AND(BY$14&gt;=$F54,BY$14&lt;Ввод!$G$88))*N(Ввод!$G$89=2)*N(OR(MONTH(BY$14)=4,MONTH(BY$14)=10))</f>
        <v>0</v>
      </c>
      <c r="BZ54" s="144">
        <f>N(AND(BZ$14&gt;=$F54,BZ$14&lt;Ввод!$G$88))*N(Ввод!$G$89=4)+N(AND(BZ$14&gt;=$F54,BZ$14&lt;Ввод!$G$88))*N(Ввод!$G$89=2)*N(OR(MONTH(BZ$14)=4,MONTH(BZ$14)=10))</f>
        <v>0</v>
      </c>
      <c r="CA54" s="144">
        <f>N(AND(CA$14&gt;=$F54,CA$14&lt;Ввод!$G$88))*N(Ввод!$G$89=4)+N(AND(CA$14&gt;=$F54,CA$14&lt;Ввод!$G$88))*N(Ввод!$G$89=2)*N(OR(MONTH(CA$14)=4,MONTH(CA$14)=10))</f>
        <v>0</v>
      </c>
      <c r="CB54" s="144">
        <f>N(AND(CB$14&gt;=$F54,CB$14&lt;Ввод!$G$88))*N(Ввод!$G$89=4)+N(AND(CB$14&gt;=$F54,CB$14&lt;Ввод!$G$88))*N(Ввод!$G$89=2)*N(OR(MONTH(CB$14)=4,MONTH(CB$14)=10))</f>
        <v>0</v>
      </c>
      <c r="CC54" s="144">
        <f>N(AND(CC$14&gt;=$F54,CC$14&lt;Ввод!$G$88))*N(Ввод!$G$89=4)+N(AND(CC$14&gt;=$F54,CC$14&lt;Ввод!$G$88))*N(Ввод!$G$89=2)*N(OR(MONTH(CC$14)=4,MONTH(CC$14)=10))</f>
        <v>0</v>
      </c>
      <c r="CD54" s="144">
        <f>N(AND(CD$14&gt;=$F54,CD$14&lt;Ввод!$G$88))*N(Ввод!$G$89=4)+N(AND(CD$14&gt;=$F54,CD$14&lt;Ввод!$G$88))*N(Ввод!$G$89=2)*N(OR(MONTH(CD$14)=4,MONTH(CD$14)=10))</f>
        <v>0</v>
      </c>
      <c r="CE54" s="144">
        <f>N(AND(CE$14&gt;=$F54,CE$14&lt;Ввод!$G$88))*N(Ввод!$G$89=4)+N(AND(CE$14&gt;=$F54,CE$14&lt;Ввод!$G$88))*N(Ввод!$G$89=2)*N(OR(MONTH(CE$14)=4,MONTH(CE$14)=10))</f>
        <v>0</v>
      </c>
      <c r="CF54" s="144">
        <f>N(AND(CF$14&gt;=$F54,CF$14&lt;Ввод!$G$88))*N(Ввод!$G$89=4)+N(AND(CF$14&gt;=$F54,CF$14&lt;Ввод!$G$88))*N(Ввод!$G$89=2)*N(OR(MONTH(CF$14)=4,MONTH(CF$14)=10))</f>
        <v>0</v>
      </c>
      <c r="CG54" s="144">
        <f>N(AND(CG$14&gt;=$F54,CG$14&lt;Ввод!$G$88))*N(Ввод!$G$89=4)+N(AND(CG$14&gt;=$F54,CG$14&lt;Ввод!$G$88))*N(Ввод!$G$89=2)*N(OR(MONTH(CG$14)=4,MONTH(CG$14)=10))</f>
        <v>0</v>
      </c>
      <c r="CH54" s="144">
        <f>N(AND(CH$14&gt;=$F54,CH$14&lt;Ввод!$G$88))*N(Ввод!$G$89=4)+N(AND(CH$14&gt;=$F54,CH$14&lt;Ввод!$G$88))*N(Ввод!$G$89=2)*N(OR(MONTH(CH$14)=4,MONTH(CH$14)=10))</f>
        <v>0</v>
      </c>
      <c r="CI54" s="144">
        <f>N(AND(CI$14&gt;=$F54,CI$14&lt;Ввод!$G$88))*N(Ввод!$G$89=4)+N(AND(CI$14&gt;=$F54,CI$14&lt;Ввод!$G$88))*N(Ввод!$G$89=2)*N(OR(MONTH(CI$14)=4,MONTH(CI$14)=10))</f>
        <v>0</v>
      </c>
      <c r="CJ54" s="144">
        <f>N(AND(CJ$14&gt;=$F54,CJ$14&lt;Ввод!$G$88))*N(Ввод!$G$89=4)+N(AND(CJ$14&gt;=$F54,CJ$14&lt;Ввод!$G$88))*N(Ввод!$G$89=2)*N(OR(MONTH(CJ$14)=4,MONTH(CJ$14)=10))</f>
        <v>0</v>
      </c>
      <c r="CK54" s="144">
        <f>N(AND(CK$14&gt;=$F54,CK$14&lt;Ввод!$G$88))*N(Ввод!$G$89=4)+N(AND(CK$14&gt;=$F54,CK$14&lt;Ввод!$G$88))*N(Ввод!$G$89=2)*N(OR(MONTH(CK$14)=4,MONTH(CK$14)=10))</f>
        <v>0</v>
      </c>
      <c r="CL54" s="144">
        <f>N(AND(CL$14&gt;=$F54,CL$14&lt;Ввод!$G$88))*N(Ввод!$G$89=4)+N(AND(CL$14&gt;=$F54,CL$14&lt;Ввод!$G$88))*N(Ввод!$G$89=2)*N(OR(MONTH(CL$14)=4,MONTH(CL$14)=10))</f>
        <v>0</v>
      </c>
      <c r="CM54" s="144">
        <f>N(AND(CM$14&gt;=$F54,CM$14&lt;Ввод!$G$88))*N(Ввод!$G$89=4)+N(AND(CM$14&gt;=$F54,CM$14&lt;Ввод!$G$88))*N(Ввод!$G$89=2)*N(OR(MONTH(CM$14)=4,MONTH(CM$14)=10))</f>
        <v>0</v>
      </c>
      <c r="CN54" s="144">
        <f>N(AND(CN$14&gt;=$F54,CN$14&lt;Ввод!$G$88))*N(Ввод!$G$89=4)+N(AND(CN$14&gt;=$F54,CN$14&lt;Ввод!$G$88))*N(Ввод!$G$89=2)*N(OR(MONTH(CN$14)=4,MONTH(CN$14)=10))</f>
        <v>0</v>
      </c>
      <c r="CO54" s="144">
        <f>N(AND(CO$14&gt;=$F54,CO$14&lt;Ввод!$G$88))*N(Ввод!$G$89=4)+N(AND(CO$14&gt;=$F54,CO$14&lt;Ввод!$G$88))*N(Ввод!$G$89=2)*N(OR(MONTH(CO$14)=4,MONTH(CO$14)=10))</f>
        <v>0</v>
      </c>
      <c r="CP54" s="144">
        <f>N(AND(CP$14&gt;=$F54,CP$14&lt;Ввод!$G$88))*N(Ввод!$G$89=4)+N(AND(CP$14&gt;=$F54,CP$14&lt;Ввод!$G$88))*N(Ввод!$G$89=2)*N(OR(MONTH(CP$14)=4,MONTH(CP$14)=10))</f>
        <v>0</v>
      </c>
      <c r="CQ54" s="144">
        <f>N(AND(CQ$14&gt;=$F54,CQ$14&lt;Ввод!$G$88))*N(Ввод!$G$89=4)+N(AND(CQ$14&gt;=$F54,CQ$14&lt;Ввод!$G$88))*N(Ввод!$G$89=2)*N(OR(MONTH(CQ$14)=4,MONTH(CQ$14)=10))</f>
        <v>0</v>
      </c>
      <c r="CR54" s="144">
        <f>N(AND(CR$14&gt;=$F54,CR$14&lt;Ввод!$G$88))*N(Ввод!$G$89=4)+N(AND(CR$14&gt;=$F54,CR$14&lt;Ввод!$G$88))*N(Ввод!$G$89=2)*N(OR(MONTH(CR$14)=4,MONTH(CR$14)=10))</f>
        <v>0</v>
      </c>
      <c r="CS54" s="144">
        <f>N(AND(CS$14&gt;=$F54,CS$14&lt;Ввод!$G$88))*N(Ввод!$G$89=4)+N(AND(CS$14&gt;=$F54,CS$14&lt;Ввод!$G$88))*N(Ввод!$G$89=2)*N(OR(MONTH(CS$14)=4,MONTH(CS$14)=10))</f>
        <v>0</v>
      </c>
      <c r="CT54" s="144">
        <f>N(AND(CT$14&gt;=$F54,CT$14&lt;Ввод!$G$88))*N(Ввод!$G$89=4)+N(AND(CT$14&gt;=$F54,CT$14&lt;Ввод!$G$88))*N(Ввод!$G$89=2)*N(OR(MONTH(CT$14)=4,MONTH(CT$14)=10))</f>
        <v>0</v>
      </c>
      <c r="CU54" s="144">
        <f>N(AND(CU$14&gt;=$F54,CU$14&lt;Ввод!$G$88))*N(Ввод!$G$89=4)+N(AND(CU$14&gt;=$F54,CU$14&lt;Ввод!$G$88))*N(Ввод!$G$89=2)*N(OR(MONTH(CU$14)=4,MONTH(CU$14)=10))</f>
        <v>0</v>
      </c>
      <c r="CV54" s="144">
        <f>N(AND(CV$14&gt;=$F54,CV$14&lt;Ввод!$G$88))*N(Ввод!$G$89=4)+N(AND(CV$14&gt;=$F54,CV$14&lt;Ввод!$G$88))*N(Ввод!$G$89=2)*N(OR(MONTH(CV$14)=4,MONTH(CV$14)=10))</f>
        <v>0</v>
      </c>
      <c r="CW54" s="144">
        <f>N(AND(CW$14&gt;=$F54,CW$14&lt;Ввод!$G$88))*N(Ввод!$G$89=4)+N(AND(CW$14&gt;=$F54,CW$14&lt;Ввод!$G$88))*N(Ввод!$G$89=2)*N(OR(MONTH(CW$14)=4,MONTH(CW$14)=10))</f>
        <v>0</v>
      </c>
      <c r="CX54" s="144">
        <f>N(AND(CX$14&gt;=$F54,CX$14&lt;Ввод!$G$88))*N(Ввод!$G$89=4)+N(AND(CX$14&gt;=$F54,CX$14&lt;Ввод!$G$88))*N(Ввод!$G$89=2)*N(OR(MONTH(CX$14)=4,MONTH(CX$14)=10))</f>
        <v>0</v>
      </c>
      <c r="CY54" s="144">
        <f>N(AND(CY$14&gt;=$F54,CY$14&lt;Ввод!$G$88))*N(Ввод!$G$89=4)+N(AND(CY$14&gt;=$F54,CY$14&lt;Ввод!$G$88))*N(Ввод!$G$89=2)*N(OR(MONTH(CY$14)=4,MONTH(CY$14)=10))</f>
        <v>0</v>
      </c>
      <c r="CZ54" s="144">
        <f>N(AND(CZ$14&gt;=$F54,CZ$14&lt;Ввод!$G$88))*N(Ввод!$G$89=4)+N(AND(CZ$14&gt;=$F54,CZ$14&lt;Ввод!$G$88))*N(Ввод!$G$89=2)*N(OR(MONTH(CZ$14)=4,MONTH(CZ$14)=10))</f>
        <v>0</v>
      </c>
      <c r="DA54" s="144">
        <f>N(AND(DA$14&gt;=$F54,DA$14&lt;Ввод!$G$88))*N(Ввод!$G$89=4)+N(AND(DA$14&gt;=$F54,DA$14&lt;Ввод!$G$88))*N(Ввод!$G$89=2)*N(OR(MONTH(DA$14)=4,MONTH(DA$14)=10))</f>
        <v>0</v>
      </c>
      <c r="DB54" s="144">
        <f>N(AND(DB$14&gt;=$F54,DB$14&lt;Ввод!$G$88))*N(Ввод!$G$89=4)+N(AND(DB$14&gt;=$F54,DB$14&lt;Ввод!$G$88))*N(Ввод!$G$89=2)*N(OR(MONTH(DB$14)=4,MONTH(DB$14)=10))</f>
        <v>0</v>
      </c>
      <c r="DC54" s="144">
        <f>N(AND(DC$14&gt;=$F54,DC$14&lt;Ввод!$G$88))*N(Ввод!$G$89=4)+N(AND(DC$14&gt;=$F54,DC$14&lt;Ввод!$G$88))*N(Ввод!$G$89=2)*N(OR(MONTH(DC$14)=4,MONTH(DC$14)=10))</f>
        <v>0</v>
      </c>
      <c r="DD54" s="144">
        <f>N(AND(DD$14&gt;=$F54,DD$14&lt;Ввод!$G$88))*N(Ввод!$G$89=4)+N(AND(DD$14&gt;=$F54,DD$14&lt;Ввод!$G$88))*N(Ввод!$G$89=2)*N(OR(MONTH(DD$14)=4,MONTH(DD$14)=10))</f>
        <v>0</v>
      </c>
      <c r="DE54" s="144">
        <f>N(AND(DE$14&gt;=$F54,DE$14&lt;Ввод!$G$88))*N(Ввод!$G$89=4)+N(AND(DE$14&gt;=$F54,DE$14&lt;Ввод!$G$88))*N(Ввод!$G$89=2)*N(OR(MONTH(DE$14)=4,MONTH(DE$14)=10))</f>
        <v>0</v>
      </c>
      <c r="DF54" s="144">
        <f>N(AND(DF$14&gt;=$F54,DF$14&lt;Ввод!$G$88))*N(Ввод!$G$89=4)+N(AND(DF$14&gt;=$F54,DF$14&lt;Ввод!$G$88))*N(Ввод!$G$89=2)*N(OR(MONTH(DF$14)=4,MONTH(DF$14)=10))</f>
        <v>0</v>
      </c>
      <c r="DG54" s="144">
        <f>N(AND(DG$14&gt;=$F54,DG$14&lt;Ввод!$G$88))*N(Ввод!$G$89=4)+N(AND(DG$14&gt;=$F54,DG$14&lt;Ввод!$G$88))*N(Ввод!$G$89=2)*N(OR(MONTH(DG$14)=4,MONTH(DG$14)=10))</f>
        <v>0</v>
      </c>
      <c r="DH54" s="144">
        <f>N(AND(DH$14&gt;=$F54,DH$14&lt;Ввод!$G$88))*N(Ввод!$G$89=4)+N(AND(DH$14&gt;=$F54,DH$14&lt;Ввод!$G$88))*N(Ввод!$G$89=2)*N(OR(MONTH(DH$14)=4,MONTH(DH$14)=10))</f>
        <v>0</v>
      </c>
      <c r="DI54" s="144">
        <f>N(AND(DI$14&gt;=$F54,DI$14&lt;Ввод!$G$88))*N(Ввод!$G$89=4)+N(AND(DI$14&gt;=$F54,DI$14&lt;Ввод!$G$88))*N(Ввод!$G$89=2)*N(OR(MONTH(DI$14)=4,MONTH(DI$14)=10))</f>
        <v>0</v>
      </c>
      <c r="DJ54" s="144">
        <f>N(AND(DJ$14&gt;=$F54,DJ$14&lt;Ввод!$G$88))*N(Ввод!$G$89=4)+N(AND(DJ$14&gt;=$F54,DJ$14&lt;Ввод!$G$88))*N(Ввод!$G$89=2)*N(OR(MONTH(DJ$14)=4,MONTH(DJ$14)=10))</f>
        <v>0</v>
      </c>
    </row>
    <row r="55" spans="2:114" ht="15" hidden="1" customHeight="1" outlineLevel="1" x14ac:dyDescent="0.25">
      <c r="B55" t="s">
        <v>485</v>
      </c>
      <c r="F55" s="38">
        <f>EOMONTH(F54,2)+1</f>
        <v>46388</v>
      </c>
      <c r="G55" s="42">
        <f>MATCH(DATE(YEAR(F55),MONTH(F55)-Ввод!$G$86*3*4,DAY(F55)),J$14:DJ$14,0)-1</f>
        <v>4</v>
      </c>
      <c r="H55" s="144">
        <f t="shared" ref="H55:H69" ca="1" si="35">OFFSET(J$31,,G55)</f>
        <v>0</v>
      </c>
      <c r="I55" s="144">
        <f t="shared" ref="I55:I65" si="36">SUM(J55:DJ55)</f>
        <v>31</v>
      </c>
      <c r="J55" s="144">
        <f>N(AND(J$14&gt;=$F55,J$14&lt;Ввод!$G$88))*N(Ввод!$G$89=4)+N(AND(J$14&gt;=$F55,J$14&lt;Ввод!$G$88))*N(Ввод!$G$89=2)*N(OR(MONTH(J$14)=4,MONTH(J$14)=10))</f>
        <v>0</v>
      </c>
      <c r="K55" s="144">
        <f>N(AND(K$14&gt;=$F55,K$14&lt;Ввод!$G$88))*N(Ввод!$G$89=4)+N(AND(K$14&gt;=$F55,K$14&lt;Ввод!$G$88))*N(Ввод!$G$89=2)*N(OR(MONTH(K$14)=4,MONTH(K$14)=10))</f>
        <v>0</v>
      </c>
      <c r="L55" s="144">
        <f>N(AND(L$14&gt;=$F55,L$14&lt;Ввод!$G$88))*N(Ввод!$G$89=4)+N(AND(L$14&gt;=$F55,L$14&lt;Ввод!$G$88))*N(Ввод!$G$89=2)*N(OR(MONTH(L$14)=4,MONTH(L$14)=10))</f>
        <v>0</v>
      </c>
      <c r="M55" s="144">
        <f>N(AND(M$14&gt;=$F55,M$14&lt;Ввод!$G$88))*N(Ввод!$G$89=4)+N(AND(M$14&gt;=$F55,M$14&lt;Ввод!$G$88))*N(Ввод!$G$89=2)*N(OR(MONTH(M$14)=4,MONTH(M$14)=10))</f>
        <v>0</v>
      </c>
      <c r="N55" s="144">
        <f>N(AND(N$14&gt;=$F55,N$14&lt;Ввод!$G$88))*N(Ввод!$G$89=4)+N(AND(N$14&gt;=$F55,N$14&lt;Ввод!$G$88))*N(Ввод!$G$89=2)*N(OR(MONTH(N$14)=4,MONTH(N$14)=10))</f>
        <v>0</v>
      </c>
      <c r="O55" s="144">
        <f>N(AND(O$14&gt;=$F55,O$14&lt;Ввод!$G$88))*N(Ввод!$G$89=4)+N(AND(O$14&gt;=$F55,O$14&lt;Ввод!$G$88))*N(Ввод!$G$89=2)*N(OR(MONTH(O$14)=4,MONTH(O$14)=10))</f>
        <v>0</v>
      </c>
      <c r="P55" s="144">
        <f>N(AND(P$14&gt;=$F55,P$14&lt;Ввод!$G$88))*N(Ввод!$G$89=4)+N(AND(P$14&gt;=$F55,P$14&lt;Ввод!$G$88))*N(Ввод!$G$89=2)*N(OR(MONTH(P$14)=4,MONTH(P$14)=10))</f>
        <v>0</v>
      </c>
      <c r="Q55" s="144">
        <f>N(AND(Q$14&gt;=$F55,Q$14&lt;Ввод!$G$88))*N(Ввод!$G$89=4)+N(AND(Q$14&gt;=$F55,Q$14&lt;Ввод!$G$88))*N(Ввод!$G$89=2)*N(OR(MONTH(Q$14)=4,MONTH(Q$14)=10))</f>
        <v>0</v>
      </c>
      <c r="R55" s="144">
        <f>N(AND(R$14&gt;=$F55,R$14&lt;Ввод!$G$88))*N(Ввод!$G$89=4)+N(AND(R$14&gt;=$F55,R$14&lt;Ввод!$G$88))*N(Ввод!$G$89=2)*N(OR(MONTH(R$14)=4,MONTH(R$14)=10))</f>
        <v>0</v>
      </c>
      <c r="S55" s="144">
        <f>N(AND(S$14&gt;=$F55,S$14&lt;Ввод!$G$88))*N(Ввод!$G$89=4)+N(AND(S$14&gt;=$F55,S$14&lt;Ввод!$G$88))*N(Ввод!$G$89=2)*N(OR(MONTH(S$14)=4,MONTH(S$14)=10))</f>
        <v>0</v>
      </c>
      <c r="T55" s="144">
        <f>N(AND(T$14&gt;=$F55,T$14&lt;Ввод!$G$88))*N(Ввод!$G$89=4)+N(AND(T$14&gt;=$F55,T$14&lt;Ввод!$G$88))*N(Ввод!$G$89=2)*N(OR(MONTH(T$14)=4,MONTH(T$14)=10))</f>
        <v>0</v>
      </c>
      <c r="U55" s="144">
        <f>N(AND(U$14&gt;=$F55,U$14&lt;Ввод!$G$88))*N(Ввод!$G$89=4)+N(AND(U$14&gt;=$F55,U$14&lt;Ввод!$G$88))*N(Ввод!$G$89=2)*N(OR(MONTH(U$14)=4,MONTH(U$14)=10))</f>
        <v>0</v>
      </c>
      <c r="V55" s="144">
        <f>N(AND(V$14&gt;=$F55,V$14&lt;Ввод!$G$88))*N(Ввод!$G$89=4)+N(AND(V$14&gt;=$F55,V$14&lt;Ввод!$G$88))*N(Ввод!$G$89=2)*N(OR(MONTH(V$14)=4,MONTH(V$14)=10))</f>
        <v>0</v>
      </c>
      <c r="W55" s="144">
        <f>N(AND(W$14&gt;=$F55,W$14&lt;Ввод!$G$88))*N(Ввод!$G$89=4)+N(AND(W$14&gt;=$F55,W$14&lt;Ввод!$G$88))*N(Ввод!$G$89=2)*N(OR(MONTH(W$14)=4,MONTH(W$14)=10))</f>
        <v>0</v>
      </c>
      <c r="X55" s="144">
        <f>N(AND(X$14&gt;=$F55,X$14&lt;Ввод!$G$88))*N(Ввод!$G$89=4)+N(AND(X$14&gt;=$F55,X$14&lt;Ввод!$G$88))*N(Ввод!$G$89=2)*N(OR(MONTH(X$14)=4,MONTH(X$14)=10))</f>
        <v>0</v>
      </c>
      <c r="Y55" s="144">
        <f>N(AND(Y$14&gt;=$F55,Y$14&lt;Ввод!$G$88))*N(Ввод!$G$89=4)+N(AND(Y$14&gt;=$F55,Y$14&lt;Ввод!$G$88))*N(Ввод!$G$89=2)*N(OR(MONTH(Y$14)=4,MONTH(Y$14)=10))</f>
        <v>0</v>
      </c>
      <c r="Z55" s="144">
        <f>N(AND(Z$14&gt;=$F55,Z$14&lt;Ввод!$G$88))*N(Ввод!$G$89=4)+N(AND(Z$14&gt;=$F55,Z$14&lt;Ввод!$G$88))*N(Ввод!$G$89=2)*N(OR(MONTH(Z$14)=4,MONTH(Z$14)=10))</f>
        <v>0</v>
      </c>
      <c r="AA55" s="144">
        <f>N(AND(AA$14&gt;=$F55,AA$14&lt;Ввод!$G$88))*N(Ввод!$G$89=4)+N(AND(AA$14&gt;=$F55,AA$14&lt;Ввод!$G$88))*N(Ввод!$G$89=2)*N(OR(MONTH(AA$14)=4,MONTH(AA$14)=10))</f>
        <v>0</v>
      </c>
      <c r="AB55" s="144">
        <f>N(AND(AB$14&gt;=$F55,AB$14&lt;Ввод!$G$88))*N(Ввод!$G$89=4)+N(AND(AB$14&gt;=$F55,AB$14&lt;Ввод!$G$88))*N(Ввод!$G$89=2)*N(OR(MONTH(AB$14)=4,MONTH(AB$14)=10))</f>
        <v>0</v>
      </c>
      <c r="AC55" s="144">
        <f>N(AND(AC$14&gt;=$F55,AC$14&lt;Ввод!$G$88))*N(Ввод!$G$89=4)+N(AND(AC$14&gt;=$F55,AC$14&lt;Ввод!$G$88))*N(Ввод!$G$89=2)*N(OR(MONTH(AC$14)=4,MONTH(AC$14)=10))</f>
        <v>0</v>
      </c>
      <c r="AD55" s="144">
        <f>N(AND(AD$14&gt;=$F55,AD$14&lt;Ввод!$G$88))*N(Ввод!$G$89=4)+N(AND(AD$14&gt;=$F55,AD$14&lt;Ввод!$G$88))*N(Ввод!$G$89=2)*N(OR(MONTH(AD$14)=4,MONTH(AD$14)=10))</f>
        <v>1</v>
      </c>
      <c r="AE55" s="144">
        <f>N(AND(AE$14&gt;=$F55,AE$14&lt;Ввод!$G$88))*N(Ввод!$G$89=4)+N(AND(AE$14&gt;=$F55,AE$14&lt;Ввод!$G$88))*N(Ввод!$G$89=2)*N(OR(MONTH(AE$14)=4,MONTH(AE$14)=10))</f>
        <v>1</v>
      </c>
      <c r="AF55" s="144">
        <f>N(AND(AF$14&gt;=$F55,AF$14&lt;Ввод!$G$88))*N(Ввод!$G$89=4)+N(AND(AF$14&gt;=$F55,AF$14&lt;Ввод!$G$88))*N(Ввод!$G$89=2)*N(OR(MONTH(AF$14)=4,MONTH(AF$14)=10))</f>
        <v>1</v>
      </c>
      <c r="AG55" s="144">
        <f>N(AND(AG$14&gt;=$F55,AG$14&lt;Ввод!$G$88))*N(Ввод!$G$89=4)+N(AND(AG$14&gt;=$F55,AG$14&lt;Ввод!$G$88))*N(Ввод!$G$89=2)*N(OR(MONTH(AG$14)=4,MONTH(AG$14)=10))</f>
        <v>1</v>
      </c>
      <c r="AH55" s="144">
        <f>N(AND(AH$14&gt;=$F55,AH$14&lt;Ввод!$G$88))*N(Ввод!$G$89=4)+N(AND(AH$14&gt;=$F55,AH$14&lt;Ввод!$G$88))*N(Ввод!$G$89=2)*N(OR(MONTH(AH$14)=4,MONTH(AH$14)=10))</f>
        <v>1</v>
      </c>
      <c r="AI55" s="144">
        <f>N(AND(AI$14&gt;=$F55,AI$14&lt;Ввод!$G$88))*N(Ввод!$G$89=4)+N(AND(AI$14&gt;=$F55,AI$14&lt;Ввод!$G$88))*N(Ввод!$G$89=2)*N(OR(MONTH(AI$14)=4,MONTH(AI$14)=10))</f>
        <v>1</v>
      </c>
      <c r="AJ55" s="144">
        <f>N(AND(AJ$14&gt;=$F55,AJ$14&lt;Ввод!$G$88))*N(Ввод!$G$89=4)+N(AND(AJ$14&gt;=$F55,AJ$14&lt;Ввод!$G$88))*N(Ввод!$G$89=2)*N(OR(MONTH(AJ$14)=4,MONTH(AJ$14)=10))</f>
        <v>1</v>
      </c>
      <c r="AK55" s="144">
        <f>N(AND(AK$14&gt;=$F55,AK$14&lt;Ввод!$G$88))*N(Ввод!$G$89=4)+N(AND(AK$14&gt;=$F55,AK$14&lt;Ввод!$G$88))*N(Ввод!$G$89=2)*N(OR(MONTH(AK$14)=4,MONTH(AK$14)=10))</f>
        <v>1</v>
      </c>
      <c r="AL55" s="144">
        <f>N(AND(AL$14&gt;=$F55,AL$14&lt;Ввод!$G$88))*N(Ввод!$G$89=4)+N(AND(AL$14&gt;=$F55,AL$14&lt;Ввод!$G$88))*N(Ввод!$G$89=2)*N(OR(MONTH(AL$14)=4,MONTH(AL$14)=10))</f>
        <v>1</v>
      </c>
      <c r="AM55" s="144">
        <f>N(AND(AM$14&gt;=$F55,AM$14&lt;Ввод!$G$88))*N(Ввод!$G$89=4)+N(AND(AM$14&gt;=$F55,AM$14&lt;Ввод!$G$88))*N(Ввод!$G$89=2)*N(OR(MONTH(AM$14)=4,MONTH(AM$14)=10))</f>
        <v>1</v>
      </c>
      <c r="AN55" s="144">
        <f>N(AND(AN$14&gt;=$F55,AN$14&lt;Ввод!$G$88))*N(Ввод!$G$89=4)+N(AND(AN$14&gt;=$F55,AN$14&lt;Ввод!$G$88))*N(Ввод!$G$89=2)*N(OR(MONTH(AN$14)=4,MONTH(AN$14)=10))</f>
        <v>1</v>
      </c>
      <c r="AO55" s="144">
        <f>N(AND(AO$14&gt;=$F55,AO$14&lt;Ввод!$G$88))*N(Ввод!$G$89=4)+N(AND(AO$14&gt;=$F55,AO$14&lt;Ввод!$G$88))*N(Ввод!$G$89=2)*N(OR(MONTH(AO$14)=4,MONTH(AO$14)=10))</f>
        <v>1</v>
      </c>
      <c r="AP55" s="144">
        <f>N(AND(AP$14&gt;=$F55,AP$14&lt;Ввод!$G$88))*N(Ввод!$G$89=4)+N(AND(AP$14&gt;=$F55,AP$14&lt;Ввод!$G$88))*N(Ввод!$G$89=2)*N(OR(MONTH(AP$14)=4,MONTH(AP$14)=10))</f>
        <v>1</v>
      </c>
      <c r="AQ55" s="144">
        <f>N(AND(AQ$14&gt;=$F55,AQ$14&lt;Ввод!$G$88))*N(Ввод!$G$89=4)+N(AND(AQ$14&gt;=$F55,AQ$14&lt;Ввод!$G$88))*N(Ввод!$G$89=2)*N(OR(MONTH(AQ$14)=4,MONTH(AQ$14)=10))</f>
        <v>1</v>
      </c>
      <c r="AR55" s="144">
        <f>N(AND(AR$14&gt;=$F55,AR$14&lt;Ввод!$G$88))*N(Ввод!$G$89=4)+N(AND(AR$14&gt;=$F55,AR$14&lt;Ввод!$G$88))*N(Ввод!$G$89=2)*N(OR(MONTH(AR$14)=4,MONTH(AR$14)=10))</f>
        <v>1</v>
      </c>
      <c r="AS55" s="144">
        <f>N(AND(AS$14&gt;=$F55,AS$14&lt;Ввод!$G$88))*N(Ввод!$G$89=4)+N(AND(AS$14&gt;=$F55,AS$14&lt;Ввод!$G$88))*N(Ввод!$G$89=2)*N(OR(MONTH(AS$14)=4,MONTH(AS$14)=10))</f>
        <v>1</v>
      </c>
      <c r="AT55" s="144">
        <f>N(AND(AT$14&gt;=$F55,AT$14&lt;Ввод!$G$88))*N(Ввод!$G$89=4)+N(AND(AT$14&gt;=$F55,AT$14&lt;Ввод!$G$88))*N(Ввод!$G$89=2)*N(OR(MONTH(AT$14)=4,MONTH(AT$14)=10))</f>
        <v>1</v>
      </c>
      <c r="AU55" s="144">
        <f>N(AND(AU$14&gt;=$F55,AU$14&lt;Ввод!$G$88))*N(Ввод!$G$89=4)+N(AND(AU$14&gt;=$F55,AU$14&lt;Ввод!$G$88))*N(Ввод!$G$89=2)*N(OR(MONTH(AU$14)=4,MONTH(AU$14)=10))</f>
        <v>1</v>
      </c>
      <c r="AV55" s="144">
        <f>N(AND(AV$14&gt;=$F55,AV$14&lt;Ввод!$G$88))*N(Ввод!$G$89=4)+N(AND(AV$14&gt;=$F55,AV$14&lt;Ввод!$G$88))*N(Ввод!$G$89=2)*N(OR(MONTH(AV$14)=4,MONTH(AV$14)=10))</f>
        <v>1</v>
      </c>
      <c r="AW55" s="144">
        <f>N(AND(AW$14&gt;=$F55,AW$14&lt;Ввод!$G$88))*N(Ввод!$G$89=4)+N(AND(AW$14&gt;=$F55,AW$14&lt;Ввод!$G$88))*N(Ввод!$G$89=2)*N(OR(MONTH(AW$14)=4,MONTH(AW$14)=10))</f>
        <v>1</v>
      </c>
      <c r="AX55" s="144">
        <f>N(AND(AX$14&gt;=$F55,AX$14&lt;Ввод!$G$88))*N(Ввод!$G$89=4)+N(AND(AX$14&gt;=$F55,AX$14&lt;Ввод!$G$88))*N(Ввод!$G$89=2)*N(OR(MONTH(AX$14)=4,MONTH(AX$14)=10))</f>
        <v>1</v>
      </c>
      <c r="AY55" s="144">
        <f>N(AND(AY$14&gt;=$F55,AY$14&lt;Ввод!$G$88))*N(Ввод!$G$89=4)+N(AND(AY$14&gt;=$F55,AY$14&lt;Ввод!$G$88))*N(Ввод!$G$89=2)*N(OR(MONTH(AY$14)=4,MONTH(AY$14)=10))</f>
        <v>1</v>
      </c>
      <c r="AZ55" s="144">
        <f>N(AND(AZ$14&gt;=$F55,AZ$14&lt;Ввод!$G$88))*N(Ввод!$G$89=4)+N(AND(AZ$14&gt;=$F55,AZ$14&lt;Ввод!$G$88))*N(Ввод!$G$89=2)*N(OR(MONTH(AZ$14)=4,MONTH(AZ$14)=10))</f>
        <v>1</v>
      </c>
      <c r="BA55" s="144">
        <f>N(AND(BA$14&gt;=$F55,BA$14&lt;Ввод!$G$88))*N(Ввод!$G$89=4)+N(AND(BA$14&gt;=$F55,BA$14&lt;Ввод!$G$88))*N(Ввод!$G$89=2)*N(OR(MONTH(BA$14)=4,MONTH(BA$14)=10))</f>
        <v>1</v>
      </c>
      <c r="BB55" s="144">
        <f>N(AND(BB$14&gt;=$F55,BB$14&lt;Ввод!$G$88))*N(Ввод!$G$89=4)+N(AND(BB$14&gt;=$F55,BB$14&lt;Ввод!$G$88))*N(Ввод!$G$89=2)*N(OR(MONTH(BB$14)=4,MONTH(BB$14)=10))</f>
        <v>1</v>
      </c>
      <c r="BC55" s="144">
        <f>N(AND(BC$14&gt;=$F55,BC$14&lt;Ввод!$G$88))*N(Ввод!$G$89=4)+N(AND(BC$14&gt;=$F55,BC$14&lt;Ввод!$G$88))*N(Ввод!$G$89=2)*N(OR(MONTH(BC$14)=4,MONTH(BC$14)=10))</f>
        <v>1</v>
      </c>
      <c r="BD55" s="144">
        <f>N(AND(BD$14&gt;=$F55,BD$14&lt;Ввод!$G$88))*N(Ввод!$G$89=4)+N(AND(BD$14&gt;=$F55,BD$14&lt;Ввод!$G$88))*N(Ввод!$G$89=2)*N(OR(MONTH(BD$14)=4,MONTH(BD$14)=10))</f>
        <v>1</v>
      </c>
      <c r="BE55" s="144">
        <f>N(AND(BE$14&gt;=$F55,BE$14&lt;Ввод!$G$88))*N(Ввод!$G$89=4)+N(AND(BE$14&gt;=$F55,BE$14&lt;Ввод!$G$88))*N(Ввод!$G$89=2)*N(OR(MONTH(BE$14)=4,MONTH(BE$14)=10))</f>
        <v>1</v>
      </c>
      <c r="BF55" s="144">
        <f>N(AND(BF$14&gt;=$F55,BF$14&lt;Ввод!$G$88))*N(Ввод!$G$89=4)+N(AND(BF$14&gt;=$F55,BF$14&lt;Ввод!$G$88))*N(Ввод!$G$89=2)*N(OR(MONTH(BF$14)=4,MONTH(BF$14)=10))</f>
        <v>1</v>
      </c>
      <c r="BG55" s="144">
        <f>N(AND(BG$14&gt;=$F55,BG$14&lt;Ввод!$G$88))*N(Ввод!$G$89=4)+N(AND(BG$14&gt;=$F55,BG$14&lt;Ввод!$G$88))*N(Ввод!$G$89=2)*N(OR(MONTH(BG$14)=4,MONTH(BG$14)=10))</f>
        <v>1</v>
      </c>
      <c r="BH55" s="144">
        <f>N(AND(BH$14&gt;=$F55,BH$14&lt;Ввод!$G$88))*N(Ввод!$G$89=4)+N(AND(BH$14&gt;=$F55,BH$14&lt;Ввод!$G$88))*N(Ввод!$G$89=2)*N(OR(MONTH(BH$14)=4,MONTH(BH$14)=10))</f>
        <v>1</v>
      </c>
      <c r="BI55" s="144">
        <f>N(AND(BI$14&gt;=$F55,BI$14&lt;Ввод!$G$88))*N(Ввод!$G$89=4)+N(AND(BI$14&gt;=$F55,BI$14&lt;Ввод!$G$88))*N(Ввод!$G$89=2)*N(OR(MONTH(BI$14)=4,MONTH(BI$14)=10))</f>
        <v>0</v>
      </c>
      <c r="BJ55" s="144">
        <f>N(AND(BJ$14&gt;=$F55,BJ$14&lt;Ввод!$G$88))*N(Ввод!$G$89=4)+N(AND(BJ$14&gt;=$F55,BJ$14&lt;Ввод!$G$88))*N(Ввод!$G$89=2)*N(OR(MONTH(BJ$14)=4,MONTH(BJ$14)=10))</f>
        <v>0</v>
      </c>
      <c r="BK55" s="144">
        <f>N(AND(BK$14&gt;=$F55,BK$14&lt;Ввод!$G$88))*N(Ввод!$G$89=4)+N(AND(BK$14&gt;=$F55,BK$14&lt;Ввод!$G$88))*N(Ввод!$G$89=2)*N(OR(MONTH(BK$14)=4,MONTH(BK$14)=10))</f>
        <v>0</v>
      </c>
      <c r="BL55" s="144">
        <f>N(AND(BL$14&gt;=$F55,BL$14&lt;Ввод!$G$88))*N(Ввод!$G$89=4)+N(AND(BL$14&gt;=$F55,BL$14&lt;Ввод!$G$88))*N(Ввод!$G$89=2)*N(OR(MONTH(BL$14)=4,MONTH(BL$14)=10))</f>
        <v>0</v>
      </c>
      <c r="BM55" s="144">
        <f>N(AND(BM$14&gt;=$F55,BM$14&lt;Ввод!$G$88))*N(Ввод!$G$89=4)+N(AND(BM$14&gt;=$F55,BM$14&lt;Ввод!$G$88))*N(Ввод!$G$89=2)*N(OR(MONTH(BM$14)=4,MONTH(BM$14)=10))</f>
        <v>0</v>
      </c>
      <c r="BN55" s="144">
        <f>N(AND(BN$14&gt;=$F55,BN$14&lt;Ввод!$G$88))*N(Ввод!$G$89=4)+N(AND(BN$14&gt;=$F55,BN$14&lt;Ввод!$G$88))*N(Ввод!$G$89=2)*N(OR(MONTH(BN$14)=4,MONTH(BN$14)=10))</f>
        <v>0</v>
      </c>
      <c r="BO55" s="144">
        <f>N(AND(BO$14&gt;=$F55,BO$14&lt;Ввод!$G$88))*N(Ввод!$G$89=4)+N(AND(BO$14&gt;=$F55,BO$14&lt;Ввод!$G$88))*N(Ввод!$G$89=2)*N(OR(MONTH(BO$14)=4,MONTH(BO$14)=10))</f>
        <v>0</v>
      </c>
      <c r="BP55" s="144">
        <f>N(AND(BP$14&gt;=$F55,BP$14&lt;Ввод!$G$88))*N(Ввод!$G$89=4)+N(AND(BP$14&gt;=$F55,BP$14&lt;Ввод!$G$88))*N(Ввод!$G$89=2)*N(OR(MONTH(BP$14)=4,MONTH(BP$14)=10))</f>
        <v>0</v>
      </c>
      <c r="BQ55" s="144">
        <f>N(AND(BQ$14&gt;=$F55,BQ$14&lt;Ввод!$G$88))*N(Ввод!$G$89=4)+N(AND(BQ$14&gt;=$F55,BQ$14&lt;Ввод!$G$88))*N(Ввод!$G$89=2)*N(OR(MONTH(BQ$14)=4,MONTH(BQ$14)=10))</f>
        <v>0</v>
      </c>
      <c r="BR55" s="144">
        <f>N(AND(BR$14&gt;=$F55,BR$14&lt;Ввод!$G$88))*N(Ввод!$G$89=4)+N(AND(BR$14&gt;=$F55,BR$14&lt;Ввод!$G$88))*N(Ввод!$G$89=2)*N(OR(MONTH(BR$14)=4,MONTH(BR$14)=10))</f>
        <v>0</v>
      </c>
      <c r="BS55" s="144">
        <f>N(AND(BS$14&gt;=$F55,BS$14&lt;Ввод!$G$88))*N(Ввод!$G$89=4)+N(AND(BS$14&gt;=$F55,BS$14&lt;Ввод!$G$88))*N(Ввод!$G$89=2)*N(OR(MONTH(BS$14)=4,MONTH(BS$14)=10))</f>
        <v>0</v>
      </c>
      <c r="BT55" s="144">
        <f>N(AND(BT$14&gt;=$F55,BT$14&lt;Ввод!$G$88))*N(Ввод!$G$89=4)+N(AND(BT$14&gt;=$F55,BT$14&lt;Ввод!$G$88))*N(Ввод!$G$89=2)*N(OR(MONTH(BT$14)=4,MONTH(BT$14)=10))</f>
        <v>0</v>
      </c>
      <c r="BU55" s="144">
        <f>N(AND(BU$14&gt;=$F55,BU$14&lt;Ввод!$G$88))*N(Ввод!$G$89=4)+N(AND(BU$14&gt;=$F55,BU$14&lt;Ввод!$G$88))*N(Ввод!$G$89=2)*N(OR(MONTH(BU$14)=4,MONTH(BU$14)=10))</f>
        <v>0</v>
      </c>
      <c r="BV55" s="144">
        <f>N(AND(BV$14&gt;=$F55,BV$14&lt;Ввод!$G$88))*N(Ввод!$G$89=4)+N(AND(BV$14&gt;=$F55,BV$14&lt;Ввод!$G$88))*N(Ввод!$G$89=2)*N(OR(MONTH(BV$14)=4,MONTH(BV$14)=10))</f>
        <v>0</v>
      </c>
      <c r="BW55" s="144">
        <f>N(AND(BW$14&gt;=$F55,BW$14&lt;Ввод!$G$88))*N(Ввод!$G$89=4)+N(AND(BW$14&gt;=$F55,BW$14&lt;Ввод!$G$88))*N(Ввод!$G$89=2)*N(OR(MONTH(BW$14)=4,MONTH(BW$14)=10))</f>
        <v>0</v>
      </c>
      <c r="BX55" s="144">
        <f>N(AND(BX$14&gt;=$F55,BX$14&lt;Ввод!$G$88))*N(Ввод!$G$89=4)+N(AND(BX$14&gt;=$F55,BX$14&lt;Ввод!$G$88))*N(Ввод!$G$89=2)*N(OR(MONTH(BX$14)=4,MONTH(BX$14)=10))</f>
        <v>0</v>
      </c>
      <c r="BY55" s="144">
        <f>N(AND(BY$14&gt;=$F55,BY$14&lt;Ввод!$G$88))*N(Ввод!$G$89=4)+N(AND(BY$14&gt;=$F55,BY$14&lt;Ввод!$G$88))*N(Ввод!$G$89=2)*N(OR(MONTH(BY$14)=4,MONTH(BY$14)=10))</f>
        <v>0</v>
      </c>
      <c r="BZ55" s="144">
        <f>N(AND(BZ$14&gt;=$F55,BZ$14&lt;Ввод!$G$88))*N(Ввод!$G$89=4)+N(AND(BZ$14&gt;=$F55,BZ$14&lt;Ввод!$G$88))*N(Ввод!$G$89=2)*N(OR(MONTH(BZ$14)=4,MONTH(BZ$14)=10))</f>
        <v>0</v>
      </c>
      <c r="CA55" s="144">
        <f>N(AND(CA$14&gt;=$F55,CA$14&lt;Ввод!$G$88))*N(Ввод!$G$89=4)+N(AND(CA$14&gt;=$F55,CA$14&lt;Ввод!$G$88))*N(Ввод!$G$89=2)*N(OR(MONTH(CA$14)=4,MONTH(CA$14)=10))</f>
        <v>0</v>
      </c>
      <c r="CB55" s="144">
        <f>N(AND(CB$14&gt;=$F55,CB$14&lt;Ввод!$G$88))*N(Ввод!$G$89=4)+N(AND(CB$14&gt;=$F55,CB$14&lt;Ввод!$G$88))*N(Ввод!$G$89=2)*N(OR(MONTH(CB$14)=4,MONTH(CB$14)=10))</f>
        <v>0</v>
      </c>
      <c r="CC55" s="144">
        <f>N(AND(CC$14&gt;=$F55,CC$14&lt;Ввод!$G$88))*N(Ввод!$G$89=4)+N(AND(CC$14&gt;=$F55,CC$14&lt;Ввод!$G$88))*N(Ввод!$G$89=2)*N(OR(MONTH(CC$14)=4,MONTH(CC$14)=10))</f>
        <v>0</v>
      </c>
      <c r="CD55" s="144">
        <f>N(AND(CD$14&gt;=$F55,CD$14&lt;Ввод!$G$88))*N(Ввод!$G$89=4)+N(AND(CD$14&gt;=$F55,CD$14&lt;Ввод!$G$88))*N(Ввод!$G$89=2)*N(OR(MONTH(CD$14)=4,MONTH(CD$14)=10))</f>
        <v>0</v>
      </c>
      <c r="CE55" s="144">
        <f>N(AND(CE$14&gt;=$F55,CE$14&lt;Ввод!$G$88))*N(Ввод!$G$89=4)+N(AND(CE$14&gt;=$F55,CE$14&lt;Ввод!$G$88))*N(Ввод!$G$89=2)*N(OR(MONTH(CE$14)=4,MONTH(CE$14)=10))</f>
        <v>0</v>
      </c>
      <c r="CF55" s="144">
        <f>N(AND(CF$14&gt;=$F55,CF$14&lt;Ввод!$G$88))*N(Ввод!$G$89=4)+N(AND(CF$14&gt;=$F55,CF$14&lt;Ввод!$G$88))*N(Ввод!$G$89=2)*N(OR(MONTH(CF$14)=4,MONTH(CF$14)=10))</f>
        <v>0</v>
      </c>
      <c r="CG55" s="144">
        <f>N(AND(CG$14&gt;=$F55,CG$14&lt;Ввод!$G$88))*N(Ввод!$G$89=4)+N(AND(CG$14&gt;=$F55,CG$14&lt;Ввод!$G$88))*N(Ввод!$G$89=2)*N(OR(MONTH(CG$14)=4,MONTH(CG$14)=10))</f>
        <v>0</v>
      </c>
      <c r="CH55" s="144">
        <f>N(AND(CH$14&gt;=$F55,CH$14&lt;Ввод!$G$88))*N(Ввод!$G$89=4)+N(AND(CH$14&gt;=$F55,CH$14&lt;Ввод!$G$88))*N(Ввод!$G$89=2)*N(OR(MONTH(CH$14)=4,MONTH(CH$14)=10))</f>
        <v>0</v>
      </c>
      <c r="CI55" s="144">
        <f>N(AND(CI$14&gt;=$F55,CI$14&lt;Ввод!$G$88))*N(Ввод!$G$89=4)+N(AND(CI$14&gt;=$F55,CI$14&lt;Ввод!$G$88))*N(Ввод!$G$89=2)*N(OR(MONTH(CI$14)=4,MONTH(CI$14)=10))</f>
        <v>0</v>
      </c>
      <c r="CJ55" s="144">
        <f>N(AND(CJ$14&gt;=$F55,CJ$14&lt;Ввод!$G$88))*N(Ввод!$G$89=4)+N(AND(CJ$14&gt;=$F55,CJ$14&lt;Ввод!$G$88))*N(Ввод!$G$89=2)*N(OR(MONTH(CJ$14)=4,MONTH(CJ$14)=10))</f>
        <v>0</v>
      </c>
      <c r="CK55" s="144">
        <f>N(AND(CK$14&gt;=$F55,CK$14&lt;Ввод!$G$88))*N(Ввод!$G$89=4)+N(AND(CK$14&gt;=$F55,CK$14&lt;Ввод!$G$88))*N(Ввод!$G$89=2)*N(OR(MONTH(CK$14)=4,MONTH(CK$14)=10))</f>
        <v>0</v>
      </c>
      <c r="CL55" s="144">
        <f>N(AND(CL$14&gt;=$F55,CL$14&lt;Ввод!$G$88))*N(Ввод!$G$89=4)+N(AND(CL$14&gt;=$F55,CL$14&lt;Ввод!$G$88))*N(Ввод!$G$89=2)*N(OR(MONTH(CL$14)=4,MONTH(CL$14)=10))</f>
        <v>0</v>
      </c>
      <c r="CM55" s="144">
        <f>N(AND(CM$14&gt;=$F55,CM$14&lt;Ввод!$G$88))*N(Ввод!$G$89=4)+N(AND(CM$14&gt;=$F55,CM$14&lt;Ввод!$G$88))*N(Ввод!$G$89=2)*N(OR(MONTH(CM$14)=4,MONTH(CM$14)=10))</f>
        <v>0</v>
      </c>
      <c r="CN55" s="144">
        <f>N(AND(CN$14&gt;=$F55,CN$14&lt;Ввод!$G$88))*N(Ввод!$G$89=4)+N(AND(CN$14&gt;=$F55,CN$14&lt;Ввод!$G$88))*N(Ввод!$G$89=2)*N(OR(MONTH(CN$14)=4,MONTH(CN$14)=10))</f>
        <v>0</v>
      </c>
      <c r="CO55" s="144">
        <f>N(AND(CO$14&gt;=$F55,CO$14&lt;Ввод!$G$88))*N(Ввод!$G$89=4)+N(AND(CO$14&gt;=$F55,CO$14&lt;Ввод!$G$88))*N(Ввод!$G$89=2)*N(OR(MONTH(CO$14)=4,MONTH(CO$14)=10))</f>
        <v>0</v>
      </c>
      <c r="CP55" s="144">
        <f>N(AND(CP$14&gt;=$F55,CP$14&lt;Ввод!$G$88))*N(Ввод!$G$89=4)+N(AND(CP$14&gt;=$F55,CP$14&lt;Ввод!$G$88))*N(Ввод!$G$89=2)*N(OR(MONTH(CP$14)=4,MONTH(CP$14)=10))</f>
        <v>0</v>
      </c>
      <c r="CQ55" s="144">
        <f>N(AND(CQ$14&gt;=$F55,CQ$14&lt;Ввод!$G$88))*N(Ввод!$G$89=4)+N(AND(CQ$14&gt;=$F55,CQ$14&lt;Ввод!$G$88))*N(Ввод!$G$89=2)*N(OR(MONTH(CQ$14)=4,MONTH(CQ$14)=10))</f>
        <v>0</v>
      </c>
      <c r="CR55" s="144">
        <f>N(AND(CR$14&gt;=$F55,CR$14&lt;Ввод!$G$88))*N(Ввод!$G$89=4)+N(AND(CR$14&gt;=$F55,CR$14&lt;Ввод!$G$88))*N(Ввод!$G$89=2)*N(OR(MONTH(CR$14)=4,MONTH(CR$14)=10))</f>
        <v>0</v>
      </c>
      <c r="CS55" s="144">
        <f>N(AND(CS$14&gt;=$F55,CS$14&lt;Ввод!$G$88))*N(Ввод!$G$89=4)+N(AND(CS$14&gt;=$F55,CS$14&lt;Ввод!$G$88))*N(Ввод!$G$89=2)*N(OR(MONTH(CS$14)=4,MONTH(CS$14)=10))</f>
        <v>0</v>
      </c>
      <c r="CT55" s="144">
        <f>N(AND(CT$14&gt;=$F55,CT$14&lt;Ввод!$G$88))*N(Ввод!$G$89=4)+N(AND(CT$14&gt;=$F55,CT$14&lt;Ввод!$G$88))*N(Ввод!$G$89=2)*N(OR(MONTH(CT$14)=4,MONTH(CT$14)=10))</f>
        <v>0</v>
      </c>
      <c r="CU55" s="144">
        <f>N(AND(CU$14&gt;=$F55,CU$14&lt;Ввод!$G$88))*N(Ввод!$G$89=4)+N(AND(CU$14&gt;=$F55,CU$14&lt;Ввод!$G$88))*N(Ввод!$G$89=2)*N(OR(MONTH(CU$14)=4,MONTH(CU$14)=10))</f>
        <v>0</v>
      </c>
      <c r="CV55" s="144">
        <f>N(AND(CV$14&gt;=$F55,CV$14&lt;Ввод!$G$88))*N(Ввод!$G$89=4)+N(AND(CV$14&gt;=$F55,CV$14&lt;Ввод!$G$88))*N(Ввод!$G$89=2)*N(OR(MONTH(CV$14)=4,MONTH(CV$14)=10))</f>
        <v>0</v>
      </c>
      <c r="CW55" s="144">
        <f>N(AND(CW$14&gt;=$F55,CW$14&lt;Ввод!$G$88))*N(Ввод!$G$89=4)+N(AND(CW$14&gt;=$F55,CW$14&lt;Ввод!$G$88))*N(Ввод!$G$89=2)*N(OR(MONTH(CW$14)=4,MONTH(CW$14)=10))</f>
        <v>0</v>
      </c>
      <c r="CX55" s="144">
        <f>N(AND(CX$14&gt;=$F55,CX$14&lt;Ввод!$G$88))*N(Ввод!$G$89=4)+N(AND(CX$14&gt;=$F55,CX$14&lt;Ввод!$G$88))*N(Ввод!$G$89=2)*N(OR(MONTH(CX$14)=4,MONTH(CX$14)=10))</f>
        <v>0</v>
      </c>
      <c r="CY55" s="144">
        <f>N(AND(CY$14&gt;=$F55,CY$14&lt;Ввод!$G$88))*N(Ввод!$G$89=4)+N(AND(CY$14&gt;=$F55,CY$14&lt;Ввод!$G$88))*N(Ввод!$G$89=2)*N(OR(MONTH(CY$14)=4,MONTH(CY$14)=10))</f>
        <v>0</v>
      </c>
      <c r="CZ55" s="144">
        <f>N(AND(CZ$14&gt;=$F55,CZ$14&lt;Ввод!$G$88))*N(Ввод!$G$89=4)+N(AND(CZ$14&gt;=$F55,CZ$14&lt;Ввод!$G$88))*N(Ввод!$G$89=2)*N(OR(MONTH(CZ$14)=4,MONTH(CZ$14)=10))</f>
        <v>0</v>
      </c>
      <c r="DA55" s="144">
        <f>N(AND(DA$14&gt;=$F55,DA$14&lt;Ввод!$G$88))*N(Ввод!$G$89=4)+N(AND(DA$14&gt;=$F55,DA$14&lt;Ввод!$G$88))*N(Ввод!$G$89=2)*N(OR(MONTH(DA$14)=4,MONTH(DA$14)=10))</f>
        <v>0</v>
      </c>
      <c r="DB55" s="144">
        <f>N(AND(DB$14&gt;=$F55,DB$14&lt;Ввод!$G$88))*N(Ввод!$G$89=4)+N(AND(DB$14&gt;=$F55,DB$14&lt;Ввод!$G$88))*N(Ввод!$G$89=2)*N(OR(MONTH(DB$14)=4,MONTH(DB$14)=10))</f>
        <v>0</v>
      </c>
      <c r="DC55" s="144">
        <f>N(AND(DC$14&gt;=$F55,DC$14&lt;Ввод!$G$88))*N(Ввод!$G$89=4)+N(AND(DC$14&gt;=$F55,DC$14&lt;Ввод!$G$88))*N(Ввод!$G$89=2)*N(OR(MONTH(DC$14)=4,MONTH(DC$14)=10))</f>
        <v>0</v>
      </c>
      <c r="DD55" s="144">
        <f>N(AND(DD$14&gt;=$F55,DD$14&lt;Ввод!$G$88))*N(Ввод!$G$89=4)+N(AND(DD$14&gt;=$F55,DD$14&lt;Ввод!$G$88))*N(Ввод!$G$89=2)*N(OR(MONTH(DD$14)=4,MONTH(DD$14)=10))</f>
        <v>0</v>
      </c>
      <c r="DE55" s="144">
        <f>N(AND(DE$14&gt;=$F55,DE$14&lt;Ввод!$G$88))*N(Ввод!$G$89=4)+N(AND(DE$14&gt;=$F55,DE$14&lt;Ввод!$G$88))*N(Ввод!$G$89=2)*N(OR(MONTH(DE$14)=4,MONTH(DE$14)=10))</f>
        <v>0</v>
      </c>
      <c r="DF55" s="144">
        <f>N(AND(DF$14&gt;=$F55,DF$14&lt;Ввод!$G$88))*N(Ввод!$G$89=4)+N(AND(DF$14&gt;=$F55,DF$14&lt;Ввод!$G$88))*N(Ввод!$G$89=2)*N(OR(MONTH(DF$14)=4,MONTH(DF$14)=10))</f>
        <v>0</v>
      </c>
      <c r="DG55" s="144">
        <f>N(AND(DG$14&gt;=$F55,DG$14&lt;Ввод!$G$88))*N(Ввод!$G$89=4)+N(AND(DG$14&gt;=$F55,DG$14&lt;Ввод!$G$88))*N(Ввод!$G$89=2)*N(OR(MONTH(DG$14)=4,MONTH(DG$14)=10))</f>
        <v>0</v>
      </c>
      <c r="DH55" s="144">
        <f>N(AND(DH$14&gt;=$F55,DH$14&lt;Ввод!$G$88))*N(Ввод!$G$89=4)+N(AND(DH$14&gt;=$F55,DH$14&lt;Ввод!$G$88))*N(Ввод!$G$89=2)*N(OR(MONTH(DH$14)=4,MONTH(DH$14)=10))</f>
        <v>0</v>
      </c>
      <c r="DI55" s="144">
        <f>N(AND(DI$14&gt;=$F55,DI$14&lt;Ввод!$G$88))*N(Ввод!$G$89=4)+N(AND(DI$14&gt;=$F55,DI$14&lt;Ввод!$G$88))*N(Ввод!$G$89=2)*N(OR(MONTH(DI$14)=4,MONTH(DI$14)=10))</f>
        <v>0</v>
      </c>
      <c r="DJ55" s="144">
        <f>N(AND(DJ$14&gt;=$F55,DJ$14&lt;Ввод!$G$88))*N(Ввод!$G$89=4)+N(AND(DJ$14&gt;=$F55,DJ$14&lt;Ввод!$G$88))*N(Ввод!$G$89=2)*N(OR(MONTH(DJ$14)=4,MONTH(DJ$14)=10))</f>
        <v>0</v>
      </c>
    </row>
    <row r="56" spans="2:114" ht="15" hidden="1" customHeight="1" outlineLevel="1" x14ac:dyDescent="0.25">
      <c r="B56" t="s">
        <v>486</v>
      </c>
      <c r="F56" s="38">
        <f t="shared" ref="F56:F69" si="37">EOMONTH(F55,2)+1</f>
        <v>46478</v>
      </c>
      <c r="G56" s="42">
        <f>MATCH(DATE(YEAR(F56),MONTH(F56)-Ввод!$G$86*3*4,DAY(F56)),J$14:DJ$14,0)-1</f>
        <v>5</v>
      </c>
      <c r="H56" s="144">
        <f t="shared" ca="1" si="35"/>
        <v>0</v>
      </c>
      <c r="I56" s="144">
        <f t="shared" si="36"/>
        <v>30</v>
      </c>
      <c r="J56" s="144">
        <f>N(AND(J$14&gt;=$F56,J$14&lt;Ввод!$G$88))*N(Ввод!$G$89=4)+N(AND(J$14&gt;=$F56,J$14&lt;Ввод!$G$88))*N(Ввод!$G$89=2)*N(OR(MONTH(J$14)=4,MONTH(J$14)=10))</f>
        <v>0</v>
      </c>
      <c r="K56" s="144">
        <f>N(AND(K$14&gt;=$F56,K$14&lt;Ввод!$G$88))*N(Ввод!$G$89=4)+N(AND(K$14&gt;=$F56,K$14&lt;Ввод!$G$88))*N(Ввод!$G$89=2)*N(OR(MONTH(K$14)=4,MONTH(K$14)=10))</f>
        <v>0</v>
      </c>
      <c r="L56" s="144">
        <f>N(AND(L$14&gt;=$F56,L$14&lt;Ввод!$G$88))*N(Ввод!$G$89=4)+N(AND(L$14&gt;=$F56,L$14&lt;Ввод!$G$88))*N(Ввод!$G$89=2)*N(OR(MONTH(L$14)=4,MONTH(L$14)=10))</f>
        <v>0</v>
      </c>
      <c r="M56" s="144">
        <f>N(AND(M$14&gt;=$F56,M$14&lt;Ввод!$G$88))*N(Ввод!$G$89=4)+N(AND(M$14&gt;=$F56,M$14&lt;Ввод!$G$88))*N(Ввод!$G$89=2)*N(OR(MONTH(M$14)=4,MONTH(M$14)=10))</f>
        <v>0</v>
      </c>
      <c r="N56" s="144">
        <f>N(AND(N$14&gt;=$F56,N$14&lt;Ввод!$G$88))*N(Ввод!$G$89=4)+N(AND(N$14&gt;=$F56,N$14&lt;Ввод!$G$88))*N(Ввод!$G$89=2)*N(OR(MONTH(N$14)=4,MONTH(N$14)=10))</f>
        <v>0</v>
      </c>
      <c r="O56" s="144">
        <f>N(AND(O$14&gt;=$F56,O$14&lt;Ввод!$G$88))*N(Ввод!$G$89=4)+N(AND(O$14&gt;=$F56,O$14&lt;Ввод!$G$88))*N(Ввод!$G$89=2)*N(OR(MONTH(O$14)=4,MONTH(O$14)=10))</f>
        <v>0</v>
      </c>
      <c r="P56" s="144">
        <f>N(AND(P$14&gt;=$F56,P$14&lt;Ввод!$G$88))*N(Ввод!$G$89=4)+N(AND(P$14&gt;=$F56,P$14&lt;Ввод!$G$88))*N(Ввод!$G$89=2)*N(OR(MONTH(P$14)=4,MONTH(P$14)=10))</f>
        <v>0</v>
      </c>
      <c r="Q56" s="144">
        <f>N(AND(Q$14&gt;=$F56,Q$14&lt;Ввод!$G$88))*N(Ввод!$G$89=4)+N(AND(Q$14&gt;=$F56,Q$14&lt;Ввод!$G$88))*N(Ввод!$G$89=2)*N(OR(MONTH(Q$14)=4,MONTH(Q$14)=10))</f>
        <v>0</v>
      </c>
      <c r="R56" s="144">
        <f>N(AND(R$14&gt;=$F56,R$14&lt;Ввод!$G$88))*N(Ввод!$G$89=4)+N(AND(R$14&gt;=$F56,R$14&lt;Ввод!$G$88))*N(Ввод!$G$89=2)*N(OR(MONTH(R$14)=4,MONTH(R$14)=10))</f>
        <v>0</v>
      </c>
      <c r="S56" s="144">
        <f>N(AND(S$14&gt;=$F56,S$14&lt;Ввод!$G$88))*N(Ввод!$G$89=4)+N(AND(S$14&gt;=$F56,S$14&lt;Ввод!$G$88))*N(Ввод!$G$89=2)*N(OR(MONTH(S$14)=4,MONTH(S$14)=10))</f>
        <v>0</v>
      </c>
      <c r="T56" s="144">
        <f>N(AND(T$14&gt;=$F56,T$14&lt;Ввод!$G$88))*N(Ввод!$G$89=4)+N(AND(T$14&gt;=$F56,T$14&lt;Ввод!$G$88))*N(Ввод!$G$89=2)*N(OR(MONTH(T$14)=4,MONTH(T$14)=10))</f>
        <v>0</v>
      </c>
      <c r="U56" s="144">
        <f>N(AND(U$14&gt;=$F56,U$14&lt;Ввод!$G$88))*N(Ввод!$G$89=4)+N(AND(U$14&gt;=$F56,U$14&lt;Ввод!$G$88))*N(Ввод!$G$89=2)*N(OR(MONTH(U$14)=4,MONTH(U$14)=10))</f>
        <v>0</v>
      </c>
      <c r="V56" s="144">
        <f>N(AND(V$14&gt;=$F56,V$14&lt;Ввод!$G$88))*N(Ввод!$G$89=4)+N(AND(V$14&gt;=$F56,V$14&lt;Ввод!$G$88))*N(Ввод!$G$89=2)*N(OR(MONTH(V$14)=4,MONTH(V$14)=10))</f>
        <v>0</v>
      </c>
      <c r="W56" s="144">
        <f>N(AND(W$14&gt;=$F56,W$14&lt;Ввод!$G$88))*N(Ввод!$G$89=4)+N(AND(W$14&gt;=$F56,W$14&lt;Ввод!$G$88))*N(Ввод!$G$89=2)*N(OR(MONTH(W$14)=4,MONTH(W$14)=10))</f>
        <v>0</v>
      </c>
      <c r="X56" s="144">
        <f>N(AND(X$14&gt;=$F56,X$14&lt;Ввод!$G$88))*N(Ввод!$G$89=4)+N(AND(X$14&gt;=$F56,X$14&lt;Ввод!$G$88))*N(Ввод!$G$89=2)*N(OR(MONTH(X$14)=4,MONTH(X$14)=10))</f>
        <v>0</v>
      </c>
      <c r="Y56" s="144">
        <f>N(AND(Y$14&gt;=$F56,Y$14&lt;Ввод!$G$88))*N(Ввод!$G$89=4)+N(AND(Y$14&gt;=$F56,Y$14&lt;Ввод!$G$88))*N(Ввод!$G$89=2)*N(OR(MONTH(Y$14)=4,MONTH(Y$14)=10))</f>
        <v>0</v>
      </c>
      <c r="Z56" s="144">
        <f>N(AND(Z$14&gt;=$F56,Z$14&lt;Ввод!$G$88))*N(Ввод!$G$89=4)+N(AND(Z$14&gt;=$F56,Z$14&lt;Ввод!$G$88))*N(Ввод!$G$89=2)*N(OR(MONTH(Z$14)=4,MONTH(Z$14)=10))</f>
        <v>0</v>
      </c>
      <c r="AA56" s="144">
        <f>N(AND(AA$14&gt;=$F56,AA$14&lt;Ввод!$G$88))*N(Ввод!$G$89=4)+N(AND(AA$14&gt;=$F56,AA$14&lt;Ввод!$G$88))*N(Ввод!$G$89=2)*N(OR(MONTH(AA$14)=4,MONTH(AA$14)=10))</f>
        <v>0</v>
      </c>
      <c r="AB56" s="144">
        <f>N(AND(AB$14&gt;=$F56,AB$14&lt;Ввод!$G$88))*N(Ввод!$G$89=4)+N(AND(AB$14&gt;=$F56,AB$14&lt;Ввод!$G$88))*N(Ввод!$G$89=2)*N(OR(MONTH(AB$14)=4,MONTH(AB$14)=10))</f>
        <v>0</v>
      </c>
      <c r="AC56" s="144">
        <f>N(AND(AC$14&gt;=$F56,AC$14&lt;Ввод!$G$88))*N(Ввод!$G$89=4)+N(AND(AC$14&gt;=$F56,AC$14&lt;Ввод!$G$88))*N(Ввод!$G$89=2)*N(OR(MONTH(AC$14)=4,MONTH(AC$14)=10))</f>
        <v>0</v>
      </c>
      <c r="AD56" s="144">
        <f>N(AND(AD$14&gt;=$F56,AD$14&lt;Ввод!$G$88))*N(Ввод!$G$89=4)+N(AND(AD$14&gt;=$F56,AD$14&lt;Ввод!$G$88))*N(Ввод!$G$89=2)*N(OR(MONTH(AD$14)=4,MONTH(AD$14)=10))</f>
        <v>0</v>
      </c>
      <c r="AE56" s="144">
        <f>N(AND(AE$14&gt;=$F56,AE$14&lt;Ввод!$G$88))*N(Ввод!$G$89=4)+N(AND(AE$14&gt;=$F56,AE$14&lt;Ввод!$G$88))*N(Ввод!$G$89=2)*N(OR(MONTH(AE$14)=4,MONTH(AE$14)=10))</f>
        <v>1</v>
      </c>
      <c r="AF56" s="144">
        <f>N(AND(AF$14&gt;=$F56,AF$14&lt;Ввод!$G$88))*N(Ввод!$G$89=4)+N(AND(AF$14&gt;=$F56,AF$14&lt;Ввод!$G$88))*N(Ввод!$G$89=2)*N(OR(MONTH(AF$14)=4,MONTH(AF$14)=10))</f>
        <v>1</v>
      </c>
      <c r="AG56" s="144">
        <f>N(AND(AG$14&gt;=$F56,AG$14&lt;Ввод!$G$88))*N(Ввод!$G$89=4)+N(AND(AG$14&gt;=$F56,AG$14&lt;Ввод!$G$88))*N(Ввод!$G$89=2)*N(OR(MONTH(AG$14)=4,MONTH(AG$14)=10))</f>
        <v>1</v>
      </c>
      <c r="AH56" s="144">
        <f>N(AND(AH$14&gt;=$F56,AH$14&lt;Ввод!$G$88))*N(Ввод!$G$89=4)+N(AND(AH$14&gt;=$F56,AH$14&lt;Ввод!$G$88))*N(Ввод!$G$89=2)*N(OR(MONTH(AH$14)=4,MONTH(AH$14)=10))</f>
        <v>1</v>
      </c>
      <c r="AI56" s="144">
        <f>N(AND(AI$14&gt;=$F56,AI$14&lt;Ввод!$G$88))*N(Ввод!$G$89=4)+N(AND(AI$14&gt;=$F56,AI$14&lt;Ввод!$G$88))*N(Ввод!$G$89=2)*N(OR(MONTH(AI$14)=4,MONTH(AI$14)=10))</f>
        <v>1</v>
      </c>
      <c r="AJ56" s="144">
        <f>N(AND(AJ$14&gt;=$F56,AJ$14&lt;Ввод!$G$88))*N(Ввод!$G$89=4)+N(AND(AJ$14&gt;=$F56,AJ$14&lt;Ввод!$G$88))*N(Ввод!$G$89=2)*N(OR(MONTH(AJ$14)=4,MONTH(AJ$14)=10))</f>
        <v>1</v>
      </c>
      <c r="AK56" s="144">
        <f>N(AND(AK$14&gt;=$F56,AK$14&lt;Ввод!$G$88))*N(Ввод!$G$89=4)+N(AND(AK$14&gt;=$F56,AK$14&lt;Ввод!$G$88))*N(Ввод!$G$89=2)*N(OR(MONTH(AK$14)=4,MONTH(AK$14)=10))</f>
        <v>1</v>
      </c>
      <c r="AL56" s="144">
        <f>N(AND(AL$14&gt;=$F56,AL$14&lt;Ввод!$G$88))*N(Ввод!$G$89=4)+N(AND(AL$14&gt;=$F56,AL$14&lt;Ввод!$G$88))*N(Ввод!$G$89=2)*N(OR(MONTH(AL$14)=4,MONTH(AL$14)=10))</f>
        <v>1</v>
      </c>
      <c r="AM56" s="144">
        <f>N(AND(AM$14&gt;=$F56,AM$14&lt;Ввод!$G$88))*N(Ввод!$G$89=4)+N(AND(AM$14&gt;=$F56,AM$14&lt;Ввод!$G$88))*N(Ввод!$G$89=2)*N(OR(MONTH(AM$14)=4,MONTH(AM$14)=10))</f>
        <v>1</v>
      </c>
      <c r="AN56" s="144">
        <f>N(AND(AN$14&gt;=$F56,AN$14&lt;Ввод!$G$88))*N(Ввод!$G$89=4)+N(AND(AN$14&gt;=$F56,AN$14&lt;Ввод!$G$88))*N(Ввод!$G$89=2)*N(OR(MONTH(AN$14)=4,MONTH(AN$14)=10))</f>
        <v>1</v>
      </c>
      <c r="AO56" s="144">
        <f>N(AND(AO$14&gt;=$F56,AO$14&lt;Ввод!$G$88))*N(Ввод!$G$89=4)+N(AND(AO$14&gt;=$F56,AO$14&lt;Ввод!$G$88))*N(Ввод!$G$89=2)*N(OR(MONTH(AO$14)=4,MONTH(AO$14)=10))</f>
        <v>1</v>
      </c>
      <c r="AP56" s="144">
        <f>N(AND(AP$14&gt;=$F56,AP$14&lt;Ввод!$G$88))*N(Ввод!$G$89=4)+N(AND(AP$14&gt;=$F56,AP$14&lt;Ввод!$G$88))*N(Ввод!$G$89=2)*N(OR(MONTH(AP$14)=4,MONTH(AP$14)=10))</f>
        <v>1</v>
      </c>
      <c r="AQ56" s="144">
        <f>N(AND(AQ$14&gt;=$F56,AQ$14&lt;Ввод!$G$88))*N(Ввод!$G$89=4)+N(AND(AQ$14&gt;=$F56,AQ$14&lt;Ввод!$G$88))*N(Ввод!$G$89=2)*N(OR(MONTH(AQ$14)=4,MONTH(AQ$14)=10))</f>
        <v>1</v>
      </c>
      <c r="AR56" s="144">
        <f>N(AND(AR$14&gt;=$F56,AR$14&lt;Ввод!$G$88))*N(Ввод!$G$89=4)+N(AND(AR$14&gt;=$F56,AR$14&lt;Ввод!$G$88))*N(Ввод!$G$89=2)*N(OR(MONTH(AR$14)=4,MONTH(AR$14)=10))</f>
        <v>1</v>
      </c>
      <c r="AS56" s="144">
        <f>N(AND(AS$14&gt;=$F56,AS$14&lt;Ввод!$G$88))*N(Ввод!$G$89=4)+N(AND(AS$14&gt;=$F56,AS$14&lt;Ввод!$G$88))*N(Ввод!$G$89=2)*N(OR(MONTH(AS$14)=4,MONTH(AS$14)=10))</f>
        <v>1</v>
      </c>
      <c r="AT56" s="144">
        <f>N(AND(AT$14&gt;=$F56,AT$14&lt;Ввод!$G$88))*N(Ввод!$G$89=4)+N(AND(AT$14&gt;=$F56,AT$14&lt;Ввод!$G$88))*N(Ввод!$G$89=2)*N(OR(MONTH(AT$14)=4,MONTH(AT$14)=10))</f>
        <v>1</v>
      </c>
      <c r="AU56" s="144">
        <f>N(AND(AU$14&gt;=$F56,AU$14&lt;Ввод!$G$88))*N(Ввод!$G$89=4)+N(AND(AU$14&gt;=$F56,AU$14&lt;Ввод!$G$88))*N(Ввод!$G$89=2)*N(OR(MONTH(AU$14)=4,MONTH(AU$14)=10))</f>
        <v>1</v>
      </c>
      <c r="AV56" s="144">
        <f>N(AND(AV$14&gt;=$F56,AV$14&lt;Ввод!$G$88))*N(Ввод!$G$89=4)+N(AND(AV$14&gt;=$F56,AV$14&lt;Ввод!$G$88))*N(Ввод!$G$89=2)*N(OR(MONTH(AV$14)=4,MONTH(AV$14)=10))</f>
        <v>1</v>
      </c>
      <c r="AW56" s="144">
        <f>N(AND(AW$14&gt;=$F56,AW$14&lt;Ввод!$G$88))*N(Ввод!$G$89=4)+N(AND(AW$14&gt;=$F56,AW$14&lt;Ввод!$G$88))*N(Ввод!$G$89=2)*N(OR(MONTH(AW$14)=4,MONTH(AW$14)=10))</f>
        <v>1</v>
      </c>
      <c r="AX56" s="144">
        <f>N(AND(AX$14&gt;=$F56,AX$14&lt;Ввод!$G$88))*N(Ввод!$G$89=4)+N(AND(AX$14&gt;=$F56,AX$14&lt;Ввод!$G$88))*N(Ввод!$G$89=2)*N(OR(MONTH(AX$14)=4,MONTH(AX$14)=10))</f>
        <v>1</v>
      </c>
      <c r="AY56" s="144">
        <f>N(AND(AY$14&gt;=$F56,AY$14&lt;Ввод!$G$88))*N(Ввод!$G$89=4)+N(AND(AY$14&gt;=$F56,AY$14&lt;Ввод!$G$88))*N(Ввод!$G$89=2)*N(OR(MONTH(AY$14)=4,MONTH(AY$14)=10))</f>
        <v>1</v>
      </c>
      <c r="AZ56" s="144">
        <f>N(AND(AZ$14&gt;=$F56,AZ$14&lt;Ввод!$G$88))*N(Ввод!$G$89=4)+N(AND(AZ$14&gt;=$F56,AZ$14&lt;Ввод!$G$88))*N(Ввод!$G$89=2)*N(OR(MONTH(AZ$14)=4,MONTH(AZ$14)=10))</f>
        <v>1</v>
      </c>
      <c r="BA56" s="144">
        <f>N(AND(BA$14&gt;=$F56,BA$14&lt;Ввод!$G$88))*N(Ввод!$G$89=4)+N(AND(BA$14&gt;=$F56,BA$14&lt;Ввод!$G$88))*N(Ввод!$G$89=2)*N(OR(MONTH(BA$14)=4,MONTH(BA$14)=10))</f>
        <v>1</v>
      </c>
      <c r="BB56" s="144">
        <f>N(AND(BB$14&gt;=$F56,BB$14&lt;Ввод!$G$88))*N(Ввод!$G$89=4)+N(AND(BB$14&gt;=$F56,BB$14&lt;Ввод!$G$88))*N(Ввод!$G$89=2)*N(OR(MONTH(BB$14)=4,MONTH(BB$14)=10))</f>
        <v>1</v>
      </c>
      <c r="BC56" s="144">
        <f>N(AND(BC$14&gt;=$F56,BC$14&lt;Ввод!$G$88))*N(Ввод!$G$89=4)+N(AND(BC$14&gt;=$F56,BC$14&lt;Ввод!$G$88))*N(Ввод!$G$89=2)*N(OR(MONTH(BC$14)=4,MONTH(BC$14)=10))</f>
        <v>1</v>
      </c>
      <c r="BD56" s="144">
        <f>N(AND(BD$14&gt;=$F56,BD$14&lt;Ввод!$G$88))*N(Ввод!$G$89=4)+N(AND(BD$14&gt;=$F56,BD$14&lt;Ввод!$G$88))*N(Ввод!$G$89=2)*N(OR(MONTH(BD$14)=4,MONTH(BD$14)=10))</f>
        <v>1</v>
      </c>
      <c r="BE56" s="144">
        <f>N(AND(BE$14&gt;=$F56,BE$14&lt;Ввод!$G$88))*N(Ввод!$G$89=4)+N(AND(BE$14&gt;=$F56,BE$14&lt;Ввод!$G$88))*N(Ввод!$G$89=2)*N(OR(MONTH(BE$14)=4,MONTH(BE$14)=10))</f>
        <v>1</v>
      </c>
      <c r="BF56" s="144">
        <f>N(AND(BF$14&gt;=$F56,BF$14&lt;Ввод!$G$88))*N(Ввод!$G$89=4)+N(AND(BF$14&gt;=$F56,BF$14&lt;Ввод!$G$88))*N(Ввод!$G$89=2)*N(OR(MONTH(BF$14)=4,MONTH(BF$14)=10))</f>
        <v>1</v>
      </c>
      <c r="BG56" s="144">
        <f>N(AND(BG$14&gt;=$F56,BG$14&lt;Ввод!$G$88))*N(Ввод!$G$89=4)+N(AND(BG$14&gt;=$F56,BG$14&lt;Ввод!$G$88))*N(Ввод!$G$89=2)*N(OR(MONTH(BG$14)=4,MONTH(BG$14)=10))</f>
        <v>1</v>
      </c>
      <c r="BH56" s="144">
        <f>N(AND(BH$14&gt;=$F56,BH$14&lt;Ввод!$G$88))*N(Ввод!$G$89=4)+N(AND(BH$14&gt;=$F56,BH$14&lt;Ввод!$G$88))*N(Ввод!$G$89=2)*N(OR(MONTH(BH$14)=4,MONTH(BH$14)=10))</f>
        <v>1</v>
      </c>
      <c r="BI56" s="144">
        <f>N(AND(BI$14&gt;=$F56,BI$14&lt;Ввод!$G$88))*N(Ввод!$G$89=4)+N(AND(BI$14&gt;=$F56,BI$14&lt;Ввод!$G$88))*N(Ввод!$G$89=2)*N(OR(MONTH(BI$14)=4,MONTH(BI$14)=10))</f>
        <v>0</v>
      </c>
      <c r="BJ56" s="144">
        <f>N(AND(BJ$14&gt;=$F56,BJ$14&lt;Ввод!$G$88))*N(Ввод!$G$89=4)+N(AND(BJ$14&gt;=$F56,BJ$14&lt;Ввод!$G$88))*N(Ввод!$G$89=2)*N(OR(MONTH(BJ$14)=4,MONTH(BJ$14)=10))</f>
        <v>0</v>
      </c>
      <c r="BK56" s="144">
        <f>N(AND(BK$14&gt;=$F56,BK$14&lt;Ввод!$G$88))*N(Ввод!$G$89=4)+N(AND(BK$14&gt;=$F56,BK$14&lt;Ввод!$G$88))*N(Ввод!$G$89=2)*N(OR(MONTH(BK$14)=4,MONTH(BK$14)=10))</f>
        <v>0</v>
      </c>
      <c r="BL56" s="144">
        <f>N(AND(BL$14&gt;=$F56,BL$14&lt;Ввод!$G$88))*N(Ввод!$G$89=4)+N(AND(BL$14&gt;=$F56,BL$14&lt;Ввод!$G$88))*N(Ввод!$G$89=2)*N(OR(MONTH(BL$14)=4,MONTH(BL$14)=10))</f>
        <v>0</v>
      </c>
      <c r="BM56" s="144">
        <f>N(AND(BM$14&gt;=$F56,BM$14&lt;Ввод!$G$88))*N(Ввод!$G$89=4)+N(AND(BM$14&gt;=$F56,BM$14&lt;Ввод!$G$88))*N(Ввод!$G$89=2)*N(OR(MONTH(BM$14)=4,MONTH(BM$14)=10))</f>
        <v>0</v>
      </c>
      <c r="BN56" s="144">
        <f>N(AND(BN$14&gt;=$F56,BN$14&lt;Ввод!$G$88))*N(Ввод!$G$89=4)+N(AND(BN$14&gt;=$F56,BN$14&lt;Ввод!$G$88))*N(Ввод!$G$89=2)*N(OR(MONTH(BN$14)=4,MONTH(BN$14)=10))</f>
        <v>0</v>
      </c>
      <c r="BO56" s="144">
        <f>N(AND(BO$14&gt;=$F56,BO$14&lt;Ввод!$G$88))*N(Ввод!$G$89=4)+N(AND(BO$14&gt;=$F56,BO$14&lt;Ввод!$G$88))*N(Ввод!$G$89=2)*N(OR(MONTH(BO$14)=4,MONTH(BO$14)=10))</f>
        <v>0</v>
      </c>
      <c r="BP56" s="144">
        <f>N(AND(BP$14&gt;=$F56,BP$14&lt;Ввод!$G$88))*N(Ввод!$G$89=4)+N(AND(BP$14&gt;=$F56,BP$14&lt;Ввод!$G$88))*N(Ввод!$G$89=2)*N(OR(MONTH(BP$14)=4,MONTH(BP$14)=10))</f>
        <v>0</v>
      </c>
      <c r="BQ56" s="144">
        <f>N(AND(BQ$14&gt;=$F56,BQ$14&lt;Ввод!$G$88))*N(Ввод!$G$89=4)+N(AND(BQ$14&gt;=$F56,BQ$14&lt;Ввод!$G$88))*N(Ввод!$G$89=2)*N(OR(MONTH(BQ$14)=4,MONTH(BQ$14)=10))</f>
        <v>0</v>
      </c>
      <c r="BR56" s="144">
        <f>N(AND(BR$14&gt;=$F56,BR$14&lt;Ввод!$G$88))*N(Ввод!$G$89=4)+N(AND(BR$14&gt;=$F56,BR$14&lt;Ввод!$G$88))*N(Ввод!$G$89=2)*N(OR(MONTH(BR$14)=4,MONTH(BR$14)=10))</f>
        <v>0</v>
      </c>
      <c r="BS56" s="144">
        <f>N(AND(BS$14&gt;=$F56,BS$14&lt;Ввод!$G$88))*N(Ввод!$G$89=4)+N(AND(BS$14&gt;=$F56,BS$14&lt;Ввод!$G$88))*N(Ввод!$G$89=2)*N(OR(MONTH(BS$14)=4,MONTH(BS$14)=10))</f>
        <v>0</v>
      </c>
      <c r="BT56" s="144">
        <f>N(AND(BT$14&gt;=$F56,BT$14&lt;Ввод!$G$88))*N(Ввод!$G$89=4)+N(AND(BT$14&gt;=$F56,BT$14&lt;Ввод!$G$88))*N(Ввод!$G$89=2)*N(OR(MONTH(BT$14)=4,MONTH(BT$14)=10))</f>
        <v>0</v>
      </c>
      <c r="BU56" s="144">
        <f>N(AND(BU$14&gt;=$F56,BU$14&lt;Ввод!$G$88))*N(Ввод!$G$89=4)+N(AND(BU$14&gt;=$F56,BU$14&lt;Ввод!$G$88))*N(Ввод!$G$89=2)*N(OR(MONTH(BU$14)=4,MONTH(BU$14)=10))</f>
        <v>0</v>
      </c>
      <c r="BV56" s="144">
        <f>N(AND(BV$14&gt;=$F56,BV$14&lt;Ввод!$G$88))*N(Ввод!$G$89=4)+N(AND(BV$14&gt;=$F56,BV$14&lt;Ввод!$G$88))*N(Ввод!$G$89=2)*N(OR(MONTH(BV$14)=4,MONTH(BV$14)=10))</f>
        <v>0</v>
      </c>
      <c r="BW56" s="144">
        <f>N(AND(BW$14&gt;=$F56,BW$14&lt;Ввод!$G$88))*N(Ввод!$G$89=4)+N(AND(BW$14&gt;=$F56,BW$14&lt;Ввод!$G$88))*N(Ввод!$G$89=2)*N(OR(MONTH(BW$14)=4,MONTH(BW$14)=10))</f>
        <v>0</v>
      </c>
      <c r="BX56" s="144">
        <f>N(AND(BX$14&gt;=$F56,BX$14&lt;Ввод!$G$88))*N(Ввод!$G$89=4)+N(AND(BX$14&gt;=$F56,BX$14&lt;Ввод!$G$88))*N(Ввод!$G$89=2)*N(OR(MONTH(BX$14)=4,MONTH(BX$14)=10))</f>
        <v>0</v>
      </c>
      <c r="BY56" s="144">
        <f>N(AND(BY$14&gt;=$F56,BY$14&lt;Ввод!$G$88))*N(Ввод!$G$89=4)+N(AND(BY$14&gt;=$F56,BY$14&lt;Ввод!$G$88))*N(Ввод!$G$89=2)*N(OR(MONTH(BY$14)=4,MONTH(BY$14)=10))</f>
        <v>0</v>
      </c>
      <c r="BZ56" s="144">
        <f>N(AND(BZ$14&gt;=$F56,BZ$14&lt;Ввод!$G$88))*N(Ввод!$G$89=4)+N(AND(BZ$14&gt;=$F56,BZ$14&lt;Ввод!$G$88))*N(Ввод!$G$89=2)*N(OR(MONTH(BZ$14)=4,MONTH(BZ$14)=10))</f>
        <v>0</v>
      </c>
      <c r="CA56" s="144">
        <f>N(AND(CA$14&gt;=$F56,CA$14&lt;Ввод!$G$88))*N(Ввод!$G$89=4)+N(AND(CA$14&gt;=$F56,CA$14&lt;Ввод!$G$88))*N(Ввод!$G$89=2)*N(OR(MONTH(CA$14)=4,MONTH(CA$14)=10))</f>
        <v>0</v>
      </c>
      <c r="CB56" s="144">
        <f>N(AND(CB$14&gt;=$F56,CB$14&lt;Ввод!$G$88))*N(Ввод!$G$89=4)+N(AND(CB$14&gt;=$F56,CB$14&lt;Ввод!$G$88))*N(Ввод!$G$89=2)*N(OR(MONTH(CB$14)=4,MONTH(CB$14)=10))</f>
        <v>0</v>
      </c>
      <c r="CC56" s="144">
        <f>N(AND(CC$14&gt;=$F56,CC$14&lt;Ввод!$G$88))*N(Ввод!$G$89=4)+N(AND(CC$14&gt;=$F56,CC$14&lt;Ввод!$G$88))*N(Ввод!$G$89=2)*N(OR(MONTH(CC$14)=4,MONTH(CC$14)=10))</f>
        <v>0</v>
      </c>
      <c r="CD56" s="144">
        <f>N(AND(CD$14&gt;=$F56,CD$14&lt;Ввод!$G$88))*N(Ввод!$G$89=4)+N(AND(CD$14&gt;=$F56,CD$14&lt;Ввод!$G$88))*N(Ввод!$G$89=2)*N(OR(MONTH(CD$14)=4,MONTH(CD$14)=10))</f>
        <v>0</v>
      </c>
      <c r="CE56" s="144">
        <f>N(AND(CE$14&gt;=$F56,CE$14&lt;Ввод!$G$88))*N(Ввод!$G$89=4)+N(AND(CE$14&gt;=$F56,CE$14&lt;Ввод!$G$88))*N(Ввод!$G$89=2)*N(OR(MONTH(CE$14)=4,MONTH(CE$14)=10))</f>
        <v>0</v>
      </c>
      <c r="CF56" s="144">
        <f>N(AND(CF$14&gt;=$F56,CF$14&lt;Ввод!$G$88))*N(Ввод!$G$89=4)+N(AND(CF$14&gt;=$F56,CF$14&lt;Ввод!$G$88))*N(Ввод!$G$89=2)*N(OR(MONTH(CF$14)=4,MONTH(CF$14)=10))</f>
        <v>0</v>
      </c>
      <c r="CG56" s="144">
        <f>N(AND(CG$14&gt;=$F56,CG$14&lt;Ввод!$G$88))*N(Ввод!$G$89=4)+N(AND(CG$14&gt;=$F56,CG$14&lt;Ввод!$G$88))*N(Ввод!$G$89=2)*N(OR(MONTH(CG$14)=4,MONTH(CG$14)=10))</f>
        <v>0</v>
      </c>
      <c r="CH56" s="144">
        <f>N(AND(CH$14&gt;=$F56,CH$14&lt;Ввод!$G$88))*N(Ввод!$G$89=4)+N(AND(CH$14&gt;=$F56,CH$14&lt;Ввод!$G$88))*N(Ввод!$G$89=2)*N(OR(MONTH(CH$14)=4,MONTH(CH$14)=10))</f>
        <v>0</v>
      </c>
      <c r="CI56" s="144">
        <f>N(AND(CI$14&gt;=$F56,CI$14&lt;Ввод!$G$88))*N(Ввод!$G$89=4)+N(AND(CI$14&gt;=$F56,CI$14&lt;Ввод!$G$88))*N(Ввод!$G$89=2)*N(OR(MONTH(CI$14)=4,MONTH(CI$14)=10))</f>
        <v>0</v>
      </c>
      <c r="CJ56" s="144">
        <f>N(AND(CJ$14&gt;=$F56,CJ$14&lt;Ввод!$G$88))*N(Ввод!$G$89=4)+N(AND(CJ$14&gt;=$F56,CJ$14&lt;Ввод!$G$88))*N(Ввод!$G$89=2)*N(OR(MONTH(CJ$14)=4,MONTH(CJ$14)=10))</f>
        <v>0</v>
      </c>
      <c r="CK56" s="144">
        <f>N(AND(CK$14&gt;=$F56,CK$14&lt;Ввод!$G$88))*N(Ввод!$G$89=4)+N(AND(CK$14&gt;=$F56,CK$14&lt;Ввод!$G$88))*N(Ввод!$G$89=2)*N(OR(MONTH(CK$14)=4,MONTH(CK$14)=10))</f>
        <v>0</v>
      </c>
      <c r="CL56" s="144">
        <f>N(AND(CL$14&gt;=$F56,CL$14&lt;Ввод!$G$88))*N(Ввод!$G$89=4)+N(AND(CL$14&gt;=$F56,CL$14&lt;Ввод!$G$88))*N(Ввод!$G$89=2)*N(OR(MONTH(CL$14)=4,MONTH(CL$14)=10))</f>
        <v>0</v>
      </c>
      <c r="CM56" s="144">
        <f>N(AND(CM$14&gt;=$F56,CM$14&lt;Ввод!$G$88))*N(Ввод!$G$89=4)+N(AND(CM$14&gt;=$F56,CM$14&lt;Ввод!$G$88))*N(Ввод!$G$89=2)*N(OR(MONTH(CM$14)=4,MONTH(CM$14)=10))</f>
        <v>0</v>
      </c>
      <c r="CN56" s="144">
        <f>N(AND(CN$14&gt;=$F56,CN$14&lt;Ввод!$G$88))*N(Ввод!$G$89=4)+N(AND(CN$14&gt;=$F56,CN$14&lt;Ввод!$G$88))*N(Ввод!$G$89=2)*N(OR(MONTH(CN$14)=4,MONTH(CN$14)=10))</f>
        <v>0</v>
      </c>
      <c r="CO56" s="144">
        <f>N(AND(CO$14&gt;=$F56,CO$14&lt;Ввод!$G$88))*N(Ввод!$G$89=4)+N(AND(CO$14&gt;=$F56,CO$14&lt;Ввод!$G$88))*N(Ввод!$G$89=2)*N(OR(MONTH(CO$14)=4,MONTH(CO$14)=10))</f>
        <v>0</v>
      </c>
      <c r="CP56" s="144">
        <f>N(AND(CP$14&gt;=$F56,CP$14&lt;Ввод!$G$88))*N(Ввод!$G$89=4)+N(AND(CP$14&gt;=$F56,CP$14&lt;Ввод!$G$88))*N(Ввод!$G$89=2)*N(OR(MONTH(CP$14)=4,MONTH(CP$14)=10))</f>
        <v>0</v>
      </c>
      <c r="CQ56" s="144">
        <f>N(AND(CQ$14&gt;=$F56,CQ$14&lt;Ввод!$G$88))*N(Ввод!$G$89=4)+N(AND(CQ$14&gt;=$F56,CQ$14&lt;Ввод!$G$88))*N(Ввод!$G$89=2)*N(OR(MONTH(CQ$14)=4,MONTH(CQ$14)=10))</f>
        <v>0</v>
      </c>
      <c r="CR56" s="144">
        <f>N(AND(CR$14&gt;=$F56,CR$14&lt;Ввод!$G$88))*N(Ввод!$G$89=4)+N(AND(CR$14&gt;=$F56,CR$14&lt;Ввод!$G$88))*N(Ввод!$G$89=2)*N(OR(MONTH(CR$14)=4,MONTH(CR$14)=10))</f>
        <v>0</v>
      </c>
      <c r="CS56" s="144">
        <f>N(AND(CS$14&gt;=$F56,CS$14&lt;Ввод!$G$88))*N(Ввод!$G$89=4)+N(AND(CS$14&gt;=$F56,CS$14&lt;Ввод!$G$88))*N(Ввод!$G$89=2)*N(OR(MONTH(CS$14)=4,MONTH(CS$14)=10))</f>
        <v>0</v>
      </c>
      <c r="CT56" s="144">
        <f>N(AND(CT$14&gt;=$F56,CT$14&lt;Ввод!$G$88))*N(Ввод!$G$89=4)+N(AND(CT$14&gt;=$F56,CT$14&lt;Ввод!$G$88))*N(Ввод!$G$89=2)*N(OR(MONTH(CT$14)=4,MONTH(CT$14)=10))</f>
        <v>0</v>
      </c>
      <c r="CU56" s="144">
        <f>N(AND(CU$14&gt;=$F56,CU$14&lt;Ввод!$G$88))*N(Ввод!$G$89=4)+N(AND(CU$14&gt;=$F56,CU$14&lt;Ввод!$G$88))*N(Ввод!$G$89=2)*N(OR(MONTH(CU$14)=4,MONTH(CU$14)=10))</f>
        <v>0</v>
      </c>
      <c r="CV56" s="144">
        <f>N(AND(CV$14&gt;=$F56,CV$14&lt;Ввод!$G$88))*N(Ввод!$G$89=4)+N(AND(CV$14&gt;=$F56,CV$14&lt;Ввод!$G$88))*N(Ввод!$G$89=2)*N(OR(MONTH(CV$14)=4,MONTH(CV$14)=10))</f>
        <v>0</v>
      </c>
      <c r="CW56" s="144">
        <f>N(AND(CW$14&gt;=$F56,CW$14&lt;Ввод!$G$88))*N(Ввод!$G$89=4)+N(AND(CW$14&gt;=$F56,CW$14&lt;Ввод!$G$88))*N(Ввод!$G$89=2)*N(OR(MONTH(CW$14)=4,MONTH(CW$14)=10))</f>
        <v>0</v>
      </c>
      <c r="CX56" s="144">
        <f>N(AND(CX$14&gt;=$F56,CX$14&lt;Ввод!$G$88))*N(Ввод!$G$89=4)+N(AND(CX$14&gt;=$F56,CX$14&lt;Ввод!$G$88))*N(Ввод!$G$89=2)*N(OR(MONTH(CX$14)=4,MONTH(CX$14)=10))</f>
        <v>0</v>
      </c>
      <c r="CY56" s="144">
        <f>N(AND(CY$14&gt;=$F56,CY$14&lt;Ввод!$G$88))*N(Ввод!$G$89=4)+N(AND(CY$14&gt;=$F56,CY$14&lt;Ввод!$G$88))*N(Ввод!$G$89=2)*N(OR(MONTH(CY$14)=4,MONTH(CY$14)=10))</f>
        <v>0</v>
      </c>
      <c r="CZ56" s="144">
        <f>N(AND(CZ$14&gt;=$F56,CZ$14&lt;Ввод!$G$88))*N(Ввод!$G$89=4)+N(AND(CZ$14&gt;=$F56,CZ$14&lt;Ввод!$G$88))*N(Ввод!$G$89=2)*N(OR(MONTH(CZ$14)=4,MONTH(CZ$14)=10))</f>
        <v>0</v>
      </c>
      <c r="DA56" s="144">
        <f>N(AND(DA$14&gt;=$F56,DA$14&lt;Ввод!$G$88))*N(Ввод!$G$89=4)+N(AND(DA$14&gt;=$F56,DA$14&lt;Ввод!$G$88))*N(Ввод!$G$89=2)*N(OR(MONTH(DA$14)=4,MONTH(DA$14)=10))</f>
        <v>0</v>
      </c>
      <c r="DB56" s="144">
        <f>N(AND(DB$14&gt;=$F56,DB$14&lt;Ввод!$G$88))*N(Ввод!$G$89=4)+N(AND(DB$14&gt;=$F56,DB$14&lt;Ввод!$G$88))*N(Ввод!$G$89=2)*N(OR(MONTH(DB$14)=4,MONTH(DB$14)=10))</f>
        <v>0</v>
      </c>
      <c r="DC56" s="144">
        <f>N(AND(DC$14&gt;=$F56,DC$14&lt;Ввод!$G$88))*N(Ввод!$G$89=4)+N(AND(DC$14&gt;=$F56,DC$14&lt;Ввод!$G$88))*N(Ввод!$G$89=2)*N(OR(MONTH(DC$14)=4,MONTH(DC$14)=10))</f>
        <v>0</v>
      </c>
      <c r="DD56" s="144">
        <f>N(AND(DD$14&gt;=$F56,DD$14&lt;Ввод!$G$88))*N(Ввод!$G$89=4)+N(AND(DD$14&gt;=$F56,DD$14&lt;Ввод!$G$88))*N(Ввод!$G$89=2)*N(OR(MONTH(DD$14)=4,MONTH(DD$14)=10))</f>
        <v>0</v>
      </c>
      <c r="DE56" s="144">
        <f>N(AND(DE$14&gt;=$F56,DE$14&lt;Ввод!$G$88))*N(Ввод!$G$89=4)+N(AND(DE$14&gt;=$F56,DE$14&lt;Ввод!$G$88))*N(Ввод!$G$89=2)*N(OR(MONTH(DE$14)=4,MONTH(DE$14)=10))</f>
        <v>0</v>
      </c>
      <c r="DF56" s="144">
        <f>N(AND(DF$14&gt;=$F56,DF$14&lt;Ввод!$G$88))*N(Ввод!$G$89=4)+N(AND(DF$14&gt;=$F56,DF$14&lt;Ввод!$G$88))*N(Ввод!$G$89=2)*N(OR(MONTH(DF$14)=4,MONTH(DF$14)=10))</f>
        <v>0</v>
      </c>
      <c r="DG56" s="144">
        <f>N(AND(DG$14&gt;=$F56,DG$14&lt;Ввод!$G$88))*N(Ввод!$G$89=4)+N(AND(DG$14&gt;=$F56,DG$14&lt;Ввод!$G$88))*N(Ввод!$G$89=2)*N(OR(MONTH(DG$14)=4,MONTH(DG$14)=10))</f>
        <v>0</v>
      </c>
      <c r="DH56" s="144">
        <f>N(AND(DH$14&gt;=$F56,DH$14&lt;Ввод!$G$88))*N(Ввод!$G$89=4)+N(AND(DH$14&gt;=$F56,DH$14&lt;Ввод!$G$88))*N(Ввод!$G$89=2)*N(OR(MONTH(DH$14)=4,MONTH(DH$14)=10))</f>
        <v>0</v>
      </c>
      <c r="DI56" s="144">
        <f>N(AND(DI$14&gt;=$F56,DI$14&lt;Ввод!$G$88))*N(Ввод!$G$89=4)+N(AND(DI$14&gt;=$F56,DI$14&lt;Ввод!$G$88))*N(Ввод!$G$89=2)*N(OR(MONTH(DI$14)=4,MONTH(DI$14)=10))</f>
        <v>0</v>
      </c>
      <c r="DJ56" s="144">
        <f>N(AND(DJ$14&gt;=$F56,DJ$14&lt;Ввод!$G$88))*N(Ввод!$G$89=4)+N(AND(DJ$14&gt;=$F56,DJ$14&lt;Ввод!$G$88))*N(Ввод!$G$89=2)*N(OR(MONTH(DJ$14)=4,MONTH(DJ$14)=10))</f>
        <v>0</v>
      </c>
    </row>
    <row r="57" spans="2:114" ht="15" hidden="1" customHeight="1" outlineLevel="1" x14ac:dyDescent="0.25">
      <c r="B57" t="s">
        <v>487</v>
      </c>
      <c r="F57" s="38">
        <f t="shared" si="37"/>
        <v>46569</v>
      </c>
      <c r="G57" s="42">
        <f>MATCH(DATE(YEAR(F57),MONTH(F57)-Ввод!$G$86*3*4,DAY(F57)),J$14:DJ$14,0)-1</f>
        <v>6</v>
      </c>
      <c r="H57" s="144">
        <f t="shared" ca="1" si="35"/>
        <v>0</v>
      </c>
      <c r="I57" s="144">
        <f t="shared" si="36"/>
        <v>29</v>
      </c>
      <c r="J57" s="144">
        <f>N(AND(J$14&gt;=$F57,J$14&lt;Ввод!$G$88))*N(Ввод!$G$89=4)+N(AND(J$14&gt;=$F57,J$14&lt;Ввод!$G$88))*N(Ввод!$G$89=2)*N(OR(MONTH(J$14)=4,MONTH(J$14)=10))</f>
        <v>0</v>
      </c>
      <c r="K57" s="144">
        <f>N(AND(K$14&gt;=$F57,K$14&lt;Ввод!$G$88))*N(Ввод!$G$89=4)+N(AND(K$14&gt;=$F57,K$14&lt;Ввод!$G$88))*N(Ввод!$G$89=2)*N(OR(MONTH(K$14)=4,MONTH(K$14)=10))</f>
        <v>0</v>
      </c>
      <c r="L57" s="144">
        <f>N(AND(L$14&gt;=$F57,L$14&lt;Ввод!$G$88))*N(Ввод!$G$89=4)+N(AND(L$14&gt;=$F57,L$14&lt;Ввод!$G$88))*N(Ввод!$G$89=2)*N(OR(MONTH(L$14)=4,MONTH(L$14)=10))</f>
        <v>0</v>
      </c>
      <c r="M57" s="144">
        <f>N(AND(M$14&gt;=$F57,M$14&lt;Ввод!$G$88))*N(Ввод!$G$89=4)+N(AND(M$14&gt;=$F57,M$14&lt;Ввод!$G$88))*N(Ввод!$G$89=2)*N(OR(MONTH(M$14)=4,MONTH(M$14)=10))</f>
        <v>0</v>
      </c>
      <c r="N57" s="144">
        <f>N(AND(N$14&gt;=$F57,N$14&lt;Ввод!$G$88))*N(Ввод!$G$89=4)+N(AND(N$14&gt;=$F57,N$14&lt;Ввод!$G$88))*N(Ввод!$G$89=2)*N(OR(MONTH(N$14)=4,MONTH(N$14)=10))</f>
        <v>0</v>
      </c>
      <c r="O57" s="144">
        <f>N(AND(O$14&gt;=$F57,O$14&lt;Ввод!$G$88))*N(Ввод!$G$89=4)+N(AND(O$14&gt;=$F57,O$14&lt;Ввод!$G$88))*N(Ввод!$G$89=2)*N(OR(MONTH(O$14)=4,MONTH(O$14)=10))</f>
        <v>0</v>
      </c>
      <c r="P57" s="144">
        <f>N(AND(P$14&gt;=$F57,P$14&lt;Ввод!$G$88))*N(Ввод!$G$89=4)+N(AND(P$14&gt;=$F57,P$14&lt;Ввод!$G$88))*N(Ввод!$G$89=2)*N(OR(MONTH(P$14)=4,MONTH(P$14)=10))</f>
        <v>0</v>
      </c>
      <c r="Q57" s="144">
        <f>N(AND(Q$14&gt;=$F57,Q$14&lt;Ввод!$G$88))*N(Ввод!$G$89=4)+N(AND(Q$14&gt;=$F57,Q$14&lt;Ввод!$G$88))*N(Ввод!$G$89=2)*N(OR(MONTH(Q$14)=4,MONTH(Q$14)=10))</f>
        <v>0</v>
      </c>
      <c r="R57" s="144">
        <f>N(AND(R$14&gt;=$F57,R$14&lt;Ввод!$G$88))*N(Ввод!$G$89=4)+N(AND(R$14&gt;=$F57,R$14&lt;Ввод!$G$88))*N(Ввод!$G$89=2)*N(OR(MONTH(R$14)=4,MONTH(R$14)=10))</f>
        <v>0</v>
      </c>
      <c r="S57" s="144">
        <f>N(AND(S$14&gt;=$F57,S$14&lt;Ввод!$G$88))*N(Ввод!$G$89=4)+N(AND(S$14&gt;=$F57,S$14&lt;Ввод!$G$88))*N(Ввод!$G$89=2)*N(OR(MONTH(S$14)=4,MONTH(S$14)=10))</f>
        <v>0</v>
      </c>
      <c r="T57" s="144">
        <f>N(AND(T$14&gt;=$F57,T$14&lt;Ввод!$G$88))*N(Ввод!$G$89=4)+N(AND(T$14&gt;=$F57,T$14&lt;Ввод!$G$88))*N(Ввод!$G$89=2)*N(OR(MONTH(T$14)=4,MONTH(T$14)=10))</f>
        <v>0</v>
      </c>
      <c r="U57" s="144">
        <f>N(AND(U$14&gt;=$F57,U$14&lt;Ввод!$G$88))*N(Ввод!$G$89=4)+N(AND(U$14&gt;=$F57,U$14&lt;Ввод!$G$88))*N(Ввод!$G$89=2)*N(OR(MONTH(U$14)=4,MONTH(U$14)=10))</f>
        <v>0</v>
      </c>
      <c r="V57" s="144">
        <f>N(AND(V$14&gt;=$F57,V$14&lt;Ввод!$G$88))*N(Ввод!$G$89=4)+N(AND(V$14&gt;=$F57,V$14&lt;Ввод!$G$88))*N(Ввод!$G$89=2)*N(OR(MONTH(V$14)=4,MONTH(V$14)=10))</f>
        <v>0</v>
      </c>
      <c r="W57" s="144">
        <f>N(AND(W$14&gt;=$F57,W$14&lt;Ввод!$G$88))*N(Ввод!$G$89=4)+N(AND(W$14&gt;=$F57,W$14&lt;Ввод!$G$88))*N(Ввод!$G$89=2)*N(OR(MONTH(W$14)=4,MONTH(W$14)=10))</f>
        <v>0</v>
      </c>
      <c r="X57" s="144">
        <f>N(AND(X$14&gt;=$F57,X$14&lt;Ввод!$G$88))*N(Ввод!$G$89=4)+N(AND(X$14&gt;=$F57,X$14&lt;Ввод!$G$88))*N(Ввод!$G$89=2)*N(OR(MONTH(X$14)=4,MONTH(X$14)=10))</f>
        <v>0</v>
      </c>
      <c r="Y57" s="144">
        <f>N(AND(Y$14&gt;=$F57,Y$14&lt;Ввод!$G$88))*N(Ввод!$G$89=4)+N(AND(Y$14&gt;=$F57,Y$14&lt;Ввод!$G$88))*N(Ввод!$G$89=2)*N(OR(MONTH(Y$14)=4,MONTH(Y$14)=10))</f>
        <v>0</v>
      </c>
      <c r="Z57" s="144">
        <f>N(AND(Z$14&gt;=$F57,Z$14&lt;Ввод!$G$88))*N(Ввод!$G$89=4)+N(AND(Z$14&gt;=$F57,Z$14&lt;Ввод!$G$88))*N(Ввод!$G$89=2)*N(OR(MONTH(Z$14)=4,MONTH(Z$14)=10))</f>
        <v>0</v>
      </c>
      <c r="AA57" s="144">
        <f>N(AND(AA$14&gt;=$F57,AA$14&lt;Ввод!$G$88))*N(Ввод!$G$89=4)+N(AND(AA$14&gt;=$F57,AA$14&lt;Ввод!$G$88))*N(Ввод!$G$89=2)*N(OR(MONTH(AA$14)=4,MONTH(AA$14)=10))</f>
        <v>0</v>
      </c>
      <c r="AB57" s="144">
        <f>N(AND(AB$14&gt;=$F57,AB$14&lt;Ввод!$G$88))*N(Ввод!$G$89=4)+N(AND(AB$14&gt;=$F57,AB$14&lt;Ввод!$G$88))*N(Ввод!$G$89=2)*N(OR(MONTH(AB$14)=4,MONTH(AB$14)=10))</f>
        <v>0</v>
      </c>
      <c r="AC57" s="144">
        <f>N(AND(AC$14&gt;=$F57,AC$14&lt;Ввод!$G$88))*N(Ввод!$G$89=4)+N(AND(AC$14&gt;=$F57,AC$14&lt;Ввод!$G$88))*N(Ввод!$G$89=2)*N(OR(MONTH(AC$14)=4,MONTH(AC$14)=10))</f>
        <v>0</v>
      </c>
      <c r="AD57" s="144">
        <f>N(AND(AD$14&gt;=$F57,AD$14&lt;Ввод!$G$88))*N(Ввод!$G$89=4)+N(AND(AD$14&gt;=$F57,AD$14&lt;Ввод!$G$88))*N(Ввод!$G$89=2)*N(OR(MONTH(AD$14)=4,MONTH(AD$14)=10))</f>
        <v>0</v>
      </c>
      <c r="AE57" s="144">
        <f>N(AND(AE$14&gt;=$F57,AE$14&lt;Ввод!$G$88))*N(Ввод!$G$89=4)+N(AND(AE$14&gt;=$F57,AE$14&lt;Ввод!$G$88))*N(Ввод!$G$89=2)*N(OR(MONTH(AE$14)=4,MONTH(AE$14)=10))</f>
        <v>0</v>
      </c>
      <c r="AF57" s="144">
        <f>N(AND(AF$14&gt;=$F57,AF$14&lt;Ввод!$G$88))*N(Ввод!$G$89=4)+N(AND(AF$14&gt;=$F57,AF$14&lt;Ввод!$G$88))*N(Ввод!$G$89=2)*N(OR(MONTH(AF$14)=4,MONTH(AF$14)=10))</f>
        <v>1</v>
      </c>
      <c r="AG57" s="144">
        <f>N(AND(AG$14&gt;=$F57,AG$14&lt;Ввод!$G$88))*N(Ввод!$G$89=4)+N(AND(AG$14&gt;=$F57,AG$14&lt;Ввод!$G$88))*N(Ввод!$G$89=2)*N(OR(MONTH(AG$14)=4,MONTH(AG$14)=10))</f>
        <v>1</v>
      </c>
      <c r="AH57" s="144">
        <f>N(AND(AH$14&gt;=$F57,AH$14&lt;Ввод!$G$88))*N(Ввод!$G$89=4)+N(AND(AH$14&gt;=$F57,AH$14&lt;Ввод!$G$88))*N(Ввод!$G$89=2)*N(OR(MONTH(AH$14)=4,MONTH(AH$14)=10))</f>
        <v>1</v>
      </c>
      <c r="AI57" s="144">
        <f>N(AND(AI$14&gt;=$F57,AI$14&lt;Ввод!$G$88))*N(Ввод!$G$89=4)+N(AND(AI$14&gt;=$F57,AI$14&lt;Ввод!$G$88))*N(Ввод!$G$89=2)*N(OR(MONTH(AI$14)=4,MONTH(AI$14)=10))</f>
        <v>1</v>
      </c>
      <c r="AJ57" s="144">
        <f>N(AND(AJ$14&gt;=$F57,AJ$14&lt;Ввод!$G$88))*N(Ввод!$G$89=4)+N(AND(AJ$14&gt;=$F57,AJ$14&lt;Ввод!$G$88))*N(Ввод!$G$89=2)*N(OR(MONTH(AJ$14)=4,MONTH(AJ$14)=10))</f>
        <v>1</v>
      </c>
      <c r="AK57" s="144">
        <f>N(AND(AK$14&gt;=$F57,AK$14&lt;Ввод!$G$88))*N(Ввод!$G$89=4)+N(AND(AK$14&gt;=$F57,AK$14&lt;Ввод!$G$88))*N(Ввод!$G$89=2)*N(OR(MONTH(AK$14)=4,MONTH(AK$14)=10))</f>
        <v>1</v>
      </c>
      <c r="AL57" s="144">
        <f>N(AND(AL$14&gt;=$F57,AL$14&lt;Ввод!$G$88))*N(Ввод!$G$89=4)+N(AND(AL$14&gt;=$F57,AL$14&lt;Ввод!$G$88))*N(Ввод!$G$89=2)*N(OR(MONTH(AL$14)=4,MONTH(AL$14)=10))</f>
        <v>1</v>
      </c>
      <c r="AM57" s="144">
        <f>N(AND(AM$14&gt;=$F57,AM$14&lt;Ввод!$G$88))*N(Ввод!$G$89=4)+N(AND(AM$14&gt;=$F57,AM$14&lt;Ввод!$G$88))*N(Ввод!$G$89=2)*N(OR(MONTH(AM$14)=4,MONTH(AM$14)=10))</f>
        <v>1</v>
      </c>
      <c r="AN57" s="144">
        <f>N(AND(AN$14&gt;=$F57,AN$14&lt;Ввод!$G$88))*N(Ввод!$G$89=4)+N(AND(AN$14&gt;=$F57,AN$14&lt;Ввод!$G$88))*N(Ввод!$G$89=2)*N(OR(MONTH(AN$14)=4,MONTH(AN$14)=10))</f>
        <v>1</v>
      </c>
      <c r="AO57" s="144">
        <f>N(AND(AO$14&gt;=$F57,AO$14&lt;Ввод!$G$88))*N(Ввод!$G$89=4)+N(AND(AO$14&gt;=$F57,AO$14&lt;Ввод!$G$88))*N(Ввод!$G$89=2)*N(OR(MONTH(AO$14)=4,MONTH(AO$14)=10))</f>
        <v>1</v>
      </c>
      <c r="AP57" s="144">
        <f>N(AND(AP$14&gt;=$F57,AP$14&lt;Ввод!$G$88))*N(Ввод!$G$89=4)+N(AND(AP$14&gt;=$F57,AP$14&lt;Ввод!$G$88))*N(Ввод!$G$89=2)*N(OR(MONTH(AP$14)=4,MONTH(AP$14)=10))</f>
        <v>1</v>
      </c>
      <c r="AQ57" s="144">
        <f>N(AND(AQ$14&gt;=$F57,AQ$14&lt;Ввод!$G$88))*N(Ввод!$G$89=4)+N(AND(AQ$14&gt;=$F57,AQ$14&lt;Ввод!$G$88))*N(Ввод!$G$89=2)*N(OR(MONTH(AQ$14)=4,MONTH(AQ$14)=10))</f>
        <v>1</v>
      </c>
      <c r="AR57" s="144">
        <f>N(AND(AR$14&gt;=$F57,AR$14&lt;Ввод!$G$88))*N(Ввод!$G$89=4)+N(AND(AR$14&gt;=$F57,AR$14&lt;Ввод!$G$88))*N(Ввод!$G$89=2)*N(OR(MONTH(AR$14)=4,MONTH(AR$14)=10))</f>
        <v>1</v>
      </c>
      <c r="AS57" s="144">
        <f>N(AND(AS$14&gt;=$F57,AS$14&lt;Ввод!$G$88))*N(Ввод!$G$89=4)+N(AND(AS$14&gt;=$F57,AS$14&lt;Ввод!$G$88))*N(Ввод!$G$89=2)*N(OR(MONTH(AS$14)=4,MONTH(AS$14)=10))</f>
        <v>1</v>
      </c>
      <c r="AT57" s="144">
        <f>N(AND(AT$14&gt;=$F57,AT$14&lt;Ввод!$G$88))*N(Ввод!$G$89=4)+N(AND(AT$14&gt;=$F57,AT$14&lt;Ввод!$G$88))*N(Ввод!$G$89=2)*N(OR(MONTH(AT$14)=4,MONTH(AT$14)=10))</f>
        <v>1</v>
      </c>
      <c r="AU57" s="144">
        <f>N(AND(AU$14&gt;=$F57,AU$14&lt;Ввод!$G$88))*N(Ввод!$G$89=4)+N(AND(AU$14&gt;=$F57,AU$14&lt;Ввод!$G$88))*N(Ввод!$G$89=2)*N(OR(MONTH(AU$14)=4,MONTH(AU$14)=10))</f>
        <v>1</v>
      </c>
      <c r="AV57" s="144">
        <f>N(AND(AV$14&gt;=$F57,AV$14&lt;Ввод!$G$88))*N(Ввод!$G$89=4)+N(AND(AV$14&gt;=$F57,AV$14&lt;Ввод!$G$88))*N(Ввод!$G$89=2)*N(OR(MONTH(AV$14)=4,MONTH(AV$14)=10))</f>
        <v>1</v>
      </c>
      <c r="AW57" s="144">
        <f>N(AND(AW$14&gt;=$F57,AW$14&lt;Ввод!$G$88))*N(Ввод!$G$89=4)+N(AND(AW$14&gt;=$F57,AW$14&lt;Ввод!$G$88))*N(Ввод!$G$89=2)*N(OR(MONTH(AW$14)=4,MONTH(AW$14)=10))</f>
        <v>1</v>
      </c>
      <c r="AX57" s="144">
        <f>N(AND(AX$14&gt;=$F57,AX$14&lt;Ввод!$G$88))*N(Ввод!$G$89=4)+N(AND(AX$14&gt;=$F57,AX$14&lt;Ввод!$G$88))*N(Ввод!$G$89=2)*N(OR(MONTH(AX$14)=4,MONTH(AX$14)=10))</f>
        <v>1</v>
      </c>
      <c r="AY57" s="144">
        <f>N(AND(AY$14&gt;=$F57,AY$14&lt;Ввод!$G$88))*N(Ввод!$G$89=4)+N(AND(AY$14&gt;=$F57,AY$14&lt;Ввод!$G$88))*N(Ввод!$G$89=2)*N(OR(MONTH(AY$14)=4,MONTH(AY$14)=10))</f>
        <v>1</v>
      </c>
      <c r="AZ57" s="144">
        <f>N(AND(AZ$14&gt;=$F57,AZ$14&lt;Ввод!$G$88))*N(Ввод!$G$89=4)+N(AND(AZ$14&gt;=$F57,AZ$14&lt;Ввод!$G$88))*N(Ввод!$G$89=2)*N(OR(MONTH(AZ$14)=4,MONTH(AZ$14)=10))</f>
        <v>1</v>
      </c>
      <c r="BA57" s="144">
        <f>N(AND(BA$14&gt;=$F57,BA$14&lt;Ввод!$G$88))*N(Ввод!$G$89=4)+N(AND(BA$14&gt;=$F57,BA$14&lt;Ввод!$G$88))*N(Ввод!$G$89=2)*N(OR(MONTH(BA$14)=4,MONTH(BA$14)=10))</f>
        <v>1</v>
      </c>
      <c r="BB57" s="144">
        <f>N(AND(BB$14&gt;=$F57,BB$14&lt;Ввод!$G$88))*N(Ввод!$G$89=4)+N(AND(BB$14&gt;=$F57,BB$14&lt;Ввод!$G$88))*N(Ввод!$G$89=2)*N(OR(MONTH(BB$14)=4,MONTH(BB$14)=10))</f>
        <v>1</v>
      </c>
      <c r="BC57" s="144">
        <f>N(AND(BC$14&gt;=$F57,BC$14&lt;Ввод!$G$88))*N(Ввод!$G$89=4)+N(AND(BC$14&gt;=$F57,BC$14&lt;Ввод!$G$88))*N(Ввод!$G$89=2)*N(OR(MONTH(BC$14)=4,MONTH(BC$14)=10))</f>
        <v>1</v>
      </c>
      <c r="BD57" s="144">
        <f>N(AND(BD$14&gt;=$F57,BD$14&lt;Ввод!$G$88))*N(Ввод!$G$89=4)+N(AND(BD$14&gt;=$F57,BD$14&lt;Ввод!$G$88))*N(Ввод!$G$89=2)*N(OR(MONTH(BD$14)=4,MONTH(BD$14)=10))</f>
        <v>1</v>
      </c>
      <c r="BE57" s="144">
        <f>N(AND(BE$14&gt;=$F57,BE$14&lt;Ввод!$G$88))*N(Ввод!$G$89=4)+N(AND(BE$14&gt;=$F57,BE$14&lt;Ввод!$G$88))*N(Ввод!$G$89=2)*N(OR(MONTH(BE$14)=4,MONTH(BE$14)=10))</f>
        <v>1</v>
      </c>
      <c r="BF57" s="144">
        <f>N(AND(BF$14&gt;=$F57,BF$14&lt;Ввод!$G$88))*N(Ввод!$G$89=4)+N(AND(BF$14&gt;=$F57,BF$14&lt;Ввод!$G$88))*N(Ввод!$G$89=2)*N(OR(MONTH(BF$14)=4,MONTH(BF$14)=10))</f>
        <v>1</v>
      </c>
      <c r="BG57" s="144">
        <f>N(AND(BG$14&gt;=$F57,BG$14&lt;Ввод!$G$88))*N(Ввод!$G$89=4)+N(AND(BG$14&gt;=$F57,BG$14&lt;Ввод!$G$88))*N(Ввод!$G$89=2)*N(OR(MONTH(BG$14)=4,MONTH(BG$14)=10))</f>
        <v>1</v>
      </c>
      <c r="BH57" s="144">
        <f>N(AND(BH$14&gt;=$F57,BH$14&lt;Ввод!$G$88))*N(Ввод!$G$89=4)+N(AND(BH$14&gt;=$F57,BH$14&lt;Ввод!$G$88))*N(Ввод!$G$89=2)*N(OR(MONTH(BH$14)=4,MONTH(BH$14)=10))</f>
        <v>1</v>
      </c>
      <c r="BI57" s="144">
        <f>N(AND(BI$14&gt;=$F57,BI$14&lt;Ввод!$G$88))*N(Ввод!$G$89=4)+N(AND(BI$14&gt;=$F57,BI$14&lt;Ввод!$G$88))*N(Ввод!$G$89=2)*N(OR(MONTH(BI$14)=4,MONTH(BI$14)=10))</f>
        <v>0</v>
      </c>
      <c r="BJ57" s="144">
        <f>N(AND(BJ$14&gt;=$F57,BJ$14&lt;Ввод!$G$88))*N(Ввод!$G$89=4)+N(AND(BJ$14&gt;=$F57,BJ$14&lt;Ввод!$G$88))*N(Ввод!$G$89=2)*N(OR(MONTH(BJ$14)=4,MONTH(BJ$14)=10))</f>
        <v>0</v>
      </c>
      <c r="BK57" s="144">
        <f>N(AND(BK$14&gt;=$F57,BK$14&lt;Ввод!$G$88))*N(Ввод!$G$89=4)+N(AND(BK$14&gt;=$F57,BK$14&lt;Ввод!$G$88))*N(Ввод!$G$89=2)*N(OR(MONTH(BK$14)=4,MONTH(BK$14)=10))</f>
        <v>0</v>
      </c>
      <c r="BL57" s="144">
        <f>N(AND(BL$14&gt;=$F57,BL$14&lt;Ввод!$G$88))*N(Ввод!$G$89=4)+N(AND(BL$14&gt;=$F57,BL$14&lt;Ввод!$G$88))*N(Ввод!$G$89=2)*N(OR(MONTH(BL$14)=4,MONTH(BL$14)=10))</f>
        <v>0</v>
      </c>
      <c r="BM57" s="144">
        <f>N(AND(BM$14&gt;=$F57,BM$14&lt;Ввод!$G$88))*N(Ввод!$G$89=4)+N(AND(BM$14&gt;=$F57,BM$14&lt;Ввод!$G$88))*N(Ввод!$G$89=2)*N(OR(MONTH(BM$14)=4,MONTH(BM$14)=10))</f>
        <v>0</v>
      </c>
      <c r="BN57" s="144">
        <f>N(AND(BN$14&gt;=$F57,BN$14&lt;Ввод!$G$88))*N(Ввод!$G$89=4)+N(AND(BN$14&gt;=$F57,BN$14&lt;Ввод!$G$88))*N(Ввод!$G$89=2)*N(OR(MONTH(BN$14)=4,MONTH(BN$14)=10))</f>
        <v>0</v>
      </c>
      <c r="BO57" s="144">
        <f>N(AND(BO$14&gt;=$F57,BO$14&lt;Ввод!$G$88))*N(Ввод!$G$89=4)+N(AND(BO$14&gt;=$F57,BO$14&lt;Ввод!$G$88))*N(Ввод!$G$89=2)*N(OR(MONTH(BO$14)=4,MONTH(BO$14)=10))</f>
        <v>0</v>
      </c>
      <c r="BP57" s="144">
        <f>N(AND(BP$14&gt;=$F57,BP$14&lt;Ввод!$G$88))*N(Ввод!$G$89=4)+N(AND(BP$14&gt;=$F57,BP$14&lt;Ввод!$G$88))*N(Ввод!$G$89=2)*N(OR(MONTH(BP$14)=4,MONTH(BP$14)=10))</f>
        <v>0</v>
      </c>
      <c r="BQ57" s="144">
        <f>N(AND(BQ$14&gt;=$F57,BQ$14&lt;Ввод!$G$88))*N(Ввод!$G$89=4)+N(AND(BQ$14&gt;=$F57,BQ$14&lt;Ввод!$G$88))*N(Ввод!$G$89=2)*N(OR(MONTH(BQ$14)=4,MONTH(BQ$14)=10))</f>
        <v>0</v>
      </c>
      <c r="BR57" s="144">
        <f>N(AND(BR$14&gt;=$F57,BR$14&lt;Ввод!$G$88))*N(Ввод!$G$89=4)+N(AND(BR$14&gt;=$F57,BR$14&lt;Ввод!$G$88))*N(Ввод!$G$89=2)*N(OR(MONTH(BR$14)=4,MONTH(BR$14)=10))</f>
        <v>0</v>
      </c>
      <c r="BS57" s="144">
        <f>N(AND(BS$14&gt;=$F57,BS$14&lt;Ввод!$G$88))*N(Ввод!$G$89=4)+N(AND(BS$14&gt;=$F57,BS$14&lt;Ввод!$G$88))*N(Ввод!$G$89=2)*N(OR(MONTH(BS$14)=4,MONTH(BS$14)=10))</f>
        <v>0</v>
      </c>
      <c r="BT57" s="144">
        <f>N(AND(BT$14&gt;=$F57,BT$14&lt;Ввод!$G$88))*N(Ввод!$G$89=4)+N(AND(BT$14&gt;=$F57,BT$14&lt;Ввод!$G$88))*N(Ввод!$G$89=2)*N(OR(MONTH(BT$14)=4,MONTH(BT$14)=10))</f>
        <v>0</v>
      </c>
      <c r="BU57" s="144">
        <f>N(AND(BU$14&gt;=$F57,BU$14&lt;Ввод!$G$88))*N(Ввод!$G$89=4)+N(AND(BU$14&gt;=$F57,BU$14&lt;Ввод!$G$88))*N(Ввод!$G$89=2)*N(OR(MONTH(BU$14)=4,MONTH(BU$14)=10))</f>
        <v>0</v>
      </c>
      <c r="BV57" s="144">
        <f>N(AND(BV$14&gt;=$F57,BV$14&lt;Ввод!$G$88))*N(Ввод!$G$89=4)+N(AND(BV$14&gt;=$F57,BV$14&lt;Ввод!$G$88))*N(Ввод!$G$89=2)*N(OR(MONTH(BV$14)=4,MONTH(BV$14)=10))</f>
        <v>0</v>
      </c>
      <c r="BW57" s="144">
        <f>N(AND(BW$14&gt;=$F57,BW$14&lt;Ввод!$G$88))*N(Ввод!$G$89=4)+N(AND(BW$14&gt;=$F57,BW$14&lt;Ввод!$G$88))*N(Ввод!$G$89=2)*N(OR(MONTH(BW$14)=4,MONTH(BW$14)=10))</f>
        <v>0</v>
      </c>
      <c r="BX57" s="144">
        <f>N(AND(BX$14&gt;=$F57,BX$14&lt;Ввод!$G$88))*N(Ввод!$G$89=4)+N(AND(BX$14&gt;=$F57,BX$14&lt;Ввод!$G$88))*N(Ввод!$G$89=2)*N(OR(MONTH(BX$14)=4,MONTH(BX$14)=10))</f>
        <v>0</v>
      </c>
      <c r="BY57" s="144">
        <f>N(AND(BY$14&gt;=$F57,BY$14&lt;Ввод!$G$88))*N(Ввод!$G$89=4)+N(AND(BY$14&gt;=$F57,BY$14&lt;Ввод!$G$88))*N(Ввод!$G$89=2)*N(OR(MONTH(BY$14)=4,MONTH(BY$14)=10))</f>
        <v>0</v>
      </c>
      <c r="BZ57" s="144">
        <f>N(AND(BZ$14&gt;=$F57,BZ$14&lt;Ввод!$G$88))*N(Ввод!$G$89=4)+N(AND(BZ$14&gt;=$F57,BZ$14&lt;Ввод!$G$88))*N(Ввод!$G$89=2)*N(OR(MONTH(BZ$14)=4,MONTH(BZ$14)=10))</f>
        <v>0</v>
      </c>
      <c r="CA57" s="144">
        <f>N(AND(CA$14&gt;=$F57,CA$14&lt;Ввод!$G$88))*N(Ввод!$G$89=4)+N(AND(CA$14&gt;=$F57,CA$14&lt;Ввод!$G$88))*N(Ввод!$G$89=2)*N(OR(MONTH(CA$14)=4,MONTH(CA$14)=10))</f>
        <v>0</v>
      </c>
      <c r="CB57" s="144">
        <f>N(AND(CB$14&gt;=$F57,CB$14&lt;Ввод!$G$88))*N(Ввод!$G$89=4)+N(AND(CB$14&gt;=$F57,CB$14&lt;Ввод!$G$88))*N(Ввод!$G$89=2)*N(OR(MONTH(CB$14)=4,MONTH(CB$14)=10))</f>
        <v>0</v>
      </c>
      <c r="CC57" s="144">
        <f>N(AND(CC$14&gt;=$F57,CC$14&lt;Ввод!$G$88))*N(Ввод!$G$89=4)+N(AND(CC$14&gt;=$F57,CC$14&lt;Ввод!$G$88))*N(Ввод!$G$89=2)*N(OR(MONTH(CC$14)=4,MONTH(CC$14)=10))</f>
        <v>0</v>
      </c>
      <c r="CD57" s="144">
        <f>N(AND(CD$14&gt;=$F57,CD$14&lt;Ввод!$G$88))*N(Ввод!$G$89=4)+N(AND(CD$14&gt;=$F57,CD$14&lt;Ввод!$G$88))*N(Ввод!$G$89=2)*N(OR(MONTH(CD$14)=4,MONTH(CD$14)=10))</f>
        <v>0</v>
      </c>
      <c r="CE57" s="144">
        <f>N(AND(CE$14&gt;=$F57,CE$14&lt;Ввод!$G$88))*N(Ввод!$G$89=4)+N(AND(CE$14&gt;=$F57,CE$14&lt;Ввод!$G$88))*N(Ввод!$G$89=2)*N(OR(MONTH(CE$14)=4,MONTH(CE$14)=10))</f>
        <v>0</v>
      </c>
      <c r="CF57" s="144">
        <f>N(AND(CF$14&gt;=$F57,CF$14&lt;Ввод!$G$88))*N(Ввод!$G$89=4)+N(AND(CF$14&gt;=$F57,CF$14&lt;Ввод!$G$88))*N(Ввод!$G$89=2)*N(OR(MONTH(CF$14)=4,MONTH(CF$14)=10))</f>
        <v>0</v>
      </c>
      <c r="CG57" s="144">
        <f>N(AND(CG$14&gt;=$F57,CG$14&lt;Ввод!$G$88))*N(Ввод!$G$89=4)+N(AND(CG$14&gt;=$F57,CG$14&lt;Ввод!$G$88))*N(Ввод!$G$89=2)*N(OR(MONTH(CG$14)=4,MONTH(CG$14)=10))</f>
        <v>0</v>
      </c>
      <c r="CH57" s="144">
        <f>N(AND(CH$14&gt;=$F57,CH$14&lt;Ввод!$G$88))*N(Ввод!$G$89=4)+N(AND(CH$14&gt;=$F57,CH$14&lt;Ввод!$G$88))*N(Ввод!$G$89=2)*N(OR(MONTH(CH$14)=4,MONTH(CH$14)=10))</f>
        <v>0</v>
      </c>
      <c r="CI57" s="144">
        <f>N(AND(CI$14&gt;=$F57,CI$14&lt;Ввод!$G$88))*N(Ввод!$G$89=4)+N(AND(CI$14&gt;=$F57,CI$14&lt;Ввод!$G$88))*N(Ввод!$G$89=2)*N(OR(MONTH(CI$14)=4,MONTH(CI$14)=10))</f>
        <v>0</v>
      </c>
      <c r="CJ57" s="144">
        <f>N(AND(CJ$14&gt;=$F57,CJ$14&lt;Ввод!$G$88))*N(Ввод!$G$89=4)+N(AND(CJ$14&gt;=$F57,CJ$14&lt;Ввод!$G$88))*N(Ввод!$G$89=2)*N(OR(MONTH(CJ$14)=4,MONTH(CJ$14)=10))</f>
        <v>0</v>
      </c>
      <c r="CK57" s="144">
        <f>N(AND(CK$14&gt;=$F57,CK$14&lt;Ввод!$G$88))*N(Ввод!$G$89=4)+N(AND(CK$14&gt;=$F57,CK$14&lt;Ввод!$G$88))*N(Ввод!$G$89=2)*N(OR(MONTH(CK$14)=4,MONTH(CK$14)=10))</f>
        <v>0</v>
      </c>
      <c r="CL57" s="144">
        <f>N(AND(CL$14&gt;=$F57,CL$14&lt;Ввод!$G$88))*N(Ввод!$G$89=4)+N(AND(CL$14&gt;=$F57,CL$14&lt;Ввод!$G$88))*N(Ввод!$G$89=2)*N(OR(MONTH(CL$14)=4,MONTH(CL$14)=10))</f>
        <v>0</v>
      </c>
      <c r="CM57" s="144">
        <f>N(AND(CM$14&gt;=$F57,CM$14&lt;Ввод!$G$88))*N(Ввод!$G$89=4)+N(AND(CM$14&gt;=$F57,CM$14&lt;Ввод!$G$88))*N(Ввод!$G$89=2)*N(OR(MONTH(CM$14)=4,MONTH(CM$14)=10))</f>
        <v>0</v>
      </c>
      <c r="CN57" s="144">
        <f>N(AND(CN$14&gt;=$F57,CN$14&lt;Ввод!$G$88))*N(Ввод!$G$89=4)+N(AND(CN$14&gt;=$F57,CN$14&lt;Ввод!$G$88))*N(Ввод!$G$89=2)*N(OR(MONTH(CN$14)=4,MONTH(CN$14)=10))</f>
        <v>0</v>
      </c>
      <c r="CO57" s="144">
        <f>N(AND(CO$14&gt;=$F57,CO$14&lt;Ввод!$G$88))*N(Ввод!$G$89=4)+N(AND(CO$14&gt;=$F57,CO$14&lt;Ввод!$G$88))*N(Ввод!$G$89=2)*N(OR(MONTH(CO$14)=4,MONTH(CO$14)=10))</f>
        <v>0</v>
      </c>
      <c r="CP57" s="144">
        <f>N(AND(CP$14&gt;=$F57,CP$14&lt;Ввод!$G$88))*N(Ввод!$G$89=4)+N(AND(CP$14&gt;=$F57,CP$14&lt;Ввод!$G$88))*N(Ввод!$G$89=2)*N(OR(MONTH(CP$14)=4,MONTH(CP$14)=10))</f>
        <v>0</v>
      </c>
      <c r="CQ57" s="144">
        <f>N(AND(CQ$14&gt;=$F57,CQ$14&lt;Ввод!$G$88))*N(Ввод!$G$89=4)+N(AND(CQ$14&gt;=$F57,CQ$14&lt;Ввод!$G$88))*N(Ввод!$G$89=2)*N(OR(MONTH(CQ$14)=4,MONTH(CQ$14)=10))</f>
        <v>0</v>
      </c>
      <c r="CR57" s="144">
        <f>N(AND(CR$14&gt;=$F57,CR$14&lt;Ввод!$G$88))*N(Ввод!$G$89=4)+N(AND(CR$14&gt;=$F57,CR$14&lt;Ввод!$G$88))*N(Ввод!$G$89=2)*N(OR(MONTH(CR$14)=4,MONTH(CR$14)=10))</f>
        <v>0</v>
      </c>
      <c r="CS57" s="144">
        <f>N(AND(CS$14&gt;=$F57,CS$14&lt;Ввод!$G$88))*N(Ввод!$G$89=4)+N(AND(CS$14&gt;=$F57,CS$14&lt;Ввод!$G$88))*N(Ввод!$G$89=2)*N(OR(MONTH(CS$14)=4,MONTH(CS$14)=10))</f>
        <v>0</v>
      </c>
      <c r="CT57" s="144">
        <f>N(AND(CT$14&gt;=$F57,CT$14&lt;Ввод!$G$88))*N(Ввод!$G$89=4)+N(AND(CT$14&gt;=$F57,CT$14&lt;Ввод!$G$88))*N(Ввод!$G$89=2)*N(OR(MONTH(CT$14)=4,MONTH(CT$14)=10))</f>
        <v>0</v>
      </c>
      <c r="CU57" s="144">
        <f>N(AND(CU$14&gt;=$F57,CU$14&lt;Ввод!$G$88))*N(Ввод!$G$89=4)+N(AND(CU$14&gt;=$F57,CU$14&lt;Ввод!$G$88))*N(Ввод!$G$89=2)*N(OR(MONTH(CU$14)=4,MONTH(CU$14)=10))</f>
        <v>0</v>
      </c>
      <c r="CV57" s="144">
        <f>N(AND(CV$14&gt;=$F57,CV$14&lt;Ввод!$G$88))*N(Ввод!$G$89=4)+N(AND(CV$14&gt;=$F57,CV$14&lt;Ввод!$G$88))*N(Ввод!$G$89=2)*N(OR(MONTH(CV$14)=4,MONTH(CV$14)=10))</f>
        <v>0</v>
      </c>
      <c r="CW57" s="144">
        <f>N(AND(CW$14&gt;=$F57,CW$14&lt;Ввод!$G$88))*N(Ввод!$G$89=4)+N(AND(CW$14&gt;=$F57,CW$14&lt;Ввод!$G$88))*N(Ввод!$G$89=2)*N(OR(MONTH(CW$14)=4,MONTH(CW$14)=10))</f>
        <v>0</v>
      </c>
      <c r="CX57" s="144">
        <f>N(AND(CX$14&gt;=$F57,CX$14&lt;Ввод!$G$88))*N(Ввод!$G$89=4)+N(AND(CX$14&gt;=$F57,CX$14&lt;Ввод!$G$88))*N(Ввод!$G$89=2)*N(OR(MONTH(CX$14)=4,MONTH(CX$14)=10))</f>
        <v>0</v>
      </c>
      <c r="CY57" s="144">
        <f>N(AND(CY$14&gt;=$F57,CY$14&lt;Ввод!$G$88))*N(Ввод!$G$89=4)+N(AND(CY$14&gt;=$F57,CY$14&lt;Ввод!$G$88))*N(Ввод!$G$89=2)*N(OR(MONTH(CY$14)=4,MONTH(CY$14)=10))</f>
        <v>0</v>
      </c>
      <c r="CZ57" s="144">
        <f>N(AND(CZ$14&gt;=$F57,CZ$14&lt;Ввод!$G$88))*N(Ввод!$G$89=4)+N(AND(CZ$14&gt;=$F57,CZ$14&lt;Ввод!$G$88))*N(Ввод!$G$89=2)*N(OR(MONTH(CZ$14)=4,MONTH(CZ$14)=10))</f>
        <v>0</v>
      </c>
      <c r="DA57" s="144">
        <f>N(AND(DA$14&gt;=$F57,DA$14&lt;Ввод!$G$88))*N(Ввод!$G$89=4)+N(AND(DA$14&gt;=$F57,DA$14&lt;Ввод!$G$88))*N(Ввод!$G$89=2)*N(OR(MONTH(DA$14)=4,MONTH(DA$14)=10))</f>
        <v>0</v>
      </c>
      <c r="DB57" s="144">
        <f>N(AND(DB$14&gt;=$F57,DB$14&lt;Ввод!$G$88))*N(Ввод!$G$89=4)+N(AND(DB$14&gt;=$F57,DB$14&lt;Ввод!$G$88))*N(Ввод!$G$89=2)*N(OR(MONTH(DB$14)=4,MONTH(DB$14)=10))</f>
        <v>0</v>
      </c>
      <c r="DC57" s="144">
        <f>N(AND(DC$14&gt;=$F57,DC$14&lt;Ввод!$G$88))*N(Ввод!$G$89=4)+N(AND(DC$14&gt;=$F57,DC$14&lt;Ввод!$G$88))*N(Ввод!$G$89=2)*N(OR(MONTH(DC$14)=4,MONTH(DC$14)=10))</f>
        <v>0</v>
      </c>
      <c r="DD57" s="144">
        <f>N(AND(DD$14&gt;=$F57,DD$14&lt;Ввод!$G$88))*N(Ввод!$G$89=4)+N(AND(DD$14&gt;=$F57,DD$14&lt;Ввод!$G$88))*N(Ввод!$G$89=2)*N(OR(MONTH(DD$14)=4,MONTH(DD$14)=10))</f>
        <v>0</v>
      </c>
      <c r="DE57" s="144">
        <f>N(AND(DE$14&gt;=$F57,DE$14&lt;Ввод!$G$88))*N(Ввод!$G$89=4)+N(AND(DE$14&gt;=$F57,DE$14&lt;Ввод!$G$88))*N(Ввод!$G$89=2)*N(OR(MONTH(DE$14)=4,MONTH(DE$14)=10))</f>
        <v>0</v>
      </c>
      <c r="DF57" s="144">
        <f>N(AND(DF$14&gt;=$F57,DF$14&lt;Ввод!$G$88))*N(Ввод!$G$89=4)+N(AND(DF$14&gt;=$F57,DF$14&lt;Ввод!$G$88))*N(Ввод!$G$89=2)*N(OR(MONTH(DF$14)=4,MONTH(DF$14)=10))</f>
        <v>0</v>
      </c>
      <c r="DG57" s="144">
        <f>N(AND(DG$14&gt;=$F57,DG$14&lt;Ввод!$G$88))*N(Ввод!$G$89=4)+N(AND(DG$14&gt;=$F57,DG$14&lt;Ввод!$G$88))*N(Ввод!$G$89=2)*N(OR(MONTH(DG$14)=4,MONTH(DG$14)=10))</f>
        <v>0</v>
      </c>
      <c r="DH57" s="144">
        <f>N(AND(DH$14&gt;=$F57,DH$14&lt;Ввод!$G$88))*N(Ввод!$G$89=4)+N(AND(DH$14&gt;=$F57,DH$14&lt;Ввод!$G$88))*N(Ввод!$G$89=2)*N(OR(MONTH(DH$14)=4,MONTH(DH$14)=10))</f>
        <v>0</v>
      </c>
      <c r="DI57" s="144">
        <f>N(AND(DI$14&gt;=$F57,DI$14&lt;Ввод!$G$88))*N(Ввод!$G$89=4)+N(AND(DI$14&gt;=$F57,DI$14&lt;Ввод!$G$88))*N(Ввод!$G$89=2)*N(OR(MONTH(DI$14)=4,MONTH(DI$14)=10))</f>
        <v>0</v>
      </c>
      <c r="DJ57" s="144">
        <f>N(AND(DJ$14&gt;=$F57,DJ$14&lt;Ввод!$G$88))*N(Ввод!$G$89=4)+N(AND(DJ$14&gt;=$F57,DJ$14&lt;Ввод!$G$88))*N(Ввод!$G$89=2)*N(OR(MONTH(DJ$14)=4,MONTH(DJ$14)=10))</f>
        <v>0</v>
      </c>
    </row>
    <row r="58" spans="2:114" ht="15" hidden="1" customHeight="1" outlineLevel="1" x14ac:dyDescent="0.25">
      <c r="B58" t="s">
        <v>488</v>
      </c>
      <c r="F58" s="38">
        <f t="shared" si="37"/>
        <v>46661</v>
      </c>
      <c r="G58" s="42">
        <f>MATCH(DATE(YEAR(F58),MONTH(F58)-Ввод!$G$86*3*4,DAY(F58)),J$14:DJ$14,0)-1</f>
        <v>7</v>
      </c>
      <c r="H58" s="144">
        <f t="shared" ca="1" si="35"/>
        <v>12000</v>
      </c>
      <c r="I58" s="144">
        <f t="shared" si="36"/>
        <v>28</v>
      </c>
      <c r="J58" s="144">
        <f>N(AND(J$14&gt;=$F58,J$14&lt;Ввод!$G$88))*N(Ввод!$G$89=4)+N(AND(J$14&gt;=$F58,J$14&lt;Ввод!$G$88))*N(Ввод!$G$89=2)*N(OR(MONTH(J$14)=4,MONTH(J$14)=10))</f>
        <v>0</v>
      </c>
      <c r="K58" s="144">
        <f>N(AND(K$14&gt;=$F58,K$14&lt;Ввод!$G$88))*N(Ввод!$G$89=4)+N(AND(K$14&gt;=$F58,K$14&lt;Ввод!$G$88))*N(Ввод!$G$89=2)*N(OR(MONTH(K$14)=4,MONTH(K$14)=10))</f>
        <v>0</v>
      </c>
      <c r="L58" s="144">
        <f>N(AND(L$14&gt;=$F58,L$14&lt;Ввод!$G$88))*N(Ввод!$G$89=4)+N(AND(L$14&gt;=$F58,L$14&lt;Ввод!$G$88))*N(Ввод!$G$89=2)*N(OR(MONTH(L$14)=4,MONTH(L$14)=10))</f>
        <v>0</v>
      </c>
      <c r="M58" s="144">
        <f>N(AND(M$14&gt;=$F58,M$14&lt;Ввод!$G$88))*N(Ввод!$G$89=4)+N(AND(M$14&gt;=$F58,M$14&lt;Ввод!$G$88))*N(Ввод!$G$89=2)*N(OR(MONTH(M$14)=4,MONTH(M$14)=10))</f>
        <v>0</v>
      </c>
      <c r="N58" s="144">
        <f>N(AND(N$14&gt;=$F58,N$14&lt;Ввод!$G$88))*N(Ввод!$G$89=4)+N(AND(N$14&gt;=$F58,N$14&lt;Ввод!$G$88))*N(Ввод!$G$89=2)*N(OR(MONTH(N$14)=4,MONTH(N$14)=10))</f>
        <v>0</v>
      </c>
      <c r="O58" s="144">
        <f>N(AND(O$14&gt;=$F58,O$14&lt;Ввод!$G$88))*N(Ввод!$G$89=4)+N(AND(O$14&gt;=$F58,O$14&lt;Ввод!$G$88))*N(Ввод!$G$89=2)*N(OR(MONTH(O$14)=4,MONTH(O$14)=10))</f>
        <v>0</v>
      </c>
      <c r="P58" s="144">
        <f>N(AND(P$14&gt;=$F58,P$14&lt;Ввод!$G$88))*N(Ввод!$G$89=4)+N(AND(P$14&gt;=$F58,P$14&lt;Ввод!$G$88))*N(Ввод!$G$89=2)*N(OR(MONTH(P$14)=4,MONTH(P$14)=10))</f>
        <v>0</v>
      </c>
      <c r="Q58" s="144">
        <f>N(AND(Q$14&gt;=$F58,Q$14&lt;Ввод!$G$88))*N(Ввод!$G$89=4)+N(AND(Q$14&gt;=$F58,Q$14&lt;Ввод!$G$88))*N(Ввод!$G$89=2)*N(OR(MONTH(Q$14)=4,MONTH(Q$14)=10))</f>
        <v>0</v>
      </c>
      <c r="R58" s="144">
        <f>N(AND(R$14&gt;=$F58,R$14&lt;Ввод!$G$88))*N(Ввод!$G$89=4)+N(AND(R$14&gt;=$F58,R$14&lt;Ввод!$G$88))*N(Ввод!$G$89=2)*N(OR(MONTH(R$14)=4,MONTH(R$14)=10))</f>
        <v>0</v>
      </c>
      <c r="S58" s="144">
        <f>N(AND(S$14&gt;=$F58,S$14&lt;Ввод!$G$88))*N(Ввод!$G$89=4)+N(AND(S$14&gt;=$F58,S$14&lt;Ввод!$G$88))*N(Ввод!$G$89=2)*N(OR(MONTH(S$14)=4,MONTH(S$14)=10))</f>
        <v>0</v>
      </c>
      <c r="T58" s="144">
        <f>N(AND(T$14&gt;=$F58,T$14&lt;Ввод!$G$88))*N(Ввод!$G$89=4)+N(AND(T$14&gt;=$F58,T$14&lt;Ввод!$G$88))*N(Ввод!$G$89=2)*N(OR(MONTH(T$14)=4,MONTH(T$14)=10))</f>
        <v>0</v>
      </c>
      <c r="U58" s="144">
        <f>N(AND(U$14&gt;=$F58,U$14&lt;Ввод!$G$88))*N(Ввод!$G$89=4)+N(AND(U$14&gt;=$F58,U$14&lt;Ввод!$G$88))*N(Ввод!$G$89=2)*N(OR(MONTH(U$14)=4,MONTH(U$14)=10))</f>
        <v>0</v>
      </c>
      <c r="V58" s="144">
        <f>N(AND(V$14&gt;=$F58,V$14&lt;Ввод!$G$88))*N(Ввод!$G$89=4)+N(AND(V$14&gt;=$F58,V$14&lt;Ввод!$G$88))*N(Ввод!$G$89=2)*N(OR(MONTH(V$14)=4,MONTH(V$14)=10))</f>
        <v>0</v>
      </c>
      <c r="W58" s="144">
        <f>N(AND(W$14&gt;=$F58,W$14&lt;Ввод!$G$88))*N(Ввод!$G$89=4)+N(AND(W$14&gt;=$F58,W$14&lt;Ввод!$G$88))*N(Ввод!$G$89=2)*N(OR(MONTH(W$14)=4,MONTH(W$14)=10))</f>
        <v>0</v>
      </c>
      <c r="X58" s="144">
        <f>N(AND(X$14&gt;=$F58,X$14&lt;Ввод!$G$88))*N(Ввод!$G$89=4)+N(AND(X$14&gt;=$F58,X$14&lt;Ввод!$G$88))*N(Ввод!$G$89=2)*N(OR(MONTH(X$14)=4,MONTH(X$14)=10))</f>
        <v>0</v>
      </c>
      <c r="Y58" s="144">
        <f>N(AND(Y$14&gt;=$F58,Y$14&lt;Ввод!$G$88))*N(Ввод!$G$89=4)+N(AND(Y$14&gt;=$F58,Y$14&lt;Ввод!$G$88))*N(Ввод!$G$89=2)*N(OR(MONTH(Y$14)=4,MONTH(Y$14)=10))</f>
        <v>0</v>
      </c>
      <c r="Z58" s="144">
        <f>N(AND(Z$14&gt;=$F58,Z$14&lt;Ввод!$G$88))*N(Ввод!$G$89=4)+N(AND(Z$14&gt;=$F58,Z$14&lt;Ввод!$G$88))*N(Ввод!$G$89=2)*N(OR(MONTH(Z$14)=4,MONTH(Z$14)=10))</f>
        <v>0</v>
      </c>
      <c r="AA58" s="144">
        <f>N(AND(AA$14&gt;=$F58,AA$14&lt;Ввод!$G$88))*N(Ввод!$G$89=4)+N(AND(AA$14&gt;=$F58,AA$14&lt;Ввод!$G$88))*N(Ввод!$G$89=2)*N(OR(MONTH(AA$14)=4,MONTH(AA$14)=10))</f>
        <v>0</v>
      </c>
      <c r="AB58" s="144">
        <f>N(AND(AB$14&gt;=$F58,AB$14&lt;Ввод!$G$88))*N(Ввод!$G$89=4)+N(AND(AB$14&gt;=$F58,AB$14&lt;Ввод!$G$88))*N(Ввод!$G$89=2)*N(OR(MONTH(AB$14)=4,MONTH(AB$14)=10))</f>
        <v>0</v>
      </c>
      <c r="AC58" s="144">
        <f>N(AND(AC$14&gt;=$F58,AC$14&lt;Ввод!$G$88))*N(Ввод!$G$89=4)+N(AND(AC$14&gt;=$F58,AC$14&lt;Ввод!$G$88))*N(Ввод!$G$89=2)*N(OR(MONTH(AC$14)=4,MONTH(AC$14)=10))</f>
        <v>0</v>
      </c>
      <c r="AD58" s="144">
        <f>N(AND(AD$14&gt;=$F58,AD$14&lt;Ввод!$G$88))*N(Ввод!$G$89=4)+N(AND(AD$14&gt;=$F58,AD$14&lt;Ввод!$G$88))*N(Ввод!$G$89=2)*N(OR(MONTH(AD$14)=4,MONTH(AD$14)=10))</f>
        <v>0</v>
      </c>
      <c r="AE58" s="144">
        <f>N(AND(AE$14&gt;=$F58,AE$14&lt;Ввод!$G$88))*N(Ввод!$G$89=4)+N(AND(AE$14&gt;=$F58,AE$14&lt;Ввод!$G$88))*N(Ввод!$G$89=2)*N(OR(MONTH(AE$14)=4,MONTH(AE$14)=10))</f>
        <v>0</v>
      </c>
      <c r="AF58" s="144">
        <f>N(AND(AF$14&gt;=$F58,AF$14&lt;Ввод!$G$88))*N(Ввод!$G$89=4)+N(AND(AF$14&gt;=$F58,AF$14&lt;Ввод!$G$88))*N(Ввод!$G$89=2)*N(OR(MONTH(AF$14)=4,MONTH(AF$14)=10))</f>
        <v>0</v>
      </c>
      <c r="AG58" s="144">
        <f>N(AND(AG$14&gt;=$F58,AG$14&lt;Ввод!$G$88))*N(Ввод!$G$89=4)+N(AND(AG$14&gt;=$F58,AG$14&lt;Ввод!$G$88))*N(Ввод!$G$89=2)*N(OR(MONTH(AG$14)=4,MONTH(AG$14)=10))</f>
        <v>1</v>
      </c>
      <c r="AH58" s="144">
        <f>N(AND(AH$14&gt;=$F58,AH$14&lt;Ввод!$G$88))*N(Ввод!$G$89=4)+N(AND(AH$14&gt;=$F58,AH$14&lt;Ввод!$G$88))*N(Ввод!$G$89=2)*N(OR(MONTH(AH$14)=4,MONTH(AH$14)=10))</f>
        <v>1</v>
      </c>
      <c r="AI58" s="144">
        <f>N(AND(AI$14&gt;=$F58,AI$14&lt;Ввод!$G$88))*N(Ввод!$G$89=4)+N(AND(AI$14&gt;=$F58,AI$14&lt;Ввод!$G$88))*N(Ввод!$G$89=2)*N(OR(MONTH(AI$14)=4,MONTH(AI$14)=10))</f>
        <v>1</v>
      </c>
      <c r="AJ58" s="144">
        <f>N(AND(AJ$14&gt;=$F58,AJ$14&lt;Ввод!$G$88))*N(Ввод!$G$89=4)+N(AND(AJ$14&gt;=$F58,AJ$14&lt;Ввод!$G$88))*N(Ввод!$G$89=2)*N(OR(MONTH(AJ$14)=4,MONTH(AJ$14)=10))</f>
        <v>1</v>
      </c>
      <c r="AK58" s="144">
        <f>N(AND(AK$14&gt;=$F58,AK$14&lt;Ввод!$G$88))*N(Ввод!$G$89=4)+N(AND(AK$14&gt;=$F58,AK$14&lt;Ввод!$G$88))*N(Ввод!$G$89=2)*N(OR(MONTH(AK$14)=4,MONTH(AK$14)=10))</f>
        <v>1</v>
      </c>
      <c r="AL58" s="144">
        <f>N(AND(AL$14&gt;=$F58,AL$14&lt;Ввод!$G$88))*N(Ввод!$G$89=4)+N(AND(AL$14&gt;=$F58,AL$14&lt;Ввод!$G$88))*N(Ввод!$G$89=2)*N(OR(MONTH(AL$14)=4,MONTH(AL$14)=10))</f>
        <v>1</v>
      </c>
      <c r="AM58" s="144">
        <f>N(AND(AM$14&gt;=$F58,AM$14&lt;Ввод!$G$88))*N(Ввод!$G$89=4)+N(AND(AM$14&gt;=$F58,AM$14&lt;Ввод!$G$88))*N(Ввод!$G$89=2)*N(OR(MONTH(AM$14)=4,MONTH(AM$14)=10))</f>
        <v>1</v>
      </c>
      <c r="AN58" s="144">
        <f>N(AND(AN$14&gt;=$F58,AN$14&lt;Ввод!$G$88))*N(Ввод!$G$89=4)+N(AND(AN$14&gt;=$F58,AN$14&lt;Ввод!$G$88))*N(Ввод!$G$89=2)*N(OR(MONTH(AN$14)=4,MONTH(AN$14)=10))</f>
        <v>1</v>
      </c>
      <c r="AO58" s="144">
        <f>N(AND(AO$14&gt;=$F58,AO$14&lt;Ввод!$G$88))*N(Ввод!$G$89=4)+N(AND(AO$14&gt;=$F58,AO$14&lt;Ввод!$G$88))*N(Ввод!$G$89=2)*N(OR(MONTH(AO$14)=4,MONTH(AO$14)=10))</f>
        <v>1</v>
      </c>
      <c r="AP58" s="144">
        <f>N(AND(AP$14&gt;=$F58,AP$14&lt;Ввод!$G$88))*N(Ввод!$G$89=4)+N(AND(AP$14&gt;=$F58,AP$14&lt;Ввод!$G$88))*N(Ввод!$G$89=2)*N(OR(MONTH(AP$14)=4,MONTH(AP$14)=10))</f>
        <v>1</v>
      </c>
      <c r="AQ58" s="144">
        <f>N(AND(AQ$14&gt;=$F58,AQ$14&lt;Ввод!$G$88))*N(Ввод!$G$89=4)+N(AND(AQ$14&gt;=$F58,AQ$14&lt;Ввод!$G$88))*N(Ввод!$G$89=2)*N(OR(MONTH(AQ$14)=4,MONTH(AQ$14)=10))</f>
        <v>1</v>
      </c>
      <c r="AR58" s="144">
        <f>N(AND(AR$14&gt;=$F58,AR$14&lt;Ввод!$G$88))*N(Ввод!$G$89=4)+N(AND(AR$14&gt;=$F58,AR$14&lt;Ввод!$G$88))*N(Ввод!$G$89=2)*N(OR(MONTH(AR$14)=4,MONTH(AR$14)=10))</f>
        <v>1</v>
      </c>
      <c r="AS58" s="144">
        <f>N(AND(AS$14&gt;=$F58,AS$14&lt;Ввод!$G$88))*N(Ввод!$G$89=4)+N(AND(AS$14&gt;=$F58,AS$14&lt;Ввод!$G$88))*N(Ввод!$G$89=2)*N(OR(MONTH(AS$14)=4,MONTH(AS$14)=10))</f>
        <v>1</v>
      </c>
      <c r="AT58" s="144">
        <f>N(AND(AT$14&gt;=$F58,AT$14&lt;Ввод!$G$88))*N(Ввод!$G$89=4)+N(AND(AT$14&gt;=$F58,AT$14&lt;Ввод!$G$88))*N(Ввод!$G$89=2)*N(OR(MONTH(AT$14)=4,MONTH(AT$14)=10))</f>
        <v>1</v>
      </c>
      <c r="AU58" s="144">
        <f>N(AND(AU$14&gt;=$F58,AU$14&lt;Ввод!$G$88))*N(Ввод!$G$89=4)+N(AND(AU$14&gt;=$F58,AU$14&lt;Ввод!$G$88))*N(Ввод!$G$89=2)*N(OR(MONTH(AU$14)=4,MONTH(AU$14)=10))</f>
        <v>1</v>
      </c>
      <c r="AV58" s="144">
        <f>N(AND(AV$14&gt;=$F58,AV$14&lt;Ввод!$G$88))*N(Ввод!$G$89=4)+N(AND(AV$14&gt;=$F58,AV$14&lt;Ввод!$G$88))*N(Ввод!$G$89=2)*N(OR(MONTH(AV$14)=4,MONTH(AV$14)=10))</f>
        <v>1</v>
      </c>
      <c r="AW58" s="144">
        <f>N(AND(AW$14&gt;=$F58,AW$14&lt;Ввод!$G$88))*N(Ввод!$G$89=4)+N(AND(AW$14&gt;=$F58,AW$14&lt;Ввод!$G$88))*N(Ввод!$G$89=2)*N(OR(MONTH(AW$14)=4,MONTH(AW$14)=10))</f>
        <v>1</v>
      </c>
      <c r="AX58" s="144">
        <f>N(AND(AX$14&gt;=$F58,AX$14&lt;Ввод!$G$88))*N(Ввод!$G$89=4)+N(AND(AX$14&gt;=$F58,AX$14&lt;Ввод!$G$88))*N(Ввод!$G$89=2)*N(OR(MONTH(AX$14)=4,MONTH(AX$14)=10))</f>
        <v>1</v>
      </c>
      <c r="AY58" s="144">
        <f>N(AND(AY$14&gt;=$F58,AY$14&lt;Ввод!$G$88))*N(Ввод!$G$89=4)+N(AND(AY$14&gt;=$F58,AY$14&lt;Ввод!$G$88))*N(Ввод!$G$89=2)*N(OR(MONTH(AY$14)=4,MONTH(AY$14)=10))</f>
        <v>1</v>
      </c>
      <c r="AZ58" s="144">
        <f>N(AND(AZ$14&gt;=$F58,AZ$14&lt;Ввод!$G$88))*N(Ввод!$G$89=4)+N(AND(AZ$14&gt;=$F58,AZ$14&lt;Ввод!$G$88))*N(Ввод!$G$89=2)*N(OR(MONTH(AZ$14)=4,MONTH(AZ$14)=10))</f>
        <v>1</v>
      </c>
      <c r="BA58" s="144">
        <f>N(AND(BA$14&gt;=$F58,BA$14&lt;Ввод!$G$88))*N(Ввод!$G$89=4)+N(AND(BA$14&gt;=$F58,BA$14&lt;Ввод!$G$88))*N(Ввод!$G$89=2)*N(OR(MONTH(BA$14)=4,MONTH(BA$14)=10))</f>
        <v>1</v>
      </c>
      <c r="BB58" s="144">
        <f>N(AND(BB$14&gt;=$F58,BB$14&lt;Ввод!$G$88))*N(Ввод!$G$89=4)+N(AND(BB$14&gt;=$F58,BB$14&lt;Ввод!$G$88))*N(Ввод!$G$89=2)*N(OR(MONTH(BB$14)=4,MONTH(BB$14)=10))</f>
        <v>1</v>
      </c>
      <c r="BC58" s="144">
        <f>N(AND(BC$14&gt;=$F58,BC$14&lt;Ввод!$G$88))*N(Ввод!$G$89=4)+N(AND(BC$14&gt;=$F58,BC$14&lt;Ввод!$G$88))*N(Ввод!$G$89=2)*N(OR(MONTH(BC$14)=4,MONTH(BC$14)=10))</f>
        <v>1</v>
      </c>
      <c r="BD58" s="144">
        <f>N(AND(BD$14&gt;=$F58,BD$14&lt;Ввод!$G$88))*N(Ввод!$G$89=4)+N(AND(BD$14&gt;=$F58,BD$14&lt;Ввод!$G$88))*N(Ввод!$G$89=2)*N(OR(MONTH(BD$14)=4,MONTH(BD$14)=10))</f>
        <v>1</v>
      </c>
      <c r="BE58" s="144">
        <f>N(AND(BE$14&gt;=$F58,BE$14&lt;Ввод!$G$88))*N(Ввод!$G$89=4)+N(AND(BE$14&gt;=$F58,BE$14&lt;Ввод!$G$88))*N(Ввод!$G$89=2)*N(OR(MONTH(BE$14)=4,MONTH(BE$14)=10))</f>
        <v>1</v>
      </c>
      <c r="BF58" s="144">
        <f>N(AND(BF$14&gt;=$F58,BF$14&lt;Ввод!$G$88))*N(Ввод!$G$89=4)+N(AND(BF$14&gt;=$F58,BF$14&lt;Ввод!$G$88))*N(Ввод!$G$89=2)*N(OR(MONTH(BF$14)=4,MONTH(BF$14)=10))</f>
        <v>1</v>
      </c>
      <c r="BG58" s="144">
        <f>N(AND(BG$14&gt;=$F58,BG$14&lt;Ввод!$G$88))*N(Ввод!$G$89=4)+N(AND(BG$14&gt;=$F58,BG$14&lt;Ввод!$G$88))*N(Ввод!$G$89=2)*N(OR(MONTH(BG$14)=4,MONTH(BG$14)=10))</f>
        <v>1</v>
      </c>
      <c r="BH58" s="144">
        <f>N(AND(BH$14&gt;=$F58,BH$14&lt;Ввод!$G$88))*N(Ввод!$G$89=4)+N(AND(BH$14&gt;=$F58,BH$14&lt;Ввод!$G$88))*N(Ввод!$G$89=2)*N(OR(MONTH(BH$14)=4,MONTH(BH$14)=10))</f>
        <v>1</v>
      </c>
      <c r="BI58" s="144">
        <f>N(AND(BI$14&gt;=$F58,BI$14&lt;Ввод!$G$88))*N(Ввод!$G$89=4)+N(AND(BI$14&gt;=$F58,BI$14&lt;Ввод!$G$88))*N(Ввод!$G$89=2)*N(OR(MONTH(BI$14)=4,MONTH(BI$14)=10))</f>
        <v>0</v>
      </c>
      <c r="BJ58" s="144">
        <f>N(AND(BJ$14&gt;=$F58,BJ$14&lt;Ввод!$G$88))*N(Ввод!$G$89=4)+N(AND(BJ$14&gt;=$F58,BJ$14&lt;Ввод!$G$88))*N(Ввод!$G$89=2)*N(OR(MONTH(BJ$14)=4,MONTH(BJ$14)=10))</f>
        <v>0</v>
      </c>
      <c r="BK58" s="144">
        <f>N(AND(BK$14&gt;=$F58,BK$14&lt;Ввод!$G$88))*N(Ввод!$G$89=4)+N(AND(BK$14&gt;=$F58,BK$14&lt;Ввод!$G$88))*N(Ввод!$G$89=2)*N(OR(MONTH(BK$14)=4,MONTH(BK$14)=10))</f>
        <v>0</v>
      </c>
      <c r="BL58" s="144">
        <f>N(AND(BL$14&gt;=$F58,BL$14&lt;Ввод!$G$88))*N(Ввод!$G$89=4)+N(AND(BL$14&gt;=$F58,BL$14&lt;Ввод!$G$88))*N(Ввод!$G$89=2)*N(OR(MONTH(BL$14)=4,MONTH(BL$14)=10))</f>
        <v>0</v>
      </c>
      <c r="BM58" s="144">
        <f>N(AND(BM$14&gt;=$F58,BM$14&lt;Ввод!$G$88))*N(Ввод!$G$89=4)+N(AND(BM$14&gt;=$F58,BM$14&lt;Ввод!$G$88))*N(Ввод!$G$89=2)*N(OR(MONTH(BM$14)=4,MONTH(BM$14)=10))</f>
        <v>0</v>
      </c>
      <c r="BN58" s="144">
        <f>N(AND(BN$14&gt;=$F58,BN$14&lt;Ввод!$G$88))*N(Ввод!$G$89=4)+N(AND(BN$14&gt;=$F58,BN$14&lt;Ввод!$G$88))*N(Ввод!$G$89=2)*N(OR(MONTH(BN$14)=4,MONTH(BN$14)=10))</f>
        <v>0</v>
      </c>
      <c r="BO58" s="144">
        <f>N(AND(BO$14&gt;=$F58,BO$14&lt;Ввод!$G$88))*N(Ввод!$G$89=4)+N(AND(BO$14&gt;=$F58,BO$14&lt;Ввод!$G$88))*N(Ввод!$G$89=2)*N(OR(MONTH(BO$14)=4,MONTH(BO$14)=10))</f>
        <v>0</v>
      </c>
      <c r="BP58" s="144">
        <f>N(AND(BP$14&gt;=$F58,BP$14&lt;Ввод!$G$88))*N(Ввод!$G$89=4)+N(AND(BP$14&gt;=$F58,BP$14&lt;Ввод!$G$88))*N(Ввод!$G$89=2)*N(OR(MONTH(BP$14)=4,MONTH(BP$14)=10))</f>
        <v>0</v>
      </c>
      <c r="BQ58" s="144">
        <f>N(AND(BQ$14&gt;=$F58,BQ$14&lt;Ввод!$G$88))*N(Ввод!$G$89=4)+N(AND(BQ$14&gt;=$F58,BQ$14&lt;Ввод!$G$88))*N(Ввод!$G$89=2)*N(OR(MONTH(BQ$14)=4,MONTH(BQ$14)=10))</f>
        <v>0</v>
      </c>
      <c r="BR58" s="144">
        <f>N(AND(BR$14&gt;=$F58,BR$14&lt;Ввод!$G$88))*N(Ввод!$G$89=4)+N(AND(BR$14&gt;=$F58,BR$14&lt;Ввод!$G$88))*N(Ввод!$G$89=2)*N(OR(MONTH(BR$14)=4,MONTH(BR$14)=10))</f>
        <v>0</v>
      </c>
      <c r="BS58" s="144">
        <f>N(AND(BS$14&gt;=$F58,BS$14&lt;Ввод!$G$88))*N(Ввод!$G$89=4)+N(AND(BS$14&gt;=$F58,BS$14&lt;Ввод!$G$88))*N(Ввод!$G$89=2)*N(OR(MONTH(BS$14)=4,MONTH(BS$14)=10))</f>
        <v>0</v>
      </c>
      <c r="BT58" s="144">
        <f>N(AND(BT$14&gt;=$F58,BT$14&lt;Ввод!$G$88))*N(Ввод!$G$89=4)+N(AND(BT$14&gt;=$F58,BT$14&lt;Ввод!$G$88))*N(Ввод!$G$89=2)*N(OR(MONTH(BT$14)=4,MONTH(BT$14)=10))</f>
        <v>0</v>
      </c>
      <c r="BU58" s="144">
        <f>N(AND(BU$14&gt;=$F58,BU$14&lt;Ввод!$G$88))*N(Ввод!$G$89=4)+N(AND(BU$14&gt;=$F58,BU$14&lt;Ввод!$G$88))*N(Ввод!$G$89=2)*N(OR(MONTH(BU$14)=4,MONTH(BU$14)=10))</f>
        <v>0</v>
      </c>
      <c r="BV58" s="144">
        <f>N(AND(BV$14&gt;=$F58,BV$14&lt;Ввод!$G$88))*N(Ввод!$G$89=4)+N(AND(BV$14&gt;=$F58,BV$14&lt;Ввод!$G$88))*N(Ввод!$G$89=2)*N(OR(MONTH(BV$14)=4,MONTH(BV$14)=10))</f>
        <v>0</v>
      </c>
      <c r="BW58" s="144">
        <f>N(AND(BW$14&gt;=$F58,BW$14&lt;Ввод!$G$88))*N(Ввод!$G$89=4)+N(AND(BW$14&gt;=$F58,BW$14&lt;Ввод!$G$88))*N(Ввод!$G$89=2)*N(OR(MONTH(BW$14)=4,MONTH(BW$14)=10))</f>
        <v>0</v>
      </c>
      <c r="BX58" s="144">
        <f>N(AND(BX$14&gt;=$F58,BX$14&lt;Ввод!$G$88))*N(Ввод!$G$89=4)+N(AND(BX$14&gt;=$F58,BX$14&lt;Ввод!$G$88))*N(Ввод!$G$89=2)*N(OR(MONTH(BX$14)=4,MONTH(BX$14)=10))</f>
        <v>0</v>
      </c>
      <c r="BY58" s="144">
        <f>N(AND(BY$14&gt;=$F58,BY$14&lt;Ввод!$G$88))*N(Ввод!$G$89=4)+N(AND(BY$14&gt;=$F58,BY$14&lt;Ввод!$G$88))*N(Ввод!$G$89=2)*N(OR(MONTH(BY$14)=4,MONTH(BY$14)=10))</f>
        <v>0</v>
      </c>
      <c r="BZ58" s="144">
        <f>N(AND(BZ$14&gt;=$F58,BZ$14&lt;Ввод!$G$88))*N(Ввод!$G$89=4)+N(AND(BZ$14&gt;=$F58,BZ$14&lt;Ввод!$G$88))*N(Ввод!$G$89=2)*N(OR(MONTH(BZ$14)=4,MONTH(BZ$14)=10))</f>
        <v>0</v>
      </c>
      <c r="CA58" s="144">
        <f>N(AND(CA$14&gt;=$F58,CA$14&lt;Ввод!$G$88))*N(Ввод!$G$89=4)+N(AND(CA$14&gt;=$F58,CA$14&lt;Ввод!$G$88))*N(Ввод!$G$89=2)*N(OR(MONTH(CA$14)=4,MONTH(CA$14)=10))</f>
        <v>0</v>
      </c>
      <c r="CB58" s="144">
        <f>N(AND(CB$14&gt;=$F58,CB$14&lt;Ввод!$G$88))*N(Ввод!$G$89=4)+N(AND(CB$14&gt;=$F58,CB$14&lt;Ввод!$G$88))*N(Ввод!$G$89=2)*N(OR(MONTH(CB$14)=4,MONTH(CB$14)=10))</f>
        <v>0</v>
      </c>
      <c r="CC58" s="144">
        <f>N(AND(CC$14&gt;=$F58,CC$14&lt;Ввод!$G$88))*N(Ввод!$G$89=4)+N(AND(CC$14&gt;=$F58,CC$14&lt;Ввод!$G$88))*N(Ввод!$G$89=2)*N(OR(MONTH(CC$14)=4,MONTH(CC$14)=10))</f>
        <v>0</v>
      </c>
      <c r="CD58" s="144">
        <f>N(AND(CD$14&gt;=$F58,CD$14&lt;Ввод!$G$88))*N(Ввод!$G$89=4)+N(AND(CD$14&gt;=$F58,CD$14&lt;Ввод!$G$88))*N(Ввод!$G$89=2)*N(OR(MONTH(CD$14)=4,MONTH(CD$14)=10))</f>
        <v>0</v>
      </c>
      <c r="CE58" s="144">
        <f>N(AND(CE$14&gt;=$F58,CE$14&lt;Ввод!$G$88))*N(Ввод!$G$89=4)+N(AND(CE$14&gt;=$F58,CE$14&lt;Ввод!$G$88))*N(Ввод!$G$89=2)*N(OR(MONTH(CE$14)=4,MONTH(CE$14)=10))</f>
        <v>0</v>
      </c>
      <c r="CF58" s="144">
        <f>N(AND(CF$14&gt;=$F58,CF$14&lt;Ввод!$G$88))*N(Ввод!$G$89=4)+N(AND(CF$14&gt;=$F58,CF$14&lt;Ввод!$G$88))*N(Ввод!$G$89=2)*N(OR(MONTH(CF$14)=4,MONTH(CF$14)=10))</f>
        <v>0</v>
      </c>
      <c r="CG58" s="144">
        <f>N(AND(CG$14&gt;=$F58,CG$14&lt;Ввод!$G$88))*N(Ввод!$G$89=4)+N(AND(CG$14&gt;=$F58,CG$14&lt;Ввод!$G$88))*N(Ввод!$G$89=2)*N(OR(MONTH(CG$14)=4,MONTH(CG$14)=10))</f>
        <v>0</v>
      </c>
      <c r="CH58" s="144">
        <f>N(AND(CH$14&gt;=$F58,CH$14&lt;Ввод!$G$88))*N(Ввод!$G$89=4)+N(AND(CH$14&gt;=$F58,CH$14&lt;Ввод!$G$88))*N(Ввод!$G$89=2)*N(OR(MONTH(CH$14)=4,MONTH(CH$14)=10))</f>
        <v>0</v>
      </c>
      <c r="CI58" s="144">
        <f>N(AND(CI$14&gt;=$F58,CI$14&lt;Ввод!$G$88))*N(Ввод!$G$89=4)+N(AND(CI$14&gt;=$F58,CI$14&lt;Ввод!$G$88))*N(Ввод!$G$89=2)*N(OR(MONTH(CI$14)=4,MONTH(CI$14)=10))</f>
        <v>0</v>
      </c>
      <c r="CJ58" s="144">
        <f>N(AND(CJ$14&gt;=$F58,CJ$14&lt;Ввод!$G$88))*N(Ввод!$G$89=4)+N(AND(CJ$14&gt;=$F58,CJ$14&lt;Ввод!$G$88))*N(Ввод!$G$89=2)*N(OR(MONTH(CJ$14)=4,MONTH(CJ$14)=10))</f>
        <v>0</v>
      </c>
      <c r="CK58" s="144">
        <f>N(AND(CK$14&gt;=$F58,CK$14&lt;Ввод!$G$88))*N(Ввод!$G$89=4)+N(AND(CK$14&gt;=$F58,CK$14&lt;Ввод!$G$88))*N(Ввод!$G$89=2)*N(OR(MONTH(CK$14)=4,MONTH(CK$14)=10))</f>
        <v>0</v>
      </c>
      <c r="CL58" s="144">
        <f>N(AND(CL$14&gt;=$F58,CL$14&lt;Ввод!$G$88))*N(Ввод!$G$89=4)+N(AND(CL$14&gt;=$F58,CL$14&lt;Ввод!$G$88))*N(Ввод!$G$89=2)*N(OR(MONTH(CL$14)=4,MONTH(CL$14)=10))</f>
        <v>0</v>
      </c>
      <c r="CM58" s="144">
        <f>N(AND(CM$14&gt;=$F58,CM$14&lt;Ввод!$G$88))*N(Ввод!$G$89=4)+N(AND(CM$14&gt;=$F58,CM$14&lt;Ввод!$G$88))*N(Ввод!$G$89=2)*N(OR(MONTH(CM$14)=4,MONTH(CM$14)=10))</f>
        <v>0</v>
      </c>
      <c r="CN58" s="144">
        <f>N(AND(CN$14&gt;=$F58,CN$14&lt;Ввод!$G$88))*N(Ввод!$G$89=4)+N(AND(CN$14&gt;=$F58,CN$14&lt;Ввод!$G$88))*N(Ввод!$G$89=2)*N(OR(MONTH(CN$14)=4,MONTH(CN$14)=10))</f>
        <v>0</v>
      </c>
      <c r="CO58" s="144">
        <f>N(AND(CO$14&gt;=$F58,CO$14&lt;Ввод!$G$88))*N(Ввод!$G$89=4)+N(AND(CO$14&gt;=$F58,CO$14&lt;Ввод!$G$88))*N(Ввод!$G$89=2)*N(OR(MONTH(CO$14)=4,MONTH(CO$14)=10))</f>
        <v>0</v>
      </c>
      <c r="CP58" s="144">
        <f>N(AND(CP$14&gt;=$F58,CP$14&lt;Ввод!$G$88))*N(Ввод!$G$89=4)+N(AND(CP$14&gt;=$F58,CP$14&lt;Ввод!$G$88))*N(Ввод!$G$89=2)*N(OR(MONTH(CP$14)=4,MONTH(CP$14)=10))</f>
        <v>0</v>
      </c>
      <c r="CQ58" s="144">
        <f>N(AND(CQ$14&gt;=$F58,CQ$14&lt;Ввод!$G$88))*N(Ввод!$G$89=4)+N(AND(CQ$14&gt;=$F58,CQ$14&lt;Ввод!$G$88))*N(Ввод!$G$89=2)*N(OR(MONTH(CQ$14)=4,MONTH(CQ$14)=10))</f>
        <v>0</v>
      </c>
      <c r="CR58" s="144">
        <f>N(AND(CR$14&gt;=$F58,CR$14&lt;Ввод!$G$88))*N(Ввод!$G$89=4)+N(AND(CR$14&gt;=$F58,CR$14&lt;Ввод!$G$88))*N(Ввод!$G$89=2)*N(OR(MONTH(CR$14)=4,MONTH(CR$14)=10))</f>
        <v>0</v>
      </c>
      <c r="CS58" s="144">
        <f>N(AND(CS$14&gt;=$F58,CS$14&lt;Ввод!$G$88))*N(Ввод!$G$89=4)+N(AND(CS$14&gt;=$F58,CS$14&lt;Ввод!$G$88))*N(Ввод!$G$89=2)*N(OR(MONTH(CS$14)=4,MONTH(CS$14)=10))</f>
        <v>0</v>
      </c>
      <c r="CT58" s="144">
        <f>N(AND(CT$14&gt;=$F58,CT$14&lt;Ввод!$G$88))*N(Ввод!$G$89=4)+N(AND(CT$14&gt;=$F58,CT$14&lt;Ввод!$G$88))*N(Ввод!$G$89=2)*N(OR(MONTH(CT$14)=4,MONTH(CT$14)=10))</f>
        <v>0</v>
      </c>
      <c r="CU58" s="144">
        <f>N(AND(CU$14&gt;=$F58,CU$14&lt;Ввод!$G$88))*N(Ввод!$G$89=4)+N(AND(CU$14&gt;=$F58,CU$14&lt;Ввод!$G$88))*N(Ввод!$G$89=2)*N(OR(MONTH(CU$14)=4,MONTH(CU$14)=10))</f>
        <v>0</v>
      </c>
      <c r="CV58" s="144">
        <f>N(AND(CV$14&gt;=$F58,CV$14&lt;Ввод!$G$88))*N(Ввод!$G$89=4)+N(AND(CV$14&gt;=$F58,CV$14&lt;Ввод!$G$88))*N(Ввод!$G$89=2)*N(OR(MONTH(CV$14)=4,MONTH(CV$14)=10))</f>
        <v>0</v>
      </c>
      <c r="CW58" s="144">
        <f>N(AND(CW$14&gt;=$F58,CW$14&lt;Ввод!$G$88))*N(Ввод!$G$89=4)+N(AND(CW$14&gt;=$F58,CW$14&lt;Ввод!$G$88))*N(Ввод!$G$89=2)*N(OR(MONTH(CW$14)=4,MONTH(CW$14)=10))</f>
        <v>0</v>
      </c>
      <c r="CX58" s="144">
        <f>N(AND(CX$14&gt;=$F58,CX$14&lt;Ввод!$G$88))*N(Ввод!$G$89=4)+N(AND(CX$14&gt;=$F58,CX$14&lt;Ввод!$G$88))*N(Ввод!$G$89=2)*N(OR(MONTH(CX$14)=4,MONTH(CX$14)=10))</f>
        <v>0</v>
      </c>
      <c r="CY58" s="144">
        <f>N(AND(CY$14&gt;=$F58,CY$14&lt;Ввод!$G$88))*N(Ввод!$G$89=4)+N(AND(CY$14&gt;=$F58,CY$14&lt;Ввод!$G$88))*N(Ввод!$G$89=2)*N(OR(MONTH(CY$14)=4,MONTH(CY$14)=10))</f>
        <v>0</v>
      </c>
      <c r="CZ58" s="144">
        <f>N(AND(CZ$14&gt;=$F58,CZ$14&lt;Ввод!$G$88))*N(Ввод!$G$89=4)+N(AND(CZ$14&gt;=$F58,CZ$14&lt;Ввод!$G$88))*N(Ввод!$G$89=2)*N(OR(MONTH(CZ$14)=4,MONTH(CZ$14)=10))</f>
        <v>0</v>
      </c>
      <c r="DA58" s="144">
        <f>N(AND(DA$14&gt;=$F58,DA$14&lt;Ввод!$G$88))*N(Ввод!$G$89=4)+N(AND(DA$14&gt;=$F58,DA$14&lt;Ввод!$G$88))*N(Ввод!$G$89=2)*N(OR(MONTH(DA$14)=4,MONTH(DA$14)=10))</f>
        <v>0</v>
      </c>
      <c r="DB58" s="144">
        <f>N(AND(DB$14&gt;=$F58,DB$14&lt;Ввод!$G$88))*N(Ввод!$G$89=4)+N(AND(DB$14&gt;=$F58,DB$14&lt;Ввод!$G$88))*N(Ввод!$G$89=2)*N(OR(MONTH(DB$14)=4,MONTH(DB$14)=10))</f>
        <v>0</v>
      </c>
      <c r="DC58" s="144">
        <f>N(AND(DC$14&gt;=$F58,DC$14&lt;Ввод!$G$88))*N(Ввод!$G$89=4)+N(AND(DC$14&gt;=$F58,DC$14&lt;Ввод!$G$88))*N(Ввод!$G$89=2)*N(OR(MONTH(DC$14)=4,MONTH(DC$14)=10))</f>
        <v>0</v>
      </c>
      <c r="DD58" s="144">
        <f>N(AND(DD$14&gt;=$F58,DD$14&lt;Ввод!$G$88))*N(Ввод!$G$89=4)+N(AND(DD$14&gt;=$F58,DD$14&lt;Ввод!$G$88))*N(Ввод!$G$89=2)*N(OR(MONTH(DD$14)=4,MONTH(DD$14)=10))</f>
        <v>0</v>
      </c>
      <c r="DE58" s="144">
        <f>N(AND(DE$14&gt;=$F58,DE$14&lt;Ввод!$G$88))*N(Ввод!$G$89=4)+N(AND(DE$14&gt;=$F58,DE$14&lt;Ввод!$G$88))*N(Ввод!$G$89=2)*N(OR(MONTH(DE$14)=4,MONTH(DE$14)=10))</f>
        <v>0</v>
      </c>
      <c r="DF58" s="144">
        <f>N(AND(DF$14&gt;=$F58,DF$14&lt;Ввод!$G$88))*N(Ввод!$G$89=4)+N(AND(DF$14&gt;=$F58,DF$14&lt;Ввод!$G$88))*N(Ввод!$G$89=2)*N(OR(MONTH(DF$14)=4,MONTH(DF$14)=10))</f>
        <v>0</v>
      </c>
      <c r="DG58" s="144">
        <f>N(AND(DG$14&gt;=$F58,DG$14&lt;Ввод!$G$88))*N(Ввод!$G$89=4)+N(AND(DG$14&gt;=$F58,DG$14&lt;Ввод!$G$88))*N(Ввод!$G$89=2)*N(OR(MONTH(DG$14)=4,MONTH(DG$14)=10))</f>
        <v>0</v>
      </c>
      <c r="DH58" s="144">
        <f>N(AND(DH$14&gt;=$F58,DH$14&lt;Ввод!$G$88))*N(Ввод!$G$89=4)+N(AND(DH$14&gt;=$F58,DH$14&lt;Ввод!$G$88))*N(Ввод!$G$89=2)*N(OR(MONTH(DH$14)=4,MONTH(DH$14)=10))</f>
        <v>0</v>
      </c>
      <c r="DI58" s="144">
        <f>N(AND(DI$14&gt;=$F58,DI$14&lt;Ввод!$G$88))*N(Ввод!$G$89=4)+N(AND(DI$14&gt;=$F58,DI$14&lt;Ввод!$G$88))*N(Ввод!$G$89=2)*N(OR(MONTH(DI$14)=4,MONTH(DI$14)=10))</f>
        <v>0</v>
      </c>
      <c r="DJ58" s="144">
        <f>N(AND(DJ$14&gt;=$F58,DJ$14&lt;Ввод!$G$88))*N(Ввод!$G$89=4)+N(AND(DJ$14&gt;=$F58,DJ$14&lt;Ввод!$G$88))*N(Ввод!$G$89=2)*N(OR(MONTH(DJ$14)=4,MONTH(DJ$14)=10))</f>
        <v>0</v>
      </c>
    </row>
    <row r="59" spans="2:114" ht="15" hidden="1" customHeight="1" outlineLevel="1" x14ac:dyDescent="0.25">
      <c r="B59" t="s">
        <v>489</v>
      </c>
      <c r="F59" s="38">
        <f t="shared" si="37"/>
        <v>46753</v>
      </c>
      <c r="G59" s="42">
        <f>MATCH(DATE(YEAR(F59),MONTH(F59)-Ввод!$G$86*3*4,DAY(F59)),J$14:DJ$14,0)-1</f>
        <v>8</v>
      </c>
      <c r="H59" s="144">
        <f t="shared" ca="1" si="35"/>
        <v>0</v>
      </c>
      <c r="I59" s="144">
        <f t="shared" si="36"/>
        <v>27</v>
      </c>
      <c r="J59" s="144">
        <f>N(AND(J$14&gt;=$F59,J$14&lt;Ввод!$G$88))*N(Ввод!$G$89=4)+N(AND(J$14&gt;=$F59,J$14&lt;Ввод!$G$88))*N(Ввод!$G$89=2)*N(OR(MONTH(J$14)=4,MONTH(J$14)=10))</f>
        <v>0</v>
      </c>
      <c r="K59" s="144">
        <f>N(AND(K$14&gt;=$F59,K$14&lt;Ввод!$G$88))*N(Ввод!$G$89=4)+N(AND(K$14&gt;=$F59,K$14&lt;Ввод!$G$88))*N(Ввод!$G$89=2)*N(OR(MONTH(K$14)=4,MONTH(K$14)=10))</f>
        <v>0</v>
      </c>
      <c r="L59" s="144">
        <f>N(AND(L$14&gt;=$F59,L$14&lt;Ввод!$G$88))*N(Ввод!$G$89=4)+N(AND(L$14&gt;=$F59,L$14&lt;Ввод!$G$88))*N(Ввод!$G$89=2)*N(OR(MONTH(L$14)=4,MONTH(L$14)=10))</f>
        <v>0</v>
      </c>
      <c r="M59" s="144">
        <f>N(AND(M$14&gt;=$F59,M$14&lt;Ввод!$G$88))*N(Ввод!$G$89=4)+N(AND(M$14&gt;=$F59,M$14&lt;Ввод!$G$88))*N(Ввод!$G$89=2)*N(OR(MONTH(M$14)=4,MONTH(M$14)=10))</f>
        <v>0</v>
      </c>
      <c r="N59" s="144">
        <f>N(AND(N$14&gt;=$F59,N$14&lt;Ввод!$G$88))*N(Ввод!$G$89=4)+N(AND(N$14&gt;=$F59,N$14&lt;Ввод!$G$88))*N(Ввод!$G$89=2)*N(OR(MONTH(N$14)=4,MONTH(N$14)=10))</f>
        <v>0</v>
      </c>
      <c r="O59" s="144">
        <f>N(AND(O$14&gt;=$F59,O$14&lt;Ввод!$G$88))*N(Ввод!$G$89=4)+N(AND(O$14&gt;=$F59,O$14&lt;Ввод!$G$88))*N(Ввод!$G$89=2)*N(OR(MONTH(O$14)=4,MONTH(O$14)=10))</f>
        <v>0</v>
      </c>
      <c r="P59" s="144">
        <f>N(AND(P$14&gt;=$F59,P$14&lt;Ввод!$G$88))*N(Ввод!$G$89=4)+N(AND(P$14&gt;=$F59,P$14&lt;Ввод!$G$88))*N(Ввод!$G$89=2)*N(OR(MONTH(P$14)=4,MONTH(P$14)=10))</f>
        <v>0</v>
      </c>
      <c r="Q59" s="144">
        <f>N(AND(Q$14&gt;=$F59,Q$14&lt;Ввод!$G$88))*N(Ввод!$G$89=4)+N(AND(Q$14&gt;=$F59,Q$14&lt;Ввод!$G$88))*N(Ввод!$G$89=2)*N(OR(MONTH(Q$14)=4,MONTH(Q$14)=10))</f>
        <v>0</v>
      </c>
      <c r="R59" s="144">
        <f>N(AND(R$14&gt;=$F59,R$14&lt;Ввод!$G$88))*N(Ввод!$G$89=4)+N(AND(R$14&gt;=$F59,R$14&lt;Ввод!$G$88))*N(Ввод!$G$89=2)*N(OR(MONTH(R$14)=4,MONTH(R$14)=10))</f>
        <v>0</v>
      </c>
      <c r="S59" s="144">
        <f>N(AND(S$14&gt;=$F59,S$14&lt;Ввод!$G$88))*N(Ввод!$G$89=4)+N(AND(S$14&gt;=$F59,S$14&lt;Ввод!$G$88))*N(Ввод!$G$89=2)*N(OR(MONTH(S$14)=4,MONTH(S$14)=10))</f>
        <v>0</v>
      </c>
      <c r="T59" s="144">
        <f>N(AND(T$14&gt;=$F59,T$14&lt;Ввод!$G$88))*N(Ввод!$G$89=4)+N(AND(T$14&gt;=$F59,T$14&lt;Ввод!$G$88))*N(Ввод!$G$89=2)*N(OR(MONTH(T$14)=4,MONTH(T$14)=10))</f>
        <v>0</v>
      </c>
      <c r="U59" s="144">
        <f>N(AND(U$14&gt;=$F59,U$14&lt;Ввод!$G$88))*N(Ввод!$G$89=4)+N(AND(U$14&gt;=$F59,U$14&lt;Ввод!$G$88))*N(Ввод!$G$89=2)*N(OR(MONTH(U$14)=4,MONTH(U$14)=10))</f>
        <v>0</v>
      </c>
      <c r="V59" s="144">
        <f>N(AND(V$14&gt;=$F59,V$14&lt;Ввод!$G$88))*N(Ввод!$G$89=4)+N(AND(V$14&gt;=$F59,V$14&lt;Ввод!$G$88))*N(Ввод!$G$89=2)*N(OR(MONTH(V$14)=4,MONTH(V$14)=10))</f>
        <v>0</v>
      </c>
      <c r="W59" s="144">
        <f>N(AND(W$14&gt;=$F59,W$14&lt;Ввод!$G$88))*N(Ввод!$G$89=4)+N(AND(W$14&gt;=$F59,W$14&lt;Ввод!$G$88))*N(Ввод!$G$89=2)*N(OR(MONTH(W$14)=4,MONTH(W$14)=10))</f>
        <v>0</v>
      </c>
      <c r="X59" s="144">
        <f>N(AND(X$14&gt;=$F59,X$14&lt;Ввод!$G$88))*N(Ввод!$G$89=4)+N(AND(X$14&gt;=$F59,X$14&lt;Ввод!$G$88))*N(Ввод!$G$89=2)*N(OR(MONTH(X$14)=4,MONTH(X$14)=10))</f>
        <v>0</v>
      </c>
      <c r="Y59" s="144">
        <f>N(AND(Y$14&gt;=$F59,Y$14&lt;Ввод!$G$88))*N(Ввод!$G$89=4)+N(AND(Y$14&gt;=$F59,Y$14&lt;Ввод!$G$88))*N(Ввод!$G$89=2)*N(OR(MONTH(Y$14)=4,MONTH(Y$14)=10))</f>
        <v>0</v>
      </c>
      <c r="Z59" s="144">
        <f>N(AND(Z$14&gt;=$F59,Z$14&lt;Ввод!$G$88))*N(Ввод!$G$89=4)+N(AND(Z$14&gt;=$F59,Z$14&lt;Ввод!$G$88))*N(Ввод!$G$89=2)*N(OR(MONTH(Z$14)=4,MONTH(Z$14)=10))</f>
        <v>0</v>
      </c>
      <c r="AA59" s="144">
        <f>N(AND(AA$14&gt;=$F59,AA$14&lt;Ввод!$G$88))*N(Ввод!$G$89=4)+N(AND(AA$14&gt;=$F59,AA$14&lt;Ввод!$G$88))*N(Ввод!$G$89=2)*N(OR(MONTH(AA$14)=4,MONTH(AA$14)=10))</f>
        <v>0</v>
      </c>
      <c r="AB59" s="144">
        <f>N(AND(AB$14&gt;=$F59,AB$14&lt;Ввод!$G$88))*N(Ввод!$G$89=4)+N(AND(AB$14&gt;=$F59,AB$14&lt;Ввод!$G$88))*N(Ввод!$G$89=2)*N(OR(MONTH(AB$14)=4,MONTH(AB$14)=10))</f>
        <v>0</v>
      </c>
      <c r="AC59" s="144">
        <f>N(AND(AC$14&gt;=$F59,AC$14&lt;Ввод!$G$88))*N(Ввод!$G$89=4)+N(AND(AC$14&gt;=$F59,AC$14&lt;Ввод!$G$88))*N(Ввод!$G$89=2)*N(OR(MONTH(AC$14)=4,MONTH(AC$14)=10))</f>
        <v>0</v>
      </c>
      <c r="AD59" s="144">
        <f>N(AND(AD$14&gt;=$F59,AD$14&lt;Ввод!$G$88))*N(Ввод!$G$89=4)+N(AND(AD$14&gt;=$F59,AD$14&lt;Ввод!$G$88))*N(Ввод!$G$89=2)*N(OR(MONTH(AD$14)=4,MONTH(AD$14)=10))</f>
        <v>0</v>
      </c>
      <c r="AE59" s="144">
        <f>N(AND(AE$14&gt;=$F59,AE$14&lt;Ввод!$G$88))*N(Ввод!$G$89=4)+N(AND(AE$14&gt;=$F59,AE$14&lt;Ввод!$G$88))*N(Ввод!$G$89=2)*N(OR(MONTH(AE$14)=4,MONTH(AE$14)=10))</f>
        <v>0</v>
      </c>
      <c r="AF59" s="144">
        <f>N(AND(AF$14&gt;=$F59,AF$14&lt;Ввод!$G$88))*N(Ввод!$G$89=4)+N(AND(AF$14&gt;=$F59,AF$14&lt;Ввод!$G$88))*N(Ввод!$G$89=2)*N(OR(MONTH(AF$14)=4,MONTH(AF$14)=10))</f>
        <v>0</v>
      </c>
      <c r="AG59" s="144">
        <f>N(AND(AG$14&gt;=$F59,AG$14&lt;Ввод!$G$88))*N(Ввод!$G$89=4)+N(AND(AG$14&gt;=$F59,AG$14&lt;Ввод!$G$88))*N(Ввод!$G$89=2)*N(OR(MONTH(AG$14)=4,MONTH(AG$14)=10))</f>
        <v>0</v>
      </c>
      <c r="AH59" s="144">
        <f>N(AND(AH$14&gt;=$F59,AH$14&lt;Ввод!$G$88))*N(Ввод!$G$89=4)+N(AND(AH$14&gt;=$F59,AH$14&lt;Ввод!$G$88))*N(Ввод!$G$89=2)*N(OR(MONTH(AH$14)=4,MONTH(AH$14)=10))</f>
        <v>1</v>
      </c>
      <c r="AI59" s="144">
        <f>N(AND(AI$14&gt;=$F59,AI$14&lt;Ввод!$G$88))*N(Ввод!$G$89=4)+N(AND(AI$14&gt;=$F59,AI$14&lt;Ввод!$G$88))*N(Ввод!$G$89=2)*N(OR(MONTH(AI$14)=4,MONTH(AI$14)=10))</f>
        <v>1</v>
      </c>
      <c r="AJ59" s="144">
        <f>N(AND(AJ$14&gt;=$F59,AJ$14&lt;Ввод!$G$88))*N(Ввод!$G$89=4)+N(AND(AJ$14&gt;=$F59,AJ$14&lt;Ввод!$G$88))*N(Ввод!$G$89=2)*N(OR(MONTH(AJ$14)=4,MONTH(AJ$14)=10))</f>
        <v>1</v>
      </c>
      <c r="AK59" s="144">
        <f>N(AND(AK$14&gt;=$F59,AK$14&lt;Ввод!$G$88))*N(Ввод!$G$89=4)+N(AND(AK$14&gt;=$F59,AK$14&lt;Ввод!$G$88))*N(Ввод!$G$89=2)*N(OR(MONTH(AK$14)=4,MONTH(AK$14)=10))</f>
        <v>1</v>
      </c>
      <c r="AL59" s="144">
        <f>N(AND(AL$14&gt;=$F59,AL$14&lt;Ввод!$G$88))*N(Ввод!$G$89=4)+N(AND(AL$14&gt;=$F59,AL$14&lt;Ввод!$G$88))*N(Ввод!$G$89=2)*N(OR(MONTH(AL$14)=4,MONTH(AL$14)=10))</f>
        <v>1</v>
      </c>
      <c r="AM59" s="144">
        <f>N(AND(AM$14&gt;=$F59,AM$14&lt;Ввод!$G$88))*N(Ввод!$G$89=4)+N(AND(AM$14&gt;=$F59,AM$14&lt;Ввод!$G$88))*N(Ввод!$G$89=2)*N(OR(MONTH(AM$14)=4,MONTH(AM$14)=10))</f>
        <v>1</v>
      </c>
      <c r="AN59" s="144">
        <f>N(AND(AN$14&gt;=$F59,AN$14&lt;Ввод!$G$88))*N(Ввод!$G$89=4)+N(AND(AN$14&gt;=$F59,AN$14&lt;Ввод!$G$88))*N(Ввод!$G$89=2)*N(OR(MONTH(AN$14)=4,MONTH(AN$14)=10))</f>
        <v>1</v>
      </c>
      <c r="AO59" s="144">
        <f>N(AND(AO$14&gt;=$F59,AO$14&lt;Ввод!$G$88))*N(Ввод!$G$89=4)+N(AND(AO$14&gt;=$F59,AO$14&lt;Ввод!$G$88))*N(Ввод!$G$89=2)*N(OR(MONTH(AO$14)=4,MONTH(AO$14)=10))</f>
        <v>1</v>
      </c>
      <c r="AP59" s="144">
        <f>N(AND(AP$14&gt;=$F59,AP$14&lt;Ввод!$G$88))*N(Ввод!$G$89=4)+N(AND(AP$14&gt;=$F59,AP$14&lt;Ввод!$G$88))*N(Ввод!$G$89=2)*N(OR(MONTH(AP$14)=4,MONTH(AP$14)=10))</f>
        <v>1</v>
      </c>
      <c r="AQ59" s="144">
        <f>N(AND(AQ$14&gt;=$F59,AQ$14&lt;Ввод!$G$88))*N(Ввод!$G$89=4)+N(AND(AQ$14&gt;=$F59,AQ$14&lt;Ввод!$G$88))*N(Ввод!$G$89=2)*N(OR(MONTH(AQ$14)=4,MONTH(AQ$14)=10))</f>
        <v>1</v>
      </c>
      <c r="AR59" s="144">
        <f>N(AND(AR$14&gt;=$F59,AR$14&lt;Ввод!$G$88))*N(Ввод!$G$89=4)+N(AND(AR$14&gt;=$F59,AR$14&lt;Ввод!$G$88))*N(Ввод!$G$89=2)*N(OR(MONTH(AR$14)=4,MONTH(AR$14)=10))</f>
        <v>1</v>
      </c>
      <c r="AS59" s="144">
        <f>N(AND(AS$14&gt;=$F59,AS$14&lt;Ввод!$G$88))*N(Ввод!$G$89=4)+N(AND(AS$14&gt;=$F59,AS$14&lt;Ввод!$G$88))*N(Ввод!$G$89=2)*N(OR(MONTH(AS$14)=4,MONTH(AS$14)=10))</f>
        <v>1</v>
      </c>
      <c r="AT59" s="144">
        <f>N(AND(AT$14&gt;=$F59,AT$14&lt;Ввод!$G$88))*N(Ввод!$G$89=4)+N(AND(AT$14&gt;=$F59,AT$14&lt;Ввод!$G$88))*N(Ввод!$G$89=2)*N(OR(MONTH(AT$14)=4,MONTH(AT$14)=10))</f>
        <v>1</v>
      </c>
      <c r="AU59" s="144">
        <f>N(AND(AU$14&gt;=$F59,AU$14&lt;Ввод!$G$88))*N(Ввод!$G$89=4)+N(AND(AU$14&gt;=$F59,AU$14&lt;Ввод!$G$88))*N(Ввод!$G$89=2)*N(OR(MONTH(AU$14)=4,MONTH(AU$14)=10))</f>
        <v>1</v>
      </c>
      <c r="AV59" s="144">
        <f>N(AND(AV$14&gt;=$F59,AV$14&lt;Ввод!$G$88))*N(Ввод!$G$89=4)+N(AND(AV$14&gt;=$F59,AV$14&lt;Ввод!$G$88))*N(Ввод!$G$89=2)*N(OR(MONTH(AV$14)=4,MONTH(AV$14)=10))</f>
        <v>1</v>
      </c>
      <c r="AW59" s="144">
        <f>N(AND(AW$14&gt;=$F59,AW$14&lt;Ввод!$G$88))*N(Ввод!$G$89=4)+N(AND(AW$14&gt;=$F59,AW$14&lt;Ввод!$G$88))*N(Ввод!$G$89=2)*N(OR(MONTH(AW$14)=4,MONTH(AW$14)=10))</f>
        <v>1</v>
      </c>
      <c r="AX59" s="144">
        <f>N(AND(AX$14&gt;=$F59,AX$14&lt;Ввод!$G$88))*N(Ввод!$G$89=4)+N(AND(AX$14&gt;=$F59,AX$14&lt;Ввод!$G$88))*N(Ввод!$G$89=2)*N(OR(MONTH(AX$14)=4,MONTH(AX$14)=10))</f>
        <v>1</v>
      </c>
      <c r="AY59" s="144">
        <f>N(AND(AY$14&gt;=$F59,AY$14&lt;Ввод!$G$88))*N(Ввод!$G$89=4)+N(AND(AY$14&gt;=$F59,AY$14&lt;Ввод!$G$88))*N(Ввод!$G$89=2)*N(OR(MONTH(AY$14)=4,MONTH(AY$14)=10))</f>
        <v>1</v>
      </c>
      <c r="AZ59" s="144">
        <f>N(AND(AZ$14&gt;=$F59,AZ$14&lt;Ввод!$G$88))*N(Ввод!$G$89=4)+N(AND(AZ$14&gt;=$F59,AZ$14&lt;Ввод!$G$88))*N(Ввод!$G$89=2)*N(OR(MONTH(AZ$14)=4,MONTH(AZ$14)=10))</f>
        <v>1</v>
      </c>
      <c r="BA59" s="144">
        <f>N(AND(BA$14&gt;=$F59,BA$14&lt;Ввод!$G$88))*N(Ввод!$G$89=4)+N(AND(BA$14&gt;=$F59,BA$14&lt;Ввод!$G$88))*N(Ввод!$G$89=2)*N(OR(MONTH(BA$14)=4,MONTH(BA$14)=10))</f>
        <v>1</v>
      </c>
      <c r="BB59" s="144">
        <f>N(AND(BB$14&gt;=$F59,BB$14&lt;Ввод!$G$88))*N(Ввод!$G$89=4)+N(AND(BB$14&gt;=$F59,BB$14&lt;Ввод!$G$88))*N(Ввод!$G$89=2)*N(OR(MONTH(BB$14)=4,MONTH(BB$14)=10))</f>
        <v>1</v>
      </c>
      <c r="BC59" s="144">
        <f>N(AND(BC$14&gt;=$F59,BC$14&lt;Ввод!$G$88))*N(Ввод!$G$89=4)+N(AND(BC$14&gt;=$F59,BC$14&lt;Ввод!$G$88))*N(Ввод!$G$89=2)*N(OR(MONTH(BC$14)=4,MONTH(BC$14)=10))</f>
        <v>1</v>
      </c>
      <c r="BD59" s="144">
        <f>N(AND(BD$14&gt;=$F59,BD$14&lt;Ввод!$G$88))*N(Ввод!$G$89=4)+N(AND(BD$14&gt;=$F59,BD$14&lt;Ввод!$G$88))*N(Ввод!$G$89=2)*N(OR(MONTH(BD$14)=4,MONTH(BD$14)=10))</f>
        <v>1</v>
      </c>
      <c r="BE59" s="144">
        <f>N(AND(BE$14&gt;=$F59,BE$14&lt;Ввод!$G$88))*N(Ввод!$G$89=4)+N(AND(BE$14&gt;=$F59,BE$14&lt;Ввод!$G$88))*N(Ввод!$G$89=2)*N(OR(MONTH(BE$14)=4,MONTH(BE$14)=10))</f>
        <v>1</v>
      </c>
      <c r="BF59" s="144">
        <f>N(AND(BF$14&gt;=$F59,BF$14&lt;Ввод!$G$88))*N(Ввод!$G$89=4)+N(AND(BF$14&gt;=$F59,BF$14&lt;Ввод!$G$88))*N(Ввод!$G$89=2)*N(OR(MONTH(BF$14)=4,MONTH(BF$14)=10))</f>
        <v>1</v>
      </c>
      <c r="BG59" s="144">
        <f>N(AND(BG$14&gt;=$F59,BG$14&lt;Ввод!$G$88))*N(Ввод!$G$89=4)+N(AND(BG$14&gt;=$F59,BG$14&lt;Ввод!$G$88))*N(Ввод!$G$89=2)*N(OR(MONTH(BG$14)=4,MONTH(BG$14)=10))</f>
        <v>1</v>
      </c>
      <c r="BH59" s="144">
        <f>N(AND(BH$14&gt;=$F59,BH$14&lt;Ввод!$G$88))*N(Ввод!$G$89=4)+N(AND(BH$14&gt;=$F59,BH$14&lt;Ввод!$G$88))*N(Ввод!$G$89=2)*N(OR(MONTH(BH$14)=4,MONTH(BH$14)=10))</f>
        <v>1</v>
      </c>
      <c r="BI59" s="144">
        <f>N(AND(BI$14&gt;=$F59,BI$14&lt;Ввод!$G$88))*N(Ввод!$G$89=4)+N(AND(BI$14&gt;=$F59,BI$14&lt;Ввод!$G$88))*N(Ввод!$G$89=2)*N(OR(MONTH(BI$14)=4,MONTH(BI$14)=10))</f>
        <v>0</v>
      </c>
      <c r="BJ59" s="144">
        <f>N(AND(BJ$14&gt;=$F59,BJ$14&lt;Ввод!$G$88))*N(Ввод!$G$89=4)+N(AND(BJ$14&gt;=$F59,BJ$14&lt;Ввод!$G$88))*N(Ввод!$G$89=2)*N(OR(MONTH(BJ$14)=4,MONTH(BJ$14)=10))</f>
        <v>0</v>
      </c>
      <c r="BK59" s="144">
        <f>N(AND(BK$14&gt;=$F59,BK$14&lt;Ввод!$G$88))*N(Ввод!$G$89=4)+N(AND(BK$14&gt;=$F59,BK$14&lt;Ввод!$G$88))*N(Ввод!$G$89=2)*N(OR(MONTH(BK$14)=4,MONTH(BK$14)=10))</f>
        <v>0</v>
      </c>
      <c r="BL59" s="144">
        <f>N(AND(BL$14&gt;=$F59,BL$14&lt;Ввод!$G$88))*N(Ввод!$G$89=4)+N(AND(BL$14&gt;=$F59,BL$14&lt;Ввод!$G$88))*N(Ввод!$G$89=2)*N(OR(MONTH(BL$14)=4,MONTH(BL$14)=10))</f>
        <v>0</v>
      </c>
      <c r="BM59" s="144">
        <f>N(AND(BM$14&gt;=$F59,BM$14&lt;Ввод!$G$88))*N(Ввод!$G$89=4)+N(AND(BM$14&gt;=$F59,BM$14&lt;Ввод!$G$88))*N(Ввод!$G$89=2)*N(OR(MONTH(BM$14)=4,MONTH(BM$14)=10))</f>
        <v>0</v>
      </c>
      <c r="BN59" s="144">
        <f>N(AND(BN$14&gt;=$F59,BN$14&lt;Ввод!$G$88))*N(Ввод!$G$89=4)+N(AND(BN$14&gt;=$F59,BN$14&lt;Ввод!$G$88))*N(Ввод!$G$89=2)*N(OR(MONTH(BN$14)=4,MONTH(BN$14)=10))</f>
        <v>0</v>
      </c>
      <c r="BO59" s="144">
        <f>N(AND(BO$14&gt;=$F59,BO$14&lt;Ввод!$G$88))*N(Ввод!$G$89=4)+N(AND(BO$14&gt;=$F59,BO$14&lt;Ввод!$G$88))*N(Ввод!$G$89=2)*N(OR(MONTH(BO$14)=4,MONTH(BO$14)=10))</f>
        <v>0</v>
      </c>
      <c r="BP59" s="144">
        <f>N(AND(BP$14&gt;=$F59,BP$14&lt;Ввод!$G$88))*N(Ввод!$G$89=4)+N(AND(BP$14&gt;=$F59,BP$14&lt;Ввод!$G$88))*N(Ввод!$G$89=2)*N(OR(MONTH(BP$14)=4,MONTH(BP$14)=10))</f>
        <v>0</v>
      </c>
      <c r="BQ59" s="144">
        <f>N(AND(BQ$14&gt;=$F59,BQ$14&lt;Ввод!$G$88))*N(Ввод!$G$89=4)+N(AND(BQ$14&gt;=$F59,BQ$14&lt;Ввод!$G$88))*N(Ввод!$G$89=2)*N(OR(MONTH(BQ$14)=4,MONTH(BQ$14)=10))</f>
        <v>0</v>
      </c>
      <c r="BR59" s="144">
        <f>N(AND(BR$14&gt;=$F59,BR$14&lt;Ввод!$G$88))*N(Ввод!$G$89=4)+N(AND(BR$14&gt;=$F59,BR$14&lt;Ввод!$G$88))*N(Ввод!$G$89=2)*N(OR(MONTH(BR$14)=4,MONTH(BR$14)=10))</f>
        <v>0</v>
      </c>
      <c r="BS59" s="144">
        <f>N(AND(BS$14&gt;=$F59,BS$14&lt;Ввод!$G$88))*N(Ввод!$G$89=4)+N(AND(BS$14&gt;=$F59,BS$14&lt;Ввод!$G$88))*N(Ввод!$G$89=2)*N(OR(MONTH(BS$14)=4,MONTH(BS$14)=10))</f>
        <v>0</v>
      </c>
      <c r="BT59" s="144">
        <f>N(AND(BT$14&gt;=$F59,BT$14&lt;Ввод!$G$88))*N(Ввод!$G$89=4)+N(AND(BT$14&gt;=$F59,BT$14&lt;Ввод!$G$88))*N(Ввод!$G$89=2)*N(OR(MONTH(BT$14)=4,MONTH(BT$14)=10))</f>
        <v>0</v>
      </c>
      <c r="BU59" s="144">
        <f>N(AND(BU$14&gt;=$F59,BU$14&lt;Ввод!$G$88))*N(Ввод!$G$89=4)+N(AND(BU$14&gt;=$F59,BU$14&lt;Ввод!$G$88))*N(Ввод!$G$89=2)*N(OR(MONTH(BU$14)=4,MONTH(BU$14)=10))</f>
        <v>0</v>
      </c>
      <c r="BV59" s="144">
        <f>N(AND(BV$14&gt;=$F59,BV$14&lt;Ввод!$G$88))*N(Ввод!$G$89=4)+N(AND(BV$14&gt;=$F59,BV$14&lt;Ввод!$G$88))*N(Ввод!$G$89=2)*N(OR(MONTH(BV$14)=4,MONTH(BV$14)=10))</f>
        <v>0</v>
      </c>
      <c r="BW59" s="144">
        <f>N(AND(BW$14&gt;=$F59,BW$14&lt;Ввод!$G$88))*N(Ввод!$G$89=4)+N(AND(BW$14&gt;=$F59,BW$14&lt;Ввод!$G$88))*N(Ввод!$G$89=2)*N(OR(MONTH(BW$14)=4,MONTH(BW$14)=10))</f>
        <v>0</v>
      </c>
      <c r="BX59" s="144">
        <f>N(AND(BX$14&gt;=$F59,BX$14&lt;Ввод!$G$88))*N(Ввод!$G$89=4)+N(AND(BX$14&gt;=$F59,BX$14&lt;Ввод!$G$88))*N(Ввод!$G$89=2)*N(OR(MONTH(BX$14)=4,MONTH(BX$14)=10))</f>
        <v>0</v>
      </c>
      <c r="BY59" s="144">
        <f>N(AND(BY$14&gt;=$F59,BY$14&lt;Ввод!$G$88))*N(Ввод!$G$89=4)+N(AND(BY$14&gt;=$F59,BY$14&lt;Ввод!$G$88))*N(Ввод!$G$89=2)*N(OR(MONTH(BY$14)=4,MONTH(BY$14)=10))</f>
        <v>0</v>
      </c>
      <c r="BZ59" s="144">
        <f>N(AND(BZ$14&gt;=$F59,BZ$14&lt;Ввод!$G$88))*N(Ввод!$G$89=4)+N(AND(BZ$14&gt;=$F59,BZ$14&lt;Ввод!$G$88))*N(Ввод!$G$89=2)*N(OR(MONTH(BZ$14)=4,MONTH(BZ$14)=10))</f>
        <v>0</v>
      </c>
      <c r="CA59" s="144">
        <f>N(AND(CA$14&gt;=$F59,CA$14&lt;Ввод!$G$88))*N(Ввод!$G$89=4)+N(AND(CA$14&gt;=$F59,CA$14&lt;Ввод!$G$88))*N(Ввод!$G$89=2)*N(OR(MONTH(CA$14)=4,MONTH(CA$14)=10))</f>
        <v>0</v>
      </c>
      <c r="CB59" s="144">
        <f>N(AND(CB$14&gt;=$F59,CB$14&lt;Ввод!$G$88))*N(Ввод!$G$89=4)+N(AND(CB$14&gt;=$F59,CB$14&lt;Ввод!$G$88))*N(Ввод!$G$89=2)*N(OR(MONTH(CB$14)=4,MONTH(CB$14)=10))</f>
        <v>0</v>
      </c>
      <c r="CC59" s="144">
        <f>N(AND(CC$14&gt;=$F59,CC$14&lt;Ввод!$G$88))*N(Ввод!$G$89=4)+N(AND(CC$14&gt;=$F59,CC$14&lt;Ввод!$G$88))*N(Ввод!$G$89=2)*N(OR(MONTH(CC$14)=4,MONTH(CC$14)=10))</f>
        <v>0</v>
      </c>
      <c r="CD59" s="144">
        <f>N(AND(CD$14&gt;=$F59,CD$14&lt;Ввод!$G$88))*N(Ввод!$G$89=4)+N(AND(CD$14&gt;=$F59,CD$14&lt;Ввод!$G$88))*N(Ввод!$G$89=2)*N(OR(MONTH(CD$14)=4,MONTH(CD$14)=10))</f>
        <v>0</v>
      </c>
      <c r="CE59" s="144">
        <f>N(AND(CE$14&gt;=$F59,CE$14&lt;Ввод!$G$88))*N(Ввод!$G$89=4)+N(AND(CE$14&gt;=$F59,CE$14&lt;Ввод!$G$88))*N(Ввод!$G$89=2)*N(OR(MONTH(CE$14)=4,MONTH(CE$14)=10))</f>
        <v>0</v>
      </c>
      <c r="CF59" s="144">
        <f>N(AND(CF$14&gt;=$F59,CF$14&lt;Ввод!$G$88))*N(Ввод!$G$89=4)+N(AND(CF$14&gt;=$F59,CF$14&lt;Ввод!$G$88))*N(Ввод!$G$89=2)*N(OR(MONTH(CF$14)=4,MONTH(CF$14)=10))</f>
        <v>0</v>
      </c>
      <c r="CG59" s="144">
        <f>N(AND(CG$14&gt;=$F59,CG$14&lt;Ввод!$G$88))*N(Ввод!$G$89=4)+N(AND(CG$14&gt;=$F59,CG$14&lt;Ввод!$G$88))*N(Ввод!$G$89=2)*N(OR(MONTH(CG$14)=4,MONTH(CG$14)=10))</f>
        <v>0</v>
      </c>
      <c r="CH59" s="144">
        <f>N(AND(CH$14&gt;=$F59,CH$14&lt;Ввод!$G$88))*N(Ввод!$G$89=4)+N(AND(CH$14&gt;=$F59,CH$14&lt;Ввод!$G$88))*N(Ввод!$G$89=2)*N(OR(MONTH(CH$14)=4,MONTH(CH$14)=10))</f>
        <v>0</v>
      </c>
      <c r="CI59" s="144">
        <f>N(AND(CI$14&gt;=$F59,CI$14&lt;Ввод!$G$88))*N(Ввод!$G$89=4)+N(AND(CI$14&gt;=$F59,CI$14&lt;Ввод!$G$88))*N(Ввод!$G$89=2)*N(OR(MONTH(CI$14)=4,MONTH(CI$14)=10))</f>
        <v>0</v>
      </c>
      <c r="CJ59" s="144">
        <f>N(AND(CJ$14&gt;=$F59,CJ$14&lt;Ввод!$G$88))*N(Ввод!$G$89=4)+N(AND(CJ$14&gt;=$F59,CJ$14&lt;Ввод!$G$88))*N(Ввод!$G$89=2)*N(OR(MONTH(CJ$14)=4,MONTH(CJ$14)=10))</f>
        <v>0</v>
      </c>
      <c r="CK59" s="144">
        <f>N(AND(CK$14&gt;=$F59,CK$14&lt;Ввод!$G$88))*N(Ввод!$G$89=4)+N(AND(CK$14&gt;=$F59,CK$14&lt;Ввод!$G$88))*N(Ввод!$G$89=2)*N(OR(MONTH(CK$14)=4,MONTH(CK$14)=10))</f>
        <v>0</v>
      </c>
      <c r="CL59" s="144">
        <f>N(AND(CL$14&gt;=$F59,CL$14&lt;Ввод!$G$88))*N(Ввод!$G$89=4)+N(AND(CL$14&gt;=$F59,CL$14&lt;Ввод!$G$88))*N(Ввод!$G$89=2)*N(OR(MONTH(CL$14)=4,MONTH(CL$14)=10))</f>
        <v>0</v>
      </c>
      <c r="CM59" s="144">
        <f>N(AND(CM$14&gt;=$F59,CM$14&lt;Ввод!$G$88))*N(Ввод!$G$89=4)+N(AND(CM$14&gt;=$F59,CM$14&lt;Ввод!$G$88))*N(Ввод!$G$89=2)*N(OR(MONTH(CM$14)=4,MONTH(CM$14)=10))</f>
        <v>0</v>
      </c>
      <c r="CN59" s="144">
        <f>N(AND(CN$14&gt;=$F59,CN$14&lt;Ввод!$G$88))*N(Ввод!$G$89=4)+N(AND(CN$14&gt;=$F59,CN$14&lt;Ввод!$G$88))*N(Ввод!$G$89=2)*N(OR(MONTH(CN$14)=4,MONTH(CN$14)=10))</f>
        <v>0</v>
      </c>
      <c r="CO59" s="144">
        <f>N(AND(CO$14&gt;=$F59,CO$14&lt;Ввод!$G$88))*N(Ввод!$G$89=4)+N(AND(CO$14&gt;=$F59,CO$14&lt;Ввод!$G$88))*N(Ввод!$G$89=2)*N(OR(MONTH(CO$14)=4,MONTH(CO$14)=10))</f>
        <v>0</v>
      </c>
      <c r="CP59" s="144">
        <f>N(AND(CP$14&gt;=$F59,CP$14&lt;Ввод!$G$88))*N(Ввод!$G$89=4)+N(AND(CP$14&gt;=$F59,CP$14&lt;Ввод!$G$88))*N(Ввод!$G$89=2)*N(OR(MONTH(CP$14)=4,MONTH(CP$14)=10))</f>
        <v>0</v>
      </c>
      <c r="CQ59" s="144">
        <f>N(AND(CQ$14&gt;=$F59,CQ$14&lt;Ввод!$G$88))*N(Ввод!$G$89=4)+N(AND(CQ$14&gt;=$F59,CQ$14&lt;Ввод!$G$88))*N(Ввод!$G$89=2)*N(OR(MONTH(CQ$14)=4,MONTH(CQ$14)=10))</f>
        <v>0</v>
      </c>
      <c r="CR59" s="144">
        <f>N(AND(CR$14&gt;=$F59,CR$14&lt;Ввод!$G$88))*N(Ввод!$G$89=4)+N(AND(CR$14&gt;=$F59,CR$14&lt;Ввод!$G$88))*N(Ввод!$G$89=2)*N(OR(MONTH(CR$14)=4,MONTH(CR$14)=10))</f>
        <v>0</v>
      </c>
      <c r="CS59" s="144">
        <f>N(AND(CS$14&gt;=$F59,CS$14&lt;Ввод!$G$88))*N(Ввод!$G$89=4)+N(AND(CS$14&gt;=$F59,CS$14&lt;Ввод!$G$88))*N(Ввод!$G$89=2)*N(OR(MONTH(CS$14)=4,MONTH(CS$14)=10))</f>
        <v>0</v>
      </c>
      <c r="CT59" s="144">
        <f>N(AND(CT$14&gt;=$F59,CT$14&lt;Ввод!$G$88))*N(Ввод!$G$89=4)+N(AND(CT$14&gt;=$F59,CT$14&lt;Ввод!$G$88))*N(Ввод!$G$89=2)*N(OR(MONTH(CT$14)=4,MONTH(CT$14)=10))</f>
        <v>0</v>
      </c>
      <c r="CU59" s="144">
        <f>N(AND(CU$14&gt;=$F59,CU$14&lt;Ввод!$G$88))*N(Ввод!$G$89=4)+N(AND(CU$14&gt;=$F59,CU$14&lt;Ввод!$G$88))*N(Ввод!$G$89=2)*N(OR(MONTH(CU$14)=4,MONTH(CU$14)=10))</f>
        <v>0</v>
      </c>
      <c r="CV59" s="144">
        <f>N(AND(CV$14&gt;=$F59,CV$14&lt;Ввод!$G$88))*N(Ввод!$G$89=4)+N(AND(CV$14&gt;=$F59,CV$14&lt;Ввод!$G$88))*N(Ввод!$G$89=2)*N(OR(MONTH(CV$14)=4,MONTH(CV$14)=10))</f>
        <v>0</v>
      </c>
      <c r="CW59" s="144">
        <f>N(AND(CW$14&gt;=$F59,CW$14&lt;Ввод!$G$88))*N(Ввод!$G$89=4)+N(AND(CW$14&gt;=$F59,CW$14&lt;Ввод!$G$88))*N(Ввод!$G$89=2)*N(OR(MONTH(CW$14)=4,MONTH(CW$14)=10))</f>
        <v>0</v>
      </c>
      <c r="CX59" s="144">
        <f>N(AND(CX$14&gt;=$F59,CX$14&lt;Ввод!$G$88))*N(Ввод!$G$89=4)+N(AND(CX$14&gt;=$F59,CX$14&lt;Ввод!$G$88))*N(Ввод!$G$89=2)*N(OR(MONTH(CX$14)=4,MONTH(CX$14)=10))</f>
        <v>0</v>
      </c>
      <c r="CY59" s="144">
        <f>N(AND(CY$14&gt;=$F59,CY$14&lt;Ввод!$G$88))*N(Ввод!$G$89=4)+N(AND(CY$14&gt;=$F59,CY$14&lt;Ввод!$G$88))*N(Ввод!$G$89=2)*N(OR(MONTH(CY$14)=4,MONTH(CY$14)=10))</f>
        <v>0</v>
      </c>
      <c r="CZ59" s="144">
        <f>N(AND(CZ$14&gt;=$F59,CZ$14&lt;Ввод!$G$88))*N(Ввод!$G$89=4)+N(AND(CZ$14&gt;=$F59,CZ$14&lt;Ввод!$G$88))*N(Ввод!$G$89=2)*N(OR(MONTH(CZ$14)=4,MONTH(CZ$14)=10))</f>
        <v>0</v>
      </c>
      <c r="DA59" s="144">
        <f>N(AND(DA$14&gt;=$F59,DA$14&lt;Ввод!$G$88))*N(Ввод!$G$89=4)+N(AND(DA$14&gt;=$F59,DA$14&lt;Ввод!$G$88))*N(Ввод!$G$89=2)*N(OR(MONTH(DA$14)=4,MONTH(DA$14)=10))</f>
        <v>0</v>
      </c>
      <c r="DB59" s="144">
        <f>N(AND(DB$14&gt;=$F59,DB$14&lt;Ввод!$G$88))*N(Ввод!$G$89=4)+N(AND(DB$14&gt;=$F59,DB$14&lt;Ввод!$G$88))*N(Ввод!$G$89=2)*N(OR(MONTH(DB$14)=4,MONTH(DB$14)=10))</f>
        <v>0</v>
      </c>
      <c r="DC59" s="144">
        <f>N(AND(DC$14&gt;=$F59,DC$14&lt;Ввод!$G$88))*N(Ввод!$G$89=4)+N(AND(DC$14&gt;=$F59,DC$14&lt;Ввод!$G$88))*N(Ввод!$G$89=2)*N(OR(MONTH(DC$14)=4,MONTH(DC$14)=10))</f>
        <v>0</v>
      </c>
      <c r="DD59" s="144">
        <f>N(AND(DD$14&gt;=$F59,DD$14&lt;Ввод!$G$88))*N(Ввод!$G$89=4)+N(AND(DD$14&gt;=$F59,DD$14&lt;Ввод!$G$88))*N(Ввод!$G$89=2)*N(OR(MONTH(DD$14)=4,MONTH(DD$14)=10))</f>
        <v>0</v>
      </c>
      <c r="DE59" s="144">
        <f>N(AND(DE$14&gt;=$F59,DE$14&lt;Ввод!$G$88))*N(Ввод!$G$89=4)+N(AND(DE$14&gt;=$F59,DE$14&lt;Ввод!$G$88))*N(Ввод!$G$89=2)*N(OR(MONTH(DE$14)=4,MONTH(DE$14)=10))</f>
        <v>0</v>
      </c>
      <c r="DF59" s="144">
        <f>N(AND(DF$14&gt;=$F59,DF$14&lt;Ввод!$G$88))*N(Ввод!$G$89=4)+N(AND(DF$14&gt;=$F59,DF$14&lt;Ввод!$G$88))*N(Ввод!$G$89=2)*N(OR(MONTH(DF$14)=4,MONTH(DF$14)=10))</f>
        <v>0</v>
      </c>
      <c r="DG59" s="144">
        <f>N(AND(DG$14&gt;=$F59,DG$14&lt;Ввод!$G$88))*N(Ввод!$G$89=4)+N(AND(DG$14&gt;=$F59,DG$14&lt;Ввод!$G$88))*N(Ввод!$G$89=2)*N(OR(MONTH(DG$14)=4,MONTH(DG$14)=10))</f>
        <v>0</v>
      </c>
      <c r="DH59" s="144">
        <f>N(AND(DH$14&gt;=$F59,DH$14&lt;Ввод!$G$88))*N(Ввод!$G$89=4)+N(AND(DH$14&gt;=$F59,DH$14&lt;Ввод!$G$88))*N(Ввод!$G$89=2)*N(OR(MONTH(DH$14)=4,MONTH(DH$14)=10))</f>
        <v>0</v>
      </c>
      <c r="DI59" s="144">
        <f>N(AND(DI$14&gt;=$F59,DI$14&lt;Ввод!$G$88))*N(Ввод!$G$89=4)+N(AND(DI$14&gt;=$F59,DI$14&lt;Ввод!$G$88))*N(Ввод!$G$89=2)*N(OR(MONTH(DI$14)=4,MONTH(DI$14)=10))</f>
        <v>0</v>
      </c>
      <c r="DJ59" s="144">
        <f>N(AND(DJ$14&gt;=$F59,DJ$14&lt;Ввод!$G$88))*N(Ввод!$G$89=4)+N(AND(DJ$14&gt;=$F59,DJ$14&lt;Ввод!$G$88))*N(Ввод!$G$89=2)*N(OR(MONTH(DJ$14)=4,MONTH(DJ$14)=10))</f>
        <v>0</v>
      </c>
    </row>
    <row r="60" spans="2:114" ht="15" hidden="1" customHeight="1" outlineLevel="1" x14ac:dyDescent="0.25">
      <c r="B60" t="s">
        <v>490</v>
      </c>
      <c r="F60" s="38">
        <f t="shared" si="37"/>
        <v>46844</v>
      </c>
      <c r="G60" s="42">
        <f>MATCH(DATE(YEAR(F60),MONTH(F60)-Ввод!$G$86*3*4,DAY(F60)),J$14:DJ$14,0)-1</f>
        <v>9</v>
      </c>
      <c r="H60" s="144">
        <f t="shared" ca="1" si="35"/>
        <v>0</v>
      </c>
      <c r="I60" s="144">
        <f t="shared" si="36"/>
        <v>26</v>
      </c>
      <c r="J60" s="144">
        <f>N(AND(J$14&gt;=$F60,J$14&lt;Ввод!$G$88))*N(Ввод!$G$89=4)+N(AND(J$14&gt;=$F60,J$14&lt;Ввод!$G$88))*N(Ввод!$G$89=2)*N(OR(MONTH(J$14)=4,MONTH(J$14)=10))</f>
        <v>0</v>
      </c>
      <c r="K60" s="144">
        <f>N(AND(K$14&gt;=$F60,K$14&lt;Ввод!$G$88))*N(Ввод!$G$89=4)+N(AND(K$14&gt;=$F60,K$14&lt;Ввод!$G$88))*N(Ввод!$G$89=2)*N(OR(MONTH(K$14)=4,MONTH(K$14)=10))</f>
        <v>0</v>
      </c>
      <c r="L60" s="144">
        <f>N(AND(L$14&gt;=$F60,L$14&lt;Ввод!$G$88))*N(Ввод!$G$89=4)+N(AND(L$14&gt;=$F60,L$14&lt;Ввод!$G$88))*N(Ввод!$G$89=2)*N(OR(MONTH(L$14)=4,MONTH(L$14)=10))</f>
        <v>0</v>
      </c>
      <c r="M60" s="144">
        <f>N(AND(M$14&gt;=$F60,M$14&lt;Ввод!$G$88))*N(Ввод!$G$89=4)+N(AND(M$14&gt;=$F60,M$14&lt;Ввод!$G$88))*N(Ввод!$G$89=2)*N(OR(MONTH(M$14)=4,MONTH(M$14)=10))</f>
        <v>0</v>
      </c>
      <c r="N60" s="144">
        <f>N(AND(N$14&gt;=$F60,N$14&lt;Ввод!$G$88))*N(Ввод!$G$89=4)+N(AND(N$14&gt;=$F60,N$14&lt;Ввод!$G$88))*N(Ввод!$G$89=2)*N(OR(MONTH(N$14)=4,MONTH(N$14)=10))</f>
        <v>0</v>
      </c>
      <c r="O60" s="144">
        <f>N(AND(O$14&gt;=$F60,O$14&lt;Ввод!$G$88))*N(Ввод!$G$89=4)+N(AND(O$14&gt;=$F60,O$14&lt;Ввод!$G$88))*N(Ввод!$G$89=2)*N(OR(MONTH(O$14)=4,MONTH(O$14)=10))</f>
        <v>0</v>
      </c>
      <c r="P60" s="144">
        <f>N(AND(P$14&gt;=$F60,P$14&lt;Ввод!$G$88))*N(Ввод!$G$89=4)+N(AND(P$14&gt;=$F60,P$14&lt;Ввод!$G$88))*N(Ввод!$G$89=2)*N(OR(MONTH(P$14)=4,MONTH(P$14)=10))</f>
        <v>0</v>
      </c>
      <c r="Q60" s="144">
        <f>N(AND(Q$14&gt;=$F60,Q$14&lt;Ввод!$G$88))*N(Ввод!$G$89=4)+N(AND(Q$14&gt;=$F60,Q$14&lt;Ввод!$G$88))*N(Ввод!$G$89=2)*N(OR(MONTH(Q$14)=4,MONTH(Q$14)=10))</f>
        <v>0</v>
      </c>
      <c r="R60" s="144">
        <f>N(AND(R$14&gt;=$F60,R$14&lt;Ввод!$G$88))*N(Ввод!$G$89=4)+N(AND(R$14&gt;=$F60,R$14&lt;Ввод!$G$88))*N(Ввод!$G$89=2)*N(OR(MONTH(R$14)=4,MONTH(R$14)=10))</f>
        <v>0</v>
      </c>
      <c r="S60" s="144">
        <f>N(AND(S$14&gt;=$F60,S$14&lt;Ввод!$G$88))*N(Ввод!$G$89=4)+N(AND(S$14&gt;=$F60,S$14&lt;Ввод!$G$88))*N(Ввод!$G$89=2)*N(OR(MONTH(S$14)=4,MONTH(S$14)=10))</f>
        <v>0</v>
      </c>
      <c r="T60" s="144">
        <f>N(AND(T$14&gt;=$F60,T$14&lt;Ввод!$G$88))*N(Ввод!$G$89=4)+N(AND(T$14&gt;=$F60,T$14&lt;Ввод!$G$88))*N(Ввод!$G$89=2)*N(OR(MONTH(T$14)=4,MONTH(T$14)=10))</f>
        <v>0</v>
      </c>
      <c r="U60" s="144">
        <f>N(AND(U$14&gt;=$F60,U$14&lt;Ввод!$G$88))*N(Ввод!$G$89=4)+N(AND(U$14&gt;=$F60,U$14&lt;Ввод!$G$88))*N(Ввод!$G$89=2)*N(OR(MONTH(U$14)=4,MONTH(U$14)=10))</f>
        <v>0</v>
      </c>
      <c r="V60" s="144">
        <f>N(AND(V$14&gt;=$F60,V$14&lt;Ввод!$G$88))*N(Ввод!$G$89=4)+N(AND(V$14&gt;=$F60,V$14&lt;Ввод!$G$88))*N(Ввод!$G$89=2)*N(OR(MONTH(V$14)=4,MONTH(V$14)=10))</f>
        <v>0</v>
      </c>
      <c r="W60" s="144">
        <f>N(AND(W$14&gt;=$F60,W$14&lt;Ввод!$G$88))*N(Ввод!$G$89=4)+N(AND(W$14&gt;=$F60,W$14&lt;Ввод!$G$88))*N(Ввод!$G$89=2)*N(OR(MONTH(W$14)=4,MONTH(W$14)=10))</f>
        <v>0</v>
      </c>
      <c r="X60" s="144">
        <f>N(AND(X$14&gt;=$F60,X$14&lt;Ввод!$G$88))*N(Ввод!$G$89=4)+N(AND(X$14&gt;=$F60,X$14&lt;Ввод!$G$88))*N(Ввод!$G$89=2)*N(OR(MONTH(X$14)=4,MONTH(X$14)=10))</f>
        <v>0</v>
      </c>
      <c r="Y60" s="144">
        <f>N(AND(Y$14&gt;=$F60,Y$14&lt;Ввод!$G$88))*N(Ввод!$G$89=4)+N(AND(Y$14&gt;=$F60,Y$14&lt;Ввод!$G$88))*N(Ввод!$G$89=2)*N(OR(MONTH(Y$14)=4,MONTH(Y$14)=10))</f>
        <v>0</v>
      </c>
      <c r="Z60" s="144">
        <f>N(AND(Z$14&gt;=$F60,Z$14&lt;Ввод!$G$88))*N(Ввод!$G$89=4)+N(AND(Z$14&gt;=$F60,Z$14&lt;Ввод!$G$88))*N(Ввод!$G$89=2)*N(OR(MONTH(Z$14)=4,MONTH(Z$14)=10))</f>
        <v>0</v>
      </c>
      <c r="AA60" s="144">
        <f>N(AND(AA$14&gt;=$F60,AA$14&lt;Ввод!$G$88))*N(Ввод!$G$89=4)+N(AND(AA$14&gt;=$F60,AA$14&lt;Ввод!$G$88))*N(Ввод!$G$89=2)*N(OR(MONTH(AA$14)=4,MONTH(AA$14)=10))</f>
        <v>0</v>
      </c>
      <c r="AB60" s="144">
        <f>N(AND(AB$14&gt;=$F60,AB$14&lt;Ввод!$G$88))*N(Ввод!$G$89=4)+N(AND(AB$14&gt;=$F60,AB$14&lt;Ввод!$G$88))*N(Ввод!$G$89=2)*N(OR(MONTH(AB$14)=4,MONTH(AB$14)=10))</f>
        <v>0</v>
      </c>
      <c r="AC60" s="144">
        <f>N(AND(AC$14&gt;=$F60,AC$14&lt;Ввод!$G$88))*N(Ввод!$G$89=4)+N(AND(AC$14&gt;=$F60,AC$14&lt;Ввод!$G$88))*N(Ввод!$G$89=2)*N(OR(MONTH(AC$14)=4,MONTH(AC$14)=10))</f>
        <v>0</v>
      </c>
      <c r="AD60" s="144">
        <f>N(AND(AD$14&gt;=$F60,AD$14&lt;Ввод!$G$88))*N(Ввод!$G$89=4)+N(AND(AD$14&gt;=$F60,AD$14&lt;Ввод!$G$88))*N(Ввод!$G$89=2)*N(OR(MONTH(AD$14)=4,MONTH(AD$14)=10))</f>
        <v>0</v>
      </c>
      <c r="AE60" s="144">
        <f>N(AND(AE$14&gt;=$F60,AE$14&lt;Ввод!$G$88))*N(Ввод!$G$89=4)+N(AND(AE$14&gt;=$F60,AE$14&lt;Ввод!$G$88))*N(Ввод!$G$89=2)*N(OR(MONTH(AE$14)=4,MONTH(AE$14)=10))</f>
        <v>0</v>
      </c>
      <c r="AF60" s="144">
        <f>N(AND(AF$14&gt;=$F60,AF$14&lt;Ввод!$G$88))*N(Ввод!$G$89=4)+N(AND(AF$14&gt;=$F60,AF$14&lt;Ввод!$G$88))*N(Ввод!$G$89=2)*N(OR(MONTH(AF$14)=4,MONTH(AF$14)=10))</f>
        <v>0</v>
      </c>
      <c r="AG60" s="144">
        <f>N(AND(AG$14&gt;=$F60,AG$14&lt;Ввод!$G$88))*N(Ввод!$G$89=4)+N(AND(AG$14&gt;=$F60,AG$14&lt;Ввод!$G$88))*N(Ввод!$G$89=2)*N(OR(MONTH(AG$14)=4,MONTH(AG$14)=10))</f>
        <v>0</v>
      </c>
      <c r="AH60" s="144">
        <f>N(AND(AH$14&gt;=$F60,AH$14&lt;Ввод!$G$88))*N(Ввод!$G$89=4)+N(AND(AH$14&gt;=$F60,AH$14&lt;Ввод!$G$88))*N(Ввод!$G$89=2)*N(OR(MONTH(AH$14)=4,MONTH(AH$14)=10))</f>
        <v>0</v>
      </c>
      <c r="AI60" s="144">
        <f>N(AND(AI$14&gt;=$F60,AI$14&lt;Ввод!$G$88))*N(Ввод!$G$89=4)+N(AND(AI$14&gt;=$F60,AI$14&lt;Ввод!$G$88))*N(Ввод!$G$89=2)*N(OR(MONTH(AI$14)=4,MONTH(AI$14)=10))</f>
        <v>1</v>
      </c>
      <c r="AJ60" s="144">
        <f>N(AND(AJ$14&gt;=$F60,AJ$14&lt;Ввод!$G$88))*N(Ввод!$G$89=4)+N(AND(AJ$14&gt;=$F60,AJ$14&lt;Ввод!$G$88))*N(Ввод!$G$89=2)*N(OR(MONTH(AJ$14)=4,MONTH(AJ$14)=10))</f>
        <v>1</v>
      </c>
      <c r="AK60" s="144">
        <f>N(AND(AK$14&gt;=$F60,AK$14&lt;Ввод!$G$88))*N(Ввод!$G$89=4)+N(AND(AK$14&gt;=$F60,AK$14&lt;Ввод!$G$88))*N(Ввод!$G$89=2)*N(OR(MONTH(AK$14)=4,MONTH(AK$14)=10))</f>
        <v>1</v>
      </c>
      <c r="AL60" s="144">
        <f>N(AND(AL$14&gt;=$F60,AL$14&lt;Ввод!$G$88))*N(Ввод!$G$89=4)+N(AND(AL$14&gt;=$F60,AL$14&lt;Ввод!$G$88))*N(Ввод!$G$89=2)*N(OR(MONTH(AL$14)=4,MONTH(AL$14)=10))</f>
        <v>1</v>
      </c>
      <c r="AM60" s="144">
        <f>N(AND(AM$14&gt;=$F60,AM$14&lt;Ввод!$G$88))*N(Ввод!$G$89=4)+N(AND(AM$14&gt;=$F60,AM$14&lt;Ввод!$G$88))*N(Ввод!$G$89=2)*N(OR(MONTH(AM$14)=4,MONTH(AM$14)=10))</f>
        <v>1</v>
      </c>
      <c r="AN60" s="144">
        <f>N(AND(AN$14&gt;=$F60,AN$14&lt;Ввод!$G$88))*N(Ввод!$G$89=4)+N(AND(AN$14&gt;=$F60,AN$14&lt;Ввод!$G$88))*N(Ввод!$G$89=2)*N(OR(MONTH(AN$14)=4,MONTH(AN$14)=10))</f>
        <v>1</v>
      </c>
      <c r="AO60" s="144">
        <f>N(AND(AO$14&gt;=$F60,AO$14&lt;Ввод!$G$88))*N(Ввод!$G$89=4)+N(AND(AO$14&gt;=$F60,AO$14&lt;Ввод!$G$88))*N(Ввод!$G$89=2)*N(OR(MONTH(AO$14)=4,MONTH(AO$14)=10))</f>
        <v>1</v>
      </c>
      <c r="AP60" s="144">
        <f>N(AND(AP$14&gt;=$F60,AP$14&lt;Ввод!$G$88))*N(Ввод!$G$89=4)+N(AND(AP$14&gt;=$F60,AP$14&lt;Ввод!$G$88))*N(Ввод!$G$89=2)*N(OR(MONTH(AP$14)=4,MONTH(AP$14)=10))</f>
        <v>1</v>
      </c>
      <c r="AQ60" s="144">
        <f>N(AND(AQ$14&gt;=$F60,AQ$14&lt;Ввод!$G$88))*N(Ввод!$G$89=4)+N(AND(AQ$14&gt;=$F60,AQ$14&lt;Ввод!$G$88))*N(Ввод!$G$89=2)*N(OR(MONTH(AQ$14)=4,MONTH(AQ$14)=10))</f>
        <v>1</v>
      </c>
      <c r="AR60" s="144">
        <f>N(AND(AR$14&gt;=$F60,AR$14&lt;Ввод!$G$88))*N(Ввод!$G$89=4)+N(AND(AR$14&gt;=$F60,AR$14&lt;Ввод!$G$88))*N(Ввод!$G$89=2)*N(OR(MONTH(AR$14)=4,MONTH(AR$14)=10))</f>
        <v>1</v>
      </c>
      <c r="AS60" s="144">
        <f>N(AND(AS$14&gt;=$F60,AS$14&lt;Ввод!$G$88))*N(Ввод!$G$89=4)+N(AND(AS$14&gt;=$F60,AS$14&lt;Ввод!$G$88))*N(Ввод!$G$89=2)*N(OR(MONTH(AS$14)=4,MONTH(AS$14)=10))</f>
        <v>1</v>
      </c>
      <c r="AT60" s="144">
        <f>N(AND(AT$14&gt;=$F60,AT$14&lt;Ввод!$G$88))*N(Ввод!$G$89=4)+N(AND(AT$14&gt;=$F60,AT$14&lt;Ввод!$G$88))*N(Ввод!$G$89=2)*N(OR(MONTH(AT$14)=4,MONTH(AT$14)=10))</f>
        <v>1</v>
      </c>
      <c r="AU60" s="144">
        <f>N(AND(AU$14&gt;=$F60,AU$14&lt;Ввод!$G$88))*N(Ввод!$G$89=4)+N(AND(AU$14&gt;=$F60,AU$14&lt;Ввод!$G$88))*N(Ввод!$G$89=2)*N(OR(MONTH(AU$14)=4,MONTH(AU$14)=10))</f>
        <v>1</v>
      </c>
      <c r="AV60" s="144">
        <f>N(AND(AV$14&gt;=$F60,AV$14&lt;Ввод!$G$88))*N(Ввод!$G$89=4)+N(AND(AV$14&gt;=$F60,AV$14&lt;Ввод!$G$88))*N(Ввод!$G$89=2)*N(OR(MONTH(AV$14)=4,MONTH(AV$14)=10))</f>
        <v>1</v>
      </c>
      <c r="AW60" s="144">
        <f>N(AND(AW$14&gt;=$F60,AW$14&lt;Ввод!$G$88))*N(Ввод!$G$89=4)+N(AND(AW$14&gt;=$F60,AW$14&lt;Ввод!$G$88))*N(Ввод!$G$89=2)*N(OR(MONTH(AW$14)=4,MONTH(AW$14)=10))</f>
        <v>1</v>
      </c>
      <c r="AX60" s="144">
        <f>N(AND(AX$14&gt;=$F60,AX$14&lt;Ввод!$G$88))*N(Ввод!$G$89=4)+N(AND(AX$14&gt;=$F60,AX$14&lt;Ввод!$G$88))*N(Ввод!$G$89=2)*N(OR(MONTH(AX$14)=4,MONTH(AX$14)=10))</f>
        <v>1</v>
      </c>
      <c r="AY60" s="144">
        <f>N(AND(AY$14&gt;=$F60,AY$14&lt;Ввод!$G$88))*N(Ввод!$G$89=4)+N(AND(AY$14&gt;=$F60,AY$14&lt;Ввод!$G$88))*N(Ввод!$G$89=2)*N(OR(MONTH(AY$14)=4,MONTH(AY$14)=10))</f>
        <v>1</v>
      </c>
      <c r="AZ60" s="144">
        <f>N(AND(AZ$14&gt;=$F60,AZ$14&lt;Ввод!$G$88))*N(Ввод!$G$89=4)+N(AND(AZ$14&gt;=$F60,AZ$14&lt;Ввод!$G$88))*N(Ввод!$G$89=2)*N(OR(MONTH(AZ$14)=4,MONTH(AZ$14)=10))</f>
        <v>1</v>
      </c>
      <c r="BA60" s="144">
        <f>N(AND(BA$14&gt;=$F60,BA$14&lt;Ввод!$G$88))*N(Ввод!$G$89=4)+N(AND(BA$14&gt;=$F60,BA$14&lt;Ввод!$G$88))*N(Ввод!$G$89=2)*N(OR(MONTH(BA$14)=4,MONTH(BA$14)=10))</f>
        <v>1</v>
      </c>
      <c r="BB60" s="144">
        <f>N(AND(BB$14&gt;=$F60,BB$14&lt;Ввод!$G$88))*N(Ввод!$G$89=4)+N(AND(BB$14&gt;=$F60,BB$14&lt;Ввод!$G$88))*N(Ввод!$G$89=2)*N(OR(MONTH(BB$14)=4,MONTH(BB$14)=10))</f>
        <v>1</v>
      </c>
      <c r="BC60" s="144">
        <f>N(AND(BC$14&gt;=$F60,BC$14&lt;Ввод!$G$88))*N(Ввод!$G$89=4)+N(AND(BC$14&gt;=$F60,BC$14&lt;Ввод!$G$88))*N(Ввод!$G$89=2)*N(OR(MONTH(BC$14)=4,MONTH(BC$14)=10))</f>
        <v>1</v>
      </c>
      <c r="BD60" s="144">
        <f>N(AND(BD$14&gt;=$F60,BD$14&lt;Ввод!$G$88))*N(Ввод!$G$89=4)+N(AND(BD$14&gt;=$F60,BD$14&lt;Ввод!$G$88))*N(Ввод!$G$89=2)*N(OR(MONTH(BD$14)=4,MONTH(BD$14)=10))</f>
        <v>1</v>
      </c>
      <c r="BE60" s="144">
        <f>N(AND(BE$14&gt;=$F60,BE$14&lt;Ввод!$G$88))*N(Ввод!$G$89=4)+N(AND(BE$14&gt;=$F60,BE$14&lt;Ввод!$G$88))*N(Ввод!$G$89=2)*N(OR(MONTH(BE$14)=4,MONTH(BE$14)=10))</f>
        <v>1</v>
      </c>
      <c r="BF60" s="144">
        <f>N(AND(BF$14&gt;=$F60,BF$14&lt;Ввод!$G$88))*N(Ввод!$G$89=4)+N(AND(BF$14&gt;=$F60,BF$14&lt;Ввод!$G$88))*N(Ввод!$G$89=2)*N(OR(MONTH(BF$14)=4,MONTH(BF$14)=10))</f>
        <v>1</v>
      </c>
      <c r="BG60" s="144">
        <f>N(AND(BG$14&gt;=$F60,BG$14&lt;Ввод!$G$88))*N(Ввод!$G$89=4)+N(AND(BG$14&gt;=$F60,BG$14&lt;Ввод!$G$88))*N(Ввод!$G$89=2)*N(OR(MONTH(BG$14)=4,MONTH(BG$14)=10))</f>
        <v>1</v>
      </c>
      <c r="BH60" s="144">
        <f>N(AND(BH$14&gt;=$F60,BH$14&lt;Ввод!$G$88))*N(Ввод!$G$89=4)+N(AND(BH$14&gt;=$F60,BH$14&lt;Ввод!$G$88))*N(Ввод!$G$89=2)*N(OR(MONTH(BH$14)=4,MONTH(BH$14)=10))</f>
        <v>1</v>
      </c>
      <c r="BI60" s="144">
        <f>N(AND(BI$14&gt;=$F60,BI$14&lt;Ввод!$G$88))*N(Ввод!$G$89=4)+N(AND(BI$14&gt;=$F60,BI$14&lt;Ввод!$G$88))*N(Ввод!$G$89=2)*N(OR(MONTH(BI$14)=4,MONTH(BI$14)=10))</f>
        <v>0</v>
      </c>
      <c r="BJ60" s="144">
        <f>N(AND(BJ$14&gt;=$F60,BJ$14&lt;Ввод!$G$88))*N(Ввод!$G$89=4)+N(AND(BJ$14&gt;=$F60,BJ$14&lt;Ввод!$G$88))*N(Ввод!$G$89=2)*N(OR(MONTH(BJ$14)=4,MONTH(BJ$14)=10))</f>
        <v>0</v>
      </c>
      <c r="BK60" s="144">
        <f>N(AND(BK$14&gt;=$F60,BK$14&lt;Ввод!$G$88))*N(Ввод!$G$89=4)+N(AND(BK$14&gt;=$F60,BK$14&lt;Ввод!$G$88))*N(Ввод!$G$89=2)*N(OR(MONTH(BK$14)=4,MONTH(BK$14)=10))</f>
        <v>0</v>
      </c>
      <c r="BL60" s="144">
        <f>N(AND(BL$14&gt;=$F60,BL$14&lt;Ввод!$G$88))*N(Ввод!$G$89=4)+N(AND(BL$14&gt;=$F60,BL$14&lt;Ввод!$G$88))*N(Ввод!$G$89=2)*N(OR(MONTH(BL$14)=4,MONTH(BL$14)=10))</f>
        <v>0</v>
      </c>
      <c r="BM60" s="144">
        <f>N(AND(BM$14&gt;=$F60,BM$14&lt;Ввод!$G$88))*N(Ввод!$G$89=4)+N(AND(BM$14&gt;=$F60,BM$14&lt;Ввод!$G$88))*N(Ввод!$G$89=2)*N(OR(MONTH(BM$14)=4,MONTH(BM$14)=10))</f>
        <v>0</v>
      </c>
      <c r="BN60" s="144">
        <f>N(AND(BN$14&gt;=$F60,BN$14&lt;Ввод!$G$88))*N(Ввод!$G$89=4)+N(AND(BN$14&gt;=$F60,BN$14&lt;Ввод!$G$88))*N(Ввод!$G$89=2)*N(OR(MONTH(BN$14)=4,MONTH(BN$14)=10))</f>
        <v>0</v>
      </c>
      <c r="BO60" s="144">
        <f>N(AND(BO$14&gt;=$F60,BO$14&lt;Ввод!$G$88))*N(Ввод!$G$89=4)+N(AND(BO$14&gt;=$F60,BO$14&lt;Ввод!$G$88))*N(Ввод!$G$89=2)*N(OR(MONTH(BO$14)=4,MONTH(BO$14)=10))</f>
        <v>0</v>
      </c>
      <c r="BP60" s="144">
        <f>N(AND(BP$14&gt;=$F60,BP$14&lt;Ввод!$G$88))*N(Ввод!$G$89=4)+N(AND(BP$14&gt;=$F60,BP$14&lt;Ввод!$G$88))*N(Ввод!$G$89=2)*N(OR(MONTH(BP$14)=4,MONTH(BP$14)=10))</f>
        <v>0</v>
      </c>
      <c r="BQ60" s="144">
        <f>N(AND(BQ$14&gt;=$F60,BQ$14&lt;Ввод!$G$88))*N(Ввод!$G$89=4)+N(AND(BQ$14&gt;=$F60,BQ$14&lt;Ввод!$G$88))*N(Ввод!$G$89=2)*N(OR(MONTH(BQ$14)=4,MONTH(BQ$14)=10))</f>
        <v>0</v>
      </c>
      <c r="BR60" s="144">
        <f>N(AND(BR$14&gt;=$F60,BR$14&lt;Ввод!$G$88))*N(Ввод!$G$89=4)+N(AND(BR$14&gt;=$F60,BR$14&lt;Ввод!$G$88))*N(Ввод!$G$89=2)*N(OR(MONTH(BR$14)=4,MONTH(BR$14)=10))</f>
        <v>0</v>
      </c>
      <c r="BS60" s="144">
        <f>N(AND(BS$14&gt;=$F60,BS$14&lt;Ввод!$G$88))*N(Ввод!$G$89=4)+N(AND(BS$14&gt;=$F60,BS$14&lt;Ввод!$G$88))*N(Ввод!$G$89=2)*N(OR(MONTH(BS$14)=4,MONTH(BS$14)=10))</f>
        <v>0</v>
      </c>
      <c r="BT60" s="144">
        <f>N(AND(BT$14&gt;=$F60,BT$14&lt;Ввод!$G$88))*N(Ввод!$G$89=4)+N(AND(BT$14&gt;=$F60,BT$14&lt;Ввод!$G$88))*N(Ввод!$G$89=2)*N(OR(MONTH(BT$14)=4,MONTH(BT$14)=10))</f>
        <v>0</v>
      </c>
      <c r="BU60" s="144">
        <f>N(AND(BU$14&gt;=$F60,BU$14&lt;Ввод!$G$88))*N(Ввод!$G$89=4)+N(AND(BU$14&gt;=$F60,BU$14&lt;Ввод!$G$88))*N(Ввод!$G$89=2)*N(OR(MONTH(BU$14)=4,MONTH(BU$14)=10))</f>
        <v>0</v>
      </c>
      <c r="BV60" s="144">
        <f>N(AND(BV$14&gt;=$F60,BV$14&lt;Ввод!$G$88))*N(Ввод!$G$89=4)+N(AND(BV$14&gt;=$F60,BV$14&lt;Ввод!$G$88))*N(Ввод!$G$89=2)*N(OR(MONTH(BV$14)=4,MONTH(BV$14)=10))</f>
        <v>0</v>
      </c>
      <c r="BW60" s="144">
        <f>N(AND(BW$14&gt;=$F60,BW$14&lt;Ввод!$G$88))*N(Ввод!$G$89=4)+N(AND(BW$14&gt;=$F60,BW$14&lt;Ввод!$G$88))*N(Ввод!$G$89=2)*N(OR(MONTH(BW$14)=4,MONTH(BW$14)=10))</f>
        <v>0</v>
      </c>
      <c r="BX60" s="144">
        <f>N(AND(BX$14&gt;=$F60,BX$14&lt;Ввод!$G$88))*N(Ввод!$G$89=4)+N(AND(BX$14&gt;=$F60,BX$14&lt;Ввод!$G$88))*N(Ввод!$G$89=2)*N(OR(MONTH(BX$14)=4,MONTH(BX$14)=10))</f>
        <v>0</v>
      </c>
      <c r="BY60" s="144">
        <f>N(AND(BY$14&gt;=$F60,BY$14&lt;Ввод!$G$88))*N(Ввод!$G$89=4)+N(AND(BY$14&gt;=$F60,BY$14&lt;Ввод!$G$88))*N(Ввод!$G$89=2)*N(OR(MONTH(BY$14)=4,MONTH(BY$14)=10))</f>
        <v>0</v>
      </c>
      <c r="BZ60" s="144">
        <f>N(AND(BZ$14&gt;=$F60,BZ$14&lt;Ввод!$G$88))*N(Ввод!$G$89=4)+N(AND(BZ$14&gt;=$F60,BZ$14&lt;Ввод!$G$88))*N(Ввод!$G$89=2)*N(OR(MONTH(BZ$14)=4,MONTH(BZ$14)=10))</f>
        <v>0</v>
      </c>
      <c r="CA60" s="144">
        <f>N(AND(CA$14&gt;=$F60,CA$14&lt;Ввод!$G$88))*N(Ввод!$G$89=4)+N(AND(CA$14&gt;=$F60,CA$14&lt;Ввод!$G$88))*N(Ввод!$G$89=2)*N(OR(MONTH(CA$14)=4,MONTH(CA$14)=10))</f>
        <v>0</v>
      </c>
      <c r="CB60" s="144">
        <f>N(AND(CB$14&gt;=$F60,CB$14&lt;Ввод!$G$88))*N(Ввод!$G$89=4)+N(AND(CB$14&gt;=$F60,CB$14&lt;Ввод!$G$88))*N(Ввод!$G$89=2)*N(OR(MONTH(CB$14)=4,MONTH(CB$14)=10))</f>
        <v>0</v>
      </c>
      <c r="CC60" s="144">
        <f>N(AND(CC$14&gt;=$F60,CC$14&lt;Ввод!$G$88))*N(Ввод!$G$89=4)+N(AND(CC$14&gt;=$F60,CC$14&lt;Ввод!$G$88))*N(Ввод!$G$89=2)*N(OR(MONTH(CC$14)=4,MONTH(CC$14)=10))</f>
        <v>0</v>
      </c>
      <c r="CD60" s="144">
        <f>N(AND(CD$14&gt;=$F60,CD$14&lt;Ввод!$G$88))*N(Ввод!$G$89=4)+N(AND(CD$14&gt;=$F60,CD$14&lt;Ввод!$G$88))*N(Ввод!$G$89=2)*N(OR(MONTH(CD$14)=4,MONTH(CD$14)=10))</f>
        <v>0</v>
      </c>
      <c r="CE60" s="144">
        <f>N(AND(CE$14&gt;=$F60,CE$14&lt;Ввод!$G$88))*N(Ввод!$G$89=4)+N(AND(CE$14&gt;=$F60,CE$14&lt;Ввод!$G$88))*N(Ввод!$G$89=2)*N(OR(MONTH(CE$14)=4,MONTH(CE$14)=10))</f>
        <v>0</v>
      </c>
      <c r="CF60" s="144">
        <f>N(AND(CF$14&gt;=$F60,CF$14&lt;Ввод!$G$88))*N(Ввод!$G$89=4)+N(AND(CF$14&gt;=$F60,CF$14&lt;Ввод!$G$88))*N(Ввод!$G$89=2)*N(OR(MONTH(CF$14)=4,MONTH(CF$14)=10))</f>
        <v>0</v>
      </c>
      <c r="CG60" s="144">
        <f>N(AND(CG$14&gt;=$F60,CG$14&lt;Ввод!$G$88))*N(Ввод!$G$89=4)+N(AND(CG$14&gt;=$F60,CG$14&lt;Ввод!$G$88))*N(Ввод!$G$89=2)*N(OR(MONTH(CG$14)=4,MONTH(CG$14)=10))</f>
        <v>0</v>
      </c>
      <c r="CH60" s="144">
        <f>N(AND(CH$14&gt;=$F60,CH$14&lt;Ввод!$G$88))*N(Ввод!$G$89=4)+N(AND(CH$14&gt;=$F60,CH$14&lt;Ввод!$G$88))*N(Ввод!$G$89=2)*N(OR(MONTH(CH$14)=4,MONTH(CH$14)=10))</f>
        <v>0</v>
      </c>
      <c r="CI60" s="144">
        <f>N(AND(CI$14&gt;=$F60,CI$14&lt;Ввод!$G$88))*N(Ввод!$G$89=4)+N(AND(CI$14&gt;=$F60,CI$14&lt;Ввод!$G$88))*N(Ввод!$G$89=2)*N(OR(MONTH(CI$14)=4,MONTH(CI$14)=10))</f>
        <v>0</v>
      </c>
      <c r="CJ60" s="144">
        <f>N(AND(CJ$14&gt;=$F60,CJ$14&lt;Ввод!$G$88))*N(Ввод!$G$89=4)+N(AND(CJ$14&gt;=$F60,CJ$14&lt;Ввод!$G$88))*N(Ввод!$G$89=2)*N(OR(MONTH(CJ$14)=4,MONTH(CJ$14)=10))</f>
        <v>0</v>
      </c>
      <c r="CK60" s="144">
        <f>N(AND(CK$14&gt;=$F60,CK$14&lt;Ввод!$G$88))*N(Ввод!$G$89=4)+N(AND(CK$14&gt;=$F60,CK$14&lt;Ввод!$G$88))*N(Ввод!$G$89=2)*N(OR(MONTH(CK$14)=4,MONTH(CK$14)=10))</f>
        <v>0</v>
      </c>
      <c r="CL60" s="144">
        <f>N(AND(CL$14&gt;=$F60,CL$14&lt;Ввод!$G$88))*N(Ввод!$G$89=4)+N(AND(CL$14&gt;=$F60,CL$14&lt;Ввод!$G$88))*N(Ввод!$G$89=2)*N(OR(MONTH(CL$14)=4,MONTH(CL$14)=10))</f>
        <v>0</v>
      </c>
      <c r="CM60" s="144">
        <f>N(AND(CM$14&gt;=$F60,CM$14&lt;Ввод!$G$88))*N(Ввод!$G$89=4)+N(AND(CM$14&gt;=$F60,CM$14&lt;Ввод!$G$88))*N(Ввод!$G$89=2)*N(OR(MONTH(CM$14)=4,MONTH(CM$14)=10))</f>
        <v>0</v>
      </c>
      <c r="CN60" s="144">
        <f>N(AND(CN$14&gt;=$F60,CN$14&lt;Ввод!$G$88))*N(Ввод!$G$89=4)+N(AND(CN$14&gt;=$F60,CN$14&lt;Ввод!$G$88))*N(Ввод!$G$89=2)*N(OR(MONTH(CN$14)=4,MONTH(CN$14)=10))</f>
        <v>0</v>
      </c>
      <c r="CO60" s="144">
        <f>N(AND(CO$14&gt;=$F60,CO$14&lt;Ввод!$G$88))*N(Ввод!$G$89=4)+N(AND(CO$14&gt;=$F60,CO$14&lt;Ввод!$G$88))*N(Ввод!$G$89=2)*N(OR(MONTH(CO$14)=4,MONTH(CO$14)=10))</f>
        <v>0</v>
      </c>
      <c r="CP60" s="144">
        <f>N(AND(CP$14&gt;=$F60,CP$14&lt;Ввод!$G$88))*N(Ввод!$G$89=4)+N(AND(CP$14&gt;=$F60,CP$14&lt;Ввод!$G$88))*N(Ввод!$G$89=2)*N(OR(MONTH(CP$14)=4,MONTH(CP$14)=10))</f>
        <v>0</v>
      </c>
      <c r="CQ60" s="144">
        <f>N(AND(CQ$14&gt;=$F60,CQ$14&lt;Ввод!$G$88))*N(Ввод!$G$89=4)+N(AND(CQ$14&gt;=$F60,CQ$14&lt;Ввод!$G$88))*N(Ввод!$G$89=2)*N(OR(MONTH(CQ$14)=4,MONTH(CQ$14)=10))</f>
        <v>0</v>
      </c>
      <c r="CR60" s="144">
        <f>N(AND(CR$14&gt;=$F60,CR$14&lt;Ввод!$G$88))*N(Ввод!$G$89=4)+N(AND(CR$14&gt;=$F60,CR$14&lt;Ввод!$G$88))*N(Ввод!$G$89=2)*N(OR(MONTH(CR$14)=4,MONTH(CR$14)=10))</f>
        <v>0</v>
      </c>
      <c r="CS60" s="144">
        <f>N(AND(CS$14&gt;=$F60,CS$14&lt;Ввод!$G$88))*N(Ввод!$G$89=4)+N(AND(CS$14&gt;=$F60,CS$14&lt;Ввод!$G$88))*N(Ввод!$G$89=2)*N(OR(MONTH(CS$14)=4,MONTH(CS$14)=10))</f>
        <v>0</v>
      </c>
      <c r="CT60" s="144">
        <f>N(AND(CT$14&gt;=$F60,CT$14&lt;Ввод!$G$88))*N(Ввод!$G$89=4)+N(AND(CT$14&gt;=$F60,CT$14&lt;Ввод!$G$88))*N(Ввод!$G$89=2)*N(OR(MONTH(CT$14)=4,MONTH(CT$14)=10))</f>
        <v>0</v>
      </c>
      <c r="CU60" s="144">
        <f>N(AND(CU$14&gt;=$F60,CU$14&lt;Ввод!$G$88))*N(Ввод!$G$89=4)+N(AND(CU$14&gt;=$F60,CU$14&lt;Ввод!$G$88))*N(Ввод!$G$89=2)*N(OR(MONTH(CU$14)=4,MONTH(CU$14)=10))</f>
        <v>0</v>
      </c>
      <c r="CV60" s="144">
        <f>N(AND(CV$14&gt;=$F60,CV$14&lt;Ввод!$G$88))*N(Ввод!$G$89=4)+N(AND(CV$14&gt;=$F60,CV$14&lt;Ввод!$G$88))*N(Ввод!$G$89=2)*N(OR(MONTH(CV$14)=4,MONTH(CV$14)=10))</f>
        <v>0</v>
      </c>
      <c r="CW60" s="144">
        <f>N(AND(CW$14&gt;=$F60,CW$14&lt;Ввод!$G$88))*N(Ввод!$G$89=4)+N(AND(CW$14&gt;=$F60,CW$14&lt;Ввод!$G$88))*N(Ввод!$G$89=2)*N(OR(MONTH(CW$14)=4,MONTH(CW$14)=10))</f>
        <v>0</v>
      </c>
      <c r="CX60" s="144">
        <f>N(AND(CX$14&gt;=$F60,CX$14&lt;Ввод!$G$88))*N(Ввод!$G$89=4)+N(AND(CX$14&gt;=$F60,CX$14&lt;Ввод!$G$88))*N(Ввод!$G$89=2)*N(OR(MONTH(CX$14)=4,MONTH(CX$14)=10))</f>
        <v>0</v>
      </c>
      <c r="CY60" s="144">
        <f>N(AND(CY$14&gt;=$F60,CY$14&lt;Ввод!$G$88))*N(Ввод!$G$89=4)+N(AND(CY$14&gt;=$F60,CY$14&lt;Ввод!$G$88))*N(Ввод!$G$89=2)*N(OR(MONTH(CY$14)=4,MONTH(CY$14)=10))</f>
        <v>0</v>
      </c>
      <c r="CZ60" s="144">
        <f>N(AND(CZ$14&gt;=$F60,CZ$14&lt;Ввод!$G$88))*N(Ввод!$G$89=4)+N(AND(CZ$14&gt;=$F60,CZ$14&lt;Ввод!$G$88))*N(Ввод!$G$89=2)*N(OR(MONTH(CZ$14)=4,MONTH(CZ$14)=10))</f>
        <v>0</v>
      </c>
      <c r="DA60" s="144">
        <f>N(AND(DA$14&gt;=$F60,DA$14&lt;Ввод!$G$88))*N(Ввод!$G$89=4)+N(AND(DA$14&gt;=$F60,DA$14&lt;Ввод!$G$88))*N(Ввод!$G$89=2)*N(OR(MONTH(DA$14)=4,MONTH(DA$14)=10))</f>
        <v>0</v>
      </c>
      <c r="DB60" s="144">
        <f>N(AND(DB$14&gt;=$F60,DB$14&lt;Ввод!$G$88))*N(Ввод!$G$89=4)+N(AND(DB$14&gt;=$F60,DB$14&lt;Ввод!$G$88))*N(Ввод!$G$89=2)*N(OR(MONTH(DB$14)=4,MONTH(DB$14)=10))</f>
        <v>0</v>
      </c>
      <c r="DC60" s="144">
        <f>N(AND(DC$14&gt;=$F60,DC$14&lt;Ввод!$G$88))*N(Ввод!$G$89=4)+N(AND(DC$14&gt;=$F60,DC$14&lt;Ввод!$G$88))*N(Ввод!$G$89=2)*N(OR(MONTH(DC$14)=4,MONTH(DC$14)=10))</f>
        <v>0</v>
      </c>
      <c r="DD60" s="144">
        <f>N(AND(DD$14&gt;=$F60,DD$14&lt;Ввод!$G$88))*N(Ввод!$G$89=4)+N(AND(DD$14&gt;=$F60,DD$14&lt;Ввод!$G$88))*N(Ввод!$G$89=2)*N(OR(MONTH(DD$14)=4,MONTH(DD$14)=10))</f>
        <v>0</v>
      </c>
      <c r="DE60" s="144">
        <f>N(AND(DE$14&gt;=$F60,DE$14&lt;Ввод!$G$88))*N(Ввод!$G$89=4)+N(AND(DE$14&gt;=$F60,DE$14&lt;Ввод!$G$88))*N(Ввод!$G$89=2)*N(OR(MONTH(DE$14)=4,MONTH(DE$14)=10))</f>
        <v>0</v>
      </c>
      <c r="DF60" s="144">
        <f>N(AND(DF$14&gt;=$F60,DF$14&lt;Ввод!$G$88))*N(Ввод!$G$89=4)+N(AND(DF$14&gt;=$F60,DF$14&lt;Ввод!$G$88))*N(Ввод!$G$89=2)*N(OR(MONTH(DF$14)=4,MONTH(DF$14)=10))</f>
        <v>0</v>
      </c>
      <c r="DG60" s="144">
        <f>N(AND(DG$14&gt;=$F60,DG$14&lt;Ввод!$G$88))*N(Ввод!$G$89=4)+N(AND(DG$14&gt;=$F60,DG$14&lt;Ввод!$G$88))*N(Ввод!$G$89=2)*N(OR(MONTH(DG$14)=4,MONTH(DG$14)=10))</f>
        <v>0</v>
      </c>
      <c r="DH60" s="144">
        <f>N(AND(DH$14&gt;=$F60,DH$14&lt;Ввод!$G$88))*N(Ввод!$G$89=4)+N(AND(DH$14&gt;=$F60,DH$14&lt;Ввод!$G$88))*N(Ввод!$G$89=2)*N(OR(MONTH(DH$14)=4,MONTH(DH$14)=10))</f>
        <v>0</v>
      </c>
      <c r="DI60" s="144">
        <f>N(AND(DI$14&gt;=$F60,DI$14&lt;Ввод!$G$88))*N(Ввод!$G$89=4)+N(AND(DI$14&gt;=$F60,DI$14&lt;Ввод!$G$88))*N(Ввод!$G$89=2)*N(OR(MONTH(DI$14)=4,MONTH(DI$14)=10))</f>
        <v>0</v>
      </c>
      <c r="DJ60" s="144">
        <f>N(AND(DJ$14&gt;=$F60,DJ$14&lt;Ввод!$G$88))*N(Ввод!$G$89=4)+N(AND(DJ$14&gt;=$F60,DJ$14&lt;Ввод!$G$88))*N(Ввод!$G$89=2)*N(OR(MONTH(DJ$14)=4,MONTH(DJ$14)=10))</f>
        <v>0</v>
      </c>
    </row>
    <row r="61" spans="2:114" ht="15" hidden="1" customHeight="1" outlineLevel="1" x14ac:dyDescent="0.25">
      <c r="B61" t="s">
        <v>491</v>
      </c>
      <c r="F61" s="38">
        <f t="shared" si="37"/>
        <v>46935</v>
      </c>
      <c r="G61" s="42">
        <f>MATCH(DATE(YEAR(F61),MONTH(F61)-Ввод!$G$86*3*4,DAY(F61)),J$14:DJ$14,0)-1</f>
        <v>10</v>
      </c>
      <c r="H61" s="144">
        <f t="shared" ca="1" si="35"/>
        <v>0</v>
      </c>
      <c r="I61" s="144">
        <f t="shared" si="36"/>
        <v>25</v>
      </c>
      <c r="J61" s="144">
        <f>N(AND(J$14&gt;=$F61,J$14&lt;Ввод!$G$88))*N(Ввод!$G$89=4)+N(AND(J$14&gt;=$F61,J$14&lt;Ввод!$G$88))*N(Ввод!$G$89=2)*N(OR(MONTH(J$14)=4,MONTH(J$14)=10))</f>
        <v>0</v>
      </c>
      <c r="K61" s="144">
        <f>N(AND(K$14&gt;=$F61,K$14&lt;Ввод!$G$88))*N(Ввод!$G$89=4)+N(AND(K$14&gt;=$F61,K$14&lt;Ввод!$G$88))*N(Ввод!$G$89=2)*N(OR(MONTH(K$14)=4,MONTH(K$14)=10))</f>
        <v>0</v>
      </c>
      <c r="L61" s="144">
        <f>N(AND(L$14&gt;=$F61,L$14&lt;Ввод!$G$88))*N(Ввод!$G$89=4)+N(AND(L$14&gt;=$F61,L$14&lt;Ввод!$G$88))*N(Ввод!$G$89=2)*N(OR(MONTH(L$14)=4,MONTH(L$14)=10))</f>
        <v>0</v>
      </c>
      <c r="M61" s="144">
        <f>N(AND(M$14&gt;=$F61,M$14&lt;Ввод!$G$88))*N(Ввод!$G$89=4)+N(AND(M$14&gt;=$F61,M$14&lt;Ввод!$G$88))*N(Ввод!$G$89=2)*N(OR(MONTH(M$14)=4,MONTH(M$14)=10))</f>
        <v>0</v>
      </c>
      <c r="N61" s="144">
        <f>N(AND(N$14&gt;=$F61,N$14&lt;Ввод!$G$88))*N(Ввод!$G$89=4)+N(AND(N$14&gt;=$F61,N$14&lt;Ввод!$G$88))*N(Ввод!$G$89=2)*N(OR(MONTH(N$14)=4,MONTH(N$14)=10))</f>
        <v>0</v>
      </c>
      <c r="O61" s="144">
        <f>N(AND(O$14&gt;=$F61,O$14&lt;Ввод!$G$88))*N(Ввод!$G$89=4)+N(AND(O$14&gt;=$F61,O$14&lt;Ввод!$G$88))*N(Ввод!$G$89=2)*N(OR(MONTH(O$14)=4,MONTH(O$14)=10))</f>
        <v>0</v>
      </c>
      <c r="P61" s="144">
        <f>N(AND(P$14&gt;=$F61,P$14&lt;Ввод!$G$88))*N(Ввод!$G$89=4)+N(AND(P$14&gt;=$F61,P$14&lt;Ввод!$G$88))*N(Ввод!$G$89=2)*N(OR(MONTH(P$14)=4,MONTH(P$14)=10))</f>
        <v>0</v>
      </c>
      <c r="Q61" s="144">
        <f>N(AND(Q$14&gt;=$F61,Q$14&lt;Ввод!$G$88))*N(Ввод!$G$89=4)+N(AND(Q$14&gt;=$F61,Q$14&lt;Ввод!$G$88))*N(Ввод!$G$89=2)*N(OR(MONTH(Q$14)=4,MONTH(Q$14)=10))</f>
        <v>0</v>
      </c>
      <c r="R61" s="144">
        <f>N(AND(R$14&gt;=$F61,R$14&lt;Ввод!$G$88))*N(Ввод!$G$89=4)+N(AND(R$14&gt;=$F61,R$14&lt;Ввод!$G$88))*N(Ввод!$G$89=2)*N(OR(MONTH(R$14)=4,MONTH(R$14)=10))</f>
        <v>0</v>
      </c>
      <c r="S61" s="144">
        <f>N(AND(S$14&gt;=$F61,S$14&lt;Ввод!$G$88))*N(Ввод!$G$89=4)+N(AND(S$14&gt;=$F61,S$14&lt;Ввод!$G$88))*N(Ввод!$G$89=2)*N(OR(MONTH(S$14)=4,MONTH(S$14)=10))</f>
        <v>0</v>
      </c>
      <c r="T61" s="144">
        <f>N(AND(T$14&gt;=$F61,T$14&lt;Ввод!$G$88))*N(Ввод!$G$89=4)+N(AND(T$14&gt;=$F61,T$14&lt;Ввод!$G$88))*N(Ввод!$G$89=2)*N(OR(MONTH(T$14)=4,MONTH(T$14)=10))</f>
        <v>0</v>
      </c>
      <c r="U61" s="144">
        <f>N(AND(U$14&gt;=$F61,U$14&lt;Ввод!$G$88))*N(Ввод!$G$89=4)+N(AND(U$14&gt;=$F61,U$14&lt;Ввод!$G$88))*N(Ввод!$G$89=2)*N(OR(MONTH(U$14)=4,MONTH(U$14)=10))</f>
        <v>0</v>
      </c>
      <c r="V61" s="144">
        <f>N(AND(V$14&gt;=$F61,V$14&lt;Ввод!$G$88))*N(Ввод!$G$89=4)+N(AND(V$14&gt;=$F61,V$14&lt;Ввод!$G$88))*N(Ввод!$G$89=2)*N(OR(MONTH(V$14)=4,MONTH(V$14)=10))</f>
        <v>0</v>
      </c>
      <c r="W61" s="144">
        <f>N(AND(W$14&gt;=$F61,W$14&lt;Ввод!$G$88))*N(Ввод!$G$89=4)+N(AND(W$14&gt;=$F61,W$14&lt;Ввод!$G$88))*N(Ввод!$G$89=2)*N(OR(MONTH(W$14)=4,MONTH(W$14)=10))</f>
        <v>0</v>
      </c>
      <c r="X61" s="144">
        <f>N(AND(X$14&gt;=$F61,X$14&lt;Ввод!$G$88))*N(Ввод!$G$89=4)+N(AND(X$14&gt;=$F61,X$14&lt;Ввод!$G$88))*N(Ввод!$G$89=2)*N(OR(MONTH(X$14)=4,MONTH(X$14)=10))</f>
        <v>0</v>
      </c>
      <c r="Y61" s="144">
        <f>N(AND(Y$14&gt;=$F61,Y$14&lt;Ввод!$G$88))*N(Ввод!$G$89=4)+N(AND(Y$14&gt;=$F61,Y$14&lt;Ввод!$G$88))*N(Ввод!$G$89=2)*N(OR(MONTH(Y$14)=4,MONTH(Y$14)=10))</f>
        <v>0</v>
      </c>
      <c r="Z61" s="144">
        <f>N(AND(Z$14&gt;=$F61,Z$14&lt;Ввод!$G$88))*N(Ввод!$G$89=4)+N(AND(Z$14&gt;=$F61,Z$14&lt;Ввод!$G$88))*N(Ввод!$G$89=2)*N(OR(MONTH(Z$14)=4,MONTH(Z$14)=10))</f>
        <v>0</v>
      </c>
      <c r="AA61" s="144">
        <f>N(AND(AA$14&gt;=$F61,AA$14&lt;Ввод!$G$88))*N(Ввод!$G$89=4)+N(AND(AA$14&gt;=$F61,AA$14&lt;Ввод!$G$88))*N(Ввод!$G$89=2)*N(OR(MONTH(AA$14)=4,MONTH(AA$14)=10))</f>
        <v>0</v>
      </c>
      <c r="AB61" s="144">
        <f>N(AND(AB$14&gt;=$F61,AB$14&lt;Ввод!$G$88))*N(Ввод!$G$89=4)+N(AND(AB$14&gt;=$F61,AB$14&lt;Ввод!$G$88))*N(Ввод!$G$89=2)*N(OR(MONTH(AB$14)=4,MONTH(AB$14)=10))</f>
        <v>0</v>
      </c>
      <c r="AC61" s="144">
        <f>N(AND(AC$14&gt;=$F61,AC$14&lt;Ввод!$G$88))*N(Ввод!$G$89=4)+N(AND(AC$14&gt;=$F61,AC$14&lt;Ввод!$G$88))*N(Ввод!$G$89=2)*N(OR(MONTH(AC$14)=4,MONTH(AC$14)=10))</f>
        <v>0</v>
      </c>
      <c r="AD61" s="144">
        <f>N(AND(AD$14&gt;=$F61,AD$14&lt;Ввод!$G$88))*N(Ввод!$G$89=4)+N(AND(AD$14&gt;=$F61,AD$14&lt;Ввод!$G$88))*N(Ввод!$G$89=2)*N(OR(MONTH(AD$14)=4,MONTH(AD$14)=10))</f>
        <v>0</v>
      </c>
      <c r="AE61" s="144">
        <f>N(AND(AE$14&gt;=$F61,AE$14&lt;Ввод!$G$88))*N(Ввод!$G$89=4)+N(AND(AE$14&gt;=$F61,AE$14&lt;Ввод!$G$88))*N(Ввод!$G$89=2)*N(OR(MONTH(AE$14)=4,MONTH(AE$14)=10))</f>
        <v>0</v>
      </c>
      <c r="AF61" s="144">
        <f>N(AND(AF$14&gt;=$F61,AF$14&lt;Ввод!$G$88))*N(Ввод!$G$89=4)+N(AND(AF$14&gt;=$F61,AF$14&lt;Ввод!$G$88))*N(Ввод!$G$89=2)*N(OR(MONTH(AF$14)=4,MONTH(AF$14)=10))</f>
        <v>0</v>
      </c>
      <c r="AG61" s="144">
        <f>N(AND(AG$14&gt;=$F61,AG$14&lt;Ввод!$G$88))*N(Ввод!$G$89=4)+N(AND(AG$14&gt;=$F61,AG$14&lt;Ввод!$G$88))*N(Ввод!$G$89=2)*N(OR(MONTH(AG$14)=4,MONTH(AG$14)=10))</f>
        <v>0</v>
      </c>
      <c r="AH61" s="144">
        <f>N(AND(AH$14&gt;=$F61,AH$14&lt;Ввод!$G$88))*N(Ввод!$G$89=4)+N(AND(AH$14&gt;=$F61,AH$14&lt;Ввод!$G$88))*N(Ввод!$G$89=2)*N(OR(MONTH(AH$14)=4,MONTH(AH$14)=10))</f>
        <v>0</v>
      </c>
      <c r="AI61" s="144">
        <f>N(AND(AI$14&gt;=$F61,AI$14&lt;Ввод!$G$88))*N(Ввод!$G$89=4)+N(AND(AI$14&gt;=$F61,AI$14&lt;Ввод!$G$88))*N(Ввод!$G$89=2)*N(OR(MONTH(AI$14)=4,MONTH(AI$14)=10))</f>
        <v>0</v>
      </c>
      <c r="AJ61" s="144">
        <f>N(AND(AJ$14&gt;=$F61,AJ$14&lt;Ввод!$G$88))*N(Ввод!$G$89=4)+N(AND(AJ$14&gt;=$F61,AJ$14&lt;Ввод!$G$88))*N(Ввод!$G$89=2)*N(OR(MONTH(AJ$14)=4,MONTH(AJ$14)=10))</f>
        <v>1</v>
      </c>
      <c r="AK61" s="144">
        <f>N(AND(AK$14&gt;=$F61,AK$14&lt;Ввод!$G$88))*N(Ввод!$G$89=4)+N(AND(AK$14&gt;=$F61,AK$14&lt;Ввод!$G$88))*N(Ввод!$G$89=2)*N(OR(MONTH(AK$14)=4,MONTH(AK$14)=10))</f>
        <v>1</v>
      </c>
      <c r="AL61" s="144">
        <f>N(AND(AL$14&gt;=$F61,AL$14&lt;Ввод!$G$88))*N(Ввод!$G$89=4)+N(AND(AL$14&gt;=$F61,AL$14&lt;Ввод!$G$88))*N(Ввод!$G$89=2)*N(OR(MONTH(AL$14)=4,MONTH(AL$14)=10))</f>
        <v>1</v>
      </c>
      <c r="AM61" s="144">
        <f>N(AND(AM$14&gt;=$F61,AM$14&lt;Ввод!$G$88))*N(Ввод!$G$89=4)+N(AND(AM$14&gt;=$F61,AM$14&lt;Ввод!$G$88))*N(Ввод!$G$89=2)*N(OR(MONTH(AM$14)=4,MONTH(AM$14)=10))</f>
        <v>1</v>
      </c>
      <c r="AN61" s="144">
        <f>N(AND(AN$14&gt;=$F61,AN$14&lt;Ввод!$G$88))*N(Ввод!$G$89=4)+N(AND(AN$14&gt;=$F61,AN$14&lt;Ввод!$G$88))*N(Ввод!$G$89=2)*N(OR(MONTH(AN$14)=4,MONTH(AN$14)=10))</f>
        <v>1</v>
      </c>
      <c r="AO61" s="144">
        <f>N(AND(AO$14&gt;=$F61,AO$14&lt;Ввод!$G$88))*N(Ввод!$G$89=4)+N(AND(AO$14&gt;=$F61,AO$14&lt;Ввод!$G$88))*N(Ввод!$G$89=2)*N(OR(MONTH(AO$14)=4,MONTH(AO$14)=10))</f>
        <v>1</v>
      </c>
      <c r="AP61" s="144">
        <f>N(AND(AP$14&gt;=$F61,AP$14&lt;Ввод!$G$88))*N(Ввод!$G$89=4)+N(AND(AP$14&gt;=$F61,AP$14&lt;Ввод!$G$88))*N(Ввод!$G$89=2)*N(OR(MONTH(AP$14)=4,MONTH(AP$14)=10))</f>
        <v>1</v>
      </c>
      <c r="AQ61" s="144">
        <f>N(AND(AQ$14&gt;=$F61,AQ$14&lt;Ввод!$G$88))*N(Ввод!$G$89=4)+N(AND(AQ$14&gt;=$F61,AQ$14&lt;Ввод!$G$88))*N(Ввод!$G$89=2)*N(OR(MONTH(AQ$14)=4,MONTH(AQ$14)=10))</f>
        <v>1</v>
      </c>
      <c r="AR61" s="144">
        <f>N(AND(AR$14&gt;=$F61,AR$14&lt;Ввод!$G$88))*N(Ввод!$G$89=4)+N(AND(AR$14&gt;=$F61,AR$14&lt;Ввод!$G$88))*N(Ввод!$G$89=2)*N(OR(MONTH(AR$14)=4,MONTH(AR$14)=10))</f>
        <v>1</v>
      </c>
      <c r="AS61" s="144">
        <f>N(AND(AS$14&gt;=$F61,AS$14&lt;Ввод!$G$88))*N(Ввод!$G$89=4)+N(AND(AS$14&gt;=$F61,AS$14&lt;Ввод!$G$88))*N(Ввод!$G$89=2)*N(OR(MONTH(AS$14)=4,MONTH(AS$14)=10))</f>
        <v>1</v>
      </c>
      <c r="AT61" s="144">
        <f>N(AND(AT$14&gt;=$F61,AT$14&lt;Ввод!$G$88))*N(Ввод!$G$89=4)+N(AND(AT$14&gt;=$F61,AT$14&lt;Ввод!$G$88))*N(Ввод!$G$89=2)*N(OR(MONTH(AT$14)=4,MONTH(AT$14)=10))</f>
        <v>1</v>
      </c>
      <c r="AU61" s="144">
        <f>N(AND(AU$14&gt;=$F61,AU$14&lt;Ввод!$G$88))*N(Ввод!$G$89=4)+N(AND(AU$14&gt;=$F61,AU$14&lt;Ввод!$G$88))*N(Ввод!$G$89=2)*N(OR(MONTH(AU$14)=4,MONTH(AU$14)=10))</f>
        <v>1</v>
      </c>
      <c r="AV61" s="144">
        <f>N(AND(AV$14&gt;=$F61,AV$14&lt;Ввод!$G$88))*N(Ввод!$G$89=4)+N(AND(AV$14&gt;=$F61,AV$14&lt;Ввод!$G$88))*N(Ввод!$G$89=2)*N(OR(MONTH(AV$14)=4,MONTH(AV$14)=10))</f>
        <v>1</v>
      </c>
      <c r="AW61" s="144">
        <f>N(AND(AW$14&gt;=$F61,AW$14&lt;Ввод!$G$88))*N(Ввод!$G$89=4)+N(AND(AW$14&gt;=$F61,AW$14&lt;Ввод!$G$88))*N(Ввод!$G$89=2)*N(OR(MONTH(AW$14)=4,MONTH(AW$14)=10))</f>
        <v>1</v>
      </c>
      <c r="AX61" s="144">
        <f>N(AND(AX$14&gt;=$F61,AX$14&lt;Ввод!$G$88))*N(Ввод!$G$89=4)+N(AND(AX$14&gt;=$F61,AX$14&lt;Ввод!$G$88))*N(Ввод!$G$89=2)*N(OR(MONTH(AX$14)=4,MONTH(AX$14)=10))</f>
        <v>1</v>
      </c>
      <c r="AY61" s="144">
        <f>N(AND(AY$14&gt;=$F61,AY$14&lt;Ввод!$G$88))*N(Ввод!$G$89=4)+N(AND(AY$14&gt;=$F61,AY$14&lt;Ввод!$G$88))*N(Ввод!$G$89=2)*N(OR(MONTH(AY$14)=4,MONTH(AY$14)=10))</f>
        <v>1</v>
      </c>
      <c r="AZ61" s="144">
        <f>N(AND(AZ$14&gt;=$F61,AZ$14&lt;Ввод!$G$88))*N(Ввод!$G$89=4)+N(AND(AZ$14&gt;=$F61,AZ$14&lt;Ввод!$G$88))*N(Ввод!$G$89=2)*N(OR(MONTH(AZ$14)=4,MONTH(AZ$14)=10))</f>
        <v>1</v>
      </c>
      <c r="BA61" s="144">
        <f>N(AND(BA$14&gt;=$F61,BA$14&lt;Ввод!$G$88))*N(Ввод!$G$89=4)+N(AND(BA$14&gt;=$F61,BA$14&lt;Ввод!$G$88))*N(Ввод!$G$89=2)*N(OR(MONTH(BA$14)=4,MONTH(BA$14)=10))</f>
        <v>1</v>
      </c>
      <c r="BB61" s="144">
        <f>N(AND(BB$14&gt;=$F61,BB$14&lt;Ввод!$G$88))*N(Ввод!$G$89=4)+N(AND(BB$14&gt;=$F61,BB$14&lt;Ввод!$G$88))*N(Ввод!$G$89=2)*N(OR(MONTH(BB$14)=4,MONTH(BB$14)=10))</f>
        <v>1</v>
      </c>
      <c r="BC61" s="144">
        <f>N(AND(BC$14&gt;=$F61,BC$14&lt;Ввод!$G$88))*N(Ввод!$G$89=4)+N(AND(BC$14&gt;=$F61,BC$14&lt;Ввод!$G$88))*N(Ввод!$G$89=2)*N(OR(MONTH(BC$14)=4,MONTH(BC$14)=10))</f>
        <v>1</v>
      </c>
      <c r="BD61" s="144">
        <f>N(AND(BD$14&gt;=$F61,BD$14&lt;Ввод!$G$88))*N(Ввод!$G$89=4)+N(AND(BD$14&gt;=$F61,BD$14&lt;Ввод!$G$88))*N(Ввод!$G$89=2)*N(OR(MONTH(BD$14)=4,MONTH(BD$14)=10))</f>
        <v>1</v>
      </c>
      <c r="BE61" s="144">
        <f>N(AND(BE$14&gt;=$F61,BE$14&lt;Ввод!$G$88))*N(Ввод!$G$89=4)+N(AND(BE$14&gt;=$F61,BE$14&lt;Ввод!$G$88))*N(Ввод!$G$89=2)*N(OR(MONTH(BE$14)=4,MONTH(BE$14)=10))</f>
        <v>1</v>
      </c>
      <c r="BF61" s="144">
        <f>N(AND(BF$14&gt;=$F61,BF$14&lt;Ввод!$G$88))*N(Ввод!$G$89=4)+N(AND(BF$14&gt;=$F61,BF$14&lt;Ввод!$G$88))*N(Ввод!$G$89=2)*N(OR(MONTH(BF$14)=4,MONTH(BF$14)=10))</f>
        <v>1</v>
      </c>
      <c r="BG61" s="144">
        <f>N(AND(BG$14&gt;=$F61,BG$14&lt;Ввод!$G$88))*N(Ввод!$G$89=4)+N(AND(BG$14&gt;=$F61,BG$14&lt;Ввод!$G$88))*N(Ввод!$G$89=2)*N(OR(MONTH(BG$14)=4,MONTH(BG$14)=10))</f>
        <v>1</v>
      </c>
      <c r="BH61" s="144">
        <f>N(AND(BH$14&gt;=$F61,BH$14&lt;Ввод!$G$88))*N(Ввод!$G$89=4)+N(AND(BH$14&gt;=$F61,BH$14&lt;Ввод!$G$88))*N(Ввод!$G$89=2)*N(OR(MONTH(BH$14)=4,MONTH(BH$14)=10))</f>
        <v>1</v>
      </c>
      <c r="BI61" s="144">
        <f>N(AND(BI$14&gt;=$F61,BI$14&lt;Ввод!$G$88))*N(Ввод!$G$89=4)+N(AND(BI$14&gt;=$F61,BI$14&lt;Ввод!$G$88))*N(Ввод!$G$89=2)*N(OR(MONTH(BI$14)=4,MONTH(BI$14)=10))</f>
        <v>0</v>
      </c>
      <c r="BJ61" s="144">
        <f>N(AND(BJ$14&gt;=$F61,BJ$14&lt;Ввод!$G$88))*N(Ввод!$G$89=4)+N(AND(BJ$14&gt;=$F61,BJ$14&lt;Ввод!$G$88))*N(Ввод!$G$89=2)*N(OR(MONTH(BJ$14)=4,MONTH(BJ$14)=10))</f>
        <v>0</v>
      </c>
      <c r="BK61" s="144">
        <f>N(AND(BK$14&gt;=$F61,BK$14&lt;Ввод!$G$88))*N(Ввод!$G$89=4)+N(AND(BK$14&gt;=$F61,BK$14&lt;Ввод!$G$88))*N(Ввод!$G$89=2)*N(OR(MONTH(BK$14)=4,MONTH(BK$14)=10))</f>
        <v>0</v>
      </c>
      <c r="BL61" s="144">
        <f>N(AND(BL$14&gt;=$F61,BL$14&lt;Ввод!$G$88))*N(Ввод!$G$89=4)+N(AND(BL$14&gt;=$F61,BL$14&lt;Ввод!$G$88))*N(Ввод!$G$89=2)*N(OR(MONTH(BL$14)=4,MONTH(BL$14)=10))</f>
        <v>0</v>
      </c>
      <c r="BM61" s="144">
        <f>N(AND(BM$14&gt;=$F61,BM$14&lt;Ввод!$G$88))*N(Ввод!$G$89=4)+N(AND(BM$14&gt;=$F61,BM$14&lt;Ввод!$G$88))*N(Ввод!$G$89=2)*N(OR(MONTH(BM$14)=4,MONTH(BM$14)=10))</f>
        <v>0</v>
      </c>
      <c r="BN61" s="144">
        <f>N(AND(BN$14&gt;=$F61,BN$14&lt;Ввод!$G$88))*N(Ввод!$G$89=4)+N(AND(BN$14&gt;=$F61,BN$14&lt;Ввод!$G$88))*N(Ввод!$G$89=2)*N(OR(MONTH(BN$14)=4,MONTH(BN$14)=10))</f>
        <v>0</v>
      </c>
      <c r="BO61" s="144">
        <f>N(AND(BO$14&gt;=$F61,BO$14&lt;Ввод!$G$88))*N(Ввод!$G$89=4)+N(AND(BO$14&gt;=$F61,BO$14&lt;Ввод!$G$88))*N(Ввод!$G$89=2)*N(OR(MONTH(BO$14)=4,MONTH(BO$14)=10))</f>
        <v>0</v>
      </c>
      <c r="BP61" s="144">
        <f>N(AND(BP$14&gt;=$F61,BP$14&lt;Ввод!$G$88))*N(Ввод!$G$89=4)+N(AND(BP$14&gt;=$F61,BP$14&lt;Ввод!$G$88))*N(Ввод!$G$89=2)*N(OR(MONTH(BP$14)=4,MONTH(BP$14)=10))</f>
        <v>0</v>
      </c>
      <c r="BQ61" s="144">
        <f>N(AND(BQ$14&gt;=$F61,BQ$14&lt;Ввод!$G$88))*N(Ввод!$G$89=4)+N(AND(BQ$14&gt;=$F61,BQ$14&lt;Ввод!$G$88))*N(Ввод!$G$89=2)*N(OR(MONTH(BQ$14)=4,MONTH(BQ$14)=10))</f>
        <v>0</v>
      </c>
      <c r="BR61" s="144">
        <f>N(AND(BR$14&gt;=$F61,BR$14&lt;Ввод!$G$88))*N(Ввод!$G$89=4)+N(AND(BR$14&gt;=$F61,BR$14&lt;Ввод!$G$88))*N(Ввод!$G$89=2)*N(OR(MONTH(BR$14)=4,MONTH(BR$14)=10))</f>
        <v>0</v>
      </c>
      <c r="BS61" s="144">
        <f>N(AND(BS$14&gt;=$F61,BS$14&lt;Ввод!$G$88))*N(Ввод!$G$89=4)+N(AND(BS$14&gt;=$F61,BS$14&lt;Ввод!$G$88))*N(Ввод!$G$89=2)*N(OR(MONTH(BS$14)=4,MONTH(BS$14)=10))</f>
        <v>0</v>
      </c>
      <c r="BT61" s="144">
        <f>N(AND(BT$14&gt;=$F61,BT$14&lt;Ввод!$G$88))*N(Ввод!$G$89=4)+N(AND(BT$14&gt;=$F61,BT$14&lt;Ввод!$G$88))*N(Ввод!$G$89=2)*N(OR(MONTH(BT$14)=4,MONTH(BT$14)=10))</f>
        <v>0</v>
      </c>
      <c r="BU61" s="144">
        <f>N(AND(BU$14&gt;=$F61,BU$14&lt;Ввод!$G$88))*N(Ввод!$G$89=4)+N(AND(BU$14&gt;=$F61,BU$14&lt;Ввод!$G$88))*N(Ввод!$G$89=2)*N(OR(MONTH(BU$14)=4,MONTH(BU$14)=10))</f>
        <v>0</v>
      </c>
      <c r="BV61" s="144">
        <f>N(AND(BV$14&gt;=$F61,BV$14&lt;Ввод!$G$88))*N(Ввод!$G$89=4)+N(AND(BV$14&gt;=$F61,BV$14&lt;Ввод!$G$88))*N(Ввод!$G$89=2)*N(OR(MONTH(BV$14)=4,MONTH(BV$14)=10))</f>
        <v>0</v>
      </c>
      <c r="BW61" s="144">
        <f>N(AND(BW$14&gt;=$F61,BW$14&lt;Ввод!$G$88))*N(Ввод!$G$89=4)+N(AND(BW$14&gt;=$F61,BW$14&lt;Ввод!$G$88))*N(Ввод!$G$89=2)*N(OR(MONTH(BW$14)=4,MONTH(BW$14)=10))</f>
        <v>0</v>
      </c>
      <c r="BX61" s="144">
        <f>N(AND(BX$14&gt;=$F61,BX$14&lt;Ввод!$G$88))*N(Ввод!$G$89=4)+N(AND(BX$14&gt;=$F61,BX$14&lt;Ввод!$G$88))*N(Ввод!$G$89=2)*N(OR(MONTH(BX$14)=4,MONTH(BX$14)=10))</f>
        <v>0</v>
      </c>
      <c r="BY61" s="144">
        <f>N(AND(BY$14&gt;=$F61,BY$14&lt;Ввод!$G$88))*N(Ввод!$G$89=4)+N(AND(BY$14&gt;=$F61,BY$14&lt;Ввод!$G$88))*N(Ввод!$G$89=2)*N(OR(MONTH(BY$14)=4,MONTH(BY$14)=10))</f>
        <v>0</v>
      </c>
      <c r="BZ61" s="144">
        <f>N(AND(BZ$14&gt;=$F61,BZ$14&lt;Ввод!$G$88))*N(Ввод!$G$89=4)+N(AND(BZ$14&gt;=$F61,BZ$14&lt;Ввод!$G$88))*N(Ввод!$G$89=2)*N(OR(MONTH(BZ$14)=4,MONTH(BZ$14)=10))</f>
        <v>0</v>
      </c>
      <c r="CA61" s="144">
        <f>N(AND(CA$14&gt;=$F61,CA$14&lt;Ввод!$G$88))*N(Ввод!$G$89=4)+N(AND(CA$14&gt;=$F61,CA$14&lt;Ввод!$G$88))*N(Ввод!$G$89=2)*N(OR(MONTH(CA$14)=4,MONTH(CA$14)=10))</f>
        <v>0</v>
      </c>
      <c r="CB61" s="144">
        <f>N(AND(CB$14&gt;=$F61,CB$14&lt;Ввод!$G$88))*N(Ввод!$G$89=4)+N(AND(CB$14&gt;=$F61,CB$14&lt;Ввод!$G$88))*N(Ввод!$G$89=2)*N(OR(MONTH(CB$14)=4,MONTH(CB$14)=10))</f>
        <v>0</v>
      </c>
      <c r="CC61" s="144">
        <f>N(AND(CC$14&gt;=$F61,CC$14&lt;Ввод!$G$88))*N(Ввод!$G$89=4)+N(AND(CC$14&gt;=$F61,CC$14&lt;Ввод!$G$88))*N(Ввод!$G$89=2)*N(OR(MONTH(CC$14)=4,MONTH(CC$14)=10))</f>
        <v>0</v>
      </c>
      <c r="CD61" s="144">
        <f>N(AND(CD$14&gt;=$F61,CD$14&lt;Ввод!$G$88))*N(Ввод!$G$89=4)+N(AND(CD$14&gt;=$F61,CD$14&lt;Ввод!$G$88))*N(Ввод!$G$89=2)*N(OR(MONTH(CD$14)=4,MONTH(CD$14)=10))</f>
        <v>0</v>
      </c>
      <c r="CE61" s="144">
        <f>N(AND(CE$14&gt;=$F61,CE$14&lt;Ввод!$G$88))*N(Ввод!$G$89=4)+N(AND(CE$14&gt;=$F61,CE$14&lt;Ввод!$G$88))*N(Ввод!$G$89=2)*N(OR(MONTH(CE$14)=4,MONTH(CE$14)=10))</f>
        <v>0</v>
      </c>
      <c r="CF61" s="144">
        <f>N(AND(CF$14&gt;=$F61,CF$14&lt;Ввод!$G$88))*N(Ввод!$G$89=4)+N(AND(CF$14&gt;=$F61,CF$14&lt;Ввод!$G$88))*N(Ввод!$G$89=2)*N(OR(MONTH(CF$14)=4,MONTH(CF$14)=10))</f>
        <v>0</v>
      </c>
      <c r="CG61" s="144">
        <f>N(AND(CG$14&gt;=$F61,CG$14&lt;Ввод!$G$88))*N(Ввод!$G$89=4)+N(AND(CG$14&gt;=$F61,CG$14&lt;Ввод!$G$88))*N(Ввод!$G$89=2)*N(OR(MONTH(CG$14)=4,MONTH(CG$14)=10))</f>
        <v>0</v>
      </c>
      <c r="CH61" s="144">
        <f>N(AND(CH$14&gt;=$F61,CH$14&lt;Ввод!$G$88))*N(Ввод!$G$89=4)+N(AND(CH$14&gt;=$F61,CH$14&lt;Ввод!$G$88))*N(Ввод!$G$89=2)*N(OR(MONTH(CH$14)=4,MONTH(CH$14)=10))</f>
        <v>0</v>
      </c>
      <c r="CI61" s="144">
        <f>N(AND(CI$14&gt;=$F61,CI$14&lt;Ввод!$G$88))*N(Ввод!$G$89=4)+N(AND(CI$14&gt;=$F61,CI$14&lt;Ввод!$G$88))*N(Ввод!$G$89=2)*N(OR(MONTH(CI$14)=4,MONTH(CI$14)=10))</f>
        <v>0</v>
      </c>
      <c r="CJ61" s="144">
        <f>N(AND(CJ$14&gt;=$F61,CJ$14&lt;Ввод!$G$88))*N(Ввод!$G$89=4)+N(AND(CJ$14&gt;=$F61,CJ$14&lt;Ввод!$G$88))*N(Ввод!$G$89=2)*N(OR(MONTH(CJ$14)=4,MONTH(CJ$14)=10))</f>
        <v>0</v>
      </c>
      <c r="CK61" s="144">
        <f>N(AND(CK$14&gt;=$F61,CK$14&lt;Ввод!$G$88))*N(Ввод!$G$89=4)+N(AND(CK$14&gt;=$F61,CK$14&lt;Ввод!$G$88))*N(Ввод!$G$89=2)*N(OR(MONTH(CK$14)=4,MONTH(CK$14)=10))</f>
        <v>0</v>
      </c>
      <c r="CL61" s="144">
        <f>N(AND(CL$14&gt;=$F61,CL$14&lt;Ввод!$G$88))*N(Ввод!$G$89=4)+N(AND(CL$14&gt;=$F61,CL$14&lt;Ввод!$G$88))*N(Ввод!$G$89=2)*N(OR(MONTH(CL$14)=4,MONTH(CL$14)=10))</f>
        <v>0</v>
      </c>
      <c r="CM61" s="144">
        <f>N(AND(CM$14&gt;=$F61,CM$14&lt;Ввод!$G$88))*N(Ввод!$G$89=4)+N(AND(CM$14&gt;=$F61,CM$14&lt;Ввод!$G$88))*N(Ввод!$G$89=2)*N(OR(MONTH(CM$14)=4,MONTH(CM$14)=10))</f>
        <v>0</v>
      </c>
      <c r="CN61" s="144">
        <f>N(AND(CN$14&gt;=$F61,CN$14&lt;Ввод!$G$88))*N(Ввод!$G$89=4)+N(AND(CN$14&gt;=$F61,CN$14&lt;Ввод!$G$88))*N(Ввод!$G$89=2)*N(OR(MONTH(CN$14)=4,MONTH(CN$14)=10))</f>
        <v>0</v>
      </c>
      <c r="CO61" s="144">
        <f>N(AND(CO$14&gt;=$F61,CO$14&lt;Ввод!$G$88))*N(Ввод!$G$89=4)+N(AND(CO$14&gt;=$F61,CO$14&lt;Ввод!$G$88))*N(Ввод!$G$89=2)*N(OR(MONTH(CO$14)=4,MONTH(CO$14)=10))</f>
        <v>0</v>
      </c>
      <c r="CP61" s="144">
        <f>N(AND(CP$14&gt;=$F61,CP$14&lt;Ввод!$G$88))*N(Ввод!$G$89=4)+N(AND(CP$14&gt;=$F61,CP$14&lt;Ввод!$G$88))*N(Ввод!$G$89=2)*N(OR(MONTH(CP$14)=4,MONTH(CP$14)=10))</f>
        <v>0</v>
      </c>
      <c r="CQ61" s="144">
        <f>N(AND(CQ$14&gt;=$F61,CQ$14&lt;Ввод!$G$88))*N(Ввод!$G$89=4)+N(AND(CQ$14&gt;=$F61,CQ$14&lt;Ввод!$G$88))*N(Ввод!$G$89=2)*N(OR(MONTH(CQ$14)=4,MONTH(CQ$14)=10))</f>
        <v>0</v>
      </c>
      <c r="CR61" s="144">
        <f>N(AND(CR$14&gt;=$F61,CR$14&lt;Ввод!$G$88))*N(Ввод!$G$89=4)+N(AND(CR$14&gt;=$F61,CR$14&lt;Ввод!$G$88))*N(Ввод!$G$89=2)*N(OR(MONTH(CR$14)=4,MONTH(CR$14)=10))</f>
        <v>0</v>
      </c>
      <c r="CS61" s="144">
        <f>N(AND(CS$14&gt;=$F61,CS$14&lt;Ввод!$G$88))*N(Ввод!$G$89=4)+N(AND(CS$14&gt;=$F61,CS$14&lt;Ввод!$G$88))*N(Ввод!$G$89=2)*N(OR(MONTH(CS$14)=4,MONTH(CS$14)=10))</f>
        <v>0</v>
      </c>
      <c r="CT61" s="144">
        <f>N(AND(CT$14&gt;=$F61,CT$14&lt;Ввод!$G$88))*N(Ввод!$G$89=4)+N(AND(CT$14&gt;=$F61,CT$14&lt;Ввод!$G$88))*N(Ввод!$G$89=2)*N(OR(MONTH(CT$14)=4,MONTH(CT$14)=10))</f>
        <v>0</v>
      </c>
      <c r="CU61" s="144">
        <f>N(AND(CU$14&gt;=$F61,CU$14&lt;Ввод!$G$88))*N(Ввод!$G$89=4)+N(AND(CU$14&gt;=$F61,CU$14&lt;Ввод!$G$88))*N(Ввод!$G$89=2)*N(OR(MONTH(CU$14)=4,MONTH(CU$14)=10))</f>
        <v>0</v>
      </c>
      <c r="CV61" s="144">
        <f>N(AND(CV$14&gt;=$F61,CV$14&lt;Ввод!$G$88))*N(Ввод!$G$89=4)+N(AND(CV$14&gt;=$F61,CV$14&lt;Ввод!$G$88))*N(Ввод!$G$89=2)*N(OR(MONTH(CV$14)=4,MONTH(CV$14)=10))</f>
        <v>0</v>
      </c>
      <c r="CW61" s="144">
        <f>N(AND(CW$14&gt;=$F61,CW$14&lt;Ввод!$G$88))*N(Ввод!$G$89=4)+N(AND(CW$14&gt;=$F61,CW$14&lt;Ввод!$G$88))*N(Ввод!$G$89=2)*N(OR(MONTH(CW$14)=4,MONTH(CW$14)=10))</f>
        <v>0</v>
      </c>
      <c r="CX61" s="144">
        <f>N(AND(CX$14&gt;=$F61,CX$14&lt;Ввод!$G$88))*N(Ввод!$G$89=4)+N(AND(CX$14&gt;=$F61,CX$14&lt;Ввод!$G$88))*N(Ввод!$G$89=2)*N(OR(MONTH(CX$14)=4,MONTH(CX$14)=10))</f>
        <v>0</v>
      </c>
      <c r="CY61" s="144">
        <f>N(AND(CY$14&gt;=$F61,CY$14&lt;Ввод!$G$88))*N(Ввод!$G$89=4)+N(AND(CY$14&gt;=$F61,CY$14&lt;Ввод!$G$88))*N(Ввод!$G$89=2)*N(OR(MONTH(CY$14)=4,MONTH(CY$14)=10))</f>
        <v>0</v>
      </c>
      <c r="CZ61" s="144">
        <f>N(AND(CZ$14&gt;=$F61,CZ$14&lt;Ввод!$G$88))*N(Ввод!$G$89=4)+N(AND(CZ$14&gt;=$F61,CZ$14&lt;Ввод!$G$88))*N(Ввод!$G$89=2)*N(OR(MONTH(CZ$14)=4,MONTH(CZ$14)=10))</f>
        <v>0</v>
      </c>
      <c r="DA61" s="144">
        <f>N(AND(DA$14&gt;=$F61,DA$14&lt;Ввод!$G$88))*N(Ввод!$G$89=4)+N(AND(DA$14&gt;=$F61,DA$14&lt;Ввод!$G$88))*N(Ввод!$G$89=2)*N(OR(MONTH(DA$14)=4,MONTH(DA$14)=10))</f>
        <v>0</v>
      </c>
      <c r="DB61" s="144">
        <f>N(AND(DB$14&gt;=$F61,DB$14&lt;Ввод!$G$88))*N(Ввод!$G$89=4)+N(AND(DB$14&gt;=$F61,DB$14&lt;Ввод!$G$88))*N(Ввод!$G$89=2)*N(OR(MONTH(DB$14)=4,MONTH(DB$14)=10))</f>
        <v>0</v>
      </c>
      <c r="DC61" s="144">
        <f>N(AND(DC$14&gt;=$F61,DC$14&lt;Ввод!$G$88))*N(Ввод!$G$89=4)+N(AND(DC$14&gt;=$F61,DC$14&lt;Ввод!$G$88))*N(Ввод!$G$89=2)*N(OR(MONTH(DC$14)=4,MONTH(DC$14)=10))</f>
        <v>0</v>
      </c>
      <c r="DD61" s="144">
        <f>N(AND(DD$14&gt;=$F61,DD$14&lt;Ввод!$G$88))*N(Ввод!$G$89=4)+N(AND(DD$14&gt;=$F61,DD$14&lt;Ввод!$G$88))*N(Ввод!$G$89=2)*N(OR(MONTH(DD$14)=4,MONTH(DD$14)=10))</f>
        <v>0</v>
      </c>
      <c r="DE61" s="144">
        <f>N(AND(DE$14&gt;=$F61,DE$14&lt;Ввод!$G$88))*N(Ввод!$G$89=4)+N(AND(DE$14&gt;=$F61,DE$14&lt;Ввод!$G$88))*N(Ввод!$G$89=2)*N(OR(MONTH(DE$14)=4,MONTH(DE$14)=10))</f>
        <v>0</v>
      </c>
      <c r="DF61" s="144">
        <f>N(AND(DF$14&gt;=$F61,DF$14&lt;Ввод!$G$88))*N(Ввод!$G$89=4)+N(AND(DF$14&gt;=$F61,DF$14&lt;Ввод!$G$88))*N(Ввод!$G$89=2)*N(OR(MONTH(DF$14)=4,MONTH(DF$14)=10))</f>
        <v>0</v>
      </c>
      <c r="DG61" s="144">
        <f>N(AND(DG$14&gt;=$F61,DG$14&lt;Ввод!$G$88))*N(Ввод!$G$89=4)+N(AND(DG$14&gt;=$F61,DG$14&lt;Ввод!$G$88))*N(Ввод!$G$89=2)*N(OR(MONTH(DG$14)=4,MONTH(DG$14)=10))</f>
        <v>0</v>
      </c>
      <c r="DH61" s="144">
        <f>N(AND(DH$14&gt;=$F61,DH$14&lt;Ввод!$G$88))*N(Ввод!$G$89=4)+N(AND(DH$14&gt;=$F61,DH$14&lt;Ввод!$G$88))*N(Ввод!$G$89=2)*N(OR(MONTH(DH$14)=4,MONTH(DH$14)=10))</f>
        <v>0</v>
      </c>
      <c r="DI61" s="144">
        <f>N(AND(DI$14&gt;=$F61,DI$14&lt;Ввод!$G$88))*N(Ввод!$G$89=4)+N(AND(DI$14&gt;=$F61,DI$14&lt;Ввод!$G$88))*N(Ввод!$G$89=2)*N(OR(MONTH(DI$14)=4,MONTH(DI$14)=10))</f>
        <v>0</v>
      </c>
      <c r="DJ61" s="144">
        <f>N(AND(DJ$14&gt;=$F61,DJ$14&lt;Ввод!$G$88))*N(Ввод!$G$89=4)+N(AND(DJ$14&gt;=$F61,DJ$14&lt;Ввод!$G$88))*N(Ввод!$G$89=2)*N(OR(MONTH(DJ$14)=4,MONTH(DJ$14)=10))</f>
        <v>0</v>
      </c>
    </row>
    <row r="62" spans="2:114" ht="15" hidden="1" customHeight="1" outlineLevel="1" x14ac:dyDescent="0.25">
      <c r="B62" t="s">
        <v>492</v>
      </c>
      <c r="F62" s="38">
        <f t="shared" si="37"/>
        <v>47027</v>
      </c>
      <c r="G62" s="42">
        <f>MATCH(DATE(YEAR(F62),MONTH(F62)-Ввод!$G$86*3*4,DAY(F62)),J$14:DJ$14,0)-1</f>
        <v>11</v>
      </c>
      <c r="H62" s="144">
        <f t="shared" ca="1" si="35"/>
        <v>21600</v>
      </c>
      <c r="I62" s="144">
        <f t="shared" si="36"/>
        <v>24</v>
      </c>
      <c r="J62" s="144">
        <f>N(AND(J$14&gt;=$F62,J$14&lt;Ввод!$G$88))*N(Ввод!$G$89=4)+N(AND(J$14&gt;=$F62,J$14&lt;Ввод!$G$88))*N(Ввод!$G$89=2)*N(OR(MONTH(J$14)=4,MONTH(J$14)=10))</f>
        <v>0</v>
      </c>
      <c r="K62" s="144">
        <f>N(AND(K$14&gt;=$F62,K$14&lt;Ввод!$G$88))*N(Ввод!$G$89=4)+N(AND(K$14&gt;=$F62,K$14&lt;Ввод!$G$88))*N(Ввод!$G$89=2)*N(OR(MONTH(K$14)=4,MONTH(K$14)=10))</f>
        <v>0</v>
      </c>
      <c r="L62" s="144">
        <f>N(AND(L$14&gt;=$F62,L$14&lt;Ввод!$G$88))*N(Ввод!$G$89=4)+N(AND(L$14&gt;=$F62,L$14&lt;Ввод!$G$88))*N(Ввод!$G$89=2)*N(OR(MONTH(L$14)=4,MONTH(L$14)=10))</f>
        <v>0</v>
      </c>
      <c r="M62" s="144">
        <f>N(AND(M$14&gt;=$F62,M$14&lt;Ввод!$G$88))*N(Ввод!$G$89=4)+N(AND(M$14&gt;=$F62,M$14&lt;Ввод!$G$88))*N(Ввод!$G$89=2)*N(OR(MONTH(M$14)=4,MONTH(M$14)=10))</f>
        <v>0</v>
      </c>
      <c r="N62" s="144">
        <f>N(AND(N$14&gt;=$F62,N$14&lt;Ввод!$G$88))*N(Ввод!$G$89=4)+N(AND(N$14&gt;=$F62,N$14&lt;Ввод!$G$88))*N(Ввод!$G$89=2)*N(OR(MONTH(N$14)=4,MONTH(N$14)=10))</f>
        <v>0</v>
      </c>
      <c r="O62" s="144">
        <f>N(AND(O$14&gt;=$F62,O$14&lt;Ввод!$G$88))*N(Ввод!$G$89=4)+N(AND(O$14&gt;=$F62,O$14&lt;Ввод!$G$88))*N(Ввод!$G$89=2)*N(OR(MONTH(O$14)=4,MONTH(O$14)=10))</f>
        <v>0</v>
      </c>
      <c r="P62" s="144">
        <f>N(AND(P$14&gt;=$F62,P$14&lt;Ввод!$G$88))*N(Ввод!$G$89=4)+N(AND(P$14&gt;=$F62,P$14&lt;Ввод!$G$88))*N(Ввод!$G$89=2)*N(OR(MONTH(P$14)=4,MONTH(P$14)=10))</f>
        <v>0</v>
      </c>
      <c r="Q62" s="144">
        <f>N(AND(Q$14&gt;=$F62,Q$14&lt;Ввод!$G$88))*N(Ввод!$G$89=4)+N(AND(Q$14&gt;=$F62,Q$14&lt;Ввод!$G$88))*N(Ввод!$G$89=2)*N(OR(MONTH(Q$14)=4,MONTH(Q$14)=10))</f>
        <v>0</v>
      </c>
      <c r="R62" s="144">
        <f>N(AND(R$14&gt;=$F62,R$14&lt;Ввод!$G$88))*N(Ввод!$G$89=4)+N(AND(R$14&gt;=$F62,R$14&lt;Ввод!$G$88))*N(Ввод!$G$89=2)*N(OR(MONTH(R$14)=4,MONTH(R$14)=10))</f>
        <v>0</v>
      </c>
      <c r="S62" s="144">
        <f>N(AND(S$14&gt;=$F62,S$14&lt;Ввод!$G$88))*N(Ввод!$G$89=4)+N(AND(S$14&gt;=$F62,S$14&lt;Ввод!$G$88))*N(Ввод!$G$89=2)*N(OR(MONTH(S$14)=4,MONTH(S$14)=10))</f>
        <v>0</v>
      </c>
      <c r="T62" s="144">
        <f>N(AND(T$14&gt;=$F62,T$14&lt;Ввод!$G$88))*N(Ввод!$G$89=4)+N(AND(T$14&gt;=$F62,T$14&lt;Ввод!$G$88))*N(Ввод!$G$89=2)*N(OR(MONTH(T$14)=4,MONTH(T$14)=10))</f>
        <v>0</v>
      </c>
      <c r="U62" s="144">
        <f>N(AND(U$14&gt;=$F62,U$14&lt;Ввод!$G$88))*N(Ввод!$G$89=4)+N(AND(U$14&gt;=$F62,U$14&lt;Ввод!$G$88))*N(Ввод!$G$89=2)*N(OR(MONTH(U$14)=4,MONTH(U$14)=10))</f>
        <v>0</v>
      </c>
      <c r="V62" s="144">
        <f>N(AND(V$14&gt;=$F62,V$14&lt;Ввод!$G$88))*N(Ввод!$G$89=4)+N(AND(V$14&gt;=$F62,V$14&lt;Ввод!$G$88))*N(Ввод!$G$89=2)*N(OR(MONTH(V$14)=4,MONTH(V$14)=10))</f>
        <v>0</v>
      </c>
      <c r="W62" s="144">
        <f>N(AND(W$14&gt;=$F62,W$14&lt;Ввод!$G$88))*N(Ввод!$G$89=4)+N(AND(W$14&gt;=$F62,W$14&lt;Ввод!$G$88))*N(Ввод!$G$89=2)*N(OR(MONTH(W$14)=4,MONTH(W$14)=10))</f>
        <v>0</v>
      </c>
      <c r="X62" s="144">
        <f>N(AND(X$14&gt;=$F62,X$14&lt;Ввод!$G$88))*N(Ввод!$G$89=4)+N(AND(X$14&gt;=$F62,X$14&lt;Ввод!$G$88))*N(Ввод!$G$89=2)*N(OR(MONTH(X$14)=4,MONTH(X$14)=10))</f>
        <v>0</v>
      </c>
      <c r="Y62" s="144">
        <f>N(AND(Y$14&gt;=$F62,Y$14&lt;Ввод!$G$88))*N(Ввод!$G$89=4)+N(AND(Y$14&gt;=$F62,Y$14&lt;Ввод!$G$88))*N(Ввод!$G$89=2)*N(OR(MONTH(Y$14)=4,MONTH(Y$14)=10))</f>
        <v>0</v>
      </c>
      <c r="Z62" s="144">
        <f>N(AND(Z$14&gt;=$F62,Z$14&lt;Ввод!$G$88))*N(Ввод!$G$89=4)+N(AND(Z$14&gt;=$F62,Z$14&lt;Ввод!$G$88))*N(Ввод!$G$89=2)*N(OR(MONTH(Z$14)=4,MONTH(Z$14)=10))</f>
        <v>0</v>
      </c>
      <c r="AA62" s="144">
        <f>N(AND(AA$14&gt;=$F62,AA$14&lt;Ввод!$G$88))*N(Ввод!$G$89=4)+N(AND(AA$14&gt;=$F62,AA$14&lt;Ввод!$G$88))*N(Ввод!$G$89=2)*N(OR(MONTH(AA$14)=4,MONTH(AA$14)=10))</f>
        <v>0</v>
      </c>
      <c r="AB62" s="144">
        <f>N(AND(AB$14&gt;=$F62,AB$14&lt;Ввод!$G$88))*N(Ввод!$G$89=4)+N(AND(AB$14&gt;=$F62,AB$14&lt;Ввод!$G$88))*N(Ввод!$G$89=2)*N(OR(MONTH(AB$14)=4,MONTH(AB$14)=10))</f>
        <v>0</v>
      </c>
      <c r="AC62" s="144">
        <f>N(AND(AC$14&gt;=$F62,AC$14&lt;Ввод!$G$88))*N(Ввод!$G$89=4)+N(AND(AC$14&gt;=$F62,AC$14&lt;Ввод!$G$88))*N(Ввод!$G$89=2)*N(OR(MONTH(AC$14)=4,MONTH(AC$14)=10))</f>
        <v>0</v>
      </c>
      <c r="AD62" s="144">
        <f>N(AND(AD$14&gt;=$F62,AD$14&lt;Ввод!$G$88))*N(Ввод!$G$89=4)+N(AND(AD$14&gt;=$F62,AD$14&lt;Ввод!$G$88))*N(Ввод!$G$89=2)*N(OR(MONTH(AD$14)=4,MONTH(AD$14)=10))</f>
        <v>0</v>
      </c>
      <c r="AE62" s="144">
        <f>N(AND(AE$14&gt;=$F62,AE$14&lt;Ввод!$G$88))*N(Ввод!$G$89=4)+N(AND(AE$14&gt;=$F62,AE$14&lt;Ввод!$G$88))*N(Ввод!$G$89=2)*N(OR(MONTH(AE$14)=4,MONTH(AE$14)=10))</f>
        <v>0</v>
      </c>
      <c r="AF62" s="144">
        <f>N(AND(AF$14&gt;=$F62,AF$14&lt;Ввод!$G$88))*N(Ввод!$G$89=4)+N(AND(AF$14&gt;=$F62,AF$14&lt;Ввод!$G$88))*N(Ввод!$G$89=2)*N(OR(MONTH(AF$14)=4,MONTH(AF$14)=10))</f>
        <v>0</v>
      </c>
      <c r="AG62" s="144">
        <f>N(AND(AG$14&gt;=$F62,AG$14&lt;Ввод!$G$88))*N(Ввод!$G$89=4)+N(AND(AG$14&gt;=$F62,AG$14&lt;Ввод!$G$88))*N(Ввод!$G$89=2)*N(OR(MONTH(AG$14)=4,MONTH(AG$14)=10))</f>
        <v>0</v>
      </c>
      <c r="AH62" s="144">
        <f>N(AND(AH$14&gt;=$F62,AH$14&lt;Ввод!$G$88))*N(Ввод!$G$89=4)+N(AND(AH$14&gt;=$F62,AH$14&lt;Ввод!$G$88))*N(Ввод!$G$89=2)*N(OR(MONTH(AH$14)=4,MONTH(AH$14)=10))</f>
        <v>0</v>
      </c>
      <c r="AI62" s="144">
        <f>N(AND(AI$14&gt;=$F62,AI$14&lt;Ввод!$G$88))*N(Ввод!$G$89=4)+N(AND(AI$14&gt;=$F62,AI$14&lt;Ввод!$G$88))*N(Ввод!$G$89=2)*N(OR(MONTH(AI$14)=4,MONTH(AI$14)=10))</f>
        <v>0</v>
      </c>
      <c r="AJ62" s="144">
        <f>N(AND(AJ$14&gt;=$F62,AJ$14&lt;Ввод!$G$88))*N(Ввод!$G$89=4)+N(AND(AJ$14&gt;=$F62,AJ$14&lt;Ввод!$G$88))*N(Ввод!$G$89=2)*N(OR(MONTH(AJ$14)=4,MONTH(AJ$14)=10))</f>
        <v>0</v>
      </c>
      <c r="AK62" s="144">
        <f>N(AND(AK$14&gt;=$F62,AK$14&lt;Ввод!$G$88))*N(Ввод!$G$89=4)+N(AND(AK$14&gt;=$F62,AK$14&lt;Ввод!$G$88))*N(Ввод!$G$89=2)*N(OR(MONTH(AK$14)=4,MONTH(AK$14)=10))</f>
        <v>1</v>
      </c>
      <c r="AL62" s="144">
        <f>N(AND(AL$14&gt;=$F62,AL$14&lt;Ввод!$G$88))*N(Ввод!$G$89=4)+N(AND(AL$14&gt;=$F62,AL$14&lt;Ввод!$G$88))*N(Ввод!$G$89=2)*N(OR(MONTH(AL$14)=4,MONTH(AL$14)=10))</f>
        <v>1</v>
      </c>
      <c r="AM62" s="144">
        <f>N(AND(AM$14&gt;=$F62,AM$14&lt;Ввод!$G$88))*N(Ввод!$G$89=4)+N(AND(AM$14&gt;=$F62,AM$14&lt;Ввод!$G$88))*N(Ввод!$G$89=2)*N(OR(MONTH(AM$14)=4,MONTH(AM$14)=10))</f>
        <v>1</v>
      </c>
      <c r="AN62" s="144">
        <f>N(AND(AN$14&gt;=$F62,AN$14&lt;Ввод!$G$88))*N(Ввод!$G$89=4)+N(AND(AN$14&gt;=$F62,AN$14&lt;Ввод!$G$88))*N(Ввод!$G$89=2)*N(OR(MONTH(AN$14)=4,MONTH(AN$14)=10))</f>
        <v>1</v>
      </c>
      <c r="AO62" s="144">
        <f>N(AND(AO$14&gt;=$F62,AO$14&lt;Ввод!$G$88))*N(Ввод!$G$89=4)+N(AND(AO$14&gt;=$F62,AO$14&lt;Ввод!$G$88))*N(Ввод!$G$89=2)*N(OR(MONTH(AO$14)=4,MONTH(AO$14)=10))</f>
        <v>1</v>
      </c>
      <c r="AP62" s="144">
        <f>N(AND(AP$14&gt;=$F62,AP$14&lt;Ввод!$G$88))*N(Ввод!$G$89=4)+N(AND(AP$14&gt;=$F62,AP$14&lt;Ввод!$G$88))*N(Ввод!$G$89=2)*N(OR(MONTH(AP$14)=4,MONTH(AP$14)=10))</f>
        <v>1</v>
      </c>
      <c r="AQ62" s="144">
        <f>N(AND(AQ$14&gt;=$F62,AQ$14&lt;Ввод!$G$88))*N(Ввод!$G$89=4)+N(AND(AQ$14&gt;=$F62,AQ$14&lt;Ввод!$G$88))*N(Ввод!$G$89=2)*N(OR(MONTH(AQ$14)=4,MONTH(AQ$14)=10))</f>
        <v>1</v>
      </c>
      <c r="AR62" s="144">
        <f>N(AND(AR$14&gt;=$F62,AR$14&lt;Ввод!$G$88))*N(Ввод!$G$89=4)+N(AND(AR$14&gt;=$F62,AR$14&lt;Ввод!$G$88))*N(Ввод!$G$89=2)*N(OR(MONTH(AR$14)=4,MONTH(AR$14)=10))</f>
        <v>1</v>
      </c>
      <c r="AS62" s="144">
        <f>N(AND(AS$14&gt;=$F62,AS$14&lt;Ввод!$G$88))*N(Ввод!$G$89=4)+N(AND(AS$14&gt;=$F62,AS$14&lt;Ввод!$G$88))*N(Ввод!$G$89=2)*N(OR(MONTH(AS$14)=4,MONTH(AS$14)=10))</f>
        <v>1</v>
      </c>
      <c r="AT62" s="144">
        <f>N(AND(AT$14&gt;=$F62,AT$14&lt;Ввод!$G$88))*N(Ввод!$G$89=4)+N(AND(AT$14&gt;=$F62,AT$14&lt;Ввод!$G$88))*N(Ввод!$G$89=2)*N(OR(MONTH(AT$14)=4,MONTH(AT$14)=10))</f>
        <v>1</v>
      </c>
      <c r="AU62" s="144">
        <f>N(AND(AU$14&gt;=$F62,AU$14&lt;Ввод!$G$88))*N(Ввод!$G$89=4)+N(AND(AU$14&gt;=$F62,AU$14&lt;Ввод!$G$88))*N(Ввод!$G$89=2)*N(OR(MONTH(AU$14)=4,MONTH(AU$14)=10))</f>
        <v>1</v>
      </c>
      <c r="AV62" s="144">
        <f>N(AND(AV$14&gt;=$F62,AV$14&lt;Ввод!$G$88))*N(Ввод!$G$89=4)+N(AND(AV$14&gt;=$F62,AV$14&lt;Ввод!$G$88))*N(Ввод!$G$89=2)*N(OR(MONTH(AV$14)=4,MONTH(AV$14)=10))</f>
        <v>1</v>
      </c>
      <c r="AW62" s="144">
        <f>N(AND(AW$14&gt;=$F62,AW$14&lt;Ввод!$G$88))*N(Ввод!$G$89=4)+N(AND(AW$14&gt;=$F62,AW$14&lt;Ввод!$G$88))*N(Ввод!$G$89=2)*N(OR(MONTH(AW$14)=4,MONTH(AW$14)=10))</f>
        <v>1</v>
      </c>
      <c r="AX62" s="144">
        <f>N(AND(AX$14&gt;=$F62,AX$14&lt;Ввод!$G$88))*N(Ввод!$G$89=4)+N(AND(AX$14&gt;=$F62,AX$14&lt;Ввод!$G$88))*N(Ввод!$G$89=2)*N(OR(MONTH(AX$14)=4,MONTH(AX$14)=10))</f>
        <v>1</v>
      </c>
      <c r="AY62" s="144">
        <f>N(AND(AY$14&gt;=$F62,AY$14&lt;Ввод!$G$88))*N(Ввод!$G$89=4)+N(AND(AY$14&gt;=$F62,AY$14&lt;Ввод!$G$88))*N(Ввод!$G$89=2)*N(OR(MONTH(AY$14)=4,MONTH(AY$14)=10))</f>
        <v>1</v>
      </c>
      <c r="AZ62" s="144">
        <f>N(AND(AZ$14&gt;=$F62,AZ$14&lt;Ввод!$G$88))*N(Ввод!$G$89=4)+N(AND(AZ$14&gt;=$F62,AZ$14&lt;Ввод!$G$88))*N(Ввод!$G$89=2)*N(OR(MONTH(AZ$14)=4,MONTH(AZ$14)=10))</f>
        <v>1</v>
      </c>
      <c r="BA62" s="144">
        <f>N(AND(BA$14&gt;=$F62,BA$14&lt;Ввод!$G$88))*N(Ввод!$G$89=4)+N(AND(BA$14&gt;=$F62,BA$14&lt;Ввод!$G$88))*N(Ввод!$G$89=2)*N(OR(MONTH(BA$14)=4,MONTH(BA$14)=10))</f>
        <v>1</v>
      </c>
      <c r="BB62" s="144">
        <f>N(AND(BB$14&gt;=$F62,BB$14&lt;Ввод!$G$88))*N(Ввод!$G$89=4)+N(AND(BB$14&gt;=$F62,BB$14&lt;Ввод!$G$88))*N(Ввод!$G$89=2)*N(OR(MONTH(BB$14)=4,MONTH(BB$14)=10))</f>
        <v>1</v>
      </c>
      <c r="BC62" s="144">
        <f>N(AND(BC$14&gt;=$F62,BC$14&lt;Ввод!$G$88))*N(Ввод!$G$89=4)+N(AND(BC$14&gt;=$F62,BC$14&lt;Ввод!$G$88))*N(Ввод!$G$89=2)*N(OR(MONTH(BC$14)=4,MONTH(BC$14)=10))</f>
        <v>1</v>
      </c>
      <c r="BD62" s="144">
        <f>N(AND(BD$14&gt;=$F62,BD$14&lt;Ввод!$G$88))*N(Ввод!$G$89=4)+N(AND(BD$14&gt;=$F62,BD$14&lt;Ввод!$G$88))*N(Ввод!$G$89=2)*N(OR(MONTH(BD$14)=4,MONTH(BD$14)=10))</f>
        <v>1</v>
      </c>
      <c r="BE62" s="144">
        <f>N(AND(BE$14&gt;=$F62,BE$14&lt;Ввод!$G$88))*N(Ввод!$G$89=4)+N(AND(BE$14&gt;=$F62,BE$14&lt;Ввод!$G$88))*N(Ввод!$G$89=2)*N(OR(MONTH(BE$14)=4,MONTH(BE$14)=10))</f>
        <v>1</v>
      </c>
      <c r="BF62" s="144">
        <f>N(AND(BF$14&gt;=$F62,BF$14&lt;Ввод!$G$88))*N(Ввод!$G$89=4)+N(AND(BF$14&gt;=$F62,BF$14&lt;Ввод!$G$88))*N(Ввод!$G$89=2)*N(OR(MONTH(BF$14)=4,MONTH(BF$14)=10))</f>
        <v>1</v>
      </c>
      <c r="BG62" s="144">
        <f>N(AND(BG$14&gt;=$F62,BG$14&lt;Ввод!$G$88))*N(Ввод!$G$89=4)+N(AND(BG$14&gt;=$F62,BG$14&lt;Ввод!$G$88))*N(Ввод!$G$89=2)*N(OR(MONTH(BG$14)=4,MONTH(BG$14)=10))</f>
        <v>1</v>
      </c>
      <c r="BH62" s="144">
        <f>N(AND(BH$14&gt;=$F62,BH$14&lt;Ввод!$G$88))*N(Ввод!$G$89=4)+N(AND(BH$14&gt;=$F62,BH$14&lt;Ввод!$G$88))*N(Ввод!$G$89=2)*N(OR(MONTH(BH$14)=4,MONTH(BH$14)=10))</f>
        <v>1</v>
      </c>
      <c r="BI62" s="144">
        <f>N(AND(BI$14&gt;=$F62,BI$14&lt;Ввод!$G$88))*N(Ввод!$G$89=4)+N(AND(BI$14&gt;=$F62,BI$14&lt;Ввод!$G$88))*N(Ввод!$G$89=2)*N(OR(MONTH(BI$14)=4,MONTH(BI$14)=10))</f>
        <v>0</v>
      </c>
      <c r="BJ62" s="144">
        <f>N(AND(BJ$14&gt;=$F62,BJ$14&lt;Ввод!$G$88))*N(Ввод!$G$89=4)+N(AND(BJ$14&gt;=$F62,BJ$14&lt;Ввод!$G$88))*N(Ввод!$G$89=2)*N(OR(MONTH(BJ$14)=4,MONTH(BJ$14)=10))</f>
        <v>0</v>
      </c>
      <c r="BK62" s="144">
        <f>N(AND(BK$14&gt;=$F62,BK$14&lt;Ввод!$G$88))*N(Ввод!$G$89=4)+N(AND(BK$14&gt;=$F62,BK$14&lt;Ввод!$G$88))*N(Ввод!$G$89=2)*N(OR(MONTH(BK$14)=4,MONTH(BK$14)=10))</f>
        <v>0</v>
      </c>
      <c r="BL62" s="144">
        <f>N(AND(BL$14&gt;=$F62,BL$14&lt;Ввод!$G$88))*N(Ввод!$G$89=4)+N(AND(BL$14&gt;=$F62,BL$14&lt;Ввод!$G$88))*N(Ввод!$G$89=2)*N(OR(MONTH(BL$14)=4,MONTH(BL$14)=10))</f>
        <v>0</v>
      </c>
      <c r="BM62" s="144">
        <f>N(AND(BM$14&gt;=$F62,BM$14&lt;Ввод!$G$88))*N(Ввод!$G$89=4)+N(AND(BM$14&gt;=$F62,BM$14&lt;Ввод!$G$88))*N(Ввод!$G$89=2)*N(OR(MONTH(BM$14)=4,MONTH(BM$14)=10))</f>
        <v>0</v>
      </c>
      <c r="BN62" s="144">
        <f>N(AND(BN$14&gt;=$F62,BN$14&lt;Ввод!$G$88))*N(Ввод!$G$89=4)+N(AND(BN$14&gt;=$F62,BN$14&lt;Ввод!$G$88))*N(Ввод!$G$89=2)*N(OR(MONTH(BN$14)=4,MONTH(BN$14)=10))</f>
        <v>0</v>
      </c>
      <c r="BO62" s="144">
        <f>N(AND(BO$14&gt;=$F62,BO$14&lt;Ввод!$G$88))*N(Ввод!$G$89=4)+N(AND(BO$14&gt;=$F62,BO$14&lt;Ввод!$G$88))*N(Ввод!$G$89=2)*N(OR(MONTH(BO$14)=4,MONTH(BO$14)=10))</f>
        <v>0</v>
      </c>
      <c r="BP62" s="144">
        <f>N(AND(BP$14&gt;=$F62,BP$14&lt;Ввод!$G$88))*N(Ввод!$G$89=4)+N(AND(BP$14&gt;=$F62,BP$14&lt;Ввод!$G$88))*N(Ввод!$G$89=2)*N(OR(MONTH(BP$14)=4,MONTH(BP$14)=10))</f>
        <v>0</v>
      </c>
      <c r="BQ62" s="144">
        <f>N(AND(BQ$14&gt;=$F62,BQ$14&lt;Ввод!$G$88))*N(Ввод!$G$89=4)+N(AND(BQ$14&gt;=$F62,BQ$14&lt;Ввод!$G$88))*N(Ввод!$G$89=2)*N(OR(MONTH(BQ$14)=4,MONTH(BQ$14)=10))</f>
        <v>0</v>
      </c>
      <c r="BR62" s="144">
        <f>N(AND(BR$14&gt;=$F62,BR$14&lt;Ввод!$G$88))*N(Ввод!$G$89=4)+N(AND(BR$14&gt;=$F62,BR$14&lt;Ввод!$G$88))*N(Ввод!$G$89=2)*N(OR(MONTH(BR$14)=4,MONTH(BR$14)=10))</f>
        <v>0</v>
      </c>
      <c r="BS62" s="144">
        <f>N(AND(BS$14&gt;=$F62,BS$14&lt;Ввод!$G$88))*N(Ввод!$G$89=4)+N(AND(BS$14&gt;=$F62,BS$14&lt;Ввод!$G$88))*N(Ввод!$G$89=2)*N(OR(MONTH(BS$14)=4,MONTH(BS$14)=10))</f>
        <v>0</v>
      </c>
      <c r="BT62" s="144">
        <f>N(AND(BT$14&gt;=$F62,BT$14&lt;Ввод!$G$88))*N(Ввод!$G$89=4)+N(AND(BT$14&gt;=$F62,BT$14&lt;Ввод!$G$88))*N(Ввод!$G$89=2)*N(OR(MONTH(BT$14)=4,MONTH(BT$14)=10))</f>
        <v>0</v>
      </c>
      <c r="BU62" s="144">
        <f>N(AND(BU$14&gt;=$F62,BU$14&lt;Ввод!$G$88))*N(Ввод!$G$89=4)+N(AND(BU$14&gt;=$F62,BU$14&lt;Ввод!$G$88))*N(Ввод!$G$89=2)*N(OR(MONTH(BU$14)=4,MONTH(BU$14)=10))</f>
        <v>0</v>
      </c>
      <c r="BV62" s="144">
        <f>N(AND(BV$14&gt;=$F62,BV$14&lt;Ввод!$G$88))*N(Ввод!$G$89=4)+N(AND(BV$14&gt;=$F62,BV$14&lt;Ввод!$G$88))*N(Ввод!$G$89=2)*N(OR(MONTH(BV$14)=4,MONTH(BV$14)=10))</f>
        <v>0</v>
      </c>
      <c r="BW62" s="144">
        <f>N(AND(BW$14&gt;=$F62,BW$14&lt;Ввод!$G$88))*N(Ввод!$G$89=4)+N(AND(BW$14&gt;=$F62,BW$14&lt;Ввод!$G$88))*N(Ввод!$G$89=2)*N(OR(MONTH(BW$14)=4,MONTH(BW$14)=10))</f>
        <v>0</v>
      </c>
      <c r="BX62" s="144">
        <f>N(AND(BX$14&gt;=$F62,BX$14&lt;Ввод!$G$88))*N(Ввод!$G$89=4)+N(AND(BX$14&gt;=$F62,BX$14&lt;Ввод!$G$88))*N(Ввод!$G$89=2)*N(OR(MONTH(BX$14)=4,MONTH(BX$14)=10))</f>
        <v>0</v>
      </c>
      <c r="BY62" s="144">
        <f>N(AND(BY$14&gt;=$F62,BY$14&lt;Ввод!$G$88))*N(Ввод!$G$89=4)+N(AND(BY$14&gt;=$F62,BY$14&lt;Ввод!$G$88))*N(Ввод!$G$89=2)*N(OR(MONTH(BY$14)=4,MONTH(BY$14)=10))</f>
        <v>0</v>
      </c>
      <c r="BZ62" s="144">
        <f>N(AND(BZ$14&gt;=$F62,BZ$14&lt;Ввод!$G$88))*N(Ввод!$G$89=4)+N(AND(BZ$14&gt;=$F62,BZ$14&lt;Ввод!$G$88))*N(Ввод!$G$89=2)*N(OR(MONTH(BZ$14)=4,MONTH(BZ$14)=10))</f>
        <v>0</v>
      </c>
      <c r="CA62" s="144">
        <f>N(AND(CA$14&gt;=$F62,CA$14&lt;Ввод!$G$88))*N(Ввод!$G$89=4)+N(AND(CA$14&gt;=$F62,CA$14&lt;Ввод!$G$88))*N(Ввод!$G$89=2)*N(OR(MONTH(CA$14)=4,MONTH(CA$14)=10))</f>
        <v>0</v>
      </c>
      <c r="CB62" s="144">
        <f>N(AND(CB$14&gt;=$F62,CB$14&lt;Ввод!$G$88))*N(Ввод!$G$89=4)+N(AND(CB$14&gt;=$F62,CB$14&lt;Ввод!$G$88))*N(Ввод!$G$89=2)*N(OR(MONTH(CB$14)=4,MONTH(CB$14)=10))</f>
        <v>0</v>
      </c>
      <c r="CC62" s="144">
        <f>N(AND(CC$14&gt;=$F62,CC$14&lt;Ввод!$G$88))*N(Ввод!$G$89=4)+N(AND(CC$14&gt;=$F62,CC$14&lt;Ввод!$G$88))*N(Ввод!$G$89=2)*N(OR(MONTH(CC$14)=4,MONTH(CC$14)=10))</f>
        <v>0</v>
      </c>
      <c r="CD62" s="144">
        <f>N(AND(CD$14&gt;=$F62,CD$14&lt;Ввод!$G$88))*N(Ввод!$G$89=4)+N(AND(CD$14&gt;=$F62,CD$14&lt;Ввод!$G$88))*N(Ввод!$G$89=2)*N(OR(MONTH(CD$14)=4,MONTH(CD$14)=10))</f>
        <v>0</v>
      </c>
      <c r="CE62" s="144">
        <f>N(AND(CE$14&gt;=$F62,CE$14&lt;Ввод!$G$88))*N(Ввод!$G$89=4)+N(AND(CE$14&gt;=$F62,CE$14&lt;Ввод!$G$88))*N(Ввод!$G$89=2)*N(OR(MONTH(CE$14)=4,MONTH(CE$14)=10))</f>
        <v>0</v>
      </c>
      <c r="CF62" s="144">
        <f>N(AND(CF$14&gt;=$F62,CF$14&lt;Ввод!$G$88))*N(Ввод!$G$89=4)+N(AND(CF$14&gt;=$F62,CF$14&lt;Ввод!$G$88))*N(Ввод!$G$89=2)*N(OR(MONTH(CF$14)=4,MONTH(CF$14)=10))</f>
        <v>0</v>
      </c>
      <c r="CG62" s="144">
        <f>N(AND(CG$14&gt;=$F62,CG$14&lt;Ввод!$G$88))*N(Ввод!$G$89=4)+N(AND(CG$14&gt;=$F62,CG$14&lt;Ввод!$G$88))*N(Ввод!$G$89=2)*N(OR(MONTH(CG$14)=4,MONTH(CG$14)=10))</f>
        <v>0</v>
      </c>
      <c r="CH62" s="144">
        <f>N(AND(CH$14&gt;=$F62,CH$14&lt;Ввод!$G$88))*N(Ввод!$G$89=4)+N(AND(CH$14&gt;=$F62,CH$14&lt;Ввод!$G$88))*N(Ввод!$G$89=2)*N(OR(MONTH(CH$14)=4,MONTH(CH$14)=10))</f>
        <v>0</v>
      </c>
      <c r="CI62" s="144">
        <f>N(AND(CI$14&gt;=$F62,CI$14&lt;Ввод!$G$88))*N(Ввод!$G$89=4)+N(AND(CI$14&gt;=$F62,CI$14&lt;Ввод!$G$88))*N(Ввод!$G$89=2)*N(OR(MONTH(CI$14)=4,MONTH(CI$14)=10))</f>
        <v>0</v>
      </c>
      <c r="CJ62" s="144">
        <f>N(AND(CJ$14&gt;=$F62,CJ$14&lt;Ввод!$G$88))*N(Ввод!$G$89=4)+N(AND(CJ$14&gt;=$F62,CJ$14&lt;Ввод!$G$88))*N(Ввод!$G$89=2)*N(OR(MONTH(CJ$14)=4,MONTH(CJ$14)=10))</f>
        <v>0</v>
      </c>
      <c r="CK62" s="144">
        <f>N(AND(CK$14&gt;=$F62,CK$14&lt;Ввод!$G$88))*N(Ввод!$G$89=4)+N(AND(CK$14&gt;=$F62,CK$14&lt;Ввод!$G$88))*N(Ввод!$G$89=2)*N(OR(MONTH(CK$14)=4,MONTH(CK$14)=10))</f>
        <v>0</v>
      </c>
      <c r="CL62" s="144">
        <f>N(AND(CL$14&gt;=$F62,CL$14&lt;Ввод!$G$88))*N(Ввод!$G$89=4)+N(AND(CL$14&gt;=$F62,CL$14&lt;Ввод!$G$88))*N(Ввод!$G$89=2)*N(OR(MONTH(CL$14)=4,MONTH(CL$14)=10))</f>
        <v>0</v>
      </c>
      <c r="CM62" s="144">
        <f>N(AND(CM$14&gt;=$F62,CM$14&lt;Ввод!$G$88))*N(Ввод!$G$89=4)+N(AND(CM$14&gt;=$F62,CM$14&lt;Ввод!$G$88))*N(Ввод!$G$89=2)*N(OR(MONTH(CM$14)=4,MONTH(CM$14)=10))</f>
        <v>0</v>
      </c>
      <c r="CN62" s="144">
        <f>N(AND(CN$14&gt;=$F62,CN$14&lt;Ввод!$G$88))*N(Ввод!$G$89=4)+N(AND(CN$14&gt;=$F62,CN$14&lt;Ввод!$G$88))*N(Ввод!$G$89=2)*N(OR(MONTH(CN$14)=4,MONTH(CN$14)=10))</f>
        <v>0</v>
      </c>
      <c r="CO62" s="144">
        <f>N(AND(CO$14&gt;=$F62,CO$14&lt;Ввод!$G$88))*N(Ввод!$G$89=4)+N(AND(CO$14&gt;=$F62,CO$14&lt;Ввод!$G$88))*N(Ввод!$G$89=2)*N(OR(MONTH(CO$14)=4,MONTH(CO$14)=10))</f>
        <v>0</v>
      </c>
      <c r="CP62" s="144">
        <f>N(AND(CP$14&gt;=$F62,CP$14&lt;Ввод!$G$88))*N(Ввод!$G$89=4)+N(AND(CP$14&gt;=$F62,CP$14&lt;Ввод!$G$88))*N(Ввод!$G$89=2)*N(OR(MONTH(CP$14)=4,MONTH(CP$14)=10))</f>
        <v>0</v>
      </c>
      <c r="CQ62" s="144">
        <f>N(AND(CQ$14&gt;=$F62,CQ$14&lt;Ввод!$G$88))*N(Ввод!$G$89=4)+N(AND(CQ$14&gt;=$F62,CQ$14&lt;Ввод!$G$88))*N(Ввод!$G$89=2)*N(OR(MONTH(CQ$14)=4,MONTH(CQ$14)=10))</f>
        <v>0</v>
      </c>
      <c r="CR62" s="144">
        <f>N(AND(CR$14&gt;=$F62,CR$14&lt;Ввод!$G$88))*N(Ввод!$G$89=4)+N(AND(CR$14&gt;=$F62,CR$14&lt;Ввод!$G$88))*N(Ввод!$G$89=2)*N(OR(MONTH(CR$14)=4,MONTH(CR$14)=10))</f>
        <v>0</v>
      </c>
      <c r="CS62" s="144">
        <f>N(AND(CS$14&gt;=$F62,CS$14&lt;Ввод!$G$88))*N(Ввод!$G$89=4)+N(AND(CS$14&gt;=$F62,CS$14&lt;Ввод!$G$88))*N(Ввод!$G$89=2)*N(OR(MONTH(CS$14)=4,MONTH(CS$14)=10))</f>
        <v>0</v>
      </c>
      <c r="CT62" s="144">
        <f>N(AND(CT$14&gt;=$F62,CT$14&lt;Ввод!$G$88))*N(Ввод!$G$89=4)+N(AND(CT$14&gt;=$F62,CT$14&lt;Ввод!$G$88))*N(Ввод!$G$89=2)*N(OR(MONTH(CT$14)=4,MONTH(CT$14)=10))</f>
        <v>0</v>
      </c>
      <c r="CU62" s="144">
        <f>N(AND(CU$14&gt;=$F62,CU$14&lt;Ввод!$G$88))*N(Ввод!$G$89=4)+N(AND(CU$14&gt;=$F62,CU$14&lt;Ввод!$G$88))*N(Ввод!$G$89=2)*N(OR(MONTH(CU$14)=4,MONTH(CU$14)=10))</f>
        <v>0</v>
      </c>
      <c r="CV62" s="144">
        <f>N(AND(CV$14&gt;=$F62,CV$14&lt;Ввод!$G$88))*N(Ввод!$G$89=4)+N(AND(CV$14&gt;=$F62,CV$14&lt;Ввод!$G$88))*N(Ввод!$G$89=2)*N(OR(MONTH(CV$14)=4,MONTH(CV$14)=10))</f>
        <v>0</v>
      </c>
      <c r="CW62" s="144">
        <f>N(AND(CW$14&gt;=$F62,CW$14&lt;Ввод!$G$88))*N(Ввод!$G$89=4)+N(AND(CW$14&gt;=$F62,CW$14&lt;Ввод!$G$88))*N(Ввод!$G$89=2)*N(OR(MONTH(CW$14)=4,MONTH(CW$14)=10))</f>
        <v>0</v>
      </c>
      <c r="CX62" s="144">
        <f>N(AND(CX$14&gt;=$F62,CX$14&lt;Ввод!$G$88))*N(Ввод!$G$89=4)+N(AND(CX$14&gt;=$F62,CX$14&lt;Ввод!$G$88))*N(Ввод!$G$89=2)*N(OR(MONTH(CX$14)=4,MONTH(CX$14)=10))</f>
        <v>0</v>
      </c>
      <c r="CY62" s="144">
        <f>N(AND(CY$14&gt;=$F62,CY$14&lt;Ввод!$G$88))*N(Ввод!$G$89=4)+N(AND(CY$14&gt;=$F62,CY$14&lt;Ввод!$G$88))*N(Ввод!$G$89=2)*N(OR(MONTH(CY$14)=4,MONTH(CY$14)=10))</f>
        <v>0</v>
      </c>
      <c r="CZ62" s="144">
        <f>N(AND(CZ$14&gt;=$F62,CZ$14&lt;Ввод!$G$88))*N(Ввод!$G$89=4)+N(AND(CZ$14&gt;=$F62,CZ$14&lt;Ввод!$G$88))*N(Ввод!$G$89=2)*N(OR(MONTH(CZ$14)=4,MONTH(CZ$14)=10))</f>
        <v>0</v>
      </c>
      <c r="DA62" s="144">
        <f>N(AND(DA$14&gt;=$F62,DA$14&lt;Ввод!$G$88))*N(Ввод!$G$89=4)+N(AND(DA$14&gt;=$F62,DA$14&lt;Ввод!$G$88))*N(Ввод!$G$89=2)*N(OR(MONTH(DA$14)=4,MONTH(DA$14)=10))</f>
        <v>0</v>
      </c>
      <c r="DB62" s="144">
        <f>N(AND(DB$14&gt;=$F62,DB$14&lt;Ввод!$G$88))*N(Ввод!$G$89=4)+N(AND(DB$14&gt;=$F62,DB$14&lt;Ввод!$G$88))*N(Ввод!$G$89=2)*N(OR(MONTH(DB$14)=4,MONTH(DB$14)=10))</f>
        <v>0</v>
      </c>
      <c r="DC62" s="144">
        <f>N(AND(DC$14&gt;=$F62,DC$14&lt;Ввод!$G$88))*N(Ввод!$G$89=4)+N(AND(DC$14&gt;=$F62,DC$14&lt;Ввод!$G$88))*N(Ввод!$G$89=2)*N(OR(MONTH(DC$14)=4,MONTH(DC$14)=10))</f>
        <v>0</v>
      </c>
      <c r="DD62" s="144">
        <f>N(AND(DD$14&gt;=$F62,DD$14&lt;Ввод!$G$88))*N(Ввод!$G$89=4)+N(AND(DD$14&gt;=$F62,DD$14&lt;Ввод!$G$88))*N(Ввод!$G$89=2)*N(OR(MONTH(DD$14)=4,MONTH(DD$14)=10))</f>
        <v>0</v>
      </c>
      <c r="DE62" s="144">
        <f>N(AND(DE$14&gt;=$F62,DE$14&lt;Ввод!$G$88))*N(Ввод!$G$89=4)+N(AND(DE$14&gt;=$F62,DE$14&lt;Ввод!$G$88))*N(Ввод!$G$89=2)*N(OR(MONTH(DE$14)=4,MONTH(DE$14)=10))</f>
        <v>0</v>
      </c>
      <c r="DF62" s="144">
        <f>N(AND(DF$14&gt;=$F62,DF$14&lt;Ввод!$G$88))*N(Ввод!$G$89=4)+N(AND(DF$14&gt;=$F62,DF$14&lt;Ввод!$G$88))*N(Ввод!$G$89=2)*N(OR(MONTH(DF$14)=4,MONTH(DF$14)=10))</f>
        <v>0</v>
      </c>
      <c r="DG62" s="144">
        <f>N(AND(DG$14&gt;=$F62,DG$14&lt;Ввод!$G$88))*N(Ввод!$G$89=4)+N(AND(DG$14&gt;=$F62,DG$14&lt;Ввод!$G$88))*N(Ввод!$G$89=2)*N(OR(MONTH(DG$14)=4,MONTH(DG$14)=10))</f>
        <v>0</v>
      </c>
      <c r="DH62" s="144">
        <f>N(AND(DH$14&gt;=$F62,DH$14&lt;Ввод!$G$88))*N(Ввод!$G$89=4)+N(AND(DH$14&gt;=$F62,DH$14&lt;Ввод!$G$88))*N(Ввод!$G$89=2)*N(OR(MONTH(DH$14)=4,MONTH(DH$14)=10))</f>
        <v>0</v>
      </c>
      <c r="DI62" s="144">
        <f>N(AND(DI$14&gt;=$F62,DI$14&lt;Ввод!$G$88))*N(Ввод!$G$89=4)+N(AND(DI$14&gt;=$F62,DI$14&lt;Ввод!$G$88))*N(Ввод!$G$89=2)*N(OR(MONTH(DI$14)=4,MONTH(DI$14)=10))</f>
        <v>0</v>
      </c>
      <c r="DJ62" s="144">
        <f>N(AND(DJ$14&gt;=$F62,DJ$14&lt;Ввод!$G$88))*N(Ввод!$G$89=4)+N(AND(DJ$14&gt;=$F62,DJ$14&lt;Ввод!$G$88))*N(Ввод!$G$89=2)*N(OR(MONTH(DJ$14)=4,MONTH(DJ$14)=10))</f>
        <v>0</v>
      </c>
    </row>
    <row r="63" spans="2:114" ht="15" hidden="1" customHeight="1" outlineLevel="1" x14ac:dyDescent="0.25">
      <c r="B63" t="s">
        <v>493</v>
      </c>
      <c r="F63" s="38">
        <f t="shared" si="37"/>
        <v>47119</v>
      </c>
      <c r="G63" s="42">
        <f>MATCH(DATE(YEAR(F63),MONTH(F63)-Ввод!$G$86*3*4,DAY(F63)),J$14:DJ$14,0)-1</f>
        <v>12</v>
      </c>
      <c r="H63" s="144">
        <f t="shared" ca="1" si="35"/>
        <v>0</v>
      </c>
      <c r="I63" s="144">
        <f t="shared" si="36"/>
        <v>23</v>
      </c>
      <c r="J63" s="144">
        <f>N(AND(J$14&gt;=$F63,J$14&lt;Ввод!$G$88))*N(Ввод!$G$89=4)+N(AND(J$14&gt;=$F63,J$14&lt;Ввод!$G$88))*N(Ввод!$G$89=2)*N(OR(MONTH(J$14)=4,MONTH(J$14)=10))</f>
        <v>0</v>
      </c>
      <c r="K63" s="144">
        <f>N(AND(K$14&gt;=$F63,K$14&lt;Ввод!$G$88))*N(Ввод!$G$89=4)+N(AND(K$14&gt;=$F63,K$14&lt;Ввод!$G$88))*N(Ввод!$G$89=2)*N(OR(MONTH(K$14)=4,MONTH(K$14)=10))</f>
        <v>0</v>
      </c>
      <c r="L63" s="144">
        <f>N(AND(L$14&gt;=$F63,L$14&lt;Ввод!$G$88))*N(Ввод!$G$89=4)+N(AND(L$14&gt;=$F63,L$14&lt;Ввод!$G$88))*N(Ввод!$G$89=2)*N(OR(MONTH(L$14)=4,MONTH(L$14)=10))</f>
        <v>0</v>
      </c>
      <c r="M63" s="144">
        <f>N(AND(M$14&gt;=$F63,M$14&lt;Ввод!$G$88))*N(Ввод!$G$89=4)+N(AND(M$14&gt;=$F63,M$14&lt;Ввод!$G$88))*N(Ввод!$G$89=2)*N(OR(MONTH(M$14)=4,MONTH(M$14)=10))</f>
        <v>0</v>
      </c>
      <c r="N63" s="144">
        <f>N(AND(N$14&gt;=$F63,N$14&lt;Ввод!$G$88))*N(Ввод!$G$89=4)+N(AND(N$14&gt;=$F63,N$14&lt;Ввод!$G$88))*N(Ввод!$G$89=2)*N(OR(MONTH(N$14)=4,MONTH(N$14)=10))</f>
        <v>0</v>
      </c>
      <c r="O63" s="144">
        <f>N(AND(O$14&gt;=$F63,O$14&lt;Ввод!$G$88))*N(Ввод!$G$89=4)+N(AND(O$14&gt;=$F63,O$14&lt;Ввод!$G$88))*N(Ввод!$G$89=2)*N(OR(MONTH(O$14)=4,MONTH(O$14)=10))</f>
        <v>0</v>
      </c>
      <c r="P63" s="144">
        <f>N(AND(P$14&gt;=$F63,P$14&lt;Ввод!$G$88))*N(Ввод!$G$89=4)+N(AND(P$14&gt;=$F63,P$14&lt;Ввод!$G$88))*N(Ввод!$G$89=2)*N(OR(MONTH(P$14)=4,MONTH(P$14)=10))</f>
        <v>0</v>
      </c>
      <c r="Q63" s="144">
        <f>N(AND(Q$14&gt;=$F63,Q$14&lt;Ввод!$G$88))*N(Ввод!$G$89=4)+N(AND(Q$14&gt;=$F63,Q$14&lt;Ввод!$G$88))*N(Ввод!$G$89=2)*N(OR(MONTH(Q$14)=4,MONTH(Q$14)=10))</f>
        <v>0</v>
      </c>
      <c r="R63" s="144">
        <f>N(AND(R$14&gt;=$F63,R$14&lt;Ввод!$G$88))*N(Ввод!$G$89=4)+N(AND(R$14&gt;=$F63,R$14&lt;Ввод!$G$88))*N(Ввод!$G$89=2)*N(OR(MONTH(R$14)=4,MONTH(R$14)=10))</f>
        <v>0</v>
      </c>
      <c r="S63" s="144">
        <f>N(AND(S$14&gt;=$F63,S$14&lt;Ввод!$G$88))*N(Ввод!$G$89=4)+N(AND(S$14&gt;=$F63,S$14&lt;Ввод!$G$88))*N(Ввод!$G$89=2)*N(OR(MONTH(S$14)=4,MONTH(S$14)=10))</f>
        <v>0</v>
      </c>
      <c r="T63" s="144">
        <f>N(AND(T$14&gt;=$F63,T$14&lt;Ввод!$G$88))*N(Ввод!$G$89=4)+N(AND(T$14&gt;=$F63,T$14&lt;Ввод!$G$88))*N(Ввод!$G$89=2)*N(OR(MONTH(T$14)=4,MONTH(T$14)=10))</f>
        <v>0</v>
      </c>
      <c r="U63" s="144">
        <f>N(AND(U$14&gt;=$F63,U$14&lt;Ввод!$G$88))*N(Ввод!$G$89=4)+N(AND(U$14&gt;=$F63,U$14&lt;Ввод!$G$88))*N(Ввод!$G$89=2)*N(OR(MONTH(U$14)=4,MONTH(U$14)=10))</f>
        <v>0</v>
      </c>
      <c r="V63" s="144">
        <f>N(AND(V$14&gt;=$F63,V$14&lt;Ввод!$G$88))*N(Ввод!$G$89=4)+N(AND(V$14&gt;=$F63,V$14&lt;Ввод!$G$88))*N(Ввод!$G$89=2)*N(OR(MONTH(V$14)=4,MONTH(V$14)=10))</f>
        <v>0</v>
      </c>
      <c r="W63" s="144">
        <f>N(AND(W$14&gt;=$F63,W$14&lt;Ввод!$G$88))*N(Ввод!$G$89=4)+N(AND(W$14&gt;=$F63,W$14&lt;Ввод!$G$88))*N(Ввод!$G$89=2)*N(OR(MONTH(W$14)=4,MONTH(W$14)=10))</f>
        <v>0</v>
      </c>
      <c r="X63" s="144">
        <f>N(AND(X$14&gt;=$F63,X$14&lt;Ввод!$G$88))*N(Ввод!$G$89=4)+N(AND(X$14&gt;=$F63,X$14&lt;Ввод!$G$88))*N(Ввод!$G$89=2)*N(OR(MONTH(X$14)=4,MONTH(X$14)=10))</f>
        <v>0</v>
      </c>
      <c r="Y63" s="144">
        <f>N(AND(Y$14&gt;=$F63,Y$14&lt;Ввод!$G$88))*N(Ввод!$G$89=4)+N(AND(Y$14&gt;=$F63,Y$14&lt;Ввод!$G$88))*N(Ввод!$G$89=2)*N(OR(MONTH(Y$14)=4,MONTH(Y$14)=10))</f>
        <v>0</v>
      </c>
      <c r="Z63" s="144">
        <f>N(AND(Z$14&gt;=$F63,Z$14&lt;Ввод!$G$88))*N(Ввод!$G$89=4)+N(AND(Z$14&gt;=$F63,Z$14&lt;Ввод!$G$88))*N(Ввод!$G$89=2)*N(OR(MONTH(Z$14)=4,MONTH(Z$14)=10))</f>
        <v>0</v>
      </c>
      <c r="AA63" s="144">
        <f>N(AND(AA$14&gt;=$F63,AA$14&lt;Ввод!$G$88))*N(Ввод!$G$89=4)+N(AND(AA$14&gt;=$F63,AA$14&lt;Ввод!$G$88))*N(Ввод!$G$89=2)*N(OR(MONTH(AA$14)=4,MONTH(AA$14)=10))</f>
        <v>0</v>
      </c>
      <c r="AB63" s="144">
        <f>N(AND(AB$14&gt;=$F63,AB$14&lt;Ввод!$G$88))*N(Ввод!$G$89=4)+N(AND(AB$14&gt;=$F63,AB$14&lt;Ввод!$G$88))*N(Ввод!$G$89=2)*N(OR(MONTH(AB$14)=4,MONTH(AB$14)=10))</f>
        <v>0</v>
      </c>
      <c r="AC63" s="144">
        <f>N(AND(AC$14&gt;=$F63,AC$14&lt;Ввод!$G$88))*N(Ввод!$G$89=4)+N(AND(AC$14&gt;=$F63,AC$14&lt;Ввод!$G$88))*N(Ввод!$G$89=2)*N(OR(MONTH(AC$14)=4,MONTH(AC$14)=10))</f>
        <v>0</v>
      </c>
      <c r="AD63" s="144">
        <f>N(AND(AD$14&gt;=$F63,AD$14&lt;Ввод!$G$88))*N(Ввод!$G$89=4)+N(AND(AD$14&gt;=$F63,AD$14&lt;Ввод!$G$88))*N(Ввод!$G$89=2)*N(OR(MONTH(AD$14)=4,MONTH(AD$14)=10))</f>
        <v>0</v>
      </c>
      <c r="AE63" s="144">
        <f>N(AND(AE$14&gt;=$F63,AE$14&lt;Ввод!$G$88))*N(Ввод!$G$89=4)+N(AND(AE$14&gt;=$F63,AE$14&lt;Ввод!$G$88))*N(Ввод!$G$89=2)*N(OR(MONTH(AE$14)=4,MONTH(AE$14)=10))</f>
        <v>0</v>
      </c>
      <c r="AF63" s="144">
        <f>N(AND(AF$14&gt;=$F63,AF$14&lt;Ввод!$G$88))*N(Ввод!$G$89=4)+N(AND(AF$14&gt;=$F63,AF$14&lt;Ввод!$G$88))*N(Ввод!$G$89=2)*N(OR(MONTH(AF$14)=4,MONTH(AF$14)=10))</f>
        <v>0</v>
      </c>
      <c r="AG63" s="144">
        <f>N(AND(AG$14&gt;=$F63,AG$14&lt;Ввод!$G$88))*N(Ввод!$G$89=4)+N(AND(AG$14&gt;=$F63,AG$14&lt;Ввод!$G$88))*N(Ввод!$G$89=2)*N(OR(MONTH(AG$14)=4,MONTH(AG$14)=10))</f>
        <v>0</v>
      </c>
      <c r="AH63" s="144">
        <f>N(AND(AH$14&gt;=$F63,AH$14&lt;Ввод!$G$88))*N(Ввод!$G$89=4)+N(AND(AH$14&gt;=$F63,AH$14&lt;Ввод!$G$88))*N(Ввод!$G$89=2)*N(OR(MONTH(AH$14)=4,MONTH(AH$14)=10))</f>
        <v>0</v>
      </c>
      <c r="AI63" s="144">
        <f>N(AND(AI$14&gt;=$F63,AI$14&lt;Ввод!$G$88))*N(Ввод!$G$89=4)+N(AND(AI$14&gt;=$F63,AI$14&lt;Ввод!$G$88))*N(Ввод!$G$89=2)*N(OR(MONTH(AI$14)=4,MONTH(AI$14)=10))</f>
        <v>0</v>
      </c>
      <c r="AJ63" s="144">
        <f>N(AND(AJ$14&gt;=$F63,AJ$14&lt;Ввод!$G$88))*N(Ввод!$G$89=4)+N(AND(AJ$14&gt;=$F63,AJ$14&lt;Ввод!$G$88))*N(Ввод!$G$89=2)*N(OR(MONTH(AJ$14)=4,MONTH(AJ$14)=10))</f>
        <v>0</v>
      </c>
      <c r="AK63" s="144">
        <f>N(AND(AK$14&gt;=$F63,AK$14&lt;Ввод!$G$88))*N(Ввод!$G$89=4)+N(AND(AK$14&gt;=$F63,AK$14&lt;Ввод!$G$88))*N(Ввод!$G$89=2)*N(OR(MONTH(AK$14)=4,MONTH(AK$14)=10))</f>
        <v>0</v>
      </c>
      <c r="AL63" s="144">
        <f>N(AND(AL$14&gt;=$F63,AL$14&lt;Ввод!$G$88))*N(Ввод!$G$89=4)+N(AND(AL$14&gt;=$F63,AL$14&lt;Ввод!$G$88))*N(Ввод!$G$89=2)*N(OR(MONTH(AL$14)=4,MONTH(AL$14)=10))</f>
        <v>1</v>
      </c>
      <c r="AM63" s="144">
        <f>N(AND(AM$14&gt;=$F63,AM$14&lt;Ввод!$G$88))*N(Ввод!$G$89=4)+N(AND(AM$14&gt;=$F63,AM$14&lt;Ввод!$G$88))*N(Ввод!$G$89=2)*N(OR(MONTH(AM$14)=4,MONTH(AM$14)=10))</f>
        <v>1</v>
      </c>
      <c r="AN63" s="144">
        <f>N(AND(AN$14&gt;=$F63,AN$14&lt;Ввод!$G$88))*N(Ввод!$G$89=4)+N(AND(AN$14&gt;=$F63,AN$14&lt;Ввод!$G$88))*N(Ввод!$G$89=2)*N(OR(MONTH(AN$14)=4,MONTH(AN$14)=10))</f>
        <v>1</v>
      </c>
      <c r="AO63" s="144">
        <f>N(AND(AO$14&gt;=$F63,AO$14&lt;Ввод!$G$88))*N(Ввод!$G$89=4)+N(AND(AO$14&gt;=$F63,AO$14&lt;Ввод!$G$88))*N(Ввод!$G$89=2)*N(OR(MONTH(AO$14)=4,MONTH(AO$14)=10))</f>
        <v>1</v>
      </c>
      <c r="AP63" s="144">
        <f>N(AND(AP$14&gt;=$F63,AP$14&lt;Ввод!$G$88))*N(Ввод!$G$89=4)+N(AND(AP$14&gt;=$F63,AP$14&lt;Ввод!$G$88))*N(Ввод!$G$89=2)*N(OR(MONTH(AP$14)=4,MONTH(AP$14)=10))</f>
        <v>1</v>
      </c>
      <c r="AQ63" s="144">
        <f>N(AND(AQ$14&gt;=$F63,AQ$14&lt;Ввод!$G$88))*N(Ввод!$G$89=4)+N(AND(AQ$14&gt;=$F63,AQ$14&lt;Ввод!$G$88))*N(Ввод!$G$89=2)*N(OR(MONTH(AQ$14)=4,MONTH(AQ$14)=10))</f>
        <v>1</v>
      </c>
      <c r="AR63" s="144">
        <f>N(AND(AR$14&gt;=$F63,AR$14&lt;Ввод!$G$88))*N(Ввод!$G$89=4)+N(AND(AR$14&gt;=$F63,AR$14&lt;Ввод!$G$88))*N(Ввод!$G$89=2)*N(OR(MONTH(AR$14)=4,MONTH(AR$14)=10))</f>
        <v>1</v>
      </c>
      <c r="AS63" s="144">
        <f>N(AND(AS$14&gt;=$F63,AS$14&lt;Ввод!$G$88))*N(Ввод!$G$89=4)+N(AND(AS$14&gt;=$F63,AS$14&lt;Ввод!$G$88))*N(Ввод!$G$89=2)*N(OR(MONTH(AS$14)=4,MONTH(AS$14)=10))</f>
        <v>1</v>
      </c>
      <c r="AT63" s="144">
        <f>N(AND(AT$14&gt;=$F63,AT$14&lt;Ввод!$G$88))*N(Ввод!$G$89=4)+N(AND(AT$14&gt;=$F63,AT$14&lt;Ввод!$G$88))*N(Ввод!$G$89=2)*N(OR(MONTH(AT$14)=4,MONTH(AT$14)=10))</f>
        <v>1</v>
      </c>
      <c r="AU63" s="144">
        <f>N(AND(AU$14&gt;=$F63,AU$14&lt;Ввод!$G$88))*N(Ввод!$G$89=4)+N(AND(AU$14&gt;=$F63,AU$14&lt;Ввод!$G$88))*N(Ввод!$G$89=2)*N(OR(MONTH(AU$14)=4,MONTH(AU$14)=10))</f>
        <v>1</v>
      </c>
      <c r="AV63" s="144">
        <f>N(AND(AV$14&gt;=$F63,AV$14&lt;Ввод!$G$88))*N(Ввод!$G$89=4)+N(AND(AV$14&gt;=$F63,AV$14&lt;Ввод!$G$88))*N(Ввод!$G$89=2)*N(OR(MONTH(AV$14)=4,MONTH(AV$14)=10))</f>
        <v>1</v>
      </c>
      <c r="AW63" s="144">
        <f>N(AND(AW$14&gt;=$F63,AW$14&lt;Ввод!$G$88))*N(Ввод!$G$89=4)+N(AND(AW$14&gt;=$F63,AW$14&lt;Ввод!$G$88))*N(Ввод!$G$89=2)*N(OR(MONTH(AW$14)=4,MONTH(AW$14)=10))</f>
        <v>1</v>
      </c>
      <c r="AX63" s="144">
        <f>N(AND(AX$14&gt;=$F63,AX$14&lt;Ввод!$G$88))*N(Ввод!$G$89=4)+N(AND(AX$14&gt;=$F63,AX$14&lt;Ввод!$G$88))*N(Ввод!$G$89=2)*N(OR(MONTH(AX$14)=4,MONTH(AX$14)=10))</f>
        <v>1</v>
      </c>
      <c r="AY63" s="144">
        <f>N(AND(AY$14&gt;=$F63,AY$14&lt;Ввод!$G$88))*N(Ввод!$G$89=4)+N(AND(AY$14&gt;=$F63,AY$14&lt;Ввод!$G$88))*N(Ввод!$G$89=2)*N(OR(MONTH(AY$14)=4,MONTH(AY$14)=10))</f>
        <v>1</v>
      </c>
      <c r="AZ63" s="144">
        <f>N(AND(AZ$14&gt;=$F63,AZ$14&lt;Ввод!$G$88))*N(Ввод!$G$89=4)+N(AND(AZ$14&gt;=$F63,AZ$14&lt;Ввод!$G$88))*N(Ввод!$G$89=2)*N(OR(MONTH(AZ$14)=4,MONTH(AZ$14)=10))</f>
        <v>1</v>
      </c>
      <c r="BA63" s="144">
        <f>N(AND(BA$14&gt;=$F63,BA$14&lt;Ввод!$G$88))*N(Ввод!$G$89=4)+N(AND(BA$14&gt;=$F63,BA$14&lt;Ввод!$G$88))*N(Ввод!$G$89=2)*N(OR(MONTH(BA$14)=4,MONTH(BA$14)=10))</f>
        <v>1</v>
      </c>
      <c r="BB63" s="144">
        <f>N(AND(BB$14&gt;=$F63,BB$14&lt;Ввод!$G$88))*N(Ввод!$G$89=4)+N(AND(BB$14&gt;=$F63,BB$14&lt;Ввод!$G$88))*N(Ввод!$G$89=2)*N(OR(MONTH(BB$14)=4,MONTH(BB$14)=10))</f>
        <v>1</v>
      </c>
      <c r="BC63" s="144">
        <f>N(AND(BC$14&gt;=$F63,BC$14&lt;Ввод!$G$88))*N(Ввод!$G$89=4)+N(AND(BC$14&gt;=$F63,BC$14&lt;Ввод!$G$88))*N(Ввод!$G$89=2)*N(OR(MONTH(BC$14)=4,MONTH(BC$14)=10))</f>
        <v>1</v>
      </c>
      <c r="BD63" s="144">
        <f>N(AND(BD$14&gt;=$F63,BD$14&lt;Ввод!$G$88))*N(Ввод!$G$89=4)+N(AND(BD$14&gt;=$F63,BD$14&lt;Ввод!$G$88))*N(Ввод!$G$89=2)*N(OR(MONTH(BD$14)=4,MONTH(BD$14)=10))</f>
        <v>1</v>
      </c>
      <c r="BE63" s="144">
        <f>N(AND(BE$14&gt;=$F63,BE$14&lt;Ввод!$G$88))*N(Ввод!$G$89=4)+N(AND(BE$14&gt;=$F63,BE$14&lt;Ввод!$G$88))*N(Ввод!$G$89=2)*N(OR(MONTH(BE$14)=4,MONTH(BE$14)=10))</f>
        <v>1</v>
      </c>
      <c r="BF63" s="144">
        <f>N(AND(BF$14&gt;=$F63,BF$14&lt;Ввод!$G$88))*N(Ввод!$G$89=4)+N(AND(BF$14&gt;=$F63,BF$14&lt;Ввод!$G$88))*N(Ввод!$G$89=2)*N(OR(MONTH(BF$14)=4,MONTH(BF$14)=10))</f>
        <v>1</v>
      </c>
      <c r="BG63" s="144">
        <f>N(AND(BG$14&gt;=$F63,BG$14&lt;Ввод!$G$88))*N(Ввод!$G$89=4)+N(AND(BG$14&gt;=$F63,BG$14&lt;Ввод!$G$88))*N(Ввод!$G$89=2)*N(OR(MONTH(BG$14)=4,MONTH(BG$14)=10))</f>
        <v>1</v>
      </c>
      <c r="BH63" s="144">
        <f>N(AND(BH$14&gt;=$F63,BH$14&lt;Ввод!$G$88))*N(Ввод!$G$89=4)+N(AND(BH$14&gt;=$F63,BH$14&lt;Ввод!$G$88))*N(Ввод!$G$89=2)*N(OR(MONTH(BH$14)=4,MONTH(BH$14)=10))</f>
        <v>1</v>
      </c>
      <c r="BI63" s="144">
        <f>N(AND(BI$14&gt;=$F63,BI$14&lt;Ввод!$G$88))*N(Ввод!$G$89=4)+N(AND(BI$14&gt;=$F63,BI$14&lt;Ввод!$G$88))*N(Ввод!$G$89=2)*N(OR(MONTH(BI$14)=4,MONTH(BI$14)=10))</f>
        <v>0</v>
      </c>
      <c r="BJ63" s="144">
        <f>N(AND(BJ$14&gt;=$F63,BJ$14&lt;Ввод!$G$88))*N(Ввод!$G$89=4)+N(AND(BJ$14&gt;=$F63,BJ$14&lt;Ввод!$G$88))*N(Ввод!$G$89=2)*N(OR(MONTH(BJ$14)=4,MONTH(BJ$14)=10))</f>
        <v>0</v>
      </c>
      <c r="BK63" s="144">
        <f>N(AND(BK$14&gt;=$F63,BK$14&lt;Ввод!$G$88))*N(Ввод!$G$89=4)+N(AND(BK$14&gt;=$F63,BK$14&lt;Ввод!$G$88))*N(Ввод!$G$89=2)*N(OR(MONTH(BK$14)=4,MONTH(BK$14)=10))</f>
        <v>0</v>
      </c>
      <c r="BL63" s="144">
        <f>N(AND(BL$14&gt;=$F63,BL$14&lt;Ввод!$G$88))*N(Ввод!$G$89=4)+N(AND(BL$14&gt;=$F63,BL$14&lt;Ввод!$G$88))*N(Ввод!$G$89=2)*N(OR(MONTH(BL$14)=4,MONTH(BL$14)=10))</f>
        <v>0</v>
      </c>
      <c r="BM63" s="144">
        <f>N(AND(BM$14&gt;=$F63,BM$14&lt;Ввод!$G$88))*N(Ввод!$G$89=4)+N(AND(BM$14&gt;=$F63,BM$14&lt;Ввод!$G$88))*N(Ввод!$G$89=2)*N(OR(MONTH(BM$14)=4,MONTH(BM$14)=10))</f>
        <v>0</v>
      </c>
      <c r="BN63" s="144">
        <f>N(AND(BN$14&gt;=$F63,BN$14&lt;Ввод!$G$88))*N(Ввод!$G$89=4)+N(AND(BN$14&gt;=$F63,BN$14&lt;Ввод!$G$88))*N(Ввод!$G$89=2)*N(OR(MONTH(BN$14)=4,MONTH(BN$14)=10))</f>
        <v>0</v>
      </c>
      <c r="BO63" s="144">
        <f>N(AND(BO$14&gt;=$F63,BO$14&lt;Ввод!$G$88))*N(Ввод!$G$89=4)+N(AND(BO$14&gt;=$F63,BO$14&lt;Ввод!$G$88))*N(Ввод!$G$89=2)*N(OR(MONTH(BO$14)=4,MONTH(BO$14)=10))</f>
        <v>0</v>
      </c>
      <c r="BP63" s="144">
        <f>N(AND(BP$14&gt;=$F63,BP$14&lt;Ввод!$G$88))*N(Ввод!$G$89=4)+N(AND(BP$14&gt;=$F63,BP$14&lt;Ввод!$G$88))*N(Ввод!$G$89=2)*N(OR(MONTH(BP$14)=4,MONTH(BP$14)=10))</f>
        <v>0</v>
      </c>
      <c r="BQ63" s="144">
        <f>N(AND(BQ$14&gt;=$F63,BQ$14&lt;Ввод!$G$88))*N(Ввод!$G$89=4)+N(AND(BQ$14&gt;=$F63,BQ$14&lt;Ввод!$G$88))*N(Ввод!$G$89=2)*N(OR(MONTH(BQ$14)=4,MONTH(BQ$14)=10))</f>
        <v>0</v>
      </c>
      <c r="BR63" s="144">
        <f>N(AND(BR$14&gt;=$F63,BR$14&lt;Ввод!$G$88))*N(Ввод!$G$89=4)+N(AND(BR$14&gt;=$F63,BR$14&lt;Ввод!$G$88))*N(Ввод!$G$89=2)*N(OR(MONTH(BR$14)=4,MONTH(BR$14)=10))</f>
        <v>0</v>
      </c>
      <c r="BS63" s="144">
        <f>N(AND(BS$14&gt;=$F63,BS$14&lt;Ввод!$G$88))*N(Ввод!$G$89=4)+N(AND(BS$14&gt;=$F63,BS$14&lt;Ввод!$G$88))*N(Ввод!$G$89=2)*N(OR(MONTH(BS$14)=4,MONTH(BS$14)=10))</f>
        <v>0</v>
      </c>
      <c r="BT63" s="144">
        <f>N(AND(BT$14&gt;=$F63,BT$14&lt;Ввод!$G$88))*N(Ввод!$G$89=4)+N(AND(BT$14&gt;=$F63,BT$14&lt;Ввод!$G$88))*N(Ввод!$G$89=2)*N(OR(MONTH(BT$14)=4,MONTH(BT$14)=10))</f>
        <v>0</v>
      </c>
      <c r="BU63" s="144">
        <f>N(AND(BU$14&gt;=$F63,BU$14&lt;Ввод!$G$88))*N(Ввод!$G$89=4)+N(AND(BU$14&gt;=$F63,BU$14&lt;Ввод!$G$88))*N(Ввод!$G$89=2)*N(OR(MONTH(BU$14)=4,MONTH(BU$14)=10))</f>
        <v>0</v>
      </c>
      <c r="BV63" s="144">
        <f>N(AND(BV$14&gt;=$F63,BV$14&lt;Ввод!$G$88))*N(Ввод!$G$89=4)+N(AND(BV$14&gt;=$F63,BV$14&lt;Ввод!$G$88))*N(Ввод!$G$89=2)*N(OR(MONTH(BV$14)=4,MONTH(BV$14)=10))</f>
        <v>0</v>
      </c>
      <c r="BW63" s="144">
        <f>N(AND(BW$14&gt;=$F63,BW$14&lt;Ввод!$G$88))*N(Ввод!$G$89=4)+N(AND(BW$14&gt;=$F63,BW$14&lt;Ввод!$G$88))*N(Ввод!$G$89=2)*N(OR(MONTH(BW$14)=4,MONTH(BW$14)=10))</f>
        <v>0</v>
      </c>
      <c r="BX63" s="144">
        <f>N(AND(BX$14&gt;=$F63,BX$14&lt;Ввод!$G$88))*N(Ввод!$G$89=4)+N(AND(BX$14&gt;=$F63,BX$14&lt;Ввод!$G$88))*N(Ввод!$G$89=2)*N(OR(MONTH(BX$14)=4,MONTH(BX$14)=10))</f>
        <v>0</v>
      </c>
      <c r="BY63" s="144">
        <f>N(AND(BY$14&gt;=$F63,BY$14&lt;Ввод!$G$88))*N(Ввод!$G$89=4)+N(AND(BY$14&gt;=$F63,BY$14&lt;Ввод!$G$88))*N(Ввод!$G$89=2)*N(OR(MONTH(BY$14)=4,MONTH(BY$14)=10))</f>
        <v>0</v>
      </c>
      <c r="BZ63" s="144">
        <f>N(AND(BZ$14&gt;=$F63,BZ$14&lt;Ввод!$G$88))*N(Ввод!$G$89=4)+N(AND(BZ$14&gt;=$F63,BZ$14&lt;Ввод!$G$88))*N(Ввод!$G$89=2)*N(OR(MONTH(BZ$14)=4,MONTH(BZ$14)=10))</f>
        <v>0</v>
      </c>
      <c r="CA63" s="144">
        <f>N(AND(CA$14&gt;=$F63,CA$14&lt;Ввод!$G$88))*N(Ввод!$G$89=4)+N(AND(CA$14&gt;=$F63,CA$14&lt;Ввод!$G$88))*N(Ввод!$G$89=2)*N(OR(MONTH(CA$14)=4,MONTH(CA$14)=10))</f>
        <v>0</v>
      </c>
      <c r="CB63" s="144">
        <f>N(AND(CB$14&gt;=$F63,CB$14&lt;Ввод!$G$88))*N(Ввод!$G$89=4)+N(AND(CB$14&gt;=$F63,CB$14&lt;Ввод!$G$88))*N(Ввод!$G$89=2)*N(OR(MONTH(CB$14)=4,MONTH(CB$14)=10))</f>
        <v>0</v>
      </c>
      <c r="CC63" s="144">
        <f>N(AND(CC$14&gt;=$F63,CC$14&lt;Ввод!$G$88))*N(Ввод!$G$89=4)+N(AND(CC$14&gt;=$F63,CC$14&lt;Ввод!$G$88))*N(Ввод!$G$89=2)*N(OR(MONTH(CC$14)=4,MONTH(CC$14)=10))</f>
        <v>0</v>
      </c>
      <c r="CD63" s="144">
        <f>N(AND(CD$14&gt;=$F63,CD$14&lt;Ввод!$G$88))*N(Ввод!$G$89=4)+N(AND(CD$14&gt;=$F63,CD$14&lt;Ввод!$G$88))*N(Ввод!$G$89=2)*N(OR(MONTH(CD$14)=4,MONTH(CD$14)=10))</f>
        <v>0</v>
      </c>
      <c r="CE63" s="144">
        <f>N(AND(CE$14&gt;=$F63,CE$14&lt;Ввод!$G$88))*N(Ввод!$G$89=4)+N(AND(CE$14&gt;=$F63,CE$14&lt;Ввод!$G$88))*N(Ввод!$G$89=2)*N(OR(MONTH(CE$14)=4,MONTH(CE$14)=10))</f>
        <v>0</v>
      </c>
      <c r="CF63" s="144">
        <f>N(AND(CF$14&gt;=$F63,CF$14&lt;Ввод!$G$88))*N(Ввод!$G$89=4)+N(AND(CF$14&gt;=$F63,CF$14&lt;Ввод!$G$88))*N(Ввод!$G$89=2)*N(OR(MONTH(CF$14)=4,MONTH(CF$14)=10))</f>
        <v>0</v>
      </c>
      <c r="CG63" s="144">
        <f>N(AND(CG$14&gt;=$F63,CG$14&lt;Ввод!$G$88))*N(Ввод!$G$89=4)+N(AND(CG$14&gt;=$F63,CG$14&lt;Ввод!$G$88))*N(Ввод!$G$89=2)*N(OR(MONTH(CG$14)=4,MONTH(CG$14)=10))</f>
        <v>0</v>
      </c>
      <c r="CH63" s="144">
        <f>N(AND(CH$14&gt;=$F63,CH$14&lt;Ввод!$G$88))*N(Ввод!$G$89=4)+N(AND(CH$14&gt;=$F63,CH$14&lt;Ввод!$G$88))*N(Ввод!$G$89=2)*N(OR(MONTH(CH$14)=4,MONTH(CH$14)=10))</f>
        <v>0</v>
      </c>
      <c r="CI63" s="144">
        <f>N(AND(CI$14&gt;=$F63,CI$14&lt;Ввод!$G$88))*N(Ввод!$G$89=4)+N(AND(CI$14&gt;=$F63,CI$14&lt;Ввод!$G$88))*N(Ввод!$G$89=2)*N(OR(MONTH(CI$14)=4,MONTH(CI$14)=10))</f>
        <v>0</v>
      </c>
      <c r="CJ63" s="144">
        <f>N(AND(CJ$14&gt;=$F63,CJ$14&lt;Ввод!$G$88))*N(Ввод!$G$89=4)+N(AND(CJ$14&gt;=$F63,CJ$14&lt;Ввод!$G$88))*N(Ввод!$G$89=2)*N(OR(MONTH(CJ$14)=4,MONTH(CJ$14)=10))</f>
        <v>0</v>
      </c>
      <c r="CK63" s="144">
        <f>N(AND(CK$14&gt;=$F63,CK$14&lt;Ввод!$G$88))*N(Ввод!$G$89=4)+N(AND(CK$14&gt;=$F63,CK$14&lt;Ввод!$G$88))*N(Ввод!$G$89=2)*N(OR(MONTH(CK$14)=4,MONTH(CK$14)=10))</f>
        <v>0</v>
      </c>
      <c r="CL63" s="144">
        <f>N(AND(CL$14&gt;=$F63,CL$14&lt;Ввод!$G$88))*N(Ввод!$G$89=4)+N(AND(CL$14&gt;=$F63,CL$14&lt;Ввод!$G$88))*N(Ввод!$G$89=2)*N(OR(MONTH(CL$14)=4,MONTH(CL$14)=10))</f>
        <v>0</v>
      </c>
      <c r="CM63" s="144">
        <f>N(AND(CM$14&gt;=$F63,CM$14&lt;Ввод!$G$88))*N(Ввод!$G$89=4)+N(AND(CM$14&gt;=$F63,CM$14&lt;Ввод!$G$88))*N(Ввод!$G$89=2)*N(OR(MONTH(CM$14)=4,MONTH(CM$14)=10))</f>
        <v>0</v>
      </c>
      <c r="CN63" s="144">
        <f>N(AND(CN$14&gt;=$F63,CN$14&lt;Ввод!$G$88))*N(Ввод!$G$89=4)+N(AND(CN$14&gt;=$F63,CN$14&lt;Ввод!$G$88))*N(Ввод!$G$89=2)*N(OR(MONTH(CN$14)=4,MONTH(CN$14)=10))</f>
        <v>0</v>
      </c>
      <c r="CO63" s="144">
        <f>N(AND(CO$14&gt;=$F63,CO$14&lt;Ввод!$G$88))*N(Ввод!$G$89=4)+N(AND(CO$14&gt;=$F63,CO$14&lt;Ввод!$G$88))*N(Ввод!$G$89=2)*N(OR(MONTH(CO$14)=4,MONTH(CO$14)=10))</f>
        <v>0</v>
      </c>
      <c r="CP63" s="144">
        <f>N(AND(CP$14&gt;=$F63,CP$14&lt;Ввод!$G$88))*N(Ввод!$G$89=4)+N(AND(CP$14&gt;=$F63,CP$14&lt;Ввод!$G$88))*N(Ввод!$G$89=2)*N(OR(MONTH(CP$14)=4,MONTH(CP$14)=10))</f>
        <v>0</v>
      </c>
      <c r="CQ63" s="144">
        <f>N(AND(CQ$14&gt;=$F63,CQ$14&lt;Ввод!$G$88))*N(Ввод!$G$89=4)+N(AND(CQ$14&gt;=$F63,CQ$14&lt;Ввод!$G$88))*N(Ввод!$G$89=2)*N(OR(MONTH(CQ$14)=4,MONTH(CQ$14)=10))</f>
        <v>0</v>
      </c>
      <c r="CR63" s="144">
        <f>N(AND(CR$14&gt;=$F63,CR$14&lt;Ввод!$G$88))*N(Ввод!$G$89=4)+N(AND(CR$14&gt;=$F63,CR$14&lt;Ввод!$G$88))*N(Ввод!$G$89=2)*N(OR(MONTH(CR$14)=4,MONTH(CR$14)=10))</f>
        <v>0</v>
      </c>
      <c r="CS63" s="144">
        <f>N(AND(CS$14&gt;=$F63,CS$14&lt;Ввод!$G$88))*N(Ввод!$G$89=4)+N(AND(CS$14&gt;=$F63,CS$14&lt;Ввод!$G$88))*N(Ввод!$G$89=2)*N(OR(MONTH(CS$14)=4,MONTH(CS$14)=10))</f>
        <v>0</v>
      </c>
      <c r="CT63" s="144">
        <f>N(AND(CT$14&gt;=$F63,CT$14&lt;Ввод!$G$88))*N(Ввод!$G$89=4)+N(AND(CT$14&gt;=$F63,CT$14&lt;Ввод!$G$88))*N(Ввод!$G$89=2)*N(OR(MONTH(CT$14)=4,MONTH(CT$14)=10))</f>
        <v>0</v>
      </c>
      <c r="CU63" s="144">
        <f>N(AND(CU$14&gt;=$F63,CU$14&lt;Ввод!$G$88))*N(Ввод!$G$89=4)+N(AND(CU$14&gt;=$F63,CU$14&lt;Ввод!$G$88))*N(Ввод!$G$89=2)*N(OR(MONTH(CU$14)=4,MONTH(CU$14)=10))</f>
        <v>0</v>
      </c>
      <c r="CV63" s="144">
        <f>N(AND(CV$14&gt;=$F63,CV$14&lt;Ввод!$G$88))*N(Ввод!$G$89=4)+N(AND(CV$14&gt;=$F63,CV$14&lt;Ввод!$G$88))*N(Ввод!$G$89=2)*N(OR(MONTH(CV$14)=4,MONTH(CV$14)=10))</f>
        <v>0</v>
      </c>
      <c r="CW63" s="144">
        <f>N(AND(CW$14&gt;=$F63,CW$14&lt;Ввод!$G$88))*N(Ввод!$G$89=4)+N(AND(CW$14&gt;=$F63,CW$14&lt;Ввод!$G$88))*N(Ввод!$G$89=2)*N(OR(MONTH(CW$14)=4,MONTH(CW$14)=10))</f>
        <v>0</v>
      </c>
      <c r="CX63" s="144">
        <f>N(AND(CX$14&gt;=$F63,CX$14&lt;Ввод!$G$88))*N(Ввод!$G$89=4)+N(AND(CX$14&gt;=$F63,CX$14&lt;Ввод!$G$88))*N(Ввод!$G$89=2)*N(OR(MONTH(CX$14)=4,MONTH(CX$14)=10))</f>
        <v>0</v>
      </c>
      <c r="CY63" s="144">
        <f>N(AND(CY$14&gt;=$F63,CY$14&lt;Ввод!$G$88))*N(Ввод!$G$89=4)+N(AND(CY$14&gt;=$F63,CY$14&lt;Ввод!$G$88))*N(Ввод!$G$89=2)*N(OR(MONTH(CY$14)=4,MONTH(CY$14)=10))</f>
        <v>0</v>
      </c>
      <c r="CZ63" s="144">
        <f>N(AND(CZ$14&gt;=$F63,CZ$14&lt;Ввод!$G$88))*N(Ввод!$G$89=4)+N(AND(CZ$14&gt;=$F63,CZ$14&lt;Ввод!$G$88))*N(Ввод!$G$89=2)*N(OR(MONTH(CZ$14)=4,MONTH(CZ$14)=10))</f>
        <v>0</v>
      </c>
      <c r="DA63" s="144">
        <f>N(AND(DA$14&gt;=$F63,DA$14&lt;Ввод!$G$88))*N(Ввод!$G$89=4)+N(AND(DA$14&gt;=$F63,DA$14&lt;Ввод!$G$88))*N(Ввод!$G$89=2)*N(OR(MONTH(DA$14)=4,MONTH(DA$14)=10))</f>
        <v>0</v>
      </c>
      <c r="DB63" s="144">
        <f>N(AND(DB$14&gt;=$F63,DB$14&lt;Ввод!$G$88))*N(Ввод!$G$89=4)+N(AND(DB$14&gt;=$F63,DB$14&lt;Ввод!$G$88))*N(Ввод!$G$89=2)*N(OR(MONTH(DB$14)=4,MONTH(DB$14)=10))</f>
        <v>0</v>
      </c>
      <c r="DC63" s="144">
        <f>N(AND(DC$14&gt;=$F63,DC$14&lt;Ввод!$G$88))*N(Ввод!$G$89=4)+N(AND(DC$14&gt;=$F63,DC$14&lt;Ввод!$G$88))*N(Ввод!$G$89=2)*N(OR(MONTH(DC$14)=4,MONTH(DC$14)=10))</f>
        <v>0</v>
      </c>
      <c r="DD63" s="144">
        <f>N(AND(DD$14&gt;=$F63,DD$14&lt;Ввод!$G$88))*N(Ввод!$G$89=4)+N(AND(DD$14&gt;=$F63,DD$14&lt;Ввод!$G$88))*N(Ввод!$G$89=2)*N(OR(MONTH(DD$14)=4,MONTH(DD$14)=10))</f>
        <v>0</v>
      </c>
      <c r="DE63" s="144">
        <f>N(AND(DE$14&gt;=$F63,DE$14&lt;Ввод!$G$88))*N(Ввод!$G$89=4)+N(AND(DE$14&gt;=$F63,DE$14&lt;Ввод!$G$88))*N(Ввод!$G$89=2)*N(OR(MONTH(DE$14)=4,MONTH(DE$14)=10))</f>
        <v>0</v>
      </c>
      <c r="DF63" s="144">
        <f>N(AND(DF$14&gt;=$F63,DF$14&lt;Ввод!$G$88))*N(Ввод!$G$89=4)+N(AND(DF$14&gt;=$F63,DF$14&lt;Ввод!$G$88))*N(Ввод!$G$89=2)*N(OR(MONTH(DF$14)=4,MONTH(DF$14)=10))</f>
        <v>0</v>
      </c>
      <c r="DG63" s="144">
        <f>N(AND(DG$14&gt;=$F63,DG$14&lt;Ввод!$G$88))*N(Ввод!$G$89=4)+N(AND(DG$14&gt;=$F63,DG$14&lt;Ввод!$G$88))*N(Ввод!$G$89=2)*N(OR(MONTH(DG$14)=4,MONTH(DG$14)=10))</f>
        <v>0</v>
      </c>
      <c r="DH63" s="144">
        <f>N(AND(DH$14&gt;=$F63,DH$14&lt;Ввод!$G$88))*N(Ввод!$G$89=4)+N(AND(DH$14&gt;=$F63,DH$14&lt;Ввод!$G$88))*N(Ввод!$G$89=2)*N(OR(MONTH(DH$14)=4,MONTH(DH$14)=10))</f>
        <v>0</v>
      </c>
      <c r="DI63" s="144">
        <f>N(AND(DI$14&gt;=$F63,DI$14&lt;Ввод!$G$88))*N(Ввод!$G$89=4)+N(AND(DI$14&gt;=$F63,DI$14&lt;Ввод!$G$88))*N(Ввод!$G$89=2)*N(OR(MONTH(DI$14)=4,MONTH(DI$14)=10))</f>
        <v>0</v>
      </c>
      <c r="DJ63" s="144">
        <f>N(AND(DJ$14&gt;=$F63,DJ$14&lt;Ввод!$G$88))*N(Ввод!$G$89=4)+N(AND(DJ$14&gt;=$F63,DJ$14&lt;Ввод!$G$88))*N(Ввод!$G$89=2)*N(OR(MONTH(DJ$14)=4,MONTH(DJ$14)=10))</f>
        <v>0</v>
      </c>
    </row>
    <row r="64" spans="2:114" ht="15" hidden="1" customHeight="1" outlineLevel="1" x14ac:dyDescent="0.25">
      <c r="B64" t="s">
        <v>494</v>
      </c>
      <c r="F64" s="38">
        <f t="shared" si="37"/>
        <v>47209</v>
      </c>
      <c r="G64" s="42">
        <f>MATCH(DATE(YEAR(F64),MONTH(F64)-Ввод!$G$86*3*4,DAY(F64)),J$14:DJ$14,0)-1</f>
        <v>13</v>
      </c>
      <c r="H64" s="144">
        <f t="shared" ca="1" si="35"/>
        <v>0</v>
      </c>
      <c r="I64" s="144">
        <f t="shared" si="36"/>
        <v>22</v>
      </c>
      <c r="J64" s="144">
        <f>N(AND(J$14&gt;=$F64,J$14&lt;Ввод!$G$88))*N(Ввод!$G$89=4)+N(AND(J$14&gt;=$F64,J$14&lt;Ввод!$G$88))*N(Ввод!$G$89=2)*N(OR(MONTH(J$14)=4,MONTH(J$14)=10))</f>
        <v>0</v>
      </c>
      <c r="K64" s="144">
        <f>N(AND(K$14&gt;=$F64,K$14&lt;Ввод!$G$88))*N(Ввод!$G$89=4)+N(AND(K$14&gt;=$F64,K$14&lt;Ввод!$G$88))*N(Ввод!$G$89=2)*N(OR(MONTH(K$14)=4,MONTH(K$14)=10))</f>
        <v>0</v>
      </c>
      <c r="L64" s="144">
        <f>N(AND(L$14&gt;=$F64,L$14&lt;Ввод!$G$88))*N(Ввод!$G$89=4)+N(AND(L$14&gt;=$F64,L$14&lt;Ввод!$G$88))*N(Ввод!$G$89=2)*N(OR(MONTH(L$14)=4,MONTH(L$14)=10))</f>
        <v>0</v>
      </c>
      <c r="M64" s="144">
        <f>N(AND(M$14&gt;=$F64,M$14&lt;Ввод!$G$88))*N(Ввод!$G$89=4)+N(AND(M$14&gt;=$F64,M$14&lt;Ввод!$G$88))*N(Ввод!$G$89=2)*N(OR(MONTH(M$14)=4,MONTH(M$14)=10))</f>
        <v>0</v>
      </c>
      <c r="N64" s="144">
        <f>N(AND(N$14&gt;=$F64,N$14&lt;Ввод!$G$88))*N(Ввод!$G$89=4)+N(AND(N$14&gt;=$F64,N$14&lt;Ввод!$G$88))*N(Ввод!$G$89=2)*N(OR(MONTH(N$14)=4,MONTH(N$14)=10))</f>
        <v>0</v>
      </c>
      <c r="O64" s="144">
        <f>N(AND(O$14&gt;=$F64,O$14&lt;Ввод!$G$88))*N(Ввод!$G$89=4)+N(AND(O$14&gt;=$F64,O$14&lt;Ввод!$G$88))*N(Ввод!$G$89=2)*N(OR(MONTH(O$14)=4,MONTH(O$14)=10))</f>
        <v>0</v>
      </c>
      <c r="P64" s="144">
        <f>N(AND(P$14&gt;=$F64,P$14&lt;Ввод!$G$88))*N(Ввод!$G$89=4)+N(AND(P$14&gt;=$F64,P$14&lt;Ввод!$G$88))*N(Ввод!$G$89=2)*N(OR(MONTH(P$14)=4,MONTH(P$14)=10))</f>
        <v>0</v>
      </c>
      <c r="Q64" s="144">
        <f>N(AND(Q$14&gt;=$F64,Q$14&lt;Ввод!$G$88))*N(Ввод!$G$89=4)+N(AND(Q$14&gt;=$F64,Q$14&lt;Ввод!$G$88))*N(Ввод!$G$89=2)*N(OR(MONTH(Q$14)=4,MONTH(Q$14)=10))</f>
        <v>0</v>
      </c>
      <c r="R64" s="144">
        <f>N(AND(R$14&gt;=$F64,R$14&lt;Ввод!$G$88))*N(Ввод!$G$89=4)+N(AND(R$14&gt;=$F64,R$14&lt;Ввод!$G$88))*N(Ввод!$G$89=2)*N(OR(MONTH(R$14)=4,MONTH(R$14)=10))</f>
        <v>0</v>
      </c>
      <c r="S64" s="144">
        <f>N(AND(S$14&gt;=$F64,S$14&lt;Ввод!$G$88))*N(Ввод!$G$89=4)+N(AND(S$14&gt;=$F64,S$14&lt;Ввод!$G$88))*N(Ввод!$G$89=2)*N(OR(MONTH(S$14)=4,MONTH(S$14)=10))</f>
        <v>0</v>
      </c>
      <c r="T64" s="144">
        <f>N(AND(T$14&gt;=$F64,T$14&lt;Ввод!$G$88))*N(Ввод!$G$89=4)+N(AND(T$14&gt;=$F64,T$14&lt;Ввод!$G$88))*N(Ввод!$G$89=2)*N(OR(MONTH(T$14)=4,MONTH(T$14)=10))</f>
        <v>0</v>
      </c>
      <c r="U64" s="144">
        <f>N(AND(U$14&gt;=$F64,U$14&lt;Ввод!$G$88))*N(Ввод!$G$89=4)+N(AND(U$14&gt;=$F64,U$14&lt;Ввод!$G$88))*N(Ввод!$G$89=2)*N(OR(MONTH(U$14)=4,MONTH(U$14)=10))</f>
        <v>0</v>
      </c>
      <c r="V64" s="144">
        <f>N(AND(V$14&gt;=$F64,V$14&lt;Ввод!$G$88))*N(Ввод!$G$89=4)+N(AND(V$14&gt;=$F64,V$14&lt;Ввод!$G$88))*N(Ввод!$G$89=2)*N(OR(MONTH(V$14)=4,MONTH(V$14)=10))</f>
        <v>0</v>
      </c>
      <c r="W64" s="144">
        <f>N(AND(W$14&gt;=$F64,W$14&lt;Ввод!$G$88))*N(Ввод!$G$89=4)+N(AND(W$14&gt;=$F64,W$14&lt;Ввод!$G$88))*N(Ввод!$G$89=2)*N(OR(MONTH(W$14)=4,MONTH(W$14)=10))</f>
        <v>0</v>
      </c>
      <c r="X64" s="144">
        <f>N(AND(X$14&gt;=$F64,X$14&lt;Ввод!$G$88))*N(Ввод!$G$89=4)+N(AND(X$14&gt;=$F64,X$14&lt;Ввод!$G$88))*N(Ввод!$G$89=2)*N(OR(MONTH(X$14)=4,MONTH(X$14)=10))</f>
        <v>0</v>
      </c>
      <c r="Y64" s="144">
        <f>N(AND(Y$14&gt;=$F64,Y$14&lt;Ввод!$G$88))*N(Ввод!$G$89=4)+N(AND(Y$14&gt;=$F64,Y$14&lt;Ввод!$G$88))*N(Ввод!$G$89=2)*N(OR(MONTH(Y$14)=4,MONTH(Y$14)=10))</f>
        <v>0</v>
      </c>
      <c r="Z64" s="144">
        <f>N(AND(Z$14&gt;=$F64,Z$14&lt;Ввод!$G$88))*N(Ввод!$G$89=4)+N(AND(Z$14&gt;=$F64,Z$14&lt;Ввод!$G$88))*N(Ввод!$G$89=2)*N(OR(MONTH(Z$14)=4,MONTH(Z$14)=10))</f>
        <v>0</v>
      </c>
      <c r="AA64" s="144">
        <f>N(AND(AA$14&gt;=$F64,AA$14&lt;Ввод!$G$88))*N(Ввод!$G$89=4)+N(AND(AA$14&gt;=$F64,AA$14&lt;Ввод!$G$88))*N(Ввод!$G$89=2)*N(OR(MONTH(AA$14)=4,MONTH(AA$14)=10))</f>
        <v>0</v>
      </c>
      <c r="AB64" s="144">
        <f>N(AND(AB$14&gt;=$F64,AB$14&lt;Ввод!$G$88))*N(Ввод!$G$89=4)+N(AND(AB$14&gt;=$F64,AB$14&lt;Ввод!$G$88))*N(Ввод!$G$89=2)*N(OR(MONTH(AB$14)=4,MONTH(AB$14)=10))</f>
        <v>0</v>
      </c>
      <c r="AC64" s="144">
        <f>N(AND(AC$14&gt;=$F64,AC$14&lt;Ввод!$G$88))*N(Ввод!$G$89=4)+N(AND(AC$14&gt;=$F64,AC$14&lt;Ввод!$G$88))*N(Ввод!$G$89=2)*N(OR(MONTH(AC$14)=4,MONTH(AC$14)=10))</f>
        <v>0</v>
      </c>
      <c r="AD64" s="144">
        <f>N(AND(AD$14&gt;=$F64,AD$14&lt;Ввод!$G$88))*N(Ввод!$G$89=4)+N(AND(AD$14&gt;=$F64,AD$14&lt;Ввод!$G$88))*N(Ввод!$G$89=2)*N(OR(MONTH(AD$14)=4,MONTH(AD$14)=10))</f>
        <v>0</v>
      </c>
      <c r="AE64" s="144">
        <f>N(AND(AE$14&gt;=$F64,AE$14&lt;Ввод!$G$88))*N(Ввод!$G$89=4)+N(AND(AE$14&gt;=$F64,AE$14&lt;Ввод!$G$88))*N(Ввод!$G$89=2)*N(OR(MONTH(AE$14)=4,MONTH(AE$14)=10))</f>
        <v>0</v>
      </c>
      <c r="AF64" s="144">
        <f>N(AND(AF$14&gt;=$F64,AF$14&lt;Ввод!$G$88))*N(Ввод!$G$89=4)+N(AND(AF$14&gt;=$F64,AF$14&lt;Ввод!$G$88))*N(Ввод!$G$89=2)*N(OR(MONTH(AF$14)=4,MONTH(AF$14)=10))</f>
        <v>0</v>
      </c>
      <c r="AG64" s="144">
        <f>N(AND(AG$14&gt;=$F64,AG$14&lt;Ввод!$G$88))*N(Ввод!$G$89=4)+N(AND(AG$14&gt;=$F64,AG$14&lt;Ввод!$G$88))*N(Ввод!$G$89=2)*N(OR(MONTH(AG$14)=4,MONTH(AG$14)=10))</f>
        <v>0</v>
      </c>
      <c r="AH64" s="144">
        <f>N(AND(AH$14&gt;=$F64,AH$14&lt;Ввод!$G$88))*N(Ввод!$G$89=4)+N(AND(AH$14&gt;=$F64,AH$14&lt;Ввод!$G$88))*N(Ввод!$G$89=2)*N(OR(MONTH(AH$14)=4,MONTH(AH$14)=10))</f>
        <v>0</v>
      </c>
      <c r="AI64" s="144">
        <f>N(AND(AI$14&gt;=$F64,AI$14&lt;Ввод!$G$88))*N(Ввод!$G$89=4)+N(AND(AI$14&gt;=$F64,AI$14&lt;Ввод!$G$88))*N(Ввод!$G$89=2)*N(OR(MONTH(AI$14)=4,MONTH(AI$14)=10))</f>
        <v>0</v>
      </c>
      <c r="AJ64" s="144">
        <f>N(AND(AJ$14&gt;=$F64,AJ$14&lt;Ввод!$G$88))*N(Ввод!$G$89=4)+N(AND(AJ$14&gt;=$F64,AJ$14&lt;Ввод!$G$88))*N(Ввод!$G$89=2)*N(OR(MONTH(AJ$14)=4,MONTH(AJ$14)=10))</f>
        <v>0</v>
      </c>
      <c r="AK64" s="144">
        <f>N(AND(AK$14&gt;=$F64,AK$14&lt;Ввод!$G$88))*N(Ввод!$G$89=4)+N(AND(AK$14&gt;=$F64,AK$14&lt;Ввод!$G$88))*N(Ввод!$G$89=2)*N(OR(MONTH(AK$14)=4,MONTH(AK$14)=10))</f>
        <v>0</v>
      </c>
      <c r="AL64" s="144">
        <f>N(AND(AL$14&gt;=$F64,AL$14&lt;Ввод!$G$88))*N(Ввод!$G$89=4)+N(AND(AL$14&gt;=$F64,AL$14&lt;Ввод!$G$88))*N(Ввод!$G$89=2)*N(OR(MONTH(AL$14)=4,MONTH(AL$14)=10))</f>
        <v>0</v>
      </c>
      <c r="AM64" s="144">
        <f>N(AND(AM$14&gt;=$F64,AM$14&lt;Ввод!$G$88))*N(Ввод!$G$89=4)+N(AND(AM$14&gt;=$F64,AM$14&lt;Ввод!$G$88))*N(Ввод!$G$89=2)*N(OR(MONTH(AM$14)=4,MONTH(AM$14)=10))</f>
        <v>1</v>
      </c>
      <c r="AN64" s="144">
        <f>N(AND(AN$14&gt;=$F64,AN$14&lt;Ввод!$G$88))*N(Ввод!$G$89=4)+N(AND(AN$14&gt;=$F64,AN$14&lt;Ввод!$G$88))*N(Ввод!$G$89=2)*N(OR(MONTH(AN$14)=4,MONTH(AN$14)=10))</f>
        <v>1</v>
      </c>
      <c r="AO64" s="144">
        <f>N(AND(AO$14&gt;=$F64,AO$14&lt;Ввод!$G$88))*N(Ввод!$G$89=4)+N(AND(AO$14&gt;=$F64,AO$14&lt;Ввод!$G$88))*N(Ввод!$G$89=2)*N(OR(MONTH(AO$14)=4,MONTH(AO$14)=10))</f>
        <v>1</v>
      </c>
      <c r="AP64" s="144">
        <f>N(AND(AP$14&gt;=$F64,AP$14&lt;Ввод!$G$88))*N(Ввод!$G$89=4)+N(AND(AP$14&gt;=$F64,AP$14&lt;Ввод!$G$88))*N(Ввод!$G$89=2)*N(OR(MONTH(AP$14)=4,MONTH(AP$14)=10))</f>
        <v>1</v>
      </c>
      <c r="AQ64" s="144">
        <f>N(AND(AQ$14&gt;=$F64,AQ$14&lt;Ввод!$G$88))*N(Ввод!$G$89=4)+N(AND(AQ$14&gt;=$F64,AQ$14&lt;Ввод!$G$88))*N(Ввод!$G$89=2)*N(OR(MONTH(AQ$14)=4,MONTH(AQ$14)=10))</f>
        <v>1</v>
      </c>
      <c r="AR64" s="144">
        <f>N(AND(AR$14&gt;=$F64,AR$14&lt;Ввод!$G$88))*N(Ввод!$G$89=4)+N(AND(AR$14&gt;=$F64,AR$14&lt;Ввод!$G$88))*N(Ввод!$G$89=2)*N(OR(MONTH(AR$14)=4,MONTH(AR$14)=10))</f>
        <v>1</v>
      </c>
      <c r="AS64" s="144">
        <f>N(AND(AS$14&gt;=$F64,AS$14&lt;Ввод!$G$88))*N(Ввод!$G$89=4)+N(AND(AS$14&gt;=$F64,AS$14&lt;Ввод!$G$88))*N(Ввод!$G$89=2)*N(OR(MONTH(AS$14)=4,MONTH(AS$14)=10))</f>
        <v>1</v>
      </c>
      <c r="AT64" s="144">
        <f>N(AND(AT$14&gt;=$F64,AT$14&lt;Ввод!$G$88))*N(Ввод!$G$89=4)+N(AND(AT$14&gt;=$F64,AT$14&lt;Ввод!$G$88))*N(Ввод!$G$89=2)*N(OR(MONTH(AT$14)=4,MONTH(AT$14)=10))</f>
        <v>1</v>
      </c>
      <c r="AU64" s="144">
        <f>N(AND(AU$14&gt;=$F64,AU$14&lt;Ввод!$G$88))*N(Ввод!$G$89=4)+N(AND(AU$14&gt;=$F64,AU$14&lt;Ввод!$G$88))*N(Ввод!$G$89=2)*N(OR(MONTH(AU$14)=4,MONTH(AU$14)=10))</f>
        <v>1</v>
      </c>
      <c r="AV64" s="144">
        <f>N(AND(AV$14&gt;=$F64,AV$14&lt;Ввод!$G$88))*N(Ввод!$G$89=4)+N(AND(AV$14&gt;=$F64,AV$14&lt;Ввод!$G$88))*N(Ввод!$G$89=2)*N(OR(MONTH(AV$14)=4,MONTH(AV$14)=10))</f>
        <v>1</v>
      </c>
      <c r="AW64" s="144">
        <f>N(AND(AW$14&gt;=$F64,AW$14&lt;Ввод!$G$88))*N(Ввод!$G$89=4)+N(AND(AW$14&gt;=$F64,AW$14&lt;Ввод!$G$88))*N(Ввод!$G$89=2)*N(OR(MONTH(AW$14)=4,MONTH(AW$14)=10))</f>
        <v>1</v>
      </c>
      <c r="AX64" s="144">
        <f>N(AND(AX$14&gt;=$F64,AX$14&lt;Ввод!$G$88))*N(Ввод!$G$89=4)+N(AND(AX$14&gt;=$F64,AX$14&lt;Ввод!$G$88))*N(Ввод!$G$89=2)*N(OR(MONTH(AX$14)=4,MONTH(AX$14)=10))</f>
        <v>1</v>
      </c>
      <c r="AY64" s="144">
        <f>N(AND(AY$14&gt;=$F64,AY$14&lt;Ввод!$G$88))*N(Ввод!$G$89=4)+N(AND(AY$14&gt;=$F64,AY$14&lt;Ввод!$G$88))*N(Ввод!$G$89=2)*N(OR(MONTH(AY$14)=4,MONTH(AY$14)=10))</f>
        <v>1</v>
      </c>
      <c r="AZ64" s="144">
        <f>N(AND(AZ$14&gt;=$F64,AZ$14&lt;Ввод!$G$88))*N(Ввод!$G$89=4)+N(AND(AZ$14&gt;=$F64,AZ$14&lt;Ввод!$G$88))*N(Ввод!$G$89=2)*N(OR(MONTH(AZ$14)=4,MONTH(AZ$14)=10))</f>
        <v>1</v>
      </c>
      <c r="BA64" s="144">
        <f>N(AND(BA$14&gt;=$F64,BA$14&lt;Ввод!$G$88))*N(Ввод!$G$89=4)+N(AND(BA$14&gt;=$F64,BA$14&lt;Ввод!$G$88))*N(Ввод!$G$89=2)*N(OR(MONTH(BA$14)=4,MONTH(BA$14)=10))</f>
        <v>1</v>
      </c>
      <c r="BB64" s="144">
        <f>N(AND(BB$14&gt;=$F64,BB$14&lt;Ввод!$G$88))*N(Ввод!$G$89=4)+N(AND(BB$14&gt;=$F64,BB$14&lt;Ввод!$G$88))*N(Ввод!$G$89=2)*N(OR(MONTH(BB$14)=4,MONTH(BB$14)=10))</f>
        <v>1</v>
      </c>
      <c r="BC64" s="144">
        <f>N(AND(BC$14&gt;=$F64,BC$14&lt;Ввод!$G$88))*N(Ввод!$G$89=4)+N(AND(BC$14&gt;=$F64,BC$14&lt;Ввод!$G$88))*N(Ввод!$G$89=2)*N(OR(MONTH(BC$14)=4,MONTH(BC$14)=10))</f>
        <v>1</v>
      </c>
      <c r="BD64" s="144">
        <f>N(AND(BD$14&gt;=$F64,BD$14&lt;Ввод!$G$88))*N(Ввод!$G$89=4)+N(AND(BD$14&gt;=$F64,BD$14&lt;Ввод!$G$88))*N(Ввод!$G$89=2)*N(OR(MONTH(BD$14)=4,MONTH(BD$14)=10))</f>
        <v>1</v>
      </c>
      <c r="BE64" s="144">
        <f>N(AND(BE$14&gt;=$F64,BE$14&lt;Ввод!$G$88))*N(Ввод!$G$89=4)+N(AND(BE$14&gt;=$F64,BE$14&lt;Ввод!$G$88))*N(Ввод!$G$89=2)*N(OR(MONTH(BE$14)=4,MONTH(BE$14)=10))</f>
        <v>1</v>
      </c>
      <c r="BF64" s="144">
        <f>N(AND(BF$14&gt;=$F64,BF$14&lt;Ввод!$G$88))*N(Ввод!$G$89=4)+N(AND(BF$14&gt;=$F64,BF$14&lt;Ввод!$G$88))*N(Ввод!$G$89=2)*N(OR(MONTH(BF$14)=4,MONTH(BF$14)=10))</f>
        <v>1</v>
      </c>
      <c r="BG64" s="144">
        <f>N(AND(BG$14&gt;=$F64,BG$14&lt;Ввод!$G$88))*N(Ввод!$G$89=4)+N(AND(BG$14&gt;=$F64,BG$14&lt;Ввод!$G$88))*N(Ввод!$G$89=2)*N(OR(MONTH(BG$14)=4,MONTH(BG$14)=10))</f>
        <v>1</v>
      </c>
      <c r="BH64" s="144">
        <f>N(AND(BH$14&gt;=$F64,BH$14&lt;Ввод!$G$88))*N(Ввод!$G$89=4)+N(AND(BH$14&gt;=$F64,BH$14&lt;Ввод!$G$88))*N(Ввод!$G$89=2)*N(OR(MONTH(BH$14)=4,MONTH(BH$14)=10))</f>
        <v>1</v>
      </c>
      <c r="BI64" s="144">
        <f>N(AND(BI$14&gt;=$F64,BI$14&lt;Ввод!$G$88))*N(Ввод!$G$89=4)+N(AND(BI$14&gt;=$F64,BI$14&lt;Ввод!$G$88))*N(Ввод!$G$89=2)*N(OR(MONTH(BI$14)=4,MONTH(BI$14)=10))</f>
        <v>0</v>
      </c>
      <c r="BJ64" s="144">
        <f>N(AND(BJ$14&gt;=$F64,BJ$14&lt;Ввод!$G$88))*N(Ввод!$G$89=4)+N(AND(BJ$14&gt;=$F64,BJ$14&lt;Ввод!$G$88))*N(Ввод!$G$89=2)*N(OR(MONTH(BJ$14)=4,MONTH(BJ$14)=10))</f>
        <v>0</v>
      </c>
      <c r="BK64" s="144">
        <f>N(AND(BK$14&gt;=$F64,BK$14&lt;Ввод!$G$88))*N(Ввод!$G$89=4)+N(AND(BK$14&gt;=$F64,BK$14&lt;Ввод!$G$88))*N(Ввод!$G$89=2)*N(OR(MONTH(BK$14)=4,MONTH(BK$14)=10))</f>
        <v>0</v>
      </c>
      <c r="BL64" s="144">
        <f>N(AND(BL$14&gt;=$F64,BL$14&lt;Ввод!$G$88))*N(Ввод!$G$89=4)+N(AND(BL$14&gt;=$F64,BL$14&lt;Ввод!$G$88))*N(Ввод!$G$89=2)*N(OR(MONTH(BL$14)=4,MONTH(BL$14)=10))</f>
        <v>0</v>
      </c>
      <c r="BM64" s="144">
        <f>N(AND(BM$14&gt;=$F64,BM$14&lt;Ввод!$G$88))*N(Ввод!$G$89=4)+N(AND(BM$14&gt;=$F64,BM$14&lt;Ввод!$G$88))*N(Ввод!$G$89=2)*N(OR(MONTH(BM$14)=4,MONTH(BM$14)=10))</f>
        <v>0</v>
      </c>
      <c r="BN64" s="144">
        <f>N(AND(BN$14&gt;=$F64,BN$14&lt;Ввод!$G$88))*N(Ввод!$G$89=4)+N(AND(BN$14&gt;=$F64,BN$14&lt;Ввод!$G$88))*N(Ввод!$G$89=2)*N(OR(MONTH(BN$14)=4,MONTH(BN$14)=10))</f>
        <v>0</v>
      </c>
      <c r="BO64" s="144">
        <f>N(AND(BO$14&gt;=$F64,BO$14&lt;Ввод!$G$88))*N(Ввод!$G$89=4)+N(AND(BO$14&gt;=$F64,BO$14&lt;Ввод!$G$88))*N(Ввод!$G$89=2)*N(OR(MONTH(BO$14)=4,MONTH(BO$14)=10))</f>
        <v>0</v>
      </c>
      <c r="BP64" s="144">
        <f>N(AND(BP$14&gt;=$F64,BP$14&lt;Ввод!$G$88))*N(Ввод!$G$89=4)+N(AND(BP$14&gt;=$F64,BP$14&lt;Ввод!$G$88))*N(Ввод!$G$89=2)*N(OR(MONTH(BP$14)=4,MONTH(BP$14)=10))</f>
        <v>0</v>
      </c>
      <c r="BQ64" s="144">
        <f>N(AND(BQ$14&gt;=$F64,BQ$14&lt;Ввод!$G$88))*N(Ввод!$G$89=4)+N(AND(BQ$14&gt;=$F64,BQ$14&lt;Ввод!$G$88))*N(Ввод!$G$89=2)*N(OR(MONTH(BQ$14)=4,MONTH(BQ$14)=10))</f>
        <v>0</v>
      </c>
      <c r="BR64" s="144">
        <f>N(AND(BR$14&gt;=$F64,BR$14&lt;Ввод!$G$88))*N(Ввод!$G$89=4)+N(AND(BR$14&gt;=$F64,BR$14&lt;Ввод!$G$88))*N(Ввод!$G$89=2)*N(OR(MONTH(BR$14)=4,MONTH(BR$14)=10))</f>
        <v>0</v>
      </c>
      <c r="BS64" s="144">
        <f>N(AND(BS$14&gt;=$F64,BS$14&lt;Ввод!$G$88))*N(Ввод!$G$89=4)+N(AND(BS$14&gt;=$F64,BS$14&lt;Ввод!$G$88))*N(Ввод!$G$89=2)*N(OR(MONTH(BS$14)=4,MONTH(BS$14)=10))</f>
        <v>0</v>
      </c>
      <c r="BT64" s="144">
        <f>N(AND(BT$14&gt;=$F64,BT$14&lt;Ввод!$G$88))*N(Ввод!$G$89=4)+N(AND(BT$14&gt;=$F64,BT$14&lt;Ввод!$G$88))*N(Ввод!$G$89=2)*N(OR(MONTH(BT$14)=4,MONTH(BT$14)=10))</f>
        <v>0</v>
      </c>
      <c r="BU64" s="144">
        <f>N(AND(BU$14&gt;=$F64,BU$14&lt;Ввод!$G$88))*N(Ввод!$G$89=4)+N(AND(BU$14&gt;=$F64,BU$14&lt;Ввод!$G$88))*N(Ввод!$G$89=2)*N(OR(MONTH(BU$14)=4,MONTH(BU$14)=10))</f>
        <v>0</v>
      </c>
      <c r="BV64" s="144">
        <f>N(AND(BV$14&gt;=$F64,BV$14&lt;Ввод!$G$88))*N(Ввод!$G$89=4)+N(AND(BV$14&gt;=$F64,BV$14&lt;Ввод!$G$88))*N(Ввод!$G$89=2)*N(OR(MONTH(BV$14)=4,MONTH(BV$14)=10))</f>
        <v>0</v>
      </c>
      <c r="BW64" s="144">
        <f>N(AND(BW$14&gt;=$F64,BW$14&lt;Ввод!$G$88))*N(Ввод!$G$89=4)+N(AND(BW$14&gt;=$F64,BW$14&lt;Ввод!$G$88))*N(Ввод!$G$89=2)*N(OR(MONTH(BW$14)=4,MONTH(BW$14)=10))</f>
        <v>0</v>
      </c>
      <c r="BX64" s="144">
        <f>N(AND(BX$14&gt;=$F64,BX$14&lt;Ввод!$G$88))*N(Ввод!$G$89=4)+N(AND(BX$14&gt;=$F64,BX$14&lt;Ввод!$G$88))*N(Ввод!$G$89=2)*N(OR(MONTH(BX$14)=4,MONTH(BX$14)=10))</f>
        <v>0</v>
      </c>
      <c r="BY64" s="144">
        <f>N(AND(BY$14&gt;=$F64,BY$14&lt;Ввод!$G$88))*N(Ввод!$G$89=4)+N(AND(BY$14&gt;=$F64,BY$14&lt;Ввод!$G$88))*N(Ввод!$G$89=2)*N(OR(MONTH(BY$14)=4,MONTH(BY$14)=10))</f>
        <v>0</v>
      </c>
      <c r="BZ64" s="144">
        <f>N(AND(BZ$14&gt;=$F64,BZ$14&lt;Ввод!$G$88))*N(Ввод!$G$89=4)+N(AND(BZ$14&gt;=$F64,BZ$14&lt;Ввод!$G$88))*N(Ввод!$G$89=2)*N(OR(MONTH(BZ$14)=4,MONTH(BZ$14)=10))</f>
        <v>0</v>
      </c>
      <c r="CA64" s="144">
        <f>N(AND(CA$14&gt;=$F64,CA$14&lt;Ввод!$G$88))*N(Ввод!$G$89=4)+N(AND(CA$14&gt;=$F64,CA$14&lt;Ввод!$G$88))*N(Ввод!$G$89=2)*N(OR(MONTH(CA$14)=4,MONTH(CA$14)=10))</f>
        <v>0</v>
      </c>
      <c r="CB64" s="144">
        <f>N(AND(CB$14&gt;=$F64,CB$14&lt;Ввод!$G$88))*N(Ввод!$G$89=4)+N(AND(CB$14&gt;=$F64,CB$14&lt;Ввод!$G$88))*N(Ввод!$G$89=2)*N(OR(MONTH(CB$14)=4,MONTH(CB$14)=10))</f>
        <v>0</v>
      </c>
      <c r="CC64" s="144">
        <f>N(AND(CC$14&gt;=$F64,CC$14&lt;Ввод!$G$88))*N(Ввод!$G$89=4)+N(AND(CC$14&gt;=$F64,CC$14&lt;Ввод!$G$88))*N(Ввод!$G$89=2)*N(OR(MONTH(CC$14)=4,MONTH(CC$14)=10))</f>
        <v>0</v>
      </c>
      <c r="CD64" s="144">
        <f>N(AND(CD$14&gt;=$F64,CD$14&lt;Ввод!$G$88))*N(Ввод!$G$89=4)+N(AND(CD$14&gt;=$F64,CD$14&lt;Ввод!$G$88))*N(Ввод!$G$89=2)*N(OR(MONTH(CD$14)=4,MONTH(CD$14)=10))</f>
        <v>0</v>
      </c>
      <c r="CE64" s="144">
        <f>N(AND(CE$14&gt;=$F64,CE$14&lt;Ввод!$G$88))*N(Ввод!$G$89=4)+N(AND(CE$14&gt;=$F64,CE$14&lt;Ввод!$G$88))*N(Ввод!$G$89=2)*N(OR(MONTH(CE$14)=4,MONTH(CE$14)=10))</f>
        <v>0</v>
      </c>
      <c r="CF64" s="144">
        <f>N(AND(CF$14&gt;=$F64,CF$14&lt;Ввод!$G$88))*N(Ввод!$G$89=4)+N(AND(CF$14&gt;=$F64,CF$14&lt;Ввод!$G$88))*N(Ввод!$G$89=2)*N(OR(MONTH(CF$14)=4,MONTH(CF$14)=10))</f>
        <v>0</v>
      </c>
      <c r="CG64" s="144">
        <f>N(AND(CG$14&gt;=$F64,CG$14&lt;Ввод!$G$88))*N(Ввод!$G$89=4)+N(AND(CG$14&gt;=$F64,CG$14&lt;Ввод!$G$88))*N(Ввод!$G$89=2)*N(OR(MONTH(CG$14)=4,MONTH(CG$14)=10))</f>
        <v>0</v>
      </c>
      <c r="CH64" s="144">
        <f>N(AND(CH$14&gt;=$F64,CH$14&lt;Ввод!$G$88))*N(Ввод!$G$89=4)+N(AND(CH$14&gt;=$F64,CH$14&lt;Ввод!$G$88))*N(Ввод!$G$89=2)*N(OR(MONTH(CH$14)=4,MONTH(CH$14)=10))</f>
        <v>0</v>
      </c>
      <c r="CI64" s="144">
        <f>N(AND(CI$14&gt;=$F64,CI$14&lt;Ввод!$G$88))*N(Ввод!$G$89=4)+N(AND(CI$14&gt;=$F64,CI$14&lt;Ввод!$G$88))*N(Ввод!$G$89=2)*N(OR(MONTH(CI$14)=4,MONTH(CI$14)=10))</f>
        <v>0</v>
      </c>
      <c r="CJ64" s="144">
        <f>N(AND(CJ$14&gt;=$F64,CJ$14&lt;Ввод!$G$88))*N(Ввод!$G$89=4)+N(AND(CJ$14&gt;=$F64,CJ$14&lt;Ввод!$G$88))*N(Ввод!$G$89=2)*N(OR(MONTH(CJ$14)=4,MONTH(CJ$14)=10))</f>
        <v>0</v>
      </c>
      <c r="CK64" s="144">
        <f>N(AND(CK$14&gt;=$F64,CK$14&lt;Ввод!$G$88))*N(Ввод!$G$89=4)+N(AND(CK$14&gt;=$F64,CK$14&lt;Ввод!$G$88))*N(Ввод!$G$89=2)*N(OR(MONTH(CK$14)=4,MONTH(CK$14)=10))</f>
        <v>0</v>
      </c>
      <c r="CL64" s="144">
        <f>N(AND(CL$14&gt;=$F64,CL$14&lt;Ввод!$G$88))*N(Ввод!$G$89=4)+N(AND(CL$14&gt;=$F64,CL$14&lt;Ввод!$G$88))*N(Ввод!$G$89=2)*N(OR(MONTH(CL$14)=4,MONTH(CL$14)=10))</f>
        <v>0</v>
      </c>
      <c r="CM64" s="144">
        <f>N(AND(CM$14&gt;=$F64,CM$14&lt;Ввод!$G$88))*N(Ввод!$G$89=4)+N(AND(CM$14&gt;=$F64,CM$14&lt;Ввод!$G$88))*N(Ввод!$G$89=2)*N(OR(MONTH(CM$14)=4,MONTH(CM$14)=10))</f>
        <v>0</v>
      </c>
      <c r="CN64" s="144">
        <f>N(AND(CN$14&gt;=$F64,CN$14&lt;Ввод!$G$88))*N(Ввод!$G$89=4)+N(AND(CN$14&gt;=$F64,CN$14&lt;Ввод!$G$88))*N(Ввод!$G$89=2)*N(OR(MONTH(CN$14)=4,MONTH(CN$14)=10))</f>
        <v>0</v>
      </c>
      <c r="CO64" s="144">
        <f>N(AND(CO$14&gt;=$F64,CO$14&lt;Ввод!$G$88))*N(Ввод!$G$89=4)+N(AND(CO$14&gt;=$F64,CO$14&lt;Ввод!$G$88))*N(Ввод!$G$89=2)*N(OR(MONTH(CO$14)=4,MONTH(CO$14)=10))</f>
        <v>0</v>
      </c>
      <c r="CP64" s="144">
        <f>N(AND(CP$14&gt;=$F64,CP$14&lt;Ввод!$G$88))*N(Ввод!$G$89=4)+N(AND(CP$14&gt;=$F64,CP$14&lt;Ввод!$G$88))*N(Ввод!$G$89=2)*N(OR(MONTH(CP$14)=4,MONTH(CP$14)=10))</f>
        <v>0</v>
      </c>
      <c r="CQ64" s="144">
        <f>N(AND(CQ$14&gt;=$F64,CQ$14&lt;Ввод!$G$88))*N(Ввод!$G$89=4)+N(AND(CQ$14&gt;=$F64,CQ$14&lt;Ввод!$G$88))*N(Ввод!$G$89=2)*N(OR(MONTH(CQ$14)=4,MONTH(CQ$14)=10))</f>
        <v>0</v>
      </c>
      <c r="CR64" s="144">
        <f>N(AND(CR$14&gt;=$F64,CR$14&lt;Ввод!$G$88))*N(Ввод!$G$89=4)+N(AND(CR$14&gt;=$F64,CR$14&lt;Ввод!$G$88))*N(Ввод!$G$89=2)*N(OR(MONTH(CR$14)=4,MONTH(CR$14)=10))</f>
        <v>0</v>
      </c>
      <c r="CS64" s="144">
        <f>N(AND(CS$14&gt;=$F64,CS$14&lt;Ввод!$G$88))*N(Ввод!$G$89=4)+N(AND(CS$14&gt;=$F64,CS$14&lt;Ввод!$G$88))*N(Ввод!$G$89=2)*N(OR(MONTH(CS$14)=4,MONTH(CS$14)=10))</f>
        <v>0</v>
      </c>
      <c r="CT64" s="144">
        <f>N(AND(CT$14&gt;=$F64,CT$14&lt;Ввод!$G$88))*N(Ввод!$G$89=4)+N(AND(CT$14&gt;=$F64,CT$14&lt;Ввод!$G$88))*N(Ввод!$G$89=2)*N(OR(MONTH(CT$14)=4,MONTH(CT$14)=10))</f>
        <v>0</v>
      </c>
      <c r="CU64" s="144">
        <f>N(AND(CU$14&gt;=$F64,CU$14&lt;Ввод!$G$88))*N(Ввод!$G$89=4)+N(AND(CU$14&gt;=$F64,CU$14&lt;Ввод!$G$88))*N(Ввод!$G$89=2)*N(OR(MONTH(CU$14)=4,MONTH(CU$14)=10))</f>
        <v>0</v>
      </c>
      <c r="CV64" s="144">
        <f>N(AND(CV$14&gt;=$F64,CV$14&lt;Ввод!$G$88))*N(Ввод!$G$89=4)+N(AND(CV$14&gt;=$F64,CV$14&lt;Ввод!$G$88))*N(Ввод!$G$89=2)*N(OR(MONTH(CV$14)=4,MONTH(CV$14)=10))</f>
        <v>0</v>
      </c>
      <c r="CW64" s="144">
        <f>N(AND(CW$14&gt;=$F64,CW$14&lt;Ввод!$G$88))*N(Ввод!$G$89=4)+N(AND(CW$14&gt;=$F64,CW$14&lt;Ввод!$G$88))*N(Ввод!$G$89=2)*N(OR(MONTH(CW$14)=4,MONTH(CW$14)=10))</f>
        <v>0</v>
      </c>
      <c r="CX64" s="144">
        <f>N(AND(CX$14&gt;=$F64,CX$14&lt;Ввод!$G$88))*N(Ввод!$G$89=4)+N(AND(CX$14&gt;=$F64,CX$14&lt;Ввод!$G$88))*N(Ввод!$G$89=2)*N(OR(MONTH(CX$14)=4,MONTH(CX$14)=10))</f>
        <v>0</v>
      </c>
      <c r="CY64" s="144">
        <f>N(AND(CY$14&gt;=$F64,CY$14&lt;Ввод!$G$88))*N(Ввод!$G$89=4)+N(AND(CY$14&gt;=$F64,CY$14&lt;Ввод!$G$88))*N(Ввод!$G$89=2)*N(OR(MONTH(CY$14)=4,MONTH(CY$14)=10))</f>
        <v>0</v>
      </c>
      <c r="CZ64" s="144">
        <f>N(AND(CZ$14&gt;=$F64,CZ$14&lt;Ввод!$G$88))*N(Ввод!$G$89=4)+N(AND(CZ$14&gt;=$F64,CZ$14&lt;Ввод!$G$88))*N(Ввод!$G$89=2)*N(OR(MONTH(CZ$14)=4,MONTH(CZ$14)=10))</f>
        <v>0</v>
      </c>
      <c r="DA64" s="144">
        <f>N(AND(DA$14&gt;=$F64,DA$14&lt;Ввод!$G$88))*N(Ввод!$G$89=4)+N(AND(DA$14&gt;=$F64,DA$14&lt;Ввод!$G$88))*N(Ввод!$G$89=2)*N(OR(MONTH(DA$14)=4,MONTH(DA$14)=10))</f>
        <v>0</v>
      </c>
      <c r="DB64" s="144">
        <f>N(AND(DB$14&gt;=$F64,DB$14&lt;Ввод!$G$88))*N(Ввод!$G$89=4)+N(AND(DB$14&gt;=$F64,DB$14&lt;Ввод!$G$88))*N(Ввод!$G$89=2)*N(OR(MONTH(DB$14)=4,MONTH(DB$14)=10))</f>
        <v>0</v>
      </c>
      <c r="DC64" s="144">
        <f>N(AND(DC$14&gt;=$F64,DC$14&lt;Ввод!$G$88))*N(Ввод!$G$89=4)+N(AND(DC$14&gt;=$F64,DC$14&lt;Ввод!$G$88))*N(Ввод!$G$89=2)*N(OR(MONTH(DC$14)=4,MONTH(DC$14)=10))</f>
        <v>0</v>
      </c>
      <c r="DD64" s="144">
        <f>N(AND(DD$14&gt;=$F64,DD$14&lt;Ввод!$G$88))*N(Ввод!$G$89=4)+N(AND(DD$14&gt;=$F64,DD$14&lt;Ввод!$G$88))*N(Ввод!$G$89=2)*N(OR(MONTH(DD$14)=4,MONTH(DD$14)=10))</f>
        <v>0</v>
      </c>
      <c r="DE64" s="144">
        <f>N(AND(DE$14&gt;=$F64,DE$14&lt;Ввод!$G$88))*N(Ввод!$G$89=4)+N(AND(DE$14&gt;=$F64,DE$14&lt;Ввод!$G$88))*N(Ввод!$G$89=2)*N(OR(MONTH(DE$14)=4,MONTH(DE$14)=10))</f>
        <v>0</v>
      </c>
      <c r="DF64" s="144">
        <f>N(AND(DF$14&gt;=$F64,DF$14&lt;Ввод!$G$88))*N(Ввод!$G$89=4)+N(AND(DF$14&gt;=$F64,DF$14&lt;Ввод!$G$88))*N(Ввод!$G$89=2)*N(OR(MONTH(DF$14)=4,MONTH(DF$14)=10))</f>
        <v>0</v>
      </c>
      <c r="DG64" s="144">
        <f>N(AND(DG$14&gt;=$F64,DG$14&lt;Ввод!$G$88))*N(Ввод!$G$89=4)+N(AND(DG$14&gt;=$F64,DG$14&lt;Ввод!$G$88))*N(Ввод!$G$89=2)*N(OR(MONTH(DG$14)=4,MONTH(DG$14)=10))</f>
        <v>0</v>
      </c>
      <c r="DH64" s="144">
        <f>N(AND(DH$14&gt;=$F64,DH$14&lt;Ввод!$G$88))*N(Ввод!$G$89=4)+N(AND(DH$14&gt;=$F64,DH$14&lt;Ввод!$G$88))*N(Ввод!$G$89=2)*N(OR(MONTH(DH$14)=4,MONTH(DH$14)=10))</f>
        <v>0</v>
      </c>
      <c r="DI64" s="144">
        <f>N(AND(DI$14&gt;=$F64,DI$14&lt;Ввод!$G$88))*N(Ввод!$G$89=4)+N(AND(DI$14&gt;=$F64,DI$14&lt;Ввод!$G$88))*N(Ввод!$G$89=2)*N(OR(MONTH(DI$14)=4,MONTH(DI$14)=10))</f>
        <v>0</v>
      </c>
      <c r="DJ64" s="144">
        <f>N(AND(DJ$14&gt;=$F64,DJ$14&lt;Ввод!$G$88))*N(Ввод!$G$89=4)+N(AND(DJ$14&gt;=$F64,DJ$14&lt;Ввод!$G$88))*N(Ввод!$G$89=2)*N(OR(MONTH(DJ$14)=4,MONTH(DJ$14)=10))</f>
        <v>0</v>
      </c>
    </row>
    <row r="65" spans="2:114" ht="15" hidden="1" customHeight="1" outlineLevel="1" x14ac:dyDescent="0.25">
      <c r="B65" t="s">
        <v>495</v>
      </c>
      <c r="F65" s="38">
        <f t="shared" si="37"/>
        <v>47300</v>
      </c>
      <c r="G65" s="42">
        <f>MATCH(DATE(YEAR(F65),MONTH(F65)-Ввод!$G$86*3*4,DAY(F65)),J$14:DJ$14,0)-1</f>
        <v>14</v>
      </c>
      <c r="H65" s="144">
        <f t="shared" ca="1" si="35"/>
        <v>0</v>
      </c>
      <c r="I65" s="144">
        <f t="shared" si="36"/>
        <v>21</v>
      </c>
      <c r="J65" s="144">
        <f>N(AND(J$14&gt;=$F65,J$14&lt;Ввод!$G$88))*N(Ввод!$G$89=4)+N(AND(J$14&gt;=$F65,J$14&lt;Ввод!$G$88))*N(Ввод!$G$89=2)*N(OR(MONTH(J$14)=4,MONTH(J$14)=10))</f>
        <v>0</v>
      </c>
      <c r="K65" s="144">
        <f>N(AND(K$14&gt;=$F65,K$14&lt;Ввод!$G$88))*N(Ввод!$G$89=4)+N(AND(K$14&gt;=$F65,K$14&lt;Ввод!$G$88))*N(Ввод!$G$89=2)*N(OR(MONTH(K$14)=4,MONTH(K$14)=10))</f>
        <v>0</v>
      </c>
      <c r="L65" s="144">
        <f>N(AND(L$14&gt;=$F65,L$14&lt;Ввод!$G$88))*N(Ввод!$G$89=4)+N(AND(L$14&gt;=$F65,L$14&lt;Ввод!$G$88))*N(Ввод!$G$89=2)*N(OR(MONTH(L$14)=4,MONTH(L$14)=10))</f>
        <v>0</v>
      </c>
      <c r="M65" s="144">
        <f>N(AND(M$14&gt;=$F65,M$14&lt;Ввод!$G$88))*N(Ввод!$G$89=4)+N(AND(M$14&gt;=$F65,M$14&lt;Ввод!$G$88))*N(Ввод!$G$89=2)*N(OR(MONTH(M$14)=4,MONTH(M$14)=10))</f>
        <v>0</v>
      </c>
      <c r="N65" s="144">
        <f>N(AND(N$14&gt;=$F65,N$14&lt;Ввод!$G$88))*N(Ввод!$G$89=4)+N(AND(N$14&gt;=$F65,N$14&lt;Ввод!$G$88))*N(Ввод!$G$89=2)*N(OR(MONTH(N$14)=4,MONTH(N$14)=10))</f>
        <v>0</v>
      </c>
      <c r="O65" s="144">
        <f>N(AND(O$14&gt;=$F65,O$14&lt;Ввод!$G$88))*N(Ввод!$G$89=4)+N(AND(O$14&gt;=$F65,O$14&lt;Ввод!$G$88))*N(Ввод!$G$89=2)*N(OR(MONTH(O$14)=4,MONTH(O$14)=10))</f>
        <v>0</v>
      </c>
      <c r="P65" s="144">
        <f>N(AND(P$14&gt;=$F65,P$14&lt;Ввод!$G$88))*N(Ввод!$G$89=4)+N(AND(P$14&gt;=$F65,P$14&lt;Ввод!$G$88))*N(Ввод!$G$89=2)*N(OR(MONTH(P$14)=4,MONTH(P$14)=10))</f>
        <v>0</v>
      </c>
      <c r="Q65" s="144">
        <f>N(AND(Q$14&gt;=$F65,Q$14&lt;Ввод!$G$88))*N(Ввод!$G$89=4)+N(AND(Q$14&gt;=$F65,Q$14&lt;Ввод!$G$88))*N(Ввод!$G$89=2)*N(OR(MONTH(Q$14)=4,MONTH(Q$14)=10))</f>
        <v>0</v>
      </c>
      <c r="R65" s="144">
        <f>N(AND(R$14&gt;=$F65,R$14&lt;Ввод!$G$88))*N(Ввод!$G$89=4)+N(AND(R$14&gt;=$F65,R$14&lt;Ввод!$G$88))*N(Ввод!$G$89=2)*N(OR(MONTH(R$14)=4,MONTH(R$14)=10))</f>
        <v>0</v>
      </c>
      <c r="S65" s="144">
        <f>N(AND(S$14&gt;=$F65,S$14&lt;Ввод!$G$88))*N(Ввод!$G$89=4)+N(AND(S$14&gt;=$F65,S$14&lt;Ввод!$G$88))*N(Ввод!$G$89=2)*N(OR(MONTH(S$14)=4,MONTH(S$14)=10))</f>
        <v>0</v>
      </c>
      <c r="T65" s="144">
        <f>N(AND(T$14&gt;=$F65,T$14&lt;Ввод!$G$88))*N(Ввод!$G$89=4)+N(AND(T$14&gt;=$F65,T$14&lt;Ввод!$G$88))*N(Ввод!$G$89=2)*N(OR(MONTH(T$14)=4,MONTH(T$14)=10))</f>
        <v>0</v>
      </c>
      <c r="U65" s="144">
        <f>N(AND(U$14&gt;=$F65,U$14&lt;Ввод!$G$88))*N(Ввод!$G$89=4)+N(AND(U$14&gt;=$F65,U$14&lt;Ввод!$G$88))*N(Ввод!$G$89=2)*N(OR(MONTH(U$14)=4,MONTH(U$14)=10))</f>
        <v>0</v>
      </c>
      <c r="V65" s="144">
        <f>N(AND(V$14&gt;=$F65,V$14&lt;Ввод!$G$88))*N(Ввод!$G$89=4)+N(AND(V$14&gt;=$F65,V$14&lt;Ввод!$G$88))*N(Ввод!$G$89=2)*N(OR(MONTH(V$14)=4,MONTH(V$14)=10))</f>
        <v>0</v>
      </c>
      <c r="W65" s="144">
        <f>N(AND(W$14&gt;=$F65,W$14&lt;Ввод!$G$88))*N(Ввод!$G$89=4)+N(AND(W$14&gt;=$F65,W$14&lt;Ввод!$G$88))*N(Ввод!$G$89=2)*N(OR(MONTH(W$14)=4,MONTH(W$14)=10))</f>
        <v>0</v>
      </c>
      <c r="X65" s="144">
        <f>N(AND(X$14&gt;=$F65,X$14&lt;Ввод!$G$88))*N(Ввод!$G$89=4)+N(AND(X$14&gt;=$F65,X$14&lt;Ввод!$G$88))*N(Ввод!$G$89=2)*N(OR(MONTH(X$14)=4,MONTH(X$14)=10))</f>
        <v>0</v>
      </c>
      <c r="Y65" s="144">
        <f>N(AND(Y$14&gt;=$F65,Y$14&lt;Ввод!$G$88))*N(Ввод!$G$89=4)+N(AND(Y$14&gt;=$F65,Y$14&lt;Ввод!$G$88))*N(Ввод!$G$89=2)*N(OR(MONTH(Y$14)=4,MONTH(Y$14)=10))</f>
        <v>0</v>
      </c>
      <c r="Z65" s="144">
        <f>N(AND(Z$14&gt;=$F65,Z$14&lt;Ввод!$G$88))*N(Ввод!$G$89=4)+N(AND(Z$14&gt;=$F65,Z$14&lt;Ввод!$G$88))*N(Ввод!$G$89=2)*N(OR(MONTH(Z$14)=4,MONTH(Z$14)=10))</f>
        <v>0</v>
      </c>
      <c r="AA65" s="144">
        <f>N(AND(AA$14&gt;=$F65,AA$14&lt;Ввод!$G$88))*N(Ввод!$G$89=4)+N(AND(AA$14&gt;=$F65,AA$14&lt;Ввод!$G$88))*N(Ввод!$G$89=2)*N(OR(MONTH(AA$14)=4,MONTH(AA$14)=10))</f>
        <v>0</v>
      </c>
      <c r="AB65" s="144">
        <f>N(AND(AB$14&gt;=$F65,AB$14&lt;Ввод!$G$88))*N(Ввод!$G$89=4)+N(AND(AB$14&gt;=$F65,AB$14&lt;Ввод!$G$88))*N(Ввод!$G$89=2)*N(OR(MONTH(AB$14)=4,MONTH(AB$14)=10))</f>
        <v>0</v>
      </c>
      <c r="AC65" s="144">
        <f>N(AND(AC$14&gt;=$F65,AC$14&lt;Ввод!$G$88))*N(Ввод!$G$89=4)+N(AND(AC$14&gt;=$F65,AC$14&lt;Ввод!$G$88))*N(Ввод!$G$89=2)*N(OR(MONTH(AC$14)=4,MONTH(AC$14)=10))</f>
        <v>0</v>
      </c>
      <c r="AD65" s="144">
        <f>N(AND(AD$14&gt;=$F65,AD$14&lt;Ввод!$G$88))*N(Ввод!$G$89=4)+N(AND(AD$14&gt;=$F65,AD$14&lt;Ввод!$G$88))*N(Ввод!$G$89=2)*N(OR(MONTH(AD$14)=4,MONTH(AD$14)=10))</f>
        <v>0</v>
      </c>
      <c r="AE65" s="144">
        <f>N(AND(AE$14&gt;=$F65,AE$14&lt;Ввод!$G$88))*N(Ввод!$G$89=4)+N(AND(AE$14&gt;=$F65,AE$14&lt;Ввод!$G$88))*N(Ввод!$G$89=2)*N(OR(MONTH(AE$14)=4,MONTH(AE$14)=10))</f>
        <v>0</v>
      </c>
      <c r="AF65" s="144">
        <f>N(AND(AF$14&gt;=$F65,AF$14&lt;Ввод!$G$88))*N(Ввод!$G$89=4)+N(AND(AF$14&gt;=$F65,AF$14&lt;Ввод!$G$88))*N(Ввод!$G$89=2)*N(OR(MONTH(AF$14)=4,MONTH(AF$14)=10))</f>
        <v>0</v>
      </c>
      <c r="AG65" s="144">
        <f>N(AND(AG$14&gt;=$F65,AG$14&lt;Ввод!$G$88))*N(Ввод!$G$89=4)+N(AND(AG$14&gt;=$F65,AG$14&lt;Ввод!$G$88))*N(Ввод!$G$89=2)*N(OR(MONTH(AG$14)=4,MONTH(AG$14)=10))</f>
        <v>0</v>
      </c>
      <c r="AH65" s="144">
        <f>N(AND(AH$14&gt;=$F65,AH$14&lt;Ввод!$G$88))*N(Ввод!$G$89=4)+N(AND(AH$14&gt;=$F65,AH$14&lt;Ввод!$G$88))*N(Ввод!$G$89=2)*N(OR(MONTH(AH$14)=4,MONTH(AH$14)=10))</f>
        <v>0</v>
      </c>
      <c r="AI65" s="144">
        <f>N(AND(AI$14&gt;=$F65,AI$14&lt;Ввод!$G$88))*N(Ввод!$G$89=4)+N(AND(AI$14&gt;=$F65,AI$14&lt;Ввод!$G$88))*N(Ввод!$G$89=2)*N(OR(MONTH(AI$14)=4,MONTH(AI$14)=10))</f>
        <v>0</v>
      </c>
      <c r="AJ65" s="144">
        <f>N(AND(AJ$14&gt;=$F65,AJ$14&lt;Ввод!$G$88))*N(Ввод!$G$89=4)+N(AND(AJ$14&gt;=$F65,AJ$14&lt;Ввод!$G$88))*N(Ввод!$G$89=2)*N(OR(MONTH(AJ$14)=4,MONTH(AJ$14)=10))</f>
        <v>0</v>
      </c>
      <c r="AK65" s="144">
        <f>N(AND(AK$14&gt;=$F65,AK$14&lt;Ввод!$G$88))*N(Ввод!$G$89=4)+N(AND(AK$14&gt;=$F65,AK$14&lt;Ввод!$G$88))*N(Ввод!$G$89=2)*N(OR(MONTH(AK$14)=4,MONTH(AK$14)=10))</f>
        <v>0</v>
      </c>
      <c r="AL65" s="144">
        <f>N(AND(AL$14&gt;=$F65,AL$14&lt;Ввод!$G$88))*N(Ввод!$G$89=4)+N(AND(AL$14&gt;=$F65,AL$14&lt;Ввод!$G$88))*N(Ввод!$G$89=2)*N(OR(MONTH(AL$14)=4,MONTH(AL$14)=10))</f>
        <v>0</v>
      </c>
      <c r="AM65" s="144">
        <f>N(AND(AM$14&gt;=$F65,AM$14&lt;Ввод!$G$88))*N(Ввод!$G$89=4)+N(AND(AM$14&gt;=$F65,AM$14&lt;Ввод!$G$88))*N(Ввод!$G$89=2)*N(OR(MONTH(AM$14)=4,MONTH(AM$14)=10))</f>
        <v>0</v>
      </c>
      <c r="AN65" s="144">
        <f>N(AND(AN$14&gt;=$F65,AN$14&lt;Ввод!$G$88))*N(Ввод!$G$89=4)+N(AND(AN$14&gt;=$F65,AN$14&lt;Ввод!$G$88))*N(Ввод!$G$89=2)*N(OR(MONTH(AN$14)=4,MONTH(AN$14)=10))</f>
        <v>1</v>
      </c>
      <c r="AO65" s="144">
        <f>N(AND(AO$14&gt;=$F65,AO$14&lt;Ввод!$G$88))*N(Ввод!$G$89=4)+N(AND(AO$14&gt;=$F65,AO$14&lt;Ввод!$G$88))*N(Ввод!$G$89=2)*N(OR(MONTH(AO$14)=4,MONTH(AO$14)=10))</f>
        <v>1</v>
      </c>
      <c r="AP65" s="144">
        <f>N(AND(AP$14&gt;=$F65,AP$14&lt;Ввод!$G$88))*N(Ввод!$G$89=4)+N(AND(AP$14&gt;=$F65,AP$14&lt;Ввод!$G$88))*N(Ввод!$G$89=2)*N(OR(MONTH(AP$14)=4,MONTH(AP$14)=10))</f>
        <v>1</v>
      </c>
      <c r="AQ65" s="144">
        <f>N(AND(AQ$14&gt;=$F65,AQ$14&lt;Ввод!$G$88))*N(Ввод!$G$89=4)+N(AND(AQ$14&gt;=$F65,AQ$14&lt;Ввод!$G$88))*N(Ввод!$G$89=2)*N(OR(MONTH(AQ$14)=4,MONTH(AQ$14)=10))</f>
        <v>1</v>
      </c>
      <c r="AR65" s="144">
        <f>N(AND(AR$14&gt;=$F65,AR$14&lt;Ввод!$G$88))*N(Ввод!$G$89=4)+N(AND(AR$14&gt;=$F65,AR$14&lt;Ввод!$G$88))*N(Ввод!$G$89=2)*N(OR(MONTH(AR$14)=4,MONTH(AR$14)=10))</f>
        <v>1</v>
      </c>
      <c r="AS65" s="144">
        <f>N(AND(AS$14&gt;=$F65,AS$14&lt;Ввод!$G$88))*N(Ввод!$G$89=4)+N(AND(AS$14&gt;=$F65,AS$14&lt;Ввод!$G$88))*N(Ввод!$G$89=2)*N(OR(MONTH(AS$14)=4,MONTH(AS$14)=10))</f>
        <v>1</v>
      </c>
      <c r="AT65" s="144">
        <f>N(AND(AT$14&gt;=$F65,AT$14&lt;Ввод!$G$88))*N(Ввод!$G$89=4)+N(AND(AT$14&gt;=$F65,AT$14&lt;Ввод!$G$88))*N(Ввод!$G$89=2)*N(OR(MONTH(AT$14)=4,MONTH(AT$14)=10))</f>
        <v>1</v>
      </c>
      <c r="AU65" s="144">
        <f>N(AND(AU$14&gt;=$F65,AU$14&lt;Ввод!$G$88))*N(Ввод!$G$89=4)+N(AND(AU$14&gt;=$F65,AU$14&lt;Ввод!$G$88))*N(Ввод!$G$89=2)*N(OR(MONTH(AU$14)=4,MONTH(AU$14)=10))</f>
        <v>1</v>
      </c>
      <c r="AV65" s="144">
        <f>N(AND(AV$14&gt;=$F65,AV$14&lt;Ввод!$G$88))*N(Ввод!$G$89=4)+N(AND(AV$14&gt;=$F65,AV$14&lt;Ввод!$G$88))*N(Ввод!$G$89=2)*N(OR(MONTH(AV$14)=4,MONTH(AV$14)=10))</f>
        <v>1</v>
      </c>
      <c r="AW65" s="144">
        <f>N(AND(AW$14&gt;=$F65,AW$14&lt;Ввод!$G$88))*N(Ввод!$G$89=4)+N(AND(AW$14&gt;=$F65,AW$14&lt;Ввод!$G$88))*N(Ввод!$G$89=2)*N(OR(MONTH(AW$14)=4,MONTH(AW$14)=10))</f>
        <v>1</v>
      </c>
      <c r="AX65" s="144">
        <f>N(AND(AX$14&gt;=$F65,AX$14&lt;Ввод!$G$88))*N(Ввод!$G$89=4)+N(AND(AX$14&gt;=$F65,AX$14&lt;Ввод!$G$88))*N(Ввод!$G$89=2)*N(OR(MONTH(AX$14)=4,MONTH(AX$14)=10))</f>
        <v>1</v>
      </c>
      <c r="AY65" s="144">
        <f>N(AND(AY$14&gt;=$F65,AY$14&lt;Ввод!$G$88))*N(Ввод!$G$89=4)+N(AND(AY$14&gt;=$F65,AY$14&lt;Ввод!$G$88))*N(Ввод!$G$89=2)*N(OR(MONTH(AY$14)=4,MONTH(AY$14)=10))</f>
        <v>1</v>
      </c>
      <c r="AZ65" s="144">
        <f>N(AND(AZ$14&gt;=$F65,AZ$14&lt;Ввод!$G$88))*N(Ввод!$G$89=4)+N(AND(AZ$14&gt;=$F65,AZ$14&lt;Ввод!$G$88))*N(Ввод!$G$89=2)*N(OR(MONTH(AZ$14)=4,MONTH(AZ$14)=10))</f>
        <v>1</v>
      </c>
      <c r="BA65" s="144">
        <f>N(AND(BA$14&gt;=$F65,BA$14&lt;Ввод!$G$88))*N(Ввод!$G$89=4)+N(AND(BA$14&gt;=$F65,BA$14&lt;Ввод!$G$88))*N(Ввод!$G$89=2)*N(OR(MONTH(BA$14)=4,MONTH(BA$14)=10))</f>
        <v>1</v>
      </c>
      <c r="BB65" s="144">
        <f>N(AND(BB$14&gt;=$F65,BB$14&lt;Ввод!$G$88))*N(Ввод!$G$89=4)+N(AND(BB$14&gt;=$F65,BB$14&lt;Ввод!$G$88))*N(Ввод!$G$89=2)*N(OR(MONTH(BB$14)=4,MONTH(BB$14)=10))</f>
        <v>1</v>
      </c>
      <c r="BC65" s="144">
        <f>N(AND(BC$14&gt;=$F65,BC$14&lt;Ввод!$G$88))*N(Ввод!$G$89=4)+N(AND(BC$14&gt;=$F65,BC$14&lt;Ввод!$G$88))*N(Ввод!$G$89=2)*N(OR(MONTH(BC$14)=4,MONTH(BC$14)=10))</f>
        <v>1</v>
      </c>
      <c r="BD65" s="144">
        <f>N(AND(BD$14&gt;=$F65,BD$14&lt;Ввод!$G$88))*N(Ввод!$G$89=4)+N(AND(BD$14&gt;=$F65,BD$14&lt;Ввод!$G$88))*N(Ввод!$G$89=2)*N(OR(MONTH(BD$14)=4,MONTH(BD$14)=10))</f>
        <v>1</v>
      </c>
      <c r="BE65" s="144">
        <f>N(AND(BE$14&gt;=$F65,BE$14&lt;Ввод!$G$88))*N(Ввод!$G$89=4)+N(AND(BE$14&gt;=$F65,BE$14&lt;Ввод!$G$88))*N(Ввод!$G$89=2)*N(OR(MONTH(BE$14)=4,MONTH(BE$14)=10))</f>
        <v>1</v>
      </c>
      <c r="BF65" s="144">
        <f>N(AND(BF$14&gt;=$F65,BF$14&lt;Ввод!$G$88))*N(Ввод!$G$89=4)+N(AND(BF$14&gt;=$F65,BF$14&lt;Ввод!$G$88))*N(Ввод!$G$89=2)*N(OR(MONTH(BF$14)=4,MONTH(BF$14)=10))</f>
        <v>1</v>
      </c>
      <c r="BG65" s="144">
        <f>N(AND(BG$14&gt;=$F65,BG$14&lt;Ввод!$G$88))*N(Ввод!$G$89=4)+N(AND(BG$14&gt;=$F65,BG$14&lt;Ввод!$G$88))*N(Ввод!$G$89=2)*N(OR(MONTH(BG$14)=4,MONTH(BG$14)=10))</f>
        <v>1</v>
      </c>
      <c r="BH65" s="144">
        <f>N(AND(BH$14&gt;=$F65,BH$14&lt;Ввод!$G$88))*N(Ввод!$G$89=4)+N(AND(BH$14&gt;=$F65,BH$14&lt;Ввод!$G$88))*N(Ввод!$G$89=2)*N(OR(MONTH(BH$14)=4,MONTH(BH$14)=10))</f>
        <v>1</v>
      </c>
      <c r="BI65" s="144">
        <f>N(AND(BI$14&gt;=$F65,BI$14&lt;Ввод!$G$88))*N(Ввод!$G$89=4)+N(AND(BI$14&gt;=$F65,BI$14&lt;Ввод!$G$88))*N(Ввод!$G$89=2)*N(OR(MONTH(BI$14)=4,MONTH(BI$14)=10))</f>
        <v>0</v>
      </c>
      <c r="BJ65" s="144">
        <f>N(AND(BJ$14&gt;=$F65,BJ$14&lt;Ввод!$G$88))*N(Ввод!$G$89=4)+N(AND(BJ$14&gt;=$F65,BJ$14&lt;Ввод!$G$88))*N(Ввод!$G$89=2)*N(OR(MONTH(BJ$14)=4,MONTH(BJ$14)=10))</f>
        <v>0</v>
      </c>
      <c r="BK65" s="144">
        <f>N(AND(BK$14&gt;=$F65,BK$14&lt;Ввод!$G$88))*N(Ввод!$G$89=4)+N(AND(BK$14&gt;=$F65,BK$14&lt;Ввод!$G$88))*N(Ввод!$G$89=2)*N(OR(MONTH(BK$14)=4,MONTH(BK$14)=10))</f>
        <v>0</v>
      </c>
      <c r="BL65" s="144">
        <f>N(AND(BL$14&gt;=$F65,BL$14&lt;Ввод!$G$88))*N(Ввод!$G$89=4)+N(AND(BL$14&gt;=$F65,BL$14&lt;Ввод!$G$88))*N(Ввод!$G$89=2)*N(OR(MONTH(BL$14)=4,MONTH(BL$14)=10))</f>
        <v>0</v>
      </c>
      <c r="BM65" s="144">
        <f>N(AND(BM$14&gt;=$F65,BM$14&lt;Ввод!$G$88))*N(Ввод!$G$89=4)+N(AND(BM$14&gt;=$F65,BM$14&lt;Ввод!$G$88))*N(Ввод!$G$89=2)*N(OR(MONTH(BM$14)=4,MONTH(BM$14)=10))</f>
        <v>0</v>
      </c>
      <c r="BN65" s="144">
        <f>N(AND(BN$14&gt;=$F65,BN$14&lt;Ввод!$G$88))*N(Ввод!$G$89=4)+N(AND(BN$14&gt;=$F65,BN$14&lt;Ввод!$G$88))*N(Ввод!$G$89=2)*N(OR(MONTH(BN$14)=4,MONTH(BN$14)=10))</f>
        <v>0</v>
      </c>
      <c r="BO65" s="144">
        <f>N(AND(BO$14&gt;=$F65,BO$14&lt;Ввод!$G$88))*N(Ввод!$G$89=4)+N(AND(BO$14&gt;=$F65,BO$14&lt;Ввод!$G$88))*N(Ввод!$G$89=2)*N(OR(MONTH(BO$14)=4,MONTH(BO$14)=10))</f>
        <v>0</v>
      </c>
      <c r="BP65" s="144">
        <f>N(AND(BP$14&gt;=$F65,BP$14&lt;Ввод!$G$88))*N(Ввод!$G$89=4)+N(AND(BP$14&gt;=$F65,BP$14&lt;Ввод!$G$88))*N(Ввод!$G$89=2)*N(OR(MONTH(BP$14)=4,MONTH(BP$14)=10))</f>
        <v>0</v>
      </c>
      <c r="BQ65" s="144">
        <f>N(AND(BQ$14&gt;=$F65,BQ$14&lt;Ввод!$G$88))*N(Ввод!$G$89=4)+N(AND(BQ$14&gt;=$F65,BQ$14&lt;Ввод!$G$88))*N(Ввод!$G$89=2)*N(OR(MONTH(BQ$14)=4,MONTH(BQ$14)=10))</f>
        <v>0</v>
      </c>
      <c r="BR65" s="144">
        <f>N(AND(BR$14&gt;=$F65,BR$14&lt;Ввод!$G$88))*N(Ввод!$G$89=4)+N(AND(BR$14&gt;=$F65,BR$14&lt;Ввод!$G$88))*N(Ввод!$G$89=2)*N(OR(MONTH(BR$14)=4,MONTH(BR$14)=10))</f>
        <v>0</v>
      </c>
      <c r="BS65" s="144">
        <f>N(AND(BS$14&gt;=$F65,BS$14&lt;Ввод!$G$88))*N(Ввод!$G$89=4)+N(AND(BS$14&gt;=$F65,BS$14&lt;Ввод!$G$88))*N(Ввод!$G$89=2)*N(OR(MONTH(BS$14)=4,MONTH(BS$14)=10))</f>
        <v>0</v>
      </c>
      <c r="BT65" s="144">
        <f>N(AND(BT$14&gt;=$F65,BT$14&lt;Ввод!$G$88))*N(Ввод!$G$89=4)+N(AND(BT$14&gt;=$F65,BT$14&lt;Ввод!$G$88))*N(Ввод!$G$89=2)*N(OR(MONTH(BT$14)=4,MONTH(BT$14)=10))</f>
        <v>0</v>
      </c>
      <c r="BU65" s="144">
        <f>N(AND(BU$14&gt;=$F65,BU$14&lt;Ввод!$G$88))*N(Ввод!$G$89=4)+N(AND(BU$14&gt;=$F65,BU$14&lt;Ввод!$G$88))*N(Ввод!$G$89=2)*N(OR(MONTH(BU$14)=4,MONTH(BU$14)=10))</f>
        <v>0</v>
      </c>
      <c r="BV65" s="144">
        <f>N(AND(BV$14&gt;=$F65,BV$14&lt;Ввод!$G$88))*N(Ввод!$G$89=4)+N(AND(BV$14&gt;=$F65,BV$14&lt;Ввод!$G$88))*N(Ввод!$G$89=2)*N(OR(MONTH(BV$14)=4,MONTH(BV$14)=10))</f>
        <v>0</v>
      </c>
      <c r="BW65" s="144">
        <f>N(AND(BW$14&gt;=$F65,BW$14&lt;Ввод!$G$88))*N(Ввод!$G$89=4)+N(AND(BW$14&gt;=$F65,BW$14&lt;Ввод!$G$88))*N(Ввод!$G$89=2)*N(OR(MONTH(BW$14)=4,MONTH(BW$14)=10))</f>
        <v>0</v>
      </c>
      <c r="BX65" s="144">
        <f>N(AND(BX$14&gt;=$F65,BX$14&lt;Ввод!$G$88))*N(Ввод!$G$89=4)+N(AND(BX$14&gt;=$F65,BX$14&lt;Ввод!$G$88))*N(Ввод!$G$89=2)*N(OR(MONTH(BX$14)=4,MONTH(BX$14)=10))</f>
        <v>0</v>
      </c>
      <c r="BY65" s="144">
        <f>N(AND(BY$14&gt;=$F65,BY$14&lt;Ввод!$G$88))*N(Ввод!$G$89=4)+N(AND(BY$14&gt;=$F65,BY$14&lt;Ввод!$G$88))*N(Ввод!$G$89=2)*N(OR(MONTH(BY$14)=4,MONTH(BY$14)=10))</f>
        <v>0</v>
      </c>
      <c r="BZ65" s="144">
        <f>N(AND(BZ$14&gt;=$F65,BZ$14&lt;Ввод!$G$88))*N(Ввод!$G$89=4)+N(AND(BZ$14&gt;=$F65,BZ$14&lt;Ввод!$G$88))*N(Ввод!$G$89=2)*N(OR(MONTH(BZ$14)=4,MONTH(BZ$14)=10))</f>
        <v>0</v>
      </c>
      <c r="CA65" s="144">
        <f>N(AND(CA$14&gt;=$F65,CA$14&lt;Ввод!$G$88))*N(Ввод!$G$89=4)+N(AND(CA$14&gt;=$F65,CA$14&lt;Ввод!$G$88))*N(Ввод!$G$89=2)*N(OR(MONTH(CA$14)=4,MONTH(CA$14)=10))</f>
        <v>0</v>
      </c>
      <c r="CB65" s="144">
        <f>N(AND(CB$14&gt;=$F65,CB$14&lt;Ввод!$G$88))*N(Ввод!$G$89=4)+N(AND(CB$14&gt;=$F65,CB$14&lt;Ввод!$G$88))*N(Ввод!$G$89=2)*N(OR(MONTH(CB$14)=4,MONTH(CB$14)=10))</f>
        <v>0</v>
      </c>
      <c r="CC65" s="144">
        <f>N(AND(CC$14&gt;=$F65,CC$14&lt;Ввод!$G$88))*N(Ввод!$G$89=4)+N(AND(CC$14&gt;=$F65,CC$14&lt;Ввод!$G$88))*N(Ввод!$G$89=2)*N(OR(MONTH(CC$14)=4,MONTH(CC$14)=10))</f>
        <v>0</v>
      </c>
      <c r="CD65" s="144">
        <f>N(AND(CD$14&gt;=$F65,CD$14&lt;Ввод!$G$88))*N(Ввод!$G$89=4)+N(AND(CD$14&gt;=$F65,CD$14&lt;Ввод!$G$88))*N(Ввод!$G$89=2)*N(OR(MONTH(CD$14)=4,MONTH(CD$14)=10))</f>
        <v>0</v>
      </c>
      <c r="CE65" s="144">
        <f>N(AND(CE$14&gt;=$F65,CE$14&lt;Ввод!$G$88))*N(Ввод!$G$89=4)+N(AND(CE$14&gt;=$F65,CE$14&lt;Ввод!$G$88))*N(Ввод!$G$89=2)*N(OR(MONTH(CE$14)=4,MONTH(CE$14)=10))</f>
        <v>0</v>
      </c>
      <c r="CF65" s="144">
        <f>N(AND(CF$14&gt;=$F65,CF$14&lt;Ввод!$G$88))*N(Ввод!$G$89=4)+N(AND(CF$14&gt;=$F65,CF$14&lt;Ввод!$G$88))*N(Ввод!$G$89=2)*N(OR(MONTH(CF$14)=4,MONTH(CF$14)=10))</f>
        <v>0</v>
      </c>
      <c r="CG65" s="144">
        <f>N(AND(CG$14&gt;=$F65,CG$14&lt;Ввод!$G$88))*N(Ввод!$G$89=4)+N(AND(CG$14&gt;=$F65,CG$14&lt;Ввод!$G$88))*N(Ввод!$G$89=2)*N(OR(MONTH(CG$14)=4,MONTH(CG$14)=10))</f>
        <v>0</v>
      </c>
      <c r="CH65" s="144">
        <f>N(AND(CH$14&gt;=$F65,CH$14&lt;Ввод!$G$88))*N(Ввод!$G$89=4)+N(AND(CH$14&gt;=$F65,CH$14&lt;Ввод!$G$88))*N(Ввод!$G$89=2)*N(OR(MONTH(CH$14)=4,MONTH(CH$14)=10))</f>
        <v>0</v>
      </c>
      <c r="CI65" s="144">
        <f>N(AND(CI$14&gt;=$F65,CI$14&lt;Ввод!$G$88))*N(Ввод!$G$89=4)+N(AND(CI$14&gt;=$F65,CI$14&lt;Ввод!$G$88))*N(Ввод!$G$89=2)*N(OR(MONTH(CI$14)=4,MONTH(CI$14)=10))</f>
        <v>0</v>
      </c>
      <c r="CJ65" s="144">
        <f>N(AND(CJ$14&gt;=$F65,CJ$14&lt;Ввод!$G$88))*N(Ввод!$G$89=4)+N(AND(CJ$14&gt;=$F65,CJ$14&lt;Ввод!$G$88))*N(Ввод!$G$89=2)*N(OR(MONTH(CJ$14)=4,MONTH(CJ$14)=10))</f>
        <v>0</v>
      </c>
      <c r="CK65" s="144">
        <f>N(AND(CK$14&gt;=$F65,CK$14&lt;Ввод!$G$88))*N(Ввод!$G$89=4)+N(AND(CK$14&gt;=$F65,CK$14&lt;Ввод!$G$88))*N(Ввод!$G$89=2)*N(OR(MONTH(CK$14)=4,MONTH(CK$14)=10))</f>
        <v>0</v>
      </c>
      <c r="CL65" s="144">
        <f>N(AND(CL$14&gt;=$F65,CL$14&lt;Ввод!$G$88))*N(Ввод!$G$89=4)+N(AND(CL$14&gt;=$F65,CL$14&lt;Ввод!$G$88))*N(Ввод!$G$89=2)*N(OR(MONTH(CL$14)=4,MONTH(CL$14)=10))</f>
        <v>0</v>
      </c>
      <c r="CM65" s="144">
        <f>N(AND(CM$14&gt;=$F65,CM$14&lt;Ввод!$G$88))*N(Ввод!$G$89=4)+N(AND(CM$14&gt;=$F65,CM$14&lt;Ввод!$G$88))*N(Ввод!$G$89=2)*N(OR(MONTH(CM$14)=4,MONTH(CM$14)=10))</f>
        <v>0</v>
      </c>
      <c r="CN65" s="144">
        <f>N(AND(CN$14&gt;=$F65,CN$14&lt;Ввод!$G$88))*N(Ввод!$G$89=4)+N(AND(CN$14&gt;=$F65,CN$14&lt;Ввод!$G$88))*N(Ввод!$G$89=2)*N(OR(MONTH(CN$14)=4,MONTH(CN$14)=10))</f>
        <v>0</v>
      </c>
      <c r="CO65" s="144">
        <f>N(AND(CO$14&gt;=$F65,CO$14&lt;Ввод!$G$88))*N(Ввод!$G$89=4)+N(AND(CO$14&gt;=$F65,CO$14&lt;Ввод!$G$88))*N(Ввод!$G$89=2)*N(OR(MONTH(CO$14)=4,MONTH(CO$14)=10))</f>
        <v>0</v>
      </c>
      <c r="CP65" s="144">
        <f>N(AND(CP$14&gt;=$F65,CP$14&lt;Ввод!$G$88))*N(Ввод!$G$89=4)+N(AND(CP$14&gt;=$F65,CP$14&lt;Ввод!$G$88))*N(Ввод!$G$89=2)*N(OR(MONTH(CP$14)=4,MONTH(CP$14)=10))</f>
        <v>0</v>
      </c>
      <c r="CQ65" s="144">
        <f>N(AND(CQ$14&gt;=$F65,CQ$14&lt;Ввод!$G$88))*N(Ввод!$G$89=4)+N(AND(CQ$14&gt;=$F65,CQ$14&lt;Ввод!$G$88))*N(Ввод!$G$89=2)*N(OR(MONTH(CQ$14)=4,MONTH(CQ$14)=10))</f>
        <v>0</v>
      </c>
      <c r="CR65" s="144">
        <f>N(AND(CR$14&gt;=$F65,CR$14&lt;Ввод!$G$88))*N(Ввод!$G$89=4)+N(AND(CR$14&gt;=$F65,CR$14&lt;Ввод!$G$88))*N(Ввод!$G$89=2)*N(OR(MONTH(CR$14)=4,MONTH(CR$14)=10))</f>
        <v>0</v>
      </c>
      <c r="CS65" s="144">
        <f>N(AND(CS$14&gt;=$F65,CS$14&lt;Ввод!$G$88))*N(Ввод!$G$89=4)+N(AND(CS$14&gt;=$F65,CS$14&lt;Ввод!$G$88))*N(Ввод!$G$89=2)*N(OR(MONTH(CS$14)=4,MONTH(CS$14)=10))</f>
        <v>0</v>
      </c>
      <c r="CT65" s="144">
        <f>N(AND(CT$14&gt;=$F65,CT$14&lt;Ввод!$G$88))*N(Ввод!$G$89=4)+N(AND(CT$14&gt;=$F65,CT$14&lt;Ввод!$G$88))*N(Ввод!$G$89=2)*N(OR(MONTH(CT$14)=4,MONTH(CT$14)=10))</f>
        <v>0</v>
      </c>
      <c r="CU65" s="144">
        <f>N(AND(CU$14&gt;=$F65,CU$14&lt;Ввод!$G$88))*N(Ввод!$G$89=4)+N(AND(CU$14&gt;=$F65,CU$14&lt;Ввод!$G$88))*N(Ввод!$G$89=2)*N(OR(MONTH(CU$14)=4,MONTH(CU$14)=10))</f>
        <v>0</v>
      </c>
      <c r="CV65" s="144">
        <f>N(AND(CV$14&gt;=$F65,CV$14&lt;Ввод!$G$88))*N(Ввод!$G$89=4)+N(AND(CV$14&gt;=$F65,CV$14&lt;Ввод!$G$88))*N(Ввод!$G$89=2)*N(OR(MONTH(CV$14)=4,MONTH(CV$14)=10))</f>
        <v>0</v>
      </c>
      <c r="CW65" s="144">
        <f>N(AND(CW$14&gt;=$F65,CW$14&lt;Ввод!$G$88))*N(Ввод!$G$89=4)+N(AND(CW$14&gt;=$F65,CW$14&lt;Ввод!$G$88))*N(Ввод!$G$89=2)*N(OR(MONTH(CW$14)=4,MONTH(CW$14)=10))</f>
        <v>0</v>
      </c>
      <c r="CX65" s="144">
        <f>N(AND(CX$14&gt;=$F65,CX$14&lt;Ввод!$G$88))*N(Ввод!$G$89=4)+N(AND(CX$14&gt;=$F65,CX$14&lt;Ввод!$G$88))*N(Ввод!$G$89=2)*N(OR(MONTH(CX$14)=4,MONTH(CX$14)=10))</f>
        <v>0</v>
      </c>
      <c r="CY65" s="144">
        <f>N(AND(CY$14&gt;=$F65,CY$14&lt;Ввод!$G$88))*N(Ввод!$G$89=4)+N(AND(CY$14&gt;=$F65,CY$14&lt;Ввод!$G$88))*N(Ввод!$G$89=2)*N(OR(MONTH(CY$14)=4,MONTH(CY$14)=10))</f>
        <v>0</v>
      </c>
      <c r="CZ65" s="144">
        <f>N(AND(CZ$14&gt;=$F65,CZ$14&lt;Ввод!$G$88))*N(Ввод!$G$89=4)+N(AND(CZ$14&gt;=$F65,CZ$14&lt;Ввод!$G$88))*N(Ввод!$G$89=2)*N(OR(MONTH(CZ$14)=4,MONTH(CZ$14)=10))</f>
        <v>0</v>
      </c>
      <c r="DA65" s="144">
        <f>N(AND(DA$14&gt;=$F65,DA$14&lt;Ввод!$G$88))*N(Ввод!$G$89=4)+N(AND(DA$14&gt;=$F65,DA$14&lt;Ввод!$G$88))*N(Ввод!$G$89=2)*N(OR(MONTH(DA$14)=4,MONTH(DA$14)=10))</f>
        <v>0</v>
      </c>
      <c r="DB65" s="144">
        <f>N(AND(DB$14&gt;=$F65,DB$14&lt;Ввод!$G$88))*N(Ввод!$G$89=4)+N(AND(DB$14&gt;=$F65,DB$14&lt;Ввод!$G$88))*N(Ввод!$G$89=2)*N(OR(MONTH(DB$14)=4,MONTH(DB$14)=10))</f>
        <v>0</v>
      </c>
      <c r="DC65" s="144">
        <f>N(AND(DC$14&gt;=$F65,DC$14&lt;Ввод!$G$88))*N(Ввод!$G$89=4)+N(AND(DC$14&gt;=$F65,DC$14&lt;Ввод!$G$88))*N(Ввод!$G$89=2)*N(OR(MONTH(DC$14)=4,MONTH(DC$14)=10))</f>
        <v>0</v>
      </c>
      <c r="DD65" s="144">
        <f>N(AND(DD$14&gt;=$F65,DD$14&lt;Ввод!$G$88))*N(Ввод!$G$89=4)+N(AND(DD$14&gt;=$F65,DD$14&lt;Ввод!$G$88))*N(Ввод!$G$89=2)*N(OR(MONTH(DD$14)=4,MONTH(DD$14)=10))</f>
        <v>0</v>
      </c>
      <c r="DE65" s="144">
        <f>N(AND(DE$14&gt;=$F65,DE$14&lt;Ввод!$G$88))*N(Ввод!$G$89=4)+N(AND(DE$14&gt;=$F65,DE$14&lt;Ввод!$G$88))*N(Ввод!$G$89=2)*N(OR(MONTH(DE$14)=4,MONTH(DE$14)=10))</f>
        <v>0</v>
      </c>
      <c r="DF65" s="144">
        <f>N(AND(DF$14&gt;=$F65,DF$14&lt;Ввод!$G$88))*N(Ввод!$G$89=4)+N(AND(DF$14&gt;=$F65,DF$14&lt;Ввод!$G$88))*N(Ввод!$G$89=2)*N(OR(MONTH(DF$14)=4,MONTH(DF$14)=10))</f>
        <v>0</v>
      </c>
      <c r="DG65" s="144">
        <f>N(AND(DG$14&gt;=$F65,DG$14&lt;Ввод!$G$88))*N(Ввод!$G$89=4)+N(AND(DG$14&gt;=$F65,DG$14&lt;Ввод!$G$88))*N(Ввод!$G$89=2)*N(OR(MONTH(DG$14)=4,MONTH(DG$14)=10))</f>
        <v>0</v>
      </c>
      <c r="DH65" s="144">
        <f>N(AND(DH$14&gt;=$F65,DH$14&lt;Ввод!$G$88))*N(Ввод!$G$89=4)+N(AND(DH$14&gt;=$F65,DH$14&lt;Ввод!$G$88))*N(Ввод!$G$89=2)*N(OR(MONTH(DH$14)=4,MONTH(DH$14)=10))</f>
        <v>0</v>
      </c>
      <c r="DI65" s="144">
        <f>N(AND(DI$14&gt;=$F65,DI$14&lt;Ввод!$G$88))*N(Ввод!$G$89=4)+N(AND(DI$14&gt;=$F65,DI$14&lt;Ввод!$G$88))*N(Ввод!$G$89=2)*N(OR(MONTH(DI$14)=4,MONTH(DI$14)=10))</f>
        <v>0</v>
      </c>
      <c r="DJ65" s="144">
        <f>N(AND(DJ$14&gt;=$F65,DJ$14&lt;Ввод!$G$88))*N(Ввод!$G$89=4)+N(AND(DJ$14&gt;=$F65,DJ$14&lt;Ввод!$G$88))*N(Ввод!$G$89=2)*N(OR(MONTH(DJ$14)=4,MONTH(DJ$14)=10))</f>
        <v>0</v>
      </c>
    </row>
    <row r="66" spans="2:114" ht="15" hidden="1" customHeight="1" outlineLevel="1" x14ac:dyDescent="0.25">
      <c r="B66" t="s">
        <v>496</v>
      </c>
      <c r="F66" s="38">
        <f t="shared" si="37"/>
        <v>47392</v>
      </c>
      <c r="G66" s="42">
        <f>MATCH(DATE(YEAR(F66),MONTH(F66)-Ввод!$G$86*3*4,DAY(F66)),J$14:DJ$14,0)-1</f>
        <v>15</v>
      </c>
      <c r="H66" s="144">
        <f t="shared" ca="1" si="35"/>
        <v>0</v>
      </c>
      <c r="I66" s="144">
        <f t="shared" ref="I66:I69" si="38">SUM(J66:DJ66)</f>
        <v>20</v>
      </c>
      <c r="J66" s="144">
        <f>N(AND(J$14&gt;=$F66,J$14&lt;Ввод!$G$88))*N(Ввод!$G$89=4)+N(AND(J$14&gt;=$F66,J$14&lt;Ввод!$G$88))*N(Ввод!$G$89=2)*N(OR(MONTH(J$14)=4,MONTH(J$14)=10))</f>
        <v>0</v>
      </c>
      <c r="K66" s="144">
        <f>N(AND(K$14&gt;=$F66,K$14&lt;Ввод!$G$88))*N(Ввод!$G$89=4)+N(AND(K$14&gt;=$F66,K$14&lt;Ввод!$G$88))*N(Ввод!$G$89=2)*N(OR(MONTH(K$14)=4,MONTH(K$14)=10))</f>
        <v>0</v>
      </c>
      <c r="L66" s="144">
        <f>N(AND(L$14&gt;=$F66,L$14&lt;Ввод!$G$88))*N(Ввод!$G$89=4)+N(AND(L$14&gt;=$F66,L$14&lt;Ввод!$G$88))*N(Ввод!$G$89=2)*N(OR(MONTH(L$14)=4,MONTH(L$14)=10))</f>
        <v>0</v>
      </c>
      <c r="M66" s="144">
        <f>N(AND(M$14&gt;=$F66,M$14&lt;Ввод!$G$88))*N(Ввод!$G$89=4)+N(AND(M$14&gt;=$F66,M$14&lt;Ввод!$G$88))*N(Ввод!$G$89=2)*N(OR(MONTH(M$14)=4,MONTH(M$14)=10))</f>
        <v>0</v>
      </c>
      <c r="N66" s="144">
        <f>N(AND(N$14&gt;=$F66,N$14&lt;Ввод!$G$88))*N(Ввод!$G$89=4)+N(AND(N$14&gt;=$F66,N$14&lt;Ввод!$G$88))*N(Ввод!$G$89=2)*N(OR(MONTH(N$14)=4,MONTH(N$14)=10))</f>
        <v>0</v>
      </c>
      <c r="O66" s="144">
        <f>N(AND(O$14&gt;=$F66,O$14&lt;Ввод!$G$88))*N(Ввод!$G$89=4)+N(AND(O$14&gt;=$F66,O$14&lt;Ввод!$G$88))*N(Ввод!$G$89=2)*N(OR(MONTH(O$14)=4,MONTH(O$14)=10))</f>
        <v>0</v>
      </c>
      <c r="P66" s="144">
        <f>N(AND(P$14&gt;=$F66,P$14&lt;Ввод!$G$88))*N(Ввод!$G$89=4)+N(AND(P$14&gt;=$F66,P$14&lt;Ввод!$G$88))*N(Ввод!$G$89=2)*N(OR(MONTH(P$14)=4,MONTH(P$14)=10))</f>
        <v>0</v>
      </c>
      <c r="Q66" s="144">
        <f>N(AND(Q$14&gt;=$F66,Q$14&lt;Ввод!$G$88))*N(Ввод!$G$89=4)+N(AND(Q$14&gt;=$F66,Q$14&lt;Ввод!$G$88))*N(Ввод!$G$89=2)*N(OR(MONTH(Q$14)=4,MONTH(Q$14)=10))</f>
        <v>0</v>
      </c>
      <c r="R66" s="144">
        <f>N(AND(R$14&gt;=$F66,R$14&lt;Ввод!$G$88))*N(Ввод!$G$89=4)+N(AND(R$14&gt;=$F66,R$14&lt;Ввод!$G$88))*N(Ввод!$G$89=2)*N(OR(MONTH(R$14)=4,MONTH(R$14)=10))</f>
        <v>0</v>
      </c>
      <c r="S66" s="144">
        <f>N(AND(S$14&gt;=$F66,S$14&lt;Ввод!$G$88))*N(Ввод!$G$89=4)+N(AND(S$14&gt;=$F66,S$14&lt;Ввод!$G$88))*N(Ввод!$G$89=2)*N(OR(MONTH(S$14)=4,MONTH(S$14)=10))</f>
        <v>0</v>
      </c>
      <c r="T66" s="144">
        <f>N(AND(T$14&gt;=$F66,T$14&lt;Ввод!$G$88))*N(Ввод!$G$89=4)+N(AND(T$14&gt;=$F66,T$14&lt;Ввод!$G$88))*N(Ввод!$G$89=2)*N(OR(MONTH(T$14)=4,MONTH(T$14)=10))</f>
        <v>0</v>
      </c>
      <c r="U66" s="144">
        <f>N(AND(U$14&gt;=$F66,U$14&lt;Ввод!$G$88))*N(Ввод!$G$89=4)+N(AND(U$14&gt;=$F66,U$14&lt;Ввод!$G$88))*N(Ввод!$G$89=2)*N(OR(MONTH(U$14)=4,MONTH(U$14)=10))</f>
        <v>0</v>
      </c>
      <c r="V66" s="144">
        <f>N(AND(V$14&gt;=$F66,V$14&lt;Ввод!$G$88))*N(Ввод!$G$89=4)+N(AND(V$14&gt;=$F66,V$14&lt;Ввод!$G$88))*N(Ввод!$G$89=2)*N(OR(MONTH(V$14)=4,MONTH(V$14)=10))</f>
        <v>0</v>
      </c>
      <c r="W66" s="144">
        <f>N(AND(W$14&gt;=$F66,W$14&lt;Ввод!$G$88))*N(Ввод!$G$89=4)+N(AND(W$14&gt;=$F66,W$14&lt;Ввод!$G$88))*N(Ввод!$G$89=2)*N(OR(MONTH(W$14)=4,MONTH(W$14)=10))</f>
        <v>0</v>
      </c>
      <c r="X66" s="144">
        <f>N(AND(X$14&gt;=$F66,X$14&lt;Ввод!$G$88))*N(Ввод!$G$89=4)+N(AND(X$14&gt;=$F66,X$14&lt;Ввод!$G$88))*N(Ввод!$G$89=2)*N(OR(MONTH(X$14)=4,MONTH(X$14)=10))</f>
        <v>0</v>
      </c>
      <c r="Y66" s="144">
        <f>N(AND(Y$14&gt;=$F66,Y$14&lt;Ввод!$G$88))*N(Ввод!$G$89=4)+N(AND(Y$14&gt;=$F66,Y$14&lt;Ввод!$G$88))*N(Ввод!$G$89=2)*N(OR(MONTH(Y$14)=4,MONTH(Y$14)=10))</f>
        <v>0</v>
      </c>
      <c r="Z66" s="144">
        <f>N(AND(Z$14&gt;=$F66,Z$14&lt;Ввод!$G$88))*N(Ввод!$G$89=4)+N(AND(Z$14&gt;=$F66,Z$14&lt;Ввод!$G$88))*N(Ввод!$G$89=2)*N(OR(MONTH(Z$14)=4,MONTH(Z$14)=10))</f>
        <v>0</v>
      </c>
      <c r="AA66" s="144">
        <f>N(AND(AA$14&gt;=$F66,AA$14&lt;Ввод!$G$88))*N(Ввод!$G$89=4)+N(AND(AA$14&gt;=$F66,AA$14&lt;Ввод!$G$88))*N(Ввод!$G$89=2)*N(OR(MONTH(AA$14)=4,MONTH(AA$14)=10))</f>
        <v>0</v>
      </c>
      <c r="AB66" s="144">
        <f>N(AND(AB$14&gt;=$F66,AB$14&lt;Ввод!$G$88))*N(Ввод!$G$89=4)+N(AND(AB$14&gt;=$F66,AB$14&lt;Ввод!$G$88))*N(Ввод!$G$89=2)*N(OR(MONTH(AB$14)=4,MONTH(AB$14)=10))</f>
        <v>0</v>
      </c>
      <c r="AC66" s="144">
        <f>N(AND(AC$14&gt;=$F66,AC$14&lt;Ввод!$G$88))*N(Ввод!$G$89=4)+N(AND(AC$14&gt;=$F66,AC$14&lt;Ввод!$G$88))*N(Ввод!$G$89=2)*N(OR(MONTH(AC$14)=4,MONTH(AC$14)=10))</f>
        <v>0</v>
      </c>
      <c r="AD66" s="144">
        <f>N(AND(AD$14&gt;=$F66,AD$14&lt;Ввод!$G$88))*N(Ввод!$G$89=4)+N(AND(AD$14&gt;=$F66,AD$14&lt;Ввод!$G$88))*N(Ввод!$G$89=2)*N(OR(MONTH(AD$14)=4,MONTH(AD$14)=10))</f>
        <v>0</v>
      </c>
      <c r="AE66" s="144">
        <f>N(AND(AE$14&gt;=$F66,AE$14&lt;Ввод!$G$88))*N(Ввод!$G$89=4)+N(AND(AE$14&gt;=$F66,AE$14&lt;Ввод!$G$88))*N(Ввод!$G$89=2)*N(OR(MONTH(AE$14)=4,MONTH(AE$14)=10))</f>
        <v>0</v>
      </c>
      <c r="AF66" s="144">
        <f>N(AND(AF$14&gt;=$F66,AF$14&lt;Ввод!$G$88))*N(Ввод!$G$89=4)+N(AND(AF$14&gt;=$F66,AF$14&lt;Ввод!$G$88))*N(Ввод!$G$89=2)*N(OR(MONTH(AF$14)=4,MONTH(AF$14)=10))</f>
        <v>0</v>
      </c>
      <c r="AG66" s="144">
        <f>N(AND(AG$14&gt;=$F66,AG$14&lt;Ввод!$G$88))*N(Ввод!$G$89=4)+N(AND(AG$14&gt;=$F66,AG$14&lt;Ввод!$G$88))*N(Ввод!$G$89=2)*N(OR(MONTH(AG$14)=4,MONTH(AG$14)=10))</f>
        <v>0</v>
      </c>
      <c r="AH66" s="144">
        <f>N(AND(AH$14&gt;=$F66,AH$14&lt;Ввод!$G$88))*N(Ввод!$G$89=4)+N(AND(AH$14&gt;=$F66,AH$14&lt;Ввод!$G$88))*N(Ввод!$G$89=2)*N(OR(MONTH(AH$14)=4,MONTH(AH$14)=10))</f>
        <v>0</v>
      </c>
      <c r="AI66" s="144">
        <f>N(AND(AI$14&gt;=$F66,AI$14&lt;Ввод!$G$88))*N(Ввод!$G$89=4)+N(AND(AI$14&gt;=$F66,AI$14&lt;Ввод!$G$88))*N(Ввод!$G$89=2)*N(OR(MONTH(AI$14)=4,MONTH(AI$14)=10))</f>
        <v>0</v>
      </c>
      <c r="AJ66" s="144">
        <f>N(AND(AJ$14&gt;=$F66,AJ$14&lt;Ввод!$G$88))*N(Ввод!$G$89=4)+N(AND(AJ$14&gt;=$F66,AJ$14&lt;Ввод!$G$88))*N(Ввод!$G$89=2)*N(OR(MONTH(AJ$14)=4,MONTH(AJ$14)=10))</f>
        <v>0</v>
      </c>
      <c r="AK66" s="144">
        <f>N(AND(AK$14&gt;=$F66,AK$14&lt;Ввод!$G$88))*N(Ввод!$G$89=4)+N(AND(AK$14&gt;=$F66,AK$14&lt;Ввод!$G$88))*N(Ввод!$G$89=2)*N(OR(MONTH(AK$14)=4,MONTH(AK$14)=10))</f>
        <v>0</v>
      </c>
      <c r="AL66" s="144">
        <f>N(AND(AL$14&gt;=$F66,AL$14&lt;Ввод!$G$88))*N(Ввод!$G$89=4)+N(AND(AL$14&gt;=$F66,AL$14&lt;Ввод!$G$88))*N(Ввод!$G$89=2)*N(OR(MONTH(AL$14)=4,MONTH(AL$14)=10))</f>
        <v>0</v>
      </c>
      <c r="AM66" s="144">
        <f>N(AND(AM$14&gt;=$F66,AM$14&lt;Ввод!$G$88))*N(Ввод!$G$89=4)+N(AND(AM$14&gt;=$F66,AM$14&lt;Ввод!$G$88))*N(Ввод!$G$89=2)*N(OR(MONTH(AM$14)=4,MONTH(AM$14)=10))</f>
        <v>0</v>
      </c>
      <c r="AN66" s="144">
        <f>N(AND(AN$14&gt;=$F66,AN$14&lt;Ввод!$G$88))*N(Ввод!$G$89=4)+N(AND(AN$14&gt;=$F66,AN$14&lt;Ввод!$G$88))*N(Ввод!$G$89=2)*N(OR(MONTH(AN$14)=4,MONTH(AN$14)=10))</f>
        <v>0</v>
      </c>
      <c r="AO66" s="144">
        <f>N(AND(AO$14&gt;=$F66,AO$14&lt;Ввод!$G$88))*N(Ввод!$G$89=4)+N(AND(AO$14&gt;=$F66,AO$14&lt;Ввод!$G$88))*N(Ввод!$G$89=2)*N(OR(MONTH(AO$14)=4,MONTH(AO$14)=10))</f>
        <v>1</v>
      </c>
      <c r="AP66" s="144">
        <f>N(AND(AP$14&gt;=$F66,AP$14&lt;Ввод!$G$88))*N(Ввод!$G$89=4)+N(AND(AP$14&gt;=$F66,AP$14&lt;Ввод!$G$88))*N(Ввод!$G$89=2)*N(OR(MONTH(AP$14)=4,MONTH(AP$14)=10))</f>
        <v>1</v>
      </c>
      <c r="AQ66" s="144">
        <f>N(AND(AQ$14&gt;=$F66,AQ$14&lt;Ввод!$G$88))*N(Ввод!$G$89=4)+N(AND(AQ$14&gt;=$F66,AQ$14&lt;Ввод!$G$88))*N(Ввод!$G$89=2)*N(OR(MONTH(AQ$14)=4,MONTH(AQ$14)=10))</f>
        <v>1</v>
      </c>
      <c r="AR66" s="144">
        <f>N(AND(AR$14&gt;=$F66,AR$14&lt;Ввод!$G$88))*N(Ввод!$G$89=4)+N(AND(AR$14&gt;=$F66,AR$14&lt;Ввод!$G$88))*N(Ввод!$G$89=2)*N(OR(MONTH(AR$14)=4,MONTH(AR$14)=10))</f>
        <v>1</v>
      </c>
      <c r="AS66" s="144">
        <f>N(AND(AS$14&gt;=$F66,AS$14&lt;Ввод!$G$88))*N(Ввод!$G$89=4)+N(AND(AS$14&gt;=$F66,AS$14&lt;Ввод!$G$88))*N(Ввод!$G$89=2)*N(OR(MONTH(AS$14)=4,MONTH(AS$14)=10))</f>
        <v>1</v>
      </c>
      <c r="AT66" s="144">
        <f>N(AND(AT$14&gt;=$F66,AT$14&lt;Ввод!$G$88))*N(Ввод!$G$89=4)+N(AND(AT$14&gt;=$F66,AT$14&lt;Ввод!$G$88))*N(Ввод!$G$89=2)*N(OR(MONTH(AT$14)=4,MONTH(AT$14)=10))</f>
        <v>1</v>
      </c>
      <c r="AU66" s="144">
        <f>N(AND(AU$14&gt;=$F66,AU$14&lt;Ввод!$G$88))*N(Ввод!$G$89=4)+N(AND(AU$14&gt;=$F66,AU$14&lt;Ввод!$G$88))*N(Ввод!$G$89=2)*N(OR(MONTH(AU$14)=4,MONTH(AU$14)=10))</f>
        <v>1</v>
      </c>
      <c r="AV66" s="144">
        <f>N(AND(AV$14&gt;=$F66,AV$14&lt;Ввод!$G$88))*N(Ввод!$G$89=4)+N(AND(AV$14&gt;=$F66,AV$14&lt;Ввод!$G$88))*N(Ввод!$G$89=2)*N(OR(MONTH(AV$14)=4,MONTH(AV$14)=10))</f>
        <v>1</v>
      </c>
      <c r="AW66" s="144">
        <f>N(AND(AW$14&gt;=$F66,AW$14&lt;Ввод!$G$88))*N(Ввод!$G$89=4)+N(AND(AW$14&gt;=$F66,AW$14&lt;Ввод!$G$88))*N(Ввод!$G$89=2)*N(OR(MONTH(AW$14)=4,MONTH(AW$14)=10))</f>
        <v>1</v>
      </c>
      <c r="AX66" s="144">
        <f>N(AND(AX$14&gt;=$F66,AX$14&lt;Ввод!$G$88))*N(Ввод!$G$89=4)+N(AND(AX$14&gt;=$F66,AX$14&lt;Ввод!$G$88))*N(Ввод!$G$89=2)*N(OR(MONTH(AX$14)=4,MONTH(AX$14)=10))</f>
        <v>1</v>
      </c>
      <c r="AY66" s="144">
        <f>N(AND(AY$14&gt;=$F66,AY$14&lt;Ввод!$G$88))*N(Ввод!$G$89=4)+N(AND(AY$14&gt;=$F66,AY$14&lt;Ввод!$G$88))*N(Ввод!$G$89=2)*N(OR(MONTH(AY$14)=4,MONTH(AY$14)=10))</f>
        <v>1</v>
      </c>
      <c r="AZ66" s="144">
        <f>N(AND(AZ$14&gt;=$F66,AZ$14&lt;Ввод!$G$88))*N(Ввод!$G$89=4)+N(AND(AZ$14&gt;=$F66,AZ$14&lt;Ввод!$G$88))*N(Ввод!$G$89=2)*N(OR(MONTH(AZ$14)=4,MONTH(AZ$14)=10))</f>
        <v>1</v>
      </c>
      <c r="BA66" s="144">
        <f>N(AND(BA$14&gt;=$F66,BA$14&lt;Ввод!$G$88))*N(Ввод!$G$89=4)+N(AND(BA$14&gt;=$F66,BA$14&lt;Ввод!$G$88))*N(Ввод!$G$89=2)*N(OR(MONTH(BA$14)=4,MONTH(BA$14)=10))</f>
        <v>1</v>
      </c>
      <c r="BB66" s="144">
        <f>N(AND(BB$14&gt;=$F66,BB$14&lt;Ввод!$G$88))*N(Ввод!$G$89=4)+N(AND(BB$14&gt;=$F66,BB$14&lt;Ввод!$G$88))*N(Ввод!$G$89=2)*N(OR(MONTH(BB$14)=4,MONTH(BB$14)=10))</f>
        <v>1</v>
      </c>
      <c r="BC66" s="144">
        <f>N(AND(BC$14&gt;=$F66,BC$14&lt;Ввод!$G$88))*N(Ввод!$G$89=4)+N(AND(BC$14&gt;=$F66,BC$14&lt;Ввод!$G$88))*N(Ввод!$G$89=2)*N(OR(MONTH(BC$14)=4,MONTH(BC$14)=10))</f>
        <v>1</v>
      </c>
      <c r="BD66" s="144">
        <f>N(AND(BD$14&gt;=$F66,BD$14&lt;Ввод!$G$88))*N(Ввод!$G$89=4)+N(AND(BD$14&gt;=$F66,BD$14&lt;Ввод!$G$88))*N(Ввод!$G$89=2)*N(OR(MONTH(BD$14)=4,MONTH(BD$14)=10))</f>
        <v>1</v>
      </c>
      <c r="BE66" s="144">
        <f>N(AND(BE$14&gt;=$F66,BE$14&lt;Ввод!$G$88))*N(Ввод!$G$89=4)+N(AND(BE$14&gt;=$F66,BE$14&lt;Ввод!$G$88))*N(Ввод!$G$89=2)*N(OR(MONTH(BE$14)=4,MONTH(BE$14)=10))</f>
        <v>1</v>
      </c>
      <c r="BF66" s="144">
        <f>N(AND(BF$14&gt;=$F66,BF$14&lt;Ввод!$G$88))*N(Ввод!$G$89=4)+N(AND(BF$14&gt;=$F66,BF$14&lt;Ввод!$G$88))*N(Ввод!$G$89=2)*N(OR(MONTH(BF$14)=4,MONTH(BF$14)=10))</f>
        <v>1</v>
      </c>
      <c r="BG66" s="144">
        <f>N(AND(BG$14&gt;=$F66,BG$14&lt;Ввод!$G$88))*N(Ввод!$G$89=4)+N(AND(BG$14&gt;=$F66,BG$14&lt;Ввод!$G$88))*N(Ввод!$G$89=2)*N(OR(MONTH(BG$14)=4,MONTH(BG$14)=10))</f>
        <v>1</v>
      </c>
      <c r="BH66" s="144">
        <f>N(AND(BH$14&gt;=$F66,BH$14&lt;Ввод!$G$88))*N(Ввод!$G$89=4)+N(AND(BH$14&gt;=$F66,BH$14&lt;Ввод!$G$88))*N(Ввод!$G$89=2)*N(OR(MONTH(BH$14)=4,MONTH(BH$14)=10))</f>
        <v>1</v>
      </c>
      <c r="BI66" s="144">
        <f>N(AND(BI$14&gt;=$F66,BI$14&lt;Ввод!$G$88))*N(Ввод!$G$89=4)+N(AND(BI$14&gt;=$F66,BI$14&lt;Ввод!$G$88))*N(Ввод!$G$89=2)*N(OR(MONTH(BI$14)=4,MONTH(BI$14)=10))</f>
        <v>0</v>
      </c>
      <c r="BJ66" s="144">
        <f>N(AND(BJ$14&gt;=$F66,BJ$14&lt;Ввод!$G$88))*N(Ввод!$G$89=4)+N(AND(BJ$14&gt;=$F66,BJ$14&lt;Ввод!$G$88))*N(Ввод!$G$89=2)*N(OR(MONTH(BJ$14)=4,MONTH(BJ$14)=10))</f>
        <v>0</v>
      </c>
      <c r="BK66" s="144">
        <f>N(AND(BK$14&gt;=$F66,BK$14&lt;Ввод!$G$88))*N(Ввод!$G$89=4)+N(AND(BK$14&gt;=$F66,BK$14&lt;Ввод!$G$88))*N(Ввод!$G$89=2)*N(OR(MONTH(BK$14)=4,MONTH(BK$14)=10))</f>
        <v>0</v>
      </c>
      <c r="BL66" s="144">
        <f>N(AND(BL$14&gt;=$F66,BL$14&lt;Ввод!$G$88))*N(Ввод!$G$89=4)+N(AND(BL$14&gt;=$F66,BL$14&lt;Ввод!$G$88))*N(Ввод!$G$89=2)*N(OR(MONTH(BL$14)=4,MONTH(BL$14)=10))</f>
        <v>0</v>
      </c>
      <c r="BM66" s="144">
        <f>N(AND(BM$14&gt;=$F66,BM$14&lt;Ввод!$G$88))*N(Ввод!$G$89=4)+N(AND(BM$14&gt;=$F66,BM$14&lt;Ввод!$G$88))*N(Ввод!$G$89=2)*N(OR(MONTH(BM$14)=4,MONTH(BM$14)=10))</f>
        <v>0</v>
      </c>
      <c r="BN66" s="144">
        <f>N(AND(BN$14&gt;=$F66,BN$14&lt;Ввод!$G$88))*N(Ввод!$G$89=4)+N(AND(BN$14&gt;=$F66,BN$14&lt;Ввод!$G$88))*N(Ввод!$G$89=2)*N(OR(MONTH(BN$14)=4,MONTH(BN$14)=10))</f>
        <v>0</v>
      </c>
      <c r="BO66" s="144">
        <f>N(AND(BO$14&gt;=$F66,BO$14&lt;Ввод!$G$88))*N(Ввод!$G$89=4)+N(AND(BO$14&gt;=$F66,BO$14&lt;Ввод!$G$88))*N(Ввод!$G$89=2)*N(OR(MONTH(BO$14)=4,MONTH(BO$14)=10))</f>
        <v>0</v>
      </c>
      <c r="BP66" s="144">
        <f>N(AND(BP$14&gt;=$F66,BP$14&lt;Ввод!$G$88))*N(Ввод!$G$89=4)+N(AND(BP$14&gt;=$F66,BP$14&lt;Ввод!$G$88))*N(Ввод!$G$89=2)*N(OR(MONTH(BP$14)=4,MONTH(BP$14)=10))</f>
        <v>0</v>
      </c>
      <c r="BQ66" s="144">
        <f>N(AND(BQ$14&gt;=$F66,BQ$14&lt;Ввод!$G$88))*N(Ввод!$G$89=4)+N(AND(BQ$14&gt;=$F66,BQ$14&lt;Ввод!$G$88))*N(Ввод!$G$89=2)*N(OR(MONTH(BQ$14)=4,MONTH(BQ$14)=10))</f>
        <v>0</v>
      </c>
      <c r="BR66" s="144">
        <f>N(AND(BR$14&gt;=$F66,BR$14&lt;Ввод!$G$88))*N(Ввод!$G$89=4)+N(AND(BR$14&gt;=$F66,BR$14&lt;Ввод!$G$88))*N(Ввод!$G$89=2)*N(OR(MONTH(BR$14)=4,MONTH(BR$14)=10))</f>
        <v>0</v>
      </c>
      <c r="BS66" s="144">
        <f>N(AND(BS$14&gt;=$F66,BS$14&lt;Ввод!$G$88))*N(Ввод!$G$89=4)+N(AND(BS$14&gt;=$F66,BS$14&lt;Ввод!$G$88))*N(Ввод!$G$89=2)*N(OR(MONTH(BS$14)=4,MONTH(BS$14)=10))</f>
        <v>0</v>
      </c>
      <c r="BT66" s="144">
        <f>N(AND(BT$14&gt;=$F66,BT$14&lt;Ввод!$G$88))*N(Ввод!$G$89=4)+N(AND(BT$14&gt;=$F66,BT$14&lt;Ввод!$G$88))*N(Ввод!$G$89=2)*N(OR(MONTH(BT$14)=4,MONTH(BT$14)=10))</f>
        <v>0</v>
      </c>
      <c r="BU66" s="144">
        <f>N(AND(BU$14&gt;=$F66,BU$14&lt;Ввод!$G$88))*N(Ввод!$G$89=4)+N(AND(BU$14&gt;=$F66,BU$14&lt;Ввод!$G$88))*N(Ввод!$G$89=2)*N(OR(MONTH(BU$14)=4,MONTH(BU$14)=10))</f>
        <v>0</v>
      </c>
      <c r="BV66" s="144">
        <f>N(AND(BV$14&gt;=$F66,BV$14&lt;Ввод!$G$88))*N(Ввод!$G$89=4)+N(AND(BV$14&gt;=$F66,BV$14&lt;Ввод!$G$88))*N(Ввод!$G$89=2)*N(OR(MONTH(BV$14)=4,MONTH(BV$14)=10))</f>
        <v>0</v>
      </c>
      <c r="BW66" s="144">
        <f>N(AND(BW$14&gt;=$F66,BW$14&lt;Ввод!$G$88))*N(Ввод!$G$89=4)+N(AND(BW$14&gt;=$F66,BW$14&lt;Ввод!$G$88))*N(Ввод!$G$89=2)*N(OR(MONTH(BW$14)=4,MONTH(BW$14)=10))</f>
        <v>0</v>
      </c>
      <c r="BX66" s="144">
        <f>N(AND(BX$14&gt;=$F66,BX$14&lt;Ввод!$G$88))*N(Ввод!$G$89=4)+N(AND(BX$14&gt;=$F66,BX$14&lt;Ввод!$G$88))*N(Ввод!$G$89=2)*N(OR(MONTH(BX$14)=4,MONTH(BX$14)=10))</f>
        <v>0</v>
      </c>
      <c r="BY66" s="144">
        <f>N(AND(BY$14&gt;=$F66,BY$14&lt;Ввод!$G$88))*N(Ввод!$G$89=4)+N(AND(BY$14&gt;=$F66,BY$14&lt;Ввод!$G$88))*N(Ввод!$G$89=2)*N(OR(MONTH(BY$14)=4,MONTH(BY$14)=10))</f>
        <v>0</v>
      </c>
      <c r="BZ66" s="144">
        <f>N(AND(BZ$14&gt;=$F66,BZ$14&lt;Ввод!$G$88))*N(Ввод!$G$89=4)+N(AND(BZ$14&gt;=$F66,BZ$14&lt;Ввод!$G$88))*N(Ввод!$G$89=2)*N(OR(MONTH(BZ$14)=4,MONTH(BZ$14)=10))</f>
        <v>0</v>
      </c>
      <c r="CA66" s="144">
        <f>N(AND(CA$14&gt;=$F66,CA$14&lt;Ввод!$G$88))*N(Ввод!$G$89=4)+N(AND(CA$14&gt;=$F66,CA$14&lt;Ввод!$G$88))*N(Ввод!$G$89=2)*N(OR(MONTH(CA$14)=4,MONTH(CA$14)=10))</f>
        <v>0</v>
      </c>
      <c r="CB66" s="144">
        <f>N(AND(CB$14&gt;=$F66,CB$14&lt;Ввод!$G$88))*N(Ввод!$G$89=4)+N(AND(CB$14&gt;=$F66,CB$14&lt;Ввод!$G$88))*N(Ввод!$G$89=2)*N(OR(MONTH(CB$14)=4,MONTH(CB$14)=10))</f>
        <v>0</v>
      </c>
      <c r="CC66" s="144">
        <f>N(AND(CC$14&gt;=$F66,CC$14&lt;Ввод!$G$88))*N(Ввод!$G$89=4)+N(AND(CC$14&gt;=$F66,CC$14&lt;Ввод!$G$88))*N(Ввод!$G$89=2)*N(OR(MONTH(CC$14)=4,MONTH(CC$14)=10))</f>
        <v>0</v>
      </c>
      <c r="CD66" s="144">
        <f>N(AND(CD$14&gt;=$F66,CD$14&lt;Ввод!$G$88))*N(Ввод!$G$89=4)+N(AND(CD$14&gt;=$F66,CD$14&lt;Ввод!$G$88))*N(Ввод!$G$89=2)*N(OR(MONTH(CD$14)=4,MONTH(CD$14)=10))</f>
        <v>0</v>
      </c>
      <c r="CE66" s="144">
        <f>N(AND(CE$14&gt;=$F66,CE$14&lt;Ввод!$G$88))*N(Ввод!$G$89=4)+N(AND(CE$14&gt;=$F66,CE$14&lt;Ввод!$G$88))*N(Ввод!$G$89=2)*N(OR(MONTH(CE$14)=4,MONTH(CE$14)=10))</f>
        <v>0</v>
      </c>
      <c r="CF66" s="144">
        <f>N(AND(CF$14&gt;=$F66,CF$14&lt;Ввод!$G$88))*N(Ввод!$G$89=4)+N(AND(CF$14&gt;=$F66,CF$14&lt;Ввод!$G$88))*N(Ввод!$G$89=2)*N(OR(MONTH(CF$14)=4,MONTH(CF$14)=10))</f>
        <v>0</v>
      </c>
      <c r="CG66" s="144">
        <f>N(AND(CG$14&gt;=$F66,CG$14&lt;Ввод!$G$88))*N(Ввод!$G$89=4)+N(AND(CG$14&gt;=$F66,CG$14&lt;Ввод!$G$88))*N(Ввод!$G$89=2)*N(OR(MONTH(CG$14)=4,MONTH(CG$14)=10))</f>
        <v>0</v>
      </c>
      <c r="CH66" s="144">
        <f>N(AND(CH$14&gt;=$F66,CH$14&lt;Ввод!$G$88))*N(Ввод!$G$89=4)+N(AND(CH$14&gt;=$F66,CH$14&lt;Ввод!$G$88))*N(Ввод!$G$89=2)*N(OR(MONTH(CH$14)=4,MONTH(CH$14)=10))</f>
        <v>0</v>
      </c>
      <c r="CI66" s="144">
        <f>N(AND(CI$14&gt;=$F66,CI$14&lt;Ввод!$G$88))*N(Ввод!$G$89=4)+N(AND(CI$14&gt;=$F66,CI$14&lt;Ввод!$G$88))*N(Ввод!$G$89=2)*N(OR(MONTH(CI$14)=4,MONTH(CI$14)=10))</f>
        <v>0</v>
      </c>
      <c r="CJ66" s="144">
        <f>N(AND(CJ$14&gt;=$F66,CJ$14&lt;Ввод!$G$88))*N(Ввод!$G$89=4)+N(AND(CJ$14&gt;=$F66,CJ$14&lt;Ввод!$G$88))*N(Ввод!$G$89=2)*N(OR(MONTH(CJ$14)=4,MONTH(CJ$14)=10))</f>
        <v>0</v>
      </c>
      <c r="CK66" s="144">
        <f>N(AND(CK$14&gt;=$F66,CK$14&lt;Ввод!$G$88))*N(Ввод!$G$89=4)+N(AND(CK$14&gt;=$F66,CK$14&lt;Ввод!$G$88))*N(Ввод!$G$89=2)*N(OR(MONTH(CK$14)=4,MONTH(CK$14)=10))</f>
        <v>0</v>
      </c>
      <c r="CL66" s="144">
        <f>N(AND(CL$14&gt;=$F66,CL$14&lt;Ввод!$G$88))*N(Ввод!$G$89=4)+N(AND(CL$14&gt;=$F66,CL$14&lt;Ввод!$G$88))*N(Ввод!$G$89=2)*N(OR(MONTH(CL$14)=4,MONTH(CL$14)=10))</f>
        <v>0</v>
      </c>
      <c r="CM66" s="144">
        <f>N(AND(CM$14&gt;=$F66,CM$14&lt;Ввод!$G$88))*N(Ввод!$G$89=4)+N(AND(CM$14&gt;=$F66,CM$14&lt;Ввод!$G$88))*N(Ввод!$G$89=2)*N(OR(MONTH(CM$14)=4,MONTH(CM$14)=10))</f>
        <v>0</v>
      </c>
      <c r="CN66" s="144">
        <f>N(AND(CN$14&gt;=$F66,CN$14&lt;Ввод!$G$88))*N(Ввод!$G$89=4)+N(AND(CN$14&gt;=$F66,CN$14&lt;Ввод!$G$88))*N(Ввод!$G$89=2)*N(OR(MONTH(CN$14)=4,MONTH(CN$14)=10))</f>
        <v>0</v>
      </c>
      <c r="CO66" s="144">
        <f>N(AND(CO$14&gt;=$F66,CO$14&lt;Ввод!$G$88))*N(Ввод!$G$89=4)+N(AND(CO$14&gt;=$F66,CO$14&lt;Ввод!$G$88))*N(Ввод!$G$89=2)*N(OR(MONTH(CO$14)=4,MONTH(CO$14)=10))</f>
        <v>0</v>
      </c>
      <c r="CP66" s="144">
        <f>N(AND(CP$14&gt;=$F66,CP$14&lt;Ввод!$G$88))*N(Ввод!$G$89=4)+N(AND(CP$14&gt;=$F66,CP$14&lt;Ввод!$G$88))*N(Ввод!$G$89=2)*N(OR(MONTH(CP$14)=4,MONTH(CP$14)=10))</f>
        <v>0</v>
      </c>
      <c r="CQ66" s="144">
        <f>N(AND(CQ$14&gt;=$F66,CQ$14&lt;Ввод!$G$88))*N(Ввод!$G$89=4)+N(AND(CQ$14&gt;=$F66,CQ$14&lt;Ввод!$G$88))*N(Ввод!$G$89=2)*N(OR(MONTH(CQ$14)=4,MONTH(CQ$14)=10))</f>
        <v>0</v>
      </c>
      <c r="CR66" s="144">
        <f>N(AND(CR$14&gt;=$F66,CR$14&lt;Ввод!$G$88))*N(Ввод!$G$89=4)+N(AND(CR$14&gt;=$F66,CR$14&lt;Ввод!$G$88))*N(Ввод!$G$89=2)*N(OR(MONTH(CR$14)=4,MONTH(CR$14)=10))</f>
        <v>0</v>
      </c>
      <c r="CS66" s="144">
        <f>N(AND(CS$14&gt;=$F66,CS$14&lt;Ввод!$G$88))*N(Ввод!$G$89=4)+N(AND(CS$14&gt;=$F66,CS$14&lt;Ввод!$G$88))*N(Ввод!$G$89=2)*N(OR(MONTH(CS$14)=4,MONTH(CS$14)=10))</f>
        <v>0</v>
      </c>
      <c r="CT66" s="144">
        <f>N(AND(CT$14&gt;=$F66,CT$14&lt;Ввод!$G$88))*N(Ввод!$G$89=4)+N(AND(CT$14&gt;=$F66,CT$14&lt;Ввод!$G$88))*N(Ввод!$G$89=2)*N(OR(MONTH(CT$14)=4,MONTH(CT$14)=10))</f>
        <v>0</v>
      </c>
      <c r="CU66" s="144">
        <f>N(AND(CU$14&gt;=$F66,CU$14&lt;Ввод!$G$88))*N(Ввод!$G$89=4)+N(AND(CU$14&gt;=$F66,CU$14&lt;Ввод!$G$88))*N(Ввод!$G$89=2)*N(OR(MONTH(CU$14)=4,MONTH(CU$14)=10))</f>
        <v>0</v>
      </c>
      <c r="CV66" s="144">
        <f>N(AND(CV$14&gt;=$F66,CV$14&lt;Ввод!$G$88))*N(Ввод!$G$89=4)+N(AND(CV$14&gt;=$F66,CV$14&lt;Ввод!$G$88))*N(Ввод!$G$89=2)*N(OR(MONTH(CV$14)=4,MONTH(CV$14)=10))</f>
        <v>0</v>
      </c>
      <c r="CW66" s="144">
        <f>N(AND(CW$14&gt;=$F66,CW$14&lt;Ввод!$G$88))*N(Ввод!$G$89=4)+N(AND(CW$14&gt;=$F66,CW$14&lt;Ввод!$G$88))*N(Ввод!$G$89=2)*N(OR(MONTH(CW$14)=4,MONTH(CW$14)=10))</f>
        <v>0</v>
      </c>
      <c r="CX66" s="144">
        <f>N(AND(CX$14&gt;=$F66,CX$14&lt;Ввод!$G$88))*N(Ввод!$G$89=4)+N(AND(CX$14&gt;=$F66,CX$14&lt;Ввод!$G$88))*N(Ввод!$G$89=2)*N(OR(MONTH(CX$14)=4,MONTH(CX$14)=10))</f>
        <v>0</v>
      </c>
      <c r="CY66" s="144">
        <f>N(AND(CY$14&gt;=$F66,CY$14&lt;Ввод!$G$88))*N(Ввод!$G$89=4)+N(AND(CY$14&gt;=$F66,CY$14&lt;Ввод!$G$88))*N(Ввод!$G$89=2)*N(OR(MONTH(CY$14)=4,MONTH(CY$14)=10))</f>
        <v>0</v>
      </c>
      <c r="CZ66" s="144">
        <f>N(AND(CZ$14&gt;=$F66,CZ$14&lt;Ввод!$G$88))*N(Ввод!$G$89=4)+N(AND(CZ$14&gt;=$F66,CZ$14&lt;Ввод!$G$88))*N(Ввод!$G$89=2)*N(OR(MONTH(CZ$14)=4,MONTH(CZ$14)=10))</f>
        <v>0</v>
      </c>
      <c r="DA66" s="144">
        <f>N(AND(DA$14&gt;=$F66,DA$14&lt;Ввод!$G$88))*N(Ввод!$G$89=4)+N(AND(DA$14&gt;=$F66,DA$14&lt;Ввод!$G$88))*N(Ввод!$G$89=2)*N(OR(MONTH(DA$14)=4,MONTH(DA$14)=10))</f>
        <v>0</v>
      </c>
      <c r="DB66" s="144">
        <f>N(AND(DB$14&gt;=$F66,DB$14&lt;Ввод!$G$88))*N(Ввод!$G$89=4)+N(AND(DB$14&gt;=$F66,DB$14&lt;Ввод!$G$88))*N(Ввод!$G$89=2)*N(OR(MONTH(DB$14)=4,MONTH(DB$14)=10))</f>
        <v>0</v>
      </c>
      <c r="DC66" s="144">
        <f>N(AND(DC$14&gt;=$F66,DC$14&lt;Ввод!$G$88))*N(Ввод!$G$89=4)+N(AND(DC$14&gt;=$F66,DC$14&lt;Ввод!$G$88))*N(Ввод!$G$89=2)*N(OR(MONTH(DC$14)=4,MONTH(DC$14)=10))</f>
        <v>0</v>
      </c>
      <c r="DD66" s="144">
        <f>N(AND(DD$14&gt;=$F66,DD$14&lt;Ввод!$G$88))*N(Ввод!$G$89=4)+N(AND(DD$14&gt;=$F66,DD$14&lt;Ввод!$G$88))*N(Ввод!$G$89=2)*N(OR(MONTH(DD$14)=4,MONTH(DD$14)=10))</f>
        <v>0</v>
      </c>
      <c r="DE66" s="144">
        <f>N(AND(DE$14&gt;=$F66,DE$14&lt;Ввод!$G$88))*N(Ввод!$G$89=4)+N(AND(DE$14&gt;=$F66,DE$14&lt;Ввод!$G$88))*N(Ввод!$G$89=2)*N(OR(MONTH(DE$14)=4,MONTH(DE$14)=10))</f>
        <v>0</v>
      </c>
      <c r="DF66" s="144">
        <f>N(AND(DF$14&gt;=$F66,DF$14&lt;Ввод!$G$88))*N(Ввод!$G$89=4)+N(AND(DF$14&gt;=$F66,DF$14&lt;Ввод!$G$88))*N(Ввод!$G$89=2)*N(OR(MONTH(DF$14)=4,MONTH(DF$14)=10))</f>
        <v>0</v>
      </c>
      <c r="DG66" s="144">
        <f>N(AND(DG$14&gt;=$F66,DG$14&lt;Ввод!$G$88))*N(Ввод!$G$89=4)+N(AND(DG$14&gt;=$F66,DG$14&lt;Ввод!$G$88))*N(Ввод!$G$89=2)*N(OR(MONTH(DG$14)=4,MONTH(DG$14)=10))</f>
        <v>0</v>
      </c>
      <c r="DH66" s="144">
        <f>N(AND(DH$14&gt;=$F66,DH$14&lt;Ввод!$G$88))*N(Ввод!$G$89=4)+N(AND(DH$14&gt;=$F66,DH$14&lt;Ввод!$G$88))*N(Ввод!$G$89=2)*N(OR(MONTH(DH$14)=4,MONTH(DH$14)=10))</f>
        <v>0</v>
      </c>
      <c r="DI66" s="144">
        <f>N(AND(DI$14&gt;=$F66,DI$14&lt;Ввод!$G$88))*N(Ввод!$G$89=4)+N(AND(DI$14&gt;=$F66,DI$14&lt;Ввод!$G$88))*N(Ввод!$G$89=2)*N(OR(MONTH(DI$14)=4,MONTH(DI$14)=10))</f>
        <v>0</v>
      </c>
      <c r="DJ66" s="144">
        <f>N(AND(DJ$14&gt;=$F66,DJ$14&lt;Ввод!$G$88))*N(Ввод!$G$89=4)+N(AND(DJ$14&gt;=$F66,DJ$14&lt;Ввод!$G$88))*N(Ввод!$G$89=2)*N(OR(MONTH(DJ$14)=4,MONTH(DJ$14)=10))</f>
        <v>0</v>
      </c>
    </row>
    <row r="67" spans="2:114" ht="15" hidden="1" customHeight="1" outlineLevel="1" x14ac:dyDescent="0.25">
      <c r="B67" t="s">
        <v>497</v>
      </c>
      <c r="F67" s="38">
        <f t="shared" si="37"/>
        <v>47484</v>
      </c>
      <c r="G67" s="42">
        <f>MATCH(DATE(YEAR(F67),MONTH(F67)-Ввод!$G$86*3*4,DAY(F67)),J$14:DJ$14,0)-1</f>
        <v>16</v>
      </c>
      <c r="H67" s="144">
        <f t="shared" ca="1" si="35"/>
        <v>0</v>
      </c>
      <c r="I67" s="144">
        <f t="shared" si="38"/>
        <v>19</v>
      </c>
      <c r="J67" s="144">
        <f>N(AND(J$14&gt;=$F67,J$14&lt;Ввод!$G$88))*N(Ввод!$G$89=4)+N(AND(J$14&gt;=$F67,J$14&lt;Ввод!$G$88))*N(Ввод!$G$89=2)*N(OR(MONTH(J$14)=4,MONTH(J$14)=10))</f>
        <v>0</v>
      </c>
      <c r="K67" s="144">
        <f>N(AND(K$14&gt;=$F67,K$14&lt;Ввод!$G$88))*N(Ввод!$G$89=4)+N(AND(K$14&gt;=$F67,K$14&lt;Ввод!$G$88))*N(Ввод!$G$89=2)*N(OR(MONTH(K$14)=4,MONTH(K$14)=10))</f>
        <v>0</v>
      </c>
      <c r="L67" s="144">
        <f>N(AND(L$14&gt;=$F67,L$14&lt;Ввод!$G$88))*N(Ввод!$G$89=4)+N(AND(L$14&gt;=$F67,L$14&lt;Ввод!$G$88))*N(Ввод!$G$89=2)*N(OR(MONTH(L$14)=4,MONTH(L$14)=10))</f>
        <v>0</v>
      </c>
      <c r="M67" s="144">
        <f>N(AND(M$14&gt;=$F67,M$14&lt;Ввод!$G$88))*N(Ввод!$G$89=4)+N(AND(M$14&gt;=$F67,M$14&lt;Ввод!$G$88))*N(Ввод!$G$89=2)*N(OR(MONTH(M$14)=4,MONTH(M$14)=10))</f>
        <v>0</v>
      </c>
      <c r="N67" s="144">
        <f>N(AND(N$14&gt;=$F67,N$14&lt;Ввод!$G$88))*N(Ввод!$G$89=4)+N(AND(N$14&gt;=$F67,N$14&lt;Ввод!$G$88))*N(Ввод!$G$89=2)*N(OR(MONTH(N$14)=4,MONTH(N$14)=10))</f>
        <v>0</v>
      </c>
      <c r="O67" s="144">
        <f>N(AND(O$14&gt;=$F67,O$14&lt;Ввод!$G$88))*N(Ввод!$G$89=4)+N(AND(O$14&gt;=$F67,O$14&lt;Ввод!$G$88))*N(Ввод!$G$89=2)*N(OR(MONTH(O$14)=4,MONTH(O$14)=10))</f>
        <v>0</v>
      </c>
      <c r="P67" s="144">
        <f>N(AND(P$14&gt;=$F67,P$14&lt;Ввод!$G$88))*N(Ввод!$G$89=4)+N(AND(P$14&gt;=$F67,P$14&lt;Ввод!$G$88))*N(Ввод!$G$89=2)*N(OR(MONTH(P$14)=4,MONTH(P$14)=10))</f>
        <v>0</v>
      </c>
      <c r="Q67" s="144">
        <f>N(AND(Q$14&gt;=$F67,Q$14&lt;Ввод!$G$88))*N(Ввод!$G$89=4)+N(AND(Q$14&gt;=$F67,Q$14&lt;Ввод!$G$88))*N(Ввод!$G$89=2)*N(OR(MONTH(Q$14)=4,MONTH(Q$14)=10))</f>
        <v>0</v>
      </c>
      <c r="R67" s="144">
        <f>N(AND(R$14&gt;=$F67,R$14&lt;Ввод!$G$88))*N(Ввод!$G$89=4)+N(AND(R$14&gt;=$F67,R$14&lt;Ввод!$G$88))*N(Ввод!$G$89=2)*N(OR(MONTH(R$14)=4,MONTH(R$14)=10))</f>
        <v>0</v>
      </c>
      <c r="S67" s="144">
        <f>N(AND(S$14&gt;=$F67,S$14&lt;Ввод!$G$88))*N(Ввод!$G$89=4)+N(AND(S$14&gt;=$F67,S$14&lt;Ввод!$G$88))*N(Ввод!$G$89=2)*N(OR(MONTH(S$14)=4,MONTH(S$14)=10))</f>
        <v>0</v>
      </c>
      <c r="T67" s="144">
        <f>N(AND(T$14&gt;=$F67,T$14&lt;Ввод!$G$88))*N(Ввод!$G$89=4)+N(AND(T$14&gt;=$F67,T$14&lt;Ввод!$G$88))*N(Ввод!$G$89=2)*N(OR(MONTH(T$14)=4,MONTH(T$14)=10))</f>
        <v>0</v>
      </c>
      <c r="U67" s="144">
        <f>N(AND(U$14&gt;=$F67,U$14&lt;Ввод!$G$88))*N(Ввод!$G$89=4)+N(AND(U$14&gt;=$F67,U$14&lt;Ввод!$G$88))*N(Ввод!$G$89=2)*N(OR(MONTH(U$14)=4,MONTH(U$14)=10))</f>
        <v>0</v>
      </c>
      <c r="V67" s="144">
        <f>N(AND(V$14&gt;=$F67,V$14&lt;Ввод!$G$88))*N(Ввод!$G$89=4)+N(AND(V$14&gt;=$F67,V$14&lt;Ввод!$G$88))*N(Ввод!$G$89=2)*N(OR(MONTH(V$14)=4,MONTH(V$14)=10))</f>
        <v>0</v>
      </c>
      <c r="W67" s="144">
        <f>N(AND(W$14&gt;=$F67,W$14&lt;Ввод!$G$88))*N(Ввод!$G$89=4)+N(AND(W$14&gt;=$F67,W$14&lt;Ввод!$G$88))*N(Ввод!$G$89=2)*N(OR(MONTH(W$14)=4,MONTH(W$14)=10))</f>
        <v>0</v>
      </c>
      <c r="X67" s="144">
        <f>N(AND(X$14&gt;=$F67,X$14&lt;Ввод!$G$88))*N(Ввод!$G$89=4)+N(AND(X$14&gt;=$F67,X$14&lt;Ввод!$G$88))*N(Ввод!$G$89=2)*N(OR(MONTH(X$14)=4,MONTH(X$14)=10))</f>
        <v>0</v>
      </c>
      <c r="Y67" s="144">
        <f>N(AND(Y$14&gt;=$F67,Y$14&lt;Ввод!$G$88))*N(Ввод!$G$89=4)+N(AND(Y$14&gt;=$F67,Y$14&lt;Ввод!$G$88))*N(Ввод!$G$89=2)*N(OR(MONTH(Y$14)=4,MONTH(Y$14)=10))</f>
        <v>0</v>
      </c>
      <c r="Z67" s="144">
        <f>N(AND(Z$14&gt;=$F67,Z$14&lt;Ввод!$G$88))*N(Ввод!$G$89=4)+N(AND(Z$14&gt;=$F67,Z$14&lt;Ввод!$G$88))*N(Ввод!$G$89=2)*N(OR(MONTH(Z$14)=4,MONTH(Z$14)=10))</f>
        <v>0</v>
      </c>
      <c r="AA67" s="144">
        <f>N(AND(AA$14&gt;=$F67,AA$14&lt;Ввод!$G$88))*N(Ввод!$G$89=4)+N(AND(AA$14&gt;=$F67,AA$14&lt;Ввод!$G$88))*N(Ввод!$G$89=2)*N(OR(MONTH(AA$14)=4,MONTH(AA$14)=10))</f>
        <v>0</v>
      </c>
      <c r="AB67" s="144">
        <f>N(AND(AB$14&gt;=$F67,AB$14&lt;Ввод!$G$88))*N(Ввод!$G$89=4)+N(AND(AB$14&gt;=$F67,AB$14&lt;Ввод!$G$88))*N(Ввод!$G$89=2)*N(OR(MONTH(AB$14)=4,MONTH(AB$14)=10))</f>
        <v>0</v>
      </c>
      <c r="AC67" s="144">
        <f>N(AND(AC$14&gt;=$F67,AC$14&lt;Ввод!$G$88))*N(Ввод!$G$89=4)+N(AND(AC$14&gt;=$F67,AC$14&lt;Ввод!$G$88))*N(Ввод!$G$89=2)*N(OR(MONTH(AC$14)=4,MONTH(AC$14)=10))</f>
        <v>0</v>
      </c>
      <c r="AD67" s="144">
        <f>N(AND(AD$14&gt;=$F67,AD$14&lt;Ввод!$G$88))*N(Ввод!$G$89=4)+N(AND(AD$14&gt;=$F67,AD$14&lt;Ввод!$G$88))*N(Ввод!$G$89=2)*N(OR(MONTH(AD$14)=4,MONTH(AD$14)=10))</f>
        <v>0</v>
      </c>
      <c r="AE67" s="144">
        <f>N(AND(AE$14&gt;=$F67,AE$14&lt;Ввод!$G$88))*N(Ввод!$G$89=4)+N(AND(AE$14&gt;=$F67,AE$14&lt;Ввод!$G$88))*N(Ввод!$G$89=2)*N(OR(MONTH(AE$14)=4,MONTH(AE$14)=10))</f>
        <v>0</v>
      </c>
      <c r="AF67" s="144">
        <f>N(AND(AF$14&gt;=$F67,AF$14&lt;Ввод!$G$88))*N(Ввод!$G$89=4)+N(AND(AF$14&gt;=$F67,AF$14&lt;Ввод!$G$88))*N(Ввод!$G$89=2)*N(OR(MONTH(AF$14)=4,MONTH(AF$14)=10))</f>
        <v>0</v>
      </c>
      <c r="AG67" s="144">
        <f>N(AND(AG$14&gt;=$F67,AG$14&lt;Ввод!$G$88))*N(Ввод!$G$89=4)+N(AND(AG$14&gt;=$F67,AG$14&lt;Ввод!$G$88))*N(Ввод!$G$89=2)*N(OR(MONTH(AG$14)=4,MONTH(AG$14)=10))</f>
        <v>0</v>
      </c>
      <c r="AH67" s="144">
        <f>N(AND(AH$14&gt;=$F67,AH$14&lt;Ввод!$G$88))*N(Ввод!$G$89=4)+N(AND(AH$14&gt;=$F67,AH$14&lt;Ввод!$G$88))*N(Ввод!$G$89=2)*N(OR(MONTH(AH$14)=4,MONTH(AH$14)=10))</f>
        <v>0</v>
      </c>
      <c r="AI67" s="144">
        <f>N(AND(AI$14&gt;=$F67,AI$14&lt;Ввод!$G$88))*N(Ввод!$G$89=4)+N(AND(AI$14&gt;=$F67,AI$14&lt;Ввод!$G$88))*N(Ввод!$G$89=2)*N(OR(MONTH(AI$14)=4,MONTH(AI$14)=10))</f>
        <v>0</v>
      </c>
      <c r="AJ67" s="144">
        <f>N(AND(AJ$14&gt;=$F67,AJ$14&lt;Ввод!$G$88))*N(Ввод!$G$89=4)+N(AND(AJ$14&gt;=$F67,AJ$14&lt;Ввод!$G$88))*N(Ввод!$G$89=2)*N(OR(MONTH(AJ$14)=4,MONTH(AJ$14)=10))</f>
        <v>0</v>
      </c>
      <c r="AK67" s="144">
        <f>N(AND(AK$14&gt;=$F67,AK$14&lt;Ввод!$G$88))*N(Ввод!$G$89=4)+N(AND(AK$14&gt;=$F67,AK$14&lt;Ввод!$G$88))*N(Ввод!$G$89=2)*N(OR(MONTH(AK$14)=4,MONTH(AK$14)=10))</f>
        <v>0</v>
      </c>
      <c r="AL67" s="144">
        <f>N(AND(AL$14&gt;=$F67,AL$14&lt;Ввод!$G$88))*N(Ввод!$G$89=4)+N(AND(AL$14&gt;=$F67,AL$14&lt;Ввод!$G$88))*N(Ввод!$G$89=2)*N(OR(MONTH(AL$14)=4,MONTH(AL$14)=10))</f>
        <v>0</v>
      </c>
      <c r="AM67" s="144">
        <f>N(AND(AM$14&gt;=$F67,AM$14&lt;Ввод!$G$88))*N(Ввод!$G$89=4)+N(AND(AM$14&gt;=$F67,AM$14&lt;Ввод!$G$88))*N(Ввод!$G$89=2)*N(OR(MONTH(AM$14)=4,MONTH(AM$14)=10))</f>
        <v>0</v>
      </c>
      <c r="AN67" s="144">
        <f>N(AND(AN$14&gt;=$F67,AN$14&lt;Ввод!$G$88))*N(Ввод!$G$89=4)+N(AND(AN$14&gt;=$F67,AN$14&lt;Ввод!$G$88))*N(Ввод!$G$89=2)*N(OR(MONTH(AN$14)=4,MONTH(AN$14)=10))</f>
        <v>0</v>
      </c>
      <c r="AO67" s="144">
        <f>N(AND(AO$14&gt;=$F67,AO$14&lt;Ввод!$G$88))*N(Ввод!$G$89=4)+N(AND(AO$14&gt;=$F67,AO$14&lt;Ввод!$G$88))*N(Ввод!$G$89=2)*N(OR(MONTH(AO$14)=4,MONTH(AO$14)=10))</f>
        <v>0</v>
      </c>
      <c r="AP67" s="144">
        <f>N(AND(AP$14&gt;=$F67,AP$14&lt;Ввод!$G$88))*N(Ввод!$G$89=4)+N(AND(AP$14&gt;=$F67,AP$14&lt;Ввод!$G$88))*N(Ввод!$G$89=2)*N(OR(MONTH(AP$14)=4,MONTH(AP$14)=10))</f>
        <v>1</v>
      </c>
      <c r="AQ67" s="144">
        <f>N(AND(AQ$14&gt;=$F67,AQ$14&lt;Ввод!$G$88))*N(Ввод!$G$89=4)+N(AND(AQ$14&gt;=$F67,AQ$14&lt;Ввод!$G$88))*N(Ввод!$G$89=2)*N(OR(MONTH(AQ$14)=4,MONTH(AQ$14)=10))</f>
        <v>1</v>
      </c>
      <c r="AR67" s="144">
        <f>N(AND(AR$14&gt;=$F67,AR$14&lt;Ввод!$G$88))*N(Ввод!$G$89=4)+N(AND(AR$14&gt;=$F67,AR$14&lt;Ввод!$G$88))*N(Ввод!$G$89=2)*N(OR(MONTH(AR$14)=4,MONTH(AR$14)=10))</f>
        <v>1</v>
      </c>
      <c r="AS67" s="144">
        <f>N(AND(AS$14&gt;=$F67,AS$14&lt;Ввод!$G$88))*N(Ввод!$G$89=4)+N(AND(AS$14&gt;=$F67,AS$14&lt;Ввод!$G$88))*N(Ввод!$G$89=2)*N(OR(MONTH(AS$14)=4,MONTH(AS$14)=10))</f>
        <v>1</v>
      </c>
      <c r="AT67" s="144">
        <f>N(AND(AT$14&gt;=$F67,AT$14&lt;Ввод!$G$88))*N(Ввод!$G$89=4)+N(AND(AT$14&gt;=$F67,AT$14&lt;Ввод!$G$88))*N(Ввод!$G$89=2)*N(OR(MONTH(AT$14)=4,MONTH(AT$14)=10))</f>
        <v>1</v>
      </c>
      <c r="AU67" s="144">
        <f>N(AND(AU$14&gt;=$F67,AU$14&lt;Ввод!$G$88))*N(Ввод!$G$89=4)+N(AND(AU$14&gt;=$F67,AU$14&lt;Ввод!$G$88))*N(Ввод!$G$89=2)*N(OR(MONTH(AU$14)=4,MONTH(AU$14)=10))</f>
        <v>1</v>
      </c>
      <c r="AV67" s="144">
        <f>N(AND(AV$14&gt;=$F67,AV$14&lt;Ввод!$G$88))*N(Ввод!$G$89=4)+N(AND(AV$14&gt;=$F67,AV$14&lt;Ввод!$G$88))*N(Ввод!$G$89=2)*N(OR(MONTH(AV$14)=4,MONTH(AV$14)=10))</f>
        <v>1</v>
      </c>
      <c r="AW67" s="144">
        <f>N(AND(AW$14&gt;=$F67,AW$14&lt;Ввод!$G$88))*N(Ввод!$G$89=4)+N(AND(AW$14&gt;=$F67,AW$14&lt;Ввод!$G$88))*N(Ввод!$G$89=2)*N(OR(MONTH(AW$14)=4,MONTH(AW$14)=10))</f>
        <v>1</v>
      </c>
      <c r="AX67" s="144">
        <f>N(AND(AX$14&gt;=$F67,AX$14&lt;Ввод!$G$88))*N(Ввод!$G$89=4)+N(AND(AX$14&gt;=$F67,AX$14&lt;Ввод!$G$88))*N(Ввод!$G$89=2)*N(OR(MONTH(AX$14)=4,MONTH(AX$14)=10))</f>
        <v>1</v>
      </c>
      <c r="AY67" s="144">
        <f>N(AND(AY$14&gt;=$F67,AY$14&lt;Ввод!$G$88))*N(Ввод!$G$89=4)+N(AND(AY$14&gt;=$F67,AY$14&lt;Ввод!$G$88))*N(Ввод!$G$89=2)*N(OR(MONTH(AY$14)=4,MONTH(AY$14)=10))</f>
        <v>1</v>
      </c>
      <c r="AZ67" s="144">
        <f>N(AND(AZ$14&gt;=$F67,AZ$14&lt;Ввод!$G$88))*N(Ввод!$G$89=4)+N(AND(AZ$14&gt;=$F67,AZ$14&lt;Ввод!$G$88))*N(Ввод!$G$89=2)*N(OR(MONTH(AZ$14)=4,MONTH(AZ$14)=10))</f>
        <v>1</v>
      </c>
      <c r="BA67" s="144">
        <f>N(AND(BA$14&gt;=$F67,BA$14&lt;Ввод!$G$88))*N(Ввод!$G$89=4)+N(AND(BA$14&gt;=$F67,BA$14&lt;Ввод!$G$88))*N(Ввод!$G$89=2)*N(OR(MONTH(BA$14)=4,MONTH(BA$14)=10))</f>
        <v>1</v>
      </c>
      <c r="BB67" s="144">
        <f>N(AND(BB$14&gt;=$F67,BB$14&lt;Ввод!$G$88))*N(Ввод!$G$89=4)+N(AND(BB$14&gt;=$F67,BB$14&lt;Ввод!$G$88))*N(Ввод!$G$89=2)*N(OR(MONTH(BB$14)=4,MONTH(BB$14)=10))</f>
        <v>1</v>
      </c>
      <c r="BC67" s="144">
        <f>N(AND(BC$14&gt;=$F67,BC$14&lt;Ввод!$G$88))*N(Ввод!$G$89=4)+N(AND(BC$14&gt;=$F67,BC$14&lt;Ввод!$G$88))*N(Ввод!$G$89=2)*N(OR(MONTH(BC$14)=4,MONTH(BC$14)=10))</f>
        <v>1</v>
      </c>
      <c r="BD67" s="144">
        <f>N(AND(BD$14&gt;=$F67,BD$14&lt;Ввод!$G$88))*N(Ввод!$G$89=4)+N(AND(BD$14&gt;=$F67,BD$14&lt;Ввод!$G$88))*N(Ввод!$G$89=2)*N(OR(MONTH(BD$14)=4,MONTH(BD$14)=10))</f>
        <v>1</v>
      </c>
      <c r="BE67" s="144">
        <f>N(AND(BE$14&gt;=$F67,BE$14&lt;Ввод!$G$88))*N(Ввод!$G$89=4)+N(AND(BE$14&gt;=$F67,BE$14&lt;Ввод!$G$88))*N(Ввод!$G$89=2)*N(OR(MONTH(BE$14)=4,MONTH(BE$14)=10))</f>
        <v>1</v>
      </c>
      <c r="BF67" s="144">
        <f>N(AND(BF$14&gt;=$F67,BF$14&lt;Ввод!$G$88))*N(Ввод!$G$89=4)+N(AND(BF$14&gt;=$F67,BF$14&lt;Ввод!$G$88))*N(Ввод!$G$89=2)*N(OR(MONTH(BF$14)=4,MONTH(BF$14)=10))</f>
        <v>1</v>
      </c>
      <c r="BG67" s="144">
        <f>N(AND(BG$14&gt;=$F67,BG$14&lt;Ввод!$G$88))*N(Ввод!$G$89=4)+N(AND(BG$14&gt;=$F67,BG$14&lt;Ввод!$G$88))*N(Ввод!$G$89=2)*N(OR(MONTH(BG$14)=4,MONTH(BG$14)=10))</f>
        <v>1</v>
      </c>
      <c r="BH67" s="144">
        <f>N(AND(BH$14&gt;=$F67,BH$14&lt;Ввод!$G$88))*N(Ввод!$G$89=4)+N(AND(BH$14&gt;=$F67,BH$14&lt;Ввод!$G$88))*N(Ввод!$G$89=2)*N(OR(MONTH(BH$14)=4,MONTH(BH$14)=10))</f>
        <v>1</v>
      </c>
      <c r="BI67" s="144">
        <f>N(AND(BI$14&gt;=$F67,BI$14&lt;Ввод!$G$88))*N(Ввод!$G$89=4)+N(AND(BI$14&gt;=$F67,BI$14&lt;Ввод!$G$88))*N(Ввод!$G$89=2)*N(OR(MONTH(BI$14)=4,MONTH(BI$14)=10))</f>
        <v>0</v>
      </c>
      <c r="BJ67" s="144">
        <f>N(AND(BJ$14&gt;=$F67,BJ$14&lt;Ввод!$G$88))*N(Ввод!$G$89=4)+N(AND(BJ$14&gt;=$F67,BJ$14&lt;Ввод!$G$88))*N(Ввод!$G$89=2)*N(OR(MONTH(BJ$14)=4,MONTH(BJ$14)=10))</f>
        <v>0</v>
      </c>
      <c r="BK67" s="144">
        <f>N(AND(BK$14&gt;=$F67,BK$14&lt;Ввод!$G$88))*N(Ввод!$G$89=4)+N(AND(BK$14&gt;=$F67,BK$14&lt;Ввод!$G$88))*N(Ввод!$G$89=2)*N(OR(MONTH(BK$14)=4,MONTH(BK$14)=10))</f>
        <v>0</v>
      </c>
      <c r="BL67" s="144">
        <f>N(AND(BL$14&gt;=$F67,BL$14&lt;Ввод!$G$88))*N(Ввод!$G$89=4)+N(AND(BL$14&gt;=$F67,BL$14&lt;Ввод!$G$88))*N(Ввод!$G$89=2)*N(OR(MONTH(BL$14)=4,MONTH(BL$14)=10))</f>
        <v>0</v>
      </c>
      <c r="BM67" s="144">
        <f>N(AND(BM$14&gt;=$F67,BM$14&lt;Ввод!$G$88))*N(Ввод!$G$89=4)+N(AND(BM$14&gt;=$F67,BM$14&lt;Ввод!$G$88))*N(Ввод!$G$89=2)*N(OR(MONTH(BM$14)=4,MONTH(BM$14)=10))</f>
        <v>0</v>
      </c>
      <c r="BN67" s="144">
        <f>N(AND(BN$14&gt;=$F67,BN$14&lt;Ввод!$G$88))*N(Ввод!$G$89=4)+N(AND(BN$14&gt;=$F67,BN$14&lt;Ввод!$G$88))*N(Ввод!$G$89=2)*N(OR(MONTH(BN$14)=4,MONTH(BN$14)=10))</f>
        <v>0</v>
      </c>
      <c r="BO67" s="144">
        <f>N(AND(BO$14&gt;=$F67,BO$14&lt;Ввод!$G$88))*N(Ввод!$G$89=4)+N(AND(BO$14&gt;=$F67,BO$14&lt;Ввод!$G$88))*N(Ввод!$G$89=2)*N(OR(MONTH(BO$14)=4,MONTH(BO$14)=10))</f>
        <v>0</v>
      </c>
      <c r="BP67" s="144">
        <f>N(AND(BP$14&gt;=$F67,BP$14&lt;Ввод!$G$88))*N(Ввод!$G$89=4)+N(AND(BP$14&gt;=$F67,BP$14&lt;Ввод!$G$88))*N(Ввод!$G$89=2)*N(OR(MONTH(BP$14)=4,MONTH(BP$14)=10))</f>
        <v>0</v>
      </c>
      <c r="BQ67" s="144">
        <f>N(AND(BQ$14&gt;=$F67,BQ$14&lt;Ввод!$G$88))*N(Ввод!$G$89=4)+N(AND(BQ$14&gt;=$F67,BQ$14&lt;Ввод!$G$88))*N(Ввод!$G$89=2)*N(OR(MONTH(BQ$14)=4,MONTH(BQ$14)=10))</f>
        <v>0</v>
      </c>
      <c r="BR67" s="144">
        <f>N(AND(BR$14&gt;=$F67,BR$14&lt;Ввод!$G$88))*N(Ввод!$G$89=4)+N(AND(BR$14&gt;=$F67,BR$14&lt;Ввод!$G$88))*N(Ввод!$G$89=2)*N(OR(MONTH(BR$14)=4,MONTH(BR$14)=10))</f>
        <v>0</v>
      </c>
      <c r="BS67" s="144">
        <f>N(AND(BS$14&gt;=$F67,BS$14&lt;Ввод!$G$88))*N(Ввод!$G$89=4)+N(AND(BS$14&gt;=$F67,BS$14&lt;Ввод!$G$88))*N(Ввод!$G$89=2)*N(OR(MONTH(BS$14)=4,MONTH(BS$14)=10))</f>
        <v>0</v>
      </c>
      <c r="BT67" s="144">
        <f>N(AND(BT$14&gt;=$F67,BT$14&lt;Ввод!$G$88))*N(Ввод!$G$89=4)+N(AND(BT$14&gt;=$F67,BT$14&lt;Ввод!$G$88))*N(Ввод!$G$89=2)*N(OR(MONTH(BT$14)=4,MONTH(BT$14)=10))</f>
        <v>0</v>
      </c>
      <c r="BU67" s="144">
        <f>N(AND(BU$14&gt;=$F67,BU$14&lt;Ввод!$G$88))*N(Ввод!$G$89=4)+N(AND(BU$14&gt;=$F67,BU$14&lt;Ввод!$G$88))*N(Ввод!$G$89=2)*N(OR(MONTH(BU$14)=4,MONTH(BU$14)=10))</f>
        <v>0</v>
      </c>
      <c r="BV67" s="144">
        <f>N(AND(BV$14&gt;=$F67,BV$14&lt;Ввод!$G$88))*N(Ввод!$G$89=4)+N(AND(BV$14&gt;=$F67,BV$14&lt;Ввод!$G$88))*N(Ввод!$G$89=2)*N(OR(MONTH(BV$14)=4,MONTH(BV$14)=10))</f>
        <v>0</v>
      </c>
      <c r="BW67" s="144">
        <f>N(AND(BW$14&gt;=$F67,BW$14&lt;Ввод!$G$88))*N(Ввод!$G$89=4)+N(AND(BW$14&gt;=$F67,BW$14&lt;Ввод!$G$88))*N(Ввод!$G$89=2)*N(OR(MONTH(BW$14)=4,MONTH(BW$14)=10))</f>
        <v>0</v>
      </c>
      <c r="BX67" s="144">
        <f>N(AND(BX$14&gt;=$F67,BX$14&lt;Ввод!$G$88))*N(Ввод!$G$89=4)+N(AND(BX$14&gt;=$F67,BX$14&lt;Ввод!$G$88))*N(Ввод!$G$89=2)*N(OR(MONTH(BX$14)=4,MONTH(BX$14)=10))</f>
        <v>0</v>
      </c>
      <c r="BY67" s="144">
        <f>N(AND(BY$14&gt;=$F67,BY$14&lt;Ввод!$G$88))*N(Ввод!$G$89=4)+N(AND(BY$14&gt;=$F67,BY$14&lt;Ввод!$G$88))*N(Ввод!$G$89=2)*N(OR(MONTH(BY$14)=4,MONTH(BY$14)=10))</f>
        <v>0</v>
      </c>
      <c r="BZ67" s="144">
        <f>N(AND(BZ$14&gt;=$F67,BZ$14&lt;Ввод!$G$88))*N(Ввод!$G$89=4)+N(AND(BZ$14&gt;=$F67,BZ$14&lt;Ввод!$G$88))*N(Ввод!$G$89=2)*N(OR(MONTH(BZ$14)=4,MONTH(BZ$14)=10))</f>
        <v>0</v>
      </c>
      <c r="CA67" s="144">
        <f>N(AND(CA$14&gt;=$F67,CA$14&lt;Ввод!$G$88))*N(Ввод!$G$89=4)+N(AND(CA$14&gt;=$F67,CA$14&lt;Ввод!$G$88))*N(Ввод!$G$89=2)*N(OR(MONTH(CA$14)=4,MONTH(CA$14)=10))</f>
        <v>0</v>
      </c>
      <c r="CB67" s="144">
        <f>N(AND(CB$14&gt;=$F67,CB$14&lt;Ввод!$G$88))*N(Ввод!$G$89=4)+N(AND(CB$14&gt;=$F67,CB$14&lt;Ввод!$G$88))*N(Ввод!$G$89=2)*N(OR(MONTH(CB$14)=4,MONTH(CB$14)=10))</f>
        <v>0</v>
      </c>
      <c r="CC67" s="144">
        <f>N(AND(CC$14&gt;=$F67,CC$14&lt;Ввод!$G$88))*N(Ввод!$G$89=4)+N(AND(CC$14&gt;=$F67,CC$14&lt;Ввод!$G$88))*N(Ввод!$G$89=2)*N(OR(MONTH(CC$14)=4,MONTH(CC$14)=10))</f>
        <v>0</v>
      </c>
      <c r="CD67" s="144">
        <f>N(AND(CD$14&gt;=$F67,CD$14&lt;Ввод!$G$88))*N(Ввод!$G$89=4)+N(AND(CD$14&gt;=$F67,CD$14&lt;Ввод!$G$88))*N(Ввод!$G$89=2)*N(OR(MONTH(CD$14)=4,MONTH(CD$14)=10))</f>
        <v>0</v>
      </c>
      <c r="CE67" s="144">
        <f>N(AND(CE$14&gt;=$F67,CE$14&lt;Ввод!$G$88))*N(Ввод!$G$89=4)+N(AND(CE$14&gt;=$F67,CE$14&lt;Ввод!$G$88))*N(Ввод!$G$89=2)*N(OR(MONTH(CE$14)=4,MONTH(CE$14)=10))</f>
        <v>0</v>
      </c>
      <c r="CF67" s="144">
        <f>N(AND(CF$14&gt;=$F67,CF$14&lt;Ввод!$G$88))*N(Ввод!$G$89=4)+N(AND(CF$14&gt;=$F67,CF$14&lt;Ввод!$G$88))*N(Ввод!$G$89=2)*N(OR(MONTH(CF$14)=4,MONTH(CF$14)=10))</f>
        <v>0</v>
      </c>
      <c r="CG67" s="144">
        <f>N(AND(CG$14&gt;=$F67,CG$14&lt;Ввод!$G$88))*N(Ввод!$G$89=4)+N(AND(CG$14&gt;=$F67,CG$14&lt;Ввод!$G$88))*N(Ввод!$G$89=2)*N(OR(MONTH(CG$14)=4,MONTH(CG$14)=10))</f>
        <v>0</v>
      </c>
      <c r="CH67" s="144">
        <f>N(AND(CH$14&gt;=$F67,CH$14&lt;Ввод!$G$88))*N(Ввод!$G$89=4)+N(AND(CH$14&gt;=$F67,CH$14&lt;Ввод!$G$88))*N(Ввод!$G$89=2)*N(OR(MONTH(CH$14)=4,MONTH(CH$14)=10))</f>
        <v>0</v>
      </c>
      <c r="CI67" s="144">
        <f>N(AND(CI$14&gt;=$F67,CI$14&lt;Ввод!$G$88))*N(Ввод!$G$89=4)+N(AND(CI$14&gt;=$F67,CI$14&lt;Ввод!$G$88))*N(Ввод!$G$89=2)*N(OR(MONTH(CI$14)=4,MONTH(CI$14)=10))</f>
        <v>0</v>
      </c>
      <c r="CJ67" s="144">
        <f>N(AND(CJ$14&gt;=$F67,CJ$14&lt;Ввод!$G$88))*N(Ввод!$G$89=4)+N(AND(CJ$14&gt;=$F67,CJ$14&lt;Ввод!$G$88))*N(Ввод!$G$89=2)*N(OR(MONTH(CJ$14)=4,MONTH(CJ$14)=10))</f>
        <v>0</v>
      </c>
      <c r="CK67" s="144">
        <f>N(AND(CK$14&gt;=$F67,CK$14&lt;Ввод!$G$88))*N(Ввод!$G$89=4)+N(AND(CK$14&gt;=$F67,CK$14&lt;Ввод!$G$88))*N(Ввод!$G$89=2)*N(OR(MONTH(CK$14)=4,MONTH(CK$14)=10))</f>
        <v>0</v>
      </c>
      <c r="CL67" s="144">
        <f>N(AND(CL$14&gt;=$F67,CL$14&lt;Ввод!$G$88))*N(Ввод!$G$89=4)+N(AND(CL$14&gt;=$F67,CL$14&lt;Ввод!$G$88))*N(Ввод!$G$89=2)*N(OR(MONTH(CL$14)=4,MONTH(CL$14)=10))</f>
        <v>0</v>
      </c>
      <c r="CM67" s="144">
        <f>N(AND(CM$14&gt;=$F67,CM$14&lt;Ввод!$G$88))*N(Ввод!$G$89=4)+N(AND(CM$14&gt;=$F67,CM$14&lt;Ввод!$G$88))*N(Ввод!$G$89=2)*N(OR(MONTH(CM$14)=4,MONTH(CM$14)=10))</f>
        <v>0</v>
      </c>
      <c r="CN67" s="144">
        <f>N(AND(CN$14&gt;=$F67,CN$14&lt;Ввод!$G$88))*N(Ввод!$G$89=4)+N(AND(CN$14&gt;=$F67,CN$14&lt;Ввод!$G$88))*N(Ввод!$G$89=2)*N(OR(MONTH(CN$14)=4,MONTH(CN$14)=10))</f>
        <v>0</v>
      </c>
      <c r="CO67" s="144">
        <f>N(AND(CO$14&gt;=$F67,CO$14&lt;Ввод!$G$88))*N(Ввод!$G$89=4)+N(AND(CO$14&gt;=$F67,CO$14&lt;Ввод!$G$88))*N(Ввод!$G$89=2)*N(OR(MONTH(CO$14)=4,MONTH(CO$14)=10))</f>
        <v>0</v>
      </c>
      <c r="CP67" s="144">
        <f>N(AND(CP$14&gt;=$F67,CP$14&lt;Ввод!$G$88))*N(Ввод!$G$89=4)+N(AND(CP$14&gt;=$F67,CP$14&lt;Ввод!$G$88))*N(Ввод!$G$89=2)*N(OR(MONTH(CP$14)=4,MONTH(CP$14)=10))</f>
        <v>0</v>
      </c>
      <c r="CQ67" s="144">
        <f>N(AND(CQ$14&gt;=$F67,CQ$14&lt;Ввод!$G$88))*N(Ввод!$G$89=4)+N(AND(CQ$14&gt;=$F67,CQ$14&lt;Ввод!$G$88))*N(Ввод!$G$89=2)*N(OR(MONTH(CQ$14)=4,MONTH(CQ$14)=10))</f>
        <v>0</v>
      </c>
      <c r="CR67" s="144">
        <f>N(AND(CR$14&gt;=$F67,CR$14&lt;Ввод!$G$88))*N(Ввод!$G$89=4)+N(AND(CR$14&gt;=$F67,CR$14&lt;Ввод!$G$88))*N(Ввод!$G$89=2)*N(OR(MONTH(CR$14)=4,MONTH(CR$14)=10))</f>
        <v>0</v>
      </c>
      <c r="CS67" s="144">
        <f>N(AND(CS$14&gt;=$F67,CS$14&lt;Ввод!$G$88))*N(Ввод!$G$89=4)+N(AND(CS$14&gt;=$F67,CS$14&lt;Ввод!$G$88))*N(Ввод!$G$89=2)*N(OR(MONTH(CS$14)=4,MONTH(CS$14)=10))</f>
        <v>0</v>
      </c>
      <c r="CT67" s="144">
        <f>N(AND(CT$14&gt;=$F67,CT$14&lt;Ввод!$G$88))*N(Ввод!$G$89=4)+N(AND(CT$14&gt;=$F67,CT$14&lt;Ввод!$G$88))*N(Ввод!$G$89=2)*N(OR(MONTH(CT$14)=4,MONTH(CT$14)=10))</f>
        <v>0</v>
      </c>
      <c r="CU67" s="144">
        <f>N(AND(CU$14&gt;=$F67,CU$14&lt;Ввод!$G$88))*N(Ввод!$G$89=4)+N(AND(CU$14&gt;=$F67,CU$14&lt;Ввод!$G$88))*N(Ввод!$G$89=2)*N(OR(MONTH(CU$14)=4,MONTH(CU$14)=10))</f>
        <v>0</v>
      </c>
      <c r="CV67" s="144">
        <f>N(AND(CV$14&gt;=$F67,CV$14&lt;Ввод!$G$88))*N(Ввод!$G$89=4)+N(AND(CV$14&gt;=$F67,CV$14&lt;Ввод!$G$88))*N(Ввод!$G$89=2)*N(OR(MONTH(CV$14)=4,MONTH(CV$14)=10))</f>
        <v>0</v>
      </c>
      <c r="CW67" s="144">
        <f>N(AND(CW$14&gt;=$F67,CW$14&lt;Ввод!$G$88))*N(Ввод!$G$89=4)+N(AND(CW$14&gt;=$F67,CW$14&lt;Ввод!$G$88))*N(Ввод!$G$89=2)*N(OR(MONTH(CW$14)=4,MONTH(CW$14)=10))</f>
        <v>0</v>
      </c>
      <c r="CX67" s="144">
        <f>N(AND(CX$14&gt;=$F67,CX$14&lt;Ввод!$G$88))*N(Ввод!$G$89=4)+N(AND(CX$14&gt;=$F67,CX$14&lt;Ввод!$G$88))*N(Ввод!$G$89=2)*N(OR(MONTH(CX$14)=4,MONTH(CX$14)=10))</f>
        <v>0</v>
      </c>
      <c r="CY67" s="144">
        <f>N(AND(CY$14&gt;=$F67,CY$14&lt;Ввод!$G$88))*N(Ввод!$G$89=4)+N(AND(CY$14&gt;=$F67,CY$14&lt;Ввод!$G$88))*N(Ввод!$G$89=2)*N(OR(MONTH(CY$14)=4,MONTH(CY$14)=10))</f>
        <v>0</v>
      </c>
      <c r="CZ67" s="144">
        <f>N(AND(CZ$14&gt;=$F67,CZ$14&lt;Ввод!$G$88))*N(Ввод!$G$89=4)+N(AND(CZ$14&gt;=$F67,CZ$14&lt;Ввод!$G$88))*N(Ввод!$G$89=2)*N(OR(MONTH(CZ$14)=4,MONTH(CZ$14)=10))</f>
        <v>0</v>
      </c>
      <c r="DA67" s="144">
        <f>N(AND(DA$14&gt;=$F67,DA$14&lt;Ввод!$G$88))*N(Ввод!$G$89=4)+N(AND(DA$14&gt;=$F67,DA$14&lt;Ввод!$G$88))*N(Ввод!$G$89=2)*N(OR(MONTH(DA$14)=4,MONTH(DA$14)=10))</f>
        <v>0</v>
      </c>
      <c r="DB67" s="144">
        <f>N(AND(DB$14&gt;=$F67,DB$14&lt;Ввод!$G$88))*N(Ввод!$G$89=4)+N(AND(DB$14&gt;=$F67,DB$14&lt;Ввод!$G$88))*N(Ввод!$G$89=2)*N(OR(MONTH(DB$14)=4,MONTH(DB$14)=10))</f>
        <v>0</v>
      </c>
      <c r="DC67" s="144">
        <f>N(AND(DC$14&gt;=$F67,DC$14&lt;Ввод!$G$88))*N(Ввод!$G$89=4)+N(AND(DC$14&gt;=$F67,DC$14&lt;Ввод!$G$88))*N(Ввод!$G$89=2)*N(OR(MONTH(DC$14)=4,MONTH(DC$14)=10))</f>
        <v>0</v>
      </c>
      <c r="DD67" s="144">
        <f>N(AND(DD$14&gt;=$F67,DD$14&lt;Ввод!$G$88))*N(Ввод!$G$89=4)+N(AND(DD$14&gt;=$F67,DD$14&lt;Ввод!$G$88))*N(Ввод!$G$89=2)*N(OR(MONTH(DD$14)=4,MONTH(DD$14)=10))</f>
        <v>0</v>
      </c>
      <c r="DE67" s="144">
        <f>N(AND(DE$14&gt;=$F67,DE$14&lt;Ввод!$G$88))*N(Ввод!$G$89=4)+N(AND(DE$14&gt;=$F67,DE$14&lt;Ввод!$G$88))*N(Ввод!$G$89=2)*N(OR(MONTH(DE$14)=4,MONTH(DE$14)=10))</f>
        <v>0</v>
      </c>
      <c r="DF67" s="144">
        <f>N(AND(DF$14&gt;=$F67,DF$14&lt;Ввод!$G$88))*N(Ввод!$G$89=4)+N(AND(DF$14&gt;=$F67,DF$14&lt;Ввод!$G$88))*N(Ввод!$G$89=2)*N(OR(MONTH(DF$14)=4,MONTH(DF$14)=10))</f>
        <v>0</v>
      </c>
      <c r="DG67" s="144">
        <f>N(AND(DG$14&gt;=$F67,DG$14&lt;Ввод!$G$88))*N(Ввод!$G$89=4)+N(AND(DG$14&gt;=$F67,DG$14&lt;Ввод!$G$88))*N(Ввод!$G$89=2)*N(OR(MONTH(DG$14)=4,MONTH(DG$14)=10))</f>
        <v>0</v>
      </c>
      <c r="DH67" s="144">
        <f>N(AND(DH$14&gt;=$F67,DH$14&lt;Ввод!$G$88))*N(Ввод!$G$89=4)+N(AND(DH$14&gt;=$F67,DH$14&lt;Ввод!$G$88))*N(Ввод!$G$89=2)*N(OR(MONTH(DH$14)=4,MONTH(DH$14)=10))</f>
        <v>0</v>
      </c>
      <c r="DI67" s="144">
        <f>N(AND(DI$14&gt;=$F67,DI$14&lt;Ввод!$G$88))*N(Ввод!$G$89=4)+N(AND(DI$14&gt;=$F67,DI$14&lt;Ввод!$G$88))*N(Ввод!$G$89=2)*N(OR(MONTH(DI$14)=4,MONTH(DI$14)=10))</f>
        <v>0</v>
      </c>
      <c r="DJ67" s="144">
        <f>N(AND(DJ$14&gt;=$F67,DJ$14&lt;Ввод!$G$88))*N(Ввод!$G$89=4)+N(AND(DJ$14&gt;=$F67,DJ$14&lt;Ввод!$G$88))*N(Ввод!$G$89=2)*N(OR(MONTH(DJ$14)=4,MONTH(DJ$14)=10))</f>
        <v>0</v>
      </c>
    </row>
    <row r="68" spans="2:114" ht="15" hidden="1" customHeight="1" outlineLevel="1" x14ac:dyDescent="0.25">
      <c r="B68" t="s">
        <v>498</v>
      </c>
      <c r="F68" s="38">
        <f t="shared" si="37"/>
        <v>47574</v>
      </c>
      <c r="G68" s="42">
        <f>MATCH(DATE(YEAR(F68),MONTH(F68)-Ввод!$G$86*3*4,DAY(F68)),J$14:DJ$14,0)-1</f>
        <v>17</v>
      </c>
      <c r="H68" s="144">
        <f t="shared" ca="1" si="35"/>
        <v>0</v>
      </c>
      <c r="I68" s="144">
        <f t="shared" si="38"/>
        <v>18</v>
      </c>
      <c r="J68" s="144">
        <f>N(AND(J$14&gt;=$F68,J$14&lt;Ввод!$G$88))*N(Ввод!$G$89=4)+N(AND(J$14&gt;=$F68,J$14&lt;Ввод!$G$88))*N(Ввод!$G$89=2)*N(OR(MONTH(J$14)=4,MONTH(J$14)=10))</f>
        <v>0</v>
      </c>
      <c r="K68" s="144">
        <f>N(AND(K$14&gt;=$F68,K$14&lt;Ввод!$G$88))*N(Ввод!$G$89=4)+N(AND(K$14&gt;=$F68,K$14&lt;Ввод!$G$88))*N(Ввод!$G$89=2)*N(OR(MONTH(K$14)=4,MONTH(K$14)=10))</f>
        <v>0</v>
      </c>
      <c r="L68" s="144">
        <f>N(AND(L$14&gt;=$F68,L$14&lt;Ввод!$G$88))*N(Ввод!$G$89=4)+N(AND(L$14&gt;=$F68,L$14&lt;Ввод!$G$88))*N(Ввод!$G$89=2)*N(OR(MONTH(L$14)=4,MONTH(L$14)=10))</f>
        <v>0</v>
      </c>
      <c r="M68" s="144">
        <f>N(AND(M$14&gt;=$F68,M$14&lt;Ввод!$G$88))*N(Ввод!$G$89=4)+N(AND(M$14&gt;=$F68,M$14&lt;Ввод!$G$88))*N(Ввод!$G$89=2)*N(OR(MONTH(M$14)=4,MONTH(M$14)=10))</f>
        <v>0</v>
      </c>
      <c r="N68" s="144">
        <f>N(AND(N$14&gt;=$F68,N$14&lt;Ввод!$G$88))*N(Ввод!$G$89=4)+N(AND(N$14&gt;=$F68,N$14&lt;Ввод!$G$88))*N(Ввод!$G$89=2)*N(OR(MONTH(N$14)=4,MONTH(N$14)=10))</f>
        <v>0</v>
      </c>
      <c r="O68" s="144">
        <f>N(AND(O$14&gt;=$F68,O$14&lt;Ввод!$G$88))*N(Ввод!$G$89=4)+N(AND(O$14&gt;=$F68,O$14&lt;Ввод!$G$88))*N(Ввод!$G$89=2)*N(OR(MONTH(O$14)=4,MONTH(O$14)=10))</f>
        <v>0</v>
      </c>
      <c r="P68" s="144">
        <f>N(AND(P$14&gt;=$F68,P$14&lt;Ввод!$G$88))*N(Ввод!$G$89=4)+N(AND(P$14&gt;=$F68,P$14&lt;Ввод!$G$88))*N(Ввод!$G$89=2)*N(OR(MONTH(P$14)=4,MONTH(P$14)=10))</f>
        <v>0</v>
      </c>
      <c r="Q68" s="144">
        <f>N(AND(Q$14&gt;=$F68,Q$14&lt;Ввод!$G$88))*N(Ввод!$G$89=4)+N(AND(Q$14&gt;=$F68,Q$14&lt;Ввод!$G$88))*N(Ввод!$G$89=2)*N(OR(MONTH(Q$14)=4,MONTH(Q$14)=10))</f>
        <v>0</v>
      </c>
      <c r="R68" s="144">
        <f>N(AND(R$14&gt;=$F68,R$14&lt;Ввод!$G$88))*N(Ввод!$G$89=4)+N(AND(R$14&gt;=$F68,R$14&lt;Ввод!$G$88))*N(Ввод!$G$89=2)*N(OR(MONTH(R$14)=4,MONTH(R$14)=10))</f>
        <v>0</v>
      </c>
      <c r="S68" s="144">
        <f>N(AND(S$14&gt;=$F68,S$14&lt;Ввод!$G$88))*N(Ввод!$G$89=4)+N(AND(S$14&gt;=$F68,S$14&lt;Ввод!$G$88))*N(Ввод!$G$89=2)*N(OR(MONTH(S$14)=4,MONTH(S$14)=10))</f>
        <v>0</v>
      </c>
      <c r="T68" s="144">
        <f>N(AND(T$14&gt;=$F68,T$14&lt;Ввод!$G$88))*N(Ввод!$G$89=4)+N(AND(T$14&gt;=$F68,T$14&lt;Ввод!$G$88))*N(Ввод!$G$89=2)*N(OR(MONTH(T$14)=4,MONTH(T$14)=10))</f>
        <v>0</v>
      </c>
      <c r="U68" s="144">
        <f>N(AND(U$14&gt;=$F68,U$14&lt;Ввод!$G$88))*N(Ввод!$G$89=4)+N(AND(U$14&gt;=$F68,U$14&lt;Ввод!$G$88))*N(Ввод!$G$89=2)*N(OR(MONTH(U$14)=4,MONTH(U$14)=10))</f>
        <v>0</v>
      </c>
      <c r="V68" s="144">
        <f>N(AND(V$14&gt;=$F68,V$14&lt;Ввод!$G$88))*N(Ввод!$G$89=4)+N(AND(V$14&gt;=$F68,V$14&lt;Ввод!$G$88))*N(Ввод!$G$89=2)*N(OR(MONTH(V$14)=4,MONTH(V$14)=10))</f>
        <v>0</v>
      </c>
      <c r="W68" s="144">
        <f>N(AND(W$14&gt;=$F68,W$14&lt;Ввод!$G$88))*N(Ввод!$G$89=4)+N(AND(W$14&gt;=$F68,W$14&lt;Ввод!$G$88))*N(Ввод!$G$89=2)*N(OR(MONTH(W$14)=4,MONTH(W$14)=10))</f>
        <v>0</v>
      </c>
      <c r="X68" s="144">
        <f>N(AND(X$14&gt;=$F68,X$14&lt;Ввод!$G$88))*N(Ввод!$G$89=4)+N(AND(X$14&gt;=$F68,X$14&lt;Ввод!$G$88))*N(Ввод!$G$89=2)*N(OR(MONTH(X$14)=4,MONTH(X$14)=10))</f>
        <v>0</v>
      </c>
      <c r="Y68" s="144">
        <f>N(AND(Y$14&gt;=$F68,Y$14&lt;Ввод!$G$88))*N(Ввод!$G$89=4)+N(AND(Y$14&gt;=$F68,Y$14&lt;Ввод!$G$88))*N(Ввод!$G$89=2)*N(OR(MONTH(Y$14)=4,MONTH(Y$14)=10))</f>
        <v>0</v>
      </c>
      <c r="Z68" s="144">
        <f>N(AND(Z$14&gt;=$F68,Z$14&lt;Ввод!$G$88))*N(Ввод!$G$89=4)+N(AND(Z$14&gt;=$F68,Z$14&lt;Ввод!$G$88))*N(Ввод!$G$89=2)*N(OR(MONTH(Z$14)=4,MONTH(Z$14)=10))</f>
        <v>0</v>
      </c>
      <c r="AA68" s="144">
        <f>N(AND(AA$14&gt;=$F68,AA$14&lt;Ввод!$G$88))*N(Ввод!$G$89=4)+N(AND(AA$14&gt;=$F68,AA$14&lt;Ввод!$G$88))*N(Ввод!$G$89=2)*N(OR(MONTH(AA$14)=4,MONTH(AA$14)=10))</f>
        <v>0</v>
      </c>
      <c r="AB68" s="144">
        <f>N(AND(AB$14&gt;=$F68,AB$14&lt;Ввод!$G$88))*N(Ввод!$G$89=4)+N(AND(AB$14&gt;=$F68,AB$14&lt;Ввод!$G$88))*N(Ввод!$G$89=2)*N(OR(MONTH(AB$14)=4,MONTH(AB$14)=10))</f>
        <v>0</v>
      </c>
      <c r="AC68" s="144">
        <f>N(AND(AC$14&gt;=$F68,AC$14&lt;Ввод!$G$88))*N(Ввод!$G$89=4)+N(AND(AC$14&gt;=$F68,AC$14&lt;Ввод!$G$88))*N(Ввод!$G$89=2)*N(OR(MONTH(AC$14)=4,MONTH(AC$14)=10))</f>
        <v>0</v>
      </c>
      <c r="AD68" s="144">
        <f>N(AND(AD$14&gt;=$F68,AD$14&lt;Ввод!$G$88))*N(Ввод!$G$89=4)+N(AND(AD$14&gt;=$F68,AD$14&lt;Ввод!$G$88))*N(Ввод!$G$89=2)*N(OR(MONTH(AD$14)=4,MONTH(AD$14)=10))</f>
        <v>0</v>
      </c>
      <c r="AE68" s="144">
        <f>N(AND(AE$14&gt;=$F68,AE$14&lt;Ввод!$G$88))*N(Ввод!$G$89=4)+N(AND(AE$14&gt;=$F68,AE$14&lt;Ввод!$G$88))*N(Ввод!$G$89=2)*N(OR(MONTH(AE$14)=4,MONTH(AE$14)=10))</f>
        <v>0</v>
      </c>
      <c r="AF68" s="144">
        <f>N(AND(AF$14&gt;=$F68,AF$14&lt;Ввод!$G$88))*N(Ввод!$G$89=4)+N(AND(AF$14&gt;=$F68,AF$14&lt;Ввод!$G$88))*N(Ввод!$G$89=2)*N(OR(MONTH(AF$14)=4,MONTH(AF$14)=10))</f>
        <v>0</v>
      </c>
      <c r="AG68" s="144">
        <f>N(AND(AG$14&gt;=$F68,AG$14&lt;Ввод!$G$88))*N(Ввод!$G$89=4)+N(AND(AG$14&gt;=$F68,AG$14&lt;Ввод!$G$88))*N(Ввод!$G$89=2)*N(OR(MONTH(AG$14)=4,MONTH(AG$14)=10))</f>
        <v>0</v>
      </c>
      <c r="AH68" s="144">
        <f>N(AND(AH$14&gt;=$F68,AH$14&lt;Ввод!$G$88))*N(Ввод!$G$89=4)+N(AND(AH$14&gt;=$F68,AH$14&lt;Ввод!$G$88))*N(Ввод!$G$89=2)*N(OR(MONTH(AH$14)=4,MONTH(AH$14)=10))</f>
        <v>0</v>
      </c>
      <c r="AI68" s="144">
        <f>N(AND(AI$14&gt;=$F68,AI$14&lt;Ввод!$G$88))*N(Ввод!$G$89=4)+N(AND(AI$14&gt;=$F68,AI$14&lt;Ввод!$G$88))*N(Ввод!$G$89=2)*N(OR(MONTH(AI$14)=4,MONTH(AI$14)=10))</f>
        <v>0</v>
      </c>
      <c r="AJ68" s="144">
        <f>N(AND(AJ$14&gt;=$F68,AJ$14&lt;Ввод!$G$88))*N(Ввод!$G$89=4)+N(AND(AJ$14&gt;=$F68,AJ$14&lt;Ввод!$G$88))*N(Ввод!$G$89=2)*N(OR(MONTH(AJ$14)=4,MONTH(AJ$14)=10))</f>
        <v>0</v>
      </c>
      <c r="AK68" s="144">
        <f>N(AND(AK$14&gt;=$F68,AK$14&lt;Ввод!$G$88))*N(Ввод!$G$89=4)+N(AND(AK$14&gt;=$F68,AK$14&lt;Ввод!$G$88))*N(Ввод!$G$89=2)*N(OR(MONTH(AK$14)=4,MONTH(AK$14)=10))</f>
        <v>0</v>
      </c>
      <c r="AL68" s="144">
        <f>N(AND(AL$14&gt;=$F68,AL$14&lt;Ввод!$G$88))*N(Ввод!$G$89=4)+N(AND(AL$14&gt;=$F68,AL$14&lt;Ввод!$G$88))*N(Ввод!$G$89=2)*N(OR(MONTH(AL$14)=4,MONTH(AL$14)=10))</f>
        <v>0</v>
      </c>
      <c r="AM68" s="144">
        <f>N(AND(AM$14&gt;=$F68,AM$14&lt;Ввод!$G$88))*N(Ввод!$G$89=4)+N(AND(AM$14&gt;=$F68,AM$14&lt;Ввод!$G$88))*N(Ввод!$G$89=2)*N(OR(MONTH(AM$14)=4,MONTH(AM$14)=10))</f>
        <v>0</v>
      </c>
      <c r="AN68" s="144">
        <f>N(AND(AN$14&gt;=$F68,AN$14&lt;Ввод!$G$88))*N(Ввод!$G$89=4)+N(AND(AN$14&gt;=$F68,AN$14&lt;Ввод!$G$88))*N(Ввод!$G$89=2)*N(OR(MONTH(AN$14)=4,MONTH(AN$14)=10))</f>
        <v>0</v>
      </c>
      <c r="AO68" s="144">
        <f>N(AND(AO$14&gt;=$F68,AO$14&lt;Ввод!$G$88))*N(Ввод!$G$89=4)+N(AND(AO$14&gt;=$F68,AO$14&lt;Ввод!$G$88))*N(Ввод!$G$89=2)*N(OR(MONTH(AO$14)=4,MONTH(AO$14)=10))</f>
        <v>0</v>
      </c>
      <c r="AP68" s="144">
        <f>N(AND(AP$14&gt;=$F68,AP$14&lt;Ввод!$G$88))*N(Ввод!$G$89=4)+N(AND(AP$14&gt;=$F68,AP$14&lt;Ввод!$G$88))*N(Ввод!$G$89=2)*N(OR(MONTH(AP$14)=4,MONTH(AP$14)=10))</f>
        <v>0</v>
      </c>
      <c r="AQ68" s="144">
        <f>N(AND(AQ$14&gt;=$F68,AQ$14&lt;Ввод!$G$88))*N(Ввод!$G$89=4)+N(AND(AQ$14&gt;=$F68,AQ$14&lt;Ввод!$G$88))*N(Ввод!$G$89=2)*N(OR(MONTH(AQ$14)=4,MONTH(AQ$14)=10))</f>
        <v>1</v>
      </c>
      <c r="AR68" s="144">
        <f>N(AND(AR$14&gt;=$F68,AR$14&lt;Ввод!$G$88))*N(Ввод!$G$89=4)+N(AND(AR$14&gt;=$F68,AR$14&lt;Ввод!$G$88))*N(Ввод!$G$89=2)*N(OR(MONTH(AR$14)=4,MONTH(AR$14)=10))</f>
        <v>1</v>
      </c>
      <c r="AS68" s="144">
        <f>N(AND(AS$14&gt;=$F68,AS$14&lt;Ввод!$G$88))*N(Ввод!$G$89=4)+N(AND(AS$14&gt;=$F68,AS$14&lt;Ввод!$G$88))*N(Ввод!$G$89=2)*N(OR(MONTH(AS$14)=4,MONTH(AS$14)=10))</f>
        <v>1</v>
      </c>
      <c r="AT68" s="144">
        <f>N(AND(AT$14&gt;=$F68,AT$14&lt;Ввод!$G$88))*N(Ввод!$G$89=4)+N(AND(AT$14&gt;=$F68,AT$14&lt;Ввод!$G$88))*N(Ввод!$G$89=2)*N(OR(MONTH(AT$14)=4,MONTH(AT$14)=10))</f>
        <v>1</v>
      </c>
      <c r="AU68" s="144">
        <f>N(AND(AU$14&gt;=$F68,AU$14&lt;Ввод!$G$88))*N(Ввод!$G$89=4)+N(AND(AU$14&gt;=$F68,AU$14&lt;Ввод!$G$88))*N(Ввод!$G$89=2)*N(OR(MONTH(AU$14)=4,MONTH(AU$14)=10))</f>
        <v>1</v>
      </c>
      <c r="AV68" s="144">
        <f>N(AND(AV$14&gt;=$F68,AV$14&lt;Ввод!$G$88))*N(Ввод!$G$89=4)+N(AND(AV$14&gt;=$F68,AV$14&lt;Ввод!$G$88))*N(Ввод!$G$89=2)*N(OR(MONTH(AV$14)=4,MONTH(AV$14)=10))</f>
        <v>1</v>
      </c>
      <c r="AW68" s="144">
        <f>N(AND(AW$14&gt;=$F68,AW$14&lt;Ввод!$G$88))*N(Ввод!$G$89=4)+N(AND(AW$14&gt;=$F68,AW$14&lt;Ввод!$G$88))*N(Ввод!$G$89=2)*N(OR(MONTH(AW$14)=4,MONTH(AW$14)=10))</f>
        <v>1</v>
      </c>
      <c r="AX68" s="144">
        <f>N(AND(AX$14&gt;=$F68,AX$14&lt;Ввод!$G$88))*N(Ввод!$G$89=4)+N(AND(AX$14&gt;=$F68,AX$14&lt;Ввод!$G$88))*N(Ввод!$G$89=2)*N(OR(MONTH(AX$14)=4,MONTH(AX$14)=10))</f>
        <v>1</v>
      </c>
      <c r="AY68" s="144">
        <f>N(AND(AY$14&gt;=$F68,AY$14&lt;Ввод!$G$88))*N(Ввод!$G$89=4)+N(AND(AY$14&gt;=$F68,AY$14&lt;Ввод!$G$88))*N(Ввод!$G$89=2)*N(OR(MONTH(AY$14)=4,MONTH(AY$14)=10))</f>
        <v>1</v>
      </c>
      <c r="AZ68" s="144">
        <f>N(AND(AZ$14&gt;=$F68,AZ$14&lt;Ввод!$G$88))*N(Ввод!$G$89=4)+N(AND(AZ$14&gt;=$F68,AZ$14&lt;Ввод!$G$88))*N(Ввод!$G$89=2)*N(OR(MONTH(AZ$14)=4,MONTH(AZ$14)=10))</f>
        <v>1</v>
      </c>
      <c r="BA68" s="144">
        <f>N(AND(BA$14&gt;=$F68,BA$14&lt;Ввод!$G$88))*N(Ввод!$G$89=4)+N(AND(BA$14&gt;=$F68,BA$14&lt;Ввод!$G$88))*N(Ввод!$G$89=2)*N(OR(MONTH(BA$14)=4,MONTH(BA$14)=10))</f>
        <v>1</v>
      </c>
      <c r="BB68" s="144">
        <f>N(AND(BB$14&gt;=$F68,BB$14&lt;Ввод!$G$88))*N(Ввод!$G$89=4)+N(AND(BB$14&gt;=$F68,BB$14&lt;Ввод!$G$88))*N(Ввод!$G$89=2)*N(OR(MONTH(BB$14)=4,MONTH(BB$14)=10))</f>
        <v>1</v>
      </c>
      <c r="BC68" s="144">
        <f>N(AND(BC$14&gt;=$F68,BC$14&lt;Ввод!$G$88))*N(Ввод!$G$89=4)+N(AND(BC$14&gt;=$F68,BC$14&lt;Ввод!$G$88))*N(Ввод!$G$89=2)*N(OR(MONTH(BC$14)=4,MONTH(BC$14)=10))</f>
        <v>1</v>
      </c>
      <c r="BD68" s="144">
        <f>N(AND(BD$14&gt;=$F68,BD$14&lt;Ввод!$G$88))*N(Ввод!$G$89=4)+N(AND(BD$14&gt;=$F68,BD$14&lt;Ввод!$G$88))*N(Ввод!$G$89=2)*N(OR(MONTH(BD$14)=4,MONTH(BD$14)=10))</f>
        <v>1</v>
      </c>
      <c r="BE68" s="144">
        <f>N(AND(BE$14&gt;=$F68,BE$14&lt;Ввод!$G$88))*N(Ввод!$G$89=4)+N(AND(BE$14&gt;=$F68,BE$14&lt;Ввод!$G$88))*N(Ввод!$G$89=2)*N(OR(MONTH(BE$14)=4,MONTH(BE$14)=10))</f>
        <v>1</v>
      </c>
      <c r="BF68" s="144">
        <f>N(AND(BF$14&gt;=$F68,BF$14&lt;Ввод!$G$88))*N(Ввод!$G$89=4)+N(AND(BF$14&gt;=$F68,BF$14&lt;Ввод!$G$88))*N(Ввод!$G$89=2)*N(OR(MONTH(BF$14)=4,MONTH(BF$14)=10))</f>
        <v>1</v>
      </c>
      <c r="BG68" s="144">
        <f>N(AND(BG$14&gt;=$F68,BG$14&lt;Ввод!$G$88))*N(Ввод!$G$89=4)+N(AND(BG$14&gt;=$F68,BG$14&lt;Ввод!$G$88))*N(Ввод!$G$89=2)*N(OR(MONTH(BG$14)=4,MONTH(BG$14)=10))</f>
        <v>1</v>
      </c>
      <c r="BH68" s="144">
        <f>N(AND(BH$14&gt;=$F68,BH$14&lt;Ввод!$G$88))*N(Ввод!$G$89=4)+N(AND(BH$14&gt;=$F68,BH$14&lt;Ввод!$G$88))*N(Ввод!$G$89=2)*N(OR(MONTH(BH$14)=4,MONTH(BH$14)=10))</f>
        <v>1</v>
      </c>
      <c r="BI68" s="144">
        <f>N(AND(BI$14&gt;=$F68,BI$14&lt;Ввод!$G$88))*N(Ввод!$G$89=4)+N(AND(BI$14&gt;=$F68,BI$14&lt;Ввод!$G$88))*N(Ввод!$G$89=2)*N(OR(MONTH(BI$14)=4,MONTH(BI$14)=10))</f>
        <v>0</v>
      </c>
      <c r="BJ68" s="144">
        <f>N(AND(BJ$14&gt;=$F68,BJ$14&lt;Ввод!$G$88))*N(Ввод!$G$89=4)+N(AND(BJ$14&gt;=$F68,BJ$14&lt;Ввод!$G$88))*N(Ввод!$G$89=2)*N(OR(MONTH(BJ$14)=4,MONTH(BJ$14)=10))</f>
        <v>0</v>
      </c>
      <c r="BK68" s="144">
        <f>N(AND(BK$14&gt;=$F68,BK$14&lt;Ввод!$G$88))*N(Ввод!$G$89=4)+N(AND(BK$14&gt;=$F68,BK$14&lt;Ввод!$G$88))*N(Ввод!$G$89=2)*N(OR(MONTH(BK$14)=4,MONTH(BK$14)=10))</f>
        <v>0</v>
      </c>
      <c r="BL68" s="144">
        <f>N(AND(BL$14&gt;=$F68,BL$14&lt;Ввод!$G$88))*N(Ввод!$G$89=4)+N(AND(BL$14&gt;=$F68,BL$14&lt;Ввод!$G$88))*N(Ввод!$G$89=2)*N(OR(MONTH(BL$14)=4,MONTH(BL$14)=10))</f>
        <v>0</v>
      </c>
      <c r="BM68" s="144">
        <f>N(AND(BM$14&gt;=$F68,BM$14&lt;Ввод!$G$88))*N(Ввод!$G$89=4)+N(AND(BM$14&gt;=$F68,BM$14&lt;Ввод!$G$88))*N(Ввод!$G$89=2)*N(OR(MONTH(BM$14)=4,MONTH(BM$14)=10))</f>
        <v>0</v>
      </c>
      <c r="BN68" s="144">
        <f>N(AND(BN$14&gt;=$F68,BN$14&lt;Ввод!$G$88))*N(Ввод!$G$89=4)+N(AND(BN$14&gt;=$F68,BN$14&lt;Ввод!$G$88))*N(Ввод!$G$89=2)*N(OR(MONTH(BN$14)=4,MONTH(BN$14)=10))</f>
        <v>0</v>
      </c>
      <c r="BO68" s="144">
        <f>N(AND(BO$14&gt;=$F68,BO$14&lt;Ввод!$G$88))*N(Ввод!$G$89=4)+N(AND(BO$14&gt;=$F68,BO$14&lt;Ввод!$G$88))*N(Ввод!$G$89=2)*N(OR(MONTH(BO$14)=4,MONTH(BO$14)=10))</f>
        <v>0</v>
      </c>
      <c r="BP68" s="144">
        <f>N(AND(BP$14&gt;=$F68,BP$14&lt;Ввод!$G$88))*N(Ввод!$G$89=4)+N(AND(BP$14&gt;=$F68,BP$14&lt;Ввод!$G$88))*N(Ввод!$G$89=2)*N(OR(MONTH(BP$14)=4,MONTH(BP$14)=10))</f>
        <v>0</v>
      </c>
      <c r="BQ68" s="144">
        <f>N(AND(BQ$14&gt;=$F68,BQ$14&lt;Ввод!$G$88))*N(Ввод!$G$89=4)+N(AND(BQ$14&gt;=$F68,BQ$14&lt;Ввод!$G$88))*N(Ввод!$G$89=2)*N(OR(MONTH(BQ$14)=4,MONTH(BQ$14)=10))</f>
        <v>0</v>
      </c>
      <c r="BR68" s="144">
        <f>N(AND(BR$14&gt;=$F68,BR$14&lt;Ввод!$G$88))*N(Ввод!$G$89=4)+N(AND(BR$14&gt;=$F68,BR$14&lt;Ввод!$G$88))*N(Ввод!$G$89=2)*N(OR(MONTH(BR$14)=4,MONTH(BR$14)=10))</f>
        <v>0</v>
      </c>
      <c r="BS68" s="144">
        <f>N(AND(BS$14&gt;=$F68,BS$14&lt;Ввод!$G$88))*N(Ввод!$G$89=4)+N(AND(BS$14&gt;=$F68,BS$14&lt;Ввод!$G$88))*N(Ввод!$G$89=2)*N(OR(MONTH(BS$14)=4,MONTH(BS$14)=10))</f>
        <v>0</v>
      </c>
      <c r="BT68" s="144">
        <f>N(AND(BT$14&gt;=$F68,BT$14&lt;Ввод!$G$88))*N(Ввод!$G$89=4)+N(AND(BT$14&gt;=$F68,BT$14&lt;Ввод!$G$88))*N(Ввод!$G$89=2)*N(OR(MONTH(BT$14)=4,MONTH(BT$14)=10))</f>
        <v>0</v>
      </c>
      <c r="BU68" s="144">
        <f>N(AND(BU$14&gt;=$F68,BU$14&lt;Ввод!$G$88))*N(Ввод!$G$89=4)+N(AND(BU$14&gt;=$F68,BU$14&lt;Ввод!$G$88))*N(Ввод!$G$89=2)*N(OR(MONTH(BU$14)=4,MONTH(BU$14)=10))</f>
        <v>0</v>
      </c>
      <c r="BV68" s="144">
        <f>N(AND(BV$14&gt;=$F68,BV$14&lt;Ввод!$G$88))*N(Ввод!$G$89=4)+N(AND(BV$14&gt;=$F68,BV$14&lt;Ввод!$G$88))*N(Ввод!$G$89=2)*N(OR(MONTH(BV$14)=4,MONTH(BV$14)=10))</f>
        <v>0</v>
      </c>
      <c r="BW68" s="144">
        <f>N(AND(BW$14&gt;=$F68,BW$14&lt;Ввод!$G$88))*N(Ввод!$G$89=4)+N(AND(BW$14&gt;=$F68,BW$14&lt;Ввод!$G$88))*N(Ввод!$G$89=2)*N(OR(MONTH(BW$14)=4,MONTH(BW$14)=10))</f>
        <v>0</v>
      </c>
      <c r="BX68" s="144">
        <f>N(AND(BX$14&gt;=$F68,BX$14&lt;Ввод!$G$88))*N(Ввод!$G$89=4)+N(AND(BX$14&gt;=$F68,BX$14&lt;Ввод!$G$88))*N(Ввод!$G$89=2)*N(OR(MONTH(BX$14)=4,MONTH(BX$14)=10))</f>
        <v>0</v>
      </c>
      <c r="BY68" s="144">
        <f>N(AND(BY$14&gt;=$F68,BY$14&lt;Ввод!$G$88))*N(Ввод!$G$89=4)+N(AND(BY$14&gt;=$F68,BY$14&lt;Ввод!$G$88))*N(Ввод!$G$89=2)*N(OR(MONTH(BY$14)=4,MONTH(BY$14)=10))</f>
        <v>0</v>
      </c>
      <c r="BZ68" s="144">
        <f>N(AND(BZ$14&gt;=$F68,BZ$14&lt;Ввод!$G$88))*N(Ввод!$G$89=4)+N(AND(BZ$14&gt;=$F68,BZ$14&lt;Ввод!$G$88))*N(Ввод!$G$89=2)*N(OR(MONTH(BZ$14)=4,MONTH(BZ$14)=10))</f>
        <v>0</v>
      </c>
      <c r="CA68" s="144">
        <f>N(AND(CA$14&gt;=$F68,CA$14&lt;Ввод!$G$88))*N(Ввод!$G$89=4)+N(AND(CA$14&gt;=$F68,CA$14&lt;Ввод!$G$88))*N(Ввод!$G$89=2)*N(OR(MONTH(CA$14)=4,MONTH(CA$14)=10))</f>
        <v>0</v>
      </c>
      <c r="CB68" s="144">
        <f>N(AND(CB$14&gt;=$F68,CB$14&lt;Ввод!$G$88))*N(Ввод!$G$89=4)+N(AND(CB$14&gt;=$F68,CB$14&lt;Ввод!$G$88))*N(Ввод!$G$89=2)*N(OR(MONTH(CB$14)=4,MONTH(CB$14)=10))</f>
        <v>0</v>
      </c>
      <c r="CC68" s="144">
        <f>N(AND(CC$14&gt;=$F68,CC$14&lt;Ввод!$G$88))*N(Ввод!$G$89=4)+N(AND(CC$14&gt;=$F68,CC$14&lt;Ввод!$G$88))*N(Ввод!$G$89=2)*N(OR(MONTH(CC$14)=4,MONTH(CC$14)=10))</f>
        <v>0</v>
      </c>
      <c r="CD68" s="144">
        <f>N(AND(CD$14&gt;=$F68,CD$14&lt;Ввод!$G$88))*N(Ввод!$G$89=4)+N(AND(CD$14&gt;=$F68,CD$14&lt;Ввод!$G$88))*N(Ввод!$G$89=2)*N(OR(MONTH(CD$14)=4,MONTH(CD$14)=10))</f>
        <v>0</v>
      </c>
      <c r="CE68" s="144">
        <f>N(AND(CE$14&gt;=$F68,CE$14&lt;Ввод!$G$88))*N(Ввод!$G$89=4)+N(AND(CE$14&gt;=$F68,CE$14&lt;Ввод!$G$88))*N(Ввод!$G$89=2)*N(OR(MONTH(CE$14)=4,MONTH(CE$14)=10))</f>
        <v>0</v>
      </c>
      <c r="CF68" s="144">
        <f>N(AND(CF$14&gt;=$F68,CF$14&lt;Ввод!$G$88))*N(Ввод!$G$89=4)+N(AND(CF$14&gt;=$F68,CF$14&lt;Ввод!$G$88))*N(Ввод!$G$89=2)*N(OR(MONTH(CF$14)=4,MONTH(CF$14)=10))</f>
        <v>0</v>
      </c>
      <c r="CG68" s="144">
        <f>N(AND(CG$14&gt;=$F68,CG$14&lt;Ввод!$G$88))*N(Ввод!$G$89=4)+N(AND(CG$14&gt;=$F68,CG$14&lt;Ввод!$G$88))*N(Ввод!$G$89=2)*N(OR(MONTH(CG$14)=4,MONTH(CG$14)=10))</f>
        <v>0</v>
      </c>
      <c r="CH68" s="144">
        <f>N(AND(CH$14&gt;=$F68,CH$14&lt;Ввод!$G$88))*N(Ввод!$G$89=4)+N(AND(CH$14&gt;=$F68,CH$14&lt;Ввод!$G$88))*N(Ввод!$G$89=2)*N(OR(MONTH(CH$14)=4,MONTH(CH$14)=10))</f>
        <v>0</v>
      </c>
      <c r="CI68" s="144">
        <f>N(AND(CI$14&gt;=$F68,CI$14&lt;Ввод!$G$88))*N(Ввод!$G$89=4)+N(AND(CI$14&gt;=$F68,CI$14&lt;Ввод!$G$88))*N(Ввод!$G$89=2)*N(OR(MONTH(CI$14)=4,MONTH(CI$14)=10))</f>
        <v>0</v>
      </c>
      <c r="CJ68" s="144">
        <f>N(AND(CJ$14&gt;=$F68,CJ$14&lt;Ввод!$G$88))*N(Ввод!$G$89=4)+N(AND(CJ$14&gt;=$F68,CJ$14&lt;Ввод!$G$88))*N(Ввод!$G$89=2)*N(OR(MONTH(CJ$14)=4,MONTH(CJ$14)=10))</f>
        <v>0</v>
      </c>
      <c r="CK68" s="144">
        <f>N(AND(CK$14&gt;=$F68,CK$14&lt;Ввод!$G$88))*N(Ввод!$G$89=4)+N(AND(CK$14&gt;=$F68,CK$14&lt;Ввод!$G$88))*N(Ввод!$G$89=2)*N(OR(MONTH(CK$14)=4,MONTH(CK$14)=10))</f>
        <v>0</v>
      </c>
      <c r="CL68" s="144">
        <f>N(AND(CL$14&gt;=$F68,CL$14&lt;Ввод!$G$88))*N(Ввод!$G$89=4)+N(AND(CL$14&gt;=$F68,CL$14&lt;Ввод!$G$88))*N(Ввод!$G$89=2)*N(OR(MONTH(CL$14)=4,MONTH(CL$14)=10))</f>
        <v>0</v>
      </c>
      <c r="CM68" s="144">
        <f>N(AND(CM$14&gt;=$F68,CM$14&lt;Ввод!$G$88))*N(Ввод!$G$89=4)+N(AND(CM$14&gt;=$F68,CM$14&lt;Ввод!$G$88))*N(Ввод!$G$89=2)*N(OR(MONTH(CM$14)=4,MONTH(CM$14)=10))</f>
        <v>0</v>
      </c>
      <c r="CN68" s="144">
        <f>N(AND(CN$14&gt;=$F68,CN$14&lt;Ввод!$G$88))*N(Ввод!$G$89=4)+N(AND(CN$14&gt;=$F68,CN$14&lt;Ввод!$G$88))*N(Ввод!$G$89=2)*N(OR(MONTH(CN$14)=4,MONTH(CN$14)=10))</f>
        <v>0</v>
      </c>
      <c r="CO68" s="144">
        <f>N(AND(CO$14&gt;=$F68,CO$14&lt;Ввод!$G$88))*N(Ввод!$G$89=4)+N(AND(CO$14&gt;=$F68,CO$14&lt;Ввод!$G$88))*N(Ввод!$G$89=2)*N(OR(MONTH(CO$14)=4,MONTH(CO$14)=10))</f>
        <v>0</v>
      </c>
      <c r="CP68" s="144">
        <f>N(AND(CP$14&gt;=$F68,CP$14&lt;Ввод!$G$88))*N(Ввод!$G$89=4)+N(AND(CP$14&gt;=$F68,CP$14&lt;Ввод!$G$88))*N(Ввод!$G$89=2)*N(OR(MONTH(CP$14)=4,MONTH(CP$14)=10))</f>
        <v>0</v>
      </c>
      <c r="CQ68" s="144">
        <f>N(AND(CQ$14&gt;=$F68,CQ$14&lt;Ввод!$G$88))*N(Ввод!$G$89=4)+N(AND(CQ$14&gt;=$F68,CQ$14&lt;Ввод!$G$88))*N(Ввод!$G$89=2)*N(OR(MONTH(CQ$14)=4,MONTH(CQ$14)=10))</f>
        <v>0</v>
      </c>
      <c r="CR68" s="144">
        <f>N(AND(CR$14&gt;=$F68,CR$14&lt;Ввод!$G$88))*N(Ввод!$G$89=4)+N(AND(CR$14&gt;=$F68,CR$14&lt;Ввод!$G$88))*N(Ввод!$G$89=2)*N(OR(MONTH(CR$14)=4,MONTH(CR$14)=10))</f>
        <v>0</v>
      </c>
      <c r="CS68" s="144">
        <f>N(AND(CS$14&gt;=$F68,CS$14&lt;Ввод!$G$88))*N(Ввод!$G$89=4)+N(AND(CS$14&gt;=$F68,CS$14&lt;Ввод!$G$88))*N(Ввод!$G$89=2)*N(OR(MONTH(CS$14)=4,MONTH(CS$14)=10))</f>
        <v>0</v>
      </c>
      <c r="CT68" s="144">
        <f>N(AND(CT$14&gt;=$F68,CT$14&lt;Ввод!$G$88))*N(Ввод!$G$89=4)+N(AND(CT$14&gt;=$F68,CT$14&lt;Ввод!$G$88))*N(Ввод!$G$89=2)*N(OR(MONTH(CT$14)=4,MONTH(CT$14)=10))</f>
        <v>0</v>
      </c>
      <c r="CU68" s="144">
        <f>N(AND(CU$14&gt;=$F68,CU$14&lt;Ввод!$G$88))*N(Ввод!$G$89=4)+N(AND(CU$14&gt;=$F68,CU$14&lt;Ввод!$G$88))*N(Ввод!$G$89=2)*N(OR(MONTH(CU$14)=4,MONTH(CU$14)=10))</f>
        <v>0</v>
      </c>
      <c r="CV68" s="144">
        <f>N(AND(CV$14&gt;=$F68,CV$14&lt;Ввод!$G$88))*N(Ввод!$G$89=4)+N(AND(CV$14&gt;=$F68,CV$14&lt;Ввод!$G$88))*N(Ввод!$G$89=2)*N(OR(MONTH(CV$14)=4,MONTH(CV$14)=10))</f>
        <v>0</v>
      </c>
      <c r="CW68" s="144">
        <f>N(AND(CW$14&gt;=$F68,CW$14&lt;Ввод!$G$88))*N(Ввод!$G$89=4)+N(AND(CW$14&gt;=$F68,CW$14&lt;Ввод!$G$88))*N(Ввод!$G$89=2)*N(OR(MONTH(CW$14)=4,MONTH(CW$14)=10))</f>
        <v>0</v>
      </c>
      <c r="CX68" s="144">
        <f>N(AND(CX$14&gt;=$F68,CX$14&lt;Ввод!$G$88))*N(Ввод!$G$89=4)+N(AND(CX$14&gt;=$F68,CX$14&lt;Ввод!$G$88))*N(Ввод!$G$89=2)*N(OR(MONTH(CX$14)=4,MONTH(CX$14)=10))</f>
        <v>0</v>
      </c>
      <c r="CY68" s="144">
        <f>N(AND(CY$14&gt;=$F68,CY$14&lt;Ввод!$G$88))*N(Ввод!$G$89=4)+N(AND(CY$14&gt;=$F68,CY$14&lt;Ввод!$G$88))*N(Ввод!$G$89=2)*N(OR(MONTH(CY$14)=4,MONTH(CY$14)=10))</f>
        <v>0</v>
      </c>
      <c r="CZ68" s="144">
        <f>N(AND(CZ$14&gt;=$F68,CZ$14&lt;Ввод!$G$88))*N(Ввод!$G$89=4)+N(AND(CZ$14&gt;=$F68,CZ$14&lt;Ввод!$G$88))*N(Ввод!$G$89=2)*N(OR(MONTH(CZ$14)=4,MONTH(CZ$14)=10))</f>
        <v>0</v>
      </c>
      <c r="DA68" s="144">
        <f>N(AND(DA$14&gt;=$F68,DA$14&lt;Ввод!$G$88))*N(Ввод!$G$89=4)+N(AND(DA$14&gt;=$F68,DA$14&lt;Ввод!$G$88))*N(Ввод!$G$89=2)*N(OR(MONTH(DA$14)=4,MONTH(DA$14)=10))</f>
        <v>0</v>
      </c>
      <c r="DB68" s="144">
        <f>N(AND(DB$14&gt;=$F68,DB$14&lt;Ввод!$G$88))*N(Ввод!$G$89=4)+N(AND(DB$14&gt;=$F68,DB$14&lt;Ввод!$G$88))*N(Ввод!$G$89=2)*N(OR(MONTH(DB$14)=4,MONTH(DB$14)=10))</f>
        <v>0</v>
      </c>
      <c r="DC68" s="144">
        <f>N(AND(DC$14&gt;=$F68,DC$14&lt;Ввод!$G$88))*N(Ввод!$G$89=4)+N(AND(DC$14&gt;=$F68,DC$14&lt;Ввод!$G$88))*N(Ввод!$G$89=2)*N(OR(MONTH(DC$14)=4,MONTH(DC$14)=10))</f>
        <v>0</v>
      </c>
      <c r="DD68" s="144">
        <f>N(AND(DD$14&gt;=$F68,DD$14&lt;Ввод!$G$88))*N(Ввод!$G$89=4)+N(AND(DD$14&gt;=$F68,DD$14&lt;Ввод!$G$88))*N(Ввод!$G$89=2)*N(OR(MONTH(DD$14)=4,MONTH(DD$14)=10))</f>
        <v>0</v>
      </c>
      <c r="DE68" s="144">
        <f>N(AND(DE$14&gt;=$F68,DE$14&lt;Ввод!$G$88))*N(Ввод!$G$89=4)+N(AND(DE$14&gt;=$F68,DE$14&lt;Ввод!$G$88))*N(Ввод!$G$89=2)*N(OR(MONTH(DE$14)=4,MONTH(DE$14)=10))</f>
        <v>0</v>
      </c>
      <c r="DF68" s="144">
        <f>N(AND(DF$14&gt;=$F68,DF$14&lt;Ввод!$G$88))*N(Ввод!$G$89=4)+N(AND(DF$14&gt;=$F68,DF$14&lt;Ввод!$G$88))*N(Ввод!$G$89=2)*N(OR(MONTH(DF$14)=4,MONTH(DF$14)=10))</f>
        <v>0</v>
      </c>
      <c r="DG68" s="144">
        <f>N(AND(DG$14&gt;=$F68,DG$14&lt;Ввод!$G$88))*N(Ввод!$G$89=4)+N(AND(DG$14&gt;=$F68,DG$14&lt;Ввод!$G$88))*N(Ввод!$G$89=2)*N(OR(MONTH(DG$14)=4,MONTH(DG$14)=10))</f>
        <v>0</v>
      </c>
      <c r="DH68" s="144">
        <f>N(AND(DH$14&gt;=$F68,DH$14&lt;Ввод!$G$88))*N(Ввод!$G$89=4)+N(AND(DH$14&gt;=$F68,DH$14&lt;Ввод!$G$88))*N(Ввод!$G$89=2)*N(OR(MONTH(DH$14)=4,MONTH(DH$14)=10))</f>
        <v>0</v>
      </c>
      <c r="DI68" s="144">
        <f>N(AND(DI$14&gt;=$F68,DI$14&lt;Ввод!$G$88))*N(Ввод!$G$89=4)+N(AND(DI$14&gt;=$F68,DI$14&lt;Ввод!$G$88))*N(Ввод!$G$89=2)*N(OR(MONTH(DI$14)=4,MONTH(DI$14)=10))</f>
        <v>0</v>
      </c>
      <c r="DJ68" s="144">
        <f>N(AND(DJ$14&gt;=$F68,DJ$14&lt;Ввод!$G$88))*N(Ввод!$G$89=4)+N(AND(DJ$14&gt;=$F68,DJ$14&lt;Ввод!$G$88))*N(Ввод!$G$89=2)*N(OR(MONTH(DJ$14)=4,MONTH(DJ$14)=10))</f>
        <v>0</v>
      </c>
    </row>
    <row r="69" spans="2:114" ht="15" hidden="1" customHeight="1" outlineLevel="1" x14ac:dyDescent="0.25">
      <c r="B69" t="s">
        <v>499</v>
      </c>
      <c r="F69" s="38">
        <f t="shared" si="37"/>
        <v>47665</v>
      </c>
      <c r="G69" s="42">
        <f>MATCH(DATE(YEAR(F69),MONTH(F69)-Ввод!$G$86*3*4,DAY(F69)),J$14:DJ$14,0)-1</f>
        <v>18</v>
      </c>
      <c r="H69" s="144">
        <f t="shared" ca="1" si="35"/>
        <v>0</v>
      </c>
      <c r="I69" s="144">
        <f t="shared" si="38"/>
        <v>17</v>
      </c>
      <c r="J69" s="144">
        <f>N(AND(J$14&gt;=$F69,J$14&lt;Ввод!$G$88))*N(Ввод!$G$89=4)+N(AND(J$14&gt;=$F69,J$14&lt;Ввод!$G$88))*N(Ввод!$G$89=2)*N(OR(MONTH(J$14)=4,MONTH(J$14)=10))</f>
        <v>0</v>
      </c>
      <c r="K69" s="144">
        <f>N(AND(K$14&gt;=$F69,K$14&lt;Ввод!$G$88))*N(Ввод!$G$89=4)+N(AND(K$14&gt;=$F69,K$14&lt;Ввод!$G$88))*N(Ввод!$G$89=2)*N(OR(MONTH(K$14)=4,MONTH(K$14)=10))</f>
        <v>0</v>
      </c>
      <c r="L69" s="144">
        <f>N(AND(L$14&gt;=$F69,L$14&lt;Ввод!$G$88))*N(Ввод!$G$89=4)+N(AND(L$14&gt;=$F69,L$14&lt;Ввод!$G$88))*N(Ввод!$G$89=2)*N(OR(MONTH(L$14)=4,MONTH(L$14)=10))</f>
        <v>0</v>
      </c>
      <c r="M69" s="144">
        <f>N(AND(M$14&gt;=$F69,M$14&lt;Ввод!$G$88))*N(Ввод!$G$89=4)+N(AND(M$14&gt;=$F69,M$14&lt;Ввод!$G$88))*N(Ввод!$G$89=2)*N(OR(MONTH(M$14)=4,MONTH(M$14)=10))</f>
        <v>0</v>
      </c>
      <c r="N69" s="144">
        <f>N(AND(N$14&gt;=$F69,N$14&lt;Ввод!$G$88))*N(Ввод!$G$89=4)+N(AND(N$14&gt;=$F69,N$14&lt;Ввод!$G$88))*N(Ввод!$G$89=2)*N(OR(MONTH(N$14)=4,MONTH(N$14)=10))</f>
        <v>0</v>
      </c>
      <c r="O69" s="144">
        <f>N(AND(O$14&gt;=$F69,O$14&lt;Ввод!$G$88))*N(Ввод!$G$89=4)+N(AND(O$14&gt;=$F69,O$14&lt;Ввод!$G$88))*N(Ввод!$G$89=2)*N(OR(MONTH(O$14)=4,MONTH(O$14)=10))</f>
        <v>0</v>
      </c>
      <c r="P69" s="144">
        <f>N(AND(P$14&gt;=$F69,P$14&lt;Ввод!$G$88))*N(Ввод!$G$89=4)+N(AND(P$14&gt;=$F69,P$14&lt;Ввод!$G$88))*N(Ввод!$G$89=2)*N(OR(MONTH(P$14)=4,MONTH(P$14)=10))</f>
        <v>0</v>
      </c>
      <c r="Q69" s="144">
        <f>N(AND(Q$14&gt;=$F69,Q$14&lt;Ввод!$G$88))*N(Ввод!$G$89=4)+N(AND(Q$14&gt;=$F69,Q$14&lt;Ввод!$G$88))*N(Ввод!$G$89=2)*N(OR(MONTH(Q$14)=4,MONTH(Q$14)=10))</f>
        <v>0</v>
      </c>
      <c r="R69" s="144">
        <f>N(AND(R$14&gt;=$F69,R$14&lt;Ввод!$G$88))*N(Ввод!$G$89=4)+N(AND(R$14&gt;=$F69,R$14&lt;Ввод!$G$88))*N(Ввод!$G$89=2)*N(OR(MONTH(R$14)=4,MONTH(R$14)=10))</f>
        <v>0</v>
      </c>
      <c r="S69" s="144">
        <f>N(AND(S$14&gt;=$F69,S$14&lt;Ввод!$G$88))*N(Ввод!$G$89=4)+N(AND(S$14&gt;=$F69,S$14&lt;Ввод!$G$88))*N(Ввод!$G$89=2)*N(OR(MONTH(S$14)=4,MONTH(S$14)=10))</f>
        <v>0</v>
      </c>
      <c r="T69" s="144">
        <f>N(AND(T$14&gt;=$F69,T$14&lt;Ввод!$G$88))*N(Ввод!$G$89=4)+N(AND(T$14&gt;=$F69,T$14&lt;Ввод!$G$88))*N(Ввод!$G$89=2)*N(OR(MONTH(T$14)=4,MONTH(T$14)=10))</f>
        <v>0</v>
      </c>
      <c r="U69" s="144">
        <f>N(AND(U$14&gt;=$F69,U$14&lt;Ввод!$G$88))*N(Ввод!$G$89=4)+N(AND(U$14&gt;=$F69,U$14&lt;Ввод!$G$88))*N(Ввод!$G$89=2)*N(OR(MONTH(U$14)=4,MONTH(U$14)=10))</f>
        <v>0</v>
      </c>
      <c r="V69" s="144">
        <f>N(AND(V$14&gt;=$F69,V$14&lt;Ввод!$G$88))*N(Ввод!$G$89=4)+N(AND(V$14&gt;=$F69,V$14&lt;Ввод!$G$88))*N(Ввод!$G$89=2)*N(OR(MONTH(V$14)=4,MONTH(V$14)=10))</f>
        <v>0</v>
      </c>
      <c r="W69" s="144">
        <f>N(AND(W$14&gt;=$F69,W$14&lt;Ввод!$G$88))*N(Ввод!$G$89=4)+N(AND(W$14&gt;=$F69,W$14&lt;Ввод!$G$88))*N(Ввод!$G$89=2)*N(OR(MONTH(W$14)=4,MONTH(W$14)=10))</f>
        <v>0</v>
      </c>
      <c r="X69" s="144">
        <f>N(AND(X$14&gt;=$F69,X$14&lt;Ввод!$G$88))*N(Ввод!$G$89=4)+N(AND(X$14&gt;=$F69,X$14&lt;Ввод!$G$88))*N(Ввод!$G$89=2)*N(OR(MONTH(X$14)=4,MONTH(X$14)=10))</f>
        <v>0</v>
      </c>
      <c r="Y69" s="144">
        <f>N(AND(Y$14&gt;=$F69,Y$14&lt;Ввод!$G$88))*N(Ввод!$G$89=4)+N(AND(Y$14&gt;=$F69,Y$14&lt;Ввод!$G$88))*N(Ввод!$G$89=2)*N(OR(MONTH(Y$14)=4,MONTH(Y$14)=10))</f>
        <v>0</v>
      </c>
      <c r="Z69" s="144">
        <f>N(AND(Z$14&gt;=$F69,Z$14&lt;Ввод!$G$88))*N(Ввод!$G$89=4)+N(AND(Z$14&gt;=$F69,Z$14&lt;Ввод!$G$88))*N(Ввод!$G$89=2)*N(OR(MONTH(Z$14)=4,MONTH(Z$14)=10))</f>
        <v>0</v>
      </c>
      <c r="AA69" s="144">
        <f>N(AND(AA$14&gt;=$F69,AA$14&lt;Ввод!$G$88))*N(Ввод!$G$89=4)+N(AND(AA$14&gt;=$F69,AA$14&lt;Ввод!$G$88))*N(Ввод!$G$89=2)*N(OR(MONTH(AA$14)=4,MONTH(AA$14)=10))</f>
        <v>0</v>
      </c>
      <c r="AB69" s="144">
        <f>N(AND(AB$14&gt;=$F69,AB$14&lt;Ввод!$G$88))*N(Ввод!$G$89=4)+N(AND(AB$14&gt;=$F69,AB$14&lt;Ввод!$G$88))*N(Ввод!$G$89=2)*N(OR(MONTH(AB$14)=4,MONTH(AB$14)=10))</f>
        <v>0</v>
      </c>
      <c r="AC69" s="144">
        <f>N(AND(AC$14&gt;=$F69,AC$14&lt;Ввод!$G$88))*N(Ввод!$G$89=4)+N(AND(AC$14&gt;=$F69,AC$14&lt;Ввод!$G$88))*N(Ввод!$G$89=2)*N(OR(MONTH(AC$14)=4,MONTH(AC$14)=10))</f>
        <v>0</v>
      </c>
      <c r="AD69" s="144">
        <f>N(AND(AD$14&gt;=$F69,AD$14&lt;Ввод!$G$88))*N(Ввод!$G$89=4)+N(AND(AD$14&gt;=$F69,AD$14&lt;Ввод!$G$88))*N(Ввод!$G$89=2)*N(OR(MONTH(AD$14)=4,MONTH(AD$14)=10))</f>
        <v>0</v>
      </c>
      <c r="AE69" s="144">
        <f>N(AND(AE$14&gt;=$F69,AE$14&lt;Ввод!$G$88))*N(Ввод!$G$89=4)+N(AND(AE$14&gt;=$F69,AE$14&lt;Ввод!$G$88))*N(Ввод!$G$89=2)*N(OR(MONTH(AE$14)=4,MONTH(AE$14)=10))</f>
        <v>0</v>
      </c>
      <c r="AF69" s="144">
        <f>N(AND(AF$14&gt;=$F69,AF$14&lt;Ввод!$G$88))*N(Ввод!$G$89=4)+N(AND(AF$14&gt;=$F69,AF$14&lt;Ввод!$G$88))*N(Ввод!$G$89=2)*N(OR(MONTH(AF$14)=4,MONTH(AF$14)=10))</f>
        <v>0</v>
      </c>
      <c r="AG69" s="144">
        <f>N(AND(AG$14&gt;=$F69,AG$14&lt;Ввод!$G$88))*N(Ввод!$G$89=4)+N(AND(AG$14&gt;=$F69,AG$14&lt;Ввод!$G$88))*N(Ввод!$G$89=2)*N(OR(MONTH(AG$14)=4,MONTH(AG$14)=10))</f>
        <v>0</v>
      </c>
      <c r="AH69" s="144">
        <f>N(AND(AH$14&gt;=$F69,AH$14&lt;Ввод!$G$88))*N(Ввод!$G$89=4)+N(AND(AH$14&gt;=$F69,AH$14&lt;Ввод!$G$88))*N(Ввод!$G$89=2)*N(OR(MONTH(AH$14)=4,MONTH(AH$14)=10))</f>
        <v>0</v>
      </c>
      <c r="AI69" s="144">
        <f>N(AND(AI$14&gt;=$F69,AI$14&lt;Ввод!$G$88))*N(Ввод!$G$89=4)+N(AND(AI$14&gt;=$F69,AI$14&lt;Ввод!$G$88))*N(Ввод!$G$89=2)*N(OR(MONTH(AI$14)=4,MONTH(AI$14)=10))</f>
        <v>0</v>
      </c>
      <c r="AJ69" s="144">
        <f>N(AND(AJ$14&gt;=$F69,AJ$14&lt;Ввод!$G$88))*N(Ввод!$G$89=4)+N(AND(AJ$14&gt;=$F69,AJ$14&lt;Ввод!$G$88))*N(Ввод!$G$89=2)*N(OR(MONTH(AJ$14)=4,MONTH(AJ$14)=10))</f>
        <v>0</v>
      </c>
      <c r="AK69" s="144">
        <f>N(AND(AK$14&gt;=$F69,AK$14&lt;Ввод!$G$88))*N(Ввод!$G$89=4)+N(AND(AK$14&gt;=$F69,AK$14&lt;Ввод!$G$88))*N(Ввод!$G$89=2)*N(OR(MONTH(AK$14)=4,MONTH(AK$14)=10))</f>
        <v>0</v>
      </c>
      <c r="AL69" s="144">
        <f>N(AND(AL$14&gt;=$F69,AL$14&lt;Ввод!$G$88))*N(Ввод!$G$89=4)+N(AND(AL$14&gt;=$F69,AL$14&lt;Ввод!$G$88))*N(Ввод!$G$89=2)*N(OR(MONTH(AL$14)=4,MONTH(AL$14)=10))</f>
        <v>0</v>
      </c>
      <c r="AM69" s="144">
        <f>N(AND(AM$14&gt;=$F69,AM$14&lt;Ввод!$G$88))*N(Ввод!$G$89=4)+N(AND(AM$14&gt;=$F69,AM$14&lt;Ввод!$G$88))*N(Ввод!$G$89=2)*N(OR(MONTH(AM$14)=4,MONTH(AM$14)=10))</f>
        <v>0</v>
      </c>
      <c r="AN69" s="144">
        <f>N(AND(AN$14&gt;=$F69,AN$14&lt;Ввод!$G$88))*N(Ввод!$G$89=4)+N(AND(AN$14&gt;=$F69,AN$14&lt;Ввод!$G$88))*N(Ввод!$G$89=2)*N(OR(MONTH(AN$14)=4,MONTH(AN$14)=10))</f>
        <v>0</v>
      </c>
      <c r="AO69" s="144">
        <f>N(AND(AO$14&gt;=$F69,AO$14&lt;Ввод!$G$88))*N(Ввод!$G$89=4)+N(AND(AO$14&gt;=$F69,AO$14&lt;Ввод!$G$88))*N(Ввод!$G$89=2)*N(OR(MONTH(AO$14)=4,MONTH(AO$14)=10))</f>
        <v>0</v>
      </c>
      <c r="AP69" s="144">
        <f>N(AND(AP$14&gt;=$F69,AP$14&lt;Ввод!$G$88))*N(Ввод!$G$89=4)+N(AND(AP$14&gt;=$F69,AP$14&lt;Ввод!$G$88))*N(Ввод!$G$89=2)*N(OR(MONTH(AP$14)=4,MONTH(AP$14)=10))</f>
        <v>0</v>
      </c>
      <c r="AQ69" s="144">
        <f>N(AND(AQ$14&gt;=$F69,AQ$14&lt;Ввод!$G$88))*N(Ввод!$G$89=4)+N(AND(AQ$14&gt;=$F69,AQ$14&lt;Ввод!$G$88))*N(Ввод!$G$89=2)*N(OR(MONTH(AQ$14)=4,MONTH(AQ$14)=10))</f>
        <v>0</v>
      </c>
      <c r="AR69" s="144">
        <f>N(AND(AR$14&gt;=$F69,AR$14&lt;Ввод!$G$88))*N(Ввод!$G$89=4)+N(AND(AR$14&gt;=$F69,AR$14&lt;Ввод!$G$88))*N(Ввод!$G$89=2)*N(OR(MONTH(AR$14)=4,MONTH(AR$14)=10))</f>
        <v>1</v>
      </c>
      <c r="AS69" s="144">
        <f>N(AND(AS$14&gt;=$F69,AS$14&lt;Ввод!$G$88))*N(Ввод!$G$89=4)+N(AND(AS$14&gt;=$F69,AS$14&lt;Ввод!$G$88))*N(Ввод!$G$89=2)*N(OR(MONTH(AS$14)=4,MONTH(AS$14)=10))</f>
        <v>1</v>
      </c>
      <c r="AT69" s="144">
        <f>N(AND(AT$14&gt;=$F69,AT$14&lt;Ввод!$G$88))*N(Ввод!$G$89=4)+N(AND(AT$14&gt;=$F69,AT$14&lt;Ввод!$G$88))*N(Ввод!$G$89=2)*N(OR(MONTH(AT$14)=4,MONTH(AT$14)=10))</f>
        <v>1</v>
      </c>
      <c r="AU69" s="144">
        <f>N(AND(AU$14&gt;=$F69,AU$14&lt;Ввод!$G$88))*N(Ввод!$G$89=4)+N(AND(AU$14&gt;=$F69,AU$14&lt;Ввод!$G$88))*N(Ввод!$G$89=2)*N(OR(MONTH(AU$14)=4,MONTH(AU$14)=10))</f>
        <v>1</v>
      </c>
      <c r="AV69" s="144">
        <f>N(AND(AV$14&gt;=$F69,AV$14&lt;Ввод!$G$88))*N(Ввод!$G$89=4)+N(AND(AV$14&gt;=$F69,AV$14&lt;Ввод!$G$88))*N(Ввод!$G$89=2)*N(OR(MONTH(AV$14)=4,MONTH(AV$14)=10))</f>
        <v>1</v>
      </c>
      <c r="AW69" s="144">
        <f>N(AND(AW$14&gt;=$F69,AW$14&lt;Ввод!$G$88))*N(Ввод!$G$89=4)+N(AND(AW$14&gt;=$F69,AW$14&lt;Ввод!$G$88))*N(Ввод!$G$89=2)*N(OR(MONTH(AW$14)=4,MONTH(AW$14)=10))</f>
        <v>1</v>
      </c>
      <c r="AX69" s="144">
        <f>N(AND(AX$14&gt;=$F69,AX$14&lt;Ввод!$G$88))*N(Ввод!$G$89=4)+N(AND(AX$14&gt;=$F69,AX$14&lt;Ввод!$G$88))*N(Ввод!$G$89=2)*N(OR(MONTH(AX$14)=4,MONTH(AX$14)=10))</f>
        <v>1</v>
      </c>
      <c r="AY69" s="144">
        <f>N(AND(AY$14&gt;=$F69,AY$14&lt;Ввод!$G$88))*N(Ввод!$G$89=4)+N(AND(AY$14&gt;=$F69,AY$14&lt;Ввод!$G$88))*N(Ввод!$G$89=2)*N(OR(MONTH(AY$14)=4,MONTH(AY$14)=10))</f>
        <v>1</v>
      </c>
      <c r="AZ69" s="144">
        <f>N(AND(AZ$14&gt;=$F69,AZ$14&lt;Ввод!$G$88))*N(Ввод!$G$89=4)+N(AND(AZ$14&gt;=$F69,AZ$14&lt;Ввод!$G$88))*N(Ввод!$G$89=2)*N(OR(MONTH(AZ$14)=4,MONTH(AZ$14)=10))</f>
        <v>1</v>
      </c>
      <c r="BA69" s="144">
        <f>N(AND(BA$14&gt;=$F69,BA$14&lt;Ввод!$G$88))*N(Ввод!$G$89=4)+N(AND(BA$14&gt;=$F69,BA$14&lt;Ввод!$G$88))*N(Ввод!$G$89=2)*N(OR(MONTH(BA$14)=4,MONTH(BA$14)=10))</f>
        <v>1</v>
      </c>
      <c r="BB69" s="144">
        <f>N(AND(BB$14&gt;=$F69,BB$14&lt;Ввод!$G$88))*N(Ввод!$G$89=4)+N(AND(BB$14&gt;=$F69,BB$14&lt;Ввод!$G$88))*N(Ввод!$G$89=2)*N(OR(MONTH(BB$14)=4,MONTH(BB$14)=10))</f>
        <v>1</v>
      </c>
      <c r="BC69" s="144">
        <f>N(AND(BC$14&gt;=$F69,BC$14&lt;Ввод!$G$88))*N(Ввод!$G$89=4)+N(AND(BC$14&gt;=$F69,BC$14&lt;Ввод!$G$88))*N(Ввод!$G$89=2)*N(OR(MONTH(BC$14)=4,MONTH(BC$14)=10))</f>
        <v>1</v>
      </c>
      <c r="BD69" s="144">
        <f>N(AND(BD$14&gt;=$F69,BD$14&lt;Ввод!$G$88))*N(Ввод!$G$89=4)+N(AND(BD$14&gt;=$F69,BD$14&lt;Ввод!$G$88))*N(Ввод!$G$89=2)*N(OR(MONTH(BD$14)=4,MONTH(BD$14)=10))</f>
        <v>1</v>
      </c>
      <c r="BE69" s="144">
        <f>N(AND(BE$14&gt;=$F69,BE$14&lt;Ввод!$G$88))*N(Ввод!$G$89=4)+N(AND(BE$14&gt;=$F69,BE$14&lt;Ввод!$G$88))*N(Ввод!$G$89=2)*N(OR(MONTH(BE$14)=4,MONTH(BE$14)=10))</f>
        <v>1</v>
      </c>
      <c r="BF69" s="144">
        <f>N(AND(BF$14&gt;=$F69,BF$14&lt;Ввод!$G$88))*N(Ввод!$G$89=4)+N(AND(BF$14&gt;=$F69,BF$14&lt;Ввод!$G$88))*N(Ввод!$G$89=2)*N(OR(MONTH(BF$14)=4,MONTH(BF$14)=10))</f>
        <v>1</v>
      </c>
      <c r="BG69" s="144">
        <f>N(AND(BG$14&gt;=$F69,BG$14&lt;Ввод!$G$88))*N(Ввод!$G$89=4)+N(AND(BG$14&gt;=$F69,BG$14&lt;Ввод!$G$88))*N(Ввод!$G$89=2)*N(OR(MONTH(BG$14)=4,MONTH(BG$14)=10))</f>
        <v>1</v>
      </c>
      <c r="BH69" s="144">
        <f>N(AND(BH$14&gt;=$F69,BH$14&lt;Ввод!$G$88))*N(Ввод!$G$89=4)+N(AND(BH$14&gt;=$F69,BH$14&lt;Ввод!$G$88))*N(Ввод!$G$89=2)*N(OR(MONTH(BH$14)=4,MONTH(BH$14)=10))</f>
        <v>1</v>
      </c>
      <c r="BI69" s="144">
        <f>N(AND(BI$14&gt;=$F69,BI$14&lt;Ввод!$G$88))*N(Ввод!$G$89=4)+N(AND(BI$14&gt;=$F69,BI$14&lt;Ввод!$G$88))*N(Ввод!$G$89=2)*N(OR(MONTH(BI$14)=4,MONTH(BI$14)=10))</f>
        <v>0</v>
      </c>
      <c r="BJ69" s="144">
        <f>N(AND(BJ$14&gt;=$F69,BJ$14&lt;Ввод!$G$88))*N(Ввод!$G$89=4)+N(AND(BJ$14&gt;=$F69,BJ$14&lt;Ввод!$G$88))*N(Ввод!$G$89=2)*N(OR(MONTH(BJ$14)=4,MONTH(BJ$14)=10))</f>
        <v>0</v>
      </c>
      <c r="BK69" s="144">
        <f>N(AND(BK$14&gt;=$F69,BK$14&lt;Ввод!$G$88))*N(Ввод!$G$89=4)+N(AND(BK$14&gt;=$F69,BK$14&lt;Ввод!$G$88))*N(Ввод!$G$89=2)*N(OR(MONTH(BK$14)=4,MONTH(BK$14)=10))</f>
        <v>0</v>
      </c>
      <c r="BL69" s="144">
        <f>N(AND(BL$14&gt;=$F69,BL$14&lt;Ввод!$G$88))*N(Ввод!$G$89=4)+N(AND(BL$14&gt;=$F69,BL$14&lt;Ввод!$G$88))*N(Ввод!$G$89=2)*N(OR(MONTH(BL$14)=4,MONTH(BL$14)=10))</f>
        <v>0</v>
      </c>
      <c r="BM69" s="144">
        <f>N(AND(BM$14&gt;=$F69,BM$14&lt;Ввод!$G$88))*N(Ввод!$G$89=4)+N(AND(BM$14&gt;=$F69,BM$14&lt;Ввод!$G$88))*N(Ввод!$G$89=2)*N(OR(MONTH(BM$14)=4,MONTH(BM$14)=10))</f>
        <v>0</v>
      </c>
      <c r="BN69" s="144">
        <f>N(AND(BN$14&gt;=$F69,BN$14&lt;Ввод!$G$88))*N(Ввод!$G$89=4)+N(AND(BN$14&gt;=$F69,BN$14&lt;Ввод!$G$88))*N(Ввод!$G$89=2)*N(OR(MONTH(BN$14)=4,MONTH(BN$14)=10))</f>
        <v>0</v>
      </c>
      <c r="BO69" s="144">
        <f>N(AND(BO$14&gt;=$F69,BO$14&lt;Ввод!$G$88))*N(Ввод!$G$89=4)+N(AND(BO$14&gt;=$F69,BO$14&lt;Ввод!$G$88))*N(Ввод!$G$89=2)*N(OR(MONTH(BO$14)=4,MONTH(BO$14)=10))</f>
        <v>0</v>
      </c>
      <c r="BP69" s="144">
        <f>N(AND(BP$14&gt;=$F69,BP$14&lt;Ввод!$G$88))*N(Ввод!$G$89=4)+N(AND(BP$14&gt;=$F69,BP$14&lt;Ввод!$G$88))*N(Ввод!$G$89=2)*N(OR(MONTH(BP$14)=4,MONTH(BP$14)=10))</f>
        <v>0</v>
      </c>
      <c r="BQ69" s="144">
        <f>N(AND(BQ$14&gt;=$F69,BQ$14&lt;Ввод!$G$88))*N(Ввод!$G$89=4)+N(AND(BQ$14&gt;=$F69,BQ$14&lt;Ввод!$G$88))*N(Ввод!$G$89=2)*N(OR(MONTH(BQ$14)=4,MONTH(BQ$14)=10))</f>
        <v>0</v>
      </c>
      <c r="BR69" s="144">
        <f>N(AND(BR$14&gt;=$F69,BR$14&lt;Ввод!$G$88))*N(Ввод!$G$89=4)+N(AND(BR$14&gt;=$F69,BR$14&lt;Ввод!$G$88))*N(Ввод!$G$89=2)*N(OR(MONTH(BR$14)=4,MONTH(BR$14)=10))</f>
        <v>0</v>
      </c>
      <c r="BS69" s="144">
        <f>N(AND(BS$14&gt;=$F69,BS$14&lt;Ввод!$G$88))*N(Ввод!$G$89=4)+N(AND(BS$14&gt;=$F69,BS$14&lt;Ввод!$G$88))*N(Ввод!$G$89=2)*N(OR(MONTH(BS$14)=4,MONTH(BS$14)=10))</f>
        <v>0</v>
      </c>
      <c r="BT69" s="144">
        <f>N(AND(BT$14&gt;=$F69,BT$14&lt;Ввод!$G$88))*N(Ввод!$G$89=4)+N(AND(BT$14&gt;=$F69,BT$14&lt;Ввод!$G$88))*N(Ввод!$G$89=2)*N(OR(MONTH(BT$14)=4,MONTH(BT$14)=10))</f>
        <v>0</v>
      </c>
      <c r="BU69" s="144">
        <f>N(AND(BU$14&gt;=$F69,BU$14&lt;Ввод!$G$88))*N(Ввод!$G$89=4)+N(AND(BU$14&gt;=$F69,BU$14&lt;Ввод!$G$88))*N(Ввод!$G$89=2)*N(OR(MONTH(BU$14)=4,MONTH(BU$14)=10))</f>
        <v>0</v>
      </c>
      <c r="BV69" s="144">
        <f>N(AND(BV$14&gt;=$F69,BV$14&lt;Ввод!$G$88))*N(Ввод!$G$89=4)+N(AND(BV$14&gt;=$F69,BV$14&lt;Ввод!$G$88))*N(Ввод!$G$89=2)*N(OR(MONTH(BV$14)=4,MONTH(BV$14)=10))</f>
        <v>0</v>
      </c>
      <c r="BW69" s="144">
        <f>N(AND(BW$14&gt;=$F69,BW$14&lt;Ввод!$G$88))*N(Ввод!$G$89=4)+N(AND(BW$14&gt;=$F69,BW$14&lt;Ввод!$G$88))*N(Ввод!$G$89=2)*N(OR(MONTH(BW$14)=4,MONTH(BW$14)=10))</f>
        <v>0</v>
      </c>
      <c r="BX69" s="144">
        <f>N(AND(BX$14&gt;=$F69,BX$14&lt;Ввод!$G$88))*N(Ввод!$G$89=4)+N(AND(BX$14&gt;=$F69,BX$14&lt;Ввод!$G$88))*N(Ввод!$G$89=2)*N(OR(MONTH(BX$14)=4,MONTH(BX$14)=10))</f>
        <v>0</v>
      </c>
      <c r="BY69" s="144">
        <f>N(AND(BY$14&gt;=$F69,BY$14&lt;Ввод!$G$88))*N(Ввод!$G$89=4)+N(AND(BY$14&gt;=$F69,BY$14&lt;Ввод!$G$88))*N(Ввод!$G$89=2)*N(OR(MONTH(BY$14)=4,MONTH(BY$14)=10))</f>
        <v>0</v>
      </c>
      <c r="BZ69" s="144">
        <f>N(AND(BZ$14&gt;=$F69,BZ$14&lt;Ввод!$G$88))*N(Ввод!$G$89=4)+N(AND(BZ$14&gt;=$F69,BZ$14&lt;Ввод!$G$88))*N(Ввод!$G$89=2)*N(OR(MONTH(BZ$14)=4,MONTH(BZ$14)=10))</f>
        <v>0</v>
      </c>
      <c r="CA69" s="144">
        <f>N(AND(CA$14&gt;=$F69,CA$14&lt;Ввод!$G$88))*N(Ввод!$G$89=4)+N(AND(CA$14&gt;=$F69,CA$14&lt;Ввод!$G$88))*N(Ввод!$G$89=2)*N(OR(MONTH(CA$14)=4,MONTH(CA$14)=10))</f>
        <v>0</v>
      </c>
      <c r="CB69" s="144">
        <f>N(AND(CB$14&gt;=$F69,CB$14&lt;Ввод!$G$88))*N(Ввод!$G$89=4)+N(AND(CB$14&gt;=$F69,CB$14&lt;Ввод!$G$88))*N(Ввод!$G$89=2)*N(OR(MONTH(CB$14)=4,MONTH(CB$14)=10))</f>
        <v>0</v>
      </c>
      <c r="CC69" s="144">
        <f>N(AND(CC$14&gt;=$F69,CC$14&lt;Ввод!$G$88))*N(Ввод!$G$89=4)+N(AND(CC$14&gt;=$F69,CC$14&lt;Ввод!$G$88))*N(Ввод!$G$89=2)*N(OR(MONTH(CC$14)=4,MONTH(CC$14)=10))</f>
        <v>0</v>
      </c>
      <c r="CD69" s="144">
        <f>N(AND(CD$14&gt;=$F69,CD$14&lt;Ввод!$G$88))*N(Ввод!$G$89=4)+N(AND(CD$14&gt;=$F69,CD$14&lt;Ввод!$G$88))*N(Ввод!$G$89=2)*N(OR(MONTH(CD$14)=4,MONTH(CD$14)=10))</f>
        <v>0</v>
      </c>
      <c r="CE69" s="144">
        <f>N(AND(CE$14&gt;=$F69,CE$14&lt;Ввод!$G$88))*N(Ввод!$G$89=4)+N(AND(CE$14&gt;=$F69,CE$14&lt;Ввод!$G$88))*N(Ввод!$G$89=2)*N(OR(MONTH(CE$14)=4,MONTH(CE$14)=10))</f>
        <v>0</v>
      </c>
      <c r="CF69" s="144">
        <f>N(AND(CF$14&gt;=$F69,CF$14&lt;Ввод!$G$88))*N(Ввод!$G$89=4)+N(AND(CF$14&gt;=$F69,CF$14&lt;Ввод!$G$88))*N(Ввод!$G$89=2)*N(OR(MONTH(CF$14)=4,MONTH(CF$14)=10))</f>
        <v>0</v>
      </c>
      <c r="CG69" s="144">
        <f>N(AND(CG$14&gt;=$F69,CG$14&lt;Ввод!$G$88))*N(Ввод!$G$89=4)+N(AND(CG$14&gt;=$F69,CG$14&lt;Ввод!$G$88))*N(Ввод!$G$89=2)*N(OR(MONTH(CG$14)=4,MONTH(CG$14)=10))</f>
        <v>0</v>
      </c>
      <c r="CH69" s="144">
        <f>N(AND(CH$14&gt;=$F69,CH$14&lt;Ввод!$G$88))*N(Ввод!$G$89=4)+N(AND(CH$14&gt;=$F69,CH$14&lt;Ввод!$G$88))*N(Ввод!$G$89=2)*N(OR(MONTH(CH$14)=4,MONTH(CH$14)=10))</f>
        <v>0</v>
      </c>
      <c r="CI69" s="144">
        <f>N(AND(CI$14&gt;=$F69,CI$14&lt;Ввод!$G$88))*N(Ввод!$G$89=4)+N(AND(CI$14&gt;=$F69,CI$14&lt;Ввод!$G$88))*N(Ввод!$G$89=2)*N(OR(MONTH(CI$14)=4,MONTH(CI$14)=10))</f>
        <v>0</v>
      </c>
      <c r="CJ69" s="144">
        <f>N(AND(CJ$14&gt;=$F69,CJ$14&lt;Ввод!$G$88))*N(Ввод!$G$89=4)+N(AND(CJ$14&gt;=$F69,CJ$14&lt;Ввод!$G$88))*N(Ввод!$G$89=2)*N(OR(MONTH(CJ$14)=4,MONTH(CJ$14)=10))</f>
        <v>0</v>
      </c>
      <c r="CK69" s="144">
        <f>N(AND(CK$14&gt;=$F69,CK$14&lt;Ввод!$G$88))*N(Ввод!$G$89=4)+N(AND(CK$14&gt;=$F69,CK$14&lt;Ввод!$G$88))*N(Ввод!$G$89=2)*N(OR(MONTH(CK$14)=4,MONTH(CK$14)=10))</f>
        <v>0</v>
      </c>
      <c r="CL69" s="144">
        <f>N(AND(CL$14&gt;=$F69,CL$14&lt;Ввод!$G$88))*N(Ввод!$G$89=4)+N(AND(CL$14&gt;=$F69,CL$14&lt;Ввод!$G$88))*N(Ввод!$G$89=2)*N(OR(MONTH(CL$14)=4,MONTH(CL$14)=10))</f>
        <v>0</v>
      </c>
      <c r="CM69" s="144">
        <f>N(AND(CM$14&gt;=$F69,CM$14&lt;Ввод!$G$88))*N(Ввод!$G$89=4)+N(AND(CM$14&gt;=$F69,CM$14&lt;Ввод!$G$88))*N(Ввод!$G$89=2)*N(OR(MONTH(CM$14)=4,MONTH(CM$14)=10))</f>
        <v>0</v>
      </c>
      <c r="CN69" s="144">
        <f>N(AND(CN$14&gt;=$F69,CN$14&lt;Ввод!$G$88))*N(Ввод!$G$89=4)+N(AND(CN$14&gt;=$F69,CN$14&lt;Ввод!$G$88))*N(Ввод!$G$89=2)*N(OR(MONTH(CN$14)=4,MONTH(CN$14)=10))</f>
        <v>0</v>
      </c>
      <c r="CO69" s="144">
        <f>N(AND(CO$14&gt;=$F69,CO$14&lt;Ввод!$G$88))*N(Ввод!$G$89=4)+N(AND(CO$14&gt;=$F69,CO$14&lt;Ввод!$G$88))*N(Ввод!$G$89=2)*N(OR(MONTH(CO$14)=4,MONTH(CO$14)=10))</f>
        <v>0</v>
      </c>
      <c r="CP69" s="144">
        <f>N(AND(CP$14&gt;=$F69,CP$14&lt;Ввод!$G$88))*N(Ввод!$G$89=4)+N(AND(CP$14&gt;=$F69,CP$14&lt;Ввод!$G$88))*N(Ввод!$G$89=2)*N(OR(MONTH(CP$14)=4,MONTH(CP$14)=10))</f>
        <v>0</v>
      </c>
      <c r="CQ69" s="144">
        <f>N(AND(CQ$14&gt;=$F69,CQ$14&lt;Ввод!$G$88))*N(Ввод!$G$89=4)+N(AND(CQ$14&gt;=$F69,CQ$14&lt;Ввод!$G$88))*N(Ввод!$G$89=2)*N(OR(MONTH(CQ$14)=4,MONTH(CQ$14)=10))</f>
        <v>0</v>
      </c>
      <c r="CR69" s="144">
        <f>N(AND(CR$14&gt;=$F69,CR$14&lt;Ввод!$G$88))*N(Ввод!$G$89=4)+N(AND(CR$14&gt;=$F69,CR$14&lt;Ввод!$G$88))*N(Ввод!$G$89=2)*N(OR(MONTH(CR$14)=4,MONTH(CR$14)=10))</f>
        <v>0</v>
      </c>
      <c r="CS69" s="144">
        <f>N(AND(CS$14&gt;=$F69,CS$14&lt;Ввод!$G$88))*N(Ввод!$G$89=4)+N(AND(CS$14&gt;=$F69,CS$14&lt;Ввод!$G$88))*N(Ввод!$G$89=2)*N(OR(MONTH(CS$14)=4,MONTH(CS$14)=10))</f>
        <v>0</v>
      </c>
      <c r="CT69" s="144">
        <f>N(AND(CT$14&gt;=$F69,CT$14&lt;Ввод!$G$88))*N(Ввод!$G$89=4)+N(AND(CT$14&gt;=$F69,CT$14&lt;Ввод!$G$88))*N(Ввод!$G$89=2)*N(OR(MONTH(CT$14)=4,MONTH(CT$14)=10))</f>
        <v>0</v>
      </c>
      <c r="CU69" s="144">
        <f>N(AND(CU$14&gt;=$F69,CU$14&lt;Ввод!$G$88))*N(Ввод!$G$89=4)+N(AND(CU$14&gt;=$F69,CU$14&lt;Ввод!$G$88))*N(Ввод!$G$89=2)*N(OR(MONTH(CU$14)=4,MONTH(CU$14)=10))</f>
        <v>0</v>
      </c>
      <c r="CV69" s="144">
        <f>N(AND(CV$14&gt;=$F69,CV$14&lt;Ввод!$G$88))*N(Ввод!$G$89=4)+N(AND(CV$14&gt;=$F69,CV$14&lt;Ввод!$G$88))*N(Ввод!$G$89=2)*N(OR(MONTH(CV$14)=4,MONTH(CV$14)=10))</f>
        <v>0</v>
      </c>
      <c r="CW69" s="144">
        <f>N(AND(CW$14&gt;=$F69,CW$14&lt;Ввод!$G$88))*N(Ввод!$G$89=4)+N(AND(CW$14&gt;=$F69,CW$14&lt;Ввод!$G$88))*N(Ввод!$G$89=2)*N(OR(MONTH(CW$14)=4,MONTH(CW$14)=10))</f>
        <v>0</v>
      </c>
      <c r="CX69" s="144">
        <f>N(AND(CX$14&gt;=$F69,CX$14&lt;Ввод!$G$88))*N(Ввод!$G$89=4)+N(AND(CX$14&gt;=$F69,CX$14&lt;Ввод!$G$88))*N(Ввод!$G$89=2)*N(OR(MONTH(CX$14)=4,MONTH(CX$14)=10))</f>
        <v>0</v>
      </c>
      <c r="CY69" s="144">
        <f>N(AND(CY$14&gt;=$F69,CY$14&lt;Ввод!$G$88))*N(Ввод!$G$89=4)+N(AND(CY$14&gt;=$F69,CY$14&lt;Ввод!$G$88))*N(Ввод!$G$89=2)*N(OR(MONTH(CY$14)=4,MONTH(CY$14)=10))</f>
        <v>0</v>
      </c>
      <c r="CZ69" s="144">
        <f>N(AND(CZ$14&gt;=$F69,CZ$14&lt;Ввод!$G$88))*N(Ввод!$G$89=4)+N(AND(CZ$14&gt;=$F69,CZ$14&lt;Ввод!$G$88))*N(Ввод!$G$89=2)*N(OR(MONTH(CZ$14)=4,MONTH(CZ$14)=10))</f>
        <v>0</v>
      </c>
      <c r="DA69" s="144">
        <f>N(AND(DA$14&gt;=$F69,DA$14&lt;Ввод!$G$88))*N(Ввод!$G$89=4)+N(AND(DA$14&gt;=$F69,DA$14&lt;Ввод!$G$88))*N(Ввод!$G$89=2)*N(OR(MONTH(DA$14)=4,MONTH(DA$14)=10))</f>
        <v>0</v>
      </c>
      <c r="DB69" s="144">
        <f>N(AND(DB$14&gt;=$F69,DB$14&lt;Ввод!$G$88))*N(Ввод!$G$89=4)+N(AND(DB$14&gt;=$F69,DB$14&lt;Ввод!$G$88))*N(Ввод!$G$89=2)*N(OR(MONTH(DB$14)=4,MONTH(DB$14)=10))</f>
        <v>0</v>
      </c>
      <c r="DC69" s="144">
        <f>N(AND(DC$14&gt;=$F69,DC$14&lt;Ввод!$G$88))*N(Ввод!$G$89=4)+N(AND(DC$14&gt;=$F69,DC$14&lt;Ввод!$G$88))*N(Ввод!$G$89=2)*N(OR(MONTH(DC$14)=4,MONTH(DC$14)=10))</f>
        <v>0</v>
      </c>
      <c r="DD69" s="144">
        <f>N(AND(DD$14&gt;=$F69,DD$14&lt;Ввод!$G$88))*N(Ввод!$G$89=4)+N(AND(DD$14&gt;=$F69,DD$14&lt;Ввод!$G$88))*N(Ввод!$G$89=2)*N(OR(MONTH(DD$14)=4,MONTH(DD$14)=10))</f>
        <v>0</v>
      </c>
      <c r="DE69" s="144">
        <f>N(AND(DE$14&gt;=$F69,DE$14&lt;Ввод!$G$88))*N(Ввод!$G$89=4)+N(AND(DE$14&gt;=$F69,DE$14&lt;Ввод!$G$88))*N(Ввод!$G$89=2)*N(OR(MONTH(DE$14)=4,MONTH(DE$14)=10))</f>
        <v>0</v>
      </c>
      <c r="DF69" s="144">
        <f>N(AND(DF$14&gt;=$F69,DF$14&lt;Ввод!$G$88))*N(Ввод!$G$89=4)+N(AND(DF$14&gt;=$F69,DF$14&lt;Ввод!$G$88))*N(Ввод!$G$89=2)*N(OR(MONTH(DF$14)=4,MONTH(DF$14)=10))</f>
        <v>0</v>
      </c>
      <c r="DG69" s="144">
        <f>N(AND(DG$14&gt;=$F69,DG$14&lt;Ввод!$G$88))*N(Ввод!$G$89=4)+N(AND(DG$14&gt;=$F69,DG$14&lt;Ввод!$G$88))*N(Ввод!$G$89=2)*N(OR(MONTH(DG$14)=4,MONTH(DG$14)=10))</f>
        <v>0</v>
      </c>
      <c r="DH69" s="144">
        <f>N(AND(DH$14&gt;=$F69,DH$14&lt;Ввод!$G$88))*N(Ввод!$G$89=4)+N(AND(DH$14&gt;=$F69,DH$14&lt;Ввод!$G$88))*N(Ввод!$G$89=2)*N(OR(MONTH(DH$14)=4,MONTH(DH$14)=10))</f>
        <v>0</v>
      </c>
      <c r="DI69" s="144">
        <f>N(AND(DI$14&gt;=$F69,DI$14&lt;Ввод!$G$88))*N(Ввод!$G$89=4)+N(AND(DI$14&gt;=$F69,DI$14&lt;Ввод!$G$88))*N(Ввод!$G$89=2)*N(OR(MONTH(DI$14)=4,MONTH(DI$14)=10))</f>
        <v>0</v>
      </c>
      <c r="DJ69" s="144">
        <f>N(AND(DJ$14&gt;=$F69,DJ$14&lt;Ввод!$G$88))*N(Ввод!$G$89=4)+N(AND(DJ$14&gt;=$F69,DJ$14&lt;Ввод!$G$88))*N(Ввод!$G$89=2)*N(OR(MONTH(DJ$14)=4,MONTH(DJ$14)=10))</f>
        <v>0</v>
      </c>
    </row>
    <row r="70" spans="2:114" ht="15" hidden="1" customHeight="1" outlineLevel="1" x14ac:dyDescent="0.25">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c r="CN70" s="144"/>
      <c r="CO70" s="144"/>
      <c r="CP70" s="144"/>
      <c r="CQ70" s="144"/>
      <c r="CR70" s="144"/>
      <c r="CS70" s="144"/>
      <c r="CT70" s="144"/>
      <c r="CU70" s="144"/>
      <c r="CV70" s="144"/>
      <c r="CW70" s="144"/>
      <c r="CX70" s="144"/>
      <c r="CY70" s="144"/>
      <c r="CZ70" s="144"/>
      <c r="DA70" s="144"/>
      <c r="DB70" s="144"/>
      <c r="DC70" s="144"/>
      <c r="DD70" s="144"/>
      <c r="DE70" s="144"/>
      <c r="DF70" s="144"/>
      <c r="DG70" s="144"/>
      <c r="DH70" s="144"/>
      <c r="DI70" s="144"/>
      <c r="DJ70" s="144"/>
    </row>
    <row r="71" spans="2:114" ht="15" hidden="1" customHeight="1" outlineLevel="1" x14ac:dyDescent="0.25">
      <c r="B71" t="s">
        <v>305</v>
      </c>
      <c r="F71" s="144">
        <f t="shared" ref="F71:F82" ca="1" si="39">H54</f>
        <v>14400</v>
      </c>
      <c r="G71" s="144">
        <f t="shared" ref="G71:G82" si="40">I54</f>
        <v>32</v>
      </c>
      <c r="I71" s="144">
        <f t="shared" ref="I71:I82" ca="1" si="41">SUM(J71:DJ71)</f>
        <v>-14399.999999999998</v>
      </c>
      <c r="J71" s="144">
        <f ca="1">IFERROR(PPMT($F$89/Ввод!$G$89,SUM($J54:J54),$G71,$F71),0)*J54</f>
        <v>0</v>
      </c>
      <c r="K71" s="144">
        <f ca="1">IFERROR(PPMT($F$89/Ввод!$G$89,SUM($J54:K54),$G71,$F71),0)*K54</f>
        <v>0</v>
      </c>
      <c r="L71" s="144">
        <f ca="1">IFERROR(PPMT($F$89/Ввод!$G$89,SUM($J54:L54),$G71,$F71),0)*L54</f>
        <v>0</v>
      </c>
      <c r="M71" s="144">
        <f ca="1">IFERROR(PPMT($F$89/Ввод!$G$89,SUM($J54:M54),$G71,$F71),0)*M54</f>
        <v>0</v>
      </c>
      <c r="N71" s="144">
        <f ca="1">IFERROR(PPMT($F$89/Ввод!$G$89,SUM($J54:N54),$G71,$F71),0)*N54</f>
        <v>0</v>
      </c>
      <c r="O71" s="144">
        <f ca="1">IFERROR(PPMT($F$89/Ввод!$G$89,SUM($J54:O54),$G71,$F71),0)*O54</f>
        <v>0</v>
      </c>
      <c r="P71" s="144">
        <f ca="1">IFERROR(PPMT($F$89/Ввод!$G$89,SUM($J54:P54),$G71,$F71),0)*P54</f>
        <v>0</v>
      </c>
      <c r="Q71" s="144">
        <f ca="1">IFERROR(PPMT($F$89/Ввод!$G$89,SUM($J54:Q54),$G71,$F71),0)*Q54</f>
        <v>0</v>
      </c>
      <c r="R71" s="144">
        <f ca="1">IFERROR(PPMT($F$89/Ввод!$G$89,SUM($J54:R54),$G71,$F71),0)*R54</f>
        <v>0</v>
      </c>
      <c r="S71" s="144">
        <f ca="1">IFERROR(PPMT($F$89/Ввод!$G$89,SUM($J54:S54),$G71,$F71),0)*S54</f>
        <v>0</v>
      </c>
      <c r="T71" s="144">
        <f ca="1">IFERROR(PPMT($F$89/Ввод!$G$89,SUM($J54:T54),$G71,$F71),0)*T54</f>
        <v>0</v>
      </c>
      <c r="U71" s="144">
        <f ca="1">IFERROR(PPMT($F$89/Ввод!$G$89,SUM($J54:U54),$G71,$F71),0)*U54</f>
        <v>0</v>
      </c>
      <c r="V71" s="144">
        <f ca="1">IFERROR(PPMT($F$89/Ввод!$G$89,SUM($J54:V54),$G71,$F71),0)*V54</f>
        <v>0</v>
      </c>
      <c r="W71" s="144">
        <f ca="1">IFERROR(PPMT($F$89/Ввод!$G$89,SUM($J54:W54),$G71,$F71),0)*W54</f>
        <v>0</v>
      </c>
      <c r="X71" s="144">
        <f ca="1">IFERROR(PPMT($F$89/Ввод!$G$89,SUM($J54:X54),$G71,$F71),0)*X54</f>
        <v>0</v>
      </c>
      <c r="Y71" s="144">
        <f ca="1">IFERROR(PPMT($F$89/Ввод!$G$89,SUM($J54:Y54),$G71,$F71),0)*Y54</f>
        <v>0</v>
      </c>
      <c r="Z71" s="144">
        <f ca="1">IFERROR(PPMT($F$89/Ввод!$G$89,SUM($J54:Z54),$G71,$F71),0)*Z54</f>
        <v>0</v>
      </c>
      <c r="AA71" s="144">
        <f ca="1">IFERROR(PPMT($F$89/Ввод!$G$89,SUM($J54:AA54),$G71,$F71),0)*AA54</f>
        <v>0</v>
      </c>
      <c r="AB71" s="144">
        <f ca="1">IFERROR(PPMT($F$89/Ввод!$G$89,SUM($J54:AB54),$G71,$F71),0)*AB54</f>
        <v>0</v>
      </c>
      <c r="AC71" s="144">
        <f ca="1">IFERROR(PPMT($F$89/Ввод!$G$89,SUM($J54:AC54),$G71,$F71),0)*AC54</f>
        <v>-399.83529108398471</v>
      </c>
      <c r="AD71" s="144">
        <f ca="1">IFERROR(PPMT($F$89/Ввод!$G$89,SUM($J54:AD54),$G71,$F71),0)*AD54</f>
        <v>-402.83405576711465</v>
      </c>
      <c r="AE71" s="144">
        <f ca="1">IFERROR(PPMT($F$89/Ввод!$G$89,SUM($J54:AE54),$G71,$F71),0)*AE54</f>
        <v>-405.85531118536795</v>
      </c>
      <c r="AF71" s="144">
        <f ca="1">IFERROR(PPMT($F$89/Ввод!$G$89,SUM($J54:AF54),$G71,$F71),0)*AF54</f>
        <v>-408.89922601925826</v>
      </c>
      <c r="AG71" s="144">
        <f ca="1">IFERROR(PPMT($F$89/Ввод!$G$89,SUM($J54:AG54),$G71,$F71),0)*AG54</f>
        <v>-411.96597021440272</v>
      </c>
      <c r="AH71" s="144">
        <f ca="1">IFERROR(PPMT($F$89/Ввод!$G$89,SUM($J54:AH54),$G71,$F71),0)*AH54</f>
        <v>-415.05571499101075</v>
      </c>
      <c r="AI71" s="144">
        <f ca="1">IFERROR(PPMT($F$89/Ввод!$G$89,SUM($J54:AI54),$G71,$F71),0)*AI54</f>
        <v>-418.16863285344328</v>
      </c>
      <c r="AJ71" s="144">
        <f ca="1">IFERROR(PPMT($F$89/Ввод!$G$89,SUM($J54:AJ54),$G71,$F71),0)*AJ54</f>
        <v>-421.30489759984408</v>
      </c>
      <c r="AK71" s="144">
        <f ca="1">IFERROR(PPMT($F$89/Ввод!$G$89,SUM($J54:AK54),$G71,$F71),0)*AK54</f>
        <v>-424.46468433184293</v>
      </c>
      <c r="AL71" s="144">
        <f ca="1">IFERROR(PPMT($F$89/Ввод!$G$89,SUM($J54:AL54),$G71,$F71),0)*AL54</f>
        <v>-427.64816946433177</v>
      </c>
      <c r="AM71" s="144">
        <f ca="1">IFERROR(PPMT($F$89/Ввод!$G$89,SUM($J54:AM54),$G71,$F71),0)*AM54</f>
        <v>-430.85553073531423</v>
      </c>
      <c r="AN71" s="144">
        <f ca="1">IFERROR(PPMT($F$89/Ввод!$G$89,SUM($J54:AN54),$G71,$F71),0)*AN54</f>
        <v>-434.08694721582913</v>
      </c>
      <c r="AO71" s="144">
        <f ca="1">IFERROR(PPMT($F$89/Ввод!$G$89,SUM($J54:AO54),$G71,$F71),0)*AO54</f>
        <v>-437.34259931994779</v>
      </c>
      <c r="AP71" s="144">
        <f ca="1">IFERROR(PPMT($F$89/Ввод!$G$89,SUM($J54:AP54),$G71,$F71),0)*AP54</f>
        <v>-440.62266881484749</v>
      </c>
      <c r="AQ71" s="144">
        <f ca="1">IFERROR(PPMT($F$89/Ввод!$G$89,SUM($J54:AQ54),$G71,$F71),0)*AQ54</f>
        <v>-443.92733883095877</v>
      </c>
      <c r="AR71" s="144">
        <f ca="1">IFERROR(PPMT($F$89/Ввод!$G$89,SUM($J54:AR54),$G71,$F71),0)*AR54</f>
        <v>-447.256793872191</v>
      </c>
      <c r="AS71" s="144">
        <f ca="1">IFERROR(PPMT($F$89/Ввод!$G$89,SUM($J54:AS54),$G71,$F71),0)*AS54</f>
        <v>-450.6112198262324</v>
      </c>
      <c r="AT71" s="144">
        <f ca="1">IFERROR(PPMT($F$89/Ввод!$G$89,SUM($J54:AT54),$G71,$F71),0)*AT54</f>
        <v>-453.99080397492918</v>
      </c>
      <c r="AU71" s="144">
        <f ca="1">IFERROR(PPMT($F$89/Ввод!$G$89,SUM($J54:AU54),$G71,$F71),0)*AU54</f>
        <v>-457.39573500474114</v>
      </c>
      <c r="AV71" s="144">
        <f ca="1">IFERROR(PPMT($F$89/Ввод!$G$89,SUM($J54:AV54),$G71,$F71),0)*AV54</f>
        <v>-460.82620301727667</v>
      </c>
      <c r="AW71" s="144">
        <f ca="1">IFERROR(PPMT($F$89/Ввод!$G$89,SUM($J54:AW54),$G71,$F71),0)*AW54</f>
        <v>-464.28239953990629</v>
      </c>
      <c r="AX71" s="144">
        <f ca="1">IFERROR(PPMT($F$89/Ввод!$G$89,SUM($J54:AX54),$G71,$F71),0)*AX54</f>
        <v>-467.76451753645557</v>
      </c>
      <c r="AY71" s="144">
        <f ca="1">IFERROR(PPMT($F$89/Ввод!$G$89,SUM($J54:AY54),$G71,$F71),0)*AY54</f>
        <v>-471.27275141797895</v>
      </c>
      <c r="AZ71" s="144">
        <f ca="1">IFERROR(PPMT($F$89/Ввод!$G$89,SUM($J54:AZ54),$G71,$F71),0)*AZ54</f>
        <v>-474.80729705361387</v>
      </c>
      <c r="BA71" s="144">
        <f ca="1">IFERROR(PPMT($F$89/Ввод!$G$89,SUM($J54:BA54),$G71,$F71),0)*BA54</f>
        <v>-478.36835178151591</v>
      </c>
      <c r="BB71" s="144">
        <f ca="1">IFERROR(PPMT($F$89/Ввод!$G$89,SUM($J54:BB54),$G71,$F71),0)*BB54</f>
        <v>-481.95611441987728</v>
      </c>
      <c r="BC71" s="144">
        <f ca="1">IFERROR(PPMT($F$89/Ввод!$G$89,SUM($J54:BC54),$G71,$F71),0)*BC54</f>
        <v>-485.57078527802639</v>
      </c>
      <c r="BD71" s="144">
        <f ca="1">IFERROR(PPMT($F$89/Ввод!$G$89,SUM($J54:BD54),$G71,$F71),0)*BD54</f>
        <v>-489.21256616761156</v>
      </c>
      <c r="BE71" s="144">
        <f ca="1">IFERROR(PPMT($F$89/Ввод!$G$89,SUM($J54:BE54),$G71,$F71),0)*BE54</f>
        <v>-492.88166041386864</v>
      </c>
      <c r="BF71" s="144">
        <f ca="1">IFERROR(PPMT($F$89/Ввод!$G$89,SUM($J54:BF54),$G71,$F71),0)*BF54</f>
        <v>-496.57827286697267</v>
      </c>
      <c r="BG71" s="144">
        <f ca="1">IFERROR(PPMT($F$89/Ввод!$G$89,SUM($J54:BG54),$G71,$F71),0)*BG54</f>
        <v>-500.30260991347495</v>
      </c>
      <c r="BH71" s="144">
        <f ca="1">IFERROR(PPMT($F$89/Ввод!$G$89,SUM($J54:BH54),$G71,$F71),0)*BH54</f>
        <v>-504.05487948782604</v>
      </c>
      <c r="BI71" s="144">
        <f ca="1">IFERROR(PPMT($F$89/Ввод!$G$89,SUM($J54:BI54),$G71,$F71),0)*BI54</f>
        <v>0</v>
      </c>
      <c r="BJ71" s="144">
        <f ca="1">IFERROR(PPMT($F$89/Ввод!$G$89,SUM($J54:BJ54),$G71,$F71),0)*BJ54</f>
        <v>0</v>
      </c>
      <c r="BK71" s="144">
        <f ca="1">IFERROR(PPMT($F$89/Ввод!$G$89,SUM($J54:BK54),$G71,$F71),0)*BK54</f>
        <v>0</v>
      </c>
      <c r="BL71" s="144">
        <f ca="1">IFERROR(PPMT($F$89/Ввод!$G$89,SUM($J54:BL54),$G71,$F71),0)*BL54</f>
        <v>0</v>
      </c>
      <c r="BM71" s="144">
        <f ca="1">IFERROR(PPMT($F$89/Ввод!$G$89,SUM($J54:BM54),$G71,$F71),0)*BM54</f>
        <v>0</v>
      </c>
      <c r="BN71" s="144">
        <f ca="1">IFERROR(PPMT($F$89/Ввод!$G$89,SUM($J54:BN54),$G71,$F71),0)*BN54</f>
        <v>0</v>
      </c>
      <c r="BO71" s="144">
        <f ca="1">IFERROR(PPMT($F$89/Ввод!$G$89,SUM($J54:BO54),$G71,$F71),0)*BO54</f>
        <v>0</v>
      </c>
      <c r="BP71" s="144">
        <f ca="1">IFERROR(PPMT($F$89/Ввод!$G$89,SUM($J54:BP54),$G71,$F71),0)*BP54</f>
        <v>0</v>
      </c>
      <c r="BQ71" s="144">
        <f ca="1">IFERROR(PPMT($F$89/Ввод!$G$89,SUM($J54:BQ54),$G71,$F71),0)*BQ54</f>
        <v>0</v>
      </c>
      <c r="BR71" s="144">
        <f ca="1">IFERROR(PPMT($F$89/Ввод!$G$89,SUM($J54:BR54),$G71,$F71),0)*BR54</f>
        <v>0</v>
      </c>
      <c r="BS71" s="144">
        <f ca="1">IFERROR(PPMT($F$89/Ввод!$G$89,SUM($J54:BS54),$G71,$F71),0)*BS54</f>
        <v>0</v>
      </c>
      <c r="BT71" s="144">
        <f ca="1">IFERROR(PPMT($F$89/Ввод!$G$89,SUM($J54:BT54),$G71,$F71),0)*BT54</f>
        <v>0</v>
      </c>
      <c r="BU71" s="144">
        <f ca="1">IFERROR(PPMT($F$89/Ввод!$G$89,SUM($J54:BU54),$G71,$F71),0)*BU54</f>
        <v>0</v>
      </c>
      <c r="BV71" s="144">
        <f ca="1">IFERROR(PPMT($F$89/Ввод!$G$89,SUM($J54:BV54),$G71,$F71),0)*BV54</f>
        <v>0</v>
      </c>
      <c r="BW71" s="144">
        <f ca="1">IFERROR(PPMT($F$89/Ввод!$G$89,SUM($J54:BW54),$G71,$F71),0)*BW54</f>
        <v>0</v>
      </c>
      <c r="BX71" s="144">
        <f ca="1">IFERROR(PPMT($F$89/Ввод!$G$89,SUM($J54:BX54),$G71,$F71),0)*BX54</f>
        <v>0</v>
      </c>
      <c r="BY71" s="144">
        <f ca="1">IFERROR(PPMT($F$89/Ввод!$G$89,SUM($J54:BY54),$G71,$F71),0)*BY54</f>
        <v>0</v>
      </c>
      <c r="BZ71" s="144">
        <f ca="1">IFERROR(PPMT($F$89/Ввод!$G$89,SUM($J54:BZ54),$G71,$F71),0)*BZ54</f>
        <v>0</v>
      </c>
      <c r="CA71" s="144">
        <f ca="1">IFERROR(PPMT($F$89/Ввод!$G$89,SUM($J54:CA54),$G71,$F71),0)*CA54</f>
        <v>0</v>
      </c>
      <c r="CB71" s="144">
        <f ca="1">IFERROR(PPMT($F$89/Ввод!$G$89,SUM($J54:CB54),$G71,$F71),0)*CB54</f>
        <v>0</v>
      </c>
      <c r="CC71" s="144">
        <f ca="1">IFERROR(PPMT($F$89/Ввод!$G$89,SUM($J54:CC54),$G71,$F71),0)*CC54</f>
        <v>0</v>
      </c>
      <c r="CD71" s="144">
        <f ca="1">IFERROR(PPMT($F$89/Ввод!$G$89,SUM($J54:CD54),$G71,$F71),0)*CD54</f>
        <v>0</v>
      </c>
      <c r="CE71" s="144">
        <f ca="1">IFERROR(PPMT($F$89/Ввод!$G$89,SUM($J54:CE54),$G71,$F71),0)*CE54</f>
        <v>0</v>
      </c>
      <c r="CF71" s="144">
        <f ca="1">IFERROR(PPMT($F$89/Ввод!$G$89,SUM($J54:CF54),$G71,$F71),0)*CF54</f>
        <v>0</v>
      </c>
      <c r="CG71" s="144">
        <f ca="1">IFERROR(PPMT($F$89/Ввод!$G$89,SUM($J54:CG54),$G71,$F71),0)*CG54</f>
        <v>0</v>
      </c>
      <c r="CH71" s="144">
        <f ca="1">IFERROR(PPMT($F$89/Ввод!$G$89,SUM($J54:CH54),$G71,$F71),0)*CH54</f>
        <v>0</v>
      </c>
      <c r="CI71" s="144">
        <f ca="1">IFERROR(PPMT($F$89/Ввод!$G$89,SUM($J54:CI54),$G71,$F71),0)*CI54</f>
        <v>0</v>
      </c>
      <c r="CJ71" s="144">
        <f ca="1">IFERROR(PPMT($F$89/Ввод!$G$89,SUM($J54:CJ54),$G71,$F71),0)*CJ54</f>
        <v>0</v>
      </c>
      <c r="CK71" s="144">
        <f ca="1">IFERROR(PPMT($F$89/Ввод!$G$89,SUM($J54:CK54),$G71,$F71),0)*CK54</f>
        <v>0</v>
      </c>
      <c r="CL71" s="144">
        <f ca="1">IFERROR(PPMT($F$89/Ввод!$G$89,SUM($J54:CL54),$G71,$F71),0)*CL54</f>
        <v>0</v>
      </c>
      <c r="CM71" s="144">
        <f ca="1">IFERROR(PPMT($F$89/Ввод!$G$89,SUM($J54:CM54),$G71,$F71),0)*CM54</f>
        <v>0</v>
      </c>
      <c r="CN71" s="144">
        <f ca="1">IFERROR(PPMT($F$89/Ввод!$G$89,SUM($J54:CN54),$G71,$F71),0)*CN54</f>
        <v>0</v>
      </c>
      <c r="CO71" s="144">
        <f ca="1">IFERROR(PPMT($F$89/Ввод!$G$89,SUM($J54:CO54),$G71,$F71),0)*CO54</f>
        <v>0</v>
      </c>
      <c r="CP71" s="144">
        <f ca="1">IFERROR(PPMT($F$89/Ввод!$G$89,SUM($J54:CP54),$G71,$F71),0)*CP54</f>
        <v>0</v>
      </c>
      <c r="CQ71" s="144">
        <f ca="1">IFERROR(PPMT($F$89/Ввод!$G$89,SUM($J54:CQ54),$G71,$F71),0)*CQ54</f>
        <v>0</v>
      </c>
      <c r="CR71" s="144">
        <f ca="1">IFERROR(PPMT($F$89/Ввод!$G$89,SUM($J54:CR54),$G71,$F71),0)*CR54</f>
        <v>0</v>
      </c>
      <c r="CS71" s="144">
        <f ca="1">IFERROR(PPMT($F$89/Ввод!$G$89,SUM($J54:CS54),$G71,$F71),0)*CS54</f>
        <v>0</v>
      </c>
      <c r="CT71" s="144">
        <f ca="1">IFERROR(PPMT($F$89/Ввод!$G$89,SUM($J54:CT54),$G71,$F71),0)*CT54</f>
        <v>0</v>
      </c>
      <c r="CU71" s="144">
        <f ca="1">IFERROR(PPMT($F$89/Ввод!$G$89,SUM($J54:CU54),$G71,$F71),0)*CU54</f>
        <v>0</v>
      </c>
      <c r="CV71" s="144">
        <f ca="1">IFERROR(PPMT($F$89/Ввод!$G$89,SUM($J54:CV54),$G71,$F71),0)*CV54</f>
        <v>0</v>
      </c>
      <c r="CW71" s="144">
        <f ca="1">IFERROR(PPMT($F$89/Ввод!$G$89,SUM($J54:CW54),$G71,$F71),0)*CW54</f>
        <v>0</v>
      </c>
      <c r="CX71" s="144">
        <f ca="1">IFERROR(PPMT($F$89/Ввод!$G$89,SUM($J54:CX54),$G71,$F71),0)*CX54</f>
        <v>0</v>
      </c>
      <c r="CY71" s="144">
        <f ca="1">IFERROR(PPMT($F$89/Ввод!$G$89,SUM($J54:CY54),$G71,$F71),0)*CY54</f>
        <v>0</v>
      </c>
      <c r="CZ71" s="144">
        <f ca="1">IFERROR(PPMT($F$89/Ввод!$G$89,SUM($J54:CZ54),$G71,$F71),0)*CZ54</f>
        <v>0</v>
      </c>
      <c r="DA71" s="144">
        <f ca="1">IFERROR(PPMT($F$89/Ввод!$G$89,SUM($J54:DA54),$G71,$F71),0)*DA54</f>
        <v>0</v>
      </c>
      <c r="DB71" s="144">
        <f ca="1">IFERROR(PPMT($F$89/Ввод!$G$89,SUM($J54:DB54),$G71,$F71),0)*DB54</f>
        <v>0</v>
      </c>
      <c r="DC71" s="144">
        <f ca="1">IFERROR(PPMT($F$89/Ввод!$G$89,SUM($J54:DC54),$G71,$F71),0)*DC54</f>
        <v>0</v>
      </c>
      <c r="DD71" s="144">
        <f ca="1">IFERROR(PPMT($F$89/Ввод!$G$89,SUM($J54:DD54),$G71,$F71),0)*DD54</f>
        <v>0</v>
      </c>
      <c r="DE71" s="144">
        <f ca="1">IFERROR(PPMT($F$89/Ввод!$G$89,SUM($J54:DE54),$G71,$F71),0)*DE54</f>
        <v>0</v>
      </c>
      <c r="DF71" s="144">
        <f ca="1">IFERROR(PPMT($F$89/Ввод!$G$89,SUM($J54:DF54),$G71,$F71),0)*DF54</f>
        <v>0</v>
      </c>
      <c r="DG71" s="144">
        <f ca="1">IFERROR(PPMT($F$89/Ввод!$G$89,SUM($J54:DG54),$G71,$F71),0)*DG54</f>
        <v>0</v>
      </c>
      <c r="DH71" s="144">
        <f ca="1">IFERROR(PPMT($F$89/Ввод!$G$89,SUM($J54:DH54),$G71,$F71),0)*DH54</f>
        <v>0</v>
      </c>
      <c r="DI71" s="144">
        <f ca="1">IFERROR(PPMT($F$89/Ввод!$G$89,SUM($J54:DI54),$G71,$F71),0)*DI54</f>
        <v>0</v>
      </c>
      <c r="DJ71" s="144">
        <f ca="1">IFERROR(PPMT($F$89/Ввод!$G$89,SUM($J54:DJ54),$G71,$F71),0)*DJ54</f>
        <v>0</v>
      </c>
    </row>
    <row r="72" spans="2:114" ht="15" hidden="1" customHeight="1" outlineLevel="1" x14ac:dyDescent="0.25">
      <c r="B72" t="s">
        <v>306</v>
      </c>
      <c r="F72" s="144">
        <f t="shared" ca="1" si="39"/>
        <v>0</v>
      </c>
      <c r="G72" s="144">
        <f t="shared" si="40"/>
        <v>31</v>
      </c>
      <c r="I72" s="144">
        <f t="shared" ca="1" si="41"/>
        <v>0</v>
      </c>
      <c r="J72" s="144">
        <f ca="1">IFERROR(PPMT($F$89/Ввод!$G$89,SUM($J55:J55),$G72,$F72),0)*J55</f>
        <v>0</v>
      </c>
      <c r="K72" s="144">
        <f ca="1">IFERROR(PPMT($F$89/Ввод!$G$89,SUM($J55:K55),$G72,$F72),0)*K55</f>
        <v>0</v>
      </c>
      <c r="L72" s="144">
        <f ca="1">IFERROR(PPMT($F$89/Ввод!$G$89,SUM($J55:L55),$G72,$F72),0)*L55</f>
        <v>0</v>
      </c>
      <c r="M72" s="144">
        <f ca="1">IFERROR(PPMT($F$89/Ввод!$G$89,SUM($J55:M55),$G72,$F72),0)*M55</f>
        <v>0</v>
      </c>
      <c r="N72" s="144">
        <f ca="1">IFERROR(PPMT($F$89/Ввод!$G$89,SUM($J55:N55),$G72,$F72),0)*N55</f>
        <v>0</v>
      </c>
      <c r="O72" s="144">
        <f ca="1">IFERROR(PPMT($F$89/Ввод!$G$89,SUM($J55:O55),$G72,$F72),0)*O55</f>
        <v>0</v>
      </c>
      <c r="P72" s="144">
        <f ca="1">IFERROR(PPMT($F$89/Ввод!$G$89,SUM($J55:P55),$G72,$F72),0)*P55</f>
        <v>0</v>
      </c>
      <c r="Q72" s="144">
        <f ca="1">IFERROR(PPMT($F$89/Ввод!$G$89,SUM($J55:Q55),$G72,$F72),0)*Q55</f>
        <v>0</v>
      </c>
      <c r="R72" s="144">
        <f ca="1">IFERROR(PPMT($F$89/Ввод!$G$89,SUM($J55:R55),$G72,$F72),0)*R55</f>
        <v>0</v>
      </c>
      <c r="S72" s="144">
        <f ca="1">IFERROR(PPMT($F$89/Ввод!$G$89,SUM($J55:S55),$G72,$F72),0)*S55</f>
        <v>0</v>
      </c>
      <c r="T72" s="144">
        <f ca="1">IFERROR(PPMT($F$89/Ввод!$G$89,SUM($J55:T55),$G72,$F72),0)*T55</f>
        <v>0</v>
      </c>
      <c r="U72" s="144">
        <f ca="1">IFERROR(PPMT($F$89/Ввод!$G$89,SUM($J55:U55),$G72,$F72),0)*U55</f>
        <v>0</v>
      </c>
      <c r="V72" s="144">
        <f ca="1">IFERROR(PPMT($F$89/Ввод!$G$89,SUM($J55:V55),$G72,$F72),0)*V55</f>
        <v>0</v>
      </c>
      <c r="W72" s="144">
        <f ca="1">IFERROR(PPMT($F$89/Ввод!$G$89,SUM($J55:W55),$G72,$F72),0)*W55</f>
        <v>0</v>
      </c>
      <c r="X72" s="144">
        <f ca="1">IFERROR(PPMT($F$89/Ввод!$G$89,SUM($J55:X55),$G72,$F72),0)*X55</f>
        <v>0</v>
      </c>
      <c r="Y72" s="144">
        <f ca="1">IFERROR(PPMT($F$89/Ввод!$G$89,SUM($J55:Y55),$G72,$F72),0)*Y55</f>
        <v>0</v>
      </c>
      <c r="Z72" s="144">
        <f ca="1">IFERROR(PPMT($F$89/Ввод!$G$89,SUM($J55:Z55),$G72,$F72),0)*Z55</f>
        <v>0</v>
      </c>
      <c r="AA72" s="144">
        <f ca="1">IFERROR(PPMT($F$89/Ввод!$G$89,SUM($J55:AA55),$G72,$F72),0)*AA55</f>
        <v>0</v>
      </c>
      <c r="AB72" s="144">
        <f ca="1">IFERROR(PPMT($F$89/Ввод!$G$89,SUM($J55:AB55),$G72,$F72),0)*AB55</f>
        <v>0</v>
      </c>
      <c r="AC72" s="144">
        <f ca="1">IFERROR(PPMT($F$89/Ввод!$G$89,SUM($J55:AC55),$G72,$F72),0)*AC55</f>
        <v>0</v>
      </c>
      <c r="AD72" s="144">
        <f ca="1">IFERROR(PPMT($F$89/Ввод!$G$89,SUM($J55:AD55),$G72,$F72),0)*AD55</f>
        <v>0</v>
      </c>
      <c r="AE72" s="144">
        <f ca="1">IFERROR(PPMT($F$89/Ввод!$G$89,SUM($J55:AE55),$G72,$F72),0)*AE55</f>
        <v>0</v>
      </c>
      <c r="AF72" s="144">
        <f ca="1">IFERROR(PPMT($F$89/Ввод!$G$89,SUM($J55:AF55),$G72,$F72),0)*AF55</f>
        <v>0</v>
      </c>
      <c r="AG72" s="144">
        <f ca="1">IFERROR(PPMT($F$89/Ввод!$G$89,SUM($J55:AG55),$G72,$F72),0)*AG55</f>
        <v>0</v>
      </c>
      <c r="AH72" s="144">
        <f ca="1">IFERROR(PPMT($F$89/Ввод!$G$89,SUM($J55:AH55),$G72,$F72),0)*AH55</f>
        <v>0</v>
      </c>
      <c r="AI72" s="144">
        <f ca="1">IFERROR(PPMT($F$89/Ввод!$G$89,SUM($J55:AI55),$G72,$F72),0)*AI55</f>
        <v>0</v>
      </c>
      <c r="AJ72" s="144">
        <f ca="1">IFERROR(PPMT($F$89/Ввод!$G$89,SUM($J55:AJ55),$G72,$F72),0)*AJ55</f>
        <v>0</v>
      </c>
      <c r="AK72" s="144">
        <f ca="1">IFERROR(PPMT($F$89/Ввод!$G$89,SUM($J55:AK55),$G72,$F72),0)*AK55</f>
        <v>0</v>
      </c>
      <c r="AL72" s="144">
        <f ca="1">IFERROR(PPMT($F$89/Ввод!$G$89,SUM($J55:AL55),$G72,$F72),0)*AL55</f>
        <v>0</v>
      </c>
      <c r="AM72" s="144">
        <f ca="1">IFERROR(PPMT($F$89/Ввод!$G$89,SUM($J55:AM55),$G72,$F72),0)*AM55</f>
        <v>0</v>
      </c>
      <c r="AN72" s="144">
        <f ca="1">IFERROR(PPMT($F$89/Ввод!$G$89,SUM($J55:AN55),$G72,$F72),0)*AN55</f>
        <v>0</v>
      </c>
      <c r="AO72" s="144">
        <f ca="1">IFERROR(PPMT($F$89/Ввод!$G$89,SUM($J55:AO55),$G72,$F72),0)*AO55</f>
        <v>0</v>
      </c>
      <c r="AP72" s="144">
        <f ca="1">IFERROR(PPMT($F$89/Ввод!$G$89,SUM($J55:AP55),$G72,$F72),0)*AP55</f>
        <v>0</v>
      </c>
      <c r="AQ72" s="144">
        <f ca="1">IFERROR(PPMT($F$89/Ввод!$G$89,SUM($J55:AQ55),$G72,$F72),0)*AQ55</f>
        <v>0</v>
      </c>
      <c r="AR72" s="144">
        <f ca="1">IFERROR(PPMT($F$89/Ввод!$G$89,SUM($J55:AR55),$G72,$F72),0)*AR55</f>
        <v>0</v>
      </c>
      <c r="AS72" s="144">
        <f ca="1">IFERROR(PPMT($F$89/Ввод!$G$89,SUM($J55:AS55),$G72,$F72),0)*AS55</f>
        <v>0</v>
      </c>
      <c r="AT72" s="144">
        <f ca="1">IFERROR(PPMT($F$89/Ввод!$G$89,SUM($J55:AT55),$G72,$F72),0)*AT55</f>
        <v>0</v>
      </c>
      <c r="AU72" s="144">
        <f ca="1">IFERROR(PPMT($F$89/Ввод!$G$89,SUM($J55:AU55),$G72,$F72),0)*AU55</f>
        <v>0</v>
      </c>
      <c r="AV72" s="144">
        <f ca="1">IFERROR(PPMT($F$89/Ввод!$G$89,SUM($J55:AV55),$G72,$F72),0)*AV55</f>
        <v>0</v>
      </c>
      <c r="AW72" s="144">
        <f ca="1">IFERROR(PPMT($F$89/Ввод!$G$89,SUM($J55:AW55),$G72,$F72),0)*AW55</f>
        <v>0</v>
      </c>
      <c r="AX72" s="144">
        <f ca="1">IFERROR(PPMT($F$89/Ввод!$G$89,SUM($J55:AX55),$G72,$F72),0)*AX55</f>
        <v>0</v>
      </c>
      <c r="AY72" s="144">
        <f ca="1">IFERROR(PPMT($F$89/Ввод!$G$89,SUM($J55:AY55),$G72,$F72),0)*AY55</f>
        <v>0</v>
      </c>
      <c r="AZ72" s="144">
        <f ca="1">IFERROR(PPMT($F$89/Ввод!$G$89,SUM($J55:AZ55),$G72,$F72),0)*AZ55</f>
        <v>0</v>
      </c>
      <c r="BA72" s="144">
        <f ca="1">IFERROR(PPMT($F$89/Ввод!$G$89,SUM($J55:BA55),$G72,$F72),0)*BA55</f>
        <v>0</v>
      </c>
      <c r="BB72" s="144">
        <f ca="1">IFERROR(PPMT($F$89/Ввод!$G$89,SUM($J55:BB55),$G72,$F72),0)*BB55</f>
        <v>0</v>
      </c>
      <c r="BC72" s="144">
        <f ca="1">IFERROR(PPMT($F$89/Ввод!$G$89,SUM($J55:BC55),$G72,$F72),0)*BC55</f>
        <v>0</v>
      </c>
      <c r="BD72" s="144">
        <f ca="1">IFERROR(PPMT($F$89/Ввод!$G$89,SUM($J55:BD55),$G72,$F72),0)*BD55</f>
        <v>0</v>
      </c>
      <c r="BE72" s="144">
        <f ca="1">IFERROR(PPMT($F$89/Ввод!$G$89,SUM($J55:BE55),$G72,$F72),0)*BE55</f>
        <v>0</v>
      </c>
      <c r="BF72" s="144">
        <f ca="1">IFERROR(PPMT($F$89/Ввод!$G$89,SUM($J55:BF55),$G72,$F72),0)*BF55</f>
        <v>0</v>
      </c>
      <c r="BG72" s="144">
        <f ca="1">IFERROR(PPMT($F$89/Ввод!$G$89,SUM($J55:BG55),$G72,$F72),0)*BG55</f>
        <v>0</v>
      </c>
      <c r="BH72" s="144">
        <f ca="1">IFERROR(PPMT($F$89/Ввод!$G$89,SUM($J55:BH55),$G72,$F72),0)*BH55</f>
        <v>0</v>
      </c>
      <c r="BI72" s="144">
        <f ca="1">IFERROR(PPMT($F$89/Ввод!$G$89,SUM($J55:BI55),$G72,$F72),0)*BI55</f>
        <v>0</v>
      </c>
      <c r="BJ72" s="144">
        <f ca="1">IFERROR(PPMT($F$89/Ввод!$G$89,SUM($J55:BJ55),$G72,$F72),0)*BJ55</f>
        <v>0</v>
      </c>
      <c r="BK72" s="144">
        <f ca="1">IFERROR(PPMT($F$89/Ввод!$G$89,SUM($J55:BK55),$G72,$F72),0)*BK55</f>
        <v>0</v>
      </c>
      <c r="BL72" s="144">
        <f ca="1">IFERROR(PPMT($F$89/Ввод!$G$89,SUM($J55:BL55),$G72,$F72),0)*BL55</f>
        <v>0</v>
      </c>
      <c r="BM72" s="144">
        <f ca="1">IFERROR(PPMT($F$89/Ввод!$G$89,SUM($J55:BM55),$G72,$F72),0)*BM55</f>
        <v>0</v>
      </c>
      <c r="BN72" s="144">
        <f ca="1">IFERROR(PPMT($F$89/Ввод!$G$89,SUM($J55:BN55),$G72,$F72),0)*BN55</f>
        <v>0</v>
      </c>
      <c r="BO72" s="144">
        <f ca="1">IFERROR(PPMT($F$89/Ввод!$G$89,SUM($J55:BO55),$G72,$F72),0)*BO55</f>
        <v>0</v>
      </c>
      <c r="BP72" s="144">
        <f ca="1">IFERROR(PPMT($F$89/Ввод!$G$89,SUM($J55:BP55),$G72,$F72),0)*BP55</f>
        <v>0</v>
      </c>
      <c r="BQ72" s="144">
        <f ca="1">IFERROR(PPMT($F$89/Ввод!$G$89,SUM($J55:BQ55),$G72,$F72),0)*BQ55</f>
        <v>0</v>
      </c>
      <c r="BR72" s="144">
        <f ca="1">IFERROR(PPMT($F$89/Ввод!$G$89,SUM($J55:BR55),$G72,$F72),0)*BR55</f>
        <v>0</v>
      </c>
      <c r="BS72" s="144">
        <f ca="1">IFERROR(PPMT($F$89/Ввод!$G$89,SUM($J55:BS55),$G72,$F72),0)*BS55</f>
        <v>0</v>
      </c>
      <c r="BT72" s="144">
        <f ca="1">IFERROR(PPMT($F$89/Ввод!$G$89,SUM($J55:BT55),$G72,$F72),0)*BT55</f>
        <v>0</v>
      </c>
      <c r="BU72" s="144">
        <f ca="1">IFERROR(PPMT($F$89/Ввод!$G$89,SUM($J55:BU55),$G72,$F72),0)*BU55</f>
        <v>0</v>
      </c>
      <c r="BV72" s="144">
        <f ca="1">IFERROR(PPMT($F$89/Ввод!$G$89,SUM($J55:BV55),$G72,$F72),0)*BV55</f>
        <v>0</v>
      </c>
      <c r="BW72" s="144">
        <f ca="1">IFERROR(PPMT($F$89/Ввод!$G$89,SUM($J55:BW55),$G72,$F72),0)*BW55</f>
        <v>0</v>
      </c>
      <c r="BX72" s="144">
        <f ca="1">IFERROR(PPMT($F$89/Ввод!$G$89,SUM($J55:BX55),$G72,$F72),0)*BX55</f>
        <v>0</v>
      </c>
      <c r="BY72" s="144">
        <f ca="1">IFERROR(PPMT($F$89/Ввод!$G$89,SUM($J55:BY55),$G72,$F72),0)*BY55</f>
        <v>0</v>
      </c>
      <c r="BZ72" s="144">
        <f ca="1">IFERROR(PPMT($F$89/Ввод!$G$89,SUM($J55:BZ55),$G72,$F72),0)*BZ55</f>
        <v>0</v>
      </c>
      <c r="CA72" s="144">
        <f ca="1">IFERROR(PPMT($F$89/Ввод!$G$89,SUM($J55:CA55),$G72,$F72),0)*CA55</f>
        <v>0</v>
      </c>
      <c r="CB72" s="144">
        <f ca="1">IFERROR(PPMT($F$89/Ввод!$G$89,SUM($J55:CB55),$G72,$F72),0)*CB55</f>
        <v>0</v>
      </c>
      <c r="CC72" s="144">
        <f ca="1">IFERROR(PPMT($F$89/Ввод!$G$89,SUM($J55:CC55),$G72,$F72),0)*CC55</f>
        <v>0</v>
      </c>
      <c r="CD72" s="144">
        <f ca="1">IFERROR(PPMT($F$89/Ввод!$G$89,SUM($J55:CD55),$G72,$F72),0)*CD55</f>
        <v>0</v>
      </c>
      <c r="CE72" s="144">
        <f ca="1">IFERROR(PPMT($F$89/Ввод!$G$89,SUM($J55:CE55),$G72,$F72),0)*CE55</f>
        <v>0</v>
      </c>
      <c r="CF72" s="144">
        <f ca="1">IFERROR(PPMT($F$89/Ввод!$G$89,SUM($J55:CF55),$G72,$F72),0)*CF55</f>
        <v>0</v>
      </c>
      <c r="CG72" s="144">
        <f ca="1">IFERROR(PPMT($F$89/Ввод!$G$89,SUM($J55:CG55),$G72,$F72),0)*CG55</f>
        <v>0</v>
      </c>
      <c r="CH72" s="144">
        <f ca="1">IFERROR(PPMT($F$89/Ввод!$G$89,SUM($J55:CH55),$G72,$F72),0)*CH55</f>
        <v>0</v>
      </c>
      <c r="CI72" s="144">
        <f ca="1">IFERROR(PPMT($F$89/Ввод!$G$89,SUM($J55:CI55),$G72,$F72),0)*CI55</f>
        <v>0</v>
      </c>
      <c r="CJ72" s="144">
        <f ca="1">IFERROR(PPMT($F$89/Ввод!$G$89,SUM($J55:CJ55),$G72,$F72),0)*CJ55</f>
        <v>0</v>
      </c>
      <c r="CK72" s="144">
        <f ca="1">IFERROR(PPMT($F$89/Ввод!$G$89,SUM($J55:CK55),$G72,$F72),0)*CK55</f>
        <v>0</v>
      </c>
      <c r="CL72" s="144">
        <f ca="1">IFERROR(PPMT($F$89/Ввод!$G$89,SUM($J55:CL55),$G72,$F72),0)*CL55</f>
        <v>0</v>
      </c>
      <c r="CM72" s="144">
        <f ca="1">IFERROR(PPMT($F$89/Ввод!$G$89,SUM($J55:CM55),$G72,$F72),0)*CM55</f>
        <v>0</v>
      </c>
      <c r="CN72" s="144">
        <f ca="1">IFERROR(PPMT($F$89/Ввод!$G$89,SUM($J55:CN55),$G72,$F72),0)*CN55</f>
        <v>0</v>
      </c>
      <c r="CO72" s="144">
        <f ca="1">IFERROR(PPMT($F$89/Ввод!$G$89,SUM($J55:CO55),$G72,$F72),0)*CO55</f>
        <v>0</v>
      </c>
      <c r="CP72" s="144">
        <f ca="1">IFERROR(PPMT($F$89/Ввод!$G$89,SUM($J55:CP55),$G72,$F72),0)*CP55</f>
        <v>0</v>
      </c>
      <c r="CQ72" s="144">
        <f ca="1">IFERROR(PPMT($F$89/Ввод!$G$89,SUM($J55:CQ55),$G72,$F72),0)*CQ55</f>
        <v>0</v>
      </c>
      <c r="CR72" s="144">
        <f ca="1">IFERROR(PPMT($F$89/Ввод!$G$89,SUM($J55:CR55),$G72,$F72),0)*CR55</f>
        <v>0</v>
      </c>
      <c r="CS72" s="144">
        <f ca="1">IFERROR(PPMT($F$89/Ввод!$G$89,SUM($J55:CS55),$G72,$F72),0)*CS55</f>
        <v>0</v>
      </c>
      <c r="CT72" s="144">
        <f ca="1">IFERROR(PPMT($F$89/Ввод!$G$89,SUM($J55:CT55),$G72,$F72),0)*CT55</f>
        <v>0</v>
      </c>
      <c r="CU72" s="144">
        <f ca="1">IFERROR(PPMT($F$89/Ввод!$G$89,SUM($J55:CU55),$G72,$F72),0)*CU55</f>
        <v>0</v>
      </c>
      <c r="CV72" s="144">
        <f ca="1">IFERROR(PPMT($F$89/Ввод!$G$89,SUM($J55:CV55),$G72,$F72),0)*CV55</f>
        <v>0</v>
      </c>
      <c r="CW72" s="144">
        <f ca="1">IFERROR(PPMT($F$89/Ввод!$G$89,SUM($J55:CW55),$G72,$F72),0)*CW55</f>
        <v>0</v>
      </c>
      <c r="CX72" s="144">
        <f ca="1">IFERROR(PPMT($F$89/Ввод!$G$89,SUM($J55:CX55),$G72,$F72),0)*CX55</f>
        <v>0</v>
      </c>
      <c r="CY72" s="144">
        <f ca="1">IFERROR(PPMT($F$89/Ввод!$G$89,SUM($J55:CY55),$G72,$F72),0)*CY55</f>
        <v>0</v>
      </c>
      <c r="CZ72" s="144">
        <f ca="1">IFERROR(PPMT($F$89/Ввод!$G$89,SUM($J55:CZ55),$G72,$F72),0)*CZ55</f>
        <v>0</v>
      </c>
      <c r="DA72" s="144">
        <f ca="1">IFERROR(PPMT($F$89/Ввод!$G$89,SUM($J55:DA55),$G72,$F72),0)*DA55</f>
        <v>0</v>
      </c>
      <c r="DB72" s="144">
        <f ca="1">IFERROR(PPMT($F$89/Ввод!$G$89,SUM($J55:DB55),$G72,$F72),0)*DB55</f>
        <v>0</v>
      </c>
      <c r="DC72" s="144">
        <f ca="1">IFERROR(PPMT($F$89/Ввод!$G$89,SUM($J55:DC55),$G72,$F72),0)*DC55</f>
        <v>0</v>
      </c>
      <c r="DD72" s="144">
        <f ca="1">IFERROR(PPMT($F$89/Ввод!$G$89,SUM($J55:DD55),$G72,$F72),0)*DD55</f>
        <v>0</v>
      </c>
      <c r="DE72" s="144">
        <f ca="1">IFERROR(PPMT($F$89/Ввод!$G$89,SUM($J55:DE55),$G72,$F72),0)*DE55</f>
        <v>0</v>
      </c>
      <c r="DF72" s="144">
        <f ca="1">IFERROR(PPMT($F$89/Ввод!$G$89,SUM($J55:DF55),$G72,$F72),0)*DF55</f>
        <v>0</v>
      </c>
      <c r="DG72" s="144">
        <f ca="1">IFERROR(PPMT($F$89/Ввод!$G$89,SUM($J55:DG55),$G72,$F72),0)*DG55</f>
        <v>0</v>
      </c>
      <c r="DH72" s="144">
        <f ca="1">IFERROR(PPMT($F$89/Ввод!$G$89,SUM($J55:DH55),$G72,$F72),0)*DH55</f>
        <v>0</v>
      </c>
      <c r="DI72" s="144">
        <f ca="1">IFERROR(PPMT($F$89/Ввод!$G$89,SUM($J55:DI55),$G72,$F72),0)*DI55</f>
        <v>0</v>
      </c>
      <c r="DJ72" s="144">
        <f ca="1">IFERROR(PPMT($F$89/Ввод!$G$89,SUM($J55:DJ55),$G72,$F72),0)*DJ55</f>
        <v>0</v>
      </c>
    </row>
    <row r="73" spans="2:114" ht="15" hidden="1" customHeight="1" outlineLevel="1" x14ac:dyDescent="0.25">
      <c r="B73" t="s">
        <v>307</v>
      </c>
      <c r="F73" s="144">
        <f t="shared" ca="1" si="39"/>
        <v>0</v>
      </c>
      <c r="G73" s="144">
        <f t="shared" si="40"/>
        <v>30</v>
      </c>
      <c r="I73" s="144">
        <f t="shared" ca="1" si="41"/>
        <v>0</v>
      </c>
      <c r="J73" s="144">
        <f ca="1">IFERROR(PPMT($F$89/Ввод!$G$89,SUM($J56:J56),$G73,$F73),0)*J56</f>
        <v>0</v>
      </c>
      <c r="K73" s="144">
        <f ca="1">IFERROR(PPMT($F$89/Ввод!$G$89,SUM($J56:K56),$G73,$F73),0)*K56</f>
        <v>0</v>
      </c>
      <c r="L73" s="144">
        <f ca="1">IFERROR(PPMT($F$89/Ввод!$G$89,SUM($J56:L56),$G73,$F73),0)*L56</f>
        <v>0</v>
      </c>
      <c r="M73" s="144">
        <f ca="1">IFERROR(PPMT($F$89/Ввод!$G$89,SUM($J56:M56),$G73,$F73),0)*M56</f>
        <v>0</v>
      </c>
      <c r="N73" s="144">
        <f ca="1">IFERROR(PPMT($F$89/Ввод!$G$89,SUM($J56:N56),$G73,$F73),0)*N56</f>
        <v>0</v>
      </c>
      <c r="O73" s="144">
        <f ca="1">IFERROR(PPMT($F$89/Ввод!$G$89,SUM($J56:O56),$G73,$F73),0)*O56</f>
        <v>0</v>
      </c>
      <c r="P73" s="144">
        <f ca="1">IFERROR(PPMT($F$89/Ввод!$G$89,SUM($J56:P56),$G73,$F73),0)*P56</f>
        <v>0</v>
      </c>
      <c r="Q73" s="144">
        <f ca="1">IFERROR(PPMT($F$89/Ввод!$G$89,SUM($J56:Q56),$G73,$F73),0)*Q56</f>
        <v>0</v>
      </c>
      <c r="R73" s="144">
        <f ca="1">IFERROR(PPMT($F$89/Ввод!$G$89,SUM($J56:R56),$G73,$F73),0)*R56</f>
        <v>0</v>
      </c>
      <c r="S73" s="144">
        <f ca="1">IFERROR(PPMT($F$89/Ввод!$G$89,SUM($J56:S56),$G73,$F73),0)*S56</f>
        <v>0</v>
      </c>
      <c r="T73" s="144">
        <f ca="1">IFERROR(PPMT($F$89/Ввод!$G$89,SUM($J56:T56),$G73,$F73),0)*T56</f>
        <v>0</v>
      </c>
      <c r="U73" s="144">
        <f ca="1">IFERROR(PPMT($F$89/Ввод!$G$89,SUM($J56:U56),$G73,$F73),0)*U56</f>
        <v>0</v>
      </c>
      <c r="V73" s="144">
        <f ca="1">IFERROR(PPMT($F$89/Ввод!$G$89,SUM($J56:V56),$G73,$F73),0)*V56</f>
        <v>0</v>
      </c>
      <c r="W73" s="144">
        <f ca="1">IFERROR(PPMT($F$89/Ввод!$G$89,SUM($J56:W56),$G73,$F73),0)*W56</f>
        <v>0</v>
      </c>
      <c r="X73" s="144">
        <f ca="1">IFERROR(PPMT($F$89/Ввод!$G$89,SUM($J56:X56),$G73,$F73),0)*X56</f>
        <v>0</v>
      </c>
      <c r="Y73" s="144">
        <f ca="1">IFERROR(PPMT($F$89/Ввод!$G$89,SUM($J56:Y56),$G73,$F73),0)*Y56</f>
        <v>0</v>
      </c>
      <c r="Z73" s="144">
        <f ca="1">IFERROR(PPMT($F$89/Ввод!$G$89,SUM($J56:Z56),$G73,$F73),0)*Z56</f>
        <v>0</v>
      </c>
      <c r="AA73" s="144">
        <f ca="1">IFERROR(PPMT($F$89/Ввод!$G$89,SUM($J56:AA56),$G73,$F73),0)*AA56</f>
        <v>0</v>
      </c>
      <c r="AB73" s="144">
        <f ca="1">IFERROR(PPMT($F$89/Ввод!$G$89,SUM($J56:AB56),$G73,$F73),0)*AB56</f>
        <v>0</v>
      </c>
      <c r="AC73" s="144">
        <f ca="1">IFERROR(PPMT($F$89/Ввод!$G$89,SUM($J56:AC56),$G73,$F73),0)*AC56</f>
        <v>0</v>
      </c>
      <c r="AD73" s="144">
        <f ca="1">IFERROR(PPMT($F$89/Ввод!$G$89,SUM($J56:AD56),$G73,$F73),0)*AD56</f>
        <v>0</v>
      </c>
      <c r="AE73" s="144">
        <f ca="1">IFERROR(PPMT($F$89/Ввод!$G$89,SUM($J56:AE56),$G73,$F73),0)*AE56</f>
        <v>0</v>
      </c>
      <c r="AF73" s="144">
        <f ca="1">IFERROR(PPMT($F$89/Ввод!$G$89,SUM($J56:AF56),$G73,$F73),0)*AF56</f>
        <v>0</v>
      </c>
      <c r="AG73" s="144">
        <f ca="1">IFERROR(PPMT($F$89/Ввод!$G$89,SUM($J56:AG56),$G73,$F73),0)*AG56</f>
        <v>0</v>
      </c>
      <c r="AH73" s="144">
        <f ca="1">IFERROR(PPMT($F$89/Ввод!$G$89,SUM($J56:AH56),$G73,$F73),0)*AH56</f>
        <v>0</v>
      </c>
      <c r="AI73" s="144">
        <f ca="1">IFERROR(PPMT($F$89/Ввод!$G$89,SUM($J56:AI56),$G73,$F73),0)*AI56</f>
        <v>0</v>
      </c>
      <c r="AJ73" s="144">
        <f ca="1">IFERROR(PPMT($F$89/Ввод!$G$89,SUM($J56:AJ56),$G73,$F73),0)*AJ56</f>
        <v>0</v>
      </c>
      <c r="AK73" s="144">
        <f ca="1">IFERROR(PPMT($F$89/Ввод!$G$89,SUM($J56:AK56),$G73,$F73),0)*AK56</f>
        <v>0</v>
      </c>
      <c r="AL73" s="144">
        <f ca="1">IFERROR(PPMT($F$89/Ввод!$G$89,SUM($J56:AL56),$G73,$F73),0)*AL56</f>
        <v>0</v>
      </c>
      <c r="AM73" s="144">
        <f ca="1">IFERROR(PPMT($F$89/Ввод!$G$89,SUM($J56:AM56),$G73,$F73),0)*AM56</f>
        <v>0</v>
      </c>
      <c r="AN73" s="144">
        <f ca="1">IFERROR(PPMT($F$89/Ввод!$G$89,SUM($J56:AN56),$G73,$F73),0)*AN56</f>
        <v>0</v>
      </c>
      <c r="AO73" s="144">
        <f ca="1">IFERROR(PPMT($F$89/Ввод!$G$89,SUM($J56:AO56),$G73,$F73),0)*AO56</f>
        <v>0</v>
      </c>
      <c r="AP73" s="144">
        <f ca="1">IFERROR(PPMT($F$89/Ввод!$G$89,SUM($J56:AP56),$G73,$F73),0)*AP56</f>
        <v>0</v>
      </c>
      <c r="AQ73" s="144">
        <f ca="1">IFERROR(PPMT($F$89/Ввод!$G$89,SUM($J56:AQ56),$G73,$F73),0)*AQ56</f>
        <v>0</v>
      </c>
      <c r="AR73" s="144">
        <f ca="1">IFERROR(PPMT($F$89/Ввод!$G$89,SUM($J56:AR56),$G73,$F73),0)*AR56</f>
        <v>0</v>
      </c>
      <c r="AS73" s="144">
        <f ca="1">IFERROR(PPMT($F$89/Ввод!$G$89,SUM($J56:AS56),$G73,$F73),0)*AS56</f>
        <v>0</v>
      </c>
      <c r="AT73" s="144">
        <f ca="1">IFERROR(PPMT($F$89/Ввод!$G$89,SUM($J56:AT56),$G73,$F73),0)*AT56</f>
        <v>0</v>
      </c>
      <c r="AU73" s="144">
        <f ca="1">IFERROR(PPMT($F$89/Ввод!$G$89,SUM($J56:AU56),$G73,$F73),0)*AU56</f>
        <v>0</v>
      </c>
      <c r="AV73" s="144">
        <f ca="1">IFERROR(PPMT($F$89/Ввод!$G$89,SUM($J56:AV56),$G73,$F73),0)*AV56</f>
        <v>0</v>
      </c>
      <c r="AW73" s="144">
        <f ca="1">IFERROR(PPMT($F$89/Ввод!$G$89,SUM($J56:AW56),$G73,$F73),0)*AW56</f>
        <v>0</v>
      </c>
      <c r="AX73" s="144">
        <f ca="1">IFERROR(PPMT($F$89/Ввод!$G$89,SUM($J56:AX56),$G73,$F73),0)*AX56</f>
        <v>0</v>
      </c>
      <c r="AY73" s="144">
        <f ca="1">IFERROR(PPMT($F$89/Ввод!$G$89,SUM($J56:AY56),$G73,$F73),0)*AY56</f>
        <v>0</v>
      </c>
      <c r="AZ73" s="144">
        <f ca="1">IFERROR(PPMT($F$89/Ввод!$G$89,SUM($J56:AZ56),$G73,$F73),0)*AZ56</f>
        <v>0</v>
      </c>
      <c r="BA73" s="144">
        <f ca="1">IFERROR(PPMT($F$89/Ввод!$G$89,SUM($J56:BA56),$G73,$F73),0)*BA56</f>
        <v>0</v>
      </c>
      <c r="BB73" s="144">
        <f ca="1">IFERROR(PPMT($F$89/Ввод!$G$89,SUM($J56:BB56),$G73,$F73),0)*BB56</f>
        <v>0</v>
      </c>
      <c r="BC73" s="144">
        <f ca="1">IFERROR(PPMT($F$89/Ввод!$G$89,SUM($J56:BC56),$G73,$F73),0)*BC56</f>
        <v>0</v>
      </c>
      <c r="BD73" s="144">
        <f ca="1">IFERROR(PPMT($F$89/Ввод!$G$89,SUM($J56:BD56),$G73,$F73),0)*BD56</f>
        <v>0</v>
      </c>
      <c r="BE73" s="144">
        <f ca="1">IFERROR(PPMT($F$89/Ввод!$G$89,SUM($J56:BE56),$G73,$F73),0)*BE56</f>
        <v>0</v>
      </c>
      <c r="BF73" s="144">
        <f ca="1">IFERROR(PPMT($F$89/Ввод!$G$89,SUM($J56:BF56),$G73,$F73),0)*BF56</f>
        <v>0</v>
      </c>
      <c r="BG73" s="144">
        <f ca="1">IFERROR(PPMT($F$89/Ввод!$G$89,SUM($J56:BG56),$G73,$F73),0)*BG56</f>
        <v>0</v>
      </c>
      <c r="BH73" s="144">
        <f ca="1">IFERROR(PPMT($F$89/Ввод!$G$89,SUM($J56:BH56),$G73,$F73),0)*BH56</f>
        <v>0</v>
      </c>
      <c r="BI73" s="144">
        <f ca="1">IFERROR(PPMT($F$89/Ввод!$G$89,SUM($J56:BI56),$G73,$F73),0)*BI56</f>
        <v>0</v>
      </c>
      <c r="BJ73" s="144">
        <f ca="1">IFERROR(PPMT($F$89/Ввод!$G$89,SUM($J56:BJ56),$G73,$F73),0)*BJ56</f>
        <v>0</v>
      </c>
      <c r="BK73" s="144">
        <f ca="1">IFERROR(PPMT($F$89/Ввод!$G$89,SUM($J56:BK56),$G73,$F73),0)*BK56</f>
        <v>0</v>
      </c>
      <c r="BL73" s="144">
        <f ca="1">IFERROR(PPMT($F$89/Ввод!$G$89,SUM($J56:BL56),$G73,$F73),0)*BL56</f>
        <v>0</v>
      </c>
      <c r="BM73" s="144">
        <f ca="1">IFERROR(PPMT($F$89/Ввод!$G$89,SUM($J56:BM56),$G73,$F73),0)*BM56</f>
        <v>0</v>
      </c>
      <c r="BN73" s="144">
        <f ca="1">IFERROR(PPMT($F$89/Ввод!$G$89,SUM($J56:BN56),$G73,$F73),0)*BN56</f>
        <v>0</v>
      </c>
      <c r="BO73" s="144">
        <f ca="1">IFERROR(PPMT($F$89/Ввод!$G$89,SUM($J56:BO56),$G73,$F73),0)*BO56</f>
        <v>0</v>
      </c>
      <c r="BP73" s="144">
        <f ca="1">IFERROR(PPMT($F$89/Ввод!$G$89,SUM($J56:BP56),$G73,$F73),0)*BP56</f>
        <v>0</v>
      </c>
      <c r="BQ73" s="144">
        <f ca="1">IFERROR(PPMT($F$89/Ввод!$G$89,SUM($J56:BQ56),$G73,$F73),0)*BQ56</f>
        <v>0</v>
      </c>
      <c r="BR73" s="144">
        <f ca="1">IFERROR(PPMT($F$89/Ввод!$G$89,SUM($J56:BR56),$G73,$F73),0)*BR56</f>
        <v>0</v>
      </c>
      <c r="BS73" s="144">
        <f ca="1">IFERROR(PPMT($F$89/Ввод!$G$89,SUM($J56:BS56),$G73,$F73),0)*BS56</f>
        <v>0</v>
      </c>
      <c r="BT73" s="144">
        <f ca="1">IFERROR(PPMT($F$89/Ввод!$G$89,SUM($J56:BT56),$G73,$F73),0)*BT56</f>
        <v>0</v>
      </c>
      <c r="BU73" s="144">
        <f ca="1">IFERROR(PPMT($F$89/Ввод!$G$89,SUM($J56:BU56),$G73,$F73),0)*BU56</f>
        <v>0</v>
      </c>
      <c r="BV73" s="144">
        <f ca="1">IFERROR(PPMT($F$89/Ввод!$G$89,SUM($J56:BV56),$G73,$F73),0)*BV56</f>
        <v>0</v>
      </c>
      <c r="BW73" s="144">
        <f ca="1">IFERROR(PPMT($F$89/Ввод!$G$89,SUM($J56:BW56),$G73,$F73),0)*BW56</f>
        <v>0</v>
      </c>
      <c r="BX73" s="144">
        <f ca="1">IFERROR(PPMT($F$89/Ввод!$G$89,SUM($J56:BX56),$G73,$F73),0)*BX56</f>
        <v>0</v>
      </c>
      <c r="BY73" s="144">
        <f ca="1">IFERROR(PPMT($F$89/Ввод!$G$89,SUM($J56:BY56),$G73,$F73),0)*BY56</f>
        <v>0</v>
      </c>
      <c r="BZ73" s="144">
        <f ca="1">IFERROR(PPMT($F$89/Ввод!$G$89,SUM($J56:BZ56),$G73,$F73),0)*BZ56</f>
        <v>0</v>
      </c>
      <c r="CA73" s="144">
        <f ca="1">IFERROR(PPMT($F$89/Ввод!$G$89,SUM($J56:CA56),$G73,$F73),0)*CA56</f>
        <v>0</v>
      </c>
      <c r="CB73" s="144">
        <f ca="1">IFERROR(PPMT($F$89/Ввод!$G$89,SUM($J56:CB56),$G73,$F73),0)*CB56</f>
        <v>0</v>
      </c>
      <c r="CC73" s="144">
        <f ca="1">IFERROR(PPMT($F$89/Ввод!$G$89,SUM($J56:CC56),$G73,$F73),0)*CC56</f>
        <v>0</v>
      </c>
      <c r="CD73" s="144">
        <f ca="1">IFERROR(PPMT($F$89/Ввод!$G$89,SUM($J56:CD56),$G73,$F73),0)*CD56</f>
        <v>0</v>
      </c>
      <c r="CE73" s="144">
        <f ca="1">IFERROR(PPMT($F$89/Ввод!$G$89,SUM($J56:CE56),$G73,$F73),0)*CE56</f>
        <v>0</v>
      </c>
      <c r="CF73" s="144">
        <f ca="1">IFERROR(PPMT($F$89/Ввод!$G$89,SUM($J56:CF56),$G73,$F73),0)*CF56</f>
        <v>0</v>
      </c>
      <c r="CG73" s="144">
        <f ca="1">IFERROR(PPMT($F$89/Ввод!$G$89,SUM($J56:CG56),$G73,$F73),0)*CG56</f>
        <v>0</v>
      </c>
      <c r="CH73" s="144">
        <f ca="1">IFERROR(PPMT($F$89/Ввод!$G$89,SUM($J56:CH56),$G73,$F73),0)*CH56</f>
        <v>0</v>
      </c>
      <c r="CI73" s="144">
        <f ca="1">IFERROR(PPMT($F$89/Ввод!$G$89,SUM($J56:CI56),$G73,$F73),0)*CI56</f>
        <v>0</v>
      </c>
      <c r="CJ73" s="144">
        <f ca="1">IFERROR(PPMT($F$89/Ввод!$G$89,SUM($J56:CJ56),$G73,$F73),0)*CJ56</f>
        <v>0</v>
      </c>
      <c r="CK73" s="144">
        <f ca="1">IFERROR(PPMT($F$89/Ввод!$G$89,SUM($J56:CK56),$G73,$F73),0)*CK56</f>
        <v>0</v>
      </c>
      <c r="CL73" s="144">
        <f ca="1">IFERROR(PPMT($F$89/Ввод!$G$89,SUM($J56:CL56),$G73,$F73),0)*CL56</f>
        <v>0</v>
      </c>
      <c r="CM73" s="144">
        <f ca="1">IFERROR(PPMT($F$89/Ввод!$G$89,SUM($J56:CM56),$G73,$F73),0)*CM56</f>
        <v>0</v>
      </c>
      <c r="CN73" s="144">
        <f ca="1">IFERROR(PPMT($F$89/Ввод!$G$89,SUM($J56:CN56),$G73,$F73),0)*CN56</f>
        <v>0</v>
      </c>
      <c r="CO73" s="144">
        <f ca="1">IFERROR(PPMT($F$89/Ввод!$G$89,SUM($J56:CO56),$G73,$F73),0)*CO56</f>
        <v>0</v>
      </c>
      <c r="CP73" s="144">
        <f ca="1">IFERROR(PPMT($F$89/Ввод!$G$89,SUM($J56:CP56),$G73,$F73),0)*CP56</f>
        <v>0</v>
      </c>
      <c r="CQ73" s="144">
        <f ca="1">IFERROR(PPMT($F$89/Ввод!$G$89,SUM($J56:CQ56),$G73,$F73),0)*CQ56</f>
        <v>0</v>
      </c>
      <c r="CR73" s="144">
        <f ca="1">IFERROR(PPMT($F$89/Ввод!$G$89,SUM($J56:CR56),$G73,$F73),0)*CR56</f>
        <v>0</v>
      </c>
      <c r="CS73" s="144">
        <f ca="1">IFERROR(PPMT($F$89/Ввод!$G$89,SUM($J56:CS56),$G73,$F73),0)*CS56</f>
        <v>0</v>
      </c>
      <c r="CT73" s="144">
        <f ca="1">IFERROR(PPMT($F$89/Ввод!$G$89,SUM($J56:CT56),$G73,$F73),0)*CT56</f>
        <v>0</v>
      </c>
      <c r="CU73" s="144">
        <f ca="1">IFERROR(PPMT($F$89/Ввод!$G$89,SUM($J56:CU56),$G73,$F73),0)*CU56</f>
        <v>0</v>
      </c>
      <c r="CV73" s="144">
        <f ca="1">IFERROR(PPMT($F$89/Ввод!$G$89,SUM($J56:CV56),$G73,$F73),0)*CV56</f>
        <v>0</v>
      </c>
      <c r="CW73" s="144">
        <f ca="1">IFERROR(PPMT($F$89/Ввод!$G$89,SUM($J56:CW56),$G73,$F73),0)*CW56</f>
        <v>0</v>
      </c>
      <c r="CX73" s="144">
        <f ca="1">IFERROR(PPMT($F$89/Ввод!$G$89,SUM($J56:CX56),$G73,$F73),0)*CX56</f>
        <v>0</v>
      </c>
      <c r="CY73" s="144">
        <f ca="1">IFERROR(PPMT($F$89/Ввод!$G$89,SUM($J56:CY56),$G73,$F73),0)*CY56</f>
        <v>0</v>
      </c>
      <c r="CZ73" s="144">
        <f ca="1">IFERROR(PPMT($F$89/Ввод!$G$89,SUM($J56:CZ56),$G73,$F73),0)*CZ56</f>
        <v>0</v>
      </c>
      <c r="DA73" s="144">
        <f ca="1">IFERROR(PPMT($F$89/Ввод!$G$89,SUM($J56:DA56),$G73,$F73),0)*DA56</f>
        <v>0</v>
      </c>
      <c r="DB73" s="144">
        <f ca="1">IFERROR(PPMT($F$89/Ввод!$G$89,SUM($J56:DB56),$G73,$F73),0)*DB56</f>
        <v>0</v>
      </c>
      <c r="DC73" s="144">
        <f ca="1">IFERROR(PPMT($F$89/Ввод!$G$89,SUM($J56:DC56),$G73,$F73),0)*DC56</f>
        <v>0</v>
      </c>
      <c r="DD73" s="144">
        <f ca="1">IFERROR(PPMT($F$89/Ввод!$G$89,SUM($J56:DD56),$G73,$F73),0)*DD56</f>
        <v>0</v>
      </c>
      <c r="DE73" s="144">
        <f ca="1">IFERROR(PPMT($F$89/Ввод!$G$89,SUM($J56:DE56),$G73,$F73),0)*DE56</f>
        <v>0</v>
      </c>
      <c r="DF73" s="144">
        <f ca="1">IFERROR(PPMT($F$89/Ввод!$G$89,SUM($J56:DF56),$G73,$F73),0)*DF56</f>
        <v>0</v>
      </c>
      <c r="DG73" s="144">
        <f ca="1">IFERROR(PPMT($F$89/Ввод!$G$89,SUM($J56:DG56),$G73,$F73),0)*DG56</f>
        <v>0</v>
      </c>
      <c r="DH73" s="144">
        <f ca="1">IFERROR(PPMT($F$89/Ввод!$G$89,SUM($J56:DH56),$G73,$F73),0)*DH56</f>
        <v>0</v>
      </c>
      <c r="DI73" s="144">
        <f ca="1">IFERROR(PPMT($F$89/Ввод!$G$89,SUM($J56:DI56),$G73,$F73),0)*DI56</f>
        <v>0</v>
      </c>
      <c r="DJ73" s="144">
        <f ca="1">IFERROR(PPMT($F$89/Ввод!$G$89,SUM($J56:DJ56),$G73,$F73),0)*DJ56</f>
        <v>0</v>
      </c>
    </row>
    <row r="74" spans="2:114" ht="15" hidden="1" customHeight="1" outlineLevel="1" x14ac:dyDescent="0.25">
      <c r="B74" t="s">
        <v>308</v>
      </c>
      <c r="F74" s="144">
        <f t="shared" ca="1" si="39"/>
        <v>0</v>
      </c>
      <c r="G74" s="144">
        <f t="shared" si="40"/>
        <v>29</v>
      </c>
      <c r="I74" s="144">
        <f t="shared" ca="1" si="41"/>
        <v>0</v>
      </c>
      <c r="J74" s="144">
        <f ca="1">IFERROR(PPMT($F$89/Ввод!$G$89,SUM($J57:J57),$G74,$F74),0)*J57</f>
        <v>0</v>
      </c>
      <c r="K74" s="144">
        <f ca="1">IFERROR(PPMT($F$89/Ввод!$G$89,SUM($J57:K57),$G74,$F74),0)*K57</f>
        <v>0</v>
      </c>
      <c r="L74" s="144">
        <f ca="1">IFERROR(PPMT($F$89/Ввод!$G$89,SUM($J57:L57),$G74,$F74),0)*L57</f>
        <v>0</v>
      </c>
      <c r="M74" s="144">
        <f ca="1">IFERROR(PPMT($F$89/Ввод!$G$89,SUM($J57:M57),$G74,$F74),0)*M57</f>
        <v>0</v>
      </c>
      <c r="N74" s="144">
        <f ca="1">IFERROR(PPMT($F$89/Ввод!$G$89,SUM($J57:N57),$G74,$F74),0)*N57</f>
        <v>0</v>
      </c>
      <c r="O74" s="144">
        <f ca="1">IFERROR(PPMT($F$89/Ввод!$G$89,SUM($J57:O57),$G74,$F74),0)*O57</f>
        <v>0</v>
      </c>
      <c r="P74" s="144">
        <f ca="1">IFERROR(PPMT($F$89/Ввод!$G$89,SUM($J57:P57),$G74,$F74),0)*P57</f>
        <v>0</v>
      </c>
      <c r="Q74" s="144">
        <f ca="1">IFERROR(PPMT($F$89/Ввод!$G$89,SUM($J57:Q57),$G74,$F74),0)*Q57</f>
        <v>0</v>
      </c>
      <c r="R74" s="144">
        <f ca="1">IFERROR(PPMT($F$89/Ввод!$G$89,SUM($J57:R57),$G74,$F74),0)*R57</f>
        <v>0</v>
      </c>
      <c r="S74" s="144">
        <f ca="1">IFERROR(PPMT($F$89/Ввод!$G$89,SUM($J57:S57),$G74,$F74),0)*S57</f>
        <v>0</v>
      </c>
      <c r="T74" s="144">
        <f ca="1">IFERROR(PPMT($F$89/Ввод!$G$89,SUM($J57:T57),$G74,$F74),0)*T57</f>
        <v>0</v>
      </c>
      <c r="U74" s="144">
        <f ca="1">IFERROR(PPMT($F$89/Ввод!$G$89,SUM($J57:U57),$G74,$F74),0)*U57</f>
        <v>0</v>
      </c>
      <c r="V74" s="144">
        <f ca="1">IFERROR(PPMT($F$89/Ввод!$G$89,SUM($J57:V57),$G74,$F74),0)*V57</f>
        <v>0</v>
      </c>
      <c r="W74" s="144">
        <f ca="1">IFERROR(PPMT($F$89/Ввод!$G$89,SUM($J57:W57),$G74,$F74),0)*W57</f>
        <v>0</v>
      </c>
      <c r="X74" s="144">
        <f ca="1">IFERROR(PPMT($F$89/Ввод!$G$89,SUM($J57:X57),$G74,$F74),0)*X57</f>
        <v>0</v>
      </c>
      <c r="Y74" s="144">
        <f ca="1">IFERROR(PPMT($F$89/Ввод!$G$89,SUM($J57:Y57),$G74,$F74),0)*Y57</f>
        <v>0</v>
      </c>
      <c r="Z74" s="144">
        <f ca="1">IFERROR(PPMT($F$89/Ввод!$G$89,SUM($J57:Z57),$G74,$F74),0)*Z57</f>
        <v>0</v>
      </c>
      <c r="AA74" s="144">
        <f ca="1">IFERROR(PPMT($F$89/Ввод!$G$89,SUM($J57:AA57),$G74,$F74),0)*AA57</f>
        <v>0</v>
      </c>
      <c r="AB74" s="144">
        <f ca="1">IFERROR(PPMT($F$89/Ввод!$G$89,SUM($J57:AB57),$G74,$F74),0)*AB57</f>
        <v>0</v>
      </c>
      <c r="AC74" s="144">
        <f ca="1">IFERROR(PPMT($F$89/Ввод!$G$89,SUM($J57:AC57),$G74,$F74),0)*AC57</f>
        <v>0</v>
      </c>
      <c r="AD74" s="144">
        <f ca="1">IFERROR(PPMT($F$89/Ввод!$G$89,SUM($J57:AD57),$G74,$F74),0)*AD57</f>
        <v>0</v>
      </c>
      <c r="AE74" s="144">
        <f ca="1">IFERROR(PPMT($F$89/Ввод!$G$89,SUM($J57:AE57),$G74,$F74),0)*AE57</f>
        <v>0</v>
      </c>
      <c r="AF74" s="144">
        <f ca="1">IFERROR(PPMT($F$89/Ввод!$G$89,SUM($J57:AF57),$G74,$F74),0)*AF57</f>
        <v>0</v>
      </c>
      <c r="AG74" s="144">
        <f ca="1">IFERROR(PPMT($F$89/Ввод!$G$89,SUM($J57:AG57),$G74,$F74),0)*AG57</f>
        <v>0</v>
      </c>
      <c r="AH74" s="144">
        <f ca="1">IFERROR(PPMT($F$89/Ввод!$G$89,SUM($J57:AH57),$G74,$F74),0)*AH57</f>
        <v>0</v>
      </c>
      <c r="AI74" s="144">
        <f ca="1">IFERROR(PPMT($F$89/Ввод!$G$89,SUM($J57:AI57),$G74,$F74),0)*AI57</f>
        <v>0</v>
      </c>
      <c r="AJ74" s="144">
        <f ca="1">IFERROR(PPMT($F$89/Ввод!$G$89,SUM($J57:AJ57),$G74,$F74),0)*AJ57</f>
        <v>0</v>
      </c>
      <c r="AK74" s="144">
        <f ca="1">IFERROR(PPMT($F$89/Ввод!$G$89,SUM($J57:AK57),$G74,$F74),0)*AK57</f>
        <v>0</v>
      </c>
      <c r="AL74" s="144">
        <f ca="1">IFERROR(PPMT($F$89/Ввод!$G$89,SUM($J57:AL57),$G74,$F74),0)*AL57</f>
        <v>0</v>
      </c>
      <c r="AM74" s="144">
        <f ca="1">IFERROR(PPMT($F$89/Ввод!$G$89,SUM($J57:AM57),$G74,$F74),0)*AM57</f>
        <v>0</v>
      </c>
      <c r="AN74" s="144">
        <f ca="1">IFERROR(PPMT($F$89/Ввод!$G$89,SUM($J57:AN57),$G74,$F74),0)*AN57</f>
        <v>0</v>
      </c>
      <c r="AO74" s="144">
        <f ca="1">IFERROR(PPMT($F$89/Ввод!$G$89,SUM($J57:AO57),$G74,$F74),0)*AO57</f>
        <v>0</v>
      </c>
      <c r="AP74" s="144">
        <f ca="1">IFERROR(PPMT($F$89/Ввод!$G$89,SUM($J57:AP57),$G74,$F74),0)*AP57</f>
        <v>0</v>
      </c>
      <c r="AQ74" s="144">
        <f ca="1">IFERROR(PPMT($F$89/Ввод!$G$89,SUM($J57:AQ57),$G74,$F74),0)*AQ57</f>
        <v>0</v>
      </c>
      <c r="AR74" s="144">
        <f ca="1">IFERROR(PPMT($F$89/Ввод!$G$89,SUM($J57:AR57),$G74,$F74),0)*AR57</f>
        <v>0</v>
      </c>
      <c r="AS74" s="144">
        <f ca="1">IFERROR(PPMT($F$89/Ввод!$G$89,SUM($J57:AS57),$G74,$F74),0)*AS57</f>
        <v>0</v>
      </c>
      <c r="AT74" s="144">
        <f ca="1">IFERROR(PPMT($F$89/Ввод!$G$89,SUM($J57:AT57),$G74,$F74),0)*AT57</f>
        <v>0</v>
      </c>
      <c r="AU74" s="144">
        <f ca="1">IFERROR(PPMT($F$89/Ввод!$G$89,SUM($J57:AU57),$G74,$F74),0)*AU57</f>
        <v>0</v>
      </c>
      <c r="AV74" s="144">
        <f ca="1">IFERROR(PPMT($F$89/Ввод!$G$89,SUM($J57:AV57),$G74,$F74),0)*AV57</f>
        <v>0</v>
      </c>
      <c r="AW74" s="144">
        <f ca="1">IFERROR(PPMT($F$89/Ввод!$G$89,SUM($J57:AW57),$G74,$F74),0)*AW57</f>
        <v>0</v>
      </c>
      <c r="AX74" s="144">
        <f ca="1">IFERROR(PPMT($F$89/Ввод!$G$89,SUM($J57:AX57),$G74,$F74),0)*AX57</f>
        <v>0</v>
      </c>
      <c r="AY74" s="144">
        <f ca="1">IFERROR(PPMT($F$89/Ввод!$G$89,SUM($J57:AY57),$G74,$F74),0)*AY57</f>
        <v>0</v>
      </c>
      <c r="AZ74" s="144">
        <f ca="1">IFERROR(PPMT($F$89/Ввод!$G$89,SUM($J57:AZ57),$G74,$F74),0)*AZ57</f>
        <v>0</v>
      </c>
      <c r="BA74" s="144">
        <f ca="1">IFERROR(PPMT($F$89/Ввод!$G$89,SUM($J57:BA57),$G74,$F74),0)*BA57</f>
        <v>0</v>
      </c>
      <c r="BB74" s="144">
        <f ca="1">IFERROR(PPMT($F$89/Ввод!$G$89,SUM($J57:BB57),$G74,$F74),0)*BB57</f>
        <v>0</v>
      </c>
      <c r="BC74" s="144">
        <f ca="1">IFERROR(PPMT($F$89/Ввод!$G$89,SUM($J57:BC57),$G74,$F74),0)*BC57</f>
        <v>0</v>
      </c>
      <c r="BD74" s="144">
        <f ca="1">IFERROR(PPMT($F$89/Ввод!$G$89,SUM($J57:BD57),$G74,$F74),0)*BD57</f>
        <v>0</v>
      </c>
      <c r="BE74" s="144">
        <f ca="1">IFERROR(PPMT($F$89/Ввод!$G$89,SUM($J57:BE57),$G74,$F74),0)*BE57</f>
        <v>0</v>
      </c>
      <c r="BF74" s="144">
        <f ca="1">IFERROR(PPMT($F$89/Ввод!$G$89,SUM($J57:BF57),$G74,$F74),0)*BF57</f>
        <v>0</v>
      </c>
      <c r="BG74" s="144">
        <f ca="1">IFERROR(PPMT($F$89/Ввод!$G$89,SUM($J57:BG57),$G74,$F74),0)*BG57</f>
        <v>0</v>
      </c>
      <c r="BH74" s="144">
        <f ca="1">IFERROR(PPMT($F$89/Ввод!$G$89,SUM($J57:BH57),$G74,$F74),0)*BH57</f>
        <v>0</v>
      </c>
      <c r="BI74" s="144">
        <f ca="1">IFERROR(PPMT($F$89/Ввод!$G$89,SUM($J57:BI57),$G74,$F74),0)*BI57</f>
        <v>0</v>
      </c>
      <c r="BJ74" s="144">
        <f ca="1">IFERROR(PPMT($F$89/Ввод!$G$89,SUM($J57:BJ57),$G74,$F74),0)*BJ57</f>
        <v>0</v>
      </c>
      <c r="BK74" s="144">
        <f ca="1">IFERROR(PPMT($F$89/Ввод!$G$89,SUM($J57:BK57),$G74,$F74),0)*BK57</f>
        <v>0</v>
      </c>
      <c r="BL74" s="144">
        <f ca="1">IFERROR(PPMT($F$89/Ввод!$G$89,SUM($J57:BL57),$G74,$F74),0)*BL57</f>
        <v>0</v>
      </c>
      <c r="BM74" s="144">
        <f ca="1">IFERROR(PPMT($F$89/Ввод!$G$89,SUM($J57:BM57),$G74,$F74),0)*BM57</f>
        <v>0</v>
      </c>
      <c r="BN74" s="144">
        <f ca="1">IFERROR(PPMT($F$89/Ввод!$G$89,SUM($J57:BN57),$G74,$F74),0)*BN57</f>
        <v>0</v>
      </c>
      <c r="BO74" s="144">
        <f ca="1">IFERROR(PPMT($F$89/Ввод!$G$89,SUM($J57:BO57),$G74,$F74),0)*BO57</f>
        <v>0</v>
      </c>
      <c r="BP74" s="144">
        <f ca="1">IFERROR(PPMT($F$89/Ввод!$G$89,SUM($J57:BP57),$G74,$F74),0)*BP57</f>
        <v>0</v>
      </c>
      <c r="BQ74" s="144">
        <f ca="1">IFERROR(PPMT($F$89/Ввод!$G$89,SUM($J57:BQ57),$G74,$F74),0)*BQ57</f>
        <v>0</v>
      </c>
      <c r="BR74" s="144">
        <f ca="1">IFERROR(PPMT($F$89/Ввод!$G$89,SUM($J57:BR57),$G74,$F74),0)*BR57</f>
        <v>0</v>
      </c>
      <c r="BS74" s="144">
        <f ca="1">IFERROR(PPMT($F$89/Ввод!$G$89,SUM($J57:BS57),$G74,$F74),0)*BS57</f>
        <v>0</v>
      </c>
      <c r="BT74" s="144">
        <f ca="1">IFERROR(PPMT($F$89/Ввод!$G$89,SUM($J57:BT57),$G74,$F74),0)*BT57</f>
        <v>0</v>
      </c>
      <c r="BU74" s="144">
        <f ca="1">IFERROR(PPMT($F$89/Ввод!$G$89,SUM($J57:BU57),$G74,$F74),0)*BU57</f>
        <v>0</v>
      </c>
      <c r="BV74" s="144">
        <f ca="1">IFERROR(PPMT($F$89/Ввод!$G$89,SUM($J57:BV57),$G74,$F74),0)*BV57</f>
        <v>0</v>
      </c>
      <c r="BW74" s="144">
        <f ca="1">IFERROR(PPMT($F$89/Ввод!$G$89,SUM($J57:BW57),$G74,$F74),0)*BW57</f>
        <v>0</v>
      </c>
      <c r="BX74" s="144">
        <f ca="1">IFERROR(PPMT($F$89/Ввод!$G$89,SUM($J57:BX57),$G74,$F74),0)*BX57</f>
        <v>0</v>
      </c>
      <c r="BY74" s="144">
        <f ca="1">IFERROR(PPMT($F$89/Ввод!$G$89,SUM($J57:BY57),$G74,$F74),0)*BY57</f>
        <v>0</v>
      </c>
      <c r="BZ74" s="144">
        <f ca="1">IFERROR(PPMT($F$89/Ввод!$G$89,SUM($J57:BZ57),$G74,$F74),0)*BZ57</f>
        <v>0</v>
      </c>
      <c r="CA74" s="144">
        <f ca="1">IFERROR(PPMT($F$89/Ввод!$G$89,SUM($J57:CA57),$G74,$F74),0)*CA57</f>
        <v>0</v>
      </c>
      <c r="CB74" s="144">
        <f ca="1">IFERROR(PPMT($F$89/Ввод!$G$89,SUM($J57:CB57),$G74,$F74),0)*CB57</f>
        <v>0</v>
      </c>
      <c r="CC74" s="144">
        <f ca="1">IFERROR(PPMT($F$89/Ввод!$G$89,SUM($J57:CC57),$G74,$F74),0)*CC57</f>
        <v>0</v>
      </c>
      <c r="CD74" s="144">
        <f ca="1">IFERROR(PPMT($F$89/Ввод!$G$89,SUM($J57:CD57),$G74,$F74),0)*CD57</f>
        <v>0</v>
      </c>
      <c r="CE74" s="144">
        <f ca="1">IFERROR(PPMT($F$89/Ввод!$G$89,SUM($J57:CE57),$G74,$F74),0)*CE57</f>
        <v>0</v>
      </c>
      <c r="CF74" s="144">
        <f ca="1">IFERROR(PPMT($F$89/Ввод!$G$89,SUM($J57:CF57),$G74,$F74),0)*CF57</f>
        <v>0</v>
      </c>
      <c r="CG74" s="144">
        <f ca="1">IFERROR(PPMT($F$89/Ввод!$G$89,SUM($J57:CG57),$G74,$F74),0)*CG57</f>
        <v>0</v>
      </c>
      <c r="CH74" s="144">
        <f ca="1">IFERROR(PPMT($F$89/Ввод!$G$89,SUM($J57:CH57),$G74,$F74),0)*CH57</f>
        <v>0</v>
      </c>
      <c r="CI74" s="144">
        <f ca="1">IFERROR(PPMT($F$89/Ввод!$G$89,SUM($J57:CI57),$G74,$F74),0)*CI57</f>
        <v>0</v>
      </c>
      <c r="CJ74" s="144">
        <f ca="1">IFERROR(PPMT($F$89/Ввод!$G$89,SUM($J57:CJ57),$G74,$F74),0)*CJ57</f>
        <v>0</v>
      </c>
      <c r="CK74" s="144">
        <f ca="1">IFERROR(PPMT($F$89/Ввод!$G$89,SUM($J57:CK57),$G74,$F74),0)*CK57</f>
        <v>0</v>
      </c>
      <c r="CL74" s="144">
        <f ca="1">IFERROR(PPMT($F$89/Ввод!$G$89,SUM($J57:CL57),$G74,$F74),0)*CL57</f>
        <v>0</v>
      </c>
      <c r="CM74" s="144">
        <f ca="1">IFERROR(PPMT($F$89/Ввод!$G$89,SUM($J57:CM57),$G74,$F74),0)*CM57</f>
        <v>0</v>
      </c>
      <c r="CN74" s="144">
        <f ca="1">IFERROR(PPMT($F$89/Ввод!$G$89,SUM($J57:CN57),$G74,$F74),0)*CN57</f>
        <v>0</v>
      </c>
      <c r="CO74" s="144">
        <f ca="1">IFERROR(PPMT($F$89/Ввод!$G$89,SUM($J57:CO57),$G74,$F74),0)*CO57</f>
        <v>0</v>
      </c>
      <c r="CP74" s="144">
        <f ca="1">IFERROR(PPMT($F$89/Ввод!$G$89,SUM($J57:CP57),$G74,$F74),0)*CP57</f>
        <v>0</v>
      </c>
      <c r="CQ74" s="144">
        <f ca="1">IFERROR(PPMT($F$89/Ввод!$G$89,SUM($J57:CQ57),$G74,$F74),0)*CQ57</f>
        <v>0</v>
      </c>
      <c r="CR74" s="144">
        <f ca="1">IFERROR(PPMT($F$89/Ввод!$G$89,SUM($J57:CR57),$G74,$F74),0)*CR57</f>
        <v>0</v>
      </c>
      <c r="CS74" s="144">
        <f ca="1">IFERROR(PPMT($F$89/Ввод!$G$89,SUM($J57:CS57),$G74,$F74),0)*CS57</f>
        <v>0</v>
      </c>
      <c r="CT74" s="144">
        <f ca="1">IFERROR(PPMT($F$89/Ввод!$G$89,SUM($J57:CT57),$G74,$F74),0)*CT57</f>
        <v>0</v>
      </c>
      <c r="CU74" s="144">
        <f ca="1">IFERROR(PPMT($F$89/Ввод!$G$89,SUM($J57:CU57),$G74,$F74),0)*CU57</f>
        <v>0</v>
      </c>
      <c r="CV74" s="144">
        <f ca="1">IFERROR(PPMT($F$89/Ввод!$G$89,SUM($J57:CV57),$G74,$F74),0)*CV57</f>
        <v>0</v>
      </c>
      <c r="CW74" s="144">
        <f ca="1">IFERROR(PPMT($F$89/Ввод!$G$89,SUM($J57:CW57),$G74,$F74),0)*CW57</f>
        <v>0</v>
      </c>
      <c r="CX74" s="144">
        <f ca="1">IFERROR(PPMT($F$89/Ввод!$G$89,SUM($J57:CX57),$G74,$F74),0)*CX57</f>
        <v>0</v>
      </c>
      <c r="CY74" s="144">
        <f ca="1">IFERROR(PPMT($F$89/Ввод!$G$89,SUM($J57:CY57),$G74,$F74),0)*CY57</f>
        <v>0</v>
      </c>
      <c r="CZ74" s="144">
        <f ca="1">IFERROR(PPMT($F$89/Ввод!$G$89,SUM($J57:CZ57),$G74,$F74),0)*CZ57</f>
        <v>0</v>
      </c>
      <c r="DA74" s="144">
        <f ca="1">IFERROR(PPMT($F$89/Ввод!$G$89,SUM($J57:DA57),$G74,$F74),0)*DA57</f>
        <v>0</v>
      </c>
      <c r="DB74" s="144">
        <f ca="1">IFERROR(PPMT($F$89/Ввод!$G$89,SUM($J57:DB57),$G74,$F74),0)*DB57</f>
        <v>0</v>
      </c>
      <c r="DC74" s="144">
        <f ca="1">IFERROR(PPMT($F$89/Ввод!$G$89,SUM($J57:DC57),$G74,$F74),0)*DC57</f>
        <v>0</v>
      </c>
      <c r="DD74" s="144">
        <f ca="1">IFERROR(PPMT($F$89/Ввод!$G$89,SUM($J57:DD57),$G74,$F74),0)*DD57</f>
        <v>0</v>
      </c>
      <c r="DE74" s="144">
        <f ca="1">IFERROR(PPMT($F$89/Ввод!$G$89,SUM($J57:DE57),$G74,$F74),0)*DE57</f>
        <v>0</v>
      </c>
      <c r="DF74" s="144">
        <f ca="1">IFERROR(PPMT($F$89/Ввод!$G$89,SUM($J57:DF57),$G74,$F74),0)*DF57</f>
        <v>0</v>
      </c>
      <c r="DG74" s="144">
        <f ca="1">IFERROR(PPMT($F$89/Ввод!$G$89,SUM($J57:DG57),$G74,$F74),0)*DG57</f>
        <v>0</v>
      </c>
      <c r="DH74" s="144">
        <f ca="1">IFERROR(PPMT($F$89/Ввод!$G$89,SUM($J57:DH57),$G74,$F74),0)*DH57</f>
        <v>0</v>
      </c>
      <c r="DI74" s="144">
        <f ca="1">IFERROR(PPMT($F$89/Ввод!$G$89,SUM($J57:DI57),$G74,$F74),0)*DI57</f>
        <v>0</v>
      </c>
      <c r="DJ74" s="144">
        <f ca="1">IFERROR(PPMT($F$89/Ввод!$G$89,SUM($J57:DJ57),$G74,$F74),0)*DJ57</f>
        <v>0</v>
      </c>
    </row>
    <row r="75" spans="2:114" ht="15" hidden="1" customHeight="1" outlineLevel="1" x14ac:dyDescent="0.25">
      <c r="B75" t="s">
        <v>309</v>
      </c>
      <c r="F75" s="144">
        <f t="shared" ca="1" si="39"/>
        <v>12000</v>
      </c>
      <c r="G75" s="144">
        <f t="shared" si="40"/>
        <v>28</v>
      </c>
      <c r="I75" s="144">
        <f t="shared" ca="1" si="41"/>
        <v>-11999.999999999996</v>
      </c>
      <c r="J75" s="144">
        <f ca="1">IFERROR(PPMT($F$89/Ввод!$G$89,SUM($J58:J58),$G75,$F75),0)*J58</f>
        <v>0</v>
      </c>
      <c r="K75" s="144">
        <f ca="1">IFERROR(PPMT($F$89/Ввод!$G$89,SUM($J58:K58),$G75,$F75),0)*K58</f>
        <v>0</v>
      </c>
      <c r="L75" s="144">
        <f ca="1">IFERROR(PPMT($F$89/Ввод!$G$89,SUM($J58:L58),$G75,$F75),0)*L58</f>
        <v>0</v>
      </c>
      <c r="M75" s="144">
        <f ca="1">IFERROR(PPMT($F$89/Ввод!$G$89,SUM($J58:M58),$G75,$F75),0)*M58</f>
        <v>0</v>
      </c>
      <c r="N75" s="144">
        <f ca="1">IFERROR(PPMT($F$89/Ввод!$G$89,SUM($J58:N58),$G75,$F75),0)*N58</f>
        <v>0</v>
      </c>
      <c r="O75" s="144">
        <f ca="1">IFERROR(PPMT($F$89/Ввод!$G$89,SUM($J58:O58),$G75,$F75),0)*O58</f>
        <v>0</v>
      </c>
      <c r="P75" s="144">
        <f ca="1">IFERROR(PPMT($F$89/Ввод!$G$89,SUM($J58:P58),$G75,$F75),0)*P58</f>
        <v>0</v>
      </c>
      <c r="Q75" s="144">
        <f ca="1">IFERROR(PPMT($F$89/Ввод!$G$89,SUM($J58:Q58),$G75,$F75),0)*Q58</f>
        <v>0</v>
      </c>
      <c r="R75" s="144">
        <f ca="1">IFERROR(PPMT($F$89/Ввод!$G$89,SUM($J58:R58),$G75,$F75),0)*R58</f>
        <v>0</v>
      </c>
      <c r="S75" s="144">
        <f ca="1">IFERROR(PPMT($F$89/Ввод!$G$89,SUM($J58:S58),$G75,$F75),0)*S58</f>
        <v>0</v>
      </c>
      <c r="T75" s="144">
        <f ca="1">IFERROR(PPMT($F$89/Ввод!$G$89,SUM($J58:T58),$G75,$F75),0)*T58</f>
        <v>0</v>
      </c>
      <c r="U75" s="144">
        <f ca="1">IFERROR(PPMT($F$89/Ввод!$G$89,SUM($J58:U58),$G75,$F75),0)*U58</f>
        <v>0</v>
      </c>
      <c r="V75" s="144">
        <f ca="1">IFERROR(PPMT($F$89/Ввод!$G$89,SUM($J58:V58),$G75,$F75),0)*V58</f>
        <v>0</v>
      </c>
      <c r="W75" s="144">
        <f ca="1">IFERROR(PPMT($F$89/Ввод!$G$89,SUM($J58:W58),$G75,$F75),0)*W58</f>
        <v>0</v>
      </c>
      <c r="X75" s="144">
        <f ca="1">IFERROR(PPMT($F$89/Ввод!$G$89,SUM($J58:X58),$G75,$F75),0)*X58</f>
        <v>0</v>
      </c>
      <c r="Y75" s="144">
        <f ca="1">IFERROR(PPMT($F$89/Ввод!$G$89,SUM($J58:Y58),$G75,$F75),0)*Y58</f>
        <v>0</v>
      </c>
      <c r="Z75" s="144">
        <f ca="1">IFERROR(PPMT($F$89/Ввод!$G$89,SUM($J58:Z58),$G75,$F75),0)*Z58</f>
        <v>0</v>
      </c>
      <c r="AA75" s="144">
        <f ca="1">IFERROR(PPMT($F$89/Ввод!$G$89,SUM($J58:AA58),$G75,$F75),0)*AA58</f>
        <v>0</v>
      </c>
      <c r="AB75" s="144">
        <f ca="1">IFERROR(PPMT($F$89/Ввод!$G$89,SUM($J58:AB58),$G75,$F75),0)*AB58</f>
        <v>0</v>
      </c>
      <c r="AC75" s="144">
        <f ca="1">IFERROR(PPMT($F$89/Ввод!$G$89,SUM($J58:AC58),$G75,$F75),0)*AC58</f>
        <v>0</v>
      </c>
      <c r="AD75" s="144">
        <f ca="1">IFERROR(PPMT($F$89/Ввод!$G$89,SUM($J58:AD58),$G75,$F75),0)*AD58</f>
        <v>0</v>
      </c>
      <c r="AE75" s="144">
        <f ca="1">IFERROR(PPMT($F$89/Ввод!$G$89,SUM($J58:AE58),$G75,$F75),0)*AE58</f>
        <v>0</v>
      </c>
      <c r="AF75" s="144">
        <f ca="1">IFERROR(PPMT($F$89/Ввод!$G$89,SUM($J58:AF58),$G75,$F75),0)*AF58</f>
        <v>0</v>
      </c>
      <c r="AG75" s="144">
        <f ca="1">IFERROR(PPMT($F$89/Ввод!$G$89,SUM($J58:AG58),$G75,$F75),0)*AG58</f>
        <v>-386.74454959094447</v>
      </c>
      <c r="AH75" s="144">
        <f ca="1">IFERROR(PPMT($F$89/Ввод!$G$89,SUM($J58:AH58),$G75,$F75),0)*AH58</f>
        <v>-389.6451337128766</v>
      </c>
      <c r="AI75" s="144">
        <f ca="1">IFERROR(PPMT($F$89/Ввод!$G$89,SUM($J58:AI58),$G75,$F75),0)*AI58</f>
        <v>-392.56747221572311</v>
      </c>
      <c r="AJ75" s="144">
        <f ca="1">IFERROR(PPMT($F$89/Ввод!$G$89,SUM($J58:AJ58),$G75,$F75),0)*AJ58</f>
        <v>-395.51172825734102</v>
      </c>
      <c r="AK75" s="144">
        <f ca="1">IFERROR(PPMT($F$89/Ввод!$G$89,SUM($J58:AK58),$G75,$F75),0)*AK58</f>
        <v>-398.47806621927111</v>
      </c>
      <c r="AL75" s="144">
        <f ca="1">IFERROR(PPMT($F$89/Ввод!$G$89,SUM($J58:AL58),$G75,$F75),0)*AL58</f>
        <v>-401.46665171591565</v>
      </c>
      <c r="AM75" s="144">
        <f ca="1">IFERROR(PPMT($F$89/Ввод!$G$89,SUM($J58:AM58),$G75,$F75),0)*AM58</f>
        <v>-404.47765160378498</v>
      </c>
      <c r="AN75" s="144">
        <f ca="1">IFERROR(PPMT($F$89/Ввод!$G$89,SUM($J58:AN58),$G75,$F75),0)*AN58</f>
        <v>-407.51123399081342</v>
      </c>
      <c r="AO75" s="144">
        <f ca="1">IFERROR(PPMT($F$89/Ввод!$G$89,SUM($J58:AO58),$G75,$F75),0)*AO58</f>
        <v>-410.56756824574444</v>
      </c>
      <c r="AP75" s="144">
        <f ca="1">IFERROR(PPMT($F$89/Ввод!$G$89,SUM($J58:AP58),$G75,$F75),0)*AP58</f>
        <v>-413.64682500758761</v>
      </c>
      <c r="AQ75" s="144">
        <f ca="1">IFERROR(PPMT($F$89/Ввод!$G$89,SUM($J58:AQ58),$G75,$F75),0)*AQ58</f>
        <v>-416.74917619514446</v>
      </c>
      <c r="AR75" s="144">
        <f ca="1">IFERROR(PPMT($F$89/Ввод!$G$89,SUM($J58:AR58),$G75,$F75),0)*AR58</f>
        <v>-419.87479501660806</v>
      </c>
      <c r="AS75" s="144">
        <f ca="1">IFERROR(PPMT($F$89/Ввод!$G$89,SUM($J58:AS58),$G75,$F75),0)*AS58</f>
        <v>-423.02385597923262</v>
      </c>
      <c r="AT75" s="144">
        <f ca="1">IFERROR(PPMT($F$89/Ввод!$G$89,SUM($J58:AT58),$G75,$F75),0)*AT58</f>
        <v>-426.19653489907688</v>
      </c>
      <c r="AU75" s="144">
        <f ca="1">IFERROR(PPMT($F$89/Ввод!$G$89,SUM($J58:AU58),$G75,$F75),0)*AU58</f>
        <v>-429.39300891081996</v>
      </c>
      <c r="AV75" s="144">
        <f ca="1">IFERROR(PPMT($F$89/Ввод!$G$89,SUM($J58:AV58),$G75,$F75),0)*AV58</f>
        <v>-432.61345647765108</v>
      </c>
      <c r="AW75" s="144">
        <f ca="1">IFERROR(PPMT($F$89/Ввод!$G$89,SUM($J58:AW58),$G75,$F75),0)*AW58</f>
        <v>-435.85805740123351</v>
      </c>
      <c r="AX75" s="144">
        <f ca="1">IFERROR(PPMT($F$89/Ввод!$G$89,SUM($J58:AX58),$G75,$F75),0)*AX58</f>
        <v>-439.12699283174271</v>
      </c>
      <c r="AY75" s="144">
        <f ca="1">IFERROR(PPMT($F$89/Ввод!$G$89,SUM($J58:AY58),$G75,$F75),0)*AY58</f>
        <v>-442.42044527798078</v>
      </c>
      <c r="AZ75" s="144">
        <f ca="1">IFERROR(PPMT($F$89/Ввод!$G$89,SUM($J58:AZ58),$G75,$F75),0)*AZ58</f>
        <v>-445.73859861756569</v>
      </c>
      <c r="BA75" s="144">
        <f ca="1">IFERROR(PPMT($F$89/Ввод!$G$89,SUM($J58:BA58),$G75,$F75),0)*BA58</f>
        <v>-449.08163810719736</v>
      </c>
      <c r="BB75" s="144">
        <f ca="1">IFERROR(PPMT($F$89/Ввод!$G$89,SUM($J58:BB58),$G75,$F75),0)*BB58</f>
        <v>-452.44975039300135</v>
      </c>
      <c r="BC75" s="144">
        <f ca="1">IFERROR(PPMT($F$89/Ввод!$G$89,SUM($J58:BC58),$G75,$F75),0)*BC58</f>
        <v>-455.84312352094889</v>
      </c>
      <c r="BD75" s="144">
        <f ca="1">IFERROR(PPMT($F$89/Ввод!$G$89,SUM($J58:BD58),$G75,$F75),0)*BD58</f>
        <v>-459.26194694735602</v>
      </c>
      <c r="BE75" s="144">
        <f ca="1">IFERROR(PPMT($F$89/Ввод!$G$89,SUM($J58:BE58),$G75,$F75),0)*BE58</f>
        <v>-462.70641154946122</v>
      </c>
      <c r="BF75" s="144">
        <f ca="1">IFERROR(PPMT($F$89/Ввод!$G$89,SUM($J58:BF58),$G75,$F75),0)*BF58</f>
        <v>-466.17670963608214</v>
      </c>
      <c r="BG75" s="144">
        <f ca="1">IFERROR(PPMT($F$89/Ввод!$G$89,SUM($J58:BG58),$G75,$F75),0)*BG58</f>
        <v>-469.67303495835279</v>
      </c>
      <c r="BH75" s="144">
        <f ca="1">IFERROR(PPMT($F$89/Ввод!$G$89,SUM($J58:BH58),$G75,$F75),0)*BH58</f>
        <v>-473.19558272054041</v>
      </c>
      <c r="BI75" s="144">
        <f ca="1">IFERROR(PPMT($F$89/Ввод!$G$89,SUM($J58:BI58),$G75,$F75),0)*BI58</f>
        <v>0</v>
      </c>
      <c r="BJ75" s="144">
        <f ca="1">IFERROR(PPMT($F$89/Ввод!$G$89,SUM($J58:BJ58),$G75,$F75),0)*BJ58</f>
        <v>0</v>
      </c>
      <c r="BK75" s="144">
        <f ca="1">IFERROR(PPMT($F$89/Ввод!$G$89,SUM($J58:BK58),$G75,$F75),0)*BK58</f>
        <v>0</v>
      </c>
      <c r="BL75" s="144">
        <f ca="1">IFERROR(PPMT($F$89/Ввод!$G$89,SUM($J58:BL58),$G75,$F75),0)*BL58</f>
        <v>0</v>
      </c>
      <c r="BM75" s="144">
        <f ca="1">IFERROR(PPMT($F$89/Ввод!$G$89,SUM($J58:BM58),$G75,$F75),0)*BM58</f>
        <v>0</v>
      </c>
      <c r="BN75" s="144">
        <f ca="1">IFERROR(PPMT($F$89/Ввод!$G$89,SUM($J58:BN58),$G75,$F75),0)*BN58</f>
        <v>0</v>
      </c>
      <c r="BO75" s="144">
        <f ca="1">IFERROR(PPMT($F$89/Ввод!$G$89,SUM($J58:BO58),$G75,$F75),0)*BO58</f>
        <v>0</v>
      </c>
      <c r="BP75" s="144">
        <f ca="1">IFERROR(PPMT($F$89/Ввод!$G$89,SUM($J58:BP58),$G75,$F75),0)*BP58</f>
        <v>0</v>
      </c>
      <c r="BQ75" s="144">
        <f ca="1">IFERROR(PPMT($F$89/Ввод!$G$89,SUM($J58:BQ58),$G75,$F75),0)*BQ58</f>
        <v>0</v>
      </c>
      <c r="BR75" s="144">
        <f ca="1">IFERROR(PPMT($F$89/Ввод!$G$89,SUM($J58:BR58),$G75,$F75),0)*BR58</f>
        <v>0</v>
      </c>
      <c r="BS75" s="144">
        <f ca="1">IFERROR(PPMT($F$89/Ввод!$G$89,SUM($J58:BS58),$G75,$F75),0)*BS58</f>
        <v>0</v>
      </c>
      <c r="BT75" s="144">
        <f ca="1">IFERROR(PPMT($F$89/Ввод!$G$89,SUM($J58:BT58),$G75,$F75),0)*BT58</f>
        <v>0</v>
      </c>
      <c r="BU75" s="144">
        <f ca="1">IFERROR(PPMT($F$89/Ввод!$G$89,SUM($J58:BU58),$G75,$F75),0)*BU58</f>
        <v>0</v>
      </c>
      <c r="BV75" s="144">
        <f ca="1">IFERROR(PPMT($F$89/Ввод!$G$89,SUM($J58:BV58),$G75,$F75),0)*BV58</f>
        <v>0</v>
      </c>
      <c r="BW75" s="144">
        <f ca="1">IFERROR(PPMT($F$89/Ввод!$G$89,SUM($J58:BW58),$G75,$F75),0)*BW58</f>
        <v>0</v>
      </c>
      <c r="BX75" s="144">
        <f ca="1">IFERROR(PPMT($F$89/Ввод!$G$89,SUM($J58:BX58),$G75,$F75),0)*BX58</f>
        <v>0</v>
      </c>
      <c r="BY75" s="144">
        <f ca="1">IFERROR(PPMT($F$89/Ввод!$G$89,SUM($J58:BY58),$G75,$F75),0)*BY58</f>
        <v>0</v>
      </c>
      <c r="BZ75" s="144">
        <f ca="1">IFERROR(PPMT($F$89/Ввод!$G$89,SUM($J58:BZ58),$G75,$F75),0)*BZ58</f>
        <v>0</v>
      </c>
      <c r="CA75" s="144">
        <f ca="1">IFERROR(PPMT($F$89/Ввод!$G$89,SUM($J58:CA58),$G75,$F75),0)*CA58</f>
        <v>0</v>
      </c>
      <c r="CB75" s="144">
        <f ca="1">IFERROR(PPMT($F$89/Ввод!$G$89,SUM($J58:CB58),$G75,$F75),0)*CB58</f>
        <v>0</v>
      </c>
      <c r="CC75" s="144">
        <f ca="1">IFERROR(PPMT($F$89/Ввод!$G$89,SUM($J58:CC58),$G75,$F75),0)*CC58</f>
        <v>0</v>
      </c>
      <c r="CD75" s="144">
        <f ca="1">IFERROR(PPMT($F$89/Ввод!$G$89,SUM($J58:CD58),$G75,$F75),0)*CD58</f>
        <v>0</v>
      </c>
      <c r="CE75" s="144">
        <f ca="1">IFERROR(PPMT($F$89/Ввод!$G$89,SUM($J58:CE58),$G75,$F75),0)*CE58</f>
        <v>0</v>
      </c>
      <c r="CF75" s="144">
        <f ca="1">IFERROR(PPMT($F$89/Ввод!$G$89,SUM($J58:CF58),$G75,$F75),0)*CF58</f>
        <v>0</v>
      </c>
      <c r="CG75" s="144">
        <f ca="1">IFERROR(PPMT($F$89/Ввод!$G$89,SUM($J58:CG58),$G75,$F75),0)*CG58</f>
        <v>0</v>
      </c>
      <c r="CH75" s="144">
        <f ca="1">IFERROR(PPMT($F$89/Ввод!$G$89,SUM($J58:CH58),$G75,$F75),0)*CH58</f>
        <v>0</v>
      </c>
      <c r="CI75" s="144">
        <f ca="1">IFERROR(PPMT($F$89/Ввод!$G$89,SUM($J58:CI58),$G75,$F75),0)*CI58</f>
        <v>0</v>
      </c>
      <c r="CJ75" s="144">
        <f ca="1">IFERROR(PPMT($F$89/Ввод!$G$89,SUM($J58:CJ58),$G75,$F75),0)*CJ58</f>
        <v>0</v>
      </c>
      <c r="CK75" s="144">
        <f ca="1">IFERROR(PPMT($F$89/Ввод!$G$89,SUM($J58:CK58),$G75,$F75),0)*CK58</f>
        <v>0</v>
      </c>
      <c r="CL75" s="144">
        <f ca="1">IFERROR(PPMT($F$89/Ввод!$G$89,SUM($J58:CL58),$G75,$F75),0)*CL58</f>
        <v>0</v>
      </c>
      <c r="CM75" s="144">
        <f ca="1">IFERROR(PPMT($F$89/Ввод!$G$89,SUM($J58:CM58),$G75,$F75),0)*CM58</f>
        <v>0</v>
      </c>
      <c r="CN75" s="144">
        <f ca="1">IFERROR(PPMT($F$89/Ввод!$G$89,SUM($J58:CN58),$G75,$F75),0)*CN58</f>
        <v>0</v>
      </c>
      <c r="CO75" s="144">
        <f ca="1">IFERROR(PPMT($F$89/Ввод!$G$89,SUM($J58:CO58),$G75,$F75),0)*CO58</f>
        <v>0</v>
      </c>
      <c r="CP75" s="144">
        <f ca="1">IFERROR(PPMT($F$89/Ввод!$G$89,SUM($J58:CP58),$G75,$F75),0)*CP58</f>
        <v>0</v>
      </c>
      <c r="CQ75" s="144">
        <f ca="1">IFERROR(PPMT($F$89/Ввод!$G$89,SUM($J58:CQ58),$G75,$F75),0)*CQ58</f>
        <v>0</v>
      </c>
      <c r="CR75" s="144">
        <f ca="1">IFERROR(PPMT($F$89/Ввод!$G$89,SUM($J58:CR58),$G75,$F75),0)*CR58</f>
        <v>0</v>
      </c>
      <c r="CS75" s="144">
        <f ca="1">IFERROR(PPMT($F$89/Ввод!$G$89,SUM($J58:CS58),$G75,$F75),0)*CS58</f>
        <v>0</v>
      </c>
      <c r="CT75" s="144">
        <f ca="1">IFERROR(PPMT($F$89/Ввод!$G$89,SUM($J58:CT58),$G75,$F75),0)*CT58</f>
        <v>0</v>
      </c>
      <c r="CU75" s="144">
        <f ca="1">IFERROR(PPMT($F$89/Ввод!$G$89,SUM($J58:CU58),$G75,$F75),0)*CU58</f>
        <v>0</v>
      </c>
      <c r="CV75" s="144">
        <f ca="1">IFERROR(PPMT($F$89/Ввод!$G$89,SUM($J58:CV58),$G75,$F75),0)*CV58</f>
        <v>0</v>
      </c>
      <c r="CW75" s="144">
        <f ca="1">IFERROR(PPMT($F$89/Ввод!$G$89,SUM($J58:CW58),$G75,$F75),0)*CW58</f>
        <v>0</v>
      </c>
      <c r="CX75" s="144">
        <f ca="1">IFERROR(PPMT($F$89/Ввод!$G$89,SUM($J58:CX58),$G75,$F75),0)*CX58</f>
        <v>0</v>
      </c>
      <c r="CY75" s="144">
        <f ca="1">IFERROR(PPMT($F$89/Ввод!$G$89,SUM($J58:CY58),$G75,$F75),0)*CY58</f>
        <v>0</v>
      </c>
      <c r="CZ75" s="144">
        <f ca="1">IFERROR(PPMT($F$89/Ввод!$G$89,SUM($J58:CZ58),$G75,$F75),0)*CZ58</f>
        <v>0</v>
      </c>
      <c r="DA75" s="144">
        <f ca="1">IFERROR(PPMT($F$89/Ввод!$G$89,SUM($J58:DA58),$G75,$F75),0)*DA58</f>
        <v>0</v>
      </c>
      <c r="DB75" s="144">
        <f ca="1">IFERROR(PPMT($F$89/Ввод!$G$89,SUM($J58:DB58),$G75,$F75),0)*DB58</f>
        <v>0</v>
      </c>
      <c r="DC75" s="144">
        <f ca="1">IFERROR(PPMT($F$89/Ввод!$G$89,SUM($J58:DC58),$G75,$F75),0)*DC58</f>
        <v>0</v>
      </c>
      <c r="DD75" s="144">
        <f ca="1">IFERROR(PPMT($F$89/Ввод!$G$89,SUM($J58:DD58),$G75,$F75),0)*DD58</f>
        <v>0</v>
      </c>
      <c r="DE75" s="144">
        <f ca="1">IFERROR(PPMT($F$89/Ввод!$G$89,SUM($J58:DE58),$G75,$F75),0)*DE58</f>
        <v>0</v>
      </c>
      <c r="DF75" s="144">
        <f ca="1">IFERROR(PPMT($F$89/Ввод!$G$89,SUM($J58:DF58),$G75,$F75),0)*DF58</f>
        <v>0</v>
      </c>
      <c r="DG75" s="144">
        <f ca="1">IFERROR(PPMT($F$89/Ввод!$G$89,SUM($J58:DG58),$G75,$F75),0)*DG58</f>
        <v>0</v>
      </c>
      <c r="DH75" s="144">
        <f ca="1">IFERROR(PPMT($F$89/Ввод!$G$89,SUM($J58:DH58),$G75,$F75),0)*DH58</f>
        <v>0</v>
      </c>
      <c r="DI75" s="144">
        <f ca="1">IFERROR(PPMT($F$89/Ввод!$G$89,SUM($J58:DI58),$G75,$F75),0)*DI58</f>
        <v>0</v>
      </c>
      <c r="DJ75" s="144">
        <f ca="1">IFERROR(PPMT($F$89/Ввод!$G$89,SUM($J58:DJ58),$G75,$F75),0)*DJ58</f>
        <v>0</v>
      </c>
    </row>
    <row r="76" spans="2:114" ht="15" hidden="1" customHeight="1" outlineLevel="1" x14ac:dyDescent="0.25">
      <c r="B76" t="s">
        <v>310</v>
      </c>
      <c r="F76" s="144">
        <f t="shared" ca="1" si="39"/>
        <v>0</v>
      </c>
      <c r="G76" s="144">
        <f t="shared" si="40"/>
        <v>27</v>
      </c>
      <c r="I76" s="144">
        <f t="shared" ca="1" si="41"/>
        <v>0</v>
      </c>
      <c r="J76" s="144">
        <f ca="1">IFERROR(PPMT($F$89/Ввод!$G$89,SUM($J59:J59),$G76,$F76),0)*J59</f>
        <v>0</v>
      </c>
      <c r="K76" s="144">
        <f ca="1">IFERROR(PPMT($F$89/Ввод!$G$89,SUM($J59:K59),$G76,$F76),0)*K59</f>
        <v>0</v>
      </c>
      <c r="L76" s="144">
        <f ca="1">IFERROR(PPMT($F$89/Ввод!$G$89,SUM($J59:L59),$G76,$F76),0)*L59</f>
        <v>0</v>
      </c>
      <c r="M76" s="144">
        <f ca="1">IFERROR(PPMT($F$89/Ввод!$G$89,SUM($J59:M59),$G76,$F76),0)*M59</f>
        <v>0</v>
      </c>
      <c r="N76" s="144">
        <f ca="1">IFERROR(PPMT($F$89/Ввод!$G$89,SUM($J59:N59),$G76,$F76),0)*N59</f>
        <v>0</v>
      </c>
      <c r="O76" s="144">
        <f ca="1">IFERROR(PPMT($F$89/Ввод!$G$89,SUM($J59:O59),$G76,$F76),0)*O59</f>
        <v>0</v>
      </c>
      <c r="P76" s="144">
        <f ca="1">IFERROR(PPMT($F$89/Ввод!$G$89,SUM($J59:P59),$G76,$F76),0)*P59</f>
        <v>0</v>
      </c>
      <c r="Q76" s="144">
        <f ca="1">IFERROR(PPMT($F$89/Ввод!$G$89,SUM($J59:Q59),$G76,$F76),0)*Q59</f>
        <v>0</v>
      </c>
      <c r="R76" s="144">
        <f ca="1">IFERROR(PPMT($F$89/Ввод!$G$89,SUM($J59:R59),$G76,$F76),0)*R59</f>
        <v>0</v>
      </c>
      <c r="S76" s="144">
        <f ca="1">IFERROR(PPMT($F$89/Ввод!$G$89,SUM($J59:S59),$G76,$F76),0)*S59</f>
        <v>0</v>
      </c>
      <c r="T76" s="144">
        <f ca="1">IFERROR(PPMT($F$89/Ввод!$G$89,SUM($J59:T59),$G76,$F76),0)*T59</f>
        <v>0</v>
      </c>
      <c r="U76" s="144">
        <f ca="1">IFERROR(PPMT($F$89/Ввод!$G$89,SUM($J59:U59),$G76,$F76),0)*U59</f>
        <v>0</v>
      </c>
      <c r="V76" s="144">
        <f ca="1">IFERROR(PPMT($F$89/Ввод!$G$89,SUM($J59:V59),$G76,$F76),0)*V59</f>
        <v>0</v>
      </c>
      <c r="W76" s="144">
        <f ca="1">IFERROR(PPMT($F$89/Ввод!$G$89,SUM($J59:W59),$G76,$F76),0)*W59</f>
        <v>0</v>
      </c>
      <c r="X76" s="144">
        <f ca="1">IFERROR(PPMT($F$89/Ввод!$G$89,SUM($J59:X59),$G76,$F76),0)*X59</f>
        <v>0</v>
      </c>
      <c r="Y76" s="144">
        <f ca="1">IFERROR(PPMT($F$89/Ввод!$G$89,SUM($J59:Y59),$G76,$F76),0)*Y59</f>
        <v>0</v>
      </c>
      <c r="Z76" s="144">
        <f ca="1">IFERROR(PPMT($F$89/Ввод!$G$89,SUM($J59:Z59),$G76,$F76),0)*Z59</f>
        <v>0</v>
      </c>
      <c r="AA76" s="144">
        <f ca="1">IFERROR(PPMT($F$89/Ввод!$G$89,SUM($J59:AA59),$G76,$F76),0)*AA59</f>
        <v>0</v>
      </c>
      <c r="AB76" s="144">
        <f ca="1">IFERROR(PPMT($F$89/Ввод!$G$89,SUM($J59:AB59),$G76,$F76),0)*AB59</f>
        <v>0</v>
      </c>
      <c r="AC76" s="144">
        <f ca="1">IFERROR(PPMT($F$89/Ввод!$G$89,SUM($J59:AC59),$G76,$F76),0)*AC59</f>
        <v>0</v>
      </c>
      <c r="AD76" s="144">
        <f ca="1">IFERROR(PPMT($F$89/Ввод!$G$89,SUM($J59:AD59),$G76,$F76),0)*AD59</f>
        <v>0</v>
      </c>
      <c r="AE76" s="144">
        <f ca="1">IFERROR(PPMT($F$89/Ввод!$G$89,SUM($J59:AE59),$G76,$F76),0)*AE59</f>
        <v>0</v>
      </c>
      <c r="AF76" s="144">
        <f ca="1">IFERROR(PPMT($F$89/Ввод!$G$89,SUM($J59:AF59),$G76,$F76),0)*AF59</f>
        <v>0</v>
      </c>
      <c r="AG76" s="144">
        <f ca="1">IFERROR(PPMT($F$89/Ввод!$G$89,SUM($J59:AG59),$G76,$F76),0)*AG59</f>
        <v>0</v>
      </c>
      <c r="AH76" s="144">
        <f ca="1">IFERROR(PPMT($F$89/Ввод!$G$89,SUM($J59:AH59),$G76,$F76),0)*AH59</f>
        <v>0</v>
      </c>
      <c r="AI76" s="144">
        <f ca="1">IFERROR(PPMT($F$89/Ввод!$G$89,SUM($J59:AI59),$G76,$F76),0)*AI59</f>
        <v>0</v>
      </c>
      <c r="AJ76" s="144">
        <f ca="1">IFERROR(PPMT($F$89/Ввод!$G$89,SUM($J59:AJ59),$G76,$F76),0)*AJ59</f>
        <v>0</v>
      </c>
      <c r="AK76" s="144">
        <f ca="1">IFERROR(PPMT($F$89/Ввод!$G$89,SUM($J59:AK59),$G76,$F76),0)*AK59</f>
        <v>0</v>
      </c>
      <c r="AL76" s="144">
        <f ca="1">IFERROR(PPMT($F$89/Ввод!$G$89,SUM($J59:AL59),$G76,$F76),0)*AL59</f>
        <v>0</v>
      </c>
      <c r="AM76" s="144">
        <f ca="1">IFERROR(PPMT($F$89/Ввод!$G$89,SUM($J59:AM59),$G76,$F76),0)*AM59</f>
        <v>0</v>
      </c>
      <c r="AN76" s="144">
        <f ca="1">IFERROR(PPMT($F$89/Ввод!$G$89,SUM($J59:AN59),$G76,$F76),0)*AN59</f>
        <v>0</v>
      </c>
      <c r="AO76" s="144">
        <f ca="1">IFERROR(PPMT($F$89/Ввод!$G$89,SUM($J59:AO59),$G76,$F76),0)*AO59</f>
        <v>0</v>
      </c>
      <c r="AP76" s="144">
        <f ca="1">IFERROR(PPMT($F$89/Ввод!$G$89,SUM($J59:AP59),$G76,$F76),0)*AP59</f>
        <v>0</v>
      </c>
      <c r="AQ76" s="144">
        <f ca="1">IFERROR(PPMT($F$89/Ввод!$G$89,SUM($J59:AQ59),$G76,$F76),0)*AQ59</f>
        <v>0</v>
      </c>
      <c r="AR76" s="144">
        <f ca="1">IFERROR(PPMT($F$89/Ввод!$G$89,SUM($J59:AR59),$G76,$F76),0)*AR59</f>
        <v>0</v>
      </c>
      <c r="AS76" s="144">
        <f ca="1">IFERROR(PPMT($F$89/Ввод!$G$89,SUM($J59:AS59),$G76,$F76),0)*AS59</f>
        <v>0</v>
      </c>
      <c r="AT76" s="144">
        <f ca="1">IFERROR(PPMT($F$89/Ввод!$G$89,SUM($J59:AT59),$G76,$F76),0)*AT59</f>
        <v>0</v>
      </c>
      <c r="AU76" s="144">
        <f ca="1">IFERROR(PPMT($F$89/Ввод!$G$89,SUM($J59:AU59),$G76,$F76),0)*AU59</f>
        <v>0</v>
      </c>
      <c r="AV76" s="144">
        <f ca="1">IFERROR(PPMT($F$89/Ввод!$G$89,SUM($J59:AV59),$G76,$F76),0)*AV59</f>
        <v>0</v>
      </c>
      <c r="AW76" s="144">
        <f ca="1">IFERROR(PPMT($F$89/Ввод!$G$89,SUM($J59:AW59),$G76,$F76),0)*AW59</f>
        <v>0</v>
      </c>
      <c r="AX76" s="144">
        <f ca="1">IFERROR(PPMT($F$89/Ввод!$G$89,SUM($J59:AX59),$G76,$F76),0)*AX59</f>
        <v>0</v>
      </c>
      <c r="AY76" s="144">
        <f ca="1">IFERROR(PPMT($F$89/Ввод!$G$89,SUM($J59:AY59),$G76,$F76),0)*AY59</f>
        <v>0</v>
      </c>
      <c r="AZ76" s="144">
        <f ca="1">IFERROR(PPMT($F$89/Ввод!$G$89,SUM($J59:AZ59),$G76,$F76),0)*AZ59</f>
        <v>0</v>
      </c>
      <c r="BA76" s="144">
        <f ca="1">IFERROR(PPMT($F$89/Ввод!$G$89,SUM($J59:BA59),$G76,$F76),0)*BA59</f>
        <v>0</v>
      </c>
      <c r="BB76" s="144">
        <f ca="1">IFERROR(PPMT($F$89/Ввод!$G$89,SUM($J59:BB59),$G76,$F76),0)*BB59</f>
        <v>0</v>
      </c>
      <c r="BC76" s="144">
        <f ca="1">IFERROR(PPMT($F$89/Ввод!$G$89,SUM($J59:BC59),$G76,$F76),0)*BC59</f>
        <v>0</v>
      </c>
      <c r="BD76" s="144">
        <f ca="1">IFERROR(PPMT($F$89/Ввод!$G$89,SUM($J59:BD59),$G76,$F76),0)*BD59</f>
        <v>0</v>
      </c>
      <c r="BE76" s="144">
        <f ca="1">IFERROR(PPMT($F$89/Ввод!$G$89,SUM($J59:BE59),$G76,$F76),0)*BE59</f>
        <v>0</v>
      </c>
      <c r="BF76" s="144">
        <f ca="1">IFERROR(PPMT($F$89/Ввод!$G$89,SUM($J59:BF59),$G76,$F76),0)*BF59</f>
        <v>0</v>
      </c>
      <c r="BG76" s="144">
        <f ca="1">IFERROR(PPMT($F$89/Ввод!$G$89,SUM($J59:BG59),$G76,$F76),0)*BG59</f>
        <v>0</v>
      </c>
      <c r="BH76" s="144">
        <f ca="1">IFERROR(PPMT($F$89/Ввод!$G$89,SUM($J59:BH59),$G76,$F76),0)*BH59</f>
        <v>0</v>
      </c>
      <c r="BI76" s="144">
        <f ca="1">IFERROR(PPMT($F$89/Ввод!$G$89,SUM($J59:BI59),$G76,$F76),0)*BI59</f>
        <v>0</v>
      </c>
      <c r="BJ76" s="144">
        <f ca="1">IFERROR(PPMT($F$89/Ввод!$G$89,SUM($J59:BJ59),$G76,$F76),0)*BJ59</f>
        <v>0</v>
      </c>
      <c r="BK76" s="144">
        <f ca="1">IFERROR(PPMT($F$89/Ввод!$G$89,SUM($J59:BK59),$G76,$F76),0)*BK59</f>
        <v>0</v>
      </c>
      <c r="BL76" s="144">
        <f ca="1">IFERROR(PPMT($F$89/Ввод!$G$89,SUM($J59:BL59),$G76,$F76),0)*BL59</f>
        <v>0</v>
      </c>
      <c r="BM76" s="144">
        <f ca="1">IFERROR(PPMT($F$89/Ввод!$G$89,SUM($J59:BM59),$G76,$F76),0)*BM59</f>
        <v>0</v>
      </c>
      <c r="BN76" s="144">
        <f ca="1">IFERROR(PPMT($F$89/Ввод!$G$89,SUM($J59:BN59),$G76,$F76),0)*BN59</f>
        <v>0</v>
      </c>
      <c r="BO76" s="144">
        <f ca="1">IFERROR(PPMT($F$89/Ввод!$G$89,SUM($J59:BO59),$G76,$F76),0)*BO59</f>
        <v>0</v>
      </c>
      <c r="BP76" s="144">
        <f ca="1">IFERROR(PPMT($F$89/Ввод!$G$89,SUM($J59:BP59),$G76,$F76),0)*BP59</f>
        <v>0</v>
      </c>
      <c r="BQ76" s="144">
        <f ca="1">IFERROR(PPMT($F$89/Ввод!$G$89,SUM($J59:BQ59),$G76,$F76),0)*BQ59</f>
        <v>0</v>
      </c>
      <c r="BR76" s="144">
        <f ca="1">IFERROR(PPMT($F$89/Ввод!$G$89,SUM($J59:BR59),$G76,$F76),0)*BR59</f>
        <v>0</v>
      </c>
      <c r="BS76" s="144">
        <f ca="1">IFERROR(PPMT($F$89/Ввод!$G$89,SUM($J59:BS59),$G76,$F76),0)*BS59</f>
        <v>0</v>
      </c>
      <c r="BT76" s="144">
        <f ca="1">IFERROR(PPMT($F$89/Ввод!$G$89,SUM($J59:BT59),$G76,$F76),0)*BT59</f>
        <v>0</v>
      </c>
      <c r="BU76" s="144">
        <f ca="1">IFERROR(PPMT($F$89/Ввод!$G$89,SUM($J59:BU59),$G76,$F76),0)*BU59</f>
        <v>0</v>
      </c>
      <c r="BV76" s="144">
        <f ca="1">IFERROR(PPMT($F$89/Ввод!$G$89,SUM($J59:BV59),$G76,$F76),0)*BV59</f>
        <v>0</v>
      </c>
      <c r="BW76" s="144">
        <f ca="1">IFERROR(PPMT($F$89/Ввод!$G$89,SUM($J59:BW59),$G76,$F76),0)*BW59</f>
        <v>0</v>
      </c>
      <c r="BX76" s="144">
        <f ca="1">IFERROR(PPMT($F$89/Ввод!$G$89,SUM($J59:BX59),$G76,$F76),0)*BX59</f>
        <v>0</v>
      </c>
      <c r="BY76" s="144">
        <f ca="1">IFERROR(PPMT($F$89/Ввод!$G$89,SUM($J59:BY59),$G76,$F76),0)*BY59</f>
        <v>0</v>
      </c>
      <c r="BZ76" s="144">
        <f ca="1">IFERROR(PPMT($F$89/Ввод!$G$89,SUM($J59:BZ59),$G76,$F76),0)*BZ59</f>
        <v>0</v>
      </c>
      <c r="CA76" s="144">
        <f ca="1">IFERROR(PPMT($F$89/Ввод!$G$89,SUM($J59:CA59),$G76,$F76),0)*CA59</f>
        <v>0</v>
      </c>
      <c r="CB76" s="144">
        <f ca="1">IFERROR(PPMT($F$89/Ввод!$G$89,SUM($J59:CB59),$G76,$F76),0)*CB59</f>
        <v>0</v>
      </c>
      <c r="CC76" s="144">
        <f ca="1">IFERROR(PPMT($F$89/Ввод!$G$89,SUM($J59:CC59),$G76,$F76),0)*CC59</f>
        <v>0</v>
      </c>
      <c r="CD76" s="144">
        <f ca="1">IFERROR(PPMT($F$89/Ввод!$G$89,SUM($J59:CD59),$G76,$F76),0)*CD59</f>
        <v>0</v>
      </c>
      <c r="CE76" s="144">
        <f ca="1">IFERROR(PPMT($F$89/Ввод!$G$89,SUM($J59:CE59),$G76,$F76),0)*CE59</f>
        <v>0</v>
      </c>
      <c r="CF76" s="144">
        <f ca="1">IFERROR(PPMT($F$89/Ввод!$G$89,SUM($J59:CF59),$G76,$F76),0)*CF59</f>
        <v>0</v>
      </c>
      <c r="CG76" s="144">
        <f ca="1">IFERROR(PPMT($F$89/Ввод!$G$89,SUM($J59:CG59),$G76,$F76),0)*CG59</f>
        <v>0</v>
      </c>
      <c r="CH76" s="144">
        <f ca="1">IFERROR(PPMT($F$89/Ввод!$G$89,SUM($J59:CH59),$G76,$F76),0)*CH59</f>
        <v>0</v>
      </c>
      <c r="CI76" s="144">
        <f ca="1">IFERROR(PPMT($F$89/Ввод!$G$89,SUM($J59:CI59),$G76,$F76),0)*CI59</f>
        <v>0</v>
      </c>
      <c r="CJ76" s="144">
        <f ca="1">IFERROR(PPMT($F$89/Ввод!$G$89,SUM($J59:CJ59),$G76,$F76),0)*CJ59</f>
        <v>0</v>
      </c>
      <c r="CK76" s="144">
        <f ca="1">IFERROR(PPMT($F$89/Ввод!$G$89,SUM($J59:CK59),$G76,$F76),0)*CK59</f>
        <v>0</v>
      </c>
      <c r="CL76" s="144">
        <f ca="1">IFERROR(PPMT($F$89/Ввод!$G$89,SUM($J59:CL59),$G76,$F76),0)*CL59</f>
        <v>0</v>
      </c>
      <c r="CM76" s="144">
        <f ca="1">IFERROR(PPMT($F$89/Ввод!$G$89,SUM($J59:CM59),$G76,$F76),0)*CM59</f>
        <v>0</v>
      </c>
      <c r="CN76" s="144">
        <f ca="1">IFERROR(PPMT($F$89/Ввод!$G$89,SUM($J59:CN59),$G76,$F76),0)*CN59</f>
        <v>0</v>
      </c>
      <c r="CO76" s="144">
        <f ca="1">IFERROR(PPMT($F$89/Ввод!$G$89,SUM($J59:CO59),$G76,$F76),0)*CO59</f>
        <v>0</v>
      </c>
      <c r="CP76" s="144">
        <f ca="1">IFERROR(PPMT($F$89/Ввод!$G$89,SUM($J59:CP59),$G76,$F76),0)*CP59</f>
        <v>0</v>
      </c>
      <c r="CQ76" s="144">
        <f ca="1">IFERROR(PPMT($F$89/Ввод!$G$89,SUM($J59:CQ59),$G76,$F76),0)*CQ59</f>
        <v>0</v>
      </c>
      <c r="CR76" s="144">
        <f ca="1">IFERROR(PPMT($F$89/Ввод!$G$89,SUM($J59:CR59),$G76,$F76),0)*CR59</f>
        <v>0</v>
      </c>
      <c r="CS76" s="144">
        <f ca="1">IFERROR(PPMT($F$89/Ввод!$G$89,SUM($J59:CS59),$G76,$F76),0)*CS59</f>
        <v>0</v>
      </c>
      <c r="CT76" s="144">
        <f ca="1">IFERROR(PPMT($F$89/Ввод!$G$89,SUM($J59:CT59),$G76,$F76),0)*CT59</f>
        <v>0</v>
      </c>
      <c r="CU76" s="144">
        <f ca="1">IFERROR(PPMT($F$89/Ввод!$G$89,SUM($J59:CU59),$G76,$F76),0)*CU59</f>
        <v>0</v>
      </c>
      <c r="CV76" s="144">
        <f ca="1">IFERROR(PPMT($F$89/Ввод!$G$89,SUM($J59:CV59),$G76,$F76),0)*CV59</f>
        <v>0</v>
      </c>
      <c r="CW76" s="144">
        <f ca="1">IFERROR(PPMT($F$89/Ввод!$G$89,SUM($J59:CW59),$G76,$F76),0)*CW59</f>
        <v>0</v>
      </c>
      <c r="CX76" s="144">
        <f ca="1">IFERROR(PPMT($F$89/Ввод!$G$89,SUM($J59:CX59),$G76,$F76),0)*CX59</f>
        <v>0</v>
      </c>
      <c r="CY76" s="144">
        <f ca="1">IFERROR(PPMT($F$89/Ввод!$G$89,SUM($J59:CY59),$G76,$F76),0)*CY59</f>
        <v>0</v>
      </c>
      <c r="CZ76" s="144">
        <f ca="1">IFERROR(PPMT($F$89/Ввод!$G$89,SUM($J59:CZ59),$G76,$F76),0)*CZ59</f>
        <v>0</v>
      </c>
      <c r="DA76" s="144">
        <f ca="1">IFERROR(PPMT($F$89/Ввод!$G$89,SUM($J59:DA59),$G76,$F76),0)*DA59</f>
        <v>0</v>
      </c>
      <c r="DB76" s="144">
        <f ca="1">IFERROR(PPMT($F$89/Ввод!$G$89,SUM($J59:DB59),$G76,$F76),0)*DB59</f>
        <v>0</v>
      </c>
      <c r="DC76" s="144">
        <f ca="1">IFERROR(PPMT($F$89/Ввод!$G$89,SUM($J59:DC59),$G76,$F76),0)*DC59</f>
        <v>0</v>
      </c>
      <c r="DD76" s="144">
        <f ca="1">IFERROR(PPMT($F$89/Ввод!$G$89,SUM($J59:DD59),$G76,$F76),0)*DD59</f>
        <v>0</v>
      </c>
      <c r="DE76" s="144">
        <f ca="1">IFERROR(PPMT($F$89/Ввод!$G$89,SUM($J59:DE59),$G76,$F76),0)*DE59</f>
        <v>0</v>
      </c>
      <c r="DF76" s="144">
        <f ca="1">IFERROR(PPMT($F$89/Ввод!$G$89,SUM($J59:DF59),$G76,$F76),0)*DF59</f>
        <v>0</v>
      </c>
      <c r="DG76" s="144">
        <f ca="1">IFERROR(PPMT($F$89/Ввод!$G$89,SUM($J59:DG59),$G76,$F76),0)*DG59</f>
        <v>0</v>
      </c>
      <c r="DH76" s="144">
        <f ca="1">IFERROR(PPMT($F$89/Ввод!$G$89,SUM($J59:DH59),$G76,$F76),0)*DH59</f>
        <v>0</v>
      </c>
      <c r="DI76" s="144">
        <f ca="1">IFERROR(PPMT($F$89/Ввод!$G$89,SUM($J59:DI59),$G76,$F76),0)*DI59</f>
        <v>0</v>
      </c>
      <c r="DJ76" s="144">
        <f ca="1">IFERROR(PPMT($F$89/Ввод!$G$89,SUM($J59:DJ59),$G76,$F76),0)*DJ59</f>
        <v>0</v>
      </c>
    </row>
    <row r="77" spans="2:114" ht="15" hidden="1" customHeight="1" outlineLevel="1" x14ac:dyDescent="0.25">
      <c r="B77" t="s">
        <v>311</v>
      </c>
      <c r="F77" s="144">
        <f t="shared" ca="1" si="39"/>
        <v>0</v>
      </c>
      <c r="G77" s="144">
        <f t="shared" si="40"/>
        <v>26</v>
      </c>
      <c r="I77" s="144">
        <f t="shared" ca="1" si="41"/>
        <v>0</v>
      </c>
      <c r="J77" s="144">
        <f ca="1">IFERROR(PPMT($F$89/Ввод!$G$89,SUM($J60:J60),$G77,$F77),0)*J60</f>
        <v>0</v>
      </c>
      <c r="K77" s="144">
        <f ca="1">IFERROR(PPMT($F$89/Ввод!$G$89,SUM($J60:K60),$G77,$F77),0)*K60</f>
        <v>0</v>
      </c>
      <c r="L77" s="144">
        <f ca="1">IFERROR(PPMT($F$89/Ввод!$G$89,SUM($J60:L60),$G77,$F77),0)*L60</f>
        <v>0</v>
      </c>
      <c r="M77" s="144">
        <f ca="1">IFERROR(PPMT($F$89/Ввод!$G$89,SUM($J60:M60),$G77,$F77),0)*M60</f>
        <v>0</v>
      </c>
      <c r="N77" s="144">
        <f ca="1">IFERROR(PPMT($F$89/Ввод!$G$89,SUM($J60:N60),$G77,$F77),0)*N60</f>
        <v>0</v>
      </c>
      <c r="O77" s="144">
        <f ca="1">IFERROR(PPMT($F$89/Ввод!$G$89,SUM($J60:O60),$G77,$F77),0)*O60</f>
        <v>0</v>
      </c>
      <c r="P77" s="144">
        <f ca="1">IFERROR(PPMT($F$89/Ввод!$G$89,SUM($J60:P60),$G77,$F77),0)*P60</f>
        <v>0</v>
      </c>
      <c r="Q77" s="144">
        <f ca="1">IFERROR(PPMT($F$89/Ввод!$G$89,SUM($J60:Q60),$G77,$F77),0)*Q60</f>
        <v>0</v>
      </c>
      <c r="R77" s="144">
        <f ca="1">IFERROR(PPMT($F$89/Ввод!$G$89,SUM($J60:R60),$G77,$F77),0)*R60</f>
        <v>0</v>
      </c>
      <c r="S77" s="144">
        <f ca="1">IFERROR(PPMT($F$89/Ввод!$G$89,SUM($J60:S60),$G77,$F77),0)*S60</f>
        <v>0</v>
      </c>
      <c r="T77" s="144">
        <f ca="1">IFERROR(PPMT($F$89/Ввод!$G$89,SUM($J60:T60),$G77,$F77),0)*T60</f>
        <v>0</v>
      </c>
      <c r="U77" s="144">
        <f ca="1">IFERROR(PPMT($F$89/Ввод!$G$89,SUM($J60:U60),$G77,$F77),0)*U60</f>
        <v>0</v>
      </c>
      <c r="V77" s="144">
        <f ca="1">IFERROR(PPMT($F$89/Ввод!$G$89,SUM($J60:V60),$G77,$F77),0)*V60</f>
        <v>0</v>
      </c>
      <c r="W77" s="144">
        <f ca="1">IFERROR(PPMT($F$89/Ввод!$G$89,SUM($J60:W60),$G77,$F77),0)*W60</f>
        <v>0</v>
      </c>
      <c r="X77" s="144">
        <f ca="1">IFERROR(PPMT($F$89/Ввод!$G$89,SUM($J60:X60),$G77,$F77),0)*X60</f>
        <v>0</v>
      </c>
      <c r="Y77" s="144">
        <f ca="1">IFERROR(PPMT($F$89/Ввод!$G$89,SUM($J60:Y60),$G77,$F77),0)*Y60</f>
        <v>0</v>
      </c>
      <c r="Z77" s="144">
        <f ca="1">IFERROR(PPMT($F$89/Ввод!$G$89,SUM($J60:Z60),$G77,$F77),0)*Z60</f>
        <v>0</v>
      </c>
      <c r="AA77" s="144">
        <f ca="1">IFERROR(PPMT($F$89/Ввод!$G$89,SUM($J60:AA60),$G77,$F77),0)*AA60</f>
        <v>0</v>
      </c>
      <c r="AB77" s="144">
        <f ca="1">IFERROR(PPMT($F$89/Ввод!$G$89,SUM($J60:AB60),$G77,$F77),0)*AB60</f>
        <v>0</v>
      </c>
      <c r="AC77" s="144">
        <f ca="1">IFERROR(PPMT($F$89/Ввод!$G$89,SUM($J60:AC60),$G77,$F77),0)*AC60</f>
        <v>0</v>
      </c>
      <c r="AD77" s="144">
        <f ca="1">IFERROR(PPMT($F$89/Ввод!$G$89,SUM($J60:AD60),$G77,$F77),0)*AD60</f>
        <v>0</v>
      </c>
      <c r="AE77" s="144">
        <f ca="1">IFERROR(PPMT($F$89/Ввод!$G$89,SUM($J60:AE60),$G77,$F77),0)*AE60</f>
        <v>0</v>
      </c>
      <c r="AF77" s="144">
        <f ca="1">IFERROR(PPMT($F$89/Ввод!$G$89,SUM($J60:AF60),$G77,$F77),0)*AF60</f>
        <v>0</v>
      </c>
      <c r="AG77" s="144">
        <f ca="1">IFERROR(PPMT($F$89/Ввод!$G$89,SUM($J60:AG60),$G77,$F77),0)*AG60</f>
        <v>0</v>
      </c>
      <c r="AH77" s="144">
        <f ca="1">IFERROR(PPMT($F$89/Ввод!$G$89,SUM($J60:AH60),$G77,$F77),0)*AH60</f>
        <v>0</v>
      </c>
      <c r="AI77" s="144">
        <f ca="1">IFERROR(PPMT($F$89/Ввод!$G$89,SUM($J60:AI60),$G77,$F77),0)*AI60</f>
        <v>0</v>
      </c>
      <c r="AJ77" s="144">
        <f ca="1">IFERROR(PPMT($F$89/Ввод!$G$89,SUM($J60:AJ60),$G77,$F77),0)*AJ60</f>
        <v>0</v>
      </c>
      <c r="AK77" s="144">
        <f ca="1">IFERROR(PPMT($F$89/Ввод!$G$89,SUM($J60:AK60),$G77,$F77),0)*AK60</f>
        <v>0</v>
      </c>
      <c r="AL77" s="144">
        <f ca="1">IFERROR(PPMT($F$89/Ввод!$G$89,SUM($J60:AL60),$G77,$F77),0)*AL60</f>
        <v>0</v>
      </c>
      <c r="AM77" s="144">
        <f ca="1">IFERROR(PPMT($F$89/Ввод!$G$89,SUM($J60:AM60),$G77,$F77),0)*AM60</f>
        <v>0</v>
      </c>
      <c r="AN77" s="144">
        <f ca="1">IFERROR(PPMT($F$89/Ввод!$G$89,SUM($J60:AN60),$G77,$F77),0)*AN60</f>
        <v>0</v>
      </c>
      <c r="AO77" s="144">
        <f ca="1">IFERROR(PPMT($F$89/Ввод!$G$89,SUM($J60:AO60),$G77,$F77),0)*AO60</f>
        <v>0</v>
      </c>
      <c r="AP77" s="144">
        <f ca="1">IFERROR(PPMT($F$89/Ввод!$G$89,SUM($J60:AP60),$G77,$F77),0)*AP60</f>
        <v>0</v>
      </c>
      <c r="AQ77" s="144">
        <f ca="1">IFERROR(PPMT($F$89/Ввод!$G$89,SUM($J60:AQ60),$G77,$F77),0)*AQ60</f>
        <v>0</v>
      </c>
      <c r="AR77" s="144">
        <f ca="1">IFERROR(PPMT($F$89/Ввод!$G$89,SUM($J60:AR60),$G77,$F77),0)*AR60</f>
        <v>0</v>
      </c>
      <c r="AS77" s="144">
        <f ca="1">IFERROR(PPMT($F$89/Ввод!$G$89,SUM($J60:AS60),$G77,$F77),0)*AS60</f>
        <v>0</v>
      </c>
      <c r="AT77" s="144">
        <f ca="1">IFERROR(PPMT($F$89/Ввод!$G$89,SUM($J60:AT60),$G77,$F77),0)*AT60</f>
        <v>0</v>
      </c>
      <c r="AU77" s="144">
        <f ca="1">IFERROR(PPMT($F$89/Ввод!$G$89,SUM($J60:AU60),$G77,$F77),0)*AU60</f>
        <v>0</v>
      </c>
      <c r="AV77" s="144">
        <f ca="1">IFERROR(PPMT($F$89/Ввод!$G$89,SUM($J60:AV60),$G77,$F77),0)*AV60</f>
        <v>0</v>
      </c>
      <c r="AW77" s="144">
        <f ca="1">IFERROR(PPMT($F$89/Ввод!$G$89,SUM($J60:AW60),$G77,$F77),0)*AW60</f>
        <v>0</v>
      </c>
      <c r="AX77" s="144">
        <f ca="1">IFERROR(PPMT($F$89/Ввод!$G$89,SUM($J60:AX60),$G77,$F77),0)*AX60</f>
        <v>0</v>
      </c>
      <c r="AY77" s="144">
        <f ca="1">IFERROR(PPMT($F$89/Ввод!$G$89,SUM($J60:AY60),$G77,$F77),0)*AY60</f>
        <v>0</v>
      </c>
      <c r="AZ77" s="144">
        <f ca="1">IFERROR(PPMT($F$89/Ввод!$G$89,SUM($J60:AZ60),$G77,$F77),0)*AZ60</f>
        <v>0</v>
      </c>
      <c r="BA77" s="144">
        <f ca="1">IFERROR(PPMT($F$89/Ввод!$G$89,SUM($J60:BA60),$G77,$F77),0)*BA60</f>
        <v>0</v>
      </c>
      <c r="BB77" s="144">
        <f ca="1">IFERROR(PPMT($F$89/Ввод!$G$89,SUM($J60:BB60),$G77,$F77),0)*BB60</f>
        <v>0</v>
      </c>
      <c r="BC77" s="144">
        <f ca="1">IFERROR(PPMT($F$89/Ввод!$G$89,SUM($J60:BC60),$G77,$F77),0)*BC60</f>
        <v>0</v>
      </c>
      <c r="BD77" s="144">
        <f ca="1">IFERROR(PPMT($F$89/Ввод!$G$89,SUM($J60:BD60),$G77,$F77),0)*BD60</f>
        <v>0</v>
      </c>
      <c r="BE77" s="144">
        <f ca="1">IFERROR(PPMT($F$89/Ввод!$G$89,SUM($J60:BE60),$G77,$F77),0)*BE60</f>
        <v>0</v>
      </c>
      <c r="BF77" s="144">
        <f ca="1">IFERROR(PPMT($F$89/Ввод!$G$89,SUM($J60:BF60),$G77,$F77),0)*BF60</f>
        <v>0</v>
      </c>
      <c r="BG77" s="144">
        <f ca="1">IFERROR(PPMT($F$89/Ввод!$G$89,SUM($J60:BG60),$G77,$F77),0)*BG60</f>
        <v>0</v>
      </c>
      <c r="BH77" s="144">
        <f ca="1">IFERROR(PPMT($F$89/Ввод!$G$89,SUM($J60:BH60),$G77,$F77),0)*BH60</f>
        <v>0</v>
      </c>
      <c r="BI77" s="144">
        <f ca="1">IFERROR(PPMT($F$89/Ввод!$G$89,SUM($J60:BI60),$G77,$F77),0)*BI60</f>
        <v>0</v>
      </c>
      <c r="BJ77" s="144">
        <f ca="1">IFERROR(PPMT($F$89/Ввод!$G$89,SUM($J60:BJ60),$G77,$F77),0)*BJ60</f>
        <v>0</v>
      </c>
      <c r="BK77" s="144">
        <f ca="1">IFERROR(PPMT($F$89/Ввод!$G$89,SUM($J60:BK60),$G77,$F77),0)*BK60</f>
        <v>0</v>
      </c>
      <c r="BL77" s="144">
        <f ca="1">IFERROR(PPMT($F$89/Ввод!$G$89,SUM($J60:BL60),$G77,$F77),0)*BL60</f>
        <v>0</v>
      </c>
      <c r="BM77" s="144">
        <f ca="1">IFERROR(PPMT($F$89/Ввод!$G$89,SUM($J60:BM60),$G77,$F77),0)*BM60</f>
        <v>0</v>
      </c>
      <c r="BN77" s="144">
        <f ca="1">IFERROR(PPMT($F$89/Ввод!$G$89,SUM($J60:BN60),$G77,$F77),0)*BN60</f>
        <v>0</v>
      </c>
      <c r="BO77" s="144">
        <f ca="1">IFERROR(PPMT($F$89/Ввод!$G$89,SUM($J60:BO60),$G77,$F77),0)*BO60</f>
        <v>0</v>
      </c>
      <c r="BP77" s="144">
        <f ca="1">IFERROR(PPMT($F$89/Ввод!$G$89,SUM($J60:BP60),$G77,$F77),0)*BP60</f>
        <v>0</v>
      </c>
      <c r="BQ77" s="144">
        <f ca="1">IFERROR(PPMT($F$89/Ввод!$G$89,SUM($J60:BQ60),$G77,$F77),0)*BQ60</f>
        <v>0</v>
      </c>
      <c r="BR77" s="144">
        <f ca="1">IFERROR(PPMT($F$89/Ввод!$G$89,SUM($J60:BR60),$G77,$F77),0)*BR60</f>
        <v>0</v>
      </c>
      <c r="BS77" s="144">
        <f ca="1">IFERROR(PPMT($F$89/Ввод!$G$89,SUM($J60:BS60),$G77,$F77),0)*BS60</f>
        <v>0</v>
      </c>
      <c r="BT77" s="144">
        <f ca="1">IFERROR(PPMT($F$89/Ввод!$G$89,SUM($J60:BT60),$G77,$F77),0)*BT60</f>
        <v>0</v>
      </c>
      <c r="BU77" s="144">
        <f ca="1">IFERROR(PPMT($F$89/Ввод!$G$89,SUM($J60:BU60),$G77,$F77),0)*BU60</f>
        <v>0</v>
      </c>
      <c r="BV77" s="144">
        <f ca="1">IFERROR(PPMT($F$89/Ввод!$G$89,SUM($J60:BV60),$G77,$F77),0)*BV60</f>
        <v>0</v>
      </c>
      <c r="BW77" s="144">
        <f ca="1">IFERROR(PPMT($F$89/Ввод!$G$89,SUM($J60:BW60),$G77,$F77),0)*BW60</f>
        <v>0</v>
      </c>
      <c r="BX77" s="144">
        <f ca="1">IFERROR(PPMT($F$89/Ввод!$G$89,SUM($J60:BX60),$G77,$F77),0)*BX60</f>
        <v>0</v>
      </c>
      <c r="BY77" s="144">
        <f ca="1">IFERROR(PPMT($F$89/Ввод!$G$89,SUM($J60:BY60),$G77,$F77),0)*BY60</f>
        <v>0</v>
      </c>
      <c r="BZ77" s="144">
        <f ca="1">IFERROR(PPMT($F$89/Ввод!$G$89,SUM($J60:BZ60),$G77,$F77),0)*BZ60</f>
        <v>0</v>
      </c>
      <c r="CA77" s="144">
        <f ca="1">IFERROR(PPMT($F$89/Ввод!$G$89,SUM($J60:CA60),$G77,$F77),0)*CA60</f>
        <v>0</v>
      </c>
      <c r="CB77" s="144">
        <f ca="1">IFERROR(PPMT($F$89/Ввод!$G$89,SUM($J60:CB60),$G77,$F77),0)*CB60</f>
        <v>0</v>
      </c>
      <c r="CC77" s="144">
        <f ca="1">IFERROR(PPMT($F$89/Ввод!$G$89,SUM($J60:CC60),$G77,$F77),0)*CC60</f>
        <v>0</v>
      </c>
      <c r="CD77" s="144">
        <f ca="1">IFERROR(PPMT($F$89/Ввод!$G$89,SUM($J60:CD60),$G77,$F77),0)*CD60</f>
        <v>0</v>
      </c>
      <c r="CE77" s="144">
        <f ca="1">IFERROR(PPMT($F$89/Ввод!$G$89,SUM($J60:CE60),$G77,$F77),0)*CE60</f>
        <v>0</v>
      </c>
      <c r="CF77" s="144">
        <f ca="1">IFERROR(PPMT($F$89/Ввод!$G$89,SUM($J60:CF60),$G77,$F77),0)*CF60</f>
        <v>0</v>
      </c>
      <c r="CG77" s="144">
        <f ca="1">IFERROR(PPMT($F$89/Ввод!$G$89,SUM($J60:CG60),$G77,$F77),0)*CG60</f>
        <v>0</v>
      </c>
      <c r="CH77" s="144">
        <f ca="1">IFERROR(PPMT($F$89/Ввод!$G$89,SUM($J60:CH60),$G77,$F77),0)*CH60</f>
        <v>0</v>
      </c>
      <c r="CI77" s="144">
        <f ca="1">IFERROR(PPMT($F$89/Ввод!$G$89,SUM($J60:CI60),$G77,$F77),0)*CI60</f>
        <v>0</v>
      </c>
      <c r="CJ77" s="144">
        <f ca="1">IFERROR(PPMT($F$89/Ввод!$G$89,SUM($J60:CJ60),$G77,$F77),0)*CJ60</f>
        <v>0</v>
      </c>
      <c r="CK77" s="144">
        <f ca="1">IFERROR(PPMT($F$89/Ввод!$G$89,SUM($J60:CK60),$G77,$F77),0)*CK60</f>
        <v>0</v>
      </c>
      <c r="CL77" s="144">
        <f ca="1">IFERROR(PPMT($F$89/Ввод!$G$89,SUM($J60:CL60),$G77,$F77),0)*CL60</f>
        <v>0</v>
      </c>
      <c r="CM77" s="144">
        <f ca="1">IFERROR(PPMT($F$89/Ввод!$G$89,SUM($J60:CM60),$G77,$F77),0)*CM60</f>
        <v>0</v>
      </c>
      <c r="CN77" s="144">
        <f ca="1">IFERROR(PPMT($F$89/Ввод!$G$89,SUM($J60:CN60),$G77,$F77),0)*CN60</f>
        <v>0</v>
      </c>
      <c r="CO77" s="144">
        <f ca="1">IFERROR(PPMT($F$89/Ввод!$G$89,SUM($J60:CO60),$G77,$F77),0)*CO60</f>
        <v>0</v>
      </c>
      <c r="CP77" s="144">
        <f ca="1">IFERROR(PPMT($F$89/Ввод!$G$89,SUM($J60:CP60),$G77,$F77),0)*CP60</f>
        <v>0</v>
      </c>
      <c r="CQ77" s="144">
        <f ca="1">IFERROR(PPMT($F$89/Ввод!$G$89,SUM($J60:CQ60),$G77,$F77),0)*CQ60</f>
        <v>0</v>
      </c>
      <c r="CR77" s="144">
        <f ca="1">IFERROR(PPMT($F$89/Ввод!$G$89,SUM($J60:CR60),$G77,$F77),0)*CR60</f>
        <v>0</v>
      </c>
      <c r="CS77" s="144">
        <f ca="1">IFERROR(PPMT($F$89/Ввод!$G$89,SUM($J60:CS60),$G77,$F77),0)*CS60</f>
        <v>0</v>
      </c>
      <c r="CT77" s="144">
        <f ca="1">IFERROR(PPMT($F$89/Ввод!$G$89,SUM($J60:CT60),$G77,$F77),0)*CT60</f>
        <v>0</v>
      </c>
      <c r="CU77" s="144">
        <f ca="1">IFERROR(PPMT($F$89/Ввод!$G$89,SUM($J60:CU60),$G77,$F77),0)*CU60</f>
        <v>0</v>
      </c>
      <c r="CV77" s="144">
        <f ca="1">IFERROR(PPMT($F$89/Ввод!$G$89,SUM($J60:CV60),$G77,$F77),0)*CV60</f>
        <v>0</v>
      </c>
      <c r="CW77" s="144">
        <f ca="1">IFERROR(PPMT($F$89/Ввод!$G$89,SUM($J60:CW60),$G77,$F77),0)*CW60</f>
        <v>0</v>
      </c>
      <c r="CX77" s="144">
        <f ca="1">IFERROR(PPMT($F$89/Ввод!$G$89,SUM($J60:CX60),$G77,$F77),0)*CX60</f>
        <v>0</v>
      </c>
      <c r="CY77" s="144">
        <f ca="1">IFERROR(PPMT($F$89/Ввод!$G$89,SUM($J60:CY60),$G77,$F77),0)*CY60</f>
        <v>0</v>
      </c>
      <c r="CZ77" s="144">
        <f ca="1">IFERROR(PPMT($F$89/Ввод!$G$89,SUM($J60:CZ60),$G77,$F77),0)*CZ60</f>
        <v>0</v>
      </c>
      <c r="DA77" s="144">
        <f ca="1">IFERROR(PPMT($F$89/Ввод!$G$89,SUM($J60:DA60),$G77,$F77),0)*DA60</f>
        <v>0</v>
      </c>
      <c r="DB77" s="144">
        <f ca="1">IFERROR(PPMT($F$89/Ввод!$G$89,SUM($J60:DB60),$G77,$F77),0)*DB60</f>
        <v>0</v>
      </c>
      <c r="DC77" s="144">
        <f ca="1">IFERROR(PPMT($F$89/Ввод!$G$89,SUM($J60:DC60),$G77,$F77),0)*DC60</f>
        <v>0</v>
      </c>
      <c r="DD77" s="144">
        <f ca="1">IFERROR(PPMT($F$89/Ввод!$G$89,SUM($J60:DD60),$G77,$F77),0)*DD60</f>
        <v>0</v>
      </c>
      <c r="DE77" s="144">
        <f ca="1">IFERROR(PPMT($F$89/Ввод!$G$89,SUM($J60:DE60),$G77,$F77),0)*DE60</f>
        <v>0</v>
      </c>
      <c r="DF77" s="144">
        <f ca="1">IFERROR(PPMT($F$89/Ввод!$G$89,SUM($J60:DF60),$G77,$F77),0)*DF60</f>
        <v>0</v>
      </c>
      <c r="DG77" s="144">
        <f ca="1">IFERROR(PPMT($F$89/Ввод!$G$89,SUM($J60:DG60),$G77,$F77),0)*DG60</f>
        <v>0</v>
      </c>
      <c r="DH77" s="144">
        <f ca="1">IFERROR(PPMT($F$89/Ввод!$G$89,SUM($J60:DH60),$G77,$F77),0)*DH60</f>
        <v>0</v>
      </c>
      <c r="DI77" s="144">
        <f ca="1">IFERROR(PPMT($F$89/Ввод!$G$89,SUM($J60:DI60),$G77,$F77),0)*DI60</f>
        <v>0</v>
      </c>
      <c r="DJ77" s="144">
        <f ca="1">IFERROR(PPMT($F$89/Ввод!$G$89,SUM($J60:DJ60),$G77,$F77),0)*DJ60</f>
        <v>0</v>
      </c>
    </row>
    <row r="78" spans="2:114" ht="15" hidden="1" customHeight="1" outlineLevel="1" x14ac:dyDescent="0.25">
      <c r="B78" t="s">
        <v>312</v>
      </c>
      <c r="F78" s="144">
        <f t="shared" ca="1" si="39"/>
        <v>0</v>
      </c>
      <c r="G78" s="144">
        <f t="shared" si="40"/>
        <v>25</v>
      </c>
      <c r="I78" s="144">
        <f t="shared" ca="1" si="41"/>
        <v>0</v>
      </c>
      <c r="J78" s="144">
        <f ca="1">IFERROR(PPMT($F$89/Ввод!$G$89,SUM($J61:J61),$G78,$F78),0)*J61</f>
        <v>0</v>
      </c>
      <c r="K78" s="144">
        <f ca="1">IFERROR(PPMT($F$89/Ввод!$G$89,SUM($J61:K61),$G78,$F78),0)*K61</f>
        <v>0</v>
      </c>
      <c r="L78" s="144">
        <f ca="1">IFERROR(PPMT($F$89/Ввод!$G$89,SUM($J61:L61),$G78,$F78),0)*L61</f>
        <v>0</v>
      </c>
      <c r="M78" s="144">
        <f ca="1">IFERROR(PPMT($F$89/Ввод!$G$89,SUM($J61:M61),$G78,$F78),0)*M61</f>
        <v>0</v>
      </c>
      <c r="N78" s="144">
        <f ca="1">IFERROR(PPMT($F$89/Ввод!$G$89,SUM($J61:N61),$G78,$F78),0)*N61</f>
        <v>0</v>
      </c>
      <c r="O78" s="144">
        <f ca="1">IFERROR(PPMT($F$89/Ввод!$G$89,SUM($J61:O61),$G78,$F78),0)*O61</f>
        <v>0</v>
      </c>
      <c r="P78" s="144">
        <f ca="1">IFERROR(PPMT($F$89/Ввод!$G$89,SUM($J61:P61),$G78,$F78),0)*P61</f>
        <v>0</v>
      </c>
      <c r="Q78" s="144">
        <f ca="1">IFERROR(PPMT($F$89/Ввод!$G$89,SUM($J61:Q61),$G78,$F78),0)*Q61</f>
        <v>0</v>
      </c>
      <c r="R78" s="144">
        <f ca="1">IFERROR(PPMT($F$89/Ввод!$G$89,SUM($J61:R61),$G78,$F78),0)*R61</f>
        <v>0</v>
      </c>
      <c r="S78" s="144">
        <f ca="1">IFERROR(PPMT($F$89/Ввод!$G$89,SUM($J61:S61),$G78,$F78),0)*S61</f>
        <v>0</v>
      </c>
      <c r="T78" s="144">
        <f ca="1">IFERROR(PPMT($F$89/Ввод!$G$89,SUM($J61:T61),$G78,$F78),0)*T61</f>
        <v>0</v>
      </c>
      <c r="U78" s="144">
        <f ca="1">IFERROR(PPMT($F$89/Ввод!$G$89,SUM($J61:U61),$G78,$F78),0)*U61</f>
        <v>0</v>
      </c>
      <c r="V78" s="144">
        <f ca="1">IFERROR(PPMT($F$89/Ввод!$G$89,SUM($J61:V61),$G78,$F78),0)*V61</f>
        <v>0</v>
      </c>
      <c r="W78" s="144">
        <f ca="1">IFERROR(PPMT($F$89/Ввод!$G$89,SUM($J61:W61),$G78,$F78),0)*W61</f>
        <v>0</v>
      </c>
      <c r="X78" s="144">
        <f ca="1">IFERROR(PPMT($F$89/Ввод!$G$89,SUM($J61:X61),$G78,$F78),0)*X61</f>
        <v>0</v>
      </c>
      <c r="Y78" s="144">
        <f ca="1">IFERROR(PPMT($F$89/Ввод!$G$89,SUM($J61:Y61),$G78,$F78),0)*Y61</f>
        <v>0</v>
      </c>
      <c r="Z78" s="144">
        <f ca="1">IFERROR(PPMT($F$89/Ввод!$G$89,SUM($J61:Z61),$G78,$F78),0)*Z61</f>
        <v>0</v>
      </c>
      <c r="AA78" s="144">
        <f ca="1">IFERROR(PPMT($F$89/Ввод!$G$89,SUM($J61:AA61),$G78,$F78),0)*AA61</f>
        <v>0</v>
      </c>
      <c r="AB78" s="144">
        <f ca="1">IFERROR(PPMT($F$89/Ввод!$G$89,SUM($J61:AB61),$G78,$F78),0)*AB61</f>
        <v>0</v>
      </c>
      <c r="AC78" s="144">
        <f ca="1">IFERROR(PPMT($F$89/Ввод!$G$89,SUM($J61:AC61),$G78,$F78),0)*AC61</f>
        <v>0</v>
      </c>
      <c r="AD78" s="144">
        <f ca="1">IFERROR(PPMT($F$89/Ввод!$G$89,SUM($J61:AD61),$G78,$F78),0)*AD61</f>
        <v>0</v>
      </c>
      <c r="AE78" s="144">
        <f ca="1">IFERROR(PPMT($F$89/Ввод!$G$89,SUM($J61:AE61),$G78,$F78),0)*AE61</f>
        <v>0</v>
      </c>
      <c r="AF78" s="144">
        <f ca="1">IFERROR(PPMT($F$89/Ввод!$G$89,SUM($J61:AF61),$G78,$F78),0)*AF61</f>
        <v>0</v>
      </c>
      <c r="AG78" s="144">
        <f ca="1">IFERROR(PPMT($F$89/Ввод!$G$89,SUM($J61:AG61),$G78,$F78),0)*AG61</f>
        <v>0</v>
      </c>
      <c r="AH78" s="144">
        <f ca="1">IFERROR(PPMT($F$89/Ввод!$G$89,SUM($J61:AH61),$G78,$F78),0)*AH61</f>
        <v>0</v>
      </c>
      <c r="AI78" s="144">
        <f ca="1">IFERROR(PPMT($F$89/Ввод!$G$89,SUM($J61:AI61),$G78,$F78),0)*AI61</f>
        <v>0</v>
      </c>
      <c r="AJ78" s="144">
        <f ca="1">IFERROR(PPMT($F$89/Ввод!$G$89,SUM($J61:AJ61),$G78,$F78),0)*AJ61</f>
        <v>0</v>
      </c>
      <c r="AK78" s="144">
        <f ca="1">IFERROR(PPMT($F$89/Ввод!$G$89,SUM($J61:AK61),$G78,$F78),0)*AK61</f>
        <v>0</v>
      </c>
      <c r="AL78" s="144">
        <f ca="1">IFERROR(PPMT($F$89/Ввод!$G$89,SUM($J61:AL61),$G78,$F78),0)*AL61</f>
        <v>0</v>
      </c>
      <c r="AM78" s="144">
        <f ca="1">IFERROR(PPMT($F$89/Ввод!$G$89,SUM($J61:AM61),$G78,$F78),0)*AM61</f>
        <v>0</v>
      </c>
      <c r="AN78" s="144">
        <f ca="1">IFERROR(PPMT($F$89/Ввод!$G$89,SUM($J61:AN61),$G78,$F78),0)*AN61</f>
        <v>0</v>
      </c>
      <c r="AO78" s="144">
        <f ca="1">IFERROR(PPMT($F$89/Ввод!$G$89,SUM($J61:AO61),$G78,$F78),0)*AO61</f>
        <v>0</v>
      </c>
      <c r="AP78" s="144">
        <f ca="1">IFERROR(PPMT($F$89/Ввод!$G$89,SUM($J61:AP61),$G78,$F78),0)*AP61</f>
        <v>0</v>
      </c>
      <c r="AQ78" s="144">
        <f ca="1">IFERROR(PPMT($F$89/Ввод!$G$89,SUM($J61:AQ61),$G78,$F78),0)*AQ61</f>
        <v>0</v>
      </c>
      <c r="AR78" s="144">
        <f ca="1">IFERROR(PPMT($F$89/Ввод!$G$89,SUM($J61:AR61),$G78,$F78),0)*AR61</f>
        <v>0</v>
      </c>
      <c r="AS78" s="144">
        <f ca="1">IFERROR(PPMT($F$89/Ввод!$G$89,SUM($J61:AS61),$G78,$F78),0)*AS61</f>
        <v>0</v>
      </c>
      <c r="AT78" s="144">
        <f ca="1">IFERROR(PPMT($F$89/Ввод!$G$89,SUM($J61:AT61),$G78,$F78),0)*AT61</f>
        <v>0</v>
      </c>
      <c r="AU78" s="144">
        <f ca="1">IFERROR(PPMT($F$89/Ввод!$G$89,SUM($J61:AU61),$G78,$F78),0)*AU61</f>
        <v>0</v>
      </c>
      <c r="AV78" s="144">
        <f ca="1">IFERROR(PPMT($F$89/Ввод!$G$89,SUM($J61:AV61),$G78,$F78),0)*AV61</f>
        <v>0</v>
      </c>
      <c r="AW78" s="144">
        <f ca="1">IFERROR(PPMT($F$89/Ввод!$G$89,SUM($J61:AW61),$G78,$F78),0)*AW61</f>
        <v>0</v>
      </c>
      <c r="AX78" s="144">
        <f ca="1">IFERROR(PPMT($F$89/Ввод!$G$89,SUM($J61:AX61),$G78,$F78),0)*AX61</f>
        <v>0</v>
      </c>
      <c r="AY78" s="144">
        <f ca="1">IFERROR(PPMT($F$89/Ввод!$G$89,SUM($J61:AY61),$G78,$F78),0)*AY61</f>
        <v>0</v>
      </c>
      <c r="AZ78" s="144">
        <f ca="1">IFERROR(PPMT($F$89/Ввод!$G$89,SUM($J61:AZ61),$G78,$F78),0)*AZ61</f>
        <v>0</v>
      </c>
      <c r="BA78" s="144">
        <f ca="1">IFERROR(PPMT($F$89/Ввод!$G$89,SUM($J61:BA61),$G78,$F78),0)*BA61</f>
        <v>0</v>
      </c>
      <c r="BB78" s="144">
        <f ca="1">IFERROR(PPMT($F$89/Ввод!$G$89,SUM($J61:BB61),$G78,$F78),0)*BB61</f>
        <v>0</v>
      </c>
      <c r="BC78" s="144">
        <f ca="1">IFERROR(PPMT($F$89/Ввод!$G$89,SUM($J61:BC61),$G78,$F78),0)*BC61</f>
        <v>0</v>
      </c>
      <c r="BD78" s="144">
        <f ca="1">IFERROR(PPMT($F$89/Ввод!$G$89,SUM($J61:BD61),$G78,$F78),0)*BD61</f>
        <v>0</v>
      </c>
      <c r="BE78" s="144">
        <f ca="1">IFERROR(PPMT($F$89/Ввод!$G$89,SUM($J61:BE61),$G78,$F78),0)*BE61</f>
        <v>0</v>
      </c>
      <c r="BF78" s="144">
        <f ca="1">IFERROR(PPMT($F$89/Ввод!$G$89,SUM($J61:BF61),$G78,$F78),0)*BF61</f>
        <v>0</v>
      </c>
      <c r="BG78" s="144">
        <f ca="1">IFERROR(PPMT($F$89/Ввод!$G$89,SUM($J61:BG61),$G78,$F78),0)*BG61</f>
        <v>0</v>
      </c>
      <c r="BH78" s="144">
        <f ca="1">IFERROR(PPMT($F$89/Ввод!$G$89,SUM($J61:BH61),$G78,$F78),0)*BH61</f>
        <v>0</v>
      </c>
      <c r="BI78" s="144">
        <f ca="1">IFERROR(PPMT($F$89/Ввод!$G$89,SUM($J61:BI61),$G78,$F78),0)*BI61</f>
        <v>0</v>
      </c>
      <c r="BJ78" s="144">
        <f ca="1">IFERROR(PPMT($F$89/Ввод!$G$89,SUM($J61:BJ61),$G78,$F78),0)*BJ61</f>
        <v>0</v>
      </c>
      <c r="BK78" s="144">
        <f ca="1">IFERROR(PPMT($F$89/Ввод!$G$89,SUM($J61:BK61),$G78,$F78),0)*BK61</f>
        <v>0</v>
      </c>
      <c r="BL78" s="144">
        <f ca="1">IFERROR(PPMT($F$89/Ввод!$G$89,SUM($J61:BL61),$G78,$F78),0)*BL61</f>
        <v>0</v>
      </c>
      <c r="BM78" s="144">
        <f ca="1">IFERROR(PPMT($F$89/Ввод!$G$89,SUM($J61:BM61),$G78,$F78),0)*BM61</f>
        <v>0</v>
      </c>
      <c r="BN78" s="144">
        <f ca="1">IFERROR(PPMT($F$89/Ввод!$G$89,SUM($J61:BN61),$G78,$F78),0)*BN61</f>
        <v>0</v>
      </c>
      <c r="BO78" s="144">
        <f ca="1">IFERROR(PPMT($F$89/Ввод!$G$89,SUM($J61:BO61),$G78,$F78),0)*BO61</f>
        <v>0</v>
      </c>
      <c r="BP78" s="144">
        <f ca="1">IFERROR(PPMT($F$89/Ввод!$G$89,SUM($J61:BP61),$G78,$F78),0)*BP61</f>
        <v>0</v>
      </c>
      <c r="BQ78" s="144">
        <f ca="1">IFERROR(PPMT($F$89/Ввод!$G$89,SUM($J61:BQ61),$G78,$F78),0)*BQ61</f>
        <v>0</v>
      </c>
      <c r="BR78" s="144">
        <f ca="1">IFERROR(PPMT($F$89/Ввод!$G$89,SUM($J61:BR61),$G78,$F78),0)*BR61</f>
        <v>0</v>
      </c>
      <c r="BS78" s="144">
        <f ca="1">IFERROR(PPMT($F$89/Ввод!$G$89,SUM($J61:BS61),$G78,$F78),0)*BS61</f>
        <v>0</v>
      </c>
      <c r="BT78" s="144">
        <f ca="1">IFERROR(PPMT($F$89/Ввод!$G$89,SUM($J61:BT61),$G78,$F78),0)*BT61</f>
        <v>0</v>
      </c>
      <c r="BU78" s="144">
        <f ca="1">IFERROR(PPMT($F$89/Ввод!$G$89,SUM($J61:BU61),$G78,$F78),0)*BU61</f>
        <v>0</v>
      </c>
      <c r="BV78" s="144">
        <f ca="1">IFERROR(PPMT($F$89/Ввод!$G$89,SUM($J61:BV61),$G78,$F78),0)*BV61</f>
        <v>0</v>
      </c>
      <c r="BW78" s="144">
        <f ca="1">IFERROR(PPMT($F$89/Ввод!$G$89,SUM($J61:BW61),$G78,$F78),0)*BW61</f>
        <v>0</v>
      </c>
      <c r="BX78" s="144">
        <f ca="1">IFERROR(PPMT($F$89/Ввод!$G$89,SUM($J61:BX61),$G78,$F78),0)*BX61</f>
        <v>0</v>
      </c>
      <c r="BY78" s="144">
        <f ca="1">IFERROR(PPMT($F$89/Ввод!$G$89,SUM($J61:BY61),$G78,$F78),0)*BY61</f>
        <v>0</v>
      </c>
      <c r="BZ78" s="144">
        <f ca="1">IFERROR(PPMT($F$89/Ввод!$G$89,SUM($J61:BZ61),$G78,$F78),0)*BZ61</f>
        <v>0</v>
      </c>
      <c r="CA78" s="144">
        <f ca="1">IFERROR(PPMT($F$89/Ввод!$G$89,SUM($J61:CA61),$G78,$F78),0)*CA61</f>
        <v>0</v>
      </c>
      <c r="CB78" s="144">
        <f ca="1">IFERROR(PPMT($F$89/Ввод!$G$89,SUM($J61:CB61),$G78,$F78),0)*CB61</f>
        <v>0</v>
      </c>
      <c r="CC78" s="144">
        <f ca="1">IFERROR(PPMT($F$89/Ввод!$G$89,SUM($J61:CC61),$G78,$F78),0)*CC61</f>
        <v>0</v>
      </c>
      <c r="CD78" s="144">
        <f ca="1">IFERROR(PPMT($F$89/Ввод!$G$89,SUM($J61:CD61),$G78,$F78),0)*CD61</f>
        <v>0</v>
      </c>
      <c r="CE78" s="144">
        <f ca="1">IFERROR(PPMT($F$89/Ввод!$G$89,SUM($J61:CE61),$G78,$F78),0)*CE61</f>
        <v>0</v>
      </c>
      <c r="CF78" s="144">
        <f ca="1">IFERROR(PPMT($F$89/Ввод!$G$89,SUM($J61:CF61),$G78,$F78),0)*CF61</f>
        <v>0</v>
      </c>
      <c r="CG78" s="144">
        <f ca="1">IFERROR(PPMT($F$89/Ввод!$G$89,SUM($J61:CG61),$G78,$F78),0)*CG61</f>
        <v>0</v>
      </c>
      <c r="CH78" s="144">
        <f ca="1">IFERROR(PPMT($F$89/Ввод!$G$89,SUM($J61:CH61),$G78,$F78),0)*CH61</f>
        <v>0</v>
      </c>
      <c r="CI78" s="144">
        <f ca="1">IFERROR(PPMT($F$89/Ввод!$G$89,SUM($J61:CI61),$G78,$F78),0)*CI61</f>
        <v>0</v>
      </c>
      <c r="CJ78" s="144">
        <f ca="1">IFERROR(PPMT($F$89/Ввод!$G$89,SUM($J61:CJ61),$G78,$F78),0)*CJ61</f>
        <v>0</v>
      </c>
      <c r="CK78" s="144">
        <f ca="1">IFERROR(PPMT($F$89/Ввод!$G$89,SUM($J61:CK61),$G78,$F78),0)*CK61</f>
        <v>0</v>
      </c>
      <c r="CL78" s="144">
        <f ca="1">IFERROR(PPMT($F$89/Ввод!$G$89,SUM($J61:CL61),$G78,$F78),0)*CL61</f>
        <v>0</v>
      </c>
      <c r="CM78" s="144">
        <f ca="1">IFERROR(PPMT($F$89/Ввод!$G$89,SUM($J61:CM61),$G78,$F78),0)*CM61</f>
        <v>0</v>
      </c>
      <c r="CN78" s="144">
        <f ca="1">IFERROR(PPMT($F$89/Ввод!$G$89,SUM($J61:CN61),$G78,$F78),0)*CN61</f>
        <v>0</v>
      </c>
      <c r="CO78" s="144">
        <f ca="1">IFERROR(PPMT($F$89/Ввод!$G$89,SUM($J61:CO61),$G78,$F78),0)*CO61</f>
        <v>0</v>
      </c>
      <c r="CP78" s="144">
        <f ca="1">IFERROR(PPMT($F$89/Ввод!$G$89,SUM($J61:CP61),$G78,$F78),0)*CP61</f>
        <v>0</v>
      </c>
      <c r="CQ78" s="144">
        <f ca="1">IFERROR(PPMT($F$89/Ввод!$G$89,SUM($J61:CQ61),$G78,$F78),0)*CQ61</f>
        <v>0</v>
      </c>
      <c r="CR78" s="144">
        <f ca="1">IFERROR(PPMT($F$89/Ввод!$G$89,SUM($J61:CR61),$G78,$F78),0)*CR61</f>
        <v>0</v>
      </c>
      <c r="CS78" s="144">
        <f ca="1">IFERROR(PPMT($F$89/Ввод!$G$89,SUM($J61:CS61),$G78,$F78),0)*CS61</f>
        <v>0</v>
      </c>
      <c r="CT78" s="144">
        <f ca="1">IFERROR(PPMT($F$89/Ввод!$G$89,SUM($J61:CT61),$G78,$F78),0)*CT61</f>
        <v>0</v>
      </c>
      <c r="CU78" s="144">
        <f ca="1">IFERROR(PPMT($F$89/Ввод!$G$89,SUM($J61:CU61),$G78,$F78),0)*CU61</f>
        <v>0</v>
      </c>
      <c r="CV78" s="144">
        <f ca="1">IFERROR(PPMT($F$89/Ввод!$G$89,SUM($J61:CV61),$G78,$F78),0)*CV61</f>
        <v>0</v>
      </c>
      <c r="CW78" s="144">
        <f ca="1">IFERROR(PPMT($F$89/Ввод!$G$89,SUM($J61:CW61),$G78,$F78),0)*CW61</f>
        <v>0</v>
      </c>
      <c r="CX78" s="144">
        <f ca="1">IFERROR(PPMT($F$89/Ввод!$G$89,SUM($J61:CX61),$G78,$F78),0)*CX61</f>
        <v>0</v>
      </c>
      <c r="CY78" s="144">
        <f ca="1">IFERROR(PPMT($F$89/Ввод!$G$89,SUM($J61:CY61),$G78,$F78),0)*CY61</f>
        <v>0</v>
      </c>
      <c r="CZ78" s="144">
        <f ca="1">IFERROR(PPMT($F$89/Ввод!$G$89,SUM($J61:CZ61),$G78,$F78),0)*CZ61</f>
        <v>0</v>
      </c>
      <c r="DA78" s="144">
        <f ca="1">IFERROR(PPMT($F$89/Ввод!$G$89,SUM($J61:DA61),$G78,$F78),0)*DA61</f>
        <v>0</v>
      </c>
      <c r="DB78" s="144">
        <f ca="1">IFERROR(PPMT($F$89/Ввод!$G$89,SUM($J61:DB61),$G78,$F78),0)*DB61</f>
        <v>0</v>
      </c>
      <c r="DC78" s="144">
        <f ca="1">IFERROR(PPMT($F$89/Ввод!$G$89,SUM($J61:DC61),$G78,$F78),0)*DC61</f>
        <v>0</v>
      </c>
      <c r="DD78" s="144">
        <f ca="1">IFERROR(PPMT($F$89/Ввод!$G$89,SUM($J61:DD61),$G78,$F78),0)*DD61</f>
        <v>0</v>
      </c>
      <c r="DE78" s="144">
        <f ca="1">IFERROR(PPMT($F$89/Ввод!$G$89,SUM($J61:DE61),$G78,$F78),0)*DE61</f>
        <v>0</v>
      </c>
      <c r="DF78" s="144">
        <f ca="1">IFERROR(PPMT($F$89/Ввод!$G$89,SUM($J61:DF61),$G78,$F78),0)*DF61</f>
        <v>0</v>
      </c>
      <c r="DG78" s="144">
        <f ca="1">IFERROR(PPMT($F$89/Ввод!$G$89,SUM($J61:DG61),$G78,$F78),0)*DG61</f>
        <v>0</v>
      </c>
      <c r="DH78" s="144">
        <f ca="1">IFERROR(PPMT($F$89/Ввод!$G$89,SUM($J61:DH61),$G78,$F78),0)*DH61</f>
        <v>0</v>
      </c>
      <c r="DI78" s="144">
        <f ca="1">IFERROR(PPMT($F$89/Ввод!$G$89,SUM($J61:DI61),$G78,$F78),0)*DI61</f>
        <v>0</v>
      </c>
      <c r="DJ78" s="144">
        <f ca="1">IFERROR(PPMT($F$89/Ввод!$G$89,SUM($J61:DJ61),$G78,$F78),0)*DJ61</f>
        <v>0</v>
      </c>
    </row>
    <row r="79" spans="2:114" ht="15" hidden="1" customHeight="1" outlineLevel="1" x14ac:dyDescent="0.25">
      <c r="B79" t="s">
        <v>313</v>
      </c>
      <c r="F79" s="144">
        <f t="shared" ca="1" si="39"/>
        <v>21600</v>
      </c>
      <c r="G79" s="144">
        <f t="shared" si="40"/>
        <v>24</v>
      </c>
      <c r="I79" s="144">
        <f t="shared" ca="1" si="41"/>
        <v>-21600</v>
      </c>
      <c r="J79" s="144">
        <f ca="1">IFERROR(PPMT($F$89/Ввод!$G$89,SUM($J62:J62),$G79,$F79),0)*J62</f>
        <v>0</v>
      </c>
      <c r="K79" s="144">
        <f ca="1">IFERROR(PPMT($F$89/Ввод!$G$89,SUM($J62:K62),$G79,$F79),0)*K62</f>
        <v>0</v>
      </c>
      <c r="L79" s="144">
        <f ca="1">IFERROR(PPMT($F$89/Ввод!$G$89,SUM($J62:L62),$G79,$F79),0)*L62</f>
        <v>0</v>
      </c>
      <c r="M79" s="144">
        <f ca="1">IFERROR(PPMT($F$89/Ввод!$G$89,SUM($J62:M62),$G79,$F79),0)*M62</f>
        <v>0</v>
      </c>
      <c r="N79" s="144">
        <f ca="1">IFERROR(PPMT($F$89/Ввод!$G$89,SUM($J62:N62),$G79,$F79),0)*N62</f>
        <v>0</v>
      </c>
      <c r="O79" s="144">
        <f ca="1">IFERROR(PPMT($F$89/Ввод!$G$89,SUM($J62:O62),$G79,$F79),0)*O62</f>
        <v>0</v>
      </c>
      <c r="P79" s="144">
        <f ca="1">IFERROR(PPMT($F$89/Ввод!$G$89,SUM($J62:P62),$G79,$F79),0)*P62</f>
        <v>0</v>
      </c>
      <c r="Q79" s="144">
        <f ca="1">IFERROR(PPMT($F$89/Ввод!$G$89,SUM($J62:Q62),$G79,$F79),0)*Q62</f>
        <v>0</v>
      </c>
      <c r="R79" s="144">
        <f ca="1">IFERROR(PPMT($F$89/Ввод!$G$89,SUM($J62:R62),$G79,$F79),0)*R62</f>
        <v>0</v>
      </c>
      <c r="S79" s="144">
        <f ca="1">IFERROR(PPMT($F$89/Ввод!$G$89,SUM($J62:S62),$G79,$F79),0)*S62</f>
        <v>0</v>
      </c>
      <c r="T79" s="144">
        <f ca="1">IFERROR(PPMT($F$89/Ввод!$G$89,SUM($J62:T62),$G79,$F79),0)*T62</f>
        <v>0</v>
      </c>
      <c r="U79" s="144">
        <f ca="1">IFERROR(PPMT($F$89/Ввод!$G$89,SUM($J62:U62),$G79,$F79),0)*U62</f>
        <v>0</v>
      </c>
      <c r="V79" s="144">
        <f ca="1">IFERROR(PPMT($F$89/Ввод!$G$89,SUM($J62:V62),$G79,$F79),0)*V62</f>
        <v>0</v>
      </c>
      <c r="W79" s="144">
        <f ca="1">IFERROR(PPMT($F$89/Ввод!$G$89,SUM($J62:W62),$G79,$F79),0)*W62</f>
        <v>0</v>
      </c>
      <c r="X79" s="144">
        <f ca="1">IFERROR(PPMT($F$89/Ввод!$G$89,SUM($J62:X62),$G79,$F79),0)*X62</f>
        <v>0</v>
      </c>
      <c r="Y79" s="144">
        <f ca="1">IFERROR(PPMT($F$89/Ввод!$G$89,SUM($J62:Y62),$G79,$F79),0)*Y62</f>
        <v>0</v>
      </c>
      <c r="Z79" s="144">
        <f ca="1">IFERROR(PPMT($F$89/Ввод!$G$89,SUM($J62:Z62),$G79,$F79),0)*Z62</f>
        <v>0</v>
      </c>
      <c r="AA79" s="144">
        <f ca="1">IFERROR(PPMT($F$89/Ввод!$G$89,SUM($J62:AA62),$G79,$F79),0)*AA62</f>
        <v>0</v>
      </c>
      <c r="AB79" s="144">
        <f ca="1">IFERROR(PPMT($F$89/Ввод!$G$89,SUM($J62:AB62),$G79,$F79),0)*AB62</f>
        <v>0</v>
      </c>
      <c r="AC79" s="144">
        <f ca="1">IFERROR(PPMT($F$89/Ввод!$G$89,SUM($J62:AC62),$G79,$F79),0)*AC62</f>
        <v>0</v>
      </c>
      <c r="AD79" s="144">
        <f ca="1">IFERROR(PPMT($F$89/Ввод!$G$89,SUM($J62:AD62),$G79,$F79),0)*AD62</f>
        <v>0</v>
      </c>
      <c r="AE79" s="144">
        <f ca="1">IFERROR(PPMT($F$89/Ввод!$G$89,SUM($J62:AE62),$G79,$F79),0)*AE62</f>
        <v>0</v>
      </c>
      <c r="AF79" s="144">
        <f ca="1">IFERROR(PPMT($F$89/Ввод!$G$89,SUM($J62:AF62),$G79,$F79),0)*AF62</f>
        <v>0</v>
      </c>
      <c r="AG79" s="144">
        <f ca="1">IFERROR(PPMT($F$89/Ввод!$G$89,SUM($J62:AG62),$G79,$F79),0)*AG62</f>
        <v>0</v>
      </c>
      <c r="AH79" s="144">
        <f ca="1">IFERROR(PPMT($F$89/Ввод!$G$89,SUM($J62:AH62),$G79,$F79),0)*AH62</f>
        <v>0</v>
      </c>
      <c r="AI79" s="144">
        <f ca="1">IFERROR(PPMT($F$89/Ввод!$G$89,SUM($J62:AI62),$G79,$F79),0)*AI62</f>
        <v>0</v>
      </c>
      <c r="AJ79" s="144">
        <f ca="1">IFERROR(PPMT($F$89/Ввод!$G$89,SUM($J62:AJ62),$G79,$F79),0)*AJ62</f>
        <v>0</v>
      </c>
      <c r="AK79" s="144">
        <f ca="1">IFERROR(PPMT($F$89/Ввод!$G$89,SUM($J62:AK62),$G79,$F79),0)*AK62</f>
        <v>-824.79043323013877</v>
      </c>
      <c r="AL79" s="144">
        <f ca="1">IFERROR(PPMT($F$89/Ввод!$G$89,SUM($J62:AL62),$G79,$F79),0)*AL62</f>
        <v>-830.97636147936487</v>
      </c>
      <c r="AM79" s="144">
        <f ca="1">IFERROR(PPMT($F$89/Ввод!$G$89,SUM($J62:AM62),$G79,$F79),0)*AM62</f>
        <v>-837.20868419046008</v>
      </c>
      <c r="AN79" s="144">
        <f ca="1">IFERROR(PPMT($F$89/Ввод!$G$89,SUM($J62:AN62),$G79,$F79),0)*AN62</f>
        <v>-843.4877493218886</v>
      </c>
      <c r="AO79" s="144">
        <f ca="1">IFERROR(PPMT($F$89/Ввод!$G$89,SUM($J62:AO62),$G79,$F79),0)*AO62</f>
        <v>-849.81390744180271</v>
      </c>
      <c r="AP79" s="144">
        <f ca="1">IFERROR(PPMT($F$89/Ввод!$G$89,SUM($J62:AP62),$G79,$F79),0)*AP62</f>
        <v>-856.18751174761621</v>
      </c>
      <c r="AQ79" s="144">
        <f ca="1">IFERROR(PPMT($F$89/Ввод!$G$89,SUM($J62:AQ62),$G79,$F79),0)*AQ62</f>
        <v>-862.60891808572342</v>
      </c>
      <c r="AR79" s="144">
        <f ca="1">IFERROR(PPMT($F$89/Ввод!$G$89,SUM($J62:AR62),$G79,$F79),0)*AR62</f>
        <v>-869.07848497136627</v>
      </c>
      <c r="AS79" s="144">
        <f ca="1">IFERROR(PPMT($F$89/Ввод!$G$89,SUM($J62:AS62),$G79,$F79),0)*AS62</f>
        <v>-875.59657360865151</v>
      </c>
      <c r="AT79" s="144">
        <f ca="1">IFERROR(PPMT($F$89/Ввод!$G$89,SUM($J62:AT62),$G79,$F79),0)*AT62</f>
        <v>-882.16354791071637</v>
      </c>
      <c r="AU79" s="144">
        <f ca="1">IFERROR(PPMT($F$89/Ввод!$G$89,SUM($J62:AU62),$G79,$F79),0)*AU62</f>
        <v>-888.77977452004677</v>
      </c>
      <c r="AV79" s="144">
        <f ca="1">IFERROR(PPMT($F$89/Ввод!$G$89,SUM($J62:AV62),$G79,$F79),0)*AV62</f>
        <v>-895.44562282894697</v>
      </c>
      <c r="AW79" s="144">
        <f ca="1">IFERROR(PPMT($F$89/Ввод!$G$89,SUM($J62:AW62),$G79,$F79),0)*AW62</f>
        <v>-902.1614650001643</v>
      </c>
      <c r="AX79" s="144">
        <f ca="1">IFERROR(PPMT($F$89/Ввод!$G$89,SUM($J62:AX62),$G79,$F79),0)*AX62</f>
        <v>-908.92767598766545</v>
      </c>
      <c r="AY79" s="144">
        <f ca="1">IFERROR(PPMT($F$89/Ввод!$G$89,SUM($J62:AY62),$G79,$F79),0)*AY62</f>
        <v>-915.74463355757291</v>
      </c>
      <c r="AZ79" s="144">
        <f ca="1">IFERROR(PPMT($F$89/Ввод!$G$89,SUM($J62:AZ62),$G79,$F79),0)*AZ62</f>
        <v>-922.61271830925477</v>
      </c>
      <c r="BA79" s="144">
        <f ca="1">IFERROR(PPMT($F$89/Ввод!$G$89,SUM($J62:BA62),$G79,$F79),0)*BA62</f>
        <v>-929.53231369657408</v>
      </c>
      <c r="BB79" s="144">
        <f ca="1">IFERROR(PPMT($F$89/Ввод!$G$89,SUM($J62:BB62),$G79,$F79),0)*BB62</f>
        <v>-936.5038060492983</v>
      </c>
      <c r="BC79" s="144">
        <f ca="1">IFERROR(PPMT($F$89/Ввод!$G$89,SUM($J62:BC62),$G79,$F79),0)*BC62</f>
        <v>-943.52758459466816</v>
      </c>
      <c r="BD79" s="144">
        <f ca="1">IFERROR(PPMT($F$89/Ввод!$G$89,SUM($J62:BD62),$G79,$F79),0)*BD62</f>
        <v>-950.60404147912823</v>
      </c>
      <c r="BE79" s="144">
        <f ca="1">IFERROR(PPMT($F$89/Ввод!$G$89,SUM($J62:BE62),$G79,$F79),0)*BE62</f>
        <v>-957.73357179022162</v>
      </c>
      <c r="BF79" s="144">
        <f ca="1">IFERROR(PPMT($F$89/Ввод!$G$89,SUM($J62:BF62),$G79,$F79),0)*BF62</f>
        <v>-964.91657357864835</v>
      </c>
      <c r="BG79" s="144">
        <f ca="1">IFERROR(PPMT($F$89/Ввод!$G$89,SUM($J62:BG62),$G79,$F79),0)*BG62</f>
        <v>-972.1534478804881</v>
      </c>
      <c r="BH79" s="144">
        <f ca="1">IFERROR(PPMT($F$89/Ввод!$G$89,SUM($J62:BH62),$G79,$F79),0)*BH62</f>
        <v>-979.44459873959181</v>
      </c>
      <c r="BI79" s="144">
        <f ca="1">IFERROR(PPMT($F$89/Ввод!$G$89,SUM($J62:BI62),$G79,$F79),0)*BI62</f>
        <v>0</v>
      </c>
      <c r="BJ79" s="144">
        <f ca="1">IFERROR(PPMT($F$89/Ввод!$G$89,SUM($J62:BJ62),$G79,$F79),0)*BJ62</f>
        <v>0</v>
      </c>
      <c r="BK79" s="144">
        <f ca="1">IFERROR(PPMT($F$89/Ввод!$G$89,SUM($J62:BK62),$G79,$F79),0)*BK62</f>
        <v>0</v>
      </c>
      <c r="BL79" s="144">
        <f ca="1">IFERROR(PPMT($F$89/Ввод!$G$89,SUM($J62:BL62),$G79,$F79),0)*BL62</f>
        <v>0</v>
      </c>
      <c r="BM79" s="144">
        <f ca="1">IFERROR(PPMT($F$89/Ввод!$G$89,SUM($J62:BM62),$G79,$F79),0)*BM62</f>
        <v>0</v>
      </c>
      <c r="BN79" s="144">
        <f ca="1">IFERROR(PPMT($F$89/Ввод!$G$89,SUM($J62:BN62),$G79,$F79),0)*BN62</f>
        <v>0</v>
      </c>
      <c r="BO79" s="144">
        <f ca="1">IFERROR(PPMT($F$89/Ввод!$G$89,SUM($J62:BO62),$G79,$F79),0)*BO62</f>
        <v>0</v>
      </c>
      <c r="BP79" s="144">
        <f ca="1">IFERROR(PPMT($F$89/Ввод!$G$89,SUM($J62:BP62),$G79,$F79),0)*BP62</f>
        <v>0</v>
      </c>
      <c r="BQ79" s="144">
        <f ca="1">IFERROR(PPMT($F$89/Ввод!$G$89,SUM($J62:BQ62),$G79,$F79),0)*BQ62</f>
        <v>0</v>
      </c>
      <c r="BR79" s="144">
        <f ca="1">IFERROR(PPMT($F$89/Ввод!$G$89,SUM($J62:BR62),$G79,$F79),0)*BR62</f>
        <v>0</v>
      </c>
      <c r="BS79" s="144">
        <f ca="1">IFERROR(PPMT($F$89/Ввод!$G$89,SUM($J62:BS62),$G79,$F79),0)*BS62</f>
        <v>0</v>
      </c>
      <c r="BT79" s="144">
        <f ca="1">IFERROR(PPMT($F$89/Ввод!$G$89,SUM($J62:BT62),$G79,$F79),0)*BT62</f>
        <v>0</v>
      </c>
      <c r="BU79" s="144">
        <f ca="1">IFERROR(PPMT($F$89/Ввод!$G$89,SUM($J62:BU62),$G79,$F79),0)*BU62</f>
        <v>0</v>
      </c>
      <c r="BV79" s="144">
        <f ca="1">IFERROR(PPMT($F$89/Ввод!$G$89,SUM($J62:BV62),$G79,$F79),0)*BV62</f>
        <v>0</v>
      </c>
      <c r="BW79" s="144">
        <f ca="1">IFERROR(PPMT($F$89/Ввод!$G$89,SUM($J62:BW62),$G79,$F79),0)*BW62</f>
        <v>0</v>
      </c>
      <c r="BX79" s="144">
        <f ca="1">IFERROR(PPMT($F$89/Ввод!$G$89,SUM($J62:BX62),$G79,$F79),0)*BX62</f>
        <v>0</v>
      </c>
      <c r="BY79" s="144">
        <f ca="1">IFERROR(PPMT($F$89/Ввод!$G$89,SUM($J62:BY62),$G79,$F79),0)*BY62</f>
        <v>0</v>
      </c>
      <c r="BZ79" s="144">
        <f ca="1">IFERROR(PPMT($F$89/Ввод!$G$89,SUM($J62:BZ62),$G79,$F79),0)*BZ62</f>
        <v>0</v>
      </c>
      <c r="CA79" s="144">
        <f ca="1">IFERROR(PPMT($F$89/Ввод!$G$89,SUM($J62:CA62),$G79,$F79),0)*CA62</f>
        <v>0</v>
      </c>
      <c r="CB79" s="144">
        <f ca="1">IFERROR(PPMT($F$89/Ввод!$G$89,SUM($J62:CB62),$G79,$F79),0)*CB62</f>
        <v>0</v>
      </c>
      <c r="CC79" s="144">
        <f ca="1">IFERROR(PPMT($F$89/Ввод!$G$89,SUM($J62:CC62),$G79,$F79),0)*CC62</f>
        <v>0</v>
      </c>
      <c r="CD79" s="144">
        <f ca="1">IFERROR(PPMT($F$89/Ввод!$G$89,SUM($J62:CD62),$G79,$F79),0)*CD62</f>
        <v>0</v>
      </c>
      <c r="CE79" s="144">
        <f ca="1">IFERROR(PPMT($F$89/Ввод!$G$89,SUM($J62:CE62),$G79,$F79),0)*CE62</f>
        <v>0</v>
      </c>
      <c r="CF79" s="144">
        <f ca="1">IFERROR(PPMT($F$89/Ввод!$G$89,SUM($J62:CF62),$G79,$F79),0)*CF62</f>
        <v>0</v>
      </c>
      <c r="CG79" s="144">
        <f ca="1">IFERROR(PPMT($F$89/Ввод!$G$89,SUM($J62:CG62),$G79,$F79),0)*CG62</f>
        <v>0</v>
      </c>
      <c r="CH79" s="144">
        <f ca="1">IFERROR(PPMT($F$89/Ввод!$G$89,SUM($J62:CH62),$G79,$F79),0)*CH62</f>
        <v>0</v>
      </c>
      <c r="CI79" s="144">
        <f ca="1">IFERROR(PPMT($F$89/Ввод!$G$89,SUM($J62:CI62),$G79,$F79),0)*CI62</f>
        <v>0</v>
      </c>
      <c r="CJ79" s="144">
        <f ca="1">IFERROR(PPMT($F$89/Ввод!$G$89,SUM($J62:CJ62),$G79,$F79),0)*CJ62</f>
        <v>0</v>
      </c>
      <c r="CK79" s="144">
        <f ca="1">IFERROR(PPMT($F$89/Ввод!$G$89,SUM($J62:CK62),$G79,$F79),0)*CK62</f>
        <v>0</v>
      </c>
      <c r="CL79" s="144">
        <f ca="1">IFERROR(PPMT($F$89/Ввод!$G$89,SUM($J62:CL62),$G79,$F79),0)*CL62</f>
        <v>0</v>
      </c>
      <c r="CM79" s="144">
        <f ca="1">IFERROR(PPMT($F$89/Ввод!$G$89,SUM($J62:CM62),$G79,$F79),0)*CM62</f>
        <v>0</v>
      </c>
      <c r="CN79" s="144">
        <f ca="1">IFERROR(PPMT($F$89/Ввод!$G$89,SUM($J62:CN62),$G79,$F79),0)*CN62</f>
        <v>0</v>
      </c>
      <c r="CO79" s="144">
        <f ca="1">IFERROR(PPMT($F$89/Ввод!$G$89,SUM($J62:CO62),$G79,$F79),0)*CO62</f>
        <v>0</v>
      </c>
      <c r="CP79" s="144">
        <f ca="1">IFERROR(PPMT($F$89/Ввод!$G$89,SUM($J62:CP62),$G79,$F79),0)*CP62</f>
        <v>0</v>
      </c>
      <c r="CQ79" s="144">
        <f ca="1">IFERROR(PPMT($F$89/Ввод!$G$89,SUM($J62:CQ62),$G79,$F79),0)*CQ62</f>
        <v>0</v>
      </c>
      <c r="CR79" s="144">
        <f ca="1">IFERROR(PPMT($F$89/Ввод!$G$89,SUM($J62:CR62),$G79,$F79),0)*CR62</f>
        <v>0</v>
      </c>
      <c r="CS79" s="144">
        <f ca="1">IFERROR(PPMT($F$89/Ввод!$G$89,SUM($J62:CS62),$G79,$F79),0)*CS62</f>
        <v>0</v>
      </c>
      <c r="CT79" s="144">
        <f ca="1">IFERROR(PPMT($F$89/Ввод!$G$89,SUM($J62:CT62),$G79,$F79),0)*CT62</f>
        <v>0</v>
      </c>
      <c r="CU79" s="144">
        <f ca="1">IFERROR(PPMT($F$89/Ввод!$G$89,SUM($J62:CU62),$G79,$F79),0)*CU62</f>
        <v>0</v>
      </c>
      <c r="CV79" s="144">
        <f ca="1">IFERROR(PPMT($F$89/Ввод!$G$89,SUM($J62:CV62),$G79,$F79),0)*CV62</f>
        <v>0</v>
      </c>
      <c r="CW79" s="144">
        <f ca="1">IFERROR(PPMT($F$89/Ввод!$G$89,SUM($J62:CW62),$G79,$F79),0)*CW62</f>
        <v>0</v>
      </c>
      <c r="CX79" s="144">
        <f ca="1">IFERROR(PPMT($F$89/Ввод!$G$89,SUM($J62:CX62),$G79,$F79),0)*CX62</f>
        <v>0</v>
      </c>
      <c r="CY79" s="144">
        <f ca="1">IFERROR(PPMT($F$89/Ввод!$G$89,SUM($J62:CY62),$G79,$F79),0)*CY62</f>
        <v>0</v>
      </c>
      <c r="CZ79" s="144">
        <f ca="1">IFERROR(PPMT($F$89/Ввод!$G$89,SUM($J62:CZ62),$G79,$F79),0)*CZ62</f>
        <v>0</v>
      </c>
      <c r="DA79" s="144">
        <f ca="1">IFERROR(PPMT($F$89/Ввод!$G$89,SUM($J62:DA62),$G79,$F79),0)*DA62</f>
        <v>0</v>
      </c>
      <c r="DB79" s="144">
        <f ca="1">IFERROR(PPMT($F$89/Ввод!$G$89,SUM($J62:DB62),$G79,$F79),0)*DB62</f>
        <v>0</v>
      </c>
      <c r="DC79" s="144">
        <f ca="1">IFERROR(PPMT($F$89/Ввод!$G$89,SUM($J62:DC62),$G79,$F79),0)*DC62</f>
        <v>0</v>
      </c>
      <c r="DD79" s="144">
        <f ca="1">IFERROR(PPMT($F$89/Ввод!$G$89,SUM($J62:DD62),$G79,$F79),0)*DD62</f>
        <v>0</v>
      </c>
      <c r="DE79" s="144">
        <f ca="1">IFERROR(PPMT($F$89/Ввод!$G$89,SUM($J62:DE62),$G79,$F79),0)*DE62</f>
        <v>0</v>
      </c>
      <c r="DF79" s="144">
        <f ca="1">IFERROR(PPMT($F$89/Ввод!$G$89,SUM($J62:DF62),$G79,$F79),0)*DF62</f>
        <v>0</v>
      </c>
      <c r="DG79" s="144">
        <f ca="1">IFERROR(PPMT($F$89/Ввод!$G$89,SUM($J62:DG62),$G79,$F79),0)*DG62</f>
        <v>0</v>
      </c>
      <c r="DH79" s="144">
        <f ca="1">IFERROR(PPMT($F$89/Ввод!$G$89,SUM($J62:DH62),$G79,$F79),0)*DH62</f>
        <v>0</v>
      </c>
      <c r="DI79" s="144">
        <f ca="1">IFERROR(PPMT($F$89/Ввод!$G$89,SUM($J62:DI62),$G79,$F79),0)*DI62</f>
        <v>0</v>
      </c>
      <c r="DJ79" s="144">
        <f ca="1">IFERROR(PPMT($F$89/Ввод!$G$89,SUM($J62:DJ62),$G79,$F79),0)*DJ62</f>
        <v>0</v>
      </c>
    </row>
    <row r="80" spans="2:114" ht="15" hidden="1" customHeight="1" outlineLevel="1" x14ac:dyDescent="0.25">
      <c r="B80" t="s">
        <v>314</v>
      </c>
      <c r="F80" s="144">
        <f t="shared" ca="1" si="39"/>
        <v>0</v>
      </c>
      <c r="G80" s="144">
        <f t="shared" si="40"/>
        <v>23</v>
      </c>
      <c r="I80" s="144">
        <f t="shared" ca="1" si="41"/>
        <v>0</v>
      </c>
      <c r="J80" s="144">
        <f ca="1">IFERROR(PPMT($F$89/Ввод!$G$89,SUM($J63:J63),$G80,$F80),0)*J63</f>
        <v>0</v>
      </c>
      <c r="K80" s="144">
        <f ca="1">IFERROR(PPMT($F$89/Ввод!$G$89,SUM($J63:K63),$G80,$F80),0)*K63</f>
        <v>0</v>
      </c>
      <c r="L80" s="144">
        <f ca="1">IFERROR(PPMT($F$89/Ввод!$G$89,SUM($J63:L63),$G80,$F80),0)*L63</f>
        <v>0</v>
      </c>
      <c r="M80" s="144">
        <f ca="1">IFERROR(PPMT($F$89/Ввод!$G$89,SUM($J63:M63),$G80,$F80),0)*M63</f>
        <v>0</v>
      </c>
      <c r="N80" s="144">
        <f ca="1">IFERROR(PPMT($F$89/Ввод!$G$89,SUM($J63:N63),$G80,$F80),0)*N63</f>
        <v>0</v>
      </c>
      <c r="O80" s="144">
        <f ca="1">IFERROR(PPMT($F$89/Ввод!$G$89,SUM($J63:O63),$G80,$F80),0)*O63</f>
        <v>0</v>
      </c>
      <c r="P80" s="144">
        <f ca="1">IFERROR(PPMT($F$89/Ввод!$G$89,SUM($J63:P63),$G80,$F80),0)*P63</f>
        <v>0</v>
      </c>
      <c r="Q80" s="144">
        <f ca="1">IFERROR(PPMT($F$89/Ввод!$G$89,SUM($J63:Q63),$G80,$F80),0)*Q63</f>
        <v>0</v>
      </c>
      <c r="R80" s="144">
        <f ca="1">IFERROR(PPMT($F$89/Ввод!$G$89,SUM($J63:R63),$G80,$F80),0)*R63</f>
        <v>0</v>
      </c>
      <c r="S80" s="144">
        <f ca="1">IFERROR(PPMT($F$89/Ввод!$G$89,SUM($J63:S63),$G80,$F80),0)*S63</f>
        <v>0</v>
      </c>
      <c r="T80" s="144">
        <f ca="1">IFERROR(PPMT($F$89/Ввод!$G$89,SUM($J63:T63),$G80,$F80),0)*T63</f>
        <v>0</v>
      </c>
      <c r="U80" s="144">
        <f ca="1">IFERROR(PPMT($F$89/Ввод!$G$89,SUM($J63:U63),$G80,$F80),0)*U63</f>
        <v>0</v>
      </c>
      <c r="V80" s="144">
        <f ca="1">IFERROR(PPMT($F$89/Ввод!$G$89,SUM($J63:V63),$G80,$F80),0)*V63</f>
        <v>0</v>
      </c>
      <c r="W80" s="144">
        <f ca="1">IFERROR(PPMT($F$89/Ввод!$G$89,SUM($J63:W63),$G80,$F80),0)*W63</f>
        <v>0</v>
      </c>
      <c r="X80" s="144">
        <f ca="1">IFERROR(PPMT($F$89/Ввод!$G$89,SUM($J63:X63),$G80,$F80),0)*X63</f>
        <v>0</v>
      </c>
      <c r="Y80" s="144">
        <f ca="1">IFERROR(PPMT($F$89/Ввод!$G$89,SUM($J63:Y63),$G80,$F80),0)*Y63</f>
        <v>0</v>
      </c>
      <c r="Z80" s="144">
        <f ca="1">IFERROR(PPMT($F$89/Ввод!$G$89,SUM($J63:Z63),$G80,$F80),0)*Z63</f>
        <v>0</v>
      </c>
      <c r="AA80" s="144">
        <f ca="1">IFERROR(PPMT($F$89/Ввод!$G$89,SUM($J63:AA63),$G80,$F80),0)*AA63</f>
        <v>0</v>
      </c>
      <c r="AB80" s="144">
        <f ca="1">IFERROR(PPMT($F$89/Ввод!$G$89,SUM($J63:AB63),$G80,$F80),0)*AB63</f>
        <v>0</v>
      </c>
      <c r="AC80" s="144">
        <f ca="1">IFERROR(PPMT($F$89/Ввод!$G$89,SUM($J63:AC63),$G80,$F80),0)*AC63</f>
        <v>0</v>
      </c>
      <c r="AD80" s="144">
        <f ca="1">IFERROR(PPMT($F$89/Ввод!$G$89,SUM($J63:AD63),$G80,$F80),0)*AD63</f>
        <v>0</v>
      </c>
      <c r="AE80" s="144">
        <f ca="1">IFERROR(PPMT($F$89/Ввод!$G$89,SUM($J63:AE63),$G80,$F80),0)*AE63</f>
        <v>0</v>
      </c>
      <c r="AF80" s="144">
        <f ca="1">IFERROR(PPMT($F$89/Ввод!$G$89,SUM($J63:AF63),$G80,$F80),0)*AF63</f>
        <v>0</v>
      </c>
      <c r="AG80" s="144">
        <f ca="1">IFERROR(PPMT($F$89/Ввод!$G$89,SUM($J63:AG63),$G80,$F80),0)*AG63</f>
        <v>0</v>
      </c>
      <c r="AH80" s="144">
        <f ca="1">IFERROR(PPMT($F$89/Ввод!$G$89,SUM($J63:AH63),$G80,$F80),0)*AH63</f>
        <v>0</v>
      </c>
      <c r="AI80" s="144">
        <f ca="1">IFERROR(PPMT($F$89/Ввод!$G$89,SUM($J63:AI63),$G80,$F80),0)*AI63</f>
        <v>0</v>
      </c>
      <c r="AJ80" s="144">
        <f ca="1">IFERROR(PPMT($F$89/Ввод!$G$89,SUM($J63:AJ63),$G80,$F80),0)*AJ63</f>
        <v>0</v>
      </c>
      <c r="AK80" s="144">
        <f ca="1">IFERROR(PPMT($F$89/Ввод!$G$89,SUM($J63:AK63),$G80,$F80),0)*AK63</f>
        <v>0</v>
      </c>
      <c r="AL80" s="144">
        <f ca="1">IFERROR(PPMT($F$89/Ввод!$G$89,SUM($J63:AL63),$G80,$F80),0)*AL63</f>
        <v>0</v>
      </c>
      <c r="AM80" s="144">
        <f ca="1">IFERROR(PPMT($F$89/Ввод!$G$89,SUM($J63:AM63),$G80,$F80),0)*AM63</f>
        <v>0</v>
      </c>
      <c r="AN80" s="144">
        <f ca="1">IFERROR(PPMT($F$89/Ввод!$G$89,SUM($J63:AN63),$G80,$F80),0)*AN63</f>
        <v>0</v>
      </c>
      <c r="AO80" s="144">
        <f ca="1">IFERROR(PPMT($F$89/Ввод!$G$89,SUM($J63:AO63),$G80,$F80),0)*AO63</f>
        <v>0</v>
      </c>
      <c r="AP80" s="144">
        <f ca="1">IFERROR(PPMT($F$89/Ввод!$G$89,SUM($J63:AP63),$G80,$F80),0)*AP63</f>
        <v>0</v>
      </c>
      <c r="AQ80" s="144">
        <f ca="1">IFERROR(PPMT($F$89/Ввод!$G$89,SUM($J63:AQ63),$G80,$F80),0)*AQ63</f>
        <v>0</v>
      </c>
      <c r="AR80" s="144">
        <f ca="1">IFERROR(PPMT($F$89/Ввод!$G$89,SUM($J63:AR63),$G80,$F80),0)*AR63</f>
        <v>0</v>
      </c>
      <c r="AS80" s="144">
        <f ca="1">IFERROR(PPMT($F$89/Ввод!$G$89,SUM($J63:AS63),$G80,$F80),0)*AS63</f>
        <v>0</v>
      </c>
      <c r="AT80" s="144">
        <f ca="1">IFERROR(PPMT($F$89/Ввод!$G$89,SUM($J63:AT63),$G80,$F80),0)*AT63</f>
        <v>0</v>
      </c>
      <c r="AU80" s="144">
        <f ca="1">IFERROR(PPMT($F$89/Ввод!$G$89,SUM($J63:AU63),$G80,$F80),0)*AU63</f>
        <v>0</v>
      </c>
      <c r="AV80" s="144">
        <f ca="1">IFERROR(PPMT($F$89/Ввод!$G$89,SUM($J63:AV63),$G80,$F80),0)*AV63</f>
        <v>0</v>
      </c>
      <c r="AW80" s="144">
        <f ca="1">IFERROR(PPMT($F$89/Ввод!$G$89,SUM($J63:AW63),$G80,$F80),0)*AW63</f>
        <v>0</v>
      </c>
      <c r="AX80" s="144">
        <f ca="1">IFERROR(PPMT($F$89/Ввод!$G$89,SUM($J63:AX63),$G80,$F80),0)*AX63</f>
        <v>0</v>
      </c>
      <c r="AY80" s="144">
        <f ca="1">IFERROR(PPMT($F$89/Ввод!$G$89,SUM($J63:AY63),$G80,$F80),0)*AY63</f>
        <v>0</v>
      </c>
      <c r="AZ80" s="144">
        <f ca="1">IFERROR(PPMT($F$89/Ввод!$G$89,SUM($J63:AZ63),$G80,$F80),0)*AZ63</f>
        <v>0</v>
      </c>
      <c r="BA80" s="144">
        <f ca="1">IFERROR(PPMT($F$89/Ввод!$G$89,SUM($J63:BA63),$G80,$F80),0)*BA63</f>
        <v>0</v>
      </c>
      <c r="BB80" s="144">
        <f ca="1">IFERROR(PPMT($F$89/Ввод!$G$89,SUM($J63:BB63),$G80,$F80),0)*BB63</f>
        <v>0</v>
      </c>
      <c r="BC80" s="144">
        <f ca="1">IFERROR(PPMT($F$89/Ввод!$G$89,SUM($J63:BC63),$G80,$F80),0)*BC63</f>
        <v>0</v>
      </c>
      <c r="BD80" s="144">
        <f ca="1">IFERROR(PPMT($F$89/Ввод!$G$89,SUM($J63:BD63),$G80,$F80),0)*BD63</f>
        <v>0</v>
      </c>
      <c r="BE80" s="144">
        <f ca="1">IFERROR(PPMT($F$89/Ввод!$G$89,SUM($J63:BE63),$G80,$F80),0)*BE63</f>
        <v>0</v>
      </c>
      <c r="BF80" s="144">
        <f ca="1">IFERROR(PPMT($F$89/Ввод!$G$89,SUM($J63:BF63),$G80,$F80),0)*BF63</f>
        <v>0</v>
      </c>
      <c r="BG80" s="144">
        <f ca="1">IFERROR(PPMT($F$89/Ввод!$G$89,SUM($J63:BG63),$G80,$F80),0)*BG63</f>
        <v>0</v>
      </c>
      <c r="BH80" s="144">
        <f ca="1">IFERROR(PPMT($F$89/Ввод!$G$89,SUM($J63:BH63),$G80,$F80),0)*BH63</f>
        <v>0</v>
      </c>
      <c r="BI80" s="144">
        <f ca="1">IFERROR(PPMT($F$89/Ввод!$G$89,SUM($J63:BI63),$G80,$F80),0)*BI63</f>
        <v>0</v>
      </c>
      <c r="BJ80" s="144">
        <f ca="1">IFERROR(PPMT($F$89/Ввод!$G$89,SUM($J63:BJ63),$G80,$F80),0)*BJ63</f>
        <v>0</v>
      </c>
      <c r="BK80" s="144">
        <f ca="1">IFERROR(PPMT($F$89/Ввод!$G$89,SUM($J63:BK63),$G80,$F80),0)*BK63</f>
        <v>0</v>
      </c>
      <c r="BL80" s="144">
        <f ca="1">IFERROR(PPMT($F$89/Ввод!$G$89,SUM($J63:BL63),$G80,$F80),0)*BL63</f>
        <v>0</v>
      </c>
      <c r="BM80" s="144">
        <f ca="1">IFERROR(PPMT($F$89/Ввод!$G$89,SUM($J63:BM63),$G80,$F80),0)*BM63</f>
        <v>0</v>
      </c>
      <c r="BN80" s="144">
        <f ca="1">IFERROR(PPMT($F$89/Ввод!$G$89,SUM($J63:BN63),$G80,$F80),0)*BN63</f>
        <v>0</v>
      </c>
      <c r="BO80" s="144">
        <f ca="1">IFERROR(PPMT($F$89/Ввод!$G$89,SUM($J63:BO63),$G80,$F80),0)*BO63</f>
        <v>0</v>
      </c>
      <c r="BP80" s="144">
        <f ca="1">IFERROR(PPMT($F$89/Ввод!$G$89,SUM($J63:BP63),$G80,$F80),0)*BP63</f>
        <v>0</v>
      </c>
      <c r="BQ80" s="144">
        <f ca="1">IFERROR(PPMT($F$89/Ввод!$G$89,SUM($J63:BQ63),$G80,$F80),0)*BQ63</f>
        <v>0</v>
      </c>
      <c r="BR80" s="144">
        <f ca="1">IFERROR(PPMT($F$89/Ввод!$G$89,SUM($J63:BR63),$G80,$F80),0)*BR63</f>
        <v>0</v>
      </c>
      <c r="BS80" s="144">
        <f ca="1">IFERROR(PPMT($F$89/Ввод!$G$89,SUM($J63:BS63),$G80,$F80),0)*BS63</f>
        <v>0</v>
      </c>
      <c r="BT80" s="144">
        <f ca="1">IFERROR(PPMT($F$89/Ввод!$G$89,SUM($J63:BT63),$G80,$F80),0)*BT63</f>
        <v>0</v>
      </c>
      <c r="BU80" s="144">
        <f ca="1">IFERROR(PPMT($F$89/Ввод!$G$89,SUM($J63:BU63),$G80,$F80),0)*BU63</f>
        <v>0</v>
      </c>
      <c r="BV80" s="144">
        <f ca="1">IFERROR(PPMT($F$89/Ввод!$G$89,SUM($J63:BV63),$G80,$F80),0)*BV63</f>
        <v>0</v>
      </c>
      <c r="BW80" s="144">
        <f ca="1">IFERROR(PPMT($F$89/Ввод!$G$89,SUM($J63:BW63),$G80,$F80),0)*BW63</f>
        <v>0</v>
      </c>
      <c r="BX80" s="144">
        <f ca="1">IFERROR(PPMT($F$89/Ввод!$G$89,SUM($J63:BX63),$G80,$F80),0)*BX63</f>
        <v>0</v>
      </c>
      <c r="BY80" s="144">
        <f ca="1">IFERROR(PPMT($F$89/Ввод!$G$89,SUM($J63:BY63),$G80,$F80),0)*BY63</f>
        <v>0</v>
      </c>
      <c r="BZ80" s="144">
        <f ca="1">IFERROR(PPMT($F$89/Ввод!$G$89,SUM($J63:BZ63),$G80,$F80),0)*BZ63</f>
        <v>0</v>
      </c>
      <c r="CA80" s="144">
        <f ca="1">IFERROR(PPMT($F$89/Ввод!$G$89,SUM($J63:CA63),$G80,$F80),0)*CA63</f>
        <v>0</v>
      </c>
      <c r="CB80" s="144">
        <f ca="1">IFERROR(PPMT($F$89/Ввод!$G$89,SUM($J63:CB63),$G80,$F80),0)*CB63</f>
        <v>0</v>
      </c>
      <c r="CC80" s="144">
        <f ca="1">IFERROR(PPMT($F$89/Ввод!$G$89,SUM($J63:CC63),$G80,$F80),0)*CC63</f>
        <v>0</v>
      </c>
      <c r="CD80" s="144">
        <f ca="1">IFERROR(PPMT($F$89/Ввод!$G$89,SUM($J63:CD63),$G80,$F80),0)*CD63</f>
        <v>0</v>
      </c>
      <c r="CE80" s="144">
        <f ca="1">IFERROR(PPMT($F$89/Ввод!$G$89,SUM($J63:CE63),$G80,$F80),0)*CE63</f>
        <v>0</v>
      </c>
      <c r="CF80" s="144">
        <f ca="1">IFERROR(PPMT($F$89/Ввод!$G$89,SUM($J63:CF63),$G80,$F80),0)*CF63</f>
        <v>0</v>
      </c>
      <c r="CG80" s="144">
        <f ca="1">IFERROR(PPMT($F$89/Ввод!$G$89,SUM($J63:CG63),$G80,$F80),0)*CG63</f>
        <v>0</v>
      </c>
      <c r="CH80" s="144">
        <f ca="1">IFERROR(PPMT($F$89/Ввод!$G$89,SUM($J63:CH63),$G80,$F80),0)*CH63</f>
        <v>0</v>
      </c>
      <c r="CI80" s="144">
        <f ca="1">IFERROR(PPMT($F$89/Ввод!$G$89,SUM($J63:CI63),$G80,$F80),0)*CI63</f>
        <v>0</v>
      </c>
      <c r="CJ80" s="144">
        <f ca="1">IFERROR(PPMT($F$89/Ввод!$G$89,SUM($J63:CJ63),$G80,$F80),0)*CJ63</f>
        <v>0</v>
      </c>
      <c r="CK80" s="144">
        <f ca="1">IFERROR(PPMT($F$89/Ввод!$G$89,SUM($J63:CK63),$G80,$F80),0)*CK63</f>
        <v>0</v>
      </c>
      <c r="CL80" s="144">
        <f ca="1">IFERROR(PPMT($F$89/Ввод!$G$89,SUM($J63:CL63),$G80,$F80),0)*CL63</f>
        <v>0</v>
      </c>
      <c r="CM80" s="144">
        <f ca="1">IFERROR(PPMT($F$89/Ввод!$G$89,SUM($J63:CM63),$G80,$F80),0)*CM63</f>
        <v>0</v>
      </c>
      <c r="CN80" s="144">
        <f ca="1">IFERROR(PPMT($F$89/Ввод!$G$89,SUM($J63:CN63),$G80,$F80),0)*CN63</f>
        <v>0</v>
      </c>
      <c r="CO80" s="144">
        <f ca="1">IFERROR(PPMT($F$89/Ввод!$G$89,SUM($J63:CO63),$G80,$F80),0)*CO63</f>
        <v>0</v>
      </c>
      <c r="CP80" s="144">
        <f ca="1">IFERROR(PPMT($F$89/Ввод!$G$89,SUM($J63:CP63),$G80,$F80),0)*CP63</f>
        <v>0</v>
      </c>
      <c r="CQ80" s="144">
        <f ca="1">IFERROR(PPMT($F$89/Ввод!$G$89,SUM($J63:CQ63),$G80,$F80),0)*CQ63</f>
        <v>0</v>
      </c>
      <c r="CR80" s="144">
        <f ca="1">IFERROR(PPMT($F$89/Ввод!$G$89,SUM($J63:CR63),$G80,$F80),0)*CR63</f>
        <v>0</v>
      </c>
      <c r="CS80" s="144">
        <f ca="1">IFERROR(PPMT($F$89/Ввод!$G$89,SUM($J63:CS63),$G80,$F80),0)*CS63</f>
        <v>0</v>
      </c>
      <c r="CT80" s="144">
        <f ca="1">IFERROR(PPMT($F$89/Ввод!$G$89,SUM($J63:CT63),$G80,$F80),0)*CT63</f>
        <v>0</v>
      </c>
      <c r="CU80" s="144">
        <f ca="1">IFERROR(PPMT($F$89/Ввод!$G$89,SUM($J63:CU63),$G80,$F80),0)*CU63</f>
        <v>0</v>
      </c>
      <c r="CV80" s="144">
        <f ca="1">IFERROR(PPMT($F$89/Ввод!$G$89,SUM($J63:CV63),$G80,$F80),0)*CV63</f>
        <v>0</v>
      </c>
      <c r="CW80" s="144">
        <f ca="1">IFERROR(PPMT($F$89/Ввод!$G$89,SUM($J63:CW63),$G80,$F80),0)*CW63</f>
        <v>0</v>
      </c>
      <c r="CX80" s="144">
        <f ca="1">IFERROR(PPMT($F$89/Ввод!$G$89,SUM($J63:CX63),$G80,$F80),0)*CX63</f>
        <v>0</v>
      </c>
      <c r="CY80" s="144">
        <f ca="1">IFERROR(PPMT($F$89/Ввод!$G$89,SUM($J63:CY63),$G80,$F80),0)*CY63</f>
        <v>0</v>
      </c>
      <c r="CZ80" s="144">
        <f ca="1">IFERROR(PPMT($F$89/Ввод!$G$89,SUM($J63:CZ63),$G80,$F80),0)*CZ63</f>
        <v>0</v>
      </c>
      <c r="DA80" s="144">
        <f ca="1">IFERROR(PPMT($F$89/Ввод!$G$89,SUM($J63:DA63),$G80,$F80),0)*DA63</f>
        <v>0</v>
      </c>
      <c r="DB80" s="144">
        <f ca="1">IFERROR(PPMT($F$89/Ввод!$G$89,SUM($J63:DB63),$G80,$F80),0)*DB63</f>
        <v>0</v>
      </c>
      <c r="DC80" s="144">
        <f ca="1">IFERROR(PPMT($F$89/Ввод!$G$89,SUM($J63:DC63),$G80,$F80),0)*DC63</f>
        <v>0</v>
      </c>
      <c r="DD80" s="144">
        <f ca="1">IFERROR(PPMT($F$89/Ввод!$G$89,SUM($J63:DD63),$G80,$F80),0)*DD63</f>
        <v>0</v>
      </c>
      <c r="DE80" s="144">
        <f ca="1">IFERROR(PPMT($F$89/Ввод!$G$89,SUM($J63:DE63),$G80,$F80),0)*DE63</f>
        <v>0</v>
      </c>
      <c r="DF80" s="144">
        <f ca="1">IFERROR(PPMT($F$89/Ввод!$G$89,SUM($J63:DF63),$G80,$F80),0)*DF63</f>
        <v>0</v>
      </c>
      <c r="DG80" s="144">
        <f ca="1">IFERROR(PPMT($F$89/Ввод!$G$89,SUM($J63:DG63),$G80,$F80),0)*DG63</f>
        <v>0</v>
      </c>
      <c r="DH80" s="144">
        <f ca="1">IFERROR(PPMT($F$89/Ввод!$G$89,SUM($J63:DH63),$G80,$F80),0)*DH63</f>
        <v>0</v>
      </c>
      <c r="DI80" s="144">
        <f ca="1">IFERROR(PPMT($F$89/Ввод!$G$89,SUM($J63:DI63),$G80,$F80),0)*DI63</f>
        <v>0</v>
      </c>
      <c r="DJ80" s="144">
        <f ca="1">IFERROR(PPMT($F$89/Ввод!$G$89,SUM($J63:DJ63),$G80,$F80),0)*DJ63</f>
        <v>0</v>
      </c>
    </row>
    <row r="81" spans="1:114" ht="15" hidden="1" customHeight="1" outlineLevel="1" x14ac:dyDescent="0.25">
      <c r="B81" t="s">
        <v>315</v>
      </c>
      <c r="F81" s="144">
        <f t="shared" ca="1" si="39"/>
        <v>0</v>
      </c>
      <c r="G81" s="144">
        <f t="shared" si="40"/>
        <v>22</v>
      </c>
      <c r="I81" s="144">
        <f t="shared" ca="1" si="41"/>
        <v>0</v>
      </c>
      <c r="J81" s="144">
        <f ca="1">IFERROR(PPMT($F$89/Ввод!$G$89,SUM($J64:J64),$G81,$F81),0)*J64</f>
        <v>0</v>
      </c>
      <c r="K81" s="144">
        <f ca="1">IFERROR(PPMT($F$89/Ввод!$G$89,SUM($J64:K64),$G81,$F81),0)*K64</f>
        <v>0</v>
      </c>
      <c r="L81" s="144">
        <f ca="1">IFERROR(PPMT($F$89/Ввод!$G$89,SUM($J64:L64),$G81,$F81),0)*L64</f>
        <v>0</v>
      </c>
      <c r="M81" s="144">
        <f ca="1">IFERROR(PPMT($F$89/Ввод!$G$89,SUM($J64:M64),$G81,$F81),0)*M64</f>
        <v>0</v>
      </c>
      <c r="N81" s="144">
        <f ca="1">IFERROR(PPMT($F$89/Ввод!$G$89,SUM($J64:N64),$G81,$F81),0)*N64</f>
        <v>0</v>
      </c>
      <c r="O81" s="144">
        <f ca="1">IFERROR(PPMT($F$89/Ввод!$G$89,SUM($J64:O64),$G81,$F81),0)*O64</f>
        <v>0</v>
      </c>
      <c r="P81" s="144">
        <f ca="1">IFERROR(PPMT($F$89/Ввод!$G$89,SUM($J64:P64),$G81,$F81),0)*P64</f>
        <v>0</v>
      </c>
      <c r="Q81" s="144">
        <f ca="1">IFERROR(PPMT($F$89/Ввод!$G$89,SUM($J64:Q64),$G81,$F81),0)*Q64</f>
        <v>0</v>
      </c>
      <c r="R81" s="144">
        <f ca="1">IFERROR(PPMT($F$89/Ввод!$G$89,SUM($J64:R64),$G81,$F81),0)*R64</f>
        <v>0</v>
      </c>
      <c r="S81" s="144">
        <f ca="1">IFERROR(PPMT($F$89/Ввод!$G$89,SUM($J64:S64),$G81,$F81),0)*S64</f>
        <v>0</v>
      </c>
      <c r="T81" s="144">
        <f ca="1">IFERROR(PPMT($F$89/Ввод!$G$89,SUM($J64:T64),$G81,$F81),0)*T64</f>
        <v>0</v>
      </c>
      <c r="U81" s="144">
        <f ca="1">IFERROR(PPMT($F$89/Ввод!$G$89,SUM($J64:U64),$G81,$F81),0)*U64</f>
        <v>0</v>
      </c>
      <c r="V81" s="144">
        <f ca="1">IFERROR(PPMT($F$89/Ввод!$G$89,SUM($J64:V64),$G81,$F81),0)*V64</f>
        <v>0</v>
      </c>
      <c r="W81" s="144">
        <f ca="1">IFERROR(PPMT($F$89/Ввод!$G$89,SUM($J64:W64),$G81,$F81),0)*W64</f>
        <v>0</v>
      </c>
      <c r="X81" s="144">
        <f ca="1">IFERROR(PPMT($F$89/Ввод!$G$89,SUM($J64:X64),$G81,$F81),0)*X64</f>
        <v>0</v>
      </c>
      <c r="Y81" s="144">
        <f ca="1">IFERROR(PPMT($F$89/Ввод!$G$89,SUM($J64:Y64),$G81,$F81),0)*Y64</f>
        <v>0</v>
      </c>
      <c r="Z81" s="144">
        <f ca="1">IFERROR(PPMT($F$89/Ввод!$G$89,SUM($J64:Z64),$G81,$F81),0)*Z64</f>
        <v>0</v>
      </c>
      <c r="AA81" s="144">
        <f ca="1">IFERROR(PPMT($F$89/Ввод!$G$89,SUM($J64:AA64),$G81,$F81),0)*AA64</f>
        <v>0</v>
      </c>
      <c r="AB81" s="144">
        <f ca="1">IFERROR(PPMT($F$89/Ввод!$G$89,SUM($J64:AB64),$G81,$F81),0)*AB64</f>
        <v>0</v>
      </c>
      <c r="AC81" s="144">
        <f ca="1">IFERROR(PPMT($F$89/Ввод!$G$89,SUM($J64:AC64),$G81,$F81),0)*AC64</f>
        <v>0</v>
      </c>
      <c r="AD81" s="144">
        <f ca="1">IFERROR(PPMT($F$89/Ввод!$G$89,SUM($J64:AD64),$G81,$F81),0)*AD64</f>
        <v>0</v>
      </c>
      <c r="AE81" s="144">
        <f ca="1">IFERROR(PPMT($F$89/Ввод!$G$89,SUM($J64:AE64),$G81,$F81),0)*AE64</f>
        <v>0</v>
      </c>
      <c r="AF81" s="144">
        <f ca="1">IFERROR(PPMT($F$89/Ввод!$G$89,SUM($J64:AF64),$G81,$F81),0)*AF64</f>
        <v>0</v>
      </c>
      <c r="AG81" s="144">
        <f ca="1">IFERROR(PPMT($F$89/Ввод!$G$89,SUM($J64:AG64),$G81,$F81),0)*AG64</f>
        <v>0</v>
      </c>
      <c r="AH81" s="144">
        <f ca="1">IFERROR(PPMT($F$89/Ввод!$G$89,SUM($J64:AH64),$G81,$F81),0)*AH64</f>
        <v>0</v>
      </c>
      <c r="AI81" s="144">
        <f ca="1">IFERROR(PPMT($F$89/Ввод!$G$89,SUM($J64:AI64),$G81,$F81),0)*AI64</f>
        <v>0</v>
      </c>
      <c r="AJ81" s="144">
        <f ca="1">IFERROR(PPMT($F$89/Ввод!$G$89,SUM($J64:AJ64),$G81,$F81),0)*AJ64</f>
        <v>0</v>
      </c>
      <c r="AK81" s="144">
        <f ca="1">IFERROR(PPMT($F$89/Ввод!$G$89,SUM($J64:AK64),$G81,$F81),0)*AK64</f>
        <v>0</v>
      </c>
      <c r="AL81" s="144">
        <f ca="1">IFERROR(PPMT($F$89/Ввод!$G$89,SUM($J64:AL64),$G81,$F81),0)*AL64</f>
        <v>0</v>
      </c>
      <c r="AM81" s="144">
        <f ca="1">IFERROR(PPMT($F$89/Ввод!$G$89,SUM($J64:AM64),$G81,$F81),0)*AM64</f>
        <v>0</v>
      </c>
      <c r="AN81" s="144">
        <f ca="1">IFERROR(PPMT($F$89/Ввод!$G$89,SUM($J64:AN64),$G81,$F81),0)*AN64</f>
        <v>0</v>
      </c>
      <c r="AO81" s="144">
        <f ca="1">IFERROR(PPMT($F$89/Ввод!$G$89,SUM($J64:AO64),$G81,$F81),0)*AO64</f>
        <v>0</v>
      </c>
      <c r="AP81" s="144">
        <f ca="1">IFERROR(PPMT($F$89/Ввод!$G$89,SUM($J64:AP64),$G81,$F81),0)*AP64</f>
        <v>0</v>
      </c>
      <c r="AQ81" s="144">
        <f ca="1">IFERROR(PPMT($F$89/Ввод!$G$89,SUM($J64:AQ64),$G81,$F81),0)*AQ64</f>
        <v>0</v>
      </c>
      <c r="AR81" s="144">
        <f ca="1">IFERROR(PPMT($F$89/Ввод!$G$89,SUM($J64:AR64),$G81,$F81),0)*AR64</f>
        <v>0</v>
      </c>
      <c r="AS81" s="144">
        <f ca="1">IFERROR(PPMT($F$89/Ввод!$G$89,SUM($J64:AS64),$G81,$F81),0)*AS64</f>
        <v>0</v>
      </c>
      <c r="AT81" s="144">
        <f ca="1">IFERROR(PPMT($F$89/Ввод!$G$89,SUM($J64:AT64),$G81,$F81),0)*AT64</f>
        <v>0</v>
      </c>
      <c r="AU81" s="144">
        <f ca="1">IFERROR(PPMT($F$89/Ввод!$G$89,SUM($J64:AU64),$G81,$F81),0)*AU64</f>
        <v>0</v>
      </c>
      <c r="AV81" s="144">
        <f ca="1">IFERROR(PPMT($F$89/Ввод!$G$89,SUM($J64:AV64),$G81,$F81),0)*AV64</f>
        <v>0</v>
      </c>
      <c r="AW81" s="144">
        <f ca="1">IFERROR(PPMT($F$89/Ввод!$G$89,SUM($J64:AW64),$G81,$F81),0)*AW64</f>
        <v>0</v>
      </c>
      <c r="AX81" s="144">
        <f ca="1">IFERROR(PPMT($F$89/Ввод!$G$89,SUM($J64:AX64),$G81,$F81),0)*AX64</f>
        <v>0</v>
      </c>
      <c r="AY81" s="144">
        <f ca="1">IFERROR(PPMT($F$89/Ввод!$G$89,SUM($J64:AY64),$G81,$F81),0)*AY64</f>
        <v>0</v>
      </c>
      <c r="AZ81" s="144">
        <f ca="1">IFERROR(PPMT($F$89/Ввод!$G$89,SUM($J64:AZ64),$G81,$F81),0)*AZ64</f>
        <v>0</v>
      </c>
      <c r="BA81" s="144">
        <f ca="1">IFERROR(PPMT($F$89/Ввод!$G$89,SUM($J64:BA64),$G81,$F81),0)*BA64</f>
        <v>0</v>
      </c>
      <c r="BB81" s="144">
        <f ca="1">IFERROR(PPMT($F$89/Ввод!$G$89,SUM($J64:BB64),$G81,$F81),0)*BB64</f>
        <v>0</v>
      </c>
      <c r="BC81" s="144">
        <f ca="1">IFERROR(PPMT($F$89/Ввод!$G$89,SUM($J64:BC64),$G81,$F81),0)*BC64</f>
        <v>0</v>
      </c>
      <c r="BD81" s="144">
        <f ca="1">IFERROR(PPMT($F$89/Ввод!$G$89,SUM($J64:BD64),$G81,$F81),0)*BD64</f>
        <v>0</v>
      </c>
      <c r="BE81" s="144">
        <f ca="1">IFERROR(PPMT($F$89/Ввод!$G$89,SUM($J64:BE64),$G81,$F81),0)*BE64</f>
        <v>0</v>
      </c>
      <c r="BF81" s="144">
        <f ca="1">IFERROR(PPMT($F$89/Ввод!$G$89,SUM($J64:BF64),$G81,$F81),0)*BF64</f>
        <v>0</v>
      </c>
      <c r="BG81" s="144">
        <f ca="1">IFERROR(PPMT($F$89/Ввод!$G$89,SUM($J64:BG64),$G81,$F81),0)*BG64</f>
        <v>0</v>
      </c>
      <c r="BH81" s="144">
        <f ca="1">IFERROR(PPMT($F$89/Ввод!$G$89,SUM($J64:BH64),$G81,$F81),0)*BH64</f>
        <v>0</v>
      </c>
      <c r="BI81" s="144">
        <f ca="1">IFERROR(PPMT($F$89/Ввод!$G$89,SUM($J64:BI64),$G81,$F81),0)*BI64</f>
        <v>0</v>
      </c>
      <c r="BJ81" s="144">
        <f ca="1">IFERROR(PPMT($F$89/Ввод!$G$89,SUM($J64:BJ64),$G81,$F81),0)*BJ64</f>
        <v>0</v>
      </c>
      <c r="BK81" s="144">
        <f ca="1">IFERROR(PPMT($F$89/Ввод!$G$89,SUM($J64:BK64),$G81,$F81),0)*BK64</f>
        <v>0</v>
      </c>
      <c r="BL81" s="144">
        <f ca="1">IFERROR(PPMT($F$89/Ввод!$G$89,SUM($J64:BL64),$G81,$F81),0)*BL64</f>
        <v>0</v>
      </c>
      <c r="BM81" s="144">
        <f ca="1">IFERROR(PPMT($F$89/Ввод!$G$89,SUM($J64:BM64),$G81,$F81),0)*BM64</f>
        <v>0</v>
      </c>
      <c r="BN81" s="144">
        <f ca="1">IFERROR(PPMT($F$89/Ввод!$G$89,SUM($J64:BN64),$G81,$F81),0)*BN64</f>
        <v>0</v>
      </c>
      <c r="BO81" s="144">
        <f ca="1">IFERROR(PPMT($F$89/Ввод!$G$89,SUM($J64:BO64),$G81,$F81),0)*BO64</f>
        <v>0</v>
      </c>
      <c r="BP81" s="144">
        <f ca="1">IFERROR(PPMT($F$89/Ввод!$G$89,SUM($J64:BP64),$G81,$F81),0)*BP64</f>
        <v>0</v>
      </c>
      <c r="BQ81" s="144">
        <f ca="1">IFERROR(PPMT($F$89/Ввод!$G$89,SUM($J64:BQ64),$G81,$F81),0)*BQ64</f>
        <v>0</v>
      </c>
      <c r="BR81" s="144">
        <f ca="1">IFERROR(PPMT($F$89/Ввод!$G$89,SUM($J64:BR64),$G81,$F81),0)*BR64</f>
        <v>0</v>
      </c>
      <c r="BS81" s="144">
        <f ca="1">IFERROR(PPMT($F$89/Ввод!$G$89,SUM($J64:BS64),$G81,$F81),0)*BS64</f>
        <v>0</v>
      </c>
      <c r="BT81" s="144">
        <f ca="1">IFERROR(PPMT($F$89/Ввод!$G$89,SUM($J64:BT64),$G81,$F81),0)*BT64</f>
        <v>0</v>
      </c>
      <c r="BU81" s="144">
        <f ca="1">IFERROR(PPMT($F$89/Ввод!$G$89,SUM($J64:BU64),$G81,$F81),0)*BU64</f>
        <v>0</v>
      </c>
      <c r="BV81" s="144">
        <f ca="1">IFERROR(PPMT($F$89/Ввод!$G$89,SUM($J64:BV64),$G81,$F81),0)*BV64</f>
        <v>0</v>
      </c>
      <c r="BW81" s="144">
        <f ca="1">IFERROR(PPMT($F$89/Ввод!$G$89,SUM($J64:BW64),$G81,$F81),0)*BW64</f>
        <v>0</v>
      </c>
      <c r="BX81" s="144">
        <f ca="1">IFERROR(PPMT($F$89/Ввод!$G$89,SUM($J64:BX64),$G81,$F81),0)*BX64</f>
        <v>0</v>
      </c>
      <c r="BY81" s="144">
        <f ca="1">IFERROR(PPMT($F$89/Ввод!$G$89,SUM($J64:BY64),$G81,$F81),0)*BY64</f>
        <v>0</v>
      </c>
      <c r="BZ81" s="144">
        <f ca="1">IFERROR(PPMT($F$89/Ввод!$G$89,SUM($J64:BZ64),$G81,$F81),0)*BZ64</f>
        <v>0</v>
      </c>
      <c r="CA81" s="144">
        <f ca="1">IFERROR(PPMT($F$89/Ввод!$G$89,SUM($J64:CA64),$G81,$F81),0)*CA64</f>
        <v>0</v>
      </c>
      <c r="CB81" s="144">
        <f ca="1">IFERROR(PPMT($F$89/Ввод!$G$89,SUM($J64:CB64),$G81,$F81),0)*CB64</f>
        <v>0</v>
      </c>
      <c r="CC81" s="144">
        <f ca="1">IFERROR(PPMT($F$89/Ввод!$G$89,SUM($J64:CC64),$G81,$F81),0)*CC64</f>
        <v>0</v>
      </c>
      <c r="CD81" s="144">
        <f ca="1">IFERROR(PPMT($F$89/Ввод!$G$89,SUM($J64:CD64),$G81,$F81),0)*CD64</f>
        <v>0</v>
      </c>
      <c r="CE81" s="144">
        <f ca="1">IFERROR(PPMT($F$89/Ввод!$G$89,SUM($J64:CE64),$G81,$F81),0)*CE64</f>
        <v>0</v>
      </c>
      <c r="CF81" s="144">
        <f ca="1">IFERROR(PPMT($F$89/Ввод!$G$89,SUM($J64:CF64),$G81,$F81),0)*CF64</f>
        <v>0</v>
      </c>
      <c r="CG81" s="144">
        <f ca="1">IFERROR(PPMT($F$89/Ввод!$G$89,SUM($J64:CG64),$G81,$F81),0)*CG64</f>
        <v>0</v>
      </c>
      <c r="CH81" s="144">
        <f ca="1">IFERROR(PPMT($F$89/Ввод!$G$89,SUM($J64:CH64),$G81,$F81),0)*CH64</f>
        <v>0</v>
      </c>
      <c r="CI81" s="144">
        <f ca="1">IFERROR(PPMT($F$89/Ввод!$G$89,SUM($J64:CI64),$G81,$F81),0)*CI64</f>
        <v>0</v>
      </c>
      <c r="CJ81" s="144">
        <f ca="1">IFERROR(PPMT($F$89/Ввод!$G$89,SUM($J64:CJ64),$G81,$F81),0)*CJ64</f>
        <v>0</v>
      </c>
      <c r="CK81" s="144">
        <f ca="1">IFERROR(PPMT($F$89/Ввод!$G$89,SUM($J64:CK64),$G81,$F81),0)*CK64</f>
        <v>0</v>
      </c>
      <c r="CL81" s="144">
        <f ca="1">IFERROR(PPMT($F$89/Ввод!$G$89,SUM($J64:CL64),$G81,$F81),0)*CL64</f>
        <v>0</v>
      </c>
      <c r="CM81" s="144">
        <f ca="1">IFERROR(PPMT($F$89/Ввод!$G$89,SUM($J64:CM64),$G81,$F81),0)*CM64</f>
        <v>0</v>
      </c>
      <c r="CN81" s="144">
        <f ca="1">IFERROR(PPMT($F$89/Ввод!$G$89,SUM($J64:CN64),$G81,$F81),0)*CN64</f>
        <v>0</v>
      </c>
      <c r="CO81" s="144">
        <f ca="1">IFERROR(PPMT($F$89/Ввод!$G$89,SUM($J64:CO64),$G81,$F81),0)*CO64</f>
        <v>0</v>
      </c>
      <c r="CP81" s="144">
        <f ca="1">IFERROR(PPMT($F$89/Ввод!$G$89,SUM($J64:CP64),$G81,$F81),0)*CP64</f>
        <v>0</v>
      </c>
      <c r="CQ81" s="144">
        <f ca="1">IFERROR(PPMT($F$89/Ввод!$G$89,SUM($J64:CQ64),$G81,$F81),0)*CQ64</f>
        <v>0</v>
      </c>
      <c r="CR81" s="144">
        <f ca="1">IFERROR(PPMT($F$89/Ввод!$G$89,SUM($J64:CR64),$G81,$F81),0)*CR64</f>
        <v>0</v>
      </c>
      <c r="CS81" s="144">
        <f ca="1">IFERROR(PPMT($F$89/Ввод!$G$89,SUM($J64:CS64),$G81,$F81),0)*CS64</f>
        <v>0</v>
      </c>
      <c r="CT81" s="144">
        <f ca="1">IFERROR(PPMT($F$89/Ввод!$G$89,SUM($J64:CT64),$G81,$F81),0)*CT64</f>
        <v>0</v>
      </c>
      <c r="CU81" s="144">
        <f ca="1">IFERROR(PPMT($F$89/Ввод!$G$89,SUM($J64:CU64),$G81,$F81),0)*CU64</f>
        <v>0</v>
      </c>
      <c r="CV81" s="144">
        <f ca="1">IFERROR(PPMT($F$89/Ввод!$G$89,SUM($J64:CV64),$G81,$F81),0)*CV64</f>
        <v>0</v>
      </c>
      <c r="CW81" s="144">
        <f ca="1">IFERROR(PPMT($F$89/Ввод!$G$89,SUM($J64:CW64),$G81,$F81),0)*CW64</f>
        <v>0</v>
      </c>
      <c r="CX81" s="144">
        <f ca="1">IFERROR(PPMT($F$89/Ввод!$G$89,SUM($J64:CX64),$G81,$F81),0)*CX64</f>
        <v>0</v>
      </c>
      <c r="CY81" s="144">
        <f ca="1">IFERROR(PPMT($F$89/Ввод!$G$89,SUM($J64:CY64),$G81,$F81),0)*CY64</f>
        <v>0</v>
      </c>
      <c r="CZ81" s="144">
        <f ca="1">IFERROR(PPMT($F$89/Ввод!$G$89,SUM($J64:CZ64),$G81,$F81),0)*CZ64</f>
        <v>0</v>
      </c>
      <c r="DA81" s="144">
        <f ca="1">IFERROR(PPMT($F$89/Ввод!$G$89,SUM($J64:DA64),$G81,$F81),0)*DA64</f>
        <v>0</v>
      </c>
      <c r="DB81" s="144">
        <f ca="1">IFERROR(PPMT($F$89/Ввод!$G$89,SUM($J64:DB64),$G81,$F81),0)*DB64</f>
        <v>0</v>
      </c>
      <c r="DC81" s="144">
        <f ca="1">IFERROR(PPMT($F$89/Ввод!$G$89,SUM($J64:DC64),$G81,$F81),0)*DC64</f>
        <v>0</v>
      </c>
      <c r="DD81" s="144">
        <f ca="1">IFERROR(PPMT($F$89/Ввод!$G$89,SUM($J64:DD64),$G81,$F81),0)*DD64</f>
        <v>0</v>
      </c>
      <c r="DE81" s="144">
        <f ca="1">IFERROR(PPMT($F$89/Ввод!$G$89,SUM($J64:DE64),$G81,$F81),0)*DE64</f>
        <v>0</v>
      </c>
      <c r="DF81" s="144">
        <f ca="1">IFERROR(PPMT($F$89/Ввод!$G$89,SUM($J64:DF64),$G81,$F81),0)*DF64</f>
        <v>0</v>
      </c>
      <c r="DG81" s="144">
        <f ca="1">IFERROR(PPMT($F$89/Ввод!$G$89,SUM($J64:DG64),$G81,$F81),0)*DG64</f>
        <v>0</v>
      </c>
      <c r="DH81" s="144">
        <f ca="1">IFERROR(PPMT($F$89/Ввод!$G$89,SUM($J64:DH64),$G81,$F81),0)*DH64</f>
        <v>0</v>
      </c>
      <c r="DI81" s="144">
        <f ca="1">IFERROR(PPMT($F$89/Ввод!$G$89,SUM($J64:DI64),$G81,$F81),0)*DI64</f>
        <v>0</v>
      </c>
      <c r="DJ81" s="144">
        <f ca="1">IFERROR(PPMT($F$89/Ввод!$G$89,SUM($J64:DJ64),$G81,$F81),0)*DJ64</f>
        <v>0</v>
      </c>
    </row>
    <row r="82" spans="1:114" ht="15" hidden="1" customHeight="1" outlineLevel="1" x14ac:dyDescent="0.25">
      <c r="B82" t="s">
        <v>316</v>
      </c>
      <c r="F82" s="144">
        <f t="shared" ca="1" si="39"/>
        <v>0</v>
      </c>
      <c r="G82" s="144">
        <f t="shared" si="40"/>
        <v>21</v>
      </c>
      <c r="I82" s="144">
        <f t="shared" ca="1" si="41"/>
        <v>0</v>
      </c>
      <c r="J82" s="144">
        <f ca="1">IFERROR(PPMT($F$89/Ввод!$G$89,SUM($J65:J65),$G82,$F82),0)*J65</f>
        <v>0</v>
      </c>
      <c r="K82" s="144">
        <f ca="1">IFERROR(PPMT($F$89/Ввод!$G$89,SUM($J65:K65),$G82,$F82),0)*K65</f>
        <v>0</v>
      </c>
      <c r="L82" s="144">
        <f ca="1">IFERROR(PPMT($F$89/Ввод!$G$89,SUM($J65:L65),$G82,$F82),0)*L65</f>
        <v>0</v>
      </c>
      <c r="M82" s="144">
        <f ca="1">IFERROR(PPMT($F$89/Ввод!$G$89,SUM($J65:M65),$G82,$F82),0)*M65</f>
        <v>0</v>
      </c>
      <c r="N82" s="144">
        <f ca="1">IFERROR(PPMT($F$89/Ввод!$G$89,SUM($J65:N65),$G82,$F82),0)*N65</f>
        <v>0</v>
      </c>
      <c r="O82" s="144">
        <f ca="1">IFERROR(PPMT($F$89/Ввод!$G$89,SUM($J65:O65),$G82,$F82),0)*O65</f>
        <v>0</v>
      </c>
      <c r="P82" s="144">
        <f ca="1">IFERROR(PPMT($F$89/Ввод!$G$89,SUM($J65:P65),$G82,$F82),0)*P65</f>
        <v>0</v>
      </c>
      <c r="Q82" s="144">
        <f ca="1">IFERROR(PPMT($F$89/Ввод!$G$89,SUM($J65:Q65),$G82,$F82),0)*Q65</f>
        <v>0</v>
      </c>
      <c r="R82" s="144">
        <f ca="1">IFERROR(PPMT($F$89/Ввод!$G$89,SUM($J65:R65),$G82,$F82),0)*R65</f>
        <v>0</v>
      </c>
      <c r="S82" s="144">
        <f ca="1">IFERROR(PPMT($F$89/Ввод!$G$89,SUM($J65:S65),$G82,$F82),0)*S65</f>
        <v>0</v>
      </c>
      <c r="T82" s="144">
        <f ca="1">IFERROR(PPMT($F$89/Ввод!$G$89,SUM($J65:T65),$G82,$F82),0)*T65</f>
        <v>0</v>
      </c>
      <c r="U82" s="144">
        <f ca="1">IFERROR(PPMT($F$89/Ввод!$G$89,SUM($J65:U65),$G82,$F82),0)*U65</f>
        <v>0</v>
      </c>
      <c r="V82" s="144">
        <f ca="1">IFERROR(PPMT($F$89/Ввод!$G$89,SUM($J65:V65),$G82,$F82),0)*V65</f>
        <v>0</v>
      </c>
      <c r="W82" s="144">
        <f ca="1">IFERROR(PPMT($F$89/Ввод!$G$89,SUM($J65:W65),$G82,$F82),0)*W65</f>
        <v>0</v>
      </c>
      <c r="X82" s="144">
        <f ca="1">IFERROR(PPMT($F$89/Ввод!$G$89,SUM($J65:X65),$G82,$F82),0)*X65</f>
        <v>0</v>
      </c>
      <c r="Y82" s="144">
        <f ca="1">IFERROR(PPMT($F$89/Ввод!$G$89,SUM($J65:Y65),$G82,$F82),0)*Y65</f>
        <v>0</v>
      </c>
      <c r="Z82" s="144">
        <f ca="1">IFERROR(PPMT($F$89/Ввод!$G$89,SUM($J65:Z65),$G82,$F82),0)*Z65</f>
        <v>0</v>
      </c>
      <c r="AA82" s="144">
        <f ca="1">IFERROR(PPMT($F$89/Ввод!$G$89,SUM($J65:AA65),$G82,$F82),0)*AA65</f>
        <v>0</v>
      </c>
      <c r="AB82" s="144">
        <f ca="1">IFERROR(PPMT($F$89/Ввод!$G$89,SUM($J65:AB65),$G82,$F82),0)*AB65</f>
        <v>0</v>
      </c>
      <c r="AC82" s="144">
        <f ca="1">IFERROR(PPMT($F$89/Ввод!$G$89,SUM($J65:AC65),$G82,$F82),0)*AC65</f>
        <v>0</v>
      </c>
      <c r="AD82" s="144">
        <f ca="1">IFERROR(PPMT($F$89/Ввод!$G$89,SUM($J65:AD65),$G82,$F82),0)*AD65</f>
        <v>0</v>
      </c>
      <c r="AE82" s="144">
        <f ca="1">IFERROR(PPMT($F$89/Ввод!$G$89,SUM($J65:AE65),$G82,$F82),0)*AE65</f>
        <v>0</v>
      </c>
      <c r="AF82" s="144">
        <f ca="1">IFERROR(PPMT($F$89/Ввод!$G$89,SUM($J65:AF65),$G82,$F82),0)*AF65</f>
        <v>0</v>
      </c>
      <c r="AG82" s="144">
        <f ca="1">IFERROR(PPMT($F$89/Ввод!$G$89,SUM($J65:AG65),$G82,$F82),0)*AG65</f>
        <v>0</v>
      </c>
      <c r="AH82" s="144">
        <f ca="1">IFERROR(PPMT($F$89/Ввод!$G$89,SUM($J65:AH65),$G82,$F82),0)*AH65</f>
        <v>0</v>
      </c>
      <c r="AI82" s="144">
        <f ca="1">IFERROR(PPMT($F$89/Ввод!$G$89,SUM($J65:AI65),$G82,$F82),0)*AI65</f>
        <v>0</v>
      </c>
      <c r="AJ82" s="144">
        <f ca="1">IFERROR(PPMT($F$89/Ввод!$G$89,SUM($J65:AJ65),$G82,$F82),0)*AJ65</f>
        <v>0</v>
      </c>
      <c r="AK82" s="144">
        <f ca="1">IFERROR(PPMT($F$89/Ввод!$G$89,SUM($J65:AK65),$G82,$F82),0)*AK65</f>
        <v>0</v>
      </c>
      <c r="AL82" s="144">
        <f ca="1">IFERROR(PPMT($F$89/Ввод!$G$89,SUM($J65:AL65),$G82,$F82),0)*AL65</f>
        <v>0</v>
      </c>
      <c r="AM82" s="144">
        <f ca="1">IFERROR(PPMT($F$89/Ввод!$G$89,SUM($J65:AM65),$G82,$F82),0)*AM65</f>
        <v>0</v>
      </c>
      <c r="AN82" s="144">
        <f ca="1">IFERROR(PPMT($F$89/Ввод!$G$89,SUM($J65:AN65),$G82,$F82),0)*AN65</f>
        <v>0</v>
      </c>
      <c r="AO82" s="144">
        <f ca="1">IFERROR(PPMT($F$89/Ввод!$G$89,SUM($J65:AO65),$G82,$F82),0)*AO65</f>
        <v>0</v>
      </c>
      <c r="AP82" s="144">
        <f ca="1">IFERROR(PPMT($F$89/Ввод!$G$89,SUM($J65:AP65),$G82,$F82),0)*AP65</f>
        <v>0</v>
      </c>
      <c r="AQ82" s="144">
        <f ca="1">IFERROR(PPMT($F$89/Ввод!$G$89,SUM($J65:AQ65),$G82,$F82),0)*AQ65</f>
        <v>0</v>
      </c>
      <c r="AR82" s="144">
        <f ca="1">IFERROR(PPMT($F$89/Ввод!$G$89,SUM($J65:AR65),$G82,$F82),0)*AR65</f>
        <v>0</v>
      </c>
      <c r="AS82" s="144">
        <f ca="1">IFERROR(PPMT($F$89/Ввод!$G$89,SUM($J65:AS65),$G82,$F82),0)*AS65</f>
        <v>0</v>
      </c>
      <c r="AT82" s="144">
        <f ca="1">IFERROR(PPMT($F$89/Ввод!$G$89,SUM($J65:AT65),$G82,$F82),0)*AT65</f>
        <v>0</v>
      </c>
      <c r="AU82" s="144">
        <f ca="1">IFERROR(PPMT($F$89/Ввод!$G$89,SUM($J65:AU65),$G82,$F82),0)*AU65</f>
        <v>0</v>
      </c>
      <c r="AV82" s="144">
        <f ca="1">IFERROR(PPMT($F$89/Ввод!$G$89,SUM($J65:AV65),$G82,$F82),0)*AV65</f>
        <v>0</v>
      </c>
      <c r="AW82" s="144">
        <f ca="1">IFERROR(PPMT($F$89/Ввод!$G$89,SUM($J65:AW65),$G82,$F82),0)*AW65</f>
        <v>0</v>
      </c>
      <c r="AX82" s="144">
        <f ca="1">IFERROR(PPMT($F$89/Ввод!$G$89,SUM($J65:AX65),$G82,$F82),0)*AX65</f>
        <v>0</v>
      </c>
      <c r="AY82" s="144">
        <f ca="1">IFERROR(PPMT($F$89/Ввод!$G$89,SUM($J65:AY65),$G82,$F82),0)*AY65</f>
        <v>0</v>
      </c>
      <c r="AZ82" s="144">
        <f ca="1">IFERROR(PPMT($F$89/Ввод!$G$89,SUM($J65:AZ65),$G82,$F82),0)*AZ65</f>
        <v>0</v>
      </c>
      <c r="BA82" s="144">
        <f ca="1">IFERROR(PPMT($F$89/Ввод!$G$89,SUM($J65:BA65),$G82,$F82),0)*BA65</f>
        <v>0</v>
      </c>
      <c r="BB82" s="144">
        <f ca="1">IFERROR(PPMT($F$89/Ввод!$G$89,SUM($J65:BB65),$G82,$F82),0)*BB65</f>
        <v>0</v>
      </c>
      <c r="BC82" s="144">
        <f ca="1">IFERROR(PPMT($F$89/Ввод!$G$89,SUM($J65:BC65),$G82,$F82),0)*BC65</f>
        <v>0</v>
      </c>
      <c r="BD82" s="144">
        <f ca="1">IFERROR(PPMT($F$89/Ввод!$G$89,SUM($J65:BD65),$G82,$F82),0)*BD65</f>
        <v>0</v>
      </c>
      <c r="BE82" s="144">
        <f ca="1">IFERROR(PPMT($F$89/Ввод!$G$89,SUM($J65:BE65),$G82,$F82),0)*BE65</f>
        <v>0</v>
      </c>
      <c r="BF82" s="144">
        <f ca="1">IFERROR(PPMT($F$89/Ввод!$G$89,SUM($J65:BF65),$G82,$F82),0)*BF65</f>
        <v>0</v>
      </c>
      <c r="BG82" s="144">
        <f ca="1">IFERROR(PPMT($F$89/Ввод!$G$89,SUM($J65:BG65),$G82,$F82),0)*BG65</f>
        <v>0</v>
      </c>
      <c r="BH82" s="144">
        <f ca="1">IFERROR(PPMT($F$89/Ввод!$G$89,SUM($J65:BH65),$G82,$F82),0)*BH65</f>
        <v>0</v>
      </c>
      <c r="BI82" s="144">
        <f ca="1">IFERROR(PPMT($F$89/Ввод!$G$89,SUM($J65:BI65),$G82,$F82),0)*BI65</f>
        <v>0</v>
      </c>
      <c r="BJ82" s="144">
        <f ca="1">IFERROR(PPMT($F$89/Ввод!$G$89,SUM($J65:BJ65),$G82,$F82),0)*BJ65</f>
        <v>0</v>
      </c>
      <c r="BK82" s="144">
        <f ca="1">IFERROR(PPMT($F$89/Ввод!$G$89,SUM($J65:BK65),$G82,$F82),0)*BK65</f>
        <v>0</v>
      </c>
      <c r="BL82" s="144">
        <f ca="1">IFERROR(PPMT($F$89/Ввод!$G$89,SUM($J65:BL65),$G82,$F82),0)*BL65</f>
        <v>0</v>
      </c>
      <c r="BM82" s="144">
        <f ca="1">IFERROR(PPMT($F$89/Ввод!$G$89,SUM($J65:BM65),$G82,$F82),0)*BM65</f>
        <v>0</v>
      </c>
      <c r="BN82" s="144">
        <f ca="1">IFERROR(PPMT($F$89/Ввод!$G$89,SUM($J65:BN65),$G82,$F82),0)*BN65</f>
        <v>0</v>
      </c>
      <c r="BO82" s="144">
        <f ca="1">IFERROR(PPMT($F$89/Ввод!$G$89,SUM($J65:BO65),$G82,$F82),0)*BO65</f>
        <v>0</v>
      </c>
      <c r="BP82" s="144">
        <f ca="1">IFERROR(PPMT($F$89/Ввод!$G$89,SUM($J65:BP65),$G82,$F82),0)*BP65</f>
        <v>0</v>
      </c>
      <c r="BQ82" s="144">
        <f ca="1">IFERROR(PPMT($F$89/Ввод!$G$89,SUM($J65:BQ65),$G82,$F82),0)*BQ65</f>
        <v>0</v>
      </c>
      <c r="BR82" s="144">
        <f ca="1">IFERROR(PPMT($F$89/Ввод!$G$89,SUM($J65:BR65),$G82,$F82),0)*BR65</f>
        <v>0</v>
      </c>
      <c r="BS82" s="144">
        <f ca="1">IFERROR(PPMT($F$89/Ввод!$G$89,SUM($J65:BS65),$G82,$F82),0)*BS65</f>
        <v>0</v>
      </c>
      <c r="BT82" s="144">
        <f ca="1">IFERROR(PPMT($F$89/Ввод!$G$89,SUM($J65:BT65),$G82,$F82),0)*BT65</f>
        <v>0</v>
      </c>
      <c r="BU82" s="144">
        <f ca="1">IFERROR(PPMT($F$89/Ввод!$G$89,SUM($J65:BU65),$G82,$F82),0)*BU65</f>
        <v>0</v>
      </c>
      <c r="BV82" s="144">
        <f ca="1">IFERROR(PPMT($F$89/Ввод!$G$89,SUM($J65:BV65),$G82,$F82),0)*BV65</f>
        <v>0</v>
      </c>
      <c r="BW82" s="144">
        <f ca="1">IFERROR(PPMT($F$89/Ввод!$G$89,SUM($J65:BW65),$G82,$F82),0)*BW65</f>
        <v>0</v>
      </c>
      <c r="BX82" s="144">
        <f ca="1">IFERROR(PPMT($F$89/Ввод!$G$89,SUM($J65:BX65),$G82,$F82),0)*BX65</f>
        <v>0</v>
      </c>
      <c r="BY82" s="144">
        <f ca="1">IFERROR(PPMT($F$89/Ввод!$G$89,SUM($J65:BY65),$G82,$F82),0)*BY65</f>
        <v>0</v>
      </c>
      <c r="BZ82" s="144">
        <f ca="1">IFERROR(PPMT($F$89/Ввод!$G$89,SUM($J65:BZ65),$G82,$F82),0)*BZ65</f>
        <v>0</v>
      </c>
      <c r="CA82" s="144">
        <f ca="1">IFERROR(PPMT($F$89/Ввод!$G$89,SUM($J65:CA65),$G82,$F82),0)*CA65</f>
        <v>0</v>
      </c>
      <c r="CB82" s="144">
        <f ca="1">IFERROR(PPMT($F$89/Ввод!$G$89,SUM($J65:CB65),$G82,$F82),0)*CB65</f>
        <v>0</v>
      </c>
      <c r="CC82" s="144">
        <f ca="1">IFERROR(PPMT($F$89/Ввод!$G$89,SUM($J65:CC65),$G82,$F82),0)*CC65</f>
        <v>0</v>
      </c>
      <c r="CD82" s="144">
        <f ca="1">IFERROR(PPMT($F$89/Ввод!$G$89,SUM($J65:CD65),$G82,$F82),0)*CD65</f>
        <v>0</v>
      </c>
      <c r="CE82" s="144">
        <f ca="1">IFERROR(PPMT($F$89/Ввод!$G$89,SUM($J65:CE65),$G82,$F82),0)*CE65</f>
        <v>0</v>
      </c>
      <c r="CF82" s="144">
        <f ca="1">IFERROR(PPMT($F$89/Ввод!$G$89,SUM($J65:CF65),$G82,$F82),0)*CF65</f>
        <v>0</v>
      </c>
      <c r="CG82" s="144">
        <f ca="1">IFERROR(PPMT($F$89/Ввод!$G$89,SUM($J65:CG65),$G82,$F82),0)*CG65</f>
        <v>0</v>
      </c>
      <c r="CH82" s="144">
        <f ca="1">IFERROR(PPMT($F$89/Ввод!$G$89,SUM($J65:CH65),$G82,$F82),0)*CH65</f>
        <v>0</v>
      </c>
      <c r="CI82" s="144">
        <f ca="1">IFERROR(PPMT($F$89/Ввод!$G$89,SUM($J65:CI65),$G82,$F82),0)*CI65</f>
        <v>0</v>
      </c>
      <c r="CJ82" s="144">
        <f ca="1">IFERROR(PPMT($F$89/Ввод!$G$89,SUM($J65:CJ65),$G82,$F82),0)*CJ65</f>
        <v>0</v>
      </c>
      <c r="CK82" s="144">
        <f ca="1">IFERROR(PPMT($F$89/Ввод!$G$89,SUM($J65:CK65),$G82,$F82),0)*CK65</f>
        <v>0</v>
      </c>
      <c r="CL82" s="144">
        <f ca="1">IFERROR(PPMT($F$89/Ввод!$G$89,SUM($J65:CL65),$G82,$F82),0)*CL65</f>
        <v>0</v>
      </c>
      <c r="CM82" s="144">
        <f ca="1">IFERROR(PPMT($F$89/Ввод!$G$89,SUM($J65:CM65),$G82,$F82),0)*CM65</f>
        <v>0</v>
      </c>
      <c r="CN82" s="144">
        <f ca="1">IFERROR(PPMT($F$89/Ввод!$G$89,SUM($J65:CN65),$G82,$F82),0)*CN65</f>
        <v>0</v>
      </c>
      <c r="CO82" s="144">
        <f ca="1">IFERROR(PPMT($F$89/Ввод!$G$89,SUM($J65:CO65),$G82,$F82),0)*CO65</f>
        <v>0</v>
      </c>
      <c r="CP82" s="144">
        <f ca="1">IFERROR(PPMT($F$89/Ввод!$G$89,SUM($J65:CP65),$G82,$F82),0)*CP65</f>
        <v>0</v>
      </c>
      <c r="CQ82" s="144">
        <f ca="1">IFERROR(PPMT($F$89/Ввод!$G$89,SUM($J65:CQ65),$G82,$F82),0)*CQ65</f>
        <v>0</v>
      </c>
      <c r="CR82" s="144">
        <f ca="1">IFERROR(PPMT($F$89/Ввод!$G$89,SUM($J65:CR65),$G82,$F82),0)*CR65</f>
        <v>0</v>
      </c>
      <c r="CS82" s="144">
        <f ca="1">IFERROR(PPMT($F$89/Ввод!$G$89,SUM($J65:CS65),$G82,$F82),0)*CS65</f>
        <v>0</v>
      </c>
      <c r="CT82" s="144">
        <f ca="1">IFERROR(PPMT($F$89/Ввод!$G$89,SUM($J65:CT65),$G82,$F82),0)*CT65</f>
        <v>0</v>
      </c>
      <c r="CU82" s="144">
        <f ca="1">IFERROR(PPMT($F$89/Ввод!$G$89,SUM($J65:CU65),$G82,$F82),0)*CU65</f>
        <v>0</v>
      </c>
      <c r="CV82" s="144">
        <f ca="1">IFERROR(PPMT($F$89/Ввод!$G$89,SUM($J65:CV65),$G82,$F82),0)*CV65</f>
        <v>0</v>
      </c>
      <c r="CW82" s="144">
        <f ca="1">IFERROR(PPMT($F$89/Ввод!$G$89,SUM($J65:CW65),$G82,$F82),0)*CW65</f>
        <v>0</v>
      </c>
      <c r="CX82" s="144">
        <f ca="1">IFERROR(PPMT($F$89/Ввод!$G$89,SUM($J65:CX65),$G82,$F82),0)*CX65</f>
        <v>0</v>
      </c>
      <c r="CY82" s="144">
        <f ca="1">IFERROR(PPMT($F$89/Ввод!$G$89,SUM($J65:CY65),$G82,$F82),0)*CY65</f>
        <v>0</v>
      </c>
      <c r="CZ82" s="144">
        <f ca="1">IFERROR(PPMT($F$89/Ввод!$G$89,SUM($J65:CZ65),$G82,$F82),0)*CZ65</f>
        <v>0</v>
      </c>
      <c r="DA82" s="144">
        <f ca="1">IFERROR(PPMT($F$89/Ввод!$G$89,SUM($J65:DA65),$G82,$F82),0)*DA65</f>
        <v>0</v>
      </c>
      <c r="DB82" s="144">
        <f ca="1">IFERROR(PPMT($F$89/Ввод!$G$89,SUM($J65:DB65),$G82,$F82),0)*DB65</f>
        <v>0</v>
      </c>
      <c r="DC82" s="144">
        <f ca="1">IFERROR(PPMT($F$89/Ввод!$G$89,SUM($J65:DC65),$G82,$F82),0)*DC65</f>
        <v>0</v>
      </c>
      <c r="DD82" s="144">
        <f ca="1">IFERROR(PPMT($F$89/Ввод!$G$89,SUM($J65:DD65),$G82,$F82),0)*DD65</f>
        <v>0</v>
      </c>
      <c r="DE82" s="144">
        <f ca="1">IFERROR(PPMT($F$89/Ввод!$G$89,SUM($J65:DE65),$G82,$F82),0)*DE65</f>
        <v>0</v>
      </c>
      <c r="DF82" s="144">
        <f ca="1">IFERROR(PPMT($F$89/Ввод!$G$89,SUM($J65:DF65),$G82,$F82),0)*DF65</f>
        <v>0</v>
      </c>
      <c r="DG82" s="144">
        <f ca="1">IFERROR(PPMT($F$89/Ввод!$G$89,SUM($J65:DG65),$G82,$F82),0)*DG65</f>
        <v>0</v>
      </c>
      <c r="DH82" s="144">
        <f ca="1">IFERROR(PPMT($F$89/Ввод!$G$89,SUM($J65:DH65),$G82,$F82),0)*DH65</f>
        <v>0</v>
      </c>
      <c r="DI82" s="144">
        <f ca="1">IFERROR(PPMT($F$89/Ввод!$G$89,SUM($J65:DI65),$G82,$F82),0)*DI65</f>
        <v>0</v>
      </c>
      <c r="DJ82" s="144">
        <f ca="1">IFERROR(PPMT($F$89/Ввод!$G$89,SUM($J65:DJ65),$G82,$F82),0)*DJ65</f>
        <v>0</v>
      </c>
    </row>
    <row r="83" spans="1:114" ht="15" hidden="1" customHeight="1" outlineLevel="1" x14ac:dyDescent="0.25">
      <c r="B83" t="s">
        <v>500</v>
      </c>
      <c r="F83" s="144">
        <f t="shared" ref="F83:G83" ca="1" si="42">H66</f>
        <v>0</v>
      </c>
      <c r="G83" s="144">
        <f t="shared" si="42"/>
        <v>20</v>
      </c>
      <c r="I83" s="144">
        <f t="shared" ref="I83:I86" ca="1" si="43">SUM(J83:DJ83)</f>
        <v>0</v>
      </c>
      <c r="J83" s="144">
        <f ca="1">IFERROR(PPMT($F$89/Ввод!$G$89,SUM($J66:J66),$G83,$F83),0)*J66</f>
        <v>0</v>
      </c>
      <c r="K83" s="144">
        <f ca="1">IFERROR(PPMT($F$89/Ввод!$G$89,SUM($J66:K66),$G83,$F83),0)*K66</f>
        <v>0</v>
      </c>
      <c r="L83" s="144">
        <f ca="1">IFERROR(PPMT($F$89/Ввод!$G$89,SUM($J66:L66),$G83,$F83),0)*L66</f>
        <v>0</v>
      </c>
      <c r="M83" s="144">
        <f ca="1">IFERROR(PPMT($F$89/Ввод!$G$89,SUM($J66:M66),$G83,$F83),0)*M66</f>
        <v>0</v>
      </c>
      <c r="N83" s="144">
        <f ca="1">IFERROR(PPMT($F$89/Ввод!$G$89,SUM($J66:N66),$G83,$F83),0)*N66</f>
        <v>0</v>
      </c>
      <c r="O83" s="144">
        <f ca="1">IFERROR(PPMT($F$89/Ввод!$G$89,SUM($J66:O66),$G83,$F83),0)*O66</f>
        <v>0</v>
      </c>
      <c r="P83" s="144">
        <f ca="1">IFERROR(PPMT($F$89/Ввод!$G$89,SUM($J66:P66),$G83,$F83),0)*P66</f>
        <v>0</v>
      </c>
      <c r="Q83" s="144">
        <f ca="1">IFERROR(PPMT($F$89/Ввод!$G$89,SUM($J66:Q66),$G83,$F83),0)*Q66</f>
        <v>0</v>
      </c>
      <c r="R83" s="144">
        <f ca="1">IFERROR(PPMT($F$89/Ввод!$G$89,SUM($J66:R66),$G83,$F83),0)*R66</f>
        <v>0</v>
      </c>
      <c r="S83" s="144">
        <f ca="1">IFERROR(PPMT($F$89/Ввод!$G$89,SUM($J66:S66),$G83,$F83),0)*S66</f>
        <v>0</v>
      </c>
      <c r="T83" s="144">
        <f ca="1">IFERROR(PPMT($F$89/Ввод!$G$89,SUM($J66:T66),$G83,$F83),0)*T66</f>
        <v>0</v>
      </c>
      <c r="U83" s="144">
        <f ca="1">IFERROR(PPMT($F$89/Ввод!$G$89,SUM($J66:U66),$G83,$F83),0)*U66</f>
        <v>0</v>
      </c>
      <c r="V83" s="144">
        <f ca="1">IFERROR(PPMT($F$89/Ввод!$G$89,SUM($J66:V66),$G83,$F83),0)*V66</f>
        <v>0</v>
      </c>
      <c r="W83" s="144">
        <f ca="1">IFERROR(PPMT($F$89/Ввод!$G$89,SUM($J66:W66),$G83,$F83),0)*W66</f>
        <v>0</v>
      </c>
      <c r="X83" s="144">
        <f ca="1">IFERROR(PPMT($F$89/Ввод!$G$89,SUM($J66:X66),$G83,$F83),0)*X66</f>
        <v>0</v>
      </c>
      <c r="Y83" s="144">
        <f ca="1">IFERROR(PPMT($F$89/Ввод!$G$89,SUM($J66:Y66),$G83,$F83),0)*Y66</f>
        <v>0</v>
      </c>
      <c r="Z83" s="144">
        <f ca="1">IFERROR(PPMT($F$89/Ввод!$G$89,SUM($J66:Z66),$G83,$F83),0)*Z66</f>
        <v>0</v>
      </c>
      <c r="AA83" s="144">
        <f ca="1">IFERROR(PPMT($F$89/Ввод!$G$89,SUM($J66:AA66),$G83,$F83),0)*AA66</f>
        <v>0</v>
      </c>
      <c r="AB83" s="144">
        <f ca="1">IFERROR(PPMT($F$89/Ввод!$G$89,SUM($J66:AB66),$G83,$F83),0)*AB66</f>
        <v>0</v>
      </c>
      <c r="AC83" s="144">
        <f ca="1">IFERROR(PPMT($F$89/Ввод!$G$89,SUM($J66:AC66),$G83,$F83),0)*AC66</f>
        <v>0</v>
      </c>
      <c r="AD83" s="144">
        <f ca="1">IFERROR(PPMT($F$89/Ввод!$G$89,SUM($J66:AD66),$G83,$F83),0)*AD66</f>
        <v>0</v>
      </c>
      <c r="AE83" s="144">
        <f ca="1">IFERROR(PPMT($F$89/Ввод!$G$89,SUM($J66:AE66),$G83,$F83),0)*AE66</f>
        <v>0</v>
      </c>
      <c r="AF83" s="144">
        <f ca="1">IFERROR(PPMT($F$89/Ввод!$G$89,SUM($J66:AF66),$G83,$F83),0)*AF66</f>
        <v>0</v>
      </c>
      <c r="AG83" s="144">
        <f ca="1">IFERROR(PPMT($F$89/Ввод!$G$89,SUM($J66:AG66),$G83,$F83),0)*AG66</f>
        <v>0</v>
      </c>
      <c r="AH83" s="144">
        <f ca="1">IFERROR(PPMT($F$89/Ввод!$G$89,SUM($J66:AH66),$G83,$F83),0)*AH66</f>
        <v>0</v>
      </c>
      <c r="AI83" s="144">
        <f ca="1">IFERROR(PPMT($F$89/Ввод!$G$89,SUM($J66:AI66),$G83,$F83),0)*AI66</f>
        <v>0</v>
      </c>
      <c r="AJ83" s="144">
        <f ca="1">IFERROR(PPMT($F$89/Ввод!$G$89,SUM($J66:AJ66),$G83,$F83),0)*AJ66</f>
        <v>0</v>
      </c>
      <c r="AK83" s="144">
        <f ca="1">IFERROR(PPMT($F$89/Ввод!$G$89,SUM($J66:AK66),$G83,$F83),0)*AK66</f>
        <v>0</v>
      </c>
      <c r="AL83" s="144">
        <f ca="1">IFERROR(PPMT($F$89/Ввод!$G$89,SUM($J66:AL66),$G83,$F83),0)*AL66</f>
        <v>0</v>
      </c>
      <c r="AM83" s="144">
        <f ca="1">IFERROR(PPMT($F$89/Ввод!$G$89,SUM($J66:AM66),$G83,$F83),0)*AM66</f>
        <v>0</v>
      </c>
      <c r="AN83" s="144">
        <f ca="1">IFERROR(PPMT($F$89/Ввод!$G$89,SUM($J66:AN66),$G83,$F83),0)*AN66</f>
        <v>0</v>
      </c>
      <c r="AO83" s="144">
        <f ca="1">IFERROR(PPMT($F$89/Ввод!$G$89,SUM($J66:AO66),$G83,$F83),0)*AO66</f>
        <v>0</v>
      </c>
      <c r="AP83" s="144">
        <f ca="1">IFERROR(PPMT($F$89/Ввод!$G$89,SUM($J66:AP66),$G83,$F83),0)*AP66</f>
        <v>0</v>
      </c>
      <c r="AQ83" s="144">
        <f ca="1">IFERROR(PPMT($F$89/Ввод!$G$89,SUM($J66:AQ66),$G83,$F83),0)*AQ66</f>
        <v>0</v>
      </c>
      <c r="AR83" s="144">
        <f ca="1">IFERROR(PPMT($F$89/Ввод!$G$89,SUM($J66:AR66),$G83,$F83),0)*AR66</f>
        <v>0</v>
      </c>
      <c r="AS83" s="144">
        <f ca="1">IFERROR(PPMT($F$89/Ввод!$G$89,SUM($J66:AS66),$G83,$F83),0)*AS66</f>
        <v>0</v>
      </c>
      <c r="AT83" s="144">
        <f ca="1">IFERROR(PPMT($F$89/Ввод!$G$89,SUM($J66:AT66),$G83,$F83),0)*AT66</f>
        <v>0</v>
      </c>
      <c r="AU83" s="144">
        <f ca="1">IFERROR(PPMT($F$89/Ввод!$G$89,SUM($J66:AU66),$G83,$F83),0)*AU66</f>
        <v>0</v>
      </c>
      <c r="AV83" s="144">
        <f ca="1">IFERROR(PPMT($F$89/Ввод!$G$89,SUM($J66:AV66),$G83,$F83),0)*AV66</f>
        <v>0</v>
      </c>
      <c r="AW83" s="144">
        <f ca="1">IFERROR(PPMT($F$89/Ввод!$G$89,SUM($J66:AW66),$G83,$F83),0)*AW66</f>
        <v>0</v>
      </c>
      <c r="AX83" s="144">
        <f ca="1">IFERROR(PPMT($F$89/Ввод!$G$89,SUM($J66:AX66),$G83,$F83),0)*AX66</f>
        <v>0</v>
      </c>
      <c r="AY83" s="144">
        <f ca="1">IFERROR(PPMT($F$89/Ввод!$G$89,SUM($J66:AY66),$G83,$F83),0)*AY66</f>
        <v>0</v>
      </c>
      <c r="AZ83" s="144">
        <f ca="1">IFERROR(PPMT($F$89/Ввод!$G$89,SUM($J66:AZ66),$G83,$F83),0)*AZ66</f>
        <v>0</v>
      </c>
      <c r="BA83" s="144">
        <f ca="1">IFERROR(PPMT($F$89/Ввод!$G$89,SUM($J66:BA66),$G83,$F83),0)*BA66</f>
        <v>0</v>
      </c>
      <c r="BB83" s="144">
        <f ca="1">IFERROR(PPMT($F$89/Ввод!$G$89,SUM($J66:BB66),$G83,$F83),0)*BB66</f>
        <v>0</v>
      </c>
      <c r="BC83" s="144">
        <f ca="1">IFERROR(PPMT($F$89/Ввод!$G$89,SUM($J66:BC66),$G83,$F83),0)*BC66</f>
        <v>0</v>
      </c>
      <c r="BD83" s="144">
        <f ca="1">IFERROR(PPMT($F$89/Ввод!$G$89,SUM($J66:BD66),$G83,$F83),0)*BD66</f>
        <v>0</v>
      </c>
      <c r="BE83" s="144">
        <f ca="1">IFERROR(PPMT($F$89/Ввод!$G$89,SUM($J66:BE66),$G83,$F83),0)*BE66</f>
        <v>0</v>
      </c>
      <c r="BF83" s="144">
        <f ca="1">IFERROR(PPMT($F$89/Ввод!$G$89,SUM($J66:BF66),$G83,$F83),0)*BF66</f>
        <v>0</v>
      </c>
      <c r="BG83" s="144">
        <f ca="1">IFERROR(PPMT($F$89/Ввод!$G$89,SUM($J66:BG66),$G83,$F83),0)*BG66</f>
        <v>0</v>
      </c>
      <c r="BH83" s="144">
        <f ca="1">IFERROR(PPMT($F$89/Ввод!$G$89,SUM($J66:BH66),$G83,$F83),0)*BH66</f>
        <v>0</v>
      </c>
      <c r="BI83" s="144">
        <f ca="1">IFERROR(PPMT($F$89/Ввод!$G$89,SUM($J66:BI66),$G83,$F83),0)*BI66</f>
        <v>0</v>
      </c>
      <c r="BJ83" s="144">
        <f ca="1">IFERROR(PPMT($F$89/Ввод!$G$89,SUM($J66:BJ66),$G83,$F83),0)*BJ66</f>
        <v>0</v>
      </c>
      <c r="BK83" s="144">
        <f ca="1">IFERROR(PPMT($F$89/Ввод!$G$89,SUM($J66:BK66),$G83,$F83),0)*BK66</f>
        <v>0</v>
      </c>
      <c r="BL83" s="144">
        <f ca="1">IFERROR(PPMT($F$89/Ввод!$G$89,SUM($J66:BL66),$G83,$F83),0)*BL66</f>
        <v>0</v>
      </c>
      <c r="BM83" s="144">
        <f ca="1">IFERROR(PPMT($F$89/Ввод!$G$89,SUM($J66:BM66),$G83,$F83),0)*BM66</f>
        <v>0</v>
      </c>
      <c r="BN83" s="144">
        <f ca="1">IFERROR(PPMT($F$89/Ввод!$G$89,SUM($J66:BN66),$G83,$F83),0)*BN66</f>
        <v>0</v>
      </c>
      <c r="BO83" s="144">
        <f ca="1">IFERROR(PPMT($F$89/Ввод!$G$89,SUM($J66:BO66),$G83,$F83),0)*BO66</f>
        <v>0</v>
      </c>
      <c r="BP83" s="144">
        <f ca="1">IFERROR(PPMT($F$89/Ввод!$G$89,SUM($J66:BP66),$G83,$F83),0)*BP66</f>
        <v>0</v>
      </c>
      <c r="BQ83" s="144">
        <f ca="1">IFERROR(PPMT($F$89/Ввод!$G$89,SUM($J66:BQ66),$G83,$F83),0)*BQ66</f>
        <v>0</v>
      </c>
      <c r="BR83" s="144">
        <f ca="1">IFERROR(PPMT($F$89/Ввод!$G$89,SUM($J66:BR66),$G83,$F83),0)*BR66</f>
        <v>0</v>
      </c>
      <c r="BS83" s="144">
        <f ca="1">IFERROR(PPMT($F$89/Ввод!$G$89,SUM($J66:BS66),$G83,$F83),0)*BS66</f>
        <v>0</v>
      </c>
      <c r="BT83" s="144">
        <f ca="1">IFERROR(PPMT($F$89/Ввод!$G$89,SUM($J66:BT66),$G83,$F83),0)*BT66</f>
        <v>0</v>
      </c>
      <c r="BU83" s="144">
        <f ca="1">IFERROR(PPMT($F$89/Ввод!$G$89,SUM($J66:BU66),$G83,$F83),0)*BU66</f>
        <v>0</v>
      </c>
      <c r="BV83" s="144">
        <f ca="1">IFERROR(PPMT($F$89/Ввод!$G$89,SUM($J66:BV66),$G83,$F83),0)*BV66</f>
        <v>0</v>
      </c>
      <c r="BW83" s="144">
        <f ca="1">IFERROR(PPMT($F$89/Ввод!$G$89,SUM($J66:BW66),$G83,$F83),0)*BW66</f>
        <v>0</v>
      </c>
      <c r="BX83" s="144">
        <f ca="1">IFERROR(PPMT($F$89/Ввод!$G$89,SUM($J66:BX66),$G83,$F83),0)*BX66</f>
        <v>0</v>
      </c>
      <c r="BY83" s="144">
        <f ca="1">IFERROR(PPMT($F$89/Ввод!$G$89,SUM($J66:BY66),$G83,$F83),0)*BY66</f>
        <v>0</v>
      </c>
      <c r="BZ83" s="144">
        <f ca="1">IFERROR(PPMT($F$89/Ввод!$G$89,SUM($J66:BZ66),$G83,$F83),0)*BZ66</f>
        <v>0</v>
      </c>
      <c r="CA83" s="144">
        <f ca="1">IFERROR(PPMT($F$89/Ввод!$G$89,SUM($J66:CA66),$G83,$F83),0)*CA66</f>
        <v>0</v>
      </c>
      <c r="CB83" s="144">
        <f ca="1">IFERROR(PPMT($F$89/Ввод!$G$89,SUM($J66:CB66),$G83,$F83),0)*CB66</f>
        <v>0</v>
      </c>
      <c r="CC83" s="144">
        <f ca="1">IFERROR(PPMT($F$89/Ввод!$G$89,SUM($J66:CC66),$G83,$F83),0)*CC66</f>
        <v>0</v>
      </c>
      <c r="CD83" s="144">
        <f ca="1">IFERROR(PPMT($F$89/Ввод!$G$89,SUM($J66:CD66),$G83,$F83),0)*CD66</f>
        <v>0</v>
      </c>
      <c r="CE83" s="144">
        <f ca="1">IFERROR(PPMT($F$89/Ввод!$G$89,SUM($J66:CE66),$G83,$F83),0)*CE66</f>
        <v>0</v>
      </c>
      <c r="CF83" s="144">
        <f ca="1">IFERROR(PPMT($F$89/Ввод!$G$89,SUM($J66:CF66),$G83,$F83),0)*CF66</f>
        <v>0</v>
      </c>
      <c r="CG83" s="144">
        <f ca="1">IFERROR(PPMT($F$89/Ввод!$G$89,SUM($J66:CG66),$G83,$F83),0)*CG66</f>
        <v>0</v>
      </c>
      <c r="CH83" s="144">
        <f ca="1">IFERROR(PPMT($F$89/Ввод!$G$89,SUM($J66:CH66),$G83,$F83),0)*CH66</f>
        <v>0</v>
      </c>
      <c r="CI83" s="144">
        <f ca="1">IFERROR(PPMT($F$89/Ввод!$G$89,SUM($J66:CI66),$G83,$F83),0)*CI66</f>
        <v>0</v>
      </c>
      <c r="CJ83" s="144">
        <f ca="1">IFERROR(PPMT($F$89/Ввод!$G$89,SUM($J66:CJ66),$G83,$F83),0)*CJ66</f>
        <v>0</v>
      </c>
      <c r="CK83" s="144">
        <f ca="1">IFERROR(PPMT($F$89/Ввод!$G$89,SUM($J66:CK66),$G83,$F83),0)*CK66</f>
        <v>0</v>
      </c>
      <c r="CL83" s="144">
        <f ca="1">IFERROR(PPMT($F$89/Ввод!$G$89,SUM($J66:CL66),$G83,$F83),0)*CL66</f>
        <v>0</v>
      </c>
      <c r="CM83" s="144">
        <f ca="1">IFERROR(PPMT($F$89/Ввод!$G$89,SUM($J66:CM66),$G83,$F83),0)*CM66</f>
        <v>0</v>
      </c>
      <c r="CN83" s="144">
        <f ca="1">IFERROR(PPMT($F$89/Ввод!$G$89,SUM($J66:CN66),$G83,$F83),0)*CN66</f>
        <v>0</v>
      </c>
      <c r="CO83" s="144">
        <f ca="1">IFERROR(PPMT($F$89/Ввод!$G$89,SUM($J66:CO66),$G83,$F83),0)*CO66</f>
        <v>0</v>
      </c>
      <c r="CP83" s="144">
        <f ca="1">IFERROR(PPMT($F$89/Ввод!$G$89,SUM($J66:CP66),$G83,$F83),0)*CP66</f>
        <v>0</v>
      </c>
      <c r="CQ83" s="144">
        <f ca="1">IFERROR(PPMT($F$89/Ввод!$G$89,SUM($J66:CQ66),$G83,$F83),0)*CQ66</f>
        <v>0</v>
      </c>
      <c r="CR83" s="144">
        <f ca="1">IFERROR(PPMT($F$89/Ввод!$G$89,SUM($J66:CR66),$G83,$F83),0)*CR66</f>
        <v>0</v>
      </c>
      <c r="CS83" s="144">
        <f ca="1">IFERROR(PPMT($F$89/Ввод!$G$89,SUM($J66:CS66),$G83,$F83),0)*CS66</f>
        <v>0</v>
      </c>
      <c r="CT83" s="144">
        <f ca="1">IFERROR(PPMT($F$89/Ввод!$G$89,SUM($J66:CT66),$G83,$F83),0)*CT66</f>
        <v>0</v>
      </c>
      <c r="CU83" s="144">
        <f ca="1">IFERROR(PPMT($F$89/Ввод!$G$89,SUM($J66:CU66),$G83,$F83),0)*CU66</f>
        <v>0</v>
      </c>
      <c r="CV83" s="144">
        <f ca="1">IFERROR(PPMT($F$89/Ввод!$G$89,SUM($J66:CV66),$G83,$F83),0)*CV66</f>
        <v>0</v>
      </c>
      <c r="CW83" s="144">
        <f ca="1">IFERROR(PPMT($F$89/Ввод!$G$89,SUM($J66:CW66),$G83,$F83),0)*CW66</f>
        <v>0</v>
      </c>
      <c r="CX83" s="144">
        <f ca="1">IFERROR(PPMT($F$89/Ввод!$G$89,SUM($J66:CX66),$G83,$F83),0)*CX66</f>
        <v>0</v>
      </c>
      <c r="CY83" s="144">
        <f ca="1">IFERROR(PPMT($F$89/Ввод!$G$89,SUM($J66:CY66),$G83,$F83),0)*CY66</f>
        <v>0</v>
      </c>
      <c r="CZ83" s="144">
        <f ca="1">IFERROR(PPMT($F$89/Ввод!$G$89,SUM($J66:CZ66),$G83,$F83),0)*CZ66</f>
        <v>0</v>
      </c>
      <c r="DA83" s="144">
        <f ca="1">IFERROR(PPMT($F$89/Ввод!$G$89,SUM($J66:DA66),$G83,$F83),0)*DA66</f>
        <v>0</v>
      </c>
      <c r="DB83" s="144">
        <f ca="1">IFERROR(PPMT($F$89/Ввод!$G$89,SUM($J66:DB66),$G83,$F83),0)*DB66</f>
        <v>0</v>
      </c>
      <c r="DC83" s="144">
        <f ca="1">IFERROR(PPMT($F$89/Ввод!$G$89,SUM($J66:DC66),$G83,$F83),0)*DC66</f>
        <v>0</v>
      </c>
      <c r="DD83" s="144">
        <f ca="1">IFERROR(PPMT($F$89/Ввод!$G$89,SUM($J66:DD66),$G83,$F83),0)*DD66</f>
        <v>0</v>
      </c>
      <c r="DE83" s="144">
        <f ca="1">IFERROR(PPMT($F$89/Ввод!$G$89,SUM($J66:DE66),$G83,$F83),0)*DE66</f>
        <v>0</v>
      </c>
      <c r="DF83" s="144">
        <f ca="1">IFERROR(PPMT($F$89/Ввод!$G$89,SUM($J66:DF66),$G83,$F83),0)*DF66</f>
        <v>0</v>
      </c>
      <c r="DG83" s="144">
        <f ca="1">IFERROR(PPMT($F$89/Ввод!$G$89,SUM($J66:DG66),$G83,$F83),0)*DG66</f>
        <v>0</v>
      </c>
      <c r="DH83" s="144">
        <f ca="1">IFERROR(PPMT($F$89/Ввод!$G$89,SUM($J66:DH66),$G83,$F83),0)*DH66</f>
        <v>0</v>
      </c>
      <c r="DI83" s="144">
        <f ca="1">IFERROR(PPMT($F$89/Ввод!$G$89,SUM($J66:DI66),$G83,$F83),0)*DI66</f>
        <v>0</v>
      </c>
      <c r="DJ83" s="144">
        <f ca="1">IFERROR(PPMT($F$89/Ввод!$G$89,SUM($J66:DJ66),$G83,$F83),0)*DJ66</f>
        <v>0</v>
      </c>
    </row>
    <row r="84" spans="1:114" ht="15" hidden="1" customHeight="1" outlineLevel="1" x14ac:dyDescent="0.25">
      <c r="B84" t="s">
        <v>501</v>
      </c>
      <c r="F84" s="144">
        <f t="shared" ref="F84:G84" ca="1" si="44">H67</f>
        <v>0</v>
      </c>
      <c r="G84" s="144">
        <f t="shared" si="44"/>
        <v>19</v>
      </c>
      <c r="I84" s="144">
        <f t="shared" ca="1" si="43"/>
        <v>0</v>
      </c>
      <c r="J84" s="144">
        <f ca="1">IFERROR(PPMT($F$89/Ввод!$G$89,SUM($J67:J67),$G84,$F84),0)*J67</f>
        <v>0</v>
      </c>
      <c r="K84" s="144">
        <f ca="1">IFERROR(PPMT($F$89/Ввод!$G$89,SUM($J67:K67),$G84,$F84),0)*K67</f>
        <v>0</v>
      </c>
      <c r="L84" s="144">
        <f ca="1">IFERROR(PPMT($F$89/Ввод!$G$89,SUM($J67:L67),$G84,$F84),0)*L67</f>
        <v>0</v>
      </c>
      <c r="M84" s="144">
        <f ca="1">IFERROR(PPMT($F$89/Ввод!$G$89,SUM($J67:M67),$G84,$F84),0)*M67</f>
        <v>0</v>
      </c>
      <c r="N84" s="144">
        <f ca="1">IFERROR(PPMT($F$89/Ввод!$G$89,SUM($J67:N67),$G84,$F84),0)*N67</f>
        <v>0</v>
      </c>
      <c r="O84" s="144">
        <f ca="1">IFERROR(PPMT($F$89/Ввод!$G$89,SUM($J67:O67),$G84,$F84),0)*O67</f>
        <v>0</v>
      </c>
      <c r="P84" s="144">
        <f ca="1">IFERROR(PPMT($F$89/Ввод!$G$89,SUM($J67:P67),$G84,$F84),0)*P67</f>
        <v>0</v>
      </c>
      <c r="Q84" s="144">
        <f ca="1">IFERROR(PPMT($F$89/Ввод!$G$89,SUM($J67:Q67),$G84,$F84),0)*Q67</f>
        <v>0</v>
      </c>
      <c r="R84" s="144">
        <f ca="1">IFERROR(PPMT($F$89/Ввод!$G$89,SUM($J67:R67),$G84,$F84),0)*R67</f>
        <v>0</v>
      </c>
      <c r="S84" s="144">
        <f ca="1">IFERROR(PPMT($F$89/Ввод!$G$89,SUM($J67:S67),$G84,$F84),0)*S67</f>
        <v>0</v>
      </c>
      <c r="T84" s="144">
        <f ca="1">IFERROR(PPMT($F$89/Ввод!$G$89,SUM($J67:T67),$G84,$F84),0)*T67</f>
        <v>0</v>
      </c>
      <c r="U84" s="144">
        <f ca="1">IFERROR(PPMT($F$89/Ввод!$G$89,SUM($J67:U67),$G84,$F84),0)*U67</f>
        <v>0</v>
      </c>
      <c r="V84" s="144">
        <f ca="1">IFERROR(PPMT($F$89/Ввод!$G$89,SUM($J67:V67),$G84,$F84),0)*V67</f>
        <v>0</v>
      </c>
      <c r="W84" s="144">
        <f ca="1">IFERROR(PPMT($F$89/Ввод!$G$89,SUM($J67:W67),$G84,$F84),0)*W67</f>
        <v>0</v>
      </c>
      <c r="X84" s="144">
        <f ca="1">IFERROR(PPMT($F$89/Ввод!$G$89,SUM($J67:X67),$G84,$F84),0)*X67</f>
        <v>0</v>
      </c>
      <c r="Y84" s="144">
        <f ca="1">IFERROR(PPMT($F$89/Ввод!$G$89,SUM($J67:Y67),$G84,$F84),0)*Y67</f>
        <v>0</v>
      </c>
      <c r="Z84" s="144">
        <f ca="1">IFERROR(PPMT($F$89/Ввод!$G$89,SUM($J67:Z67),$G84,$F84),0)*Z67</f>
        <v>0</v>
      </c>
      <c r="AA84" s="144">
        <f ca="1">IFERROR(PPMT($F$89/Ввод!$G$89,SUM($J67:AA67),$G84,$F84),0)*AA67</f>
        <v>0</v>
      </c>
      <c r="AB84" s="144">
        <f ca="1">IFERROR(PPMT($F$89/Ввод!$G$89,SUM($J67:AB67),$G84,$F84),0)*AB67</f>
        <v>0</v>
      </c>
      <c r="AC84" s="144">
        <f ca="1">IFERROR(PPMT($F$89/Ввод!$G$89,SUM($J67:AC67),$G84,$F84),0)*AC67</f>
        <v>0</v>
      </c>
      <c r="AD84" s="144">
        <f ca="1">IFERROR(PPMT($F$89/Ввод!$G$89,SUM($J67:AD67),$G84,$F84),0)*AD67</f>
        <v>0</v>
      </c>
      <c r="AE84" s="144">
        <f ca="1">IFERROR(PPMT($F$89/Ввод!$G$89,SUM($J67:AE67),$G84,$F84),0)*AE67</f>
        <v>0</v>
      </c>
      <c r="AF84" s="144">
        <f ca="1">IFERROR(PPMT($F$89/Ввод!$G$89,SUM($J67:AF67),$G84,$F84),0)*AF67</f>
        <v>0</v>
      </c>
      <c r="AG84" s="144">
        <f ca="1">IFERROR(PPMT($F$89/Ввод!$G$89,SUM($J67:AG67),$G84,$F84),0)*AG67</f>
        <v>0</v>
      </c>
      <c r="AH84" s="144">
        <f ca="1">IFERROR(PPMT($F$89/Ввод!$G$89,SUM($J67:AH67),$G84,$F84),0)*AH67</f>
        <v>0</v>
      </c>
      <c r="AI84" s="144">
        <f ca="1">IFERROR(PPMT($F$89/Ввод!$G$89,SUM($J67:AI67),$G84,$F84),0)*AI67</f>
        <v>0</v>
      </c>
      <c r="AJ84" s="144">
        <f ca="1">IFERROR(PPMT($F$89/Ввод!$G$89,SUM($J67:AJ67),$G84,$F84),0)*AJ67</f>
        <v>0</v>
      </c>
      <c r="AK84" s="144">
        <f ca="1">IFERROR(PPMT($F$89/Ввод!$G$89,SUM($J67:AK67),$G84,$F84),0)*AK67</f>
        <v>0</v>
      </c>
      <c r="AL84" s="144">
        <f ca="1">IFERROR(PPMT($F$89/Ввод!$G$89,SUM($J67:AL67),$G84,$F84),0)*AL67</f>
        <v>0</v>
      </c>
      <c r="AM84" s="144">
        <f ca="1">IFERROR(PPMT($F$89/Ввод!$G$89,SUM($J67:AM67),$G84,$F84),0)*AM67</f>
        <v>0</v>
      </c>
      <c r="AN84" s="144">
        <f ca="1">IFERROR(PPMT($F$89/Ввод!$G$89,SUM($J67:AN67),$G84,$F84),0)*AN67</f>
        <v>0</v>
      </c>
      <c r="AO84" s="144">
        <f ca="1">IFERROR(PPMT($F$89/Ввод!$G$89,SUM($J67:AO67),$G84,$F84),0)*AO67</f>
        <v>0</v>
      </c>
      <c r="AP84" s="144">
        <f ca="1">IFERROR(PPMT($F$89/Ввод!$G$89,SUM($J67:AP67),$G84,$F84),0)*AP67</f>
        <v>0</v>
      </c>
      <c r="AQ84" s="144">
        <f ca="1">IFERROR(PPMT($F$89/Ввод!$G$89,SUM($J67:AQ67),$G84,$F84),0)*AQ67</f>
        <v>0</v>
      </c>
      <c r="AR84" s="144">
        <f ca="1">IFERROR(PPMT($F$89/Ввод!$G$89,SUM($J67:AR67),$G84,$F84),0)*AR67</f>
        <v>0</v>
      </c>
      <c r="AS84" s="144">
        <f ca="1">IFERROR(PPMT($F$89/Ввод!$G$89,SUM($J67:AS67),$G84,$F84),0)*AS67</f>
        <v>0</v>
      </c>
      <c r="AT84" s="144">
        <f ca="1">IFERROR(PPMT($F$89/Ввод!$G$89,SUM($J67:AT67),$G84,$F84),0)*AT67</f>
        <v>0</v>
      </c>
      <c r="AU84" s="144">
        <f ca="1">IFERROR(PPMT($F$89/Ввод!$G$89,SUM($J67:AU67),$G84,$F84),0)*AU67</f>
        <v>0</v>
      </c>
      <c r="AV84" s="144">
        <f ca="1">IFERROR(PPMT($F$89/Ввод!$G$89,SUM($J67:AV67),$G84,$F84),0)*AV67</f>
        <v>0</v>
      </c>
      <c r="AW84" s="144">
        <f ca="1">IFERROR(PPMT($F$89/Ввод!$G$89,SUM($J67:AW67),$G84,$F84),0)*AW67</f>
        <v>0</v>
      </c>
      <c r="AX84" s="144">
        <f ca="1">IFERROR(PPMT($F$89/Ввод!$G$89,SUM($J67:AX67),$G84,$F84),0)*AX67</f>
        <v>0</v>
      </c>
      <c r="AY84" s="144">
        <f ca="1">IFERROR(PPMT($F$89/Ввод!$G$89,SUM($J67:AY67),$G84,$F84),0)*AY67</f>
        <v>0</v>
      </c>
      <c r="AZ84" s="144">
        <f ca="1">IFERROR(PPMT($F$89/Ввод!$G$89,SUM($J67:AZ67),$G84,$F84),0)*AZ67</f>
        <v>0</v>
      </c>
      <c r="BA84" s="144">
        <f ca="1">IFERROR(PPMT($F$89/Ввод!$G$89,SUM($J67:BA67),$G84,$F84),0)*BA67</f>
        <v>0</v>
      </c>
      <c r="BB84" s="144">
        <f ca="1">IFERROR(PPMT($F$89/Ввод!$G$89,SUM($J67:BB67),$G84,$F84),0)*BB67</f>
        <v>0</v>
      </c>
      <c r="BC84" s="144">
        <f ca="1">IFERROR(PPMT($F$89/Ввод!$G$89,SUM($J67:BC67),$G84,$F84),0)*BC67</f>
        <v>0</v>
      </c>
      <c r="BD84" s="144">
        <f ca="1">IFERROR(PPMT($F$89/Ввод!$G$89,SUM($J67:BD67),$G84,$F84),0)*BD67</f>
        <v>0</v>
      </c>
      <c r="BE84" s="144">
        <f ca="1">IFERROR(PPMT($F$89/Ввод!$G$89,SUM($J67:BE67),$G84,$F84),0)*BE67</f>
        <v>0</v>
      </c>
      <c r="BF84" s="144">
        <f ca="1">IFERROR(PPMT($F$89/Ввод!$G$89,SUM($J67:BF67),$G84,$F84),0)*BF67</f>
        <v>0</v>
      </c>
      <c r="BG84" s="144">
        <f ca="1">IFERROR(PPMT($F$89/Ввод!$G$89,SUM($J67:BG67),$G84,$F84),0)*BG67</f>
        <v>0</v>
      </c>
      <c r="BH84" s="144">
        <f ca="1">IFERROR(PPMT($F$89/Ввод!$G$89,SUM($J67:BH67),$G84,$F84),0)*BH67</f>
        <v>0</v>
      </c>
      <c r="BI84" s="144">
        <f ca="1">IFERROR(PPMT($F$89/Ввод!$G$89,SUM($J67:BI67),$G84,$F84),0)*BI67</f>
        <v>0</v>
      </c>
      <c r="BJ84" s="144">
        <f ca="1">IFERROR(PPMT($F$89/Ввод!$G$89,SUM($J67:BJ67),$G84,$F84),0)*BJ67</f>
        <v>0</v>
      </c>
      <c r="BK84" s="144">
        <f ca="1">IFERROR(PPMT($F$89/Ввод!$G$89,SUM($J67:BK67),$G84,$F84),0)*BK67</f>
        <v>0</v>
      </c>
      <c r="BL84" s="144">
        <f ca="1">IFERROR(PPMT($F$89/Ввод!$G$89,SUM($J67:BL67),$G84,$F84),0)*BL67</f>
        <v>0</v>
      </c>
      <c r="BM84" s="144">
        <f ca="1">IFERROR(PPMT($F$89/Ввод!$G$89,SUM($J67:BM67),$G84,$F84),0)*BM67</f>
        <v>0</v>
      </c>
      <c r="BN84" s="144">
        <f ca="1">IFERROR(PPMT($F$89/Ввод!$G$89,SUM($J67:BN67),$G84,$F84),0)*BN67</f>
        <v>0</v>
      </c>
      <c r="BO84" s="144">
        <f ca="1">IFERROR(PPMT($F$89/Ввод!$G$89,SUM($J67:BO67),$G84,$F84),0)*BO67</f>
        <v>0</v>
      </c>
      <c r="BP84" s="144">
        <f ca="1">IFERROR(PPMT($F$89/Ввод!$G$89,SUM($J67:BP67),$G84,$F84),0)*BP67</f>
        <v>0</v>
      </c>
      <c r="BQ84" s="144">
        <f ca="1">IFERROR(PPMT($F$89/Ввод!$G$89,SUM($J67:BQ67),$G84,$F84),0)*BQ67</f>
        <v>0</v>
      </c>
      <c r="BR84" s="144">
        <f ca="1">IFERROR(PPMT($F$89/Ввод!$G$89,SUM($J67:BR67),$G84,$F84),0)*BR67</f>
        <v>0</v>
      </c>
      <c r="BS84" s="144">
        <f ca="1">IFERROR(PPMT($F$89/Ввод!$G$89,SUM($J67:BS67),$G84,$F84),0)*BS67</f>
        <v>0</v>
      </c>
      <c r="BT84" s="144">
        <f ca="1">IFERROR(PPMT($F$89/Ввод!$G$89,SUM($J67:BT67),$G84,$F84),0)*BT67</f>
        <v>0</v>
      </c>
      <c r="BU84" s="144">
        <f ca="1">IFERROR(PPMT($F$89/Ввод!$G$89,SUM($J67:BU67),$G84,$F84),0)*BU67</f>
        <v>0</v>
      </c>
      <c r="BV84" s="144">
        <f ca="1">IFERROR(PPMT($F$89/Ввод!$G$89,SUM($J67:BV67),$G84,$F84),0)*BV67</f>
        <v>0</v>
      </c>
      <c r="BW84" s="144">
        <f ca="1">IFERROR(PPMT($F$89/Ввод!$G$89,SUM($J67:BW67),$G84,$F84),0)*BW67</f>
        <v>0</v>
      </c>
      <c r="BX84" s="144">
        <f ca="1">IFERROR(PPMT($F$89/Ввод!$G$89,SUM($J67:BX67),$G84,$F84),0)*BX67</f>
        <v>0</v>
      </c>
      <c r="BY84" s="144">
        <f ca="1">IFERROR(PPMT($F$89/Ввод!$G$89,SUM($J67:BY67),$G84,$F84),0)*BY67</f>
        <v>0</v>
      </c>
      <c r="BZ84" s="144">
        <f ca="1">IFERROR(PPMT($F$89/Ввод!$G$89,SUM($J67:BZ67),$G84,$F84),0)*BZ67</f>
        <v>0</v>
      </c>
      <c r="CA84" s="144">
        <f ca="1">IFERROR(PPMT($F$89/Ввод!$G$89,SUM($J67:CA67),$G84,$F84),0)*CA67</f>
        <v>0</v>
      </c>
      <c r="CB84" s="144">
        <f ca="1">IFERROR(PPMT($F$89/Ввод!$G$89,SUM($J67:CB67),$G84,$F84),0)*CB67</f>
        <v>0</v>
      </c>
      <c r="CC84" s="144">
        <f ca="1">IFERROR(PPMT($F$89/Ввод!$G$89,SUM($J67:CC67),$G84,$F84),0)*CC67</f>
        <v>0</v>
      </c>
      <c r="CD84" s="144">
        <f ca="1">IFERROR(PPMT($F$89/Ввод!$G$89,SUM($J67:CD67),$G84,$F84),0)*CD67</f>
        <v>0</v>
      </c>
      <c r="CE84" s="144">
        <f ca="1">IFERROR(PPMT($F$89/Ввод!$G$89,SUM($J67:CE67),$G84,$F84),0)*CE67</f>
        <v>0</v>
      </c>
      <c r="CF84" s="144">
        <f ca="1">IFERROR(PPMT($F$89/Ввод!$G$89,SUM($J67:CF67),$G84,$F84),0)*CF67</f>
        <v>0</v>
      </c>
      <c r="CG84" s="144">
        <f ca="1">IFERROR(PPMT($F$89/Ввод!$G$89,SUM($J67:CG67),$G84,$F84),0)*CG67</f>
        <v>0</v>
      </c>
      <c r="CH84" s="144">
        <f ca="1">IFERROR(PPMT($F$89/Ввод!$G$89,SUM($J67:CH67),$G84,$F84),0)*CH67</f>
        <v>0</v>
      </c>
      <c r="CI84" s="144">
        <f ca="1">IFERROR(PPMT($F$89/Ввод!$G$89,SUM($J67:CI67),$G84,$F84),0)*CI67</f>
        <v>0</v>
      </c>
      <c r="CJ84" s="144">
        <f ca="1">IFERROR(PPMT($F$89/Ввод!$G$89,SUM($J67:CJ67),$G84,$F84),0)*CJ67</f>
        <v>0</v>
      </c>
      <c r="CK84" s="144">
        <f ca="1">IFERROR(PPMT($F$89/Ввод!$G$89,SUM($J67:CK67),$G84,$F84),0)*CK67</f>
        <v>0</v>
      </c>
      <c r="CL84" s="144">
        <f ca="1">IFERROR(PPMT($F$89/Ввод!$G$89,SUM($J67:CL67),$G84,$F84),0)*CL67</f>
        <v>0</v>
      </c>
      <c r="CM84" s="144">
        <f ca="1">IFERROR(PPMT($F$89/Ввод!$G$89,SUM($J67:CM67),$G84,$F84),0)*CM67</f>
        <v>0</v>
      </c>
      <c r="CN84" s="144">
        <f ca="1">IFERROR(PPMT($F$89/Ввод!$G$89,SUM($J67:CN67),$G84,$F84),0)*CN67</f>
        <v>0</v>
      </c>
      <c r="CO84" s="144">
        <f ca="1">IFERROR(PPMT($F$89/Ввод!$G$89,SUM($J67:CO67),$G84,$F84),0)*CO67</f>
        <v>0</v>
      </c>
      <c r="CP84" s="144">
        <f ca="1">IFERROR(PPMT($F$89/Ввод!$G$89,SUM($J67:CP67),$G84,$F84),0)*CP67</f>
        <v>0</v>
      </c>
      <c r="CQ84" s="144">
        <f ca="1">IFERROR(PPMT($F$89/Ввод!$G$89,SUM($J67:CQ67),$G84,$F84),0)*CQ67</f>
        <v>0</v>
      </c>
      <c r="CR84" s="144">
        <f ca="1">IFERROR(PPMT($F$89/Ввод!$G$89,SUM($J67:CR67),$G84,$F84),0)*CR67</f>
        <v>0</v>
      </c>
      <c r="CS84" s="144">
        <f ca="1">IFERROR(PPMT($F$89/Ввод!$G$89,SUM($J67:CS67),$G84,$F84),0)*CS67</f>
        <v>0</v>
      </c>
      <c r="CT84" s="144">
        <f ca="1">IFERROR(PPMT($F$89/Ввод!$G$89,SUM($J67:CT67),$G84,$F84),0)*CT67</f>
        <v>0</v>
      </c>
      <c r="CU84" s="144">
        <f ca="1">IFERROR(PPMT($F$89/Ввод!$G$89,SUM($J67:CU67),$G84,$F84),0)*CU67</f>
        <v>0</v>
      </c>
      <c r="CV84" s="144">
        <f ca="1">IFERROR(PPMT($F$89/Ввод!$G$89,SUM($J67:CV67),$G84,$F84),0)*CV67</f>
        <v>0</v>
      </c>
      <c r="CW84" s="144">
        <f ca="1">IFERROR(PPMT($F$89/Ввод!$G$89,SUM($J67:CW67),$G84,$F84),0)*CW67</f>
        <v>0</v>
      </c>
      <c r="CX84" s="144">
        <f ca="1">IFERROR(PPMT($F$89/Ввод!$G$89,SUM($J67:CX67),$G84,$F84),0)*CX67</f>
        <v>0</v>
      </c>
      <c r="CY84" s="144">
        <f ca="1">IFERROR(PPMT($F$89/Ввод!$G$89,SUM($J67:CY67),$G84,$F84),0)*CY67</f>
        <v>0</v>
      </c>
      <c r="CZ84" s="144">
        <f ca="1">IFERROR(PPMT($F$89/Ввод!$G$89,SUM($J67:CZ67),$G84,$F84),0)*CZ67</f>
        <v>0</v>
      </c>
      <c r="DA84" s="144">
        <f ca="1">IFERROR(PPMT($F$89/Ввод!$G$89,SUM($J67:DA67),$G84,$F84),0)*DA67</f>
        <v>0</v>
      </c>
      <c r="DB84" s="144">
        <f ca="1">IFERROR(PPMT($F$89/Ввод!$G$89,SUM($J67:DB67),$G84,$F84),0)*DB67</f>
        <v>0</v>
      </c>
      <c r="DC84" s="144">
        <f ca="1">IFERROR(PPMT($F$89/Ввод!$G$89,SUM($J67:DC67),$G84,$F84),0)*DC67</f>
        <v>0</v>
      </c>
      <c r="DD84" s="144">
        <f ca="1">IFERROR(PPMT($F$89/Ввод!$G$89,SUM($J67:DD67),$G84,$F84),0)*DD67</f>
        <v>0</v>
      </c>
      <c r="DE84" s="144">
        <f ca="1">IFERROR(PPMT($F$89/Ввод!$G$89,SUM($J67:DE67),$G84,$F84),0)*DE67</f>
        <v>0</v>
      </c>
      <c r="DF84" s="144">
        <f ca="1">IFERROR(PPMT($F$89/Ввод!$G$89,SUM($J67:DF67),$G84,$F84),0)*DF67</f>
        <v>0</v>
      </c>
      <c r="DG84" s="144">
        <f ca="1">IFERROR(PPMT($F$89/Ввод!$G$89,SUM($J67:DG67),$G84,$F84),0)*DG67</f>
        <v>0</v>
      </c>
      <c r="DH84" s="144">
        <f ca="1">IFERROR(PPMT($F$89/Ввод!$G$89,SUM($J67:DH67),$G84,$F84),0)*DH67</f>
        <v>0</v>
      </c>
      <c r="DI84" s="144">
        <f ca="1">IFERROR(PPMT($F$89/Ввод!$G$89,SUM($J67:DI67),$G84,$F84),0)*DI67</f>
        <v>0</v>
      </c>
      <c r="DJ84" s="144">
        <f ca="1">IFERROR(PPMT($F$89/Ввод!$G$89,SUM($J67:DJ67),$G84,$F84),0)*DJ67</f>
        <v>0</v>
      </c>
    </row>
    <row r="85" spans="1:114" ht="15" hidden="1" customHeight="1" outlineLevel="1" x14ac:dyDescent="0.25">
      <c r="B85" t="s">
        <v>502</v>
      </c>
      <c r="F85" s="144">
        <f t="shared" ref="F85:G85" ca="1" si="45">H68</f>
        <v>0</v>
      </c>
      <c r="G85" s="144">
        <f t="shared" si="45"/>
        <v>18</v>
      </c>
      <c r="I85" s="144">
        <f t="shared" ca="1" si="43"/>
        <v>0</v>
      </c>
      <c r="J85" s="144">
        <f ca="1">IFERROR(PPMT($F$89/Ввод!$G$89,SUM($J68:J68),$G85,$F85),0)*J68</f>
        <v>0</v>
      </c>
      <c r="K85" s="144">
        <f ca="1">IFERROR(PPMT($F$89/Ввод!$G$89,SUM($J68:K68),$G85,$F85),0)*K68</f>
        <v>0</v>
      </c>
      <c r="L85" s="144">
        <f ca="1">IFERROR(PPMT($F$89/Ввод!$G$89,SUM($J68:L68),$G85,$F85),0)*L68</f>
        <v>0</v>
      </c>
      <c r="M85" s="144">
        <f ca="1">IFERROR(PPMT($F$89/Ввод!$G$89,SUM($J68:M68),$G85,$F85),0)*M68</f>
        <v>0</v>
      </c>
      <c r="N85" s="144">
        <f ca="1">IFERROR(PPMT($F$89/Ввод!$G$89,SUM($J68:N68),$G85,$F85),0)*N68</f>
        <v>0</v>
      </c>
      <c r="O85" s="144">
        <f ca="1">IFERROR(PPMT($F$89/Ввод!$G$89,SUM($J68:O68),$G85,$F85),0)*O68</f>
        <v>0</v>
      </c>
      <c r="P85" s="144">
        <f ca="1">IFERROR(PPMT($F$89/Ввод!$G$89,SUM($J68:P68),$G85,$F85),0)*P68</f>
        <v>0</v>
      </c>
      <c r="Q85" s="144">
        <f ca="1">IFERROR(PPMT($F$89/Ввод!$G$89,SUM($J68:Q68),$G85,$F85),0)*Q68</f>
        <v>0</v>
      </c>
      <c r="R85" s="144">
        <f ca="1">IFERROR(PPMT($F$89/Ввод!$G$89,SUM($J68:R68),$G85,$F85),0)*R68</f>
        <v>0</v>
      </c>
      <c r="S85" s="144">
        <f ca="1">IFERROR(PPMT($F$89/Ввод!$G$89,SUM($J68:S68),$G85,$F85),0)*S68</f>
        <v>0</v>
      </c>
      <c r="T85" s="144">
        <f ca="1">IFERROR(PPMT($F$89/Ввод!$G$89,SUM($J68:T68),$G85,$F85),0)*T68</f>
        <v>0</v>
      </c>
      <c r="U85" s="144">
        <f ca="1">IFERROR(PPMT($F$89/Ввод!$G$89,SUM($J68:U68),$G85,$F85),0)*U68</f>
        <v>0</v>
      </c>
      <c r="V85" s="144">
        <f ca="1">IFERROR(PPMT($F$89/Ввод!$G$89,SUM($J68:V68),$G85,$F85),0)*V68</f>
        <v>0</v>
      </c>
      <c r="W85" s="144">
        <f ca="1">IFERROR(PPMT($F$89/Ввод!$G$89,SUM($J68:W68),$G85,$F85),0)*W68</f>
        <v>0</v>
      </c>
      <c r="X85" s="144">
        <f ca="1">IFERROR(PPMT($F$89/Ввод!$G$89,SUM($J68:X68),$G85,$F85),0)*X68</f>
        <v>0</v>
      </c>
      <c r="Y85" s="144">
        <f ca="1">IFERROR(PPMT($F$89/Ввод!$G$89,SUM($J68:Y68),$G85,$F85),0)*Y68</f>
        <v>0</v>
      </c>
      <c r="Z85" s="144">
        <f ca="1">IFERROR(PPMT($F$89/Ввод!$G$89,SUM($J68:Z68),$G85,$F85),0)*Z68</f>
        <v>0</v>
      </c>
      <c r="AA85" s="144">
        <f ca="1">IFERROR(PPMT($F$89/Ввод!$G$89,SUM($J68:AA68),$G85,$F85),0)*AA68</f>
        <v>0</v>
      </c>
      <c r="AB85" s="144">
        <f ca="1">IFERROR(PPMT($F$89/Ввод!$G$89,SUM($J68:AB68),$G85,$F85),0)*AB68</f>
        <v>0</v>
      </c>
      <c r="AC85" s="144">
        <f ca="1">IFERROR(PPMT($F$89/Ввод!$G$89,SUM($J68:AC68),$G85,$F85),0)*AC68</f>
        <v>0</v>
      </c>
      <c r="AD85" s="144">
        <f ca="1">IFERROR(PPMT($F$89/Ввод!$G$89,SUM($J68:AD68),$G85,$F85),0)*AD68</f>
        <v>0</v>
      </c>
      <c r="AE85" s="144">
        <f ca="1">IFERROR(PPMT($F$89/Ввод!$G$89,SUM($J68:AE68),$G85,$F85),0)*AE68</f>
        <v>0</v>
      </c>
      <c r="AF85" s="144">
        <f ca="1">IFERROR(PPMT($F$89/Ввод!$G$89,SUM($J68:AF68),$G85,$F85),0)*AF68</f>
        <v>0</v>
      </c>
      <c r="AG85" s="144">
        <f ca="1">IFERROR(PPMT($F$89/Ввод!$G$89,SUM($J68:AG68),$G85,$F85),0)*AG68</f>
        <v>0</v>
      </c>
      <c r="AH85" s="144">
        <f ca="1">IFERROR(PPMT($F$89/Ввод!$G$89,SUM($J68:AH68),$G85,$F85),0)*AH68</f>
        <v>0</v>
      </c>
      <c r="AI85" s="144">
        <f ca="1">IFERROR(PPMT($F$89/Ввод!$G$89,SUM($J68:AI68),$G85,$F85),0)*AI68</f>
        <v>0</v>
      </c>
      <c r="AJ85" s="144">
        <f ca="1">IFERROR(PPMT($F$89/Ввод!$G$89,SUM($J68:AJ68),$G85,$F85),0)*AJ68</f>
        <v>0</v>
      </c>
      <c r="AK85" s="144">
        <f ca="1">IFERROR(PPMT($F$89/Ввод!$G$89,SUM($J68:AK68),$G85,$F85),0)*AK68</f>
        <v>0</v>
      </c>
      <c r="AL85" s="144">
        <f ca="1">IFERROR(PPMT($F$89/Ввод!$G$89,SUM($J68:AL68),$G85,$F85),0)*AL68</f>
        <v>0</v>
      </c>
      <c r="AM85" s="144">
        <f ca="1">IFERROR(PPMT($F$89/Ввод!$G$89,SUM($J68:AM68),$G85,$F85),0)*AM68</f>
        <v>0</v>
      </c>
      <c r="AN85" s="144">
        <f ca="1">IFERROR(PPMT($F$89/Ввод!$G$89,SUM($J68:AN68),$G85,$F85),0)*AN68</f>
        <v>0</v>
      </c>
      <c r="AO85" s="144">
        <f ca="1">IFERROR(PPMT($F$89/Ввод!$G$89,SUM($J68:AO68),$G85,$F85),0)*AO68</f>
        <v>0</v>
      </c>
      <c r="AP85" s="144">
        <f ca="1">IFERROR(PPMT($F$89/Ввод!$G$89,SUM($J68:AP68),$G85,$F85),0)*AP68</f>
        <v>0</v>
      </c>
      <c r="AQ85" s="144">
        <f ca="1">IFERROR(PPMT($F$89/Ввод!$G$89,SUM($J68:AQ68),$G85,$F85),0)*AQ68</f>
        <v>0</v>
      </c>
      <c r="AR85" s="144">
        <f ca="1">IFERROR(PPMT($F$89/Ввод!$G$89,SUM($J68:AR68),$G85,$F85),0)*AR68</f>
        <v>0</v>
      </c>
      <c r="AS85" s="144">
        <f ca="1">IFERROR(PPMT($F$89/Ввод!$G$89,SUM($J68:AS68),$G85,$F85),0)*AS68</f>
        <v>0</v>
      </c>
      <c r="AT85" s="144">
        <f ca="1">IFERROR(PPMT($F$89/Ввод!$G$89,SUM($J68:AT68),$G85,$F85),0)*AT68</f>
        <v>0</v>
      </c>
      <c r="AU85" s="144">
        <f ca="1">IFERROR(PPMT($F$89/Ввод!$G$89,SUM($J68:AU68),$G85,$F85),0)*AU68</f>
        <v>0</v>
      </c>
      <c r="AV85" s="144">
        <f ca="1">IFERROR(PPMT($F$89/Ввод!$G$89,SUM($J68:AV68),$G85,$F85),0)*AV68</f>
        <v>0</v>
      </c>
      <c r="AW85" s="144">
        <f ca="1">IFERROR(PPMT($F$89/Ввод!$G$89,SUM($J68:AW68),$G85,$F85),0)*AW68</f>
        <v>0</v>
      </c>
      <c r="AX85" s="144">
        <f ca="1">IFERROR(PPMT($F$89/Ввод!$G$89,SUM($J68:AX68),$G85,$F85),0)*AX68</f>
        <v>0</v>
      </c>
      <c r="AY85" s="144">
        <f ca="1">IFERROR(PPMT($F$89/Ввод!$G$89,SUM($J68:AY68),$G85,$F85),0)*AY68</f>
        <v>0</v>
      </c>
      <c r="AZ85" s="144">
        <f ca="1">IFERROR(PPMT($F$89/Ввод!$G$89,SUM($J68:AZ68),$G85,$F85),0)*AZ68</f>
        <v>0</v>
      </c>
      <c r="BA85" s="144">
        <f ca="1">IFERROR(PPMT($F$89/Ввод!$G$89,SUM($J68:BA68),$G85,$F85),0)*BA68</f>
        <v>0</v>
      </c>
      <c r="BB85" s="144">
        <f ca="1">IFERROR(PPMT($F$89/Ввод!$G$89,SUM($J68:BB68),$G85,$F85),0)*BB68</f>
        <v>0</v>
      </c>
      <c r="BC85" s="144">
        <f ca="1">IFERROR(PPMT($F$89/Ввод!$G$89,SUM($J68:BC68),$G85,$F85),0)*BC68</f>
        <v>0</v>
      </c>
      <c r="BD85" s="144">
        <f ca="1">IFERROR(PPMT($F$89/Ввод!$G$89,SUM($J68:BD68),$G85,$F85),0)*BD68</f>
        <v>0</v>
      </c>
      <c r="BE85" s="144">
        <f ca="1">IFERROR(PPMT($F$89/Ввод!$G$89,SUM($J68:BE68),$G85,$F85),0)*BE68</f>
        <v>0</v>
      </c>
      <c r="BF85" s="144">
        <f ca="1">IFERROR(PPMT($F$89/Ввод!$G$89,SUM($J68:BF68),$G85,$F85),0)*BF68</f>
        <v>0</v>
      </c>
      <c r="BG85" s="144">
        <f ca="1">IFERROR(PPMT($F$89/Ввод!$G$89,SUM($J68:BG68),$G85,$F85),0)*BG68</f>
        <v>0</v>
      </c>
      <c r="BH85" s="144">
        <f ca="1">IFERROR(PPMT($F$89/Ввод!$G$89,SUM($J68:BH68),$G85,$F85),0)*BH68</f>
        <v>0</v>
      </c>
      <c r="BI85" s="144">
        <f ca="1">IFERROR(PPMT($F$89/Ввод!$G$89,SUM($J68:BI68),$G85,$F85),0)*BI68</f>
        <v>0</v>
      </c>
      <c r="BJ85" s="144">
        <f ca="1">IFERROR(PPMT($F$89/Ввод!$G$89,SUM($J68:BJ68),$G85,$F85),0)*BJ68</f>
        <v>0</v>
      </c>
      <c r="BK85" s="144">
        <f ca="1">IFERROR(PPMT($F$89/Ввод!$G$89,SUM($J68:BK68),$G85,$F85),0)*BK68</f>
        <v>0</v>
      </c>
      <c r="BL85" s="144">
        <f ca="1">IFERROR(PPMT($F$89/Ввод!$G$89,SUM($J68:BL68),$G85,$F85),0)*BL68</f>
        <v>0</v>
      </c>
      <c r="BM85" s="144">
        <f ca="1">IFERROR(PPMT($F$89/Ввод!$G$89,SUM($J68:BM68),$G85,$F85),0)*BM68</f>
        <v>0</v>
      </c>
      <c r="BN85" s="144">
        <f ca="1">IFERROR(PPMT($F$89/Ввод!$G$89,SUM($J68:BN68),$G85,$F85),0)*BN68</f>
        <v>0</v>
      </c>
      <c r="BO85" s="144">
        <f ca="1">IFERROR(PPMT($F$89/Ввод!$G$89,SUM($J68:BO68),$G85,$F85),0)*BO68</f>
        <v>0</v>
      </c>
      <c r="BP85" s="144">
        <f ca="1">IFERROR(PPMT($F$89/Ввод!$G$89,SUM($J68:BP68),$G85,$F85),0)*BP68</f>
        <v>0</v>
      </c>
      <c r="BQ85" s="144">
        <f ca="1">IFERROR(PPMT($F$89/Ввод!$G$89,SUM($J68:BQ68),$G85,$F85),0)*BQ68</f>
        <v>0</v>
      </c>
      <c r="BR85" s="144">
        <f ca="1">IFERROR(PPMT($F$89/Ввод!$G$89,SUM($J68:BR68),$G85,$F85),0)*BR68</f>
        <v>0</v>
      </c>
      <c r="BS85" s="144">
        <f ca="1">IFERROR(PPMT($F$89/Ввод!$G$89,SUM($J68:BS68),$G85,$F85),0)*BS68</f>
        <v>0</v>
      </c>
      <c r="BT85" s="144">
        <f ca="1">IFERROR(PPMT($F$89/Ввод!$G$89,SUM($J68:BT68),$G85,$F85),0)*BT68</f>
        <v>0</v>
      </c>
      <c r="BU85" s="144">
        <f ca="1">IFERROR(PPMT($F$89/Ввод!$G$89,SUM($J68:BU68),$G85,$F85),0)*BU68</f>
        <v>0</v>
      </c>
      <c r="BV85" s="144">
        <f ca="1">IFERROR(PPMT($F$89/Ввод!$G$89,SUM($J68:BV68),$G85,$F85),0)*BV68</f>
        <v>0</v>
      </c>
      <c r="BW85" s="144">
        <f ca="1">IFERROR(PPMT($F$89/Ввод!$G$89,SUM($J68:BW68),$G85,$F85),0)*BW68</f>
        <v>0</v>
      </c>
      <c r="BX85" s="144">
        <f ca="1">IFERROR(PPMT($F$89/Ввод!$G$89,SUM($J68:BX68),$G85,$F85),0)*BX68</f>
        <v>0</v>
      </c>
      <c r="BY85" s="144">
        <f ca="1">IFERROR(PPMT($F$89/Ввод!$G$89,SUM($J68:BY68),$G85,$F85),0)*BY68</f>
        <v>0</v>
      </c>
      <c r="BZ85" s="144">
        <f ca="1">IFERROR(PPMT($F$89/Ввод!$G$89,SUM($J68:BZ68),$G85,$F85),0)*BZ68</f>
        <v>0</v>
      </c>
      <c r="CA85" s="144">
        <f ca="1">IFERROR(PPMT($F$89/Ввод!$G$89,SUM($J68:CA68),$G85,$F85),0)*CA68</f>
        <v>0</v>
      </c>
      <c r="CB85" s="144">
        <f ca="1">IFERROR(PPMT($F$89/Ввод!$G$89,SUM($J68:CB68),$G85,$F85),0)*CB68</f>
        <v>0</v>
      </c>
      <c r="CC85" s="144">
        <f ca="1">IFERROR(PPMT($F$89/Ввод!$G$89,SUM($J68:CC68),$G85,$F85),0)*CC68</f>
        <v>0</v>
      </c>
      <c r="CD85" s="144">
        <f ca="1">IFERROR(PPMT($F$89/Ввод!$G$89,SUM($J68:CD68),$G85,$F85),0)*CD68</f>
        <v>0</v>
      </c>
      <c r="CE85" s="144">
        <f ca="1">IFERROR(PPMT($F$89/Ввод!$G$89,SUM($J68:CE68),$G85,$F85),0)*CE68</f>
        <v>0</v>
      </c>
      <c r="CF85" s="144">
        <f ca="1">IFERROR(PPMT($F$89/Ввод!$G$89,SUM($J68:CF68),$G85,$F85),0)*CF68</f>
        <v>0</v>
      </c>
      <c r="CG85" s="144">
        <f ca="1">IFERROR(PPMT($F$89/Ввод!$G$89,SUM($J68:CG68),$G85,$F85),0)*CG68</f>
        <v>0</v>
      </c>
      <c r="CH85" s="144">
        <f ca="1">IFERROR(PPMT($F$89/Ввод!$G$89,SUM($J68:CH68),$G85,$F85),0)*CH68</f>
        <v>0</v>
      </c>
      <c r="CI85" s="144">
        <f ca="1">IFERROR(PPMT($F$89/Ввод!$G$89,SUM($J68:CI68),$G85,$F85),0)*CI68</f>
        <v>0</v>
      </c>
      <c r="CJ85" s="144">
        <f ca="1">IFERROR(PPMT($F$89/Ввод!$G$89,SUM($J68:CJ68),$G85,$F85),0)*CJ68</f>
        <v>0</v>
      </c>
      <c r="CK85" s="144">
        <f ca="1">IFERROR(PPMT($F$89/Ввод!$G$89,SUM($J68:CK68),$G85,$F85),0)*CK68</f>
        <v>0</v>
      </c>
      <c r="CL85" s="144">
        <f ca="1">IFERROR(PPMT($F$89/Ввод!$G$89,SUM($J68:CL68),$G85,$F85),0)*CL68</f>
        <v>0</v>
      </c>
      <c r="CM85" s="144">
        <f ca="1">IFERROR(PPMT($F$89/Ввод!$G$89,SUM($J68:CM68),$G85,$F85),0)*CM68</f>
        <v>0</v>
      </c>
      <c r="CN85" s="144">
        <f ca="1">IFERROR(PPMT($F$89/Ввод!$G$89,SUM($J68:CN68),$G85,$F85),0)*CN68</f>
        <v>0</v>
      </c>
      <c r="CO85" s="144">
        <f ca="1">IFERROR(PPMT($F$89/Ввод!$G$89,SUM($J68:CO68),$G85,$F85),0)*CO68</f>
        <v>0</v>
      </c>
      <c r="CP85" s="144">
        <f ca="1">IFERROR(PPMT($F$89/Ввод!$G$89,SUM($J68:CP68),$G85,$F85),0)*CP68</f>
        <v>0</v>
      </c>
      <c r="CQ85" s="144">
        <f ca="1">IFERROR(PPMT($F$89/Ввод!$G$89,SUM($J68:CQ68),$G85,$F85),0)*CQ68</f>
        <v>0</v>
      </c>
      <c r="CR85" s="144">
        <f ca="1">IFERROR(PPMT($F$89/Ввод!$G$89,SUM($J68:CR68),$G85,$F85),0)*CR68</f>
        <v>0</v>
      </c>
      <c r="CS85" s="144">
        <f ca="1">IFERROR(PPMT($F$89/Ввод!$G$89,SUM($J68:CS68),$G85,$F85),0)*CS68</f>
        <v>0</v>
      </c>
      <c r="CT85" s="144">
        <f ca="1">IFERROR(PPMT($F$89/Ввод!$G$89,SUM($J68:CT68),$G85,$F85),0)*CT68</f>
        <v>0</v>
      </c>
      <c r="CU85" s="144">
        <f ca="1">IFERROR(PPMT($F$89/Ввод!$G$89,SUM($J68:CU68),$G85,$F85),0)*CU68</f>
        <v>0</v>
      </c>
      <c r="CV85" s="144">
        <f ca="1">IFERROR(PPMT($F$89/Ввод!$G$89,SUM($J68:CV68),$G85,$F85),0)*CV68</f>
        <v>0</v>
      </c>
      <c r="CW85" s="144">
        <f ca="1">IFERROR(PPMT($F$89/Ввод!$G$89,SUM($J68:CW68),$G85,$F85),0)*CW68</f>
        <v>0</v>
      </c>
      <c r="CX85" s="144">
        <f ca="1">IFERROR(PPMT($F$89/Ввод!$G$89,SUM($J68:CX68),$G85,$F85),0)*CX68</f>
        <v>0</v>
      </c>
      <c r="CY85" s="144">
        <f ca="1">IFERROR(PPMT($F$89/Ввод!$G$89,SUM($J68:CY68),$G85,$F85),0)*CY68</f>
        <v>0</v>
      </c>
      <c r="CZ85" s="144">
        <f ca="1">IFERROR(PPMT($F$89/Ввод!$G$89,SUM($J68:CZ68),$G85,$F85),0)*CZ68</f>
        <v>0</v>
      </c>
      <c r="DA85" s="144">
        <f ca="1">IFERROR(PPMT($F$89/Ввод!$G$89,SUM($J68:DA68),$G85,$F85),0)*DA68</f>
        <v>0</v>
      </c>
      <c r="DB85" s="144">
        <f ca="1">IFERROR(PPMT($F$89/Ввод!$G$89,SUM($J68:DB68),$G85,$F85),0)*DB68</f>
        <v>0</v>
      </c>
      <c r="DC85" s="144">
        <f ca="1">IFERROR(PPMT($F$89/Ввод!$G$89,SUM($J68:DC68),$G85,$F85),0)*DC68</f>
        <v>0</v>
      </c>
      <c r="DD85" s="144">
        <f ca="1">IFERROR(PPMT($F$89/Ввод!$G$89,SUM($J68:DD68),$G85,$F85),0)*DD68</f>
        <v>0</v>
      </c>
      <c r="DE85" s="144">
        <f ca="1">IFERROR(PPMT($F$89/Ввод!$G$89,SUM($J68:DE68),$G85,$F85),0)*DE68</f>
        <v>0</v>
      </c>
      <c r="DF85" s="144">
        <f ca="1">IFERROR(PPMT($F$89/Ввод!$G$89,SUM($J68:DF68),$G85,$F85),0)*DF68</f>
        <v>0</v>
      </c>
      <c r="DG85" s="144">
        <f ca="1">IFERROR(PPMT($F$89/Ввод!$G$89,SUM($J68:DG68),$G85,$F85),0)*DG68</f>
        <v>0</v>
      </c>
      <c r="DH85" s="144">
        <f ca="1">IFERROR(PPMT($F$89/Ввод!$G$89,SUM($J68:DH68),$G85,$F85),0)*DH68</f>
        <v>0</v>
      </c>
      <c r="DI85" s="144">
        <f ca="1">IFERROR(PPMT($F$89/Ввод!$G$89,SUM($J68:DI68),$G85,$F85),0)*DI68</f>
        <v>0</v>
      </c>
      <c r="DJ85" s="144">
        <f ca="1">IFERROR(PPMT($F$89/Ввод!$G$89,SUM($J68:DJ68),$G85,$F85),0)*DJ68</f>
        <v>0</v>
      </c>
    </row>
    <row r="86" spans="1:114" ht="15" hidden="1" customHeight="1" outlineLevel="1" x14ac:dyDescent="0.25">
      <c r="B86" t="s">
        <v>503</v>
      </c>
      <c r="F86" s="144">
        <f ca="1">H69</f>
        <v>0</v>
      </c>
      <c r="G86" s="144">
        <f>I69</f>
        <v>17</v>
      </c>
      <c r="I86" s="144">
        <f t="shared" ca="1" si="43"/>
        <v>0</v>
      </c>
      <c r="J86" s="144">
        <f ca="1">IFERROR(PPMT($F$89/Ввод!$G$89,SUM($J69:J69),$G86,$F86),0)*J69</f>
        <v>0</v>
      </c>
      <c r="K86" s="144">
        <f ca="1">IFERROR(PPMT($F$89/Ввод!$G$89,SUM($J69:K69),$G86,$F86),0)*K69</f>
        <v>0</v>
      </c>
      <c r="L86" s="144">
        <f ca="1">IFERROR(PPMT($F$89/Ввод!$G$89,SUM($J69:L69),$G86,$F86),0)*L69</f>
        <v>0</v>
      </c>
      <c r="M86" s="144">
        <f ca="1">IFERROR(PPMT($F$89/Ввод!$G$89,SUM($J69:M69),$G86,$F86),0)*M69</f>
        <v>0</v>
      </c>
      <c r="N86" s="144">
        <f ca="1">IFERROR(PPMT($F$89/Ввод!$G$89,SUM($J69:N69),$G86,$F86),0)*N69</f>
        <v>0</v>
      </c>
      <c r="O86" s="144">
        <f ca="1">IFERROR(PPMT($F$89/Ввод!$G$89,SUM($J69:O69),$G86,$F86),0)*O69</f>
        <v>0</v>
      </c>
      <c r="P86" s="144">
        <f ca="1">IFERROR(PPMT($F$89/Ввод!$G$89,SUM($J69:P69),$G86,$F86),0)*P69</f>
        <v>0</v>
      </c>
      <c r="Q86" s="144">
        <f ca="1">IFERROR(PPMT($F$89/Ввод!$G$89,SUM($J69:Q69),$G86,$F86),0)*Q69</f>
        <v>0</v>
      </c>
      <c r="R86" s="144">
        <f ca="1">IFERROR(PPMT($F$89/Ввод!$G$89,SUM($J69:R69),$G86,$F86),0)*R69</f>
        <v>0</v>
      </c>
      <c r="S86" s="144">
        <f ca="1">IFERROR(PPMT($F$89/Ввод!$G$89,SUM($J69:S69),$G86,$F86),0)*S69</f>
        <v>0</v>
      </c>
      <c r="T86" s="144">
        <f ca="1">IFERROR(PPMT($F$89/Ввод!$G$89,SUM($J69:T69),$G86,$F86),0)*T69</f>
        <v>0</v>
      </c>
      <c r="U86" s="144">
        <f ca="1">IFERROR(PPMT($F$89/Ввод!$G$89,SUM($J69:U69),$G86,$F86),0)*U69</f>
        <v>0</v>
      </c>
      <c r="V86" s="144">
        <f ca="1">IFERROR(PPMT($F$89/Ввод!$G$89,SUM($J69:V69),$G86,$F86),0)*V69</f>
        <v>0</v>
      </c>
      <c r="W86" s="144">
        <f ca="1">IFERROR(PPMT($F$89/Ввод!$G$89,SUM($J69:W69),$G86,$F86),0)*W69</f>
        <v>0</v>
      </c>
      <c r="X86" s="144">
        <f ca="1">IFERROR(PPMT($F$89/Ввод!$G$89,SUM($J69:X69),$G86,$F86),0)*X69</f>
        <v>0</v>
      </c>
      <c r="Y86" s="144">
        <f ca="1">IFERROR(PPMT($F$89/Ввод!$G$89,SUM($J69:Y69),$G86,$F86),0)*Y69</f>
        <v>0</v>
      </c>
      <c r="Z86" s="144">
        <f ca="1">IFERROR(PPMT($F$89/Ввод!$G$89,SUM($J69:Z69),$G86,$F86),0)*Z69</f>
        <v>0</v>
      </c>
      <c r="AA86" s="144">
        <f ca="1">IFERROR(PPMT($F$89/Ввод!$G$89,SUM($J69:AA69),$G86,$F86),0)*AA69</f>
        <v>0</v>
      </c>
      <c r="AB86" s="144">
        <f ca="1">IFERROR(PPMT($F$89/Ввод!$G$89,SUM($J69:AB69),$G86,$F86),0)*AB69</f>
        <v>0</v>
      </c>
      <c r="AC86" s="144">
        <f ca="1">IFERROR(PPMT($F$89/Ввод!$G$89,SUM($J69:AC69),$G86,$F86),0)*AC69</f>
        <v>0</v>
      </c>
      <c r="AD86" s="144">
        <f ca="1">IFERROR(PPMT($F$89/Ввод!$G$89,SUM($J69:AD69),$G86,$F86),0)*AD69</f>
        <v>0</v>
      </c>
      <c r="AE86" s="144">
        <f ca="1">IFERROR(PPMT($F$89/Ввод!$G$89,SUM($J69:AE69),$G86,$F86),0)*AE69</f>
        <v>0</v>
      </c>
      <c r="AF86" s="144">
        <f ca="1">IFERROR(PPMT($F$89/Ввод!$G$89,SUM($J69:AF69),$G86,$F86),0)*AF69</f>
        <v>0</v>
      </c>
      <c r="AG86" s="144">
        <f ca="1">IFERROR(PPMT($F$89/Ввод!$G$89,SUM($J69:AG69),$G86,$F86),0)*AG69</f>
        <v>0</v>
      </c>
      <c r="AH86" s="144">
        <f ca="1">IFERROR(PPMT($F$89/Ввод!$G$89,SUM($J69:AH69),$G86,$F86),0)*AH69</f>
        <v>0</v>
      </c>
      <c r="AI86" s="144">
        <f ca="1">IFERROR(PPMT($F$89/Ввод!$G$89,SUM($J69:AI69),$G86,$F86),0)*AI69</f>
        <v>0</v>
      </c>
      <c r="AJ86" s="144">
        <f ca="1">IFERROR(PPMT($F$89/Ввод!$G$89,SUM($J69:AJ69),$G86,$F86),0)*AJ69</f>
        <v>0</v>
      </c>
      <c r="AK86" s="144">
        <f ca="1">IFERROR(PPMT($F$89/Ввод!$G$89,SUM($J69:AK69),$G86,$F86),0)*AK69</f>
        <v>0</v>
      </c>
      <c r="AL86" s="144">
        <f ca="1">IFERROR(PPMT($F$89/Ввод!$G$89,SUM($J69:AL69),$G86,$F86),0)*AL69</f>
        <v>0</v>
      </c>
      <c r="AM86" s="144">
        <f ca="1">IFERROR(PPMT($F$89/Ввод!$G$89,SUM($J69:AM69),$G86,$F86),0)*AM69</f>
        <v>0</v>
      </c>
      <c r="AN86" s="144">
        <f ca="1">IFERROR(PPMT($F$89/Ввод!$G$89,SUM($J69:AN69),$G86,$F86),0)*AN69</f>
        <v>0</v>
      </c>
      <c r="AO86" s="144">
        <f ca="1">IFERROR(PPMT($F$89/Ввод!$G$89,SUM($J69:AO69),$G86,$F86),0)*AO69</f>
        <v>0</v>
      </c>
      <c r="AP86" s="144">
        <f ca="1">IFERROR(PPMT($F$89/Ввод!$G$89,SUM($J69:AP69),$G86,$F86),0)*AP69</f>
        <v>0</v>
      </c>
      <c r="AQ86" s="144">
        <f ca="1">IFERROR(PPMT($F$89/Ввод!$G$89,SUM($J69:AQ69),$G86,$F86),0)*AQ69</f>
        <v>0</v>
      </c>
      <c r="AR86" s="144">
        <f ca="1">IFERROR(PPMT($F$89/Ввод!$G$89,SUM($J69:AR69),$G86,$F86),0)*AR69</f>
        <v>0</v>
      </c>
      <c r="AS86" s="144">
        <f ca="1">IFERROR(PPMT($F$89/Ввод!$G$89,SUM($J69:AS69),$G86,$F86),0)*AS69</f>
        <v>0</v>
      </c>
      <c r="AT86" s="144">
        <f ca="1">IFERROR(PPMT($F$89/Ввод!$G$89,SUM($J69:AT69),$G86,$F86),0)*AT69</f>
        <v>0</v>
      </c>
      <c r="AU86" s="144">
        <f ca="1">IFERROR(PPMT($F$89/Ввод!$G$89,SUM($J69:AU69),$G86,$F86),0)*AU69</f>
        <v>0</v>
      </c>
      <c r="AV86" s="144">
        <f ca="1">IFERROR(PPMT($F$89/Ввод!$G$89,SUM($J69:AV69),$G86,$F86),0)*AV69</f>
        <v>0</v>
      </c>
      <c r="AW86" s="144">
        <f ca="1">IFERROR(PPMT($F$89/Ввод!$G$89,SUM($J69:AW69),$G86,$F86),0)*AW69</f>
        <v>0</v>
      </c>
      <c r="AX86" s="144">
        <f ca="1">IFERROR(PPMT($F$89/Ввод!$G$89,SUM($J69:AX69),$G86,$F86),0)*AX69</f>
        <v>0</v>
      </c>
      <c r="AY86" s="144">
        <f ca="1">IFERROR(PPMT($F$89/Ввод!$G$89,SUM($J69:AY69),$G86,$F86),0)*AY69</f>
        <v>0</v>
      </c>
      <c r="AZ86" s="144">
        <f ca="1">IFERROR(PPMT($F$89/Ввод!$G$89,SUM($J69:AZ69),$G86,$F86),0)*AZ69</f>
        <v>0</v>
      </c>
      <c r="BA86" s="144">
        <f ca="1">IFERROR(PPMT($F$89/Ввод!$G$89,SUM($J69:BA69),$G86,$F86),0)*BA69</f>
        <v>0</v>
      </c>
      <c r="BB86" s="144">
        <f ca="1">IFERROR(PPMT($F$89/Ввод!$G$89,SUM($J69:BB69),$G86,$F86),0)*BB69</f>
        <v>0</v>
      </c>
      <c r="BC86" s="144">
        <f ca="1">IFERROR(PPMT($F$89/Ввод!$G$89,SUM($J69:BC69),$G86,$F86),0)*BC69</f>
        <v>0</v>
      </c>
      <c r="BD86" s="144">
        <f ca="1">IFERROR(PPMT($F$89/Ввод!$G$89,SUM($J69:BD69),$G86,$F86),0)*BD69</f>
        <v>0</v>
      </c>
      <c r="BE86" s="144">
        <f ca="1">IFERROR(PPMT($F$89/Ввод!$G$89,SUM($J69:BE69),$G86,$F86),0)*BE69</f>
        <v>0</v>
      </c>
      <c r="BF86" s="144">
        <f ca="1">IFERROR(PPMT($F$89/Ввод!$G$89,SUM($J69:BF69),$G86,$F86),0)*BF69</f>
        <v>0</v>
      </c>
      <c r="BG86" s="144">
        <f ca="1">IFERROR(PPMT($F$89/Ввод!$G$89,SUM($J69:BG69),$G86,$F86),0)*BG69</f>
        <v>0</v>
      </c>
      <c r="BH86" s="144">
        <f ca="1">IFERROR(PPMT($F$89/Ввод!$G$89,SUM($J69:BH69),$G86,$F86),0)*BH69</f>
        <v>0</v>
      </c>
      <c r="BI86" s="144">
        <f ca="1">IFERROR(PPMT($F$89/Ввод!$G$89,SUM($J69:BI69),$G86,$F86),0)*BI69</f>
        <v>0</v>
      </c>
      <c r="BJ86" s="144">
        <f ca="1">IFERROR(PPMT($F$89/Ввод!$G$89,SUM($J69:BJ69),$G86,$F86),0)*BJ69</f>
        <v>0</v>
      </c>
      <c r="BK86" s="144">
        <f ca="1">IFERROR(PPMT($F$89/Ввод!$G$89,SUM($J69:BK69),$G86,$F86),0)*BK69</f>
        <v>0</v>
      </c>
      <c r="BL86" s="144">
        <f ca="1">IFERROR(PPMT($F$89/Ввод!$G$89,SUM($J69:BL69),$G86,$F86),0)*BL69</f>
        <v>0</v>
      </c>
      <c r="BM86" s="144">
        <f ca="1">IFERROR(PPMT($F$89/Ввод!$G$89,SUM($J69:BM69),$G86,$F86),0)*BM69</f>
        <v>0</v>
      </c>
      <c r="BN86" s="144">
        <f ca="1">IFERROR(PPMT($F$89/Ввод!$G$89,SUM($J69:BN69),$G86,$F86),0)*BN69</f>
        <v>0</v>
      </c>
      <c r="BO86" s="144">
        <f ca="1">IFERROR(PPMT($F$89/Ввод!$G$89,SUM($J69:BO69),$G86,$F86),0)*BO69</f>
        <v>0</v>
      </c>
      <c r="BP86" s="144">
        <f ca="1">IFERROR(PPMT($F$89/Ввод!$G$89,SUM($J69:BP69),$G86,$F86),0)*BP69</f>
        <v>0</v>
      </c>
      <c r="BQ86" s="144">
        <f ca="1">IFERROR(PPMT($F$89/Ввод!$G$89,SUM($J69:BQ69),$G86,$F86),0)*BQ69</f>
        <v>0</v>
      </c>
      <c r="BR86" s="144">
        <f ca="1">IFERROR(PPMT($F$89/Ввод!$G$89,SUM($J69:BR69),$G86,$F86),0)*BR69</f>
        <v>0</v>
      </c>
      <c r="BS86" s="144">
        <f ca="1">IFERROR(PPMT($F$89/Ввод!$G$89,SUM($J69:BS69),$G86,$F86),0)*BS69</f>
        <v>0</v>
      </c>
      <c r="BT86" s="144">
        <f ca="1">IFERROR(PPMT($F$89/Ввод!$G$89,SUM($J69:BT69),$G86,$F86),0)*BT69</f>
        <v>0</v>
      </c>
      <c r="BU86" s="144">
        <f ca="1">IFERROR(PPMT($F$89/Ввод!$G$89,SUM($J69:BU69),$G86,$F86),0)*BU69</f>
        <v>0</v>
      </c>
      <c r="BV86" s="144">
        <f ca="1">IFERROR(PPMT($F$89/Ввод!$G$89,SUM($J69:BV69),$G86,$F86),0)*BV69</f>
        <v>0</v>
      </c>
      <c r="BW86" s="144">
        <f ca="1">IFERROR(PPMT($F$89/Ввод!$G$89,SUM($J69:BW69),$G86,$F86),0)*BW69</f>
        <v>0</v>
      </c>
      <c r="BX86" s="144">
        <f ca="1">IFERROR(PPMT($F$89/Ввод!$G$89,SUM($J69:BX69),$G86,$F86),0)*BX69</f>
        <v>0</v>
      </c>
      <c r="BY86" s="144">
        <f ca="1">IFERROR(PPMT($F$89/Ввод!$G$89,SUM($J69:BY69),$G86,$F86),0)*BY69</f>
        <v>0</v>
      </c>
      <c r="BZ86" s="144">
        <f ca="1">IFERROR(PPMT($F$89/Ввод!$G$89,SUM($J69:BZ69),$G86,$F86),0)*BZ69</f>
        <v>0</v>
      </c>
      <c r="CA86" s="144">
        <f ca="1">IFERROR(PPMT($F$89/Ввод!$G$89,SUM($J69:CA69),$G86,$F86),0)*CA69</f>
        <v>0</v>
      </c>
      <c r="CB86" s="144">
        <f ca="1">IFERROR(PPMT($F$89/Ввод!$G$89,SUM($J69:CB69),$G86,$F86),0)*CB69</f>
        <v>0</v>
      </c>
      <c r="CC86" s="144">
        <f ca="1">IFERROR(PPMT($F$89/Ввод!$G$89,SUM($J69:CC69),$G86,$F86),0)*CC69</f>
        <v>0</v>
      </c>
      <c r="CD86" s="144">
        <f ca="1">IFERROR(PPMT($F$89/Ввод!$G$89,SUM($J69:CD69),$G86,$F86),0)*CD69</f>
        <v>0</v>
      </c>
      <c r="CE86" s="144">
        <f ca="1">IFERROR(PPMT($F$89/Ввод!$G$89,SUM($J69:CE69),$G86,$F86),0)*CE69</f>
        <v>0</v>
      </c>
      <c r="CF86" s="144">
        <f ca="1">IFERROR(PPMT($F$89/Ввод!$G$89,SUM($J69:CF69),$G86,$F86),0)*CF69</f>
        <v>0</v>
      </c>
      <c r="CG86" s="144">
        <f ca="1">IFERROR(PPMT($F$89/Ввод!$G$89,SUM($J69:CG69),$G86,$F86),0)*CG69</f>
        <v>0</v>
      </c>
      <c r="CH86" s="144">
        <f ca="1">IFERROR(PPMT($F$89/Ввод!$G$89,SUM($J69:CH69),$G86,$F86),0)*CH69</f>
        <v>0</v>
      </c>
      <c r="CI86" s="144">
        <f ca="1">IFERROR(PPMT($F$89/Ввод!$G$89,SUM($J69:CI69),$G86,$F86),0)*CI69</f>
        <v>0</v>
      </c>
      <c r="CJ86" s="144">
        <f ca="1">IFERROR(PPMT($F$89/Ввод!$G$89,SUM($J69:CJ69),$G86,$F86),0)*CJ69</f>
        <v>0</v>
      </c>
      <c r="CK86" s="144">
        <f ca="1">IFERROR(PPMT($F$89/Ввод!$G$89,SUM($J69:CK69),$G86,$F86),0)*CK69</f>
        <v>0</v>
      </c>
      <c r="CL86" s="144">
        <f ca="1">IFERROR(PPMT($F$89/Ввод!$G$89,SUM($J69:CL69),$G86,$F86),0)*CL69</f>
        <v>0</v>
      </c>
      <c r="CM86" s="144">
        <f ca="1">IFERROR(PPMT($F$89/Ввод!$G$89,SUM($J69:CM69),$G86,$F86),0)*CM69</f>
        <v>0</v>
      </c>
      <c r="CN86" s="144">
        <f ca="1">IFERROR(PPMT($F$89/Ввод!$G$89,SUM($J69:CN69),$G86,$F86),0)*CN69</f>
        <v>0</v>
      </c>
      <c r="CO86" s="144">
        <f ca="1">IFERROR(PPMT($F$89/Ввод!$G$89,SUM($J69:CO69),$G86,$F86),0)*CO69</f>
        <v>0</v>
      </c>
      <c r="CP86" s="144">
        <f ca="1">IFERROR(PPMT($F$89/Ввод!$G$89,SUM($J69:CP69),$G86,$F86),0)*CP69</f>
        <v>0</v>
      </c>
      <c r="CQ86" s="144">
        <f ca="1">IFERROR(PPMT($F$89/Ввод!$G$89,SUM($J69:CQ69),$G86,$F86),0)*CQ69</f>
        <v>0</v>
      </c>
      <c r="CR86" s="144">
        <f ca="1">IFERROR(PPMT($F$89/Ввод!$G$89,SUM($J69:CR69),$G86,$F86),0)*CR69</f>
        <v>0</v>
      </c>
      <c r="CS86" s="144">
        <f ca="1">IFERROR(PPMT($F$89/Ввод!$G$89,SUM($J69:CS69),$G86,$F86),0)*CS69</f>
        <v>0</v>
      </c>
      <c r="CT86" s="144">
        <f ca="1">IFERROR(PPMT($F$89/Ввод!$G$89,SUM($J69:CT69),$G86,$F86),0)*CT69</f>
        <v>0</v>
      </c>
      <c r="CU86" s="144">
        <f ca="1">IFERROR(PPMT($F$89/Ввод!$G$89,SUM($J69:CU69),$G86,$F86),0)*CU69</f>
        <v>0</v>
      </c>
      <c r="CV86" s="144">
        <f ca="1">IFERROR(PPMT($F$89/Ввод!$G$89,SUM($J69:CV69),$G86,$F86),0)*CV69</f>
        <v>0</v>
      </c>
      <c r="CW86" s="144">
        <f ca="1">IFERROR(PPMT($F$89/Ввод!$G$89,SUM($J69:CW69),$G86,$F86),0)*CW69</f>
        <v>0</v>
      </c>
      <c r="CX86" s="144">
        <f ca="1">IFERROR(PPMT($F$89/Ввод!$G$89,SUM($J69:CX69),$G86,$F86),0)*CX69</f>
        <v>0</v>
      </c>
      <c r="CY86" s="144">
        <f ca="1">IFERROR(PPMT($F$89/Ввод!$G$89,SUM($J69:CY69),$G86,$F86),0)*CY69</f>
        <v>0</v>
      </c>
      <c r="CZ86" s="144">
        <f ca="1">IFERROR(PPMT($F$89/Ввод!$G$89,SUM($J69:CZ69),$G86,$F86),0)*CZ69</f>
        <v>0</v>
      </c>
      <c r="DA86" s="144">
        <f ca="1">IFERROR(PPMT($F$89/Ввод!$G$89,SUM($J69:DA69),$G86,$F86),0)*DA69</f>
        <v>0</v>
      </c>
      <c r="DB86" s="144">
        <f ca="1">IFERROR(PPMT($F$89/Ввод!$G$89,SUM($J69:DB69),$G86,$F86),0)*DB69</f>
        <v>0</v>
      </c>
      <c r="DC86" s="144">
        <f ca="1">IFERROR(PPMT($F$89/Ввод!$G$89,SUM($J69:DC69),$G86,$F86),0)*DC69</f>
        <v>0</v>
      </c>
      <c r="DD86" s="144">
        <f ca="1">IFERROR(PPMT($F$89/Ввод!$G$89,SUM($J69:DD69),$G86,$F86),0)*DD69</f>
        <v>0</v>
      </c>
      <c r="DE86" s="144">
        <f ca="1">IFERROR(PPMT($F$89/Ввод!$G$89,SUM($J69:DE69),$G86,$F86),0)*DE69</f>
        <v>0</v>
      </c>
      <c r="DF86" s="144">
        <f ca="1">IFERROR(PPMT($F$89/Ввод!$G$89,SUM($J69:DF69),$G86,$F86),0)*DF69</f>
        <v>0</v>
      </c>
      <c r="DG86" s="144">
        <f ca="1">IFERROR(PPMT($F$89/Ввод!$G$89,SUM($J69:DG69),$G86,$F86),0)*DG69</f>
        <v>0</v>
      </c>
      <c r="DH86" s="144">
        <f ca="1">IFERROR(PPMT($F$89/Ввод!$G$89,SUM($J69:DH69),$G86,$F86),0)*DH69</f>
        <v>0</v>
      </c>
      <c r="DI86" s="144">
        <f ca="1">IFERROR(PPMT($F$89/Ввод!$G$89,SUM($J69:DI69),$G86,$F86),0)*DI69</f>
        <v>0</v>
      </c>
      <c r="DJ86" s="144">
        <f ca="1">IFERROR(PPMT($F$89/Ввод!$G$89,SUM($J69:DJ69),$G86,$F86),0)*DJ69</f>
        <v>0</v>
      </c>
    </row>
    <row r="87" spans="1:114" collapsed="1" x14ac:dyDescent="0.25">
      <c r="B87" s="29" t="s">
        <v>317</v>
      </c>
      <c r="I87" s="144">
        <f ca="1">SUM(J87:DJ87)</f>
        <v>-48000</v>
      </c>
      <c r="J87" s="144">
        <f ca="1">SUM(J71:J86)</f>
        <v>0</v>
      </c>
      <c r="K87" s="144">
        <f t="shared" ref="K87:BV87" ca="1" si="46">SUM(K71:K86)</f>
        <v>0</v>
      </c>
      <c r="L87" s="144">
        <f t="shared" ca="1" si="46"/>
        <v>0</v>
      </c>
      <c r="M87" s="144">
        <f t="shared" ca="1" si="46"/>
        <v>0</v>
      </c>
      <c r="N87" s="144">
        <f t="shared" ca="1" si="46"/>
        <v>0</v>
      </c>
      <c r="O87" s="144">
        <f t="shared" ca="1" si="46"/>
        <v>0</v>
      </c>
      <c r="P87" s="144">
        <f t="shared" ca="1" si="46"/>
        <v>0</v>
      </c>
      <c r="Q87" s="144">
        <f t="shared" ca="1" si="46"/>
        <v>0</v>
      </c>
      <c r="R87" s="144">
        <f t="shared" ca="1" si="46"/>
        <v>0</v>
      </c>
      <c r="S87" s="144">
        <f t="shared" ca="1" si="46"/>
        <v>0</v>
      </c>
      <c r="T87" s="144">
        <f t="shared" ca="1" si="46"/>
        <v>0</v>
      </c>
      <c r="U87" s="144">
        <f t="shared" ca="1" si="46"/>
        <v>0</v>
      </c>
      <c r="V87" s="144">
        <f t="shared" ca="1" si="46"/>
        <v>0</v>
      </c>
      <c r="W87" s="144">
        <f t="shared" ca="1" si="46"/>
        <v>0</v>
      </c>
      <c r="X87" s="144">
        <f t="shared" ca="1" si="46"/>
        <v>0</v>
      </c>
      <c r="Y87" s="144">
        <f t="shared" ca="1" si="46"/>
        <v>0</v>
      </c>
      <c r="Z87" s="144">
        <f t="shared" ca="1" si="46"/>
        <v>0</v>
      </c>
      <c r="AA87" s="144">
        <f t="shared" ca="1" si="46"/>
        <v>0</v>
      </c>
      <c r="AB87" s="144">
        <f t="shared" ca="1" si="46"/>
        <v>0</v>
      </c>
      <c r="AC87" s="144">
        <f t="shared" ca="1" si="46"/>
        <v>-399.83529108398471</v>
      </c>
      <c r="AD87" s="144">
        <f t="shared" ca="1" si="46"/>
        <v>-402.83405576711465</v>
      </c>
      <c r="AE87" s="144">
        <f t="shared" ca="1" si="46"/>
        <v>-405.85531118536795</v>
      </c>
      <c r="AF87" s="144">
        <f t="shared" ca="1" si="46"/>
        <v>-408.89922601925826</v>
      </c>
      <c r="AG87" s="144">
        <f t="shared" ca="1" si="46"/>
        <v>-798.71051980534719</v>
      </c>
      <c r="AH87" s="144">
        <f t="shared" ca="1" si="46"/>
        <v>-804.70084870388735</v>
      </c>
      <c r="AI87" s="144">
        <f t="shared" ca="1" si="46"/>
        <v>-810.73610506916634</v>
      </c>
      <c r="AJ87" s="144">
        <f t="shared" ca="1" si="46"/>
        <v>-816.81662585718504</v>
      </c>
      <c r="AK87" s="144">
        <f t="shared" ca="1" si="46"/>
        <v>-1647.7331837812528</v>
      </c>
      <c r="AL87" s="144">
        <f t="shared" ca="1" si="46"/>
        <v>-1660.0911826596123</v>
      </c>
      <c r="AM87" s="144">
        <f t="shared" ca="1" si="46"/>
        <v>-1672.5418665295592</v>
      </c>
      <c r="AN87" s="144">
        <f t="shared" ca="1" si="46"/>
        <v>-1685.0859305285312</v>
      </c>
      <c r="AO87" s="144">
        <f t="shared" ca="1" si="46"/>
        <v>-1697.724075007495</v>
      </c>
      <c r="AP87" s="144">
        <f t="shared" ca="1" si="46"/>
        <v>-1710.4570055700515</v>
      </c>
      <c r="AQ87" s="144">
        <f t="shared" ca="1" si="46"/>
        <v>-1723.2854331118267</v>
      </c>
      <c r="AR87" s="144">
        <f t="shared" ca="1" si="46"/>
        <v>-1736.2100738601653</v>
      </c>
      <c r="AS87" s="144">
        <f t="shared" ca="1" si="46"/>
        <v>-1749.2316494141164</v>
      </c>
      <c r="AT87" s="144">
        <f t="shared" ca="1" si="46"/>
        <v>-1762.3508867847224</v>
      </c>
      <c r="AU87" s="144">
        <f t="shared" ca="1" si="46"/>
        <v>-1775.568518435608</v>
      </c>
      <c r="AV87" s="144">
        <f t="shared" ca="1" si="46"/>
        <v>-1788.8852823238749</v>
      </c>
      <c r="AW87" s="144">
        <f t="shared" ca="1" si="46"/>
        <v>-1802.301921941304</v>
      </c>
      <c r="AX87" s="144">
        <f t="shared" ca="1" si="46"/>
        <v>-1815.8191863558636</v>
      </c>
      <c r="AY87" s="144">
        <f t="shared" ca="1" si="46"/>
        <v>-1829.4378302535326</v>
      </c>
      <c r="AZ87" s="144">
        <f t="shared" ca="1" si="46"/>
        <v>-1843.1586139804344</v>
      </c>
      <c r="BA87" s="144">
        <f t="shared" ca="1" si="46"/>
        <v>-1856.9823035852874</v>
      </c>
      <c r="BB87" s="144">
        <f t="shared" ca="1" si="46"/>
        <v>-1870.9096708621769</v>
      </c>
      <c r="BC87" s="144">
        <f t="shared" ca="1" si="46"/>
        <v>-1884.9414933936434</v>
      </c>
      <c r="BD87" s="144">
        <f t="shared" ca="1" si="46"/>
        <v>-1899.0785545940957</v>
      </c>
      <c r="BE87" s="144">
        <f t="shared" ca="1" si="46"/>
        <v>-1913.3216437535516</v>
      </c>
      <c r="BF87" s="144">
        <f t="shared" ca="1" si="46"/>
        <v>-1927.6715560817033</v>
      </c>
      <c r="BG87" s="144">
        <f t="shared" ca="1" si="46"/>
        <v>-1942.129092752316</v>
      </c>
      <c r="BH87" s="144">
        <f t="shared" ca="1" si="46"/>
        <v>-1956.6950609479582</v>
      </c>
      <c r="BI87" s="144">
        <f t="shared" ca="1" si="46"/>
        <v>0</v>
      </c>
      <c r="BJ87" s="144">
        <f t="shared" ca="1" si="46"/>
        <v>0</v>
      </c>
      <c r="BK87" s="144">
        <f t="shared" ca="1" si="46"/>
        <v>0</v>
      </c>
      <c r="BL87" s="144">
        <f t="shared" ca="1" si="46"/>
        <v>0</v>
      </c>
      <c r="BM87" s="144">
        <f t="shared" ca="1" si="46"/>
        <v>0</v>
      </c>
      <c r="BN87" s="144">
        <f t="shared" ca="1" si="46"/>
        <v>0</v>
      </c>
      <c r="BO87" s="144">
        <f t="shared" ca="1" si="46"/>
        <v>0</v>
      </c>
      <c r="BP87" s="144">
        <f t="shared" ca="1" si="46"/>
        <v>0</v>
      </c>
      <c r="BQ87" s="144">
        <f t="shared" ca="1" si="46"/>
        <v>0</v>
      </c>
      <c r="BR87" s="144">
        <f t="shared" ca="1" si="46"/>
        <v>0</v>
      </c>
      <c r="BS87" s="144">
        <f t="shared" ca="1" si="46"/>
        <v>0</v>
      </c>
      <c r="BT87" s="144">
        <f t="shared" ca="1" si="46"/>
        <v>0</v>
      </c>
      <c r="BU87" s="144">
        <f t="shared" ca="1" si="46"/>
        <v>0</v>
      </c>
      <c r="BV87" s="144">
        <f t="shared" ca="1" si="46"/>
        <v>0</v>
      </c>
      <c r="BW87" s="144">
        <f t="shared" ref="BW87:DJ87" ca="1" si="47">SUM(BW71:BW86)</f>
        <v>0</v>
      </c>
      <c r="BX87" s="144">
        <f t="shared" ca="1" si="47"/>
        <v>0</v>
      </c>
      <c r="BY87" s="144">
        <f t="shared" ca="1" si="47"/>
        <v>0</v>
      </c>
      <c r="BZ87" s="144">
        <f t="shared" ca="1" si="47"/>
        <v>0</v>
      </c>
      <c r="CA87" s="144">
        <f t="shared" ca="1" si="47"/>
        <v>0</v>
      </c>
      <c r="CB87" s="144">
        <f t="shared" ca="1" si="47"/>
        <v>0</v>
      </c>
      <c r="CC87" s="144">
        <f t="shared" ca="1" si="47"/>
        <v>0</v>
      </c>
      <c r="CD87" s="144">
        <f t="shared" ca="1" si="47"/>
        <v>0</v>
      </c>
      <c r="CE87" s="144">
        <f t="shared" ca="1" si="47"/>
        <v>0</v>
      </c>
      <c r="CF87" s="144">
        <f t="shared" ca="1" si="47"/>
        <v>0</v>
      </c>
      <c r="CG87" s="144">
        <f t="shared" ca="1" si="47"/>
        <v>0</v>
      </c>
      <c r="CH87" s="144">
        <f t="shared" ca="1" si="47"/>
        <v>0</v>
      </c>
      <c r="CI87" s="144">
        <f t="shared" ca="1" si="47"/>
        <v>0</v>
      </c>
      <c r="CJ87" s="144">
        <f t="shared" ca="1" si="47"/>
        <v>0</v>
      </c>
      <c r="CK87" s="144">
        <f t="shared" ca="1" si="47"/>
        <v>0</v>
      </c>
      <c r="CL87" s="144">
        <f t="shared" ca="1" si="47"/>
        <v>0</v>
      </c>
      <c r="CM87" s="144">
        <f t="shared" ca="1" si="47"/>
        <v>0</v>
      </c>
      <c r="CN87" s="144">
        <f t="shared" ca="1" si="47"/>
        <v>0</v>
      </c>
      <c r="CO87" s="144">
        <f t="shared" ca="1" si="47"/>
        <v>0</v>
      </c>
      <c r="CP87" s="144">
        <f t="shared" ca="1" si="47"/>
        <v>0</v>
      </c>
      <c r="CQ87" s="144">
        <f t="shared" ca="1" si="47"/>
        <v>0</v>
      </c>
      <c r="CR87" s="144">
        <f t="shared" ca="1" si="47"/>
        <v>0</v>
      </c>
      <c r="CS87" s="144">
        <f t="shared" ca="1" si="47"/>
        <v>0</v>
      </c>
      <c r="CT87" s="144">
        <f t="shared" ca="1" si="47"/>
        <v>0</v>
      </c>
      <c r="CU87" s="144">
        <f t="shared" ca="1" si="47"/>
        <v>0</v>
      </c>
      <c r="CV87" s="144">
        <f t="shared" ca="1" si="47"/>
        <v>0</v>
      </c>
      <c r="CW87" s="144">
        <f t="shared" ca="1" si="47"/>
        <v>0</v>
      </c>
      <c r="CX87" s="144">
        <f t="shared" ca="1" si="47"/>
        <v>0</v>
      </c>
      <c r="CY87" s="144">
        <f t="shared" ca="1" si="47"/>
        <v>0</v>
      </c>
      <c r="CZ87" s="144">
        <f t="shared" ca="1" si="47"/>
        <v>0</v>
      </c>
      <c r="DA87" s="144">
        <f t="shared" ca="1" si="47"/>
        <v>0</v>
      </c>
      <c r="DB87" s="144">
        <f t="shared" ca="1" si="47"/>
        <v>0</v>
      </c>
      <c r="DC87" s="144">
        <f t="shared" ca="1" si="47"/>
        <v>0</v>
      </c>
      <c r="DD87" s="144">
        <f t="shared" ca="1" si="47"/>
        <v>0</v>
      </c>
      <c r="DE87" s="144">
        <f t="shared" ca="1" si="47"/>
        <v>0</v>
      </c>
      <c r="DF87" s="144">
        <f t="shared" ca="1" si="47"/>
        <v>0</v>
      </c>
      <c r="DG87" s="144">
        <f t="shared" ca="1" si="47"/>
        <v>0</v>
      </c>
      <c r="DH87" s="144">
        <f t="shared" ca="1" si="47"/>
        <v>0</v>
      </c>
      <c r="DI87" s="144">
        <f t="shared" ca="1" si="47"/>
        <v>0</v>
      </c>
      <c r="DJ87" s="144">
        <f t="shared" ca="1" si="47"/>
        <v>0</v>
      </c>
    </row>
    <row r="88" spans="1:114" x14ac:dyDescent="0.25">
      <c r="B88" t="s">
        <v>301</v>
      </c>
      <c r="I88" s="144"/>
      <c r="J88" s="144">
        <f ca="1">MAX(J50+J51+J87,0)</f>
        <v>0</v>
      </c>
      <c r="K88" s="144">
        <f t="shared" ref="K88:BV88" ca="1" si="48">MAX(K50+K51+K87,0)</f>
        <v>0</v>
      </c>
      <c r="L88" s="144">
        <f t="shared" ca="1" si="48"/>
        <v>0</v>
      </c>
      <c r="M88" s="144">
        <f t="shared" ca="1" si="48"/>
        <v>14400</v>
      </c>
      <c r="N88" s="144">
        <f t="shared" ca="1" si="48"/>
        <v>14400</v>
      </c>
      <c r="O88" s="144">
        <f t="shared" ca="1" si="48"/>
        <v>14400</v>
      </c>
      <c r="P88" s="144">
        <f t="shared" ca="1" si="48"/>
        <v>14400</v>
      </c>
      <c r="Q88" s="144">
        <f t="shared" ca="1" si="48"/>
        <v>26400</v>
      </c>
      <c r="R88" s="144">
        <f t="shared" ca="1" si="48"/>
        <v>26400</v>
      </c>
      <c r="S88" s="144">
        <f t="shared" ca="1" si="48"/>
        <v>26400</v>
      </c>
      <c r="T88" s="144">
        <f t="shared" ca="1" si="48"/>
        <v>26400</v>
      </c>
      <c r="U88" s="144">
        <f t="shared" ca="1" si="48"/>
        <v>48000</v>
      </c>
      <c r="V88" s="144">
        <f t="shared" ca="1" si="48"/>
        <v>48000</v>
      </c>
      <c r="W88" s="144">
        <f t="shared" ca="1" si="48"/>
        <v>48000</v>
      </c>
      <c r="X88" s="144">
        <f t="shared" ca="1" si="48"/>
        <v>48000</v>
      </c>
      <c r="Y88" s="144">
        <f t="shared" ca="1" si="48"/>
        <v>48000</v>
      </c>
      <c r="Z88" s="144">
        <f t="shared" ca="1" si="48"/>
        <v>48000</v>
      </c>
      <c r="AA88" s="144">
        <f t="shared" ca="1" si="48"/>
        <v>48000</v>
      </c>
      <c r="AB88" s="144">
        <f t="shared" ca="1" si="48"/>
        <v>48000</v>
      </c>
      <c r="AC88" s="144">
        <f t="shared" ca="1" si="48"/>
        <v>47600.164708916018</v>
      </c>
      <c r="AD88" s="144">
        <f t="shared" ca="1" si="48"/>
        <v>47197.3306531489</v>
      </c>
      <c r="AE88" s="144">
        <f t="shared" ca="1" si="48"/>
        <v>46791.475341963531</v>
      </c>
      <c r="AF88" s="144">
        <f t="shared" ca="1" si="48"/>
        <v>46382.57611594427</v>
      </c>
      <c r="AG88" s="144">
        <f t="shared" ca="1" si="48"/>
        <v>45583.865596138923</v>
      </c>
      <c r="AH88" s="144">
        <f t="shared" ca="1" si="48"/>
        <v>44779.164747435039</v>
      </c>
      <c r="AI88" s="144">
        <f t="shared" ca="1" si="48"/>
        <v>43968.42864236587</v>
      </c>
      <c r="AJ88" s="144">
        <f t="shared" ca="1" si="48"/>
        <v>43151.612016508683</v>
      </c>
      <c r="AK88" s="144">
        <f t="shared" ca="1" si="48"/>
        <v>41503.878832727431</v>
      </c>
      <c r="AL88" s="144">
        <f t="shared" ca="1" si="48"/>
        <v>39843.787650067818</v>
      </c>
      <c r="AM88" s="144">
        <f t="shared" ca="1" si="48"/>
        <v>38171.245783538259</v>
      </c>
      <c r="AN88" s="144">
        <f t="shared" ca="1" si="48"/>
        <v>36486.159853009725</v>
      </c>
      <c r="AO88" s="144">
        <f t="shared" ca="1" si="48"/>
        <v>34788.435778002233</v>
      </c>
      <c r="AP88" s="144">
        <f t="shared" ca="1" si="48"/>
        <v>33077.97877243218</v>
      </c>
      <c r="AQ88" s="144">
        <f t="shared" ca="1" si="48"/>
        <v>31354.693339320354</v>
      </c>
      <c r="AR88" s="144">
        <f t="shared" ca="1" si="48"/>
        <v>29618.483265460189</v>
      </c>
      <c r="AS88" s="144">
        <f t="shared" ca="1" si="48"/>
        <v>27869.251616046073</v>
      </c>
      <c r="AT88" s="144">
        <f t="shared" ca="1" si="48"/>
        <v>26106.90072926135</v>
      </c>
      <c r="AU88" s="144">
        <f t="shared" ca="1" si="48"/>
        <v>24331.332210825742</v>
      </c>
      <c r="AV88" s="144">
        <f t="shared" ca="1" si="48"/>
        <v>22542.446928501868</v>
      </c>
      <c r="AW88" s="144">
        <f t="shared" ca="1" si="48"/>
        <v>20740.145006560564</v>
      </c>
      <c r="AX88" s="144">
        <f t="shared" ca="1" si="48"/>
        <v>18924.3258202047</v>
      </c>
      <c r="AY88" s="144">
        <f t="shared" ca="1" si="48"/>
        <v>17094.887989951167</v>
      </c>
      <c r="AZ88" s="144">
        <f t="shared" ca="1" si="48"/>
        <v>15251.729375970732</v>
      </c>
      <c r="BA88" s="144">
        <f t="shared" ca="1" si="48"/>
        <v>13394.747072385444</v>
      </c>
      <c r="BB88" s="144">
        <f t="shared" ca="1" si="48"/>
        <v>11523.837401523268</v>
      </c>
      <c r="BC88" s="144">
        <f t="shared" ca="1" si="48"/>
        <v>9638.8959081296234</v>
      </c>
      <c r="BD88" s="144">
        <f t="shared" ca="1" si="48"/>
        <v>7739.8173535355272</v>
      </c>
      <c r="BE88" s="144">
        <f t="shared" ca="1" si="48"/>
        <v>5826.4957097819752</v>
      </c>
      <c r="BF88" s="144">
        <f t="shared" ca="1" si="48"/>
        <v>3898.8241537002718</v>
      </c>
      <c r="BG88" s="144">
        <f t="shared" ca="1" si="48"/>
        <v>1956.6950609479559</v>
      </c>
      <c r="BH88" s="144">
        <f t="shared" ca="1" si="48"/>
        <v>0</v>
      </c>
      <c r="BI88" s="144">
        <f t="shared" ca="1" si="48"/>
        <v>0</v>
      </c>
      <c r="BJ88" s="144">
        <f t="shared" ca="1" si="48"/>
        <v>0</v>
      </c>
      <c r="BK88" s="144">
        <f t="shared" ca="1" si="48"/>
        <v>0</v>
      </c>
      <c r="BL88" s="144">
        <f t="shared" ca="1" si="48"/>
        <v>0</v>
      </c>
      <c r="BM88" s="144">
        <f t="shared" ca="1" si="48"/>
        <v>0</v>
      </c>
      <c r="BN88" s="144">
        <f t="shared" ca="1" si="48"/>
        <v>0</v>
      </c>
      <c r="BO88" s="144">
        <f t="shared" ca="1" si="48"/>
        <v>0</v>
      </c>
      <c r="BP88" s="144">
        <f t="shared" ca="1" si="48"/>
        <v>0</v>
      </c>
      <c r="BQ88" s="144">
        <f t="shared" ca="1" si="48"/>
        <v>0</v>
      </c>
      <c r="BR88" s="144">
        <f t="shared" ca="1" si="48"/>
        <v>0</v>
      </c>
      <c r="BS88" s="144">
        <f t="shared" ca="1" si="48"/>
        <v>0</v>
      </c>
      <c r="BT88" s="144">
        <f t="shared" ca="1" si="48"/>
        <v>0</v>
      </c>
      <c r="BU88" s="144">
        <f t="shared" ca="1" si="48"/>
        <v>0</v>
      </c>
      <c r="BV88" s="144">
        <f t="shared" ca="1" si="48"/>
        <v>0</v>
      </c>
      <c r="BW88" s="144">
        <f t="shared" ref="BW88:DJ88" ca="1" si="49">MAX(BW50+BW51+BW87,0)</f>
        <v>0</v>
      </c>
      <c r="BX88" s="144">
        <f t="shared" ca="1" si="49"/>
        <v>0</v>
      </c>
      <c r="BY88" s="144">
        <f t="shared" ca="1" si="49"/>
        <v>0</v>
      </c>
      <c r="BZ88" s="144">
        <f t="shared" ca="1" si="49"/>
        <v>0</v>
      </c>
      <c r="CA88" s="144">
        <f t="shared" ca="1" si="49"/>
        <v>0</v>
      </c>
      <c r="CB88" s="144">
        <f t="shared" ca="1" si="49"/>
        <v>0</v>
      </c>
      <c r="CC88" s="144">
        <f t="shared" ca="1" si="49"/>
        <v>0</v>
      </c>
      <c r="CD88" s="144">
        <f t="shared" ca="1" si="49"/>
        <v>0</v>
      </c>
      <c r="CE88" s="144">
        <f t="shared" ca="1" si="49"/>
        <v>0</v>
      </c>
      <c r="CF88" s="144">
        <f t="shared" ca="1" si="49"/>
        <v>0</v>
      </c>
      <c r="CG88" s="144">
        <f t="shared" ca="1" si="49"/>
        <v>0</v>
      </c>
      <c r="CH88" s="144">
        <f t="shared" ca="1" si="49"/>
        <v>0</v>
      </c>
      <c r="CI88" s="144">
        <f t="shared" ca="1" si="49"/>
        <v>0</v>
      </c>
      <c r="CJ88" s="144">
        <f t="shared" ca="1" si="49"/>
        <v>0</v>
      </c>
      <c r="CK88" s="144">
        <f t="shared" ca="1" si="49"/>
        <v>0</v>
      </c>
      <c r="CL88" s="144">
        <f t="shared" ca="1" si="49"/>
        <v>0</v>
      </c>
      <c r="CM88" s="144">
        <f t="shared" ca="1" si="49"/>
        <v>0</v>
      </c>
      <c r="CN88" s="144">
        <f t="shared" ca="1" si="49"/>
        <v>0</v>
      </c>
      <c r="CO88" s="144">
        <f t="shared" ca="1" si="49"/>
        <v>0</v>
      </c>
      <c r="CP88" s="144">
        <f t="shared" ca="1" si="49"/>
        <v>0</v>
      </c>
      <c r="CQ88" s="144">
        <f t="shared" ca="1" si="49"/>
        <v>0</v>
      </c>
      <c r="CR88" s="144">
        <f t="shared" ca="1" si="49"/>
        <v>0</v>
      </c>
      <c r="CS88" s="144">
        <f t="shared" ca="1" si="49"/>
        <v>0</v>
      </c>
      <c r="CT88" s="144">
        <f t="shared" ca="1" si="49"/>
        <v>0</v>
      </c>
      <c r="CU88" s="144">
        <f t="shared" ca="1" si="49"/>
        <v>0</v>
      </c>
      <c r="CV88" s="144">
        <f t="shared" ca="1" si="49"/>
        <v>0</v>
      </c>
      <c r="CW88" s="144">
        <f t="shared" ca="1" si="49"/>
        <v>0</v>
      </c>
      <c r="CX88" s="144">
        <f t="shared" ca="1" si="49"/>
        <v>0</v>
      </c>
      <c r="CY88" s="144">
        <f t="shared" ca="1" si="49"/>
        <v>0</v>
      </c>
      <c r="CZ88" s="144">
        <f t="shared" ca="1" si="49"/>
        <v>0</v>
      </c>
      <c r="DA88" s="144">
        <f t="shared" ca="1" si="49"/>
        <v>0</v>
      </c>
      <c r="DB88" s="144">
        <f t="shared" ca="1" si="49"/>
        <v>0</v>
      </c>
      <c r="DC88" s="144">
        <f t="shared" ca="1" si="49"/>
        <v>0</v>
      </c>
      <c r="DD88" s="144">
        <f t="shared" ca="1" si="49"/>
        <v>0</v>
      </c>
      <c r="DE88" s="144">
        <f t="shared" ca="1" si="49"/>
        <v>0</v>
      </c>
      <c r="DF88" s="144">
        <f t="shared" ca="1" si="49"/>
        <v>0</v>
      </c>
      <c r="DG88" s="144">
        <f t="shared" ca="1" si="49"/>
        <v>0</v>
      </c>
      <c r="DH88" s="144">
        <f t="shared" ca="1" si="49"/>
        <v>0</v>
      </c>
      <c r="DI88" s="144">
        <f t="shared" ca="1" si="49"/>
        <v>0</v>
      </c>
      <c r="DJ88" s="144">
        <f t="shared" ca="1" si="49"/>
        <v>0</v>
      </c>
    </row>
    <row r="89" spans="1:114" x14ac:dyDescent="0.25">
      <c r="B89" t="s">
        <v>302</v>
      </c>
      <c r="F89" s="31">
        <f>Ввод!G91</f>
        <v>0.03</v>
      </c>
      <c r="G89" s="30"/>
      <c r="I89" s="144">
        <f ca="1">SUM(J89:DJ89)</f>
        <v>-10571.007907130646</v>
      </c>
      <c r="J89" s="144">
        <f ca="1">-AVERAGE(J50,J88)*$F89*(J$15-J$14)/365*N(Ввод!$G$89=4)-AVERAGE(I50,J88)*$F89*(J$15-I$14)/365*N(Ввод!$G$89=2)*N(OR(MONTH(J$14)=4,MONTH(J$14)=10))</f>
        <v>0</v>
      </c>
      <c r="K89" s="144">
        <f ca="1">-AVERAGE(K50,K88)*$F89*(K$15-K$14)/365*N(Ввод!$G$89=4)-AVERAGE(J50,K88)*$F89*(K$15-J$14)/365*N(Ввод!$G$89=2)*N(OR(MONTH(K$14)=4,MONTH(K$14)=10))</f>
        <v>0</v>
      </c>
      <c r="L89" s="144">
        <f ca="1">-AVERAGE(L50,L88)*$F89*(L$15-L$14)/365*N(Ввод!$G$89=4)-AVERAGE(K50,L88)*$F89*(L$15-K$14)/365*N(Ввод!$G$89=2)*N(OR(MONTH(L$14)=4,MONTH(L$14)=10))</f>
        <v>0</v>
      </c>
      <c r="M89" s="144">
        <f ca="1">-AVERAGE(M50,M88)*$F89*(M$15-M$14)/365*N(Ввод!$G$89=4)-AVERAGE(L50,M88)*$F89*(M$15-L$14)/365*N(Ввод!$G$89=2)*N(OR(MONTH(M$14)=4,MONTH(M$14)=10))</f>
        <v>-53.852054794520548</v>
      </c>
      <c r="N89" s="144">
        <f ca="1">-AVERAGE(N50,N88)*$F89*(N$15-N$14)/365*N(Ввод!$G$89=4)-AVERAGE(M50,N88)*$F89*(N$15-M$14)/365*N(Ввод!$G$89=2)*N(OR(MONTH(N$14)=4,MONTH(N$14)=10))</f>
        <v>-105.33698630136986</v>
      </c>
      <c r="O89" s="144">
        <f ca="1">-AVERAGE(O50,O88)*$F89*(O$15-O$14)/365*N(Ввод!$G$89=4)-AVERAGE(N50,O88)*$F89*(O$15-N$14)/365*N(Ввод!$G$89=2)*N(OR(MONTH(O$14)=4,MONTH(O$14)=10))</f>
        <v>-106.52054794520548</v>
      </c>
      <c r="P89" s="144">
        <f ca="1">-AVERAGE(P50,P88)*$F89*(P$15-P$14)/365*N(Ввод!$G$89=4)-AVERAGE(O50,P88)*$F89*(P$15-O$14)/365*N(Ввод!$G$89=2)*N(OR(MONTH(P$14)=4,MONTH(P$14)=10))</f>
        <v>-107.7041095890411</v>
      </c>
      <c r="Q89" s="144">
        <f ca="1">-AVERAGE(Q50,Q88)*$F89*(Q$15-Q$14)/365*N(Ввод!$G$89=4)-AVERAGE(P50,Q88)*$F89*(Q$15-P$14)/365*N(Ввод!$G$89=2)*N(OR(MONTH(Q$14)=4,MONTH(Q$14)=10))</f>
        <v>-152.58082191780821</v>
      </c>
      <c r="R89" s="144">
        <f ca="1">-AVERAGE(R50,R88)*$F89*(R$15-R$14)/365*N(Ввод!$G$89=4)-AVERAGE(Q50,R88)*$F89*(R$15-Q$14)/365*N(Ввод!$G$89=2)*N(OR(MONTH(R$14)=4,MONTH(R$14)=10))</f>
        <v>-195.2876712328767</v>
      </c>
      <c r="S89" s="144">
        <f ca="1">-AVERAGE(S50,S88)*$F89*(S$15-S$14)/365*N(Ввод!$G$89=4)-AVERAGE(R50,S88)*$F89*(S$15-R$14)/365*N(Ввод!$G$89=2)*N(OR(MONTH(S$14)=4,MONTH(S$14)=10))</f>
        <v>-195.2876712328767</v>
      </c>
      <c r="T89" s="144">
        <f ca="1">-AVERAGE(T50,T88)*$F89*(T$15-T$14)/365*N(Ввод!$G$89=4)-AVERAGE(S50,T88)*$F89*(T$15-S$14)/365*N(Ввод!$G$89=2)*N(OR(MONTH(T$14)=4,MONTH(T$14)=10))</f>
        <v>-197.45753424657534</v>
      </c>
      <c r="U89" s="144">
        <f ca="1">-AVERAGE(U50,U88)*$F89*(U$15-U$14)/365*N(Ввод!$G$89=4)-AVERAGE(T50,U88)*$F89*(U$15-T$14)/365*N(Ввод!$G$89=2)*N(OR(MONTH(U$14)=4,MONTH(U$14)=10))</f>
        <v>-278.23561643835615</v>
      </c>
      <c r="V89" s="144">
        <f ca="1">-AVERAGE(V50,V88)*$F89*(V$15-V$14)/365*N(Ввод!$G$89=4)-AVERAGE(U50,V88)*$F89*(V$15-U$14)/365*N(Ввод!$G$89=2)*N(OR(MONTH(V$14)=4,MONTH(V$14)=10))</f>
        <v>-351.1232876712329</v>
      </c>
      <c r="W89" s="144">
        <f ca="1">-AVERAGE(W50,W88)*$F89*(W$15-W$14)/365*N(Ввод!$G$89=4)-AVERAGE(V50,W88)*$F89*(W$15-V$14)/365*N(Ввод!$G$89=2)*N(OR(MONTH(W$14)=4,MONTH(W$14)=10))</f>
        <v>-355.06849315068496</v>
      </c>
      <c r="X89" s="144">
        <f ca="1">-AVERAGE(X50,X88)*$F89*(X$15-X$14)/365*N(Ввод!$G$89=4)-AVERAGE(W50,X88)*$F89*(X$15-W$14)/365*N(Ввод!$G$89=2)*N(OR(MONTH(X$14)=4,MONTH(X$14)=10))</f>
        <v>-359.01369863013701</v>
      </c>
      <c r="Y89" s="144">
        <f ca="1">-AVERAGE(Y50,Y88)*$F89*(Y$15-Y$14)/365*N(Ввод!$G$89=4)-AVERAGE(X50,Y88)*$F89*(Y$15-X$14)/365*N(Ввод!$G$89=2)*N(OR(MONTH(Y$14)=4,MONTH(Y$14)=10))</f>
        <v>-359.01369863013701</v>
      </c>
      <c r="Z89" s="144">
        <f ca="1">-AVERAGE(Z50,Z88)*$F89*(Z$15-Z$14)/365*N(Ввод!$G$89=4)-AVERAGE(Y50,Z88)*$F89*(Z$15-Y$14)/365*N(Ввод!$G$89=2)*N(OR(MONTH(Z$14)=4,MONTH(Z$14)=10))</f>
        <v>-351.1232876712329</v>
      </c>
      <c r="AA89" s="144">
        <f ca="1">-AVERAGE(AA50,AA88)*$F89*(AA$15-AA$14)/365*N(Ввод!$G$89=4)-AVERAGE(Z50,AA88)*$F89*(AA$15-Z$14)/365*N(Ввод!$G$89=2)*N(OR(MONTH(AA$14)=4,MONTH(AA$14)=10))</f>
        <v>-355.06849315068496</v>
      </c>
      <c r="AB89" s="144">
        <f ca="1">-AVERAGE(AB50,AB88)*$F89*(AB$15-AB$14)/365*N(Ввод!$G$89=4)-AVERAGE(AA50,AB88)*$F89*(AB$15-AA$14)/365*N(Ввод!$G$89=2)*N(OR(MONTH(AB$14)=4,MONTH(AB$14)=10))</f>
        <v>-359.01369863013701</v>
      </c>
      <c r="AC89" s="144">
        <f ca="1">-AVERAGE(AC50,AC88)*$F89*(AC$15-AC$14)/365*N(Ввод!$G$89=4)-AVERAGE(AB50,AC88)*$F89*(AC$15-AB$14)/365*N(Ввод!$G$89=2)*N(OR(MONTH(AC$14)=4,MONTH(AC$14)=10))</f>
        <v>-357.5184241853982</v>
      </c>
      <c r="AD89" s="144">
        <f ca="1">-AVERAGE(AD50,AD88)*$F89*(AD$15-AD$14)/365*N(Ввод!$G$89=4)-AVERAGE(AC50,AD88)*$F89*(AD$15-AC$14)/365*N(Ввод!$G$89=2)*N(OR(MONTH(AD$14)=4,MONTH(AD$14)=10))</f>
        <v>-346.72508577631959</v>
      </c>
      <c r="AE89" s="144">
        <f ca="1">-AVERAGE(AE50,AE88)*$F89*(AE$15-AE$14)/365*N(Ввод!$G$89=4)-AVERAGE(AD50,AE88)*$F89*(AE$15-AD$14)/365*N(Ввод!$G$89=2)*N(OR(MONTH(AE$14)=4,MONTH(AE$14)=10))</f>
        <v>-347.62983039288162</v>
      </c>
      <c r="AF89" s="144">
        <f ca="1">-AVERAGE(AF50,AF88)*$F89*(AF$15-AF$14)/365*N(Ввод!$G$89=4)-AVERAGE(AE50,AF88)*$F89*(AF$15-AE$14)/365*N(Ввод!$G$89=2)*N(OR(MONTH(AF$14)=4,MONTH(AF$14)=10))</f>
        <v>-348.44542531518942</v>
      </c>
      <c r="AG89" s="144">
        <f ca="1">-AVERAGE(AG50,AG88)*$F89*(AG$15-AG$14)/365*N(Ввод!$G$89=4)-AVERAGE(AF50,AG88)*$F89*(AG$15-AF$14)/365*N(Ввод!$G$89=2)*N(OR(MONTH(AG$14)=4,MONTH(AG$14)=10))</f>
        <v>-343.92929571779058</v>
      </c>
      <c r="AH89" s="144">
        <f ca="1">-AVERAGE(AH50,AH88)*$F89*(AH$15-AH$14)/365*N(Ввод!$G$89=4)-AVERAGE(AG50,AH88)*$F89*(AH$15-AG$14)/365*N(Ввод!$G$89=2)*N(OR(MONTH(AH$14)=4,MONTH(AH$14)=10))</f>
        <v>-334.21942729815026</v>
      </c>
      <c r="AI89" s="144">
        <f ca="1">-AVERAGE(AI50,AI88)*$F89*(AI$15-AI$14)/365*N(Ввод!$G$89=4)-AVERAGE(AH50,AI88)*$F89*(AI$15-AH$14)/365*N(Ввод!$G$89=2)*N(OR(MONTH(AI$14)=4,MONTH(AI$14)=10))</f>
        <v>-328.24452349652387</v>
      </c>
      <c r="AJ89" s="144">
        <f ca="1">-AVERAGE(AJ50,AJ88)*$F89*(AJ$15-AJ$14)/365*N(Ввод!$G$89=4)-AVERAGE(AI50,AJ88)*$F89*(AJ$15-AI$14)/365*N(Ввод!$G$89=2)*N(OR(MONTH(AJ$14)=4,MONTH(AJ$14)=10))</f>
        <v>-325.80508355990071</v>
      </c>
      <c r="AK89" s="144">
        <f ca="1">-AVERAGE(AK50,AK88)*$F89*(AK$15-AK$14)/365*N(Ввод!$G$89=4)-AVERAGE(AJ50,AK88)*$F89*(AK$15-AJ$14)/365*N(Ввод!$G$89=2)*N(OR(MONTH(AK$14)=4,MONTH(AK$14)=10))</f>
        <v>-316.58834249097885</v>
      </c>
      <c r="AL89" s="144">
        <f ca="1">-AVERAGE(AL50,AL88)*$F89*(AL$15-AL$14)/365*N(Ввод!$G$89=4)-AVERAGE(AK50,AL88)*$F89*(AL$15-AK$14)/365*N(Ввод!$G$89=2)*N(OR(MONTH(AL$14)=4,MONTH(AL$14)=10))</f>
        <v>-297.53187603981269</v>
      </c>
      <c r="AM89" s="144">
        <f ca="1">-AVERAGE(AM50,AM88)*$F89*(AM$15-AM$14)/365*N(Ввод!$G$89=4)-AVERAGE(AL50,AM88)*$F89*(AM$15-AL$14)/365*N(Ввод!$G$89=2)*N(OR(MONTH(AM$14)=4,MONTH(AM$14)=10))</f>
        <v>-288.54875379552936</v>
      </c>
      <c r="AN89" s="144">
        <f ca="1">-AVERAGE(AN50,AN88)*$F89*(AN$15-AN$14)/365*N(Ввод!$G$89=4)-AVERAGE(AM50,AN88)*$F89*(AN$15-AM$14)/365*N(Ввод!$G$89=2)*N(OR(MONTH(AN$14)=4,MONTH(AN$14)=10))</f>
        <v>-279.19824299695341</v>
      </c>
      <c r="AO89" s="144">
        <f ca="1">-AVERAGE(AO50,AO88)*$F89*(AO$15-AO$14)/365*N(Ввод!$G$89=4)-AVERAGE(AN50,AO88)*$F89*(AO$15-AN$14)/365*N(Ввод!$G$89=2)*N(OR(MONTH(AO$14)=4,MONTH(AO$14)=10))</f>
        <v>-266.54746037351049</v>
      </c>
      <c r="AP89" s="144">
        <f ca="1">-AVERAGE(AP50,AP88)*$F89*(AP$15-AP$14)/365*N(Ввод!$G$89=4)-AVERAGE(AO50,AP88)*$F89*(AP$15-AO$14)/365*N(Ввод!$G$89=2)*N(OR(MONTH(AP$14)=4,MONTH(AP$14)=10))</f>
        <v>-248.22373541049302</v>
      </c>
      <c r="AQ89" s="144">
        <f ca="1">-AVERAGE(AQ50,AQ88)*$F89*(AQ$15-AQ$14)/365*N(Ввод!$G$89=4)-AVERAGE(AP50,AQ88)*$F89*(AQ$15-AP$14)/365*N(Ввод!$G$89=2)*N(OR(MONTH(AQ$14)=4,MONTH(AQ$14)=10))</f>
        <v>-238.3126228790847</v>
      </c>
      <c r="AR89" s="144">
        <f ca="1">-AVERAGE(AR50,AR88)*$F89*(AR$15-AR$14)/365*N(Ввод!$G$89=4)-AVERAGE(AQ50,AR88)*$F89*(AR$15-AQ$14)/365*N(Ввод!$G$89=2)*N(OR(MONTH(AR$14)=4,MONTH(AR$14)=10))</f>
        <v>-228.02297552198752</v>
      </c>
      <c r="AS89" s="144">
        <f ca="1">-AVERAGE(AS50,AS88)*$F89*(AS$15-AS$14)/365*N(Ввод!$G$89=4)-AVERAGE(AR50,AS88)*$F89*(AS$15-AR$14)/365*N(Ввод!$G$89=2)*N(OR(MONTH(AS$14)=4,MONTH(AS$14)=10))</f>
        <v>-214.98837839248228</v>
      </c>
      <c r="AT89" s="144">
        <f ca="1">-AVERAGE(AT50,AT88)*$F89*(AT$15-AT$14)/365*N(Ввод!$G$89=4)-AVERAGE(AS50,AT88)*$F89*(AT$15-AS$14)/365*N(Ввод!$G$89=2)*N(OR(MONTH(AT$14)=4,MONTH(AT$14)=10))</f>
        <v>-197.41962570132986</v>
      </c>
      <c r="AU89" s="144">
        <f ca="1">-AVERAGE(AU50,AU88)*$F89*(AU$15-AU$14)/365*N(Ввод!$G$89=4)-AVERAGE(AT50,AU88)*$F89*(AU$15-AT$14)/365*N(Ввод!$G$89=2)*N(OR(MONTH(AU$14)=4,MONTH(AU$14)=10))</f>
        <v>-186.5523684085413</v>
      </c>
      <c r="AV89" s="144">
        <f ca="1">-AVERAGE(AV50,AV88)*$F89*(AV$15-AV$14)/365*N(Ввод!$G$89=4)-AVERAGE(AU50,AV88)*$F89*(AV$15-AU$14)/365*N(Ввод!$G$89=2)*N(OR(MONTH(AV$14)=4,MONTH(AV$14)=10))</f>
        <v>-175.29509184981421</v>
      </c>
      <c r="AW89" s="144">
        <f ca="1">-AVERAGE(AW50,AW88)*$F89*(AW$15-AW$14)/365*N(Ввод!$G$89=4)-AVERAGE(AV50,AW88)*$F89*(AW$15-AV$14)/365*N(Ввод!$G$89=2)*N(OR(MONTH(AW$14)=4,MONTH(AW$14)=10))</f>
        <v>-161.8650355927677</v>
      </c>
      <c r="AX89" s="144">
        <f ca="1">-AVERAGE(AX50,AX88)*$F89*(AX$15-AX$14)/365*N(Ввод!$G$89=4)-AVERAGE(AW50,AX88)*$F89*(AX$15-AW$14)/365*N(Ввод!$G$89=2)*N(OR(MONTH(AX$14)=4,MONTH(AX$14)=10))</f>
        <v>-146.70420716748794</v>
      </c>
      <c r="AY89" s="144">
        <f ca="1">-AVERAGE(AY50,AY88)*$F89*(AY$15-AY$14)/365*N(Ввод!$G$89=4)-AVERAGE(AX50,AY88)*$F89*(AY$15-AX$14)/365*N(Ввод!$G$89=2)*N(OR(MONTH(AY$14)=4,MONTH(AY$14)=10))</f>
        <v>-133.2217497087957</v>
      </c>
      <c r="AZ89" s="144">
        <f ca="1">-AVERAGE(AZ50,AZ88)*$F89*(AZ$15-AZ$14)/365*N(Ввод!$G$89=4)-AVERAGE(AY50,AZ88)*$F89*(AZ$15-AY$14)/365*N(Ввод!$G$89=2)*N(OR(MONTH(AZ$14)=4,MONTH(AZ$14)=10))</f>
        <v>-120.96748686159833</v>
      </c>
      <c r="BA89" s="144">
        <f ca="1">-AVERAGE(BA50,BA88)*$F89*(BA$15-BA$14)/365*N(Ввод!$G$89=4)-AVERAGE(AZ50,BA88)*$F89*(BA$15-AZ$14)/365*N(Ввод!$G$89=2)*N(OR(MONTH(BA$14)=4,MONTH(BA$14)=10))</f>
        <v>-107.12997356714021</v>
      </c>
      <c r="BB89" s="144">
        <f ca="1">-AVERAGE(BB50,BB88)*$F89*(BB$15-BB$14)/365*N(Ввод!$G$89=4)-AVERAGE(BA50,BB88)*$F89*(BB$15-BA$14)/365*N(Ввод!$G$89=2)*N(OR(MONTH(BB$14)=4,MONTH(BB$14)=10))</f>
        <v>-91.140576089501707</v>
      </c>
      <c r="BC89" s="144">
        <f ca="1">-AVERAGE(BC50,BC88)*$F89*(BC$15-BC$14)/365*N(Ввод!$G$89=4)-AVERAGE(BB50,BC88)*$F89*(BC$15-BB$14)/365*N(Ввод!$G$89=2)*N(OR(MONTH(BC$14)=4,MONTH(BC$14)=10))</f>
        <v>-78.273123200086033</v>
      </c>
      <c r="BD89" s="144">
        <f ca="1">-AVERAGE(BD50,BD88)*$F89*(BD$15-BD$14)/365*N(Ввод!$G$89=4)-AVERAGE(BC50,BD88)*$F89*(BD$15-BC$14)/365*N(Ввод!$G$89=2)*N(OR(MONTH(BD$14)=4,MONTH(BD$14)=10))</f>
        <v>-64.991626307323102</v>
      </c>
      <c r="BE89" s="144">
        <f ca="1">-AVERAGE(BE50,BE88)*$F89*(BE$15-BE$14)/365*N(Ввод!$G$89=4)-AVERAGE(BD50,BE88)*$F89*(BE$15-BD$14)/365*N(Ввод!$G$89=2)*N(OR(MONTH(BE$14)=4,MONTH(BE$14)=10))</f>
        <v>-50.734294058707917</v>
      </c>
      <c r="BF89" s="144">
        <f ca="1">-AVERAGE(BF50,BF88)*$F89*(BF$15-BF$14)/365*N(Ввод!$G$89=4)-AVERAGE(BE50,BF88)*$F89*(BF$15-BE$14)/365*N(Ввод!$G$89=2)*N(OR(MONTH(BF$14)=4,MONTH(BF$14)=10))</f>
        <v>-35.570690459585755</v>
      </c>
      <c r="BG89" s="144">
        <f ca="1">-AVERAGE(BG50,BG88)*$F89*(BG$15-BG$14)/365*N(Ввод!$G$89=4)-AVERAGE(BF50,BG88)*$F89*(BG$15-BF$14)/365*N(Ввод!$G$89=2)*N(OR(MONTH(BG$14)=4,MONTH(BG$14)=10))</f>
        <v>-21.657399835000295</v>
      </c>
      <c r="BH89" s="144">
        <f ca="1">-AVERAGE(BH50,BH88)*$F89*(BH$15-BH$14)/365*N(Ввод!$G$89=4)-AVERAGE(BG50,BH88)*$F89*(BH$15-BG$14)/365*N(Ввод!$G$89=2)*N(OR(MONTH(BH$14)=4,MONTH(BH$14)=10))</f>
        <v>-7.3175034471067395</v>
      </c>
      <c r="BI89" s="144">
        <f ca="1">-AVERAGE(BI50,BI88)*$F89*(BI$15-BI$14)/365*N(Ввод!$G$89=4)-AVERAGE(BH50,BI88)*$F89*(BI$15-BH$14)/365*N(Ввод!$G$89=2)*N(OR(MONTH(BI$14)=4,MONTH(BI$14)=10))</f>
        <v>0</v>
      </c>
      <c r="BJ89" s="144">
        <f ca="1">-AVERAGE(BJ50,BJ88)*$F89*(BJ$15-BJ$14)/365*N(Ввод!$G$89=4)-AVERAGE(BI50,BJ88)*$F89*(BJ$15-BI$14)/365*N(Ввод!$G$89=2)*N(OR(MONTH(BJ$14)=4,MONTH(BJ$14)=10))</f>
        <v>0</v>
      </c>
      <c r="BK89" s="144">
        <f ca="1">-AVERAGE(BK50,BK88)*$F89*(BK$15-BK$14)/365*N(Ввод!$G$89=4)-AVERAGE(BJ50,BK88)*$F89*(BK$15-BJ$14)/365*N(Ввод!$G$89=2)*N(OR(MONTH(BK$14)=4,MONTH(BK$14)=10))</f>
        <v>0</v>
      </c>
      <c r="BL89" s="144">
        <f ca="1">-AVERAGE(BL50,BL88)*$F89*(BL$15-BL$14)/365*N(Ввод!$G$89=4)-AVERAGE(BK50,BL88)*$F89*(BL$15-BK$14)/365*N(Ввод!$G$89=2)*N(OR(MONTH(BL$14)=4,MONTH(BL$14)=10))</f>
        <v>0</v>
      </c>
      <c r="BM89" s="144">
        <f ca="1">-AVERAGE(BM50,BM88)*$F89*(BM$15-BM$14)/365*N(Ввод!$G$89=4)-AVERAGE(BL50,BM88)*$F89*(BM$15-BL$14)/365*N(Ввод!$G$89=2)*N(OR(MONTH(BM$14)=4,MONTH(BM$14)=10))</f>
        <v>0</v>
      </c>
      <c r="BN89" s="144">
        <f ca="1">-AVERAGE(BN50,BN88)*$F89*(BN$15-BN$14)/365*N(Ввод!$G$89=4)-AVERAGE(BM50,BN88)*$F89*(BN$15-BM$14)/365*N(Ввод!$G$89=2)*N(OR(MONTH(BN$14)=4,MONTH(BN$14)=10))</f>
        <v>0</v>
      </c>
      <c r="BO89" s="144">
        <f ca="1">-AVERAGE(BO50,BO88)*$F89*(BO$15-BO$14)/365*N(Ввод!$G$89=4)-AVERAGE(BN50,BO88)*$F89*(BO$15-BN$14)/365*N(Ввод!$G$89=2)*N(OR(MONTH(BO$14)=4,MONTH(BO$14)=10))</f>
        <v>0</v>
      </c>
      <c r="BP89" s="144">
        <f ca="1">-AVERAGE(BP50,BP88)*$F89*(BP$15-BP$14)/365*N(Ввод!$G$89=4)-AVERAGE(BO50,BP88)*$F89*(BP$15-BO$14)/365*N(Ввод!$G$89=2)*N(OR(MONTH(BP$14)=4,MONTH(BP$14)=10))</f>
        <v>0</v>
      </c>
      <c r="BQ89" s="144">
        <f ca="1">-AVERAGE(BQ50,BQ88)*$F89*(BQ$15-BQ$14)/365*N(Ввод!$G$89=4)-AVERAGE(BP50,BQ88)*$F89*(BQ$15-BP$14)/365*N(Ввод!$G$89=2)*N(OR(MONTH(BQ$14)=4,MONTH(BQ$14)=10))</f>
        <v>0</v>
      </c>
      <c r="BR89" s="144">
        <f ca="1">-AVERAGE(BR50,BR88)*$F89*(BR$15-BR$14)/365*N(Ввод!$G$89=4)-AVERAGE(BQ50,BR88)*$F89*(BR$15-BQ$14)/365*N(Ввод!$G$89=2)*N(OR(MONTH(BR$14)=4,MONTH(BR$14)=10))</f>
        <v>0</v>
      </c>
      <c r="BS89" s="144">
        <f ca="1">-AVERAGE(BS50,BS88)*$F89*(BS$15-BS$14)/365*N(Ввод!$G$89=4)-AVERAGE(BR50,BS88)*$F89*(BS$15-BR$14)/365*N(Ввод!$G$89=2)*N(OR(MONTH(BS$14)=4,MONTH(BS$14)=10))</f>
        <v>0</v>
      </c>
      <c r="BT89" s="144">
        <f ca="1">-AVERAGE(BT50,BT88)*$F89*(BT$15-BT$14)/365*N(Ввод!$G$89=4)-AVERAGE(BS50,BT88)*$F89*(BT$15-BS$14)/365*N(Ввод!$G$89=2)*N(OR(MONTH(BT$14)=4,MONTH(BT$14)=10))</f>
        <v>0</v>
      </c>
      <c r="BU89" s="144">
        <f ca="1">-AVERAGE(BU50,BU88)*$F89*(BU$15-BU$14)/365*N(Ввод!$G$89=4)-AVERAGE(BT50,BU88)*$F89*(BU$15-BT$14)/365*N(Ввод!$G$89=2)*N(OR(MONTH(BU$14)=4,MONTH(BU$14)=10))</f>
        <v>0</v>
      </c>
      <c r="BV89" s="144">
        <f ca="1">-AVERAGE(BV50,BV88)*$F89*(BV$15-BV$14)/365*N(Ввод!$G$89=4)-AVERAGE(BU50,BV88)*$F89*(BV$15-BU$14)/365*N(Ввод!$G$89=2)*N(OR(MONTH(BV$14)=4,MONTH(BV$14)=10))</f>
        <v>0</v>
      </c>
      <c r="BW89" s="144">
        <f ca="1">-AVERAGE(BW50,BW88)*$F89*(BW$15-BW$14)/365*N(Ввод!$G$89=4)-AVERAGE(BV50,BW88)*$F89*(BW$15-BV$14)/365*N(Ввод!$G$89=2)*N(OR(MONTH(BW$14)=4,MONTH(BW$14)=10))</f>
        <v>0</v>
      </c>
      <c r="BX89" s="144">
        <f ca="1">-AVERAGE(BX50,BX88)*$F89*(BX$15-BX$14)/365*N(Ввод!$G$89=4)-AVERAGE(BW50,BX88)*$F89*(BX$15-BW$14)/365*N(Ввод!$G$89=2)*N(OR(MONTH(BX$14)=4,MONTH(BX$14)=10))</f>
        <v>0</v>
      </c>
      <c r="BY89" s="144">
        <f ca="1">-AVERAGE(BY50,BY88)*$F89*(BY$15-BY$14)/365*N(Ввод!$G$89=4)-AVERAGE(BX50,BY88)*$F89*(BY$15-BX$14)/365*N(Ввод!$G$89=2)*N(OR(MONTH(BY$14)=4,MONTH(BY$14)=10))</f>
        <v>0</v>
      </c>
      <c r="BZ89" s="144">
        <f ca="1">-AVERAGE(BZ50,BZ88)*$F89*(BZ$15-BZ$14)/365*N(Ввод!$G$89=4)-AVERAGE(BY50,BZ88)*$F89*(BZ$15-BY$14)/365*N(Ввод!$G$89=2)*N(OR(MONTH(BZ$14)=4,MONTH(BZ$14)=10))</f>
        <v>0</v>
      </c>
      <c r="CA89" s="144">
        <f ca="1">-AVERAGE(CA50,CA88)*$F89*(CA$15-CA$14)/365*N(Ввод!$G$89=4)-AVERAGE(BZ50,CA88)*$F89*(CA$15-BZ$14)/365*N(Ввод!$G$89=2)*N(OR(MONTH(CA$14)=4,MONTH(CA$14)=10))</f>
        <v>0</v>
      </c>
      <c r="CB89" s="144">
        <f ca="1">-AVERAGE(CB50,CB88)*$F89*(CB$15-CB$14)/365*N(Ввод!$G$89=4)-AVERAGE(CA50,CB88)*$F89*(CB$15-CA$14)/365*N(Ввод!$G$89=2)*N(OR(MONTH(CB$14)=4,MONTH(CB$14)=10))</f>
        <v>0</v>
      </c>
      <c r="CC89" s="144">
        <f ca="1">-AVERAGE(CC50,CC88)*$F89*(CC$15-CC$14)/365*N(Ввод!$G$89=4)-AVERAGE(CB50,CC88)*$F89*(CC$15-CB$14)/365*N(Ввод!$G$89=2)*N(OR(MONTH(CC$14)=4,MONTH(CC$14)=10))</f>
        <v>0</v>
      </c>
      <c r="CD89" s="144">
        <f ca="1">-AVERAGE(CD50,CD88)*$F89*(CD$15-CD$14)/365*N(Ввод!$G$89=4)-AVERAGE(CC50,CD88)*$F89*(CD$15-CC$14)/365*N(Ввод!$G$89=2)*N(OR(MONTH(CD$14)=4,MONTH(CD$14)=10))</f>
        <v>0</v>
      </c>
      <c r="CE89" s="144">
        <f ca="1">-AVERAGE(CE50,CE88)*$F89*(CE$15-CE$14)/365*N(Ввод!$G$89=4)-AVERAGE(CD50,CE88)*$F89*(CE$15-CD$14)/365*N(Ввод!$G$89=2)*N(OR(MONTH(CE$14)=4,MONTH(CE$14)=10))</f>
        <v>0</v>
      </c>
      <c r="CF89" s="144">
        <f ca="1">-AVERAGE(CF50,CF88)*$F89*(CF$15-CF$14)/365*N(Ввод!$G$89=4)-AVERAGE(CE50,CF88)*$F89*(CF$15-CE$14)/365*N(Ввод!$G$89=2)*N(OR(MONTH(CF$14)=4,MONTH(CF$14)=10))</f>
        <v>0</v>
      </c>
      <c r="CG89" s="144">
        <f ca="1">-AVERAGE(CG50,CG88)*$F89*(CG$15-CG$14)/365*N(Ввод!$G$89=4)-AVERAGE(CF50,CG88)*$F89*(CG$15-CF$14)/365*N(Ввод!$G$89=2)*N(OR(MONTH(CG$14)=4,MONTH(CG$14)=10))</f>
        <v>0</v>
      </c>
      <c r="CH89" s="144">
        <f ca="1">-AVERAGE(CH50,CH88)*$F89*(CH$15-CH$14)/365*N(Ввод!$G$89=4)-AVERAGE(CG50,CH88)*$F89*(CH$15-CG$14)/365*N(Ввод!$G$89=2)*N(OR(MONTH(CH$14)=4,MONTH(CH$14)=10))</f>
        <v>0</v>
      </c>
      <c r="CI89" s="144">
        <f ca="1">-AVERAGE(CI50,CI88)*$F89*(CI$15-CI$14)/365*N(Ввод!$G$89=4)-AVERAGE(CH50,CI88)*$F89*(CI$15-CH$14)/365*N(Ввод!$G$89=2)*N(OR(MONTH(CI$14)=4,MONTH(CI$14)=10))</f>
        <v>0</v>
      </c>
      <c r="CJ89" s="144">
        <f ca="1">-AVERAGE(CJ50,CJ88)*$F89*(CJ$15-CJ$14)/365*N(Ввод!$G$89=4)-AVERAGE(CI50,CJ88)*$F89*(CJ$15-CI$14)/365*N(Ввод!$G$89=2)*N(OR(MONTH(CJ$14)=4,MONTH(CJ$14)=10))</f>
        <v>0</v>
      </c>
      <c r="CK89" s="144">
        <f ca="1">-AVERAGE(CK50,CK88)*$F89*(CK$15-CK$14)/365*N(Ввод!$G$89=4)-AVERAGE(CJ50,CK88)*$F89*(CK$15-CJ$14)/365*N(Ввод!$G$89=2)*N(OR(MONTH(CK$14)=4,MONTH(CK$14)=10))</f>
        <v>0</v>
      </c>
      <c r="CL89" s="144">
        <f ca="1">-AVERAGE(CL50,CL88)*$F89*(CL$15-CL$14)/365*N(Ввод!$G$89=4)-AVERAGE(CK50,CL88)*$F89*(CL$15-CK$14)/365*N(Ввод!$G$89=2)*N(OR(MONTH(CL$14)=4,MONTH(CL$14)=10))</f>
        <v>0</v>
      </c>
      <c r="CM89" s="144">
        <f ca="1">-AVERAGE(CM50,CM88)*$F89*(CM$15-CM$14)/365*N(Ввод!$G$89=4)-AVERAGE(CL50,CM88)*$F89*(CM$15-CL$14)/365*N(Ввод!$G$89=2)*N(OR(MONTH(CM$14)=4,MONTH(CM$14)=10))</f>
        <v>0</v>
      </c>
      <c r="CN89" s="144">
        <f ca="1">-AVERAGE(CN50,CN88)*$F89*(CN$15-CN$14)/365*N(Ввод!$G$89=4)-AVERAGE(CM50,CN88)*$F89*(CN$15-CM$14)/365*N(Ввод!$G$89=2)*N(OR(MONTH(CN$14)=4,MONTH(CN$14)=10))</f>
        <v>0</v>
      </c>
      <c r="CO89" s="144">
        <f ca="1">-AVERAGE(CO50,CO88)*$F89*(CO$15-CO$14)/365*N(Ввод!$G$89=4)-AVERAGE(CN50,CO88)*$F89*(CO$15-CN$14)/365*N(Ввод!$G$89=2)*N(OR(MONTH(CO$14)=4,MONTH(CO$14)=10))</f>
        <v>0</v>
      </c>
      <c r="CP89" s="144">
        <f ca="1">-AVERAGE(CP50,CP88)*$F89*(CP$15-CP$14)/365*N(Ввод!$G$89=4)-AVERAGE(CO50,CP88)*$F89*(CP$15-CO$14)/365*N(Ввод!$G$89=2)*N(OR(MONTH(CP$14)=4,MONTH(CP$14)=10))</f>
        <v>0</v>
      </c>
      <c r="CQ89" s="144">
        <f ca="1">-AVERAGE(CQ50,CQ88)*$F89*(CQ$15-CQ$14)/365*N(Ввод!$G$89=4)-AVERAGE(CP50,CQ88)*$F89*(CQ$15-CP$14)/365*N(Ввод!$G$89=2)*N(OR(MONTH(CQ$14)=4,MONTH(CQ$14)=10))</f>
        <v>0</v>
      </c>
      <c r="CR89" s="144">
        <f ca="1">-AVERAGE(CR50,CR88)*$F89*(CR$15-CR$14)/365*N(Ввод!$G$89=4)-AVERAGE(CQ50,CR88)*$F89*(CR$15-CQ$14)/365*N(Ввод!$G$89=2)*N(OR(MONTH(CR$14)=4,MONTH(CR$14)=10))</f>
        <v>0</v>
      </c>
      <c r="CS89" s="144">
        <f ca="1">-AVERAGE(CS50,CS88)*$F89*(CS$15-CS$14)/365*N(Ввод!$G$89=4)-AVERAGE(CR50,CS88)*$F89*(CS$15-CR$14)/365*N(Ввод!$G$89=2)*N(OR(MONTH(CS$14)=4,MONTH(CS$14)=10))</f>
        <v>0</v>
      </c>
      <c r="CT89" s="144">
        <f ca="1">-AVERAGE(CT50,CT88)*$F89*(CT$15-CT$14)/365*N(Ввод!$G$89=4)-AVERAGE(CS50,CT88)*$F89*(CT$15-CS$14)/365*N(Ввод!$G$89=2)*N(OR(MONTH(CT$14)=4,MONTH(CT$14)=10))</f>
        <v>0</v>
      </c>
      <c r="CU89" s="144">
        <f ca="1">-AVERAGE(CU50,CU88)*$F89*(CU$15-CU$14)/365*N(Ввод!$G$89=4)-AVERAGE(CT50,CU88)*$F89*(CU$15-CT$14)/365*N(Ввод!$G$89=2)*N(OR(MONTH(CU$14)=4,MONTH(CU$14)=10))</f>
        <v>0</v>
      </c>
      <c r="CV89" s="144">
        <f ca="1">-AVERAGE(CV50,CV88)*$F89*(CV$15-CV$14)/365*N(Ввод!$G$89=4)-AVERAGE(CU50,CV88)*$F89*(CV$15-CU$14)/365*N(Ввод!$G$89=2)*N(OR(MONTH(CV$14)=4,MONTH(CV$14)=10))</f>
        <v>0</v>
      </c>
      <c r="CW89" s="144">
        <f ca="1">-AVERAGE(CW50,CW88)*$F89*(CW$15-CW$14)/365*N(Ввод!$G$89=4)-AVERAGE(CV50,CW88)*$F89*(CW$15-CV$14)/365*N(Ввод!$G$89=2)*N(OR(MONTH(CW$14)=4,MONTH(CW$14)=10))</f>
        <v>0</v>
      </c>
      <c r="CX89" s="144">
        <f ca="1">-AVERAGE(CX50,CX88)*$F89*(CX$15-CX$14)/365*N(Ввод!$G$89=4)-AVERAGE(CW50,CX88)*$F89*(CX$15-CW$14)/365*N(Ввод!$G$89=2)*N(OR(MONTH(CX$14)=4,MONTH(CX$14)=10))</f>
        <v>0</v>
      </c>
      <c r="CY89" s="144">
        <f ca="1">-AVERAGE(CY50,CY88)*$F89*(CY$15-CY$14)/365*N(Ввод!$G$89=4)-AVERAGE(CX50,CY88)*$F89*(CY$15-CX$14)/365*N(Ввод!$G$89=2)*N(OR(MONTH(CY$14)=4,MONTH(CY$14)=10))</f>
        <v>0</v>
      </c>
      <c r="CZ89" s="144">
        <f ca="1">-AVERAGE(CZ50,CZ88)*$F89*(CZ$15-CZ$14)/365*N(Ввод!$G$89=4)-AVERAGE(CY50,CZ88)*$F89*(CZ$15-CY$14)/365*N(Ввод!$G$89=2)*N(OR(MONTH(CZ$14)=4,MONTH(CZ$14)=10))</f>
        <v>0</v>
      </c>
      <c r="DA89" s="144">
        <f ca="1">-AVERAGE(DA50,DA88)*$F89*(DA$15-DA$14)/365*N(Ввод!$G$89=4)-AVERAGE(CZ50,DA88)*$F89*(DA$15-CZ$14)/365*N(Ввод!$G$89=2)*N(OR(MONTH(DA$14)=4,MONTH(DA$14)=10))</f>
        <v>0</v>
      </c>
      <c r="DB89" s="144">
        <f ca="1">-AVERAGE(DB50,DB88)*$F89*(DB$15-DB$14)/365*N(Ввод!$G$89=4)-AVERAGE(DA50,DB88)*$F89*(DB$15-DA$14)/365*N(Ввод!$G$89=2)*N(OR(MONTH(DB$14)=4,MONTH(DB$14)=10))</f>
        <v>0</v>
      </c>
      <c r="DC89" s="144">
        <f ca="1">-AVERAGE(DC50,DC88)*$F89*(DC$15-DC$14)/365*N(Ввод!$G$89=4)-AVERAGE(DB50,DC88)*$F89*(DC$15-DB$14)/365*N(Ввод!$G$89=2)*N(OR(MONTH(DC$14)=4,MONTH(DC$14)=10))</f>
        <v>0</v>
      </c>
      <c r="DD89" s="144">
        <f ca="1">-AVERAGE(DD50,DD88)*$F89*(DD$15-DD$14)/365*N(Ввод!$G$89=4)-AVERAGE(DC50,DD88)*$F89*(DD$15-DC$14)/365*N(Ввод!$G$89=2)*N(OR(MONTH(DD$14)=4,MONTH(DD$14)=10))</f>
        <v>0</v>
      </c>
      <c r="DE89" s="144">
        <f ca="1">-AVERAGE(DE50,DE88)*$F89*(DE$15-DE$14)/365*N(Ввод!$G$89=4)-AVERAGE(DD50,DE88)*$F89*(DE$15-DD$14)/365*N(Ввод!$G$89=2)*N(OR(MONTH(DE$14)=4,MONTH(DE$14)=10))</f>
        <v>0</v>
      </c>
      <c r="DF89" s="144">
        <f ca="1">-AVERAGE(DF50,DF88)*$F89*(DF$15-DF$14)/365*N(Ввод!$G$89=4)-AVERAGE(DE50,DF88)*$F89*(DF$15-DE$14)/365*N(Ввод!$G$89=2)*N(OR(MONTH(DF$14)=4,MONTH(DF$14)=10))</f>
        <v>0</v>
      </c>
      <c r="DG89" s="144">
        <f ca="1">-AVERAGE(DG50,DG88)*$F89*(DG$15-DG$14)/365*N(Ввод!$G$89=4)-AVERAGE(DF50,DG88)*$F89*(DG$15-DF$14)/365*N(Ввод!$G$89=2)*N(OR(MONTH(DG$14)=4,MONTH(DG$14)=10))</f>
        <v>0</v>
      </c>
      <c r="DH89" s="144">
        <f ca="1">-AVERAGE(DH50,DH88)*$F89*(DH$15-DH$14)/365*N(Ввод!$G$89=4)-AVERAGE(DG50,DH88)*$F89*(DH$15-DG$14)/365*N(Ввод!$G$89=2)*N(OR(MONTH(DH$14)=4,MONTH(DH$14)=10))</f>
        <v>0</v>
      </c>
      <c r="DI89" s="144">
        <f ca="1">-AVERAGE(DI50,DI88)*$F89*(DI$15-DI$14)/365*N(Ввод!$G$89=4)-AVERAGE(DH50,DI88)*$F89*(DI$15-DH$14)/365*N(Ввод!$G$89=2)*N(OR(MONTH(DI$14)=4,MONTH(DI$14)=10))</f>
        <v>0</v>
      </c>
      <c r="DJ89" s="144">
        <f ca="1">-AVERAGE(DJ50,DJ88)*$F89*(DJ$15-DJ$14)/365*N(Ввод!$G$89=4)-AVERAGE(DI50,DJ88)*$F89*(DJ$15-DI$14)/365*N(Ввод!$G$89=2)*N(OR(MONTH(DJ$14)=4,MONTH(DJ$14)=10))</f>
        <v>0</v>
      </c>
    </row>
    <row r="90" spans="1:114" x14ac:dyDescent="0.25">
      <c r="I90" s="144"/>
      <c r="J90" s="144"/>
      <c r="K90" s="144"/>
      <c r="L90" s="144"/>
      <c r="M90" s="144"/>
      <c r="N90" s="144"/>
      <c r="O90" s="144"/>
      <c r="P90" s="144"/>
      <c r="Q90" s="144"/>
      <c r="R90" s="144"/>
      <c r="S90" s="144"/>
      <c r="T90" s="144"/>
      <c r="U90" s="144"/>
      <c r="V90" s="144"/>
      <c r="W90" s="144"/>
      <c r="X90" s="144"/>
      <c r="Y90" s="144"/>
      <c r="Z90" s="144"/>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c r="CN90" s="144"/>
      <c r="CO90" s="144"/>
      <c r="CP90" s="144"/>
      <c r="CQ90" s="144"/>
      <c r="CR90" s="144"/>
      <c r="CS90" s="144"/>
      <c r="CT90" s="144"/>
      <c r="CU90" s="144"/>
      <c r="CV90" s="144"/>
      <c r="CW90" s="144"/>
      <c r="CX90" s="144"/>
      <c r="CY90" s="144"/>
      <c r="CZ90" s="144"/>
      <c r="DA90" s="144"/>
      <c r="DB90" s="144"/>
      <c r="DC90" s="144"/>
      <c r="DD90" s="144"/>
      <c r="DE90" s="144"/>
      <c r="DF90" s="144"/>
      <c r="DG90" s="144"/>
      <c r="DH90" s="144"/>
      <c r="DI90" s="144"/>
      <c r="DJ90" s="144"/>
    </row>
    <row r="91" spans="1:114" s="28" customFormat="1" x14ac:dyDescent="0.25">
      <c r="A91" s="46"/>
      <c r="B91" s="28" t="s">
        <v>164</v>
      </c>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0"/>
      <c r="AW91" s="150"/>
      <c r="AX91" s="150"/>
      <c r="AY91" s="150"/>
      <c r="AZ91" s="150"/>
      <c r="BA91" s="150"/>
      <c r="BB91" s="150"/>
      <c r="BC91" s="150"/>
      <c r="BD91" s="150"/>
      <c r="BE91" s="150"/>
      <c r="BF91" s="150"/>
      <c r="BG91" s="150"/>
      <c r="BH91" s="150"/>
      <c r="BI91" s="150"/>
      <c r="BJ91" s="150"/>
      <c r="BK91" s="150"/>
      <c r="BL91" s="150"/>
      <c r="BM91" s="150"/>
      <c r="BN91" s="150"/>
      <c r="BO91" s="150"/>
      <c r="BP91" s="150"/>
      <c r="BQ91" s="150"/>
      <c r="BR91" s="150"/>
      <c r="BS91" s="150"/>
      <c r="BT91" s="150"/>
      <c r="BU91" s="150"/>
      <c r="BV91" s="150"/>
      <c r="BW91" s="150"/>
      <c r="BX91" s="150"/>
      <c r="BY91" s="150"/>
      <c r="BZ91" s="150"/>
      <c r="CA91" s="150"/>
      <c r="CB91" s="150"/>
      <c r="CC91" s="150"/>
      <c r="CD91" s="150"/>
      <c r="CE91" s="150"/>
      <c r="CF91" s="150"/>
      <c r="CG91" s="150"/>
      <c r="CH91" s="150"/>
      <c r="CI91" s="150"/>
      <c r="CJ91" s="150"/>
      <c r="CK91" s="150"/>
      <c r="CL91" s="150"/>
      <c r="CM91" s="150"/>
      <c r="CN91" s="150"/>
      <c r="CO91" s="150"/>
      <c r="CP91" s="150"/>
      <c r="CQ91" s="150"/>
      <c r="CR91" s="150"/>
      <c r="CS91" s="150"/>
      <c r="CT91" s="150"/>
      <c r="CU91" s="150"/>
      <c r="CV91" s="150"/>
      <c r="CW91" s="150"/>
      <c r="CX91" s="150"/>
      <c r="CY91" s="150"/>
      <c r="CZ91" s="150"/>
      <c r="DA91" s="150"/>
      <c r="DB91" s="150"/>
      <c r="DC91" s="150"/>
      <c r="DD91" s="150"/>
      <c r="DE91" s="150"/>
      <c r="DF91" s="150"/>
      <c r="DG91" s="150"/>
      <c r="DH91" s="150"/>
      <c r="DI91" s="150"/>
      <c r="DJ91" s="150"/>
    </row>
    <row r="92" spans="1:114" x14ac:dyDescent="0.25">
      <c r="B92" t="s">
        <v>298</v>
      </c>
      <c r="I92" s="144"/>
      <c r="J92" s="144">
        <f>I95</f>
        <v>0</v>
      </c>
      <c r="K92" s="144">
        <f>J95</f>
        <v>0</v>
      </c>
      <c r="L92" s="144">
        <f t="shared" ref="L92:BW92" si="50">K95</f>
        <v>0</v>
      </c>
      <c r="M92" s="144">
        <f t="shared" si="50"/>
        <v>0</v>
      </c>
      <c r="N92" s="144">
        <f t="shared" si="50"/>
        <v>3600</v>
      </c>
      <c r="O92" s="144">
        <f t="shared" si="50"/>
        <v>3600</v>
      </c>
      <c r="P92" s="144">
        <f t="shared" si="50"/>
        <v>3600</v>
      </c>
      <c r="Q92" s="144">
        <f t="shared" si="50"/>
        <v>3600</v>
      </c>
      <c r="R92" s="144">
        <f t="shared" si="50"/>
        <v>31600</v>
      </c>
      <c r="S92" s="144">
        <f t="shared" si="50"/>
        <v>6600</v>
      </c>
      <c r="T92" s="144">
        <f t="shared" si="50"/>
        <v>6600</v>
      </c>
      <c r="U92" s="144">
        <f t="shared" si="50"/>
        <v>6600</v>
      </c>
      <c r="V92" s="144">
        <f t="shared" si="50"/>
        <v>12000</v>
      </c>
      <c r="W92" s="144">
        <f t="shared" si="50"/>
        <v>12000</v>
      </c>
      <c r="X92" s="144">
        <f t="shared" si="50"/>
        <v>12000</v>
      </c>
      <c r="Y92" s="144">
        <f t="shared" si="50"/>
        <v>12000</v>
      </c>
      <c r="Z92" s="144">
        <f t="shared" si="50"/>
        <v>11571.428571428571</v>
      </c>
      <c r="AA92" s="144">
        <f t="shared" si="50"/>
        <v>11142.857142857141</v>
      </c>
      <c r="AB92" s="144">
        <f t="shared" si="50"/>
        <v>10714.285714285712</v>
      </c>
      <c r="AC92" s="144">
        <f t="shared" si="50"/>
        <v>10285.714285714283</v>
      </c>
      <c r="AD92" s="144">
        <f t="shared" si="50"/>
        <v>9857.1428571428532</v>
      </c>
      <c r="AE92" s="144">
        <f t="shared" si="50"/>
        <v>9428.5714285714239</v>
      </c>
      <c r="AF92" s="144">
        <f t="shared" si="50"/>
        <v>8999.9999999999945</v>
      </c>
      <c r="AG92" s="144">
        <f t="shared" si="50"/>
        <v>8571.4285714285652</v>
      </c>
      <c r="AH92" s="144">
        <f t="shared" si="50"/>
        <v>8142.8571428571368</v>
      </c>
      <c r="AI92" s="144">
        <f t="shared" si="50"/>
        <v>7714.2857142857083</v>
      </c>
      <c r="AJ92" s="144">
        <f t="shared" si="50"/>
        <v>7285.7142857142799</v>
      </c>
      <c r="AK92" s="144">
        <f t="shared" si="50"/>
        <v>6857.1428571428514</v>
      </c>
      <c r="AL92" s="144">
        <f t="shared" si="50"/>
        <v>6428.571428571423</v>
      </c>
      <c r="AM92" s="144">
        <f t="shared" si="50"/>
        <v>5999.9999999999945</v>
      </c>
      <c r="AN92" s="144">
        <f t="shared" si="50"/>
        <v>5571.4285714285661</v>
      </c>
      <c r="AO92" s="144">
        <f t="shared" si="50"/>
        <v>5142.8571428571377</v>
      </c>
      <c r="AP92" s="144">
        <f t="shared" si="50"/>
        <v>4714.2857142857092</v>
      </c>
      <c r="AQ92" s="144">
        <f t="shared" si="50"/>
        <v>4285.7142857142808</v>
      </c>
      <c r="AR92" s="144">
        <f t="shared" si="50"/>
        <v>3857.1428571428523</v>
      </c>
      <c r="AS92" s="144">
        <f t="shared" si="50"/>
        <v>3428.5714285714239</v>
      </c>
      <c r="AT92" s="144">
        <f t="shared" si="50"/>
        <v>2999.9999999999955</v>
      </c>
      <c r="AU92" s="144">
        <f t="shared" si="50"/>
        <v>2571.428571428567</v>
      </c>
      <c r="AV92" s="144">
        <f t="shared" si="50"/>
        <v>2142.8571428571386</v>
      </c>
      <c r="AW92" s="144">
        <f t="shared" si="50"/>
        <v>1714.2857142857101</v>
      </c>
      <c r="AX92" s="144">
        <f t="shared" si="50"/>
        <v>1285.7142857142817</v>
      </c>
      <c r="AY92" s="144">
        <f t="shared" si="50"/>
        <v>857.14285714285313</v>
      </c>
      <c r="AZ92" s="144">
        <f t="shared" si="50"/>
        <v>428.57142857142458</v>
      </c>
      <c r="BA92" s="144">
        <f t="shared" si="50"/>
        <v>0</v>
      </c>
      <c r="BB92" s="144">
        <f t="shared" si="50"/>
        <v>0</v>
      </c>
      <c r="BC92" s="144">
        <f t="shared" si="50"/>
        <v>0</v>
      </c>
      <c r="BD92" s="144">
        <f t="shared" si="50"/>
        <v>0</v>
      </c>
      <c r="BE92" s="144">
        <f t="shared" si="50"/>
        <v>0</v>
      </c>
      <c r="BF92" s="144">
        <f t="shared" si="50"/>
        <v>0</v>
      </c>
      <c r="BG92" s="144">
        <f t="shared" si="50"/>
        <v>0</v>
      </c>
      <c r="BH92" s="144">
        <f t="shared" si="50"/>
        <v>0</v>
      </c>
      <c r="BI92" s="144">
        <f t="shared" si="50"/>
        <v>0</v>
      </c>
      <c r="BJ92" s="144">
        <f t="shared" si="50"/>
        <v>0</v>
      </c>
      <c r="BK92" s="144">
        <f t="shared" si="50"/>
        <v>0</v>
      </c>
      <c r="BL92" s="144">
        <f t="shared" si="50"/>
        <v>0</v>
      </c>
      <c r="BM92" s="144">
        <f t="shared" si="50"/>
        <v>0</v>
      </c>
      <c r="BN92" s="144">
        <f t="shared" si="50"/>
        <v>0</v>
      </c>
      <c r="BO92" s="144">
        <f t="shared" si="50"/>
        <v>0</v>
      </c>
      <c r="BP92" s="144">
        <f t="shared" si="50"/>
        <v>0</v>
      </c>
      <c r="BQ92" s="144">
        <f t="shared" si="50"/>
        <v>0</v>
      </c>
      <c r="BR92" s="144">
        <f t="shared" si="50"/>
        <v>0</v>
      </c>
      <c r="BS92" s="144">
        <f t="shared" si="50"/>
        <v>0</v>
      </c>
      <c r="BT92" s="144">
        <f t="shared" si="50"/>
        <v>0</v>
      </c>
      <c r="BU92" s="144">
        <f t="shared" si="50"/>
        <v>0</v>
      </c>
      <c r="BV92" s="144">
        <f t="shared" si="50"/>
        <v>0</v>
      </c>
      <c r="BW92" s="144">
        <f t="shared" si="50"/>
        <v>0</v>
      </c>
      <c r="BX92" s="144">
        <f t="shared" ref="BX92:DJ92" si="51">BW95</f>
        <v>0</v>
      </c>
      <c r="BY92" s="144">
        <f t="shared" si="51"/>
        <v>0</v>
      </c>
      <c r="BZ92" s="144">
        <f t="shared" si="51"/>
        <v>0</v>
      </c>
      <c r="CA92" s="144">
        <f t="shared" si="51"/>
        <v>0</v>
      </c>
      <c r="CB92" s="144">
        <f t="shared" si="51"/>
        <v>0</v>
      </c>
      <c r="CC92" s="144">
        <f t="shared" si="51"/>
        <v>0</v>
      </c>
      <c r="CD92" s="144">
        <f t="shared" si="51"/>
        <v>0</v>
      </c>
      <c r="CE92" s="144">
        <f t="shared" si="51"/>
        <v>0</v>
      </c>
      <c r="CF92" s="144">
        <f t="shared" si="51"/>
        <v>0</v>
      </c>
      <c r="CG92" s="144">
        <f t="shared" si="51"/>
        <v>0</v>
      </c>
      <c r="CH92" s="144">
        <f t="shared" si="51"/>
        <v>0</v>
      </c>
      <c r="CI92" s="144">
        <f t="shared" si="51"/>
        <v>0</v>
      </c>
      <c r="CJ92" s="144">
        <f t="shared" si="51"/>
        <v>0</v>
      </c>
      <c r="CK92" s="144">
        <f t="shared" si="51"/>
        <v>0</v>
      </c>
      <c r="CL92" s="144">
        <f t="shared" si="51"/>
        <v>0</v>
      </c>
      <c r="CM92" s="144">
        <f t="shared" si="51"/>
        <v>0</v>
      </c>
      <c r="CN92" s="144">
        <f t="shared" si="51"/>
        <v>0</v>
      </c>
      <c r="CO92" s="144">
        <f t="shared" si="51"/>
        <v>0</v>
      </c>
      <c r="CP92" s="144">
        <f t="shared" si="51"/>
        <v>0</v>
      </c>
      <c r="CQ92" s="144">
        <f t="shared" si="51"/>
        <v>0</v>
      </c>
      <c r="CR92" s="144">
        <f t="shared" si="51"/>
        <v>0</v>
      </c>
      <c r="CS92" s="144">
        <f t="shared" si="51"/>
        <v>0</v>
      </c>
      <c r="CT92" s="144">
        <f t="shared" si="51"/>
        <v>0</v>
      </c>
      <c r="CU92" s="144">
        <f t="shared" si="51"/>
        <v>0</v>
      </c>
      <c r="CV92" s="144">
        <f t="shared" si="51"/>
        <v>0</v>
      </c>
      <c r="CW92" s="144">
        <f t="shared" si="51"/>
        <v>0</v>
      </c>
      <c r="CX92" s="144">
        <f t="shared" si="51"/>
        <v>0</v>
      </c>
      <c r="CY92" s="144">
        <f t="shared" si="51"/>
        <v>0</v>
      </c>
      <c r="CZ92" s="144">
        <f t="shared" si="51"/>
        <v>0</v>
      </c>
      <c r="DA92" s="144">
        <f t="shared" si="51"/>
        <v>0</v>
      </c>
      <c r="DB92" s="144">
        <f t="shared" si="51"/>
        <v>0</v>
      </c>
      <c r="DC92" s="144">
        <f t="shared" si="51"/>
        <v>0</v>
      </c>
      <c r="DD92" s="144">
        <f t="shared" si="51"/>
        <v>0</v>
      </c>
      <c r="DE92" s="144">
        <f t="shared" si="51"/>
        <v>0</v>
      </c>
      <c r="DF92" s="144">
        <f t="shared" si="51"/>
        <v>0</v>
      </c>
      <c r="DG92" s="144">
        <f t="shared" si="51"/>
        <v>0</v>
      </c>
      <c r="DH92" s="144">
        <f t="shared" si="51"/>
        <v>0</v>
      </c>
      <c r="DI92" s="144">
        <f t="shared" si="51"/>
        <v>0</v>
      </c>
      <c r="DJ92" s="144">
        <f t="shared" si="51"/>
        <v>0</v>
      </c>
    </row>
    <row r="93" spans="1:114" x14ac:dyDescent="0.25">
      <c r="B93" s="29" t="s">
        <v>299</v>
      </c>
      <c r="I93" s="144">
        <f>SUM(J93:DJ93)</f>
        <v>37000</v>
      </c>
      <c r="J93" s="144">
        <f>J32</f>
        <v>0</v>
      </c>
      <c r="K93" s="144">
        <f t="shared" ref="K93:BV93" si="52">K32</f>
        <v>0</v>
      </c>
      <c r="L93" s="144">
        <f t="shared" si="52"/>
        <v>0</v>
      </c>
      <c r="M93" s="144">
        <f t="shared" si="52"/>
        <v>3600</v>
      </c>
      <c r="N93" s="144">
        <f t="shared" si="52"/>
        <v>0</v>
      </c>
      <c r="O93" s="144">
        <f t="shared" si="52"/>
        <v>0</v>
      </c>
      <c r="P93" s="144">
        <f t="shared" si="52"/>
        <v>0</v>
      </c>
      <c r="Q93" s="144">
        <f t="shared" si="52"/>
        <v>28000</v>
      </c>
      <c r="R93" s="144">
        <f t="shared" si="52"/>
        <v>0</v>
      </c>
      <c r="S93" s="144">
        <f t="shared" si="52"/>
        <v>0</v>
      </c>
      <c r="T93" s="144">
        <f t="shared" si="52"/>
        <v>0</v>
      </c>
      <c r="U93" s="144">
        <f t="shared" si="52"/>
        <v>5400</v>
      </c>
      <c r="V93" s="144">
        <f t="shared" si="52"/>
        <v>0</v>
      </c>
      <c r="W93" s="144">
        <f t="shared" si="52"/>
        <v>0</v>
      </c>
      <c r="X93" s="144">
        <f t="shared" si="52"/>
        <v>0</v>
      </c>
      <c r="Y93" s="144">
        <f t="shared" si="52"/>
        <v>0</v>
      </c>
      <c r="Z93" s="144">
        <f t="shared" si="52"/>
        <v>0</v>
      </c>
      <c r="AA93" s="144">
        <f t="shared" si="52"/>
        <v>0</v>
      </c>
      <c r="AB93" s="144">
        <f t="shared" si="52"/>
        <v>0</v>
      </c>
      <c r="AC93" s="144">
        <f t="shared" si="52"/>
        <v>0</v>
      </c>
      <c r="AD93" s="144">
        <f t="shared" si="52"/>
        <v>0</v>
      </c>
      <c r="AE93" s="144">
        <f t="shared" si="52"/>
        <v>0</v>
      </c>
      <c r="AF93" s="144">
        <f t="shared" si="52"/>
        <v>0</v>
      </c>
      <c r="AG93" s="144">
        <f t="shared" si="52"/>
        <v>0</v>
      </c>
      <c r="AH93" s="144">
        <f t="shared" si="52"/>
        <v>0</v>
      </c>
      <c r="AI93" s="144">
        <f t="shared" si="52"/>
        <v>0</v>
      </c>
      <c r="AJ93" s="144">
        <f t="shared" si="52"/>
        <v>0</v>
      </c>
      <c r="AK93" s="144">
        <f t="shared" si="52"/>
        <v>0</v>
      </c>
      <c r="AL93" s="144">
        <f t="shared" si="52"/>
        <v>0</v>
      </c>
      <c r="AM93" s="144">
        <f t="shared" si="52"/>
        <v>0</v>
      </c>
      <c r="AN93" s="144">
        <f t="shared" si="52"/>
        <v>0</v>
      </c>
      <c r="AO93" s="144">
        <f t="shared" si="52"/>
        <v>0</v>
      </c>
      <c r="AP93" s="144">
        <f t="shared" si="52"/>
        <v>0</v>
      </c>
      <c r="AQ93" s="144">
        <f t="shared" si="52"/>
        <v>0</v>
      </c>
      <c r="AR93" s="144">
        <f t="shared" si="52"/>
        <v>0</v>
      </c>
      <c r="AS93" s="144">
        <f t="shared" si="52"/>
        <v>0</v>
      </c>
      <c r="AT93" s="144">
        <f t="shared" si="52"/>
        <v>0</v>
      </c>
      <c r="AU93" s="144">
        <f t="shared" si="52"/>
        <v>0</v>
      </c>
      <c r="AV93" s="144">
        <f t="shared" si="52"/>
        <v>0</v>
      </c>
      <c r="AW93" s="144">
        <f t="shared" si="52"/>
        <v>0</v>
      </c>
      <c r="AX93" s="144">
        <f t="shared" si="52"/>
        <v>0</v>
      </c>
      <c r="AY93" s="144">
        <f t="shared" si="52"/>
        <v>0</v>
      </c>
      <c r="AZ93" s="144">
        <f t="shared" si="52"/>
        <v>0</v>
      </c>
      <c r="BA93" s="144">
        <f t="shared" si="52"/>
        <v>0</v>
      </c>
      <c r="BB93" s="144">
        <f t="shared" si="52"/>
        <v>0</v>
      </c>
      <c r="BC93" s="144">
        <f t="shared" si="52"/>
        <v>0</v>
      </c>
      <c r="BD93" s="144">
        <f t="shared" si="52"/>
        <v>0</v>
      </c>
      <c r="BE93" s="144">
        <f t="shared" si="52"/>
        <v>0</v>
      </c>
      <c r="BF93" s="144">
        <f t="shared" si="52"/>
        <v>0</v>
      </c>
      <c r="BG93" s="144">
        <f t="shared" si="52"/>
        <v>0</v>
      </c>
      <c r="BH93" s="144">
        <f t="shared" si="52"/>
        <v>0</v>
      </c>
      <c r="BI93" s="144">
        <f t="shared" si="52"/>
        <v>0</v>
      </c>
      <c r="BJ93" s="144">
        <f t="shared" si="52"/>
        <v>0</v>
      </c>
      <c r="BK93" s="144">
        <f t="shared" si="52"/>
        <v>0</v>
      </c>
      <c r="BL93" s="144">
        <f t="shared" si="52"/>
        <v>0</v>
      </c>
      <c r="BM93" s="144">
        <f t="shared" si="52"/>
        <v>0</v>
      </c>
      <c r="BN93" s="144">
        <f t="shared" si="52"/>
        <v>0</v>
      </c>
      <c r="BO93" s="144">
        <f t="shared" si="52"/>
        <v>0</v>
      </c>
      <c r="BP93" s="144">
        <f t="shared" si="52"/>
        <v>0</v>
      </c>
      <c r="BQ93" s="144">
        <f t="shared" si="52"/>
        <v>0</v>
      </c>
      <c r="BR93" s="144">
        <f t="shared" si="52"/>
        <v>0</v>
      </c>
      <c r="BS93" s="144">
        <f t="shared" si="52"/>
        <v>0</v>
      </c>
      <c r="BT93" s="144">
        <f t="shared" si="52"/>
        <v>0</v>
      </c>
      <c r="BU93" s="144">
        <f t="shared" si="52"/>
        <v>0</v>
      </c>
      <c r="BV93" s="144">
        <f t="shared" si="52"/>
        <v>0</v>
      </c>
      <c r="BW93" s="144">
        <f t="shared" ref="BW93:DJ93" si="53">BW32</f>
        <v>0</v>
      </c>
      <c r="BX93" s="144">
        <f t="shared" si="53"/>
        <v>0</v>
      </c>
      <c r="BY93" s="144">
        <f t="shared" si="53"/>
        <v>0</v>
      </c>
      <c r="BZ93" s="144">
        <f t="shared" si="53"/>
        <v>0</v>
      </c>
      <c r="CA93" s="144">
        <f t="shared" si="53"/>
        <v>0</v>
      </c>
      <c r="CB93" s="144">
        <f t="shared" si="53"/>
        <v>0</v>
      </c>
      <c r="CC93" s="144">
        <f t="shared" si="53"/>
        <v>0</v>
      </c>
      <c r="CD93" s="144">
        <f t="shared" si="53"/>
        <v>0</v>
      </c>
      <c r="CE93" s="144">
        <f t="shared" si="53"/>
        <v>0</v>
      </c>
      <c r="CF93" s="144">
        <f t="shared" si="53"/>
        <v>0</v>
      </c>
      <c r="CG93" s="144">
        <f t="shared" si="53"/>
        <v>0</v>
      </c>
      <c r="CH93" s="144">
        <f t="shared" si="53"/>
        <v>0</v>
      </c>
      <c r="CI93" s="144">
        <f t="shared" si="53"/>
        <v>0</v>
      </c>
      <c r="CJ93" s="144">
        <f t="shared" si="53"/>
        <v>0</v>
      </c>
      <c r="CK93" s="144">
        <f t="shared" si="53"/>
        <v>0</v>
      </c>
      <c r="CL93" s="144">
        <f t="shared" si="53"/>
        <v>0</v>
      </c>
      <c r="CM93" s="144">
        <f t="shared" si="53"/>
        <v>0</v>
      </c>
      <c r="CN93" s="144">
        <f t="shared" si="53"/>
        <v>0</v>
      </c>
      <c r="CO93" s="144">
        <f t="shared" si="53"/>
        <v>0</v>
      </c>
      <c r="CP93" s="144">
        <f t="shared" si="53"/>
        <v>0</v>
      </c>
      <c r="CQ93" s="144">
        <f t="shared" si="53"/>
        <v>0</v>
      </c>
      <c r="CR93" s="144">
        <f t="shared" si="53"/>
        <v>0</v>
      </c>
      <c r="CS93" s="144">
        <f t="shared" si="53"/>
        <v>0</v>
      </c>
      <c r="CT93" s="144">
        <f t="shared" si="53"/>
        <v>0</v>
      </c>
      <c r="CU93" s="144">
        <f t="shared" si="53"/>
        <v>0</v>
      </c>
      <c r="CV93" s="144">
        <f t="shared" si="53"/>
        <v>0</v>
      </c>
      <c r="CW93" s="144">
        <f t="shared" si="53"/>
        <v>0</v>
      </c>
      <c r="CX93" s="144">
        <f t="shared" si="53"/>
        <v>0</v>
      </c>
      <c r="CY93" s="144">
        <f t="shared" si="53"/>
        <v>0</v>
      </c>
      <c r="CZ93" s="144">
        <f t="shared" si="53"/>
        <v>0</v>
      </c>
      <c r="DA93" s="144">
        <f t="shared" si="53"/>
        <v>0</v>
      </c>
      <c r="DB93" s="144">
        <f t="shared" si="53"/>
        <v>0</v>
      </c>
      <c r="DC93" s="144">
        <f t="shared" si="53"/>
        <v>0</v>
      </c>
      <c r="DD93" s="144">
        <f t="shared" si="53"/>
        <v>0</v>
      </c>
      <c r="DE93" s="144">
        <f t="shared" si="53"/>
        <v>0</v>
      </c>
      <c r="DF93" s="144">
        <f t="shared" si="53"/>
        <v>0</v>
      </c>
      <c r="DG93" s="144">
        <f t="shared" si="53"/>
        <v>0</v>
      </c>
      <c r="DH93" s="144">
        <f t="shared" si="53"/>
        <v>0</v>
      </c>
      <c r="DI93" s="144">
        <f t="shared" si="53"/>
        <v>0</v>
      </c>
      <c r="DJ93" s="144">
        <f t="shared" si="53"/>
        <v>0</v>
      </c>
    </row>
    <row r="94" spans="1:114" x14ac:dyDescent="0.25">
      <c r="B94" s="29" t="s">
        <v>300</v>
      </c>
      <c r="I94" s="144">
        <f>SUM(J94:DJ94)</f>
        <v>-36999.999999999971</v>
      </c>
      <c r="J94" s="144">
        <f>-N(J$14&gt;=Ввод!$G106)*IFERROR(($I93+$I$25*$F$32)/Ввод!$G108,0)*N(J$14&lt;Ввод!$G107)+J$25*$F$32</f>
        <v>0</v>
      </c>
      <c r="K94" s="144">
        <f>-N(K$14&gt;=Ввод!$G106)*IFERROR(($I93+$I$25*$F$32)/Ввод!$G108,0)*N(K$14&lt;Ввод!$G107)+K$25*$F$32</f>
        <v>0</v>
      </c>
      <c r="L94" s="144">
        <f>-N(L$14&gt;=Ввод!$G106)*IFERROR(($I93+$I$25*$F$32)/Ввод!$G108,0)*N(L$14&lt;Ввод!$G107)+L$25*$F$32</f>
        <v>0</v>
      </c>
      <c r="M94" s="144">
        <f>-N(M$14&gt;=Ввод!$G106)*IFERROR(($I93+$I$25*$F$32)/Ввод!$G108,0)*N(M$14&lt;Ввод!$G107)+M$25*$F$32</f>
        <v>0</v>
      </c>
      <c r="N94" s="144">
        <f>-N(N$14&gt;=Ввод!$G106)*IFERROR(($I93+$I$25*$F$32)/Ввод!$G108,0)*N(N$14&lt;Ввод!$G107)+N$25*$F$32</f>
        <v>0</v>
      </c>
      <c r="O94" s="144">
        <f>-N(O$14&gt;=Ввод!$G106)*IFERROR(($I93+$I$25*$F$32)/Ввод!$G108,0)*N(O$14&lt;Ввод!$G107)+O$25*$F$32</f>
        <v>0</v>
      </c>
      <c r="P94" s="144">
        <f>-N(P$14&gt;=Ввод!$G106)*IFERROR(($I93+$I$25*$F$32)/Ввод!$G108,0)*N(P$14&lt;Ввод!$G107)+P$25*$F$32</f>
        <v>0</v>
      </c>
      <c r="Q94" s="144">
        <f>-N(Q$14&gt;=Ввод!$G106)*IFERROR(($I93+$I$25*$F$32)/Ввод!$G108,0)*N(Q$14&lt;Ввод!$G107)+Q$25*$F$32</f>
        <v>0</v>
      </c>
      <c r="R94" s="144">
        <f>-N(R$14&gt;=Ввод!$G106)*IFERROR(($I93+$I$25*$F$32)/Ввод!$G108,0)*N(R$14&lt;Ввод!$G107)+R$25*$F$32</f>
        <v>-25000</v>
      </c>
      <c r="S94" s="144">
        <f>-N(S$14&gt;=Ввод!$G106)*IFERROR(($I93+$I$25*$F$32)/Ввод!$G108,0)*N(S$14&lt;Ввод!$G107)+S$25*$F$32</f>
        <v>0</v>
      </c>
      <c r="T94" s="144">
        <f>-N(T$14&gt;=Ввод!$G106)*IFERROR(($I93+$I$25*$F$32)/Ввод!$G108,0)*N(T$14&lt;Ввод!$G107)+T$25*$F$32</f>
        <v>0</v>
      </c>
      <c r="U94" s="144">
        <f>-N(U$14&gt;=Ввод!$G106)*IFERROR(($I93+$I$25*$F$32)/Ввод!$G108,0)*N(U$14&lt;Ввод!$G107)+U$25*$F$32</f>
        <v>0</v>
      </c>
      <c r="V94" s="144">
        <f>-N(V$14&gt;=Ввод!$G106)*IFERROR(($I93+$I$25*$F$32)/Ввод!$G108,0)*N(V$14&lt;Ввод!$G107)+V$25*$F$32</f>
        <v>0</v>
      </c>
      <c r="W94" s="144">
        <f>-N(W$14&gt;=Ввод!$G106)*IFERROR(($I93+$I$25*$F$32)/Ввод!$G108,0)*N(W$14&lt;Ввод!$G107)+W$25*$F$32</f>
        <v>0</v>
      </c>
      <c r="X94" s="144">
        <f>-N(X$14&gt;=Ввод!$G106)*IFERROR(($I93+$I$25*$F$32)/Ввод!$G108,0)*N(X$14&lt;Ввод!$G107)+X$25*$F$32</f>
        <v>0</v>
      </c>
      <c r="Y94" s="144">
        <f>-N(Y$14&gt;=Ввод!$G106)*IFERROR(($I93+$I$25*$F$32)/Ввод!$G108,0)*N(Y$14&lt;Ввод!$G107)+Y$25*$F$32</f>
        <v>-428.57142857142856</v>
      </c>
      <c r="Z94" s="144">
        <f>-N(Z$14&gt;=Ввод!$G106)*IFERROR(($I93+$I$25*$F$32)/Ввод!$G108,0)*N(Z$14&lt;Ввод!$G107)+Z$25*$F$32</f>
        <v>-428.57142857142856</v>
      </c>
      <c r="AA94" s="144">
        <f>-N(AA$14&gt;=Ввод!$G106)*IFERROR(($I93+$I$25*$F$32)/Ввод!$G108,0)*N(AA$14&lt;Ввод!$G107)+AA$25*$F$32</f>
        <v>-428.57142857142856</v>
      </c>
      <c r="AB94" s="144">
        <f>-N(AB$14&gt;=Ввод!$G106)*IFERROR(($I93+$I$25*$F$32)/Ввод!$G108,0)*N(AB$14&lt;Ввод!$G107)+AB$25*$F$32</f>
        <v>-428.57142857142856</v>
      </c>
      <c r="AC94" s="144">
        <f>-N(AC$14&gt;=Ввод!$G106)*IFERROR(($I93+$I$25*$F$32)/Ввод!$G108,0)*N(AC$14&lt;Ввод!$G107)+AC$25*$F$32</f>
        <v>-428.57142857142856</v>
      </c>
      <c r="AD94" s="144">
        <f>-N(AD$14&gt;=Ввод!$G106)*IFERROR(($I93+$I$25*$F$32)/Ввод!$G108,0)*N(AD$14&lt;Ввод!$G107)+AD$25*$F$32</f>
        <v>-428.57142857142856</v>
      </c>
      <c r="AE94" s="144">
        <f>-N(AE$14&gt;=Ввод!$G106)*IFERROR(($I93+$I$25*$F$32)/Ввод!$G108,0)*N(AE$14&lt;Ввод!$G107)+AE$25*$F$32</f>
        <v>-428.57142857142856</v>
      </c>
      <c r="AF94" s="144">
        <f>-N(AF$14&gt;=Ввод!$G106)*IFERROR(($I93+$I$25*$F$32)/Ввод!$G108,0)*N(AF$14&lt;Ввод!$G107)+AF$25*$F$32</f>
        <v>-428.57142857142856</v>
      </c>
      <c r="AG94" s="144">
        <f>-N(AG$14&gt;=Ввод!$G106)*IFERROR(($I93+$I$25*$F$32)/Ввод!$G108,0)*N(AG$14&lt;Ввод!$G107)+AG$25*$F$32</f>
        <v>-428.57142857142856</v>
      </c>
      <c r="AH94" s="144">
        <f>-N(AH$14&gt;=Ввод!$G106)*IFERROR(($I93+$I$25*$F$32)/Ввод!$G108,0)*N(AH$14&lt;Ввод!$G107)+AH$25*$F$32</f>
        <v>-428.57142857142856</v>
      </c>
      <c r="AI94" s="144">
        <f>-N(AI$14&gt;=Ввод!$G106)*IFERROR(($I93+$I$25*$F$32)/Ввод!$G108,0)*N(AI$14&lt;Ввод!$G107)+AI$25*$F$32</f>
        <v>-428.57142857142856</v>
      </c>
      <c r="AJ94" s="144">
        <f>-N(AJ$14&gt;=Ввод!$G106)*IFERROR(($I93+$I$25*$F$32)/Ввод!$G108,0)*N(AJ$14&lt;Ввод!$G107)+AJ$25*$F$32</f>
        <v>-428.57142857142856</v>
      </c>
      <c r="AK94" s="144">
        <f>-N(AK$14&gt;=Ввод!$G106)*IFERROR(($I93+$I$25*$F$32)/Ввод!$G108,0)*N(AK$14&lt;Ввод!$G107)+AK$25*$F$32</f>
        <v>-428.57142857142856</v>
      </c>
      <c r="AL94" s="144">
        <f>-N(AL$14&gt;=Ввод!$G106)*IFERROR(($I93+$I$25*$F$32)/Ввод!$G108,0)*N(AL$14&lt;Ввод!$G107)+AL$25*$F$32</f>
        <v>-428.57142857142856</v>
      </c>
      <c r="AM94" s="144">
        <f>-N(AM$14&gt;=Ввод!$G106)*IFERROR(($I93+$I$25*$F$32)/Ввод!$G108,0)*N(AM$14&lt;Ввод!$G107)+AM$25*$F$32</f>
        <v>-428.57142857142856</v>
      </c>
      <c r="AN94" s="144">
        <f>-N(AN$14&gt;=Ввод!$G106)*IFERROR(($I93+$I$25*$F$32)/Ввод!$G108,0)*N(AN$14&lt;Ввод!$G107)+AN$25*$F$32</f>
        <v>-428.57142857142856</v>
      </c>
      <c r="AO94" s="144">
        <f>-N(AO$14&gt;=Ввод!$G106)*IFERROR(($I93+$I$25*$F$32)/Ввод!$G108,0)*N(AO$14&lt;Ввод!$G107)+AO$25*$F$32</f>
        <v>-428.57142857142856</v>
      </c>
      <c r="AP94" s="144">
        <f>-N(AP$14&gt;=Ввод!$G106)*IFERROR(($I93+$I$25*$F$32)/Ввод!$G108,0)*N(AP$14&lt;Ввод!$G107)+AP$25*$F$32</f>
        <v>-428.57142857142856</v>
      </c>
      <c r="AQ94" s="144">
        <f>-N(AQ$14&gt;=Ввод!$G106)*IFERROR(($I93+$I$25*$F$32)/Ввод!$G108,0)*N(AQ$14&lt;Ввод!$G107)+AQ$25*$F$32</f>
        <v>-428.57142857142856</v>
      </c>
      <c r="AR94" s="144">
        <f>-N(AR$14&gt;=Ввод!$G106)*IFERROR(($I93+$I$25*$F$32)/Ввод!$G108,0)*N(AR$14&lt;Ввод!$G107)+AR$25*$F$32</f>
        <v>-428.57142857142856</v>
      </c>
      <c r="AS94" s="144">
        <f>-N(AS$14&gt;=Ввод!$G106)*IFERROR(($I93+$I$25*$F$32)/Ввод!$G108,0)*N(AS$14&lt;Ввод!$G107)+AS$25*$F$32</f>
        <v>-428.57142857142856</v>
      </c>
      <c r="AT94" s="144">
        <f>-N(AT$14&gt;=Ввод!$G106)*IFERROR(($I93+$I$25*$F$32)/Ввод!$G108,0)*N(AT$14&lt;Ввод!$G107)+AT$25*$F$32</f>
        <v>-428.57142857142856</v>
      </c>
      <c r="AU94" s="144">
        <f>-N(AU$14&gt;=Ввод!$G106)*IFERROR(($I93+$I$25*$F$32)/Ввод!$G108,0)*N(AU$14&lt;Ввод!$G107)+AU$25*$F$32</f>
        <v>-428.57142857142856</v>
      </c>
      <c r="AV94" s="144">
        <f>-N(AV$14&gt;=Ввод!$G106)*IFERROR(($I93+$I$25*$F$32)/Ввод!$G108,0)*N(AV$14&lt;Ввод!$G107)+AV$25*$F$32</f>
        <v>-428.57142857142856</v>
      </c>
      <c r="AW94" s="144">
        <f>-N(AW$14&gt;=Ввод!$G106)*IFERROR(($I93+$I$25*$F$32)/Ввод!$G108,0)*N(AW$14&lt;Ввод!$G107)+AW$25*$F$32</f>
        <v>-428.57142857142856</v>
      </c>
      <c r="AX94" s="144">
        <f>-N(AX$14&gt;=Ввод!$G106)*IFERROR(($I93+$I$25*$F$32)/Ввод!$G108,0)*N(AX$14&lt;Ввод!$G107)+AX$25*$F$32</f>
        <v>-428.57142857142856</v>
      </c>
      <c r="AY94" s="144">
        <f>-N(AY$14&gt;=Ввод!$G106)*IFERROR(($I93+$I$25*$F$32)/Ввод!$G108,0)*N(AY$14&lt;Ввод!$G107)+AY$25*$F$32</f>
        <v>-428.57142857142856</v>
      </c>
      <c r="AZ94" s="144">
        <f>-N(AZ$14&gt;=Ввод!$G106)*IFERROR(($I93+$I$25*$F$32)/Ввод!$G108,0)*N(AZ$14&lt;Ввод!$G107)+AZ$25*$F$32</f>
        <v>-428.57142857142856</v>
      </c>
      <c r="BA94" s="144">
        <f>-N(BA$14&gt;=Ввод!$G106)*IFERROR(($I93+$I$25*$F$32)/Ввод!$G108,0)*N(BA$14&lt;Ввод!$G107)+BA$25*$F$32</f>
        <v>0</v>
      </c>
      <c r="BB94" s="144">
        <f>-N(BB$14&gt;=Ввод!$G106)*IFERROR(($I93+$I$25*$F$32)/Ввод!$G108,0)*N(BB$14&lt;Ввод!$G107)+BB$25*$F$32</f>
        <v>0</v>
      </c>
      <c r="BC94" s="144">
        <f>-N(BC$14&gt;=Ввод!$G106)*IFERROR(($I93+$I$25*$F$32)/Ввод!$G108,0)*N(BC$14&lt;Ввод!$G107)+BC$25*$F$32</f>
        <v>0</v>
      </c>
      <c r="BD94" s="144">
        <f>-N(BD$14&gt;=Ввод!$G106)*IFERROR(($I93+$I$25*$F$32)/Ввод!$G108,0)*N(BD$14&lt;Ввод!$G107)+BD$25*$F$32</f>
        <v>0</v>
      </c>
      <c r="BE94" s="144">
        <f>-N(BE$14&gt;=Ввод!$G106)*IFERROR(($I93+$I$25*$F$32)/Ввод!$G108,0)*N(BE$14&lt;Ввод!$G107)+BE$25*$F$32</f>
        <v>0</v>
      </c>
      <c r="BF94" s="144">
        <f>-N(BF$14&gt;=Ввод!$G106)*IFERROR(($I93+$I$25*$F$32)/Ввод!$G108,0)*N(BF$14&lt;Ввод!$G107)+BF$25*$F$32</f>
        <v>0</v>
      </c>
      <c r="BG94" s="144">
        <f>-N(BG$14&gt;=Ввод!$G106)*IFERROR(($I93+$I$25*$F$32)/Ввод!$G108,0)*N(BG$14&lt;Ввод!$G107)+BG$25*$F$32</f>
        <v>0</v>
      </c>
      <c r="BH94" s="144">
        <f>-N(BH$14&gt;=Ввод!$G106)*IFERROR(($I93+$I$25*$F$32)/Ввод!$G108,0)*N(BH$14&lt;Ввод!$G107)+BH$25*$F$32</f>
        <v>0</v>
      </c>
      <c r="BI94" s="144">
        <f>-N(BI$14&gt;=Ввод!$G106)*IFERROR(($I93+$I$25*$F$32)/Ввод!$G108,0)*N(BI$14&lt;Ввод!$G107)+BI$25*$F$32</f>
        <v>0</v>
      </c>
      <c r="BJ94" s="144">
        <f>-N(BJ$14&gt;=Ввод!$G106)*IFERROR(($I93+$I$25*$F$32)/Ввод!$G108,0)*N(BJ$14&lt;Ввод!$G107)+BJ$25*$F$32</f>
        <v>0</v>
      </c>
      <c r="BK94" s="144">
        <f>-N(BK$14&gt;=Ввод!$G106)*IFERROR(($I93+$I$25*$F$32)/Ввод!$G108,0)*N(BK$14&lt;Ввод!$G107)+BK$25*$F$32</f>
        <v>0</v>
      </c>
      <c r="BL94" s="144">
        <f>-N(BL$14&gt;=Ввод!$G106)*IFERROR(($I93+$I$25*$F$32)/Ввод!$G108,0)*N(BL$14&lt;Ввод!$G107)+BL$25*$F$32</f>
        <v>0</v>
      </c>
      <c r="BM94" s="144">
        <f>-N(BM$14&gt;=Ввод!$G106)*IFERROR(($I93+$I$25*$F$32)/Ввод!$G108,0)*N(BM$14&lt;Ввод!$G107)+BM$25*$F$32</f>
        <v>0</v>
      </c>
      <c r="BN94" s="144">
        <f>-N(BN$14&gt;=Ввод!$G106)*IFERROR(($I93+$I$25*$F$32)/Ввод!$G108,0)*N(BN$14&lt;Ввод!$G107)+BN$25*$F$32</f>
        <v>0</v>
      </c>
      <c r="BO94" s="144">
        <f>-N(BO$14&gt;=Ввод!$G106)*IFERROR(($I93+$I$25*$F$32)/Ввод!$G108,0)*N(BO$14&lt;Ввод!$G107)+BO$25*$F$32</f>
        <v>0</v>
      </c>
      <c r="BP94" s="144">
        <f>-N(BP$14&gt;=Ввод!$G106)*IFERROR(($I93+$I$25*$F$32)/Ввод!$G108,0)*N(BP$14&lt;Ввод!$G107)+BP$25*$F$32</f>
        <v>0</v>
      </c>
      <c r="BQ94" s="144">
        <f>-N(BQ$14&gt;=Ввод!$G106)*IFERROR(($I93+$I$25*$F$32)/Ввод!$G108,0)*N(BQ$14&lt;Ввод!$G107)+BQ$25*$F$32</f>
        <v>0</v>
      </c>
      <c r="BR94" s="144">
        <f>-N(BR$14&gt;=Ввод!$G106)*IFERROR(($I93+$I$25*$F$32)/Ввод!$G108,0)*N(BR$14&lt;Ввод!$G107)+BR$25*$F$32</f>
        <v>0</v>
      </c>
      <c r="BS94" s="144">
        <f>-N(BS$14&gt;=Ввод!$G106)*IFERROR(($I93+$I$25*$F$32)/Ввод!$G108,0)*N(BS$14&lt;Ввод!$G107)+BS$25*$F$32</f>
        <v>0</v>
      </c>
      <c r="BT94" s="144">
        <f>-N(BT$14&gt;=Ввод!$G106)*IFERROR(($I93+$I$25*$F$32)/Ввод!$G108,0)*N(BT$14&lt;Ввод!$G107)+BT$25*$F$32</f>
        <v>0</v>
      </c>
      <c r="BU94" s="144">
        <f>-N(BU$14&gt;=Ввод!$G106)*IFERROR(($I93+$I$25*$F$32)/Ввод!$G108,0)*N(BU$14&lt;Ввод!$G107)+BU$25*$F$32</f>
        <v>0</v>
      </c>
      <c r="BV94" s="144">
        <f>-N(BV$14&gt;=Ввод!$G106)*IFERROR(($I93+$I$25*$F$32)/Ввод!$G108,0)*N(BV$14&lt;Ввод!$G107)+BV$25*$F$32</f>
        <v>0</v>
      </c>
      <c r="BW94" s="144">
        <f>-N(BW$14&gt;=Ввод!$G106)*IFERROR(($I93+$I$25*$F$32)/Ввод!$G108,0)*N(BW$14&lt;Ввод!$G107)+BW$25*$F$32</f>
        <v>0</v>
      </c>
      <c r="BX94" s="144">
        <f>-N(BX$14&gt;=Ввод!$G106)*IFERROR(($I93+$I$25*$F$32)/Ввод!$G108,0)*N(BX$14&lt;Ввод!$G107)+BX$25*$F$32</f>
        <v>0</v>
      </c>
      <c r="BY94" s="144">
        <f>-N(BY$14&gt;=Ввод!$G106)*IFERROR(($I93+$I$25*$F$32)/Ввод!$G108,0)*N(BY$14&lt;Ввод!$G107)+BY$25*$F$32</f>
        <v>0</v>
      </c>
      <c r="BZ94" s="144">
        <f>-N(BZ$14&gt;=Ввод!$G106)*IFERROR(($I93+$I$25*$F$32)/Ввод!$G108,0)*N(BZ$14&lt;Ввод!$G107)+BZ$25*$F$32</f>
        <v>0</v>
      </c>
      <c r="CA94" s="144">
        <f>-N(CA$14&gt;=Ввод!$G106)*IFERROR(($I93+$I$25*$F$32)/Ввод!$G108,0)*N(CA$14&lt;Ввод!$G107)+CA$25*$F$32</f>
        <v>0</v>
      </c>
      <c r="CB94" s="144">
        <f>-N(CB$14&gt;=Ввод!$G106)*IFERROR(($I93+$I$25*$F$32)/Ввод!$G108,0)*N(CB$14&lt;Ввод!$G107)+CB$25*$F$32</f>
        <v>0</v>
      </c>
      <c r="CC94" s="144">
        <f>-N(CC$14&gt;=Ввод!$G106)*IFERROR(($I93+$I$25*$F$32)/Ввод!$G108,0)*N(CC$14&lt;Ввод!$G107)+CC$25*$F$32</f>
        <v>0</v>
      </c>
      <c r="CD94" s="144">
        <f>-N(CD$14&gt;=Ввод!$G106)*IFERROR(($I93+$I$25*$F$32)/Ввод!$G108,0)*N(CD$14&lt;Ввод!$G107)+CD$25*$F$32</f>
        <v>0</v>
      </c>
      <c r="CE94" s="144">
        <f>-N(CE$14&gt;=Ввод!$G106)*IFERROR(($I93+$I$25*$F$32)/Ввод!$G108,0)*N(CE$14&lt;Ввод!$G107)+CE$25*$F$32</f>
        <v>0</v>
      </c>
      <c r="CF94" s="144">
        <f>-N(CF$14&gt;=Ввод!$G106)*IFERROR(($I93+$I$25*$F$32)/Ввод!$G108,0)*N(CF$14&lt;Ввод!$G107)+CF$25*$F$32</f>
        <v>0</v>
      </c>
      <c r="CG94" s="144">
        <f>-N(CG$14&gt;=Ввод!$G106)*IFERROR(($I93+$I$25*$F$32)/Ввод!$G108,0)*N(CG$14&lt;Ввод!$G107)+CG$25*$F$32</f>
        <v>0</v>
      </c>
      <c r="CH94" s="144">
        <f>-N(CH$14&gt;=Ввод!$G106)*IFERROR(($I93+$I$25*$F$32)/Ввод!$G108,0)*N(CH$14&lt;Ввод!$G107)+CH$25*$F$32</f>
        <v>0</v>
      </c>
      <c r="CI94" s="144">
        <f>-N(CI$14&gt;=Ввод!$G106)*IFERROR(($I93+$I$25*$F$32)/Ввод!$G108,0)*N(CI$14&lt;Ввод!$G107)+CI$25*$F$32</f>
        <v>0</v>
      </c>
      <c r="CJ94" s="144">
        <f>-N(CJ$14&gt;=Ввод!$G106)*IFERROR(($I93+$I$25*$F$32)/Ввод!$G108,0)*N(CJ$14&lt;Ввод!$G107)+CJ$25*$F$32</f>
        <v>0</v>
      </c>
      <c r="CK94" s="144">
        <f>-N(CK$14&gt;=Ввод!$G106)*IFERROR(($I93+$I$25*$F$32)/Ввод!$G108,0)*N(CK$14&lt;Ввод!$G107)+CK$25*$F$32</f>
        <v>0</v>
      </c>
      <c r="CL94" s="144">
        <f>-N(CL$14&gt;=Ввод!$G106)*IFERROR(($I93+$I$25*$F$32)/Ввод!$G108,0)*N(CL$14&lt;Ввод!$G107)+CL$25*$F$32</f>
        <v>0</v>
      </c>
      <c r="CM94" s="144">
        <f>-N(CM$14&gt;=Ввод!$G106)*IFERROR(($I93+$I$25*$F$32)/Ввод!$G108,0)*N(CM$14&lt;Ввод!$G107)+CM$25*$F$32</f>
        <v>0</v>
      </c>
      <c r="CN94" s="144">
        <f>-N(CN$14&gt;=Ввод!$G106)*IFERROR(($I93+$I$25*$F$32)/Ввод!$G108,0)*N(CN$14&lt;Ввод!$G107)+CN$25*$F$32</f>
        <v>0</v>
      </c>
      <c r="CO94" s="144">
        <f>-N(CO$14&gt;=Ввод!$G106)*IFERROR(($I93+$I$25*$F$32)/Ввод!$G108,0)*N(CO$14&lt;Ввод!$G107)+CO$25*$F$32</f>
        <v>0</v>
      </c>
      <c r="CP94" s="144">
        <f>-N(CP$14&gt;=Ввод!$G106)*IFERROR(($I93+$I$25*$F$32)/Ввод!$G108,0)*N(CP$14&lt;Ввод!$G107)+CP$25*$F$32</f>
        <v>0</v>
      </c>
      <c r="CQ94" s="144">
        <f>-N(CQ$14&gt;=Ввод!$G106)*IFERROR(($I93+$I$25*$F$32)/Ввод!$G108,0)*N(CQ$14&lt;Ввод!$G107)+CQ$25*$F$32</f>
        <v>0</v>
      </c>
      <c r="CR94" s="144">
        <f>-N(CR$14&gt;=Ввод!$G106)*IFERROR(($I93+$I$25*$F$32)/Ввод!$G108,0)*N(CR$14&lt;Ввод!$G107)+CR$25*$F$32</f>
        <v>0</v>
      </c>
      <c r="CS94" s="144">
        <f>-N(CS$14&gt;=Ввод!$G106)*IFERROR(($I93+$I$25*$F$32)/Ввод!$G108,0)*N(CS$14&lt;Ввод!$G107)+CS$25*$F$32</f>
        <v>0</v>
      </c>
      <c r="CT94" s="144">
        <f>-N(CT$14&gt;=Ввод!$G106)*IFERROR(($I93+$I$25*$F$32)/Ввод!$G108,0)*N(CT$14&lt;Ввод!$G107)+CT$25*$F$32</f>
        <v>0</v>
      </c>
      <c r="CU94" s="144">
        <f>-N(CU$14&gt;=Ввод!$G106)*IFERROR(($I93+$I$25*$F$32)/Ввод!$G108,0)*N(CU$14&lt;Ввод!$G107)+CU$25*$F$32</f>
        <v>0</v>
      </c>
      <c r="CV94" s="144">
        <f>-N(CV$14&gt;=Ввод!$G106)*IFERROR(($I93+$I$25*$F$32)/Ввод!$G108,0)*N(CV$14&lt;Ввод!$G107)+CV$25*$F$32</f>
        <v>0</v>
      </c>
      <c r="CW94" s="144">
        <f>-N(CW$14&gt;=Ввод!$G106)*IFERROR(($I93+$I$25*$F$32)/Ввод!$G108,0)*N(CW$14&lt;Ввод!$G107)+CW$25*$F$32</f>
        <v>0</v>
      </c>
      <c r="CX94" s="144">
        <f>-N(CX$14&gt;=Ввод!$G106)*IFERROR(($I93+$I$25*$F$32)/Ввод!$G108,0)*N(CX$14&lt;Ввод!$G107)+CX$25*$F$32</f>
        <v>0</v>
      </c>
      <c r="CY94" s="144">
        <f>-N(CY$14&gt;=Ввод!$G106)*IFERROR(($I93+$I$25*$F$32)/Ввод!$G108,0)*N(CY$14&lt;Ввод!$G107)+CY$25*$F$32</f>
        <v>0</v>
      </c>
      <c r="CZ94" s="144">
        <f>-N(CZ$14&gt;=Ввод!$G106)*IFERROR(($I93+$I$25*$F$32)/Ввод!$G108,0)*N(CZ$14&lt;Ввод!$G107)+CZ$25*$F$32</f>
        <v>0</v>
      </c>
      <c r="DA94" s="144">
        <f>-N(DA$14&gt;=Ввод!$G106)*IFERROR(($I93+$I$25*$F$32)/Ввод!$G108,0)*N(DA$14&lt;Ввод!$G107)+DA$25*$F$32</f>
        <v>0</v>
      </c>
      <c r="DB94" s="144">
        <f>-N(DB$14&gt;=Ввод!$G106)*IFERROR(($I93+$I$25*$F$32)/Ввод!$G108,0)*N(DB$14&lt;Ввод!$G107)+DB$25*$F$32</f>
        <v>0</v>
      </c>
      <c r="DC94" s="144">
        <f>-N(DC$14&gt;=Ввод!$G106)*IFERROR(($I93+$I$25*$F$32)/Ввод!$G108,0)*N(DC$14&lt;Ввод!$G107)+DC$25*$F$32</f>
        <v>0</v>
      </c>
      <c r="DD94" s="144">
        <f>-N(DD$14&gt;=Ввод!$G106)*IFERROR(($I93+$I$25*$F$32)/Ввод!$G108,0)*N(DD$14&lt;Ввод!$G107)+DD$25*$F$32</f>
        <v>0</v>
      </c>
      <c r="DE94" s="144">
        <f>-N(DE$14&gt;=Ввод!$G106)*IFERROR(($I93+$I$25*$F$32)/Ввод!$G108,0)*N(DE$14&lt;Ввод!$G107)+DE$25*$F$32</f>
        <v>0</v>
      </c>
      <c r="DF94" s="144">
        <f>-N(DF$14&gt;=Ввод!$G106)*IFERROR(($I93+$I$25*$F$32)/Ввод!$G108,0)*N(DF$14&lt;Ввод!$G107)+DF$25*$F$32</f>
        <v>0</v>
      </c>
      <c r="DG94" s="144">
        <f>-N(DG$14&gt;=Ввод!$G106)*IFERROR(($I93+$I$25*$F$32)/Ввод!$G108,0)*N(DG$14&lt;Ввод!$G107)+DG$25*$F$32</f>
        <v>0</v>
      </c>
      <c r="DH94" s="144">
        <f>-N(DH$14&gt;=Ввод!$G106)*IFERROR(($I93+$I$25*$F$32)/Ввод!$G108,0)*N(DH$14&lt;Ввод!$G107)+DH$25*$F$32</f>
        <v>0</v>
      </c>
      <c r="DI94" s="144">
        <f>-N(DI$14&gt;=Ввод!$G106)*IFERROR(($I93+$I$25*$F$32)/Ввод!$G108,0)*N(DI$14&lt;Ввод!$G107)+DI$25*$F$32</f>
        <v>0</v>
      </c>
      <c r="DJ94" s="144">
        <f>-N(DJ$14&gt;=Ввод!$G106)*IFERROR(($I93+$I$25*$F$32)/Ввод!$G108,0)*N(DJ$14&lt;Ввод!$G107)+DJ$25*$F$32</f>
        <v>0</v>
      </c>
    </row>
    <row r="95" spans="1:114" x14ac:dyDescent="0.25">
      <c r="B95" t="s">
        <v>301</v>
      </c>
      <c r="I95" s="144"/>
      <c r="J95" s="144">
        <f>MAX(J92+J93+J94,0)</f>
        <v>0</v>
      </c>
      <c r="K95" s="144">
        <f t="shared" ref="K95:BV95" si="54">MAX(K92+K93+K94,0)</f>
        <v>0</v>
      </c>
      <c r="L95" s="144">
        <f t="shared" si="54"/>
        <v>0</v>
      </c>
      <c r="M95" s="144">
        <f t="shared" si="54"/>
        <v>3600</v>
      </c>
      <c r="N95" s="144">
        <f t="shared" si="54"/>
        <v>3600</v>
      </c>
      <c r="O95" s="144">
        <f t="shared" si="54"/>
        <v>3600</v>
      </c>
      <c r="P95" s="144">
        <f t="shared" si="54"/>
        <v>3600</v>
      </c>
      <c r="Q95" s="144">
        <f t="shared" si="54"/>
        <v>31600</v>
      </c>
      <c r="R95" s="144">
        <f t="shared" si="54"/>
        <v>6600</v>
      </c>
      <c r="S95" s="144">
        <f t="shared" si="54"/>
        <v>6600</v>
      </c>
      <c r="T95" s="144">
        <f t="shared" si="54"/>
        <v>6600</v>
      </c>
      <c r="U95" s="144">
        <f t="shared" si="54"/>
        <v>12000</v>
      </c>
      <c r="V95" s="144">
        <f t="shared" si="54"/>
        <v>12000</v>
      </c>
      <c r="W95" s="144">
        <f t="shared" si="54"/>
        <v>12000</v>
      </c>
      <c r="X95" s="144">
        <f t="shared" si="54"/>
        <v>12000</v>
      </c>
      <c r="Y95" s="144">
        <f t="shared" si="54"/>
        <v>11571.428571428571</v>
      </c>
      <c r="Z95" s="144">
        <f t="shared" si="54"/>
        <v>11142.857142857141</v>
      </c>
      <c r="AA95" s="144">
        <f t="shared" si="54"/>
        <v>10714.285714285712</v>
      </c>
      <c r="AB95" s="144">
        <f t="shared" si="54"/>
        <v>10285.714285714283</v>
      </c>
      <c r="AC95" s="144">
        <f t="shared" si="54"/>
        <v>9857.1428571428532</v>
      </c>
      <c r="AD95" s="144">
        <f t="shared" si="54"/>
        <v>9428.5714285714239</v>
      </c>
      <c r="AE95" s="144">
        <f t="shared" si="54"/>
        <v>8999.9999999999945</v>
      </c>
      <c r="AF95" s="144">
        <f t="shared" si="54"/>
        <v>8571.4285714285652</v>
      </c>
      <c r="AG95" s="144">
        <f t="shared" si="54"/>
        <v>8142.8571428571368</v>
      </c>
      <c r="AH95" s="144">
        <f t="shared" si="54"/>
        <v>7714.2857142857083</v>
      </c>
      <c r="AI95" s="144">
        <f t="shared" si="54"/>
        <v>7285.7142857142799</v>
      </c>
      <c r="AJ95" s="144">
        <f t="shared" si="54"/>
        <v>6857.1428571428514</v>
      </c>
      <c r="AK95" s="144">
        <f t="shared" si="54"/>
        <v>6428.571428571423</v>
      </c>
      <c r="AL95" s="144">
        <f t="shared" si="54"/>
        <v>5999.9999999999945</v>
      </c>
      <c r="AM95" s="144">
        <f t="shared" si="54"/>
        <v>5571.4285714285661</v>
      </c>
      <c r="AN95" s="144">
        <f t="shared" si="54"/>
        <v>5142.8571428571377</v>
      </c>
      <c r="AO95" s="144">
        <f t="shared" si="54"/>
        <v>4714.2857142857092</v>
      </c>
      <c r="AP95" s="144">
        <f t="shared" si="54"/>
        <v>4285.7142857142808</v>
      </c>
      <c r="AQ95" s="144">
        <f t="shared" si="54"/>
        <v>3857.1428571428523</v>
      </c>
      <c r="AR95" s="144">
        <f t="shared" si="54"/>
        <v>3428.5714285714239</v>
      </c>
      <c r="AS95" s="144">
        <f t="shared" si="54"/>
        <v>2999.9999999999955</v>
      </c>
      <c r="AT95" s="144">
        <f t="shared" si="54"/>
        <v>2571.428571428567</v>
      </c>
      <c r="AU95" s="144">
        <f t="shared" si="54"/>
        <v>2142.8571428571386</v>
      </c>
      <c r="AV95" s="144">
        <f t="shared" si="54"/>
        <v>1714.2857142857101</v>
      </c>
      <c r="AW95" s="144">
        <f t="shared" si="54"/>
        <v>1285.7142857142817</v>
      </c>
      <c r="AX95" s="144">
        <f t="shared" si="54"/>
        <v>857.14285714285313</v>
      </c>
      <c r="AY95" s="144">
        <f t="shared" si="54"/>
        <v>428.57142857142458</v>
      </c>
      <c r="AZ95" s="144">
        <f t="shared" si="54"/>
        <v>0</v>
      </c>
      <c r="BA95" s="144">
        <f t="shared" si="54"/>
        <v>0</v>
      </c>
      <c r="BB95" s="144">
        <f t="shared" si="54"/>
        <v>0</v>
      </c>
      <c r="BC95" s="144">
        <f t="shared" si="54"/>
        <v>0</v>
      </c>
      <c r="BD95" s="144">
        <f t="shared" si="54"/>
        <v>0</v>
      </c>
      <c r="BE95" s="144">
        <f t="shared" si="54"/>
        <v>0</v>
      </c>
      <c r="BF95" s="144">
        <f t="shared" si="54"/>
        <v>0</v>
      </c>
      <c r="BG95" s="144">
        <f t="shared" si="54"/>
        <v>0</v>
      </c>
      <c r="BH95" s="144">
        <f t="shared" si="54"/>
        <v>0</v>
      </c>
      <c r="BI95" s="144">
        <f t="shared" si="54"/>
        <v>0</v>
      </c>
      <c r="BJ95" s="144">
        <f t="shared" si="54"/>
        <v>0</v>
      </c>
      <c r="BK95" s="144">
        <f t="shared" si="54"/>
        <v>0</v>
      </c>
      <c r="BL95" s="144">
        <f t="shared" si="54"/>
        <v>0</v>
      </c>
      <c r="BM95" s="144">
        <f t="shared" si="54"/>
        <v>0</v>
      </c>
      <c r="BN95" s="144">
        <f t="shared" si="54"/>
        <v>0</v>
      </c>
      <c r="BO95" s="144">
        <f t="shared" si="54"/>
        <v>0</v>
      </c>
      <c r="BP95" s="144">
        <f t="shared" si="54"/>
        <v>0</v>
      </c>
      <c r="BQ95" s="144">
        <f t="shared" si="54"/>
        <v>0</v>
      </c>
      <c r="BR95" s="144">
        <f t="shared" si="54"/>
        <v>0</v>
      </c>
      <c r="BS95" s="144">
        <f t="shared" si="54"/>
        <v>0</v>
      </c>
      <c r="BT95" s="144">
        <f t="shared" si="54"/>
        <v>0</v>
      </c>
      <c r="BU95" s="144">
        <f t="shared" si="54"/>
        <v>0</v>
      </c>
      <c r="BV95" s="144">
        <f t="shared" si="54"/>
        <v>0</v>
      </c>
      <c r="BW95" s="144">
        <f t="shared" ref="BW95:DJ95" si="55">MAX(BW92+BW93+BW94,0)</f>
        <v>0</v>
      </c>
      <c r="BX95" s="144">
        <f t="shared" si="55"/>
        <v>0</v>
      </c>
      <c r="BY95" s="144">
        <f t="shared" si="55"/>
        <v>0</v>
      </c>
      <c r="BZ95" s="144">
        <f t="shared" si="55"/>
        <v>0</v>
      </c>
      <c r="CA95" s="144">
        <f t="shared" si="55"/>
        <v>0</v>
      </c>
      <c r="CB95" s="144">
        <f t="shared" si="55"/>
        <v>0</v>
      </c>
      <c r="CC95" s="144">
        <f t="shared" si="55"/>
        <v>0</v>
      </c>
      <c r="CD95" s="144">
        <f t="shared" si="55"/>
        <v>0</v>
      </c>
      <c r="CE95" s="144">
        <f t="shared" si="55"/>
        <v>0</v>
      </c>
      <c r="CF95" s="144">
        <f t="shared" si="55"/>
        <v>0</v>
      </c>
      <c r="CG95" s="144">
        <f t="shared" si="55"/>
        <v>0</v>
      </c>
      <c r="CH95" s="144">
        <f t="shared" si="55"/>
        <v>0</v>
      </c>
      <c r="CI95" s="144">
        <f t="shared" si="55"/>
        <v>0</v>
      </c>
      <c r="CJ95" s="144">
        <f t="shared" si="55"/>
        <v>0</v>
      </c>
      <c r="CK95" s="144">
        <f t="shared" si="55"/>
        <v>0</v>
      </c>
      <c r="CL95" s="144">
        <f t="shared" si="55"/>
        <v>0</v>
      </c>
      <c r="CM95" s="144">
        <f t="shared" si="55"/>
        <v>0</v>
      </c>
      <c r="CN95" s="144">
        <f t="shared" si="55"/>
        <v>0</v>
      </c>
      <c r="CO95" s="144">
        <f t="shared" si="55"/>
        <v>0</v>
      </c>
      <c r="CP95" s="144">
        <f t="shared" si="55"/>
        <v>0</v>
      </c>
      <c r="CQ95" s="144">
        <f t="shared" si="55"/>
        <v>0</v>
      </c>
      <c r="CR95" s="144">
        <f t="shared" si="55"/>
        <v>0</v>
      </c>
      <c r="CS95" s="144">
        <f t="shared" si="55"/>
        <v>0</v>
      </c>
      <c r="CT95" s="144">
        <f t="shared" si="55"/>
        <v>0</v>
      </c>
      <c r="CU95" s="144">
        <f t="shared" si="55"/>
        <v>0</v>
      </c>
      <c r="CV95" s="144">
        <f t="shared" si="55"/>
        <v>0</v>
      </c>
      <c r="CW95" s="144">
        <f t="shared" si="55"/>
        <v>0</v>
      </c>
      <c r="CX95" s="144">
        <f t="shared" si="55"/>
        <v>0</v>
      </c>
      <c r="CY95" s="144">
        <f t="shared" si="55"/>
        <v>0</v>
      </c>
      <c r="CZ95" s="144">
        <f t="shared" si="55"/>
        <v>0</v>
      </c>
      <c r="DA95" s="144">
        <f t="shared" si="55"/>
        <v>0</v>
      </c>
      <c r="DB95" s="144">
        <f t="shared" si="55"/>
        <v>0</v>
      </c>
      <c r="DC95" s="144">
        <f t="shared" si="55"/>
        <v>0</v>
      </c>
      <c r="DD95" s="144">
        <f t="shared" si="55"/>
        <v>0</v>
      </c>
      <c r="DE95" s="144">
        <f t="shared" si="55"/>
        <v>0</v>
      </c>
      <c r="DF95" s="144">
        <f t="shared" si="55"/>
        <v>0</v>
      </c>
      <c r="DG95" s="144">
        <f t="shared" si="55"/>
        <v>0</v>
      </c>
      <c r="DH95" s="144">
        <f t="shared" si="55"/>
        <v>0</v>
      </c>
      <c r="DI95" s="144">
        <f t="shared" si="55"/>
        <v>0</v>
      </c>
      <c r="DJ95" s="144">
        <f t="shared" si="55"/>
        <v>0</v>
      </c>
    </row>
    <row r="96" spans="1:114" x14ac:dyDescent="0.25">
      <c r="B96" t="s">
        <v>302</v>
      </c>
      <c r="F96" s="31">
        <f>Ввод!G109</f>
        <v>0.13500000000000001</v>
      </c>
      <c r="I96" s="144">
        <f>SUM(J96:DJ96)</f>
        <v>-9212.1041095890378</v>
      </c>
      <c r="J96" s="144">
        <f>-AVERAGE(J92,J95)*$F96*(J$15-J$14)/365</f>
        <v>0</v>
      </c>
      <c r="K96" s="144">
        <f t="shared" ref="K96:BV96" si="56">-AVERAGE(K92,K95)*$F96*(K$15-K$14)/365</f>
        <v>0</v>
      </c>
      <c r="L96" s="144">
        <f t="shared" si="56"/>
        <v>0</v>
      </c>
      <c r="M96" s="144">
        <f t="shared" si="56"/>
        <v>-60.58356164383563</v>
      </c>
      <c r="N96" s="144">
        <f t="shared" si="56"/>
        <v>-118.50410958904112</v>
      </c>
      <c r="O96" s="144">
        <f t="shared" si="56"/>
        <v>-119.83561643835618</v>
      </c>
      <c r="P96" s="144">
        <f t="shared" si="56"/>
        <v>-121.16712328767126</v>
      </c>
      <c r="Q96" s="144">
        <f t="shared" si="56"/>
        <v>-592.37260273972606</v>
      </c>
      <c r="R96" s="144">
        <f t="shared" si="56"/>
        <v>-635.79452054794524</v>
      </c>
      <c r="S96" s="144">
        <f t="shared" si="56"/>
        <v>-219.69863013698634</v>
      </c>
      <c r="T96" s="144">
        <f t="shared" si="56"/>
        <v>-222.1397260273973</v>
      </c>
      <c r="U96" s="144">
        <f t="shared" si="56"/>
        <v>-313.01506849315069</v>
      </c>
      <c r="V96" s="144">
        <f t="shared" si="56"/>
        <v>-395.01369863013701</v>
      </c>
      <c r="W96" s="144">
        <f t="shared" si="56"/>
        <v>-399.45205479452056</v>
      </c>
      <c r="X96" s="144">
        <f t="shared" si="56"/>
        <v>-403.89041095890411</v>
      </c>
      <c r="Y96" s="144">
        <f t="shared" si="56"/>
        <v>-396.67808219178085</v>
      </c>
      <c r="Z96" s="144">
        <f t="shared" si="56"/>
        <v>-373.85225048923678</v>
      </c>
      <c r="AA96" s="144">
        <f t="shared" si="56"/>
        <v>-363.78669275929553</v>
      </c>
      <c r="AB96" s="144">
        <f t="shared" si="56"/>
        <v>-353.40410958904096</v>
      </c>
      <c r="AC96" s="144">
        <f t="shared" si="56"/>
        <v>-338.97945205479442</v>
      </c>
      <c r="AD96" s="144">
        <f t="shared" si="56"/>
        <v>-317.42172211350282</v>
      </c>
      <c r="AE96" s="144">
        <f t="shared" si="56"/>
        <v>-306.72211350293526</v>
      </c>
      <c r="AF96" s="144">
        <f t="shared" si="56"/>
        <v>-295.70547945205459</v>
      </c>
      <c r="AG96" s="144">
        <f t="shared" si="56"/>
        <v>-281.28082191780805</v>
      </c>
      <c r="AH96" s="144">
        <f t="shared" si="56"/>
        <v>-263.92367906066517</v>
      </c>
      <c r="AI96" s="144">
        <f t="shared" si="56"/>
        <v>-249.65753424657518</v>
      </c>
      <c r="AJ96" s="144">
        <f t="shared" si="56"/>
        <v>-238.00684931506828</v>
      </c>
      <c r="AK96" s="144">
        <f t="shared" si="56"/>
        <v>-223.58219178082174</v>
      </c>
      <c r="AL96" s="144">
        <f t="shared" si="56"/>
        <v>-204.56066536203502</v>
      </c>
      <c r="AM96" s="144">
        <f t="shared" si="56"/>
        <v>-192.59295499021513</v>
      </c>
      <c r="AN96" s="144">
        <f t="shared" si="56"/>
        <v>-180.308219178082</v>
      </c>
      <c r="AO96" s="144">
        <f t="shared" si="56"/>
        <v>-165.88356164383546</v>
      </c>
      <c r="AP96" s="144">
        <f t="shared" si="56"/>
        <v>-148.13013698630121</v>
      </c>
      <c r="AQ96" s="144">
        <f t="shared" si="56"/>
        <v>-135.52837573385503</v>
      </c>
      <c r="AR96" s="144">
        <f t="shared" si="56"/>
        <v>-122.60958904109573</v>
      </c>
      <c r="AS96" s="144">
        <f t="shared" si="56"/>
        <v>-108.18493150684915</v>
      </c>
      <c r="AT96" s="144">
        <f t="shared" si="56"/>
        <v>-91.699608610567381</v>
      </c>
      <c r="AU96" s="144">
        <f t="shared" si="56"/>
        <v>-78.463796477494967</v>
      </c>
      <c r="AV96" s="144">
        <f t="shared" si="56"/>
        <v>-64.910958904109464</v>
      </c>
      <c r="AW96" s="144">
        <f t="shared" si="56"/>
        <v>-50.486301369862872</v>
      </c>
      <c r="AX96" s="144">
        <f t="shared" si="56"/>
        <v>-35.665362035224923</v>
      </c>
      <c r="AY96" s="144">
        <f t="shared" si="56"/>
        <v>-21.399217221134894</v>
      </c>
      <c r="AZ96" s="144">
        <f t="shared" si="56"/>
        <v>-7.2123287671232204</v>
      </c>
      <c r="BA96" s="144">
        <f t="shared" si="56"/>
        <v>0</v>
      </c>
      <c r="BB96" s="144">
        <f t="shared" si="56"/>
        <v>0</v>
      </c>
      <c r="BC96" s="144">
        <f t="shared" si="56"/>
        <v>0</v>
      </c>
      <c r="BD96" s="144">
        <f t="shared" si="56"/>
        <v>0</v>
      </c>
      <c r="BE96" s="144">
        <f t="shared" si="56"/>
        <v>0</v>
      </c>
      <c r="BF96" s="144">
        <f t="shared" si="56"/>
        <v>0</v>
      </c>
      <c r="BG96" s="144">
        <f t="shared" si="56"/>
        <v>0</v>
      </c>
      <c r="BH96" s="144">
        <f t="shared" si="56"/>
        <v>0</v>
      </c>
      <c r="BI96" s="144">
        <f t="shared" si="56"/>
        <v>0</v>
      </c>
      <c r="BJ96" s="144">
        <f t="shared" si="56"/>
        <v>0</v>
      </c>
      <c r="BK96" s="144">
        <f t="shared" si="56"/>
        <v>0</v>
      </c>
      <c r="BL96" s="144">
        <f t="shared" si="56"/>
        <v>0</v>
      </c>
      <c r="BM96" s="144">
        <f t="shared" si="56"/>
        <v>0</v>
      </c>
      <c r="BN96" s="144">
        <f t="shared" si="56"/>
        <v>0</v>
      </c>
      <c r="BO96" s="144">
        <f t="shared" si="56"/>
        <v>0</v>
      </c>
      <c r="BP96" s="144">
        <f t="shared" si="56"/>
        <v>0</v>
      </c>
      <c r="BQ96" s="144">
        <f t="shared" si="56"/>
        <v>0</v>
      </c>
      <c r="BR96" s="144">
        <f t="shared" si="56"/>
        <v>0</v>
      </c>
      <c r="BS96" s="144">
        <f t="shared" si="56"/>
        <v>0</v>
      </c>
      <c r="BT96" s="144">
        <f t="shared" si="56"/>
        <v>0</v>
      </c>
      <c r="BU96" s="144">
        <f t="shared" si="56"/>
        <v>0</v>
      </c>
      <c r="BV96" s="144">
        <f t="shared" si="56"/>
        <v>0</v>
      </c>
      <c r="BW96" s="144">
        <f t="shared" ref="BW96:DJ96" si="57">-AVERAGE(BW92,BW95)*$F96*(BW$15-BW$14)/365</f>
        <v>0</v>
      </c>
      <c r="BX96" s="144">
        <f t="shared" si="57"/>
        <v>0</v>
      </c>
      <c r="BY96" s="144">
        <f t="shared" si="57"/>
        <v>0</v>
      </c>
      <c r="BZ96" s="144">
        <f t="shared" si="57"/>
        <v>0</v>
      </c>
      <c r="CA96" s="144">
        <f t="shared" si="57"/>
        <v>0</v>
      </c>
      <c r="CB96" s="144">
        <f t="shared" si="57"/>
        <v>0</v>
      </c>
      <c r="CC96" s="144">
        <f t="shared" si="57"/>
        <v>0</v>
      </c>
      <c r="CD96" s="144">
        <f t="shared" si="57"/>
        <v>0</v>
      </c>
      <c r="CE96" s="144">
        <f t="shared" si="57"/>
        <v>0</v>
      </c>
      <c r="CF96" s="144">
        <f t="shared" si="57"/>
        <v>0</v>
      </c>
      <c r="CG96" s="144">
        <f t="shared" si="57"/>
        <v>0</v>
      </c>
      <c r="CH96" s="144">
        <f t="shared" si="57"/>
        <v>0</v>
      </c>
      <c r="CI96" s="144">
        <f t="shared" si="57"/>
        <v>0</v>
      </c>
      <c r="CJ96" s="144">
        <f t="shared" si="57"/>
        <v>0</v>
      </c>
      <c r="CK96" s="144">
        <f t="shared" si="57"/>
        <v>0</v>
      </c>
      <c r="CL96" s="144">
        <f t="shared" si="57"/>
        <v>0</v>
      </c>
      <c r="CM96" s="144">
        <f t="shared" si="57"/>
        <v>0</v>
      </c>
      <c r="CN96" s="144">
        <f t="shared" si="57"/>
        <v>0</v>
      </c>
      <c r="CO96" s="144">
        <f t="shared" si="57"/>
        <v>0</v>
      </c>
      <c r="CP96" s="144">
        <f t="shared" si="57"/>
        <v>0</v>
      </c>
      <c r="CQ96" s="144">
        <f t="shared" si="57"/>
        <v>0</v>
      </c>
      <c r="CR96" s="144">
        <f t="shared" si="57"/>
        <v>0</v>
      </c>
      <c r="CS96" s="144">
        <f t="shared" si="57"/>
        <v>0</v>
      </c>
      <c r="CT96" s="144">
        <f t="shared" si="57"/>
        <v>0</v>
      </c>
      <c r="CU96" s="144">
        <f t="shared" si="57"/>
        <v>0</v>
      </c>
      <c r="CV96" s="144">
        <f t="shared" si="57"/>
        <v>0</v>
      </c>
      <c r="CW96" s="144">
        <f t="shared" si="57"/>
        <v>0</v>
      </c>
      <c r="CX96" s="144">
        <f t="shared" si="57"/>
        <v>0</v>
      </c>
      <c r="CY96" s="144">
        <f t="shared" si="57"/>
        <v>0</v>
      </c>
      <c r="CZ96" s="144">
        <f t="shared" si="57"/>
        <v>0</v>
      </c>
      <c r="DA96" s="144">
        <f t="shared" si="57"/>
        <v>0</v>
      </c>
      <c r="DB96" s="144">
        <f t="shared" si="57"/>
        <v>0</v>
      </c>
      <c r="DC96" s="144">
        <f t="shared" si="57"/>
        <v>0</v>
      </c>
      <c r="DD96" s="144">
        <f t="shared" si="57"/>
        <v>0</v>
      </c>
      <c r="DE96" s="144">
        <f t="shared" si="57"/>
        <v>0</v>
      </c>
      <c r="DF96" s="144">
        <f t="shared" si="57"/>
        <v>0</v>
      </c>
      <c r="DG96" s="144">
        <f t="shared" si="57"/>
        <v>0</v>
      </c>
      <c r="DH96" s="144">
        <f t="shared" si="57"/>
        <v>0</v>
      </c>
      <c r="DI96" s="144">
        <f t="shared" si="57"/>
        <v>0</v>
      </c>
      <c r="DJ96" s="144">
        <f t="shared" si="57"/>
        <v>0</v>
      </c>
    </row>
    <row r="97" spans="1:114" x14ac:dyDescent="0.25">
      <c r="I97" s="144"/>
      <c r="J97" s="144"/>
      <c r="K97" s="144"/>
      <c r="L97" s="144"/>
      <c r="M97" s="144"/>
      <c r="N97" s="144"/>
      <c r="O97" s="144"/>
      <c r="P97" s="144"/>
      <c r="Q97" s="144"/>
      <c r="R97" s="144"/>
      <c r="S97" s="144"/>
      <c r="T97" s="144"/>
      <c r="U97" s="144"/>
      <c r="V97" s="144"/>
      <c r="W97" s="144"/>
      <c r="X97" s="144"/>
      <c r="Y97" s="144"/>
      <c r="Z97" s="144"/>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c r="CN97" s="144"/>
      <c r="CO97" s="144"/>
      <c r="CP97" s="144"/>
      <c r="CQ97" s="144"/>
      <c r="CR97" s="144"/>
      <c r="CS97" s="144"/>
      <c r="CT97" s="144"/>
      <c r="CU97" s="144"/>
      <c r="CV97" s="144"/>
      <c r="CW97" s="144"/>
      <c r="CX97" s="144"/>
      <c r="CY97" s="144"/>
      <c r="CZ97" s="144"/>
      <c r="DA97" s="144"/>
      <c r="DB97" s="144"/>
      <c r="DC97" s="144"/>
      <c r="DD97" s="144"/>
      <c r="DE97" s="144"/>
      <c r="DF97" s="144"/>
      <c r="DG97" s="144"/>
      <c r="DH97" s="144"/>
      <c r="DI97" s="144"/>
      <c r="DJ97" s="144"/>
    </row>
    <row r="98" spans="1:114" s="28" customFormat="1" x14ac:dyDescent="0.25">
      <c r="A98" s="46"/>
      <c r="B98" s="28" t="s">
        <v>165</v>
      </c>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c r="AG98" s="150"/>
      <c r="AH98" s="150"/>
      <c r="AI98" s="150"/>
      <c r="AJ98" s="150"/>
      <c r="AK98" s="150"/>
      <c r="AL98" s="150"/>
      <c r="AM98" s="150"/>
      <c r="AN98" s="150"/>
      <c r="AO98" s="150"/>
      <c r="AP98" s="150"/>
      <c r="AQ98" s="150"/>
      <c r="AR98" s="150"/>
      <c r="AS98" s="150"/>
      <c r="AT98" s="150"/>
      <c r="AU98" s="150"/>
      <c r="AV98" s="150"/>
      <c r="AW98" s="150"/>
      <c r="AX98" s="150"/>
      <c r="AY98" s="150"/>
      <c r="AZ98" s="150"/>
      <c r="BA98" s="150"/>
      <c r="BB98" s="150"/>
      <c r="BC98" s="150"/>
      <c r="BD98" s="150"/>
      <c r="BE98" s="150"/>
      <c r="BF98" s="150"/>
      <c r="BG98" s="150"/>
      <c r="BH98" s="150"/>
      <c r="BI98" s="150"/>
      <c r="BJ98" s="150"/>
      <c r="BK98" s="150"/>
      <c r="BL98" s="150"/>
      <c r="BM98" s="150"/>
      <c r="BN98" s="150"/>
      <c r="BO98" s="150"/>
      <c r="BP98" s="150"/>
      <c r="BQ98" s="150"/>
      <c r="BR98" s="150"/>
      <c r="BS98" s="150"/>
      <c r="BT98" s="150"/>
      <c r="BU98" s="150"/>
      <c r="BV98" s="150"/>
      <c r="BW98" s="150"/>
      <c r="BX98" s="150"/>
      <c r="BY98" s="150"/>
      <c r="BZ98" s="150"/>
      <c r="CA98" s="150"/>
      <c r="CB98" s="150"/>
      <c r="CC98" s="150"/>
      <c r="CD98" s="150"/>
      <c r="CE98" s="150"/>
      <c r="CF98" s="150"/>
      <c r="CG98" s="150"/>
      <c r="CH98" s="150"/>
      <c r="CI98" s="150"/>
      <c r="CJ98" s="150"/>
      <c r="CK98" s="150"/>
      <c r="CL98" s="150"/>
      <c r="CM98" s="150"/>
      <c r="CN98" s="150"/>
      <c r="CO98" s="150"/>
      <c r="CP98" s="150"/>
      <c r="CQ98" s="150"/>
      <c r="CR98" s="150"/>
      <c r="CS98" s="150"/>
      <c r="CT98" s="150"/>
      <c r="CU98" s="150"/>
      <c r="CV98" s="150"/>
      <c r="CW98" s="150"/>
      <c r="CX98" s="150"/>
      <c r="CY98" s="150"/>
      <c r="CZ98" s="150"/>
      <c r="DA98" s="150"/>
      <c r="DB98" s="150"/>
      <c r="DC98" s="150"/>
      <c r="DD98" s="150"/>
      <c r="DE98" s="150"/>
      <c r="DF98" s="150"/>
      <c r="DG98" s="150"/>
      <c r="DH98" s="150"/>
      <c r="DI98" s="150"/>
      <c r="DJ98" s="150"/>
    </row>
    <row r="99" spans="1:114" x14ac:dyDescent="0.25">
      <c r="B99" t="s">
        <v>298</v>
      </c>
      <c r="I99" s="144"/>
      <c r="J99" s="144">
        <f>I102</f>
        <v>0</v>
      </c>
      <c r="K99" s="144">
        <f t="shared" ref="K99:BV99" si="58">J102</f>
        <v>0</v>
      </c>
      <c r="L99" s="144">
        <f t="shared" si="58"/>
        <v>0</v>
      </c>
      <c r="M99" s="144">
        <f t="shared" si="58"/>
        <v>0</v>
      </c>
      <c r="N99" s="144">
        <f t="shared" si="58"/>
        <v>0</v>
      </c>
      <c r="O99" s="144">
        <f t="shared" si="58"/>
        <v>0</v>
      </c>
      <c r="P99" s="144">
        <f t="shared" si="58"/>
        <v>0</v>
      </c>
      <c r="Q99" s="144">
        <f t="shared" si="58"/>
        <v>0</v>
      </c>
      <c r="R99" s="144">
        <f t="shared" si="58"/>
        <v>50000</v>
      </c>
      <c r="S99" s="144">
        <f t="shared" si="58"/>
        <v>0</v>
      </c>
      <c r="T99" s="144">
        <f t="shared" si="58"/>
        <v>0</v>
      </c>
      <c r="U99" s="144">
        <f t="shared" si="58"/>
        <v>0</v>
      </c>
      <c r="V99" s="144">
        <f t="shared" si="58"/>
        <v>0</v>
      </c>
      <c r="W99" s="144">
        <f t="shared" si="58"/>
        <v>0</v>
      </c>
      <c r="X99" s="144">
        <f t="shared" si="58"/>
        <v>0</v>
      </c>
      <c r="Y99" s="144">
        <f t="shared" si="58"/>
        <v>0</v>
      </c>
      <c r="Z99" s="144">
        <f t="shared" si="58"/>
        <v>0</v>
      </c>
      <c r="AA99" s="144">
        <f t="shared" si="58"/>
        <v>0</v>
      </c>
      <c r="AB99" s="144">
        <f t="shared" si="58"/>
        <v>0</v>
      </c>
      <c r="AC99" s="144">
        <f t="shared" si="58"/>
        <v>0</v>
      </c>
      <c r="AD99" s="144">
        <f t="shared" si="58"/>
        <v>0</v>
      </c>
      <c r="AE99" s="144">
        <f t="shared" si="58"/>
        <v>0</v>
      </c>
      <c r="AF99" s="144">
        <f t="shared" si="58"/>
        <v>0</v>
      </c>
      <c r="AG99" s="144">
        <f t="shared" si="58"/>
        <v>0</v>
      </c>
      <c r="AH99" s="144">
        <f t="shared" si="58"/>
        <v>0</v>
      </c>
      <c r="AI99" s="144">
        <f t="shared" si="58"/>
        <v>0</v>
      </c>
      <c r="AJ99" s="144">
        <f t="shared" si="58"/>
        <v>0</v>
      </c>
      <c r="AK99" s="144">
        <f t="shared" si="58"/>
        <v>0</v>
      </c>
      <c r="AL99" s="144">
        <f t="shared" si="58"/>
        <v>0</v>
      </c>
      <c r="AM99" s="144">
        <f t="shared" si="58"/>
        <v>0</v>
      </c>
      <c r="AN99" s="144">
        <f t="shared" si="58"/>
        <v>0</v>
      </c>
      <c r="AO99" s="144">
        <f t="shared" si="58"/>
        <v>0</v>
      </c>
      <c r="AP99" s="144">
        <f t="shared" si="58"/>
        <v>0</v>
      </c>
      <c r="AQ99" s="144">
        <f t="shared" si="58"/>
        <v>0</v>
      </c>
      <c r="AR99" s="144">
        <f t="shared" si="58"/>
        <v>0</v>
      </c>
      <c r="AS99" s="144">
        <f t="shared" si="58"/>
        <v>0</v>
      </c>
      <c r="AT99" s="144">
        <f t="shared" si="58"/>
        <v>0</v>
      </c>
      <c r="AU99" s="144">
        <f t="shared" si="58"/>
        <v>0</v>
      </c>
      <c r="AV99" s="144">
        <f t="shared" si="58"/>
        <v>0</v>
      </c>
      <c r="AW99" s="144">
        <f t="shared" si="58"/>
        <v>0</v>
      </c>
      <c r="AX99" s="144">
        <f t="shared" si="58"/>
        <v>0</v>
      </c>
      <c r="AY99" s="144">
        <f t="shared" si="58"/>
        <v>0</v>
      </c>
      <c r="AZ99" s="144">
        <f t="shared" si="58"/>
        <v>0</v>
      </c>
      <c r="BA99" s="144">
        <f t="shared" si="58"/>
        <v>0</v>
      </c>
      <c r="BB99" s="144">
        <f t="shared" si="58"/>
        <v>0</v>
      </c>
      <c r="BC99" s="144">
        <f t="shared" si="58"/>
        <v>0</v>
      </c>
      <c r="BD99" s="144">
        <f t="shared" si="58"/>
        <v>0</v>
      </c>
      <c r="BE99" s="144">
        <f t="shared" si="58"/>
        <v>0</v>
      </c>
      <c r="BF99" s="144">
        <f t="shared" si="58"/>
        <v>0</v>
      </c>
      <c r="BG99" s="144">
        <f t="shared" si="58"/>
        <v>0</v>
      </c>
      <c r="BH99" s="144">
        <f t="shared" si="58"/>
        <v>0</v>
      </c>
      <c r="BI99" s="144">
        <f t="shared" si="58"/>
        <v>0</v>
      </c>
      <c r="BJ99" s="144">
        <f t="shared" si="58"/>
        <v>0</v>
      </c>
      <c r="BK99" s="144">
        <f t="shared" si="58"/>
        <v>0</v>
      </c>
      <c r="BL99" s="144">
        <f t="shared" si="58"/>
        <v>0</v>
      </c>
      <c r="BM99" s="144">
        <f t="shared" si="58"/>
        <v>0</v>
      </c>
      <c r="BN99" s="144">
        <f t="shared" si="58"/>
        <v>0</v>
      </c>
      <c r="BO99" s="144">
        <f t="shared" si="58"/>
        <v>0</v>
      </c>
      <c r="BP99" s="144">
        <f t="shared" si="58"/>
        <v>0</v>
      </c>
      <c r="BQ99" s="144">
        <f t="shared" si="58"/>
        <v>0</v>
      </c>
      <c r="BR99" s="144">
        <f t="shared" si="58"/>
        <v>0</v>
      </c>
      <c r="BS99" s="144">
        <f t="shared" si="58"/>
        <v>0</v>
      </c>
      <c r="BT99" s="144">
        <f t="shared" si="58"/>
        <v>0</v>
      </c>
      <c r="BU99" s="144">
        <f t="shared" si="58"/>
        <v>0</v>
      </c>
      <c r="BV99" s="144">
        <f t="shared" si="58"/>
        <v>0</v>
      </c>
      <c r="BW99" s="144">
        <f t="shared" ref="BW99:DJ99" si="59">BV102</f>
        <v>0</v>
      </c>
      <c r="BX99" s="144">
        <f t="shared" si="59"/>
        <v>0</v>
      </c>
      <c r="BY99" s="144">
        <f t="shared" si="59"/>
        <v>0</v>
      </c>
      <c r="BZ99" s="144">
        <f t="shared" si="59"/>
        <v>0</v>
      </c>
      <c r="CA99" s="144">
        <f t="shared" si="59"/>
        <v>0</v>
      </c>
      <c r="CB99" s="144">
        <f t="shared" si="59"/>
        <v>0</v>
      </c>
      <c r="CC99" s="144">
        <f t="shared" si="59"/>
        <v>0</v>
      </c>
      <c r="CD99" s="144">
        <f t="shared" si="59"/>
        <v>0</v>
      </c>
      <c r="CE99" s="144">
        <f t="shared" si="59"/>
        <v>0</v>
      </c>
      <c r="CF99" s="144">
        <f t="shared" si="59"/>
        <v>0</v>
      </c>
      <c r="CG99" s="144">
        <f t="shared" si="59"/>
        <v>0</v>
      </c>
      <c r="CH99" s="144">
        <f t="shared" si="59"/>
        <v>0</v>
      </c>
      <c r="CI99" s="144">
        <f t="shared" si="59"/>
        <v>0</v>
      </c>
      <c r="CJ99" s="144">
        <f t="shared" si="59"/>
        <v>0</v>
      </c>
      <c r="CK99" s="144">
        <f t="shared" si="59"/>
        <v>0</v>
      </c>
      <c r="CL99" s="144">
        <f t="shared" si="59"/>
        <v>0</v>
      </c>
      <c r="CM99" s="144">
        <f t="shared" si="59"/>
        <v>0</v>
      </c>
      <c r="CN99" s="144">
        <f t="shared" si="59"/>
        <v>0</v>
      </c>
      <c r="CO99" s="144">
        <f t="shared" si="59"/>
        <v>0</v>
      </c>
      <c r="CP99" s="144">
        <f t="shared" si="59"/>
        <v>0</v>
      </c>
      <c r="CQ99" s="144">
        <f t="shared" si="59"/>
        <v>0</v>
      </c>
      <c r="CR99" s="144">
        <f t="shared" si="59"/>
        <v>0</v>
      </c>
      <c r="CS99" s="144">
        <f t="shared" si="59"/>
        <v>0</v>
      </c>
      <c r="CT99" s="144">
        <f t="shared" si="59"/>
        <v>0</v>
      </c>
      <c r="CU99" s="144">
        <f t="shared" si="59"/>
        <v>0</v>
      </c>
      <c r="CV99" s="144">
        <f t="shared" si="59"/>
        <v>0</v>
      </c>
      <c r="CW99" s="144">
        <f t="shared" si="59"/>
        <v>0</v>
      </c>
      <c r="CX99" s="144">
        <f t="shared" si="59"/>
        <v>0</v>
      </c>
      <c r="CY99" s="144">
        <f t="shared" si="59"/>
        <v>0</v>
      </c>
      <c r="CZ99" s="144">
        <f t="shared" si="59"/>
        <v>0</v>
      </c>
      <c r="DA99" s="144">
        <f t="shared" si="59"/>
        <v>0</v>
      </c>
      <c r="DB99" s="144">
        <f t="shared" si="59"/>
        <v>0</v>
      </c>
      <c r="DC99" s="144">
        <f t="shared" si="59"/>
        <v>0</v>
      </c>
      <c r="DD99" s="144">
        <f t="shared" si="59"/>
        <v>0</v>
      </c>
      <c r="DE99" s="144">
        <f t="shared" si="59"/>
        <v>0</v>
      </c>
      <c r="DF99" s="144">
        <f t="shared" si="59"/>
        <v>0</v>
      </c>
      <c r="DG99" s="144">
        <f t="shared" si="59"/>
        <v>0</v>
      </c>
      <c r="DH99" s="144">
        <f t="shared" si="59"/>
        <v>0</v>
      </c>
      <c r="DI99" s="144">
        <f t="shared" si="59"/>
        <v>0</v>
      </c>
      <c r="DJ99" s="144">
        <f t="shared" si="59"/>
        <v>0</v>
      </c>
    </row>
    <row r="100" spans="1:114" x14ac:dyDescent="0.25">
      <c r="B100" s="29" t="s">
        <v>299</v>
      </c>
      <c r="I100" s="144">
        <f>SUM(J100:DJ100)</f>
        <v>50000</v>
      </c>
      <c r="J100" s="144">
        <f>J33</f>
        <v>0</v>
      </c>
      <c r="K100" s="144">
        <f t="shared" ref="K100:BV100" si="60">K33</f>
        <v>0</v>
      </c>
      <c r="L100" s="144">
        <f t="shared" si="60"/>
        <v>0</v>
      </c>
      <c r="M100" s="144">
        <f t="shared" si="60"/>
        <v>0</v>
      </c>
      <c r="N100" s="144">
        <f t="shared" si="60"/>
        <v>0</v>
      </c>
      <c r="O100" s="144">
        <f t="shared" si="60"/>
        <v>0</v>
      </c>
      <c r="P100" s="144">
        <f t="shared" si="60"/>
        <v>0</v>
      </c>
      <c r="Q100" s="144">
        <f t="shared" si="60"/>
        <v>50000</v>
      </c>
      <c r="R100" s="144">
        <f t="shared" si="60"/>
        <v>0</v>
      </c>
      <c r="S100" s="144">
        <f t="shared" si="60"/>
        <v>0</v>
      </c>
      <c r="T100" s="144">
        <f t="shared" si="60"/>
        <v>0</v>
      </c>
      <c r="U100" s="144">
        <f t="shared" si="60"/>
        <v>0</v>
      </c>
      <c r="V100" s="144">
        <f t="shared" si="60"/>
        <v>0</v>
      </c>
      <c r="W100" s="144">
        <f t="shared" si="60"/>
        <v>0</v>
      </c>
      <c r="X100" s="144">
        <f t="shared" si="60"/>
        <v>0</v>
      </c>
      <c r="Y100" s="144">
        <f t="shared" si="60"/>
        <v>0</v>
      </c>
      <c r="Z100" s="144">
        <f t="shared" si="60"/>
        <v>0</v>
      </c>
      <c r="AA100" s="144">
        <f t="shared" si="60"/>
        <v>0</v>
      </c>
      <c r="AB100" s="144">
        <f t="shared" si="60"/>
        <v>0</v>
      </c>
      <c r="AC100" s="144">
        <f t="shared" si="60"/>
        <v>0</v>
      </c>
      <c r="AD100" s="144">
        <f t="shared" si="60"/>
        <v>0</v>
      </c>
      <c r="AE100" s="144">
        <f t="shared" si="60"/>
        <v>0</v>
      </c>
      <c r="AF100" s="144">
        <f t="shared" si="60"/>
        <v>0</v>
      </c>
      <c r="AG100" s="144">
        <f t="shared" si="60"/>
        <v>0</v>
      </c>
      <c r="AH100" s="144">
        <f t="shared" si="60"/>
        <v>0</v>
      </c>
      <c r="AI100" s="144">
        <f t="shared" si="60"/>
        <v>0</v>
      </c>
      <c r="AJ100" s="144">
        <f t="shared" si="60"/>
        <v>0</v>
      </c>
      <c r="AK100" s="144">
        <f t="shared" si="60"/>
        <v>0</v>
      </c>
      <c r="AL100" s="144">
        <f t="shared" si="60"/>
        <v>0</v>
      </c>
      <c r="AM100" s="144">
        <f t="shared" si="60"/>
        <v>0</v>
      </c>
      <c r="AN100" s="144">
        <f t="shared" si="60"/>
        <v>0</v>
      </c>
      <c r="AO100" s="144">
        <f t="shared" si="60"/>
        <v>0</v>
      </c>
      <c r="AP100" s="144">
        <f t="shared" si="60"/>
        <v>0</v>
      </c>
      <c r="AQ100" s="144">
        <f t="shared" si="60"/>
        <v>0</v>
      </c>
      <c r="AR100" s="144">
        <f t="shared" si="60"/>
        <v>0</v>
      </c>
      <c r="AS100" s="144">
        <f t="shared" si="60"/>
        <v>0</v>
      </c>
      <c r="AT100" s="144">
        <f t="shared" si="60"/>
        <v>0</v>
      </c>
      <c r="AU100" s="144">
        <f t="shared" si="60"/>
        <v>0</v>
      </c>
      <c r="AV100" s="144">
        <f t="shared" si="60"/>
        <v>0</v>
      </c>
      <c r="AW100" s="144">
        <f t="shared" si="60"/>
        <v>0</v>
      </c>
      <c r="AX100" s="144">
        <f t="shared" si="60"/>
        <v>0</v>
      </c>
      <c r="AY100" s="144">
        <f t="shared" si="60"/>
        <v>0</v>
      </c>
      <c r="AZ100" s="144">
        <f t="shared" si="60"/>
        <v>0</v>
      </c>
      <c r="BA100" s="144">
        <f t="shared" si="60"/>
        <v>0</v>
      </c>
      <c r="BB100" s="144">
        <f t="shared" si="60"/>
        <v>0</v>
      </c>
      <c r="BC100" s="144">
        <f t="shared" si="60"/>
        <v>0</v>
      </c>
      <c r="BD100" s="144">
        <f t="shared" si="60"/>
        <v>0</v>
      </c>
      <c r="BE100" s="144">
        <f t="shared" si="60"/>
        <v>0</v>
      </c>
      <c r="BF100" s="144">
        <f t="shared" si="60"/>
        <v>0</v>
      </c>
      <c r="BG100" s="144">
        <f t="shared" si="60"/>
        <v>0</v>
      </c>
      <c r="BH100" s="144">
        <f t="shared" si="60"/>
        <v>0</v>
      </c>
      <c r="BI100" s="144">
        <f t="shared" si="60"/>
        <v>0</v>
      </c>
      <c r="BJ100" s="144">
        <f t="shared" si="60"/>
        <v>0</v>
      </c>
      <c r="BK100" s="144">
        <f t="shared" si="60"/>
        <v>0</v>
      </c>
      <c r="BL100" s="144">
        <f t="shared" si="60"/>
        <v>0</v>
      </c>
      <c r="BM100" s="144">
        <f t="shared" si="60"/>
        <v>0</v>
      </c>
      <c r="BN100" s="144">
        <f t="shared" si="60"/>
        <v>0</v>
      </c>
      <c r="BO100" s="144">
        <f t="shared" si="60"/>
        <v>0</v>
      </c>
      <c r="BP100" s="144">
        <f t="shared" si="60"/>
        <v>0</v>
      </c>
      <c r="BQ100" s="144">
        <f t="shared" si="60"/>
        <v>0</v>
      </c>
      <c r="BR100" s="144">
        <f t="shared" si="60"/>
        <v>0</v>
      </c>
      <c r="BS100" s="144">
        <f t="shared" si="60"/>
        <v>0</v>
      </c>
      <c r="BT100" s="144">
        <f t="shared" si="60"/>
        <v>0</v>
      </c>
      <c r="BU100" s="144">
        <f t="shared" si="60"/>
        <v>0</v>
      </c>
      <c r="BV100" s="144">
        <f t="shared" si="60"/>
        <v>0</v>
      </c>
      <c r="BW100" s="144">
        <f t="shared" ref="BW100:DJ100" si="61">BW33</f>
        <v>0</v>
      </c>
      <c r="BX100" s="144">
        <f t="shared" si="61"/>
        <v>0</v>
      </c>
      <c r="BY100" s="144">
        <f t="shared" si="61"/>
        <v>0</v>
      </c>
      <c r="BZ100" s="144">
        <f t="shared" si="61"/>
        <v>0</v>
      </c>
      <c r="CA100" s="144">
        <f t="shared" si="61"/>
        <v>0</v>
      </c>
      <c r="CB100" s="144">
        <f t="shared" si="61"/>
        <v>0</v>
      </c>
      <c r="CC100" s="144">
        <f t="shared" si="61"/>
        <v>0</v>
      </c>
      <c r="CD100" s="144">
        <f t="shared" si="61"/>
        <v>0</v>
      </c>
      <c r="CE100" s="144">
        <f t="shared" si="61"/>
        <v>0</v>
      </c>
      <c r="CF100" s="144">
        <f t="shared" si="61"/>
        <v>0</v>
      </c>
      <c r="CG100" s="144">
        <f t="shared" si="61"/>
        <v>0</v>
      </c>
      <c r="CH100" s="144">
        <f t="shared" si="61"/>
        <v>0</v>
      </c>
      <c r="CI100" s="144">
        <f t="shared" si="61"/>
        <v>0</v>
      </c>
      <c r="CJ100" s="144">
        <f t="shared" si="61"/>
        <v>0</v>
      </c>
      <c r="CK100" s="144">
        <f t="shared" si="61"/>
        <v>0</v>
      </c>
      <c r="CL100" s="144">
        <f t="shared" si="61"/>
        <v>0</v>
      </c>
      <c r="CM100" s="144">
        <f t="shared" si="61"/>
        <v>0</v>
      </c>
      <c r="CN100" s="144">
        <f t="shared" si="61"/>
        <v>0</v>
      </c>
      <c r="CO100" s="144">
        <f t="shared" si="61"/>
        <v>0</v>
      </c>
      <c r="CP100" s="144">
        <f t="shared" si="61"/>
        <v>0</v>
      </c>
      <c r="CQ100" s="144">
        <f t="shared" si="61"/>
        <v>0</v>
      </c>
      <c r="CR100" s="144">
        <f t="shared" si="61"/>
        <v>0</v>
      </c>
      <c r="CS100" s="144">
        <f t="shared" si="61"/>
        <v>0</v>
      </c>
      <c r="CT100" s="144">
        <f t="shared" si="61"/>
        <v>0</v>
      </c>
      <c r="CU100" s="144">
        <f t="shared" si="61"/>
        <v>0</v>
      </c>
      <c r="CV100" s="144">
        <f t="shared" si="61"/>
        <v>0</v>
      </c>
      <c r="CW100" s="144">
        <f t="shared" si="61"/>
        <v>0</v>
      </c>
      <c r="CX100" s="144">
        <f t="shared" si="61"/>
        <v>0</v>
      </c>
      <c r="CY100" s="144">
        <f t="shared" si="61"/>
        <v>0</v>
      </c>
      <c r="CZ100" s="144">
        <f t="shared" si="61"/>
        <v>0</v>
      </c>
      <c r="DA100" s="144">
        <f t="shared" si="61"/>
        <v>0</v>
      </c>
      <c r="DB100" s="144">
        <f t="shared" si="61"/>
        <v>0</v>
      </c>
      <c r="DC100" s="144">
        <f t="shared" si="61"/>
        <v>0</v>
      </c>
      <c r="DD100" s="144">
        <f t="shared" si="61"/>
        <v>0</v>
      </c>
      <c r="DE100" s="144">
        <f t="shared" si="61"/>
        <v>0</v>
      </c>
      <c r="DF100" s="144">
        <f t="shared" si="61"/>
        <v>0</v>
      </c>
      <c r="DG100" s="144">
        <f t="shared" si="61"/>
        <v>0</v>
      </c>
      <c r="DH100" s="144">
        <f t="shared" si="61"/>
        <v>0</v>
      </c>
      <c r="DI100" s="144">
        <f t="shared" si="61"/>
        <v>0</v>
      </c>
      <c r="DJ100" s="144">
        <f t="shared" si="61"/>
        <v>0</v>
      </c>
    </row>
    <row r="101" spans="1:114" x14ac:dyDescent="0.25">
      <c r="B101" s="29" t="s">
        <v>300</v>
      </c>
      <c r="I101" s="144">
        <f>SUM(J101:DJ101)</f>
        <v>-50000</v>
      </c>
      <c r="J101" s="144">
        <f>-N(J$14&gt;=Ввод!$G115)*IFERROR(($I100+$I$25*$F$33)/Ввод!$G117,0)*N(J$14&lt;Ввод!$G116)+J$25*$F$33</f>
        <v>0</v>
      </c>
      <c r="K101" s="144">
        <f>-N(K$14&gt;=Ввод!$G115)*IFERROR(($I100+$I$25*$F$33)/Ввод!$G117,0)*N(K$14&lt;Ввод!$G116)+K$25*$F$33</f>
        <v>0</v>
      </c>
      <c r="L101" s="144">
        <f>-N(L$14&gt;=Ввод!$G115)*IFERROR(($I100+$I$25*$F$33)/Ввод!$G117,0)*N(L$14&lt;Ввод!$G116)+L$25*$F$33</f>
        <v>0</v>
      </c>
      <c r="M101" s="144">
        <f>-N(M$14&gt;=Ввод!$G115)*IFERROR(($I100+$I$25*$F$33)/Ввод!$G117,0)*N(M$14&lt;Ввод!$G116)+M$25*$F$33</f>
        <v>0</v>
      </c>
      <c r="N101" s="144">
        <f>-N(N$14&gt;=Ввод!$G115)*IFERROR(($I100+$I$25*$F$33)/Ввод!$G117,0)*N(N$14&lt;Ввод!$G116)+N$25*$F$33</f>
        <v>0</v>
      </c>
      <c r="O101" s="144">
        <f>-N(O$14&gt;=Ввод!$G115)*IFERROR(($I100+$I$25*$F$33)/Ввод!$G117,0)*N(O$14&lt;Ввод!$G116)+O$25*$F$33</f>
        <v>0</v>
      </c>
      <c r="P101" s="144">
        <f>-N(P$14&gt;=Ввод!$G115)*IFERROR(($I100+$I$25*$F$33)/Ввод!$G117,0)*N(P$14&lt;Ввод!$G116)+P$25*$F$33</f>
        <v>0</v>
      </c>
      <c r="Q101" s="144">
        <f>-N(Q$14&gt;=Ввод!$G115)*IFERROR(($I100+$I$25*$F$33)/Ввод!$G117,0)*N(Q$14&lt;Ввод!$G116)+Q$25*$F$33</f>
        <v>0</v>
      </c>
      <c r="R101" s="144">
        <f>-N(R$14&gt;=Ввод!$G115)*IFERROR(($I100+$I$25*$F$33)/Ввод!$G117,0)*N(R$14&lt;Ввод!$G116)+R$25*$F$33</f>
        <v>-50000</v>
      </c>
      <c r="S101" s="144">
        <f>-N(S$14&gt;=Ввод!$G115)*IFERROR(($I100+$I$25*$F$33)/Ввод!$G117,0)*N(S$14&lt;Ввод!$G116)+S$25*$F$33</f>
        <v>0</v>
      </c>
      <c r="T101" s="144">
        <f>-N(T$14&gt;=Ввод!$G115)*IFERROR(($I100+$I$25*$F$33)/Ввод!$G117,0)*N(T$14&lt;Ввод!$G116)+T$25*$F$33</f>
        <v>0</v>
      </c>
      <c r="U101" s="144">
        <f>-N(U$14&gt;=Ввод!$G115)*IFERROR(($I100+$I$25*$F$33)/Ввод!$G117,0)*N(U$14&lt;Ввод!$G116)+U$25*$F$33</f>
        <v>0</v>
      </c>
      <c r="V101" s="144">
        <f>-N(V$14&gt;=Ввод!$G115)*IFERROR(($I100+$I$25*$F$33)/Ввод!$G117,0)*N(V$14&lt;Ввод!$G116)+V$25*$F$33</f>
        <v>0</v>
      </c>
      <c r="W101" s="144">
        <f>-N(W$14&gt;=Ввод!$G115)*IFERROR(($I100+$I$25*$F$33)/Ввод!$G117,0)*N(W$14&lt;Ввод!$G116)+W$25*$F$33</f>
        <v>0</v>
      </c>
      <c r="X101" s="144">
        <f>-N(X$14&gt;=Ввод!$G115)*IFERROR(($I100+$I$25*$F$33)/Ввод!$G117,0)*N(X$14&lt;Ввод!$G116)+X$25*$F$33</f>
        <v>0</v>
      </c>
      <c r="Y101" s="144">
        <f>-N(Y$14&gt;=Ввод!$G115)*IFERROR(($I100+$I$25*$F$33)/Ввод!$G117,0)*N(Y$14&lt;Ввод!$G116)+Y$25*$F$33</f>
        <v>0</v>
      </c>
      <c r="Z101" s="144">
        <f>-N(Z$14&gt;=Ввод!$G115)*IFERROR(($I100+$I$25*$F$33)/Ввод!$G117,0)*N(Z$14&lt;Ввод!$G116)+Z$25*$F$33</f>
        <v>0</v>
      </c>
      <c r="AA101" s="144">
        <f>-N(AA$14&gt;=Ввод!$G115)*IFERROR(($I100+$I$25*$F$33)/Ввод!$G117,0)*N(AA$14&lt;Ввод!$G116)+AA$25*$F$33</f>
        <v>0</v>
      </c>
      <c r="AB101" s="144">
        <f>-N(AB$14&gt;=Ввод!$G115)*IFERROR(($I100+$I$25*$F$33)/Ввод!$G117,0)*N(AB$14&lt;Ввод!$G116)+AB$25*$F$33</f>
        <v>0</v>
      </c>
      <c r="AC101" s="144">
        <f>-N(AC$14&gt;=Ввод!$G115)*IFERROR(($I100+$I$25*$F$33)/Ввод!$G117,0)*N(AC$14&lt;Ввод!$G116)+AC$25*$F$33</f>
        <v>0</v>
      </c>
      <c r="AD101" s="144">
        <f>-N(AD$14&gt;=Ввод!$G115)*IFERROR(($I100+$I$25*$F$33)/Ввод!$G117,0)*N(AD$14&lt;Ввод!$G116)+AD$25*$F$33</f>
        <v>0</v>
      </c>
      <c r="AE101" s="144">
        <f>-N(AE$14&gt;=Ввод!$G115)*IFERROR(($I100+$I$25*$F$33)/Ввод!$G117,0)*N(AE$14&lt;Ввод!$G116)+AE$25*$F$33</f>
        <v>0</v>
      </c>
      <c r="AF101" s="144">
        <f>-N(AF$14&gt;=Ввод!$G115)*IFERROR(($I100+$I$25*$F$33)/Ввод!$G117,0)*N(AF$14&lt;Ввод!$G116)+AF$25*$F$33</f>
        <v>0</v>
      </c>
      <c r="AG101" s="144">
        <f>-N(AG$14&gt;=Ввод!$G115)*IFERROR(($I100+$I$25*$F$33)/Ввод!$G117,0)*N(AG$14&lt;Ввод!$G116)+AG$25*$F$33</f>
        <v>0</v>
      </c>
      <c r="AH101" s="144">
        <f>-N(AH$14&gt;=Ввод!$G115)*IFERROR(($I100+$I$25*$F$33)/Ввод!$G117,0)*N(AH$14&lt;Ввод!$G116)+AH$25*$F$33</f>
        <v>0</v>
      </c>
      <c r="AI101" s="144">
        <f>-N(AI$14&gt;=Ввод!$G115)*IFERROR(($I100+$I$25*$F$33)/Ввод!$G117,0)*N(AI$14&lt;Ввод!$G116)+AI$25*$F$33</f>
        <v>0</v>
      </c>
      <c r="AJ101" s="144">
        <f>-N(AJ$14&gt;=Ввод!$G115)*IFERROR(($I100+$I$25*$F$33)/Ввод!$G117,0)*N(AJ$14&lt;Ввод!$G116)+AJ$25*$F$33</f>
        <v>0</v>
      </c>
      <c r="AK101" s="144">
        <f>-N(AK$14&gt;=Ввод!$G115)*IFERROR(($I100+$I$25*$F$33)/Ввод!$G117,0)*N(AK$14&lt;Ввод!$G116)+AK$25*$F$33</f>
        <v>0</v>
      </c>
      <c r="AL101" s="144">
        <f>-N(AL$14&gt;=Ввод!$G115)*IFERROR(($I100+$I$25*$F$33)/Ввод!$G117,0)*N(AL$14&lt;Ввод!$G116)+AL$25*$F$33</f>
        <v>0</v>
      </c>
      <c r="AM101" s="144">
        <f>-N(AM$14&gt;=Ввод!$G115)*IFERROR(($I100+$I$25*$F$33)/Ввод!$G117,0)*N(AM$14&lt;Ввод!$G116)+AM$25*$F$33</f>
        <v>0</v>
      </c>
      <c r="AN101" s="144">
        <f>-N(AN$14&gt;=Ввод!$G115)*IFERROR(($I100+$I$25*$F$33)/Ввод!$G117,0)*N(AN$14&lt;Ввод!$G116)+AN$25*$F$33</f>
        <v>0</v>
      </c>
      <c r="AO101" s="144">
        <f>-N(AO$14&gt;=Ввод!$G115)*IFERROR(($I100+$I$25*$F$33)/Ввод!$G117,0)*N(AO$14&lt;Ввод!$G116)+AO$25*$F$33</f>
        <v>0</v>
      </c>
      <c r="AP101" s="144">
        <f>-N(AP$14&gt;=Ввод!$G115)*IFERROR(($I100+$I$25*$F$33)/Ввод!$G117,0)*N(AP$14&lt;Ввод!$G116)+AP$25*$F$33</f>
        <v>0</v>
      </c>
      <c r="AQ101" s="144">
        <f>-N(AQ$14&gt;=Ввод!$G115)*IFERROR(($I100+$I$25*$F$33)/Ввод!$G117,0)*N(AQ$14&lt;Ввод!$G116)+AQ$25*$F$33</f>
        <v>0</v>
      </c>
      <c r="AR101" s="144">
        <f>-N(AR$14&gt;=Ввод!$G115)*IFERROR(($I100+$I$25*$F$33)/Ввод!$G117,0)*N(AR$14&lt;Ввод!$G116)+AR$25*$F$33</f>
        <v>0</v>
      </c>
      <c r="AS101" s="144">
        <f>-N(AS$14&gt;=Ввод!$G115)*IFERROR(($I100+$I$25*$F$33)/Ввод!$G117,0)*N(AS$14&lt;Ввод!$G116)+AS$25*$F$33</f>
        <v>0</v>
      </c>
      <c r="AT101" s="144">
        <f>-N(AT$14&gt;=Ввод!$G115)*IFERROR(($I100+$I$25*$F$33)/Ввод!$G117,0)*N(AT$14&lt;Ввод!$G116)+AT$25*$F$33</f>
        <v>0</v>
      </c>
      <c r="AU101" s="144">
        <f>-N(AU$14&gt;=Ввод!$G115)*IFERROR(($I100+$I$25*$F$33)/Ввод!$G117,0)*N(AU$14&lt;Ввод!$G116)+AU$25*$F$33</f>
        <v>0</v>
      </c>
      <c r="AV101" s="144">
        <f>-N(AV$14&gt;=Ввод!$G115)*IFERROR(($I100+$I$25*$F$33)/Ввод!$G117,0)*N(AV$14&lt;Ввод!$G116)+AV$25*$F$33</f>
        <v>0</v>
      </c>
      <c r="AW101" s="144">
        <f>-N(AW$14&gt;=Ввод!$G115)*IFERROR(($I100+$I$25*$F$33)/Ввод!$G117,0)*N(AW$14&lt;Ввод!$G116)+AW$25*$F$33</f>
        <v>0</v>
      </c>
      <c r="AX101" s="144">
        <f>-N(AX$14&gt;=Ввод!$G115)*IFERROR(($I100+$I$25*$F$33)/Ввод!$G117,0)*N(AX$14&lt;Ввод!$G116)+AX$25*$F$33</f>
        <v>0</v>
      </c>
      <c r="AY101" s="144">
        <f>-N(AY$14&gt;=Ввод!$G115)*IFERROR(($I100+$I$25*$F$33)/Ввод!$G117,0)*N(AY$14&lt;Ввод!$G116)+AY$25*$F$33</f>
        <v>0</v>
      </c>
      <c r="AZ101" s="144">
        <f>-N(AZ$14&gt;=Ввод!$G115)*IFERROR(($I100+$I$25*$F$33)/Ввод!$G117,0)*N(AZ$14&lt;Ввод!$G116)+AZ$25*$F$33</f>
        <v>0</v>
      </c>
      <c r="BA101" s="144">
        <f>-N(BA$14&gt;=Ввод!$G115)*IFERROR(($I100+$I$25*$F$33)/Ввод!$G117,0)*N(BA$14&lt;Ввод!$G116)+BA$25*$F$33</f>
        <v>0</v>
      </c>
      <c r="BB101" s="144">
        <f>-N(BB$14&gt;=Ввод!$G115)*IFERROR(($I100+$I$25*$F$33)/Ввод!$G117,0)*N(BB$14&lt;Ввод!$G116)+BB$25*$F$33</f>
        <v>0</v>
      </c>
      <c r="BC101" s="144">
        <f>-N(BC$14&gt;=Ввод!$G115)*IFERROR(($I100+$I$25*$F$33)/Ввод!$G117,0)*N(BC$14&lt;Ввод!$G116)+BC$25*$F$33</f>
        <v>0</v>
      </c>
      <c r="BD101" s="144">
        <f>-N(BD$14&gt;=Ввод!$G115)*IFERROR(($I100+$I$25*$F$33)/Ввод!$G117,0)*N(BD$14&lt;Ввод!$G116)+BD$25*$F$33</f>
        <v>0</v>
      </c>
      <c r="BE101" s="144">
        <f>-N(BE$14&gt;=Ввод!$G115)*IFERROR(($I100+$I$25*$F$33)/Ввод!$G117,0)*N(BE$14&lt;Ввод!$G116)+BE$25*$F$33</f>
        <v>0</v>
      </c>
      <c r="BF101" s="144">
        <f>-N(BF$14&gt;=Ввод!$G115)*IFERROR(($I100+$I$25*$F$33)/Ввод!$G117,0)*N(BF$14&lt;Ввод!$G116)+BF$25*$F$33</f>
        <v>0</v>
      </c>
      <c r="BG101" s="144">
        <f>-N(BG$14&gt;=Ввод!$G115)*IFERROR(($I100+$I$25*$F$33)/Ввод!$G117,0)*N(BG$14&lt;Ввод!$G116)+BG$25*$F$33</f>
        <v>0</v>
      </c>
      <c r="BH101" s="144">
        <f>-N(BH$14&gt;=Ввод!$G115)*IFERROR(($I100+$I$25*$F$33)/Ввод!$G117,0)*N(BH$14&lt;Ввод!$G116)+BH$25*$F$33</f>
        <v>0</v>
      </c>
      <c r="BI101" s="144">
        <f>-N(BI$14&gt;=Ввод!$G115)*IFERROR(($I100+$I$25*$F$33)/Ввод!$G117,0)*N(BI$14&lt;Ввод!$G116)+BI$25*$F$33</f>
        <v>0</v>
      </c>
      <c r="BJ101" s="144">
        <f>-N(BJ$14&gt;=Ввод!$G115)*IFERROR(($I100+$I$25*$F$33)/Ввод!$G117,0)*N(BJ$14&lt;Ввод!$G116)+BJ$25*$F$33</f>
        <v>0</v>
      </c>
      <c r="BK101" s="144">
        <f>-N(BK$14&gt;=Ввод!$G115)*IFERROR(($I100+$I$25*$F$33)/Ввод!$G117,0)*N(BK$14&lt;Ввод!$G116)+BK$25*$F$33</f>
        <v>0</v>
      </c>
      <c r="BL101" s="144">
        <f>-N(BL$14&gt;=Ввод!$G115)*IFERROR(($I100+$I$25*$F$33)/Ввод!$G117,0)*N(BL$14&lt;Ввод!$G116)+BL$25*$F$33</f>
        <v>0</v>
      </c>
      <c r="BM101" s="144">
        <f>-N(BM$14&gt;=Ввод!$G115)*IFERROR(($I100+$I$25*$F$33)/Ввод!$G117,0)*N(BM$14&lt;Ввод!$G116)+BM$25*$F$33</f>
        <v>0</v>
      </c>
      <c r="BN101" s="144">
        <f>-N(BN$14&gt;=Ввод!$G115)*IFERROR(($I100+$I$25*$F$33)/Ввод!$G117,0)*N(BN$14&lt;Ввод!$G116)+BN$25*$F$33</f>
        <v>0</v>
      </c>
      <c r="BO101" s="144">
        <f>-N(BO$14&gt;=Ввод!$G115)*IFERROR(($I100+$I$25*$F$33)/Ввод!$G117,0)*N(BO$14&lt;Ввод!$G116)+BO$25*$F$33</f>
        <v>0</v>
      </c>
      <c r="BP101" s="144">
        <f>-N(BP$14&gt;=Ввод!$G115)*IFERROR(($I100+$I$25*$F$33)/Ввод!$G117,0)*N(BP$14&lt;Ввод!$G116)+BP$25*$F$33</f>
        <v>0</v>
      </c>
      <c r="BQ101" s="144">
        <f>-N(BQ$14&gt;=Ввод!$G115)*IFERROR(($I100+$I$25*$F$33)/Ввод!$G117,0)*N(BQ$14&lt;Ввод!$G116)+BQ$25*$F$33</f>
        <v>0</v>
      </c>
      <c r="BR101" s="144">
        <f>-N(BR$14&gt;=Ввод!$G115)*IFERROR(($I100+$I$25*$F$33)/Ввод!$G117,0)*N(BR$14&lt;Ввод!$G116)+BR$25*$F$33</f>
        <v>0</v>
      </c>
      <c r="BS101" s="144">
        <f>-N(BS$14&gt;=Ввод!$G115)*IFERROR(($I100+$I$25*$F$33)/Ввод!$G117,0)*N(BS$14&lt;Ввод!$G116)+BS$25*$F$33</f>
        <v>0</v>
      </c>
      <c r="BT101" s="144">
        <f>-N(BT$14&gt;=Ввод!$G115)*IFERROR(($I100+$I$25*$F$33)/Ввод!$G117,0)*N(BT$14&lt;Ввод!$G116)+BT$25*$F$33</f>
        <v>0</v>
      </c>
      <c r="BU101" s="144">
        <f>-N(BU$14&gt;=Ввод!$G115)*IFERROR(($I100+$I$25*$F$33)/Ввод!$G117,0)*N(BU$14&lt;Ввод!$G116)+BU$25*$F$33</f>
        <v>0</v>
      </c>
      <c r="BV101" s="144">
        <f>-N(BV$14&gt;=Ввод!$G115)*IFERROR(($I100+$I$25*$F$33)/Ввод!$G117,0)*N(BV$14&lt;Ввод!$G116)+BV$25*$F$33</f>
        <v>0</v>
      </c>
      <c r="BW101" s="144">
        <f>-N(BW$14&gt;=Ввод!$G115)*IFERROR(($I100+$I$25*$F$33)/Ввод!$G117,0)*N(BW$14&lt;Ввод!$G116)+BW$25*$F$33</f>
        <v>0</v>
      </c>
      <c r="BX101" s="144">
        <f>-N(BX$14&gt;=Ввод!$G115)*IFERROR(($I100+$I$25*$F$33)/Ввод!$G117,0)*N(BX$14&lt;Ввод!$G116)+BX$25*$F$33</f>
        <v>0</v>
      </c>
      <c r="BY101" s="144">
        <f>-N(BY$14&gt;=Ввод!$G115)*IFERROR(($I100+$I$25*$F$33)/Ввод!$G117,0)*N(BY$14&lt;Ввод!$G116)+BY$25*$F$33</f>
        <v>0</v>
      </c>
      <c r="BZ101" s="144">
        <f>-N(BZ$14&gt;=Ввод!$G115)*IFERROR(($I100+$I$25*$F$33)/Ввод!$G117,0)*N(BZ$14&lt;Ввод!$G116)+BZ$25*$F$33</f>
        <v>0</v>
      </c>
      <c r="CA101" s="144">
        <f>-N(CA$14&gt;=Ввод!$G115)*IFERROR(($I100+$I$25*$F$33)/Ввод!$G117,0)*N(CA$14&lt;Ввод!$G116)+CA$25*$F$33</f>
        <v>0</v>
      </c>
      <c r="CB101" s="144">
        <f>-N(CB$14&gt;=Ввод!$G115)*IFERROR(($I100+$I$25*$F$33)/Ввод!$G117,0)*N(CB$14&lt;Ввод!$G116)+CB$25*$F$33</f>
        <v>0</v>
      </c>
      <c r="CC101" s="144">
        <f>-N(CC$14&gt;=Ввод!$G115)*IFERROR(($I100+$I$25*$F$33)/Ввод!$G117,0)*N(CC$14&lt;Ввод!$G116)+CC$25*$F$33</f>
        <v>0</v>
      </c>
      <c r="CD101" s="144">
        <f>-N(CD$14&gt;=Ввод!$G115)*IFERROR(($I100+$I$25*$F$33)/Ввод!$G117,0)*N(CD$14&lt;Ввод!$G116)+CD$25*$F$33</f>
        <v>0</v>
      </c>
      <c r="CE101" s="144">
        <f>-N(CE$14&gt;=Ввод!$G115)*IFERROR(($I100+$I$25*$F$33)/Ввод!$G117,0)*N(CE$14&lt;Ввод!$G116)+CE$25*$F$33</f>
        <v>0</v>
      </c>
      <c r="CF101" s="144">
        <f>-N(CF$14&gt;=Ввод!$G115)*IFERROR(($I100+$I$25*$F$33)/Ввод!$G117,0)*N(CF$14&lt;Ввод!$G116)+CF$25*$F$33</f>
        <v>0</v>
      </c>
      <c r="CG101" s="144">
        <f>-N(CG$14&gt;=Ввод!$G115)*IFERROR(($I100+$I$25*$F$33)/Ввод!$G117,0)*N(CG$14&lt;Ввод!$G116)+CG$25*$F$33</f>
        <v>0</v>
      </c>
      <c r="CH101" s="144">
        <f>-N(CH$14&gt;=Ввод!$G115)*IFERROR(($I100+$I$25*$F$33)/Ввод!$G117,0)*N(CH$14&lt;Ввод!$G116)+CH$25*$F$33</f>
        <v>0</v>
      </c>
      <c r="CI101" s="144">
        <f>-N(CI$14&gt;=Ввод!$G115)*IFERROR(($I100+$I$25*$F$33)/Ввод!$G117,0)*N(CI$14&lt;Ввод!$G116)+CI$25*$F$33</f>
        <v>0</v>
      </c>
      <c r="CJ101" s="144">
        <f>-N(CJ$14&gt;=Ввод!$G115)*IFERROR(($I100+$I$25*$F$33)/Ввод!$G117,0)*N(CJ$14&lt;Ввод!$G116)+CJ$25*$F$33</f>
        <v>0</v>
      </c>
      <c r="CK101" s="144">
        <f>-N(CK$14&gt;=Ввод!$G115)*IFERROR(($I100+$I$25*$F$33)/Ввод!$G117,0)*N(CK$14&lt;Ввод!$G116)+CK$25*$F$33</f>
        <v>0</v>
      </c>
      <c r="CL101" s="144">
        <f>-N(CL$14&gt;=Ввод!$G115)*IFERROR(($I100+$I$25*$F$33)/Ввод!$G117,0)*N(CL$14&lt;Ввод!$G116)+CL$25*$F$33</f>
        <v>0</v>
      </c>
      <c r="CM101" s="144">
        <f>-N(CM$14&gt;=Ввод!$G115)*IFERROR(($I100+$I$25*$F$33)/Ввод!$G117,0)*N(CM$14&lt;Ввод!$G116)+CM$25*$F$33</f>
        <v>0</v>
      </c>
      <c r="CN101" s="144">
        <f>-N(CN$14&gt;=Ввод!$G115)*IFERROR(($I100+$I$25*$F$33)/Ввод!$G117,0)*N(CN$14&lt;Ввод!$G116)+CN$25*$F$33</f>
        <v>0</v>
      </c>
      <c r="CO101" s="144">
        <f>-N(CO$14&gt;=Ввод!$G115)*IFERROR(($I100+$I$25*$F$33)/Ввод!$G117,0)*N(CO$14&lt;Ввод!$G116)+CO$25*$F$33</f>
        <v>0</v>
      </c>
      <c r="CP101" s="144">
        <f>-N(CP$14&gt;=Ввод!$G115)*IFERROR(($I100+$I$25*$F$33)/Ввод!$G117,0)*N(CP$14&lt;Ввод!$G116)+CP$25*$F$33</f>
        <v>0</v>
      </c>
      <c r="CQ101" s="144">
        <f>-N(CQ$14&gt;=Ввод!$G115)*IFERROR(($I100+$I$25*$F$33)/Ввод!$G117,0)*N(CQ$14&lt;Ввод!$G116)+CQ$25*$F$33</f>
        <v>0</v>
      </c>
      <c r="CR101" s="144">
        <f>-N(CR$14&gt;=Ввод!$G115)*IFERROR(($I100+$I$25*$F$33)/Ввод!$G117,0)*N(CR$14&lt;Ввод!$G116)+CR$25*$F$33</f>
        <v>0</v>
      </c>
      <c r="CS101" s="144">
        <f>-N(CS$14&gt;=Ввод!$G115)*IFERROR(($I100+$I$25*$F$33)/Ввод!$G117,0)*N(CS$14&lt;Ввод!$G116)+CS$25*$F$33</f>
        <v>0</v>
      </c>
      <c r="CT101" s="144">
        <f>-N(CT$14&gt;=Ввод!$G115)*IFERROR(($I100+$I$25*$F$33)/Ввод!$G117,0)*N(CT$14&lt;Ввод!$G116)+CT$25*$F$33</f>
        <v>0</v>
      </c>
      <c r="CU101" s="144">
        <f>-N(CU$14&gt;=Ввод!$G115)*IFERROR(($I100+$I$25*$F$33)/Ввод!$G117,0)*N(CU$14&lt;Ввод!$G116)+CU$25*$F$33</f>
        <v>0</v>
      </c>
      <c r="CV101" s="144">
        <f>-N(CV$14&gt;=Ввод!$G115)*IFERROR(($I100+$I$25*$F$33)/Ввод!$G117,0)*N(CV$14&lt;Ввод!$G116)+CV$25*$F$33</f>
        <v>0</v>
      </c>
      <c r="CW101" s="144">
        <f>-N(CW$14&gt;=Ввод!$G115)*IFERROR(($I100+$I$25*$F$33)/Ввод!$G117,0)*N(CW$14&lt;Ввод!$G116)+CW$25*$F$33</f>
        <v>0</v>
      </c>
      <c r="CX101" s="144">
        <f>-N(CX$14&gt;=Ввод!$G115)*IFERROR(($I100+$I$25*$F$33)/Ввод!$G117,0)*N(CX$14&lt;Ввод!$G116)+CX$25*$F$33</f>
        <v>0</v>
      </c>
      <c r="CY101" s="144">
        <f>-N(CY$14&gt;=Ввод!$G115)*IFERROR(($I100+$I$25*$F$33)/Ввод!$G117,0)*N(CY$14&lt;Ввод!$G116)+CY$25*$F$33</f>
        <v>0</v>
      </c>
      <c r="CZ101" s="144">
        <f>-N(CZ$14&gt;=Ввод!$G115)*IFERROR(($I100+$I$25*$F$33)/Ввод!$G117,0)*N(CZ$14&lt;Ввод!$G116)+CZ$25*$F$33</f>
        <v>0</v>
      </c>
      <c r="DA101" s="144">
        <f>-N(DA$14&gt;=Ввод!$G115)*IFERROR(($I100+$I$25*$F$33)/Ввод!$G117,0)*N(DA$14&lt;Ввод!$G116)+DA$25*$F$33</f>
        <v>0</v>
      </c>
      <c r="DB101" s="144">
        <f>-N(DB$14&gt;=Ввод!$G115)*IFERROR(($I100+$I$25*$F$33)/Ввод!$G117,0)*N(DB$14&lt;Ввод!$G116)+DB$25*$F$33</f>
        <v>0</v>
      </c>
      <c r="DC101" s="144">
        <f>-N(DC$14&gt;=Ввод!$G115)*IFERROR(($I100+$I$25*$F$33)/Ввод!$G117,0)*N(DC$14&lt;Ввод!$G116)+DC$25*$F$33</f>
        <v>0</v>
      </c>
      <c r="DD101" s="144">
        <f>-N(DD$14&gt;=Ввод!$G115)*IFERROR(($I100+$I$25*$F$33)/Ввод!$G117,0)*N(DD$14&lt;Ввод!$G116)+DD$25*$F$33</f>
        <v>0</v>
      </c>
      <c r="DE101" s="144">
        <f>-N(DE$14&gt;=Ввод!$G115)*IFERROR(($I100+$I$25*$F$33)/Ввод!$G117,0)*N(DE$14&lt;Ввод!$G116)+DE$25*$F$33</f>
        <v>0</v>
      </c>
      <c r="DF101" s="144">
        <f>-N(DF$14&gt;=Ввод!$G115)*IFERROR(($I100+$I$25*$F$33)/Ввод!$G117,0)*N(DF$14&lt;Ввод!$G116)+DF$25*$F$33</f>
        <v>0</v>
      </c>
      <c r="DG101" s="144">
        <f>-N(DG$14&gt;=Ввод!$G115)*IFERROR(($I100+$I$25*$F$33)/Ввод!$G117,0)*N(DG$14&lt;Ввод!$G116)+DG$25*$F$33</f>
        <v>0</v>
      </c>
      <c r="DH101" s="144">
        <f>-N(DH$14&gt;=Ввод!$G115)*IFERROR(($I100+$I$25*$F$33)/Ввод!$G117,0)*N(DH$14&lt;Ввод!$G116)+DH$25*$F$33</f>
        <v>0</v>
      </c>
      <c r="DI101" s="144">
        <f>-N(DI$14&gt;=Ввод!$G115)*IFERROR(($I100+$I$25*$F$33)/Ввод!$G117,0)*N(DI$14&lt;Ввод!$G116)+DI$25*$F$33</f>
        <v>0</v>
      </c>
      <c r="DJ101" s="144">
        <f>-N(DJ$14&gt;=Ввод!$G115)*IFERROR(($I100+$I$25*$F$33)/Ввод!$G117,0)*N(DJ$14&lt;Ввод!$G116)+DJ$25*$F$33</f>
        <v>0</v>
      </c>
    </row>
    <row r="102" spans="1:114" x14ac:dyDescent="0.25">
      <c r="B102" t="s">
        <v>301</v>
      </c>
      <c r="I102" s="144"/>
      <c r="J102" s="144">
        <f>MAX(J99+J100+J101,0)</f>
        <v>0</v>
      </c>
      <c r="K102" s="144">
        <f t="shared" ref="K102:BV102" si="62">MAX(K99+K100+K101,0)</f>
        <v>0</v>
      </c>
      <c r="L102" s="144">
        <f t="shared" si="62"/>
        <v>0</v>
      </c>
      <c r="M102" s="144">
        <f t="shared" si="62"/>
        <v>0</v>
      </c>
      <c r="N102" s="144">
        <f t="shared" si="62"/>
        <v>0</v>
      </c>
      <c r="O102" s="144">
        <f t="shared" si="62"/>
        <v>0</v>
      </c>
      <c r="P102" s="144">
        <f t="shared" si="62"/>
        <v>0</v>
      </c>
      <c r="Q102" s="144">
        <f t="shared" si="62"/>
        <v>50000</v>
      </c>
      <c r="R102" s="144">
        <f t="shared" si="62"/>
        <v>0</v>
      </c>
      <c r="S102" s="144">
        <f t="shared" si="62"/>
        <v>0</v>
      </c>
      <c r="T102" s="144">
        <f t="shared" si="62"/>
        <v>0</v>
      </c>
      <c r="U102" s="144">
        <f t="shared" si="62"/>
        <v>0</v>
      </c>
      <c r="V102" s="144">
        <f t="shared" si="62"/>
        <v>0</v>
      </c>
      <c r="W102" s="144">
        <f t="shared" si="62"/>
        <v>0</v>
      </c>
      <c r="X102" s="144">
        <f t="shared" si="62"/>
        <v>0</v>
      </c>
      <c r="Y102" s="144">
        <f t="shared" si="62"/>
        <v>0</v>
      </c>
      <c r="Z102" s="144">
        <f t="shared" si="62"/>
        <v>0</v>
      </c>
      <c r="AA102" s="144">
        <f t="shared" si="62"/>
        <v>0</v>
      </c>
      <c r="AB102" s="144">
        <f t="shared" si="62"/>
        <v>0</v>
      </c>
      <c r="AC102" s="144">
        <f t="shared" si="62"/>
        <v>0</v>
      </c>
      <c r="AD102" s="144">
        <f t="shared" si="62"/>
        <v>0</v>
      </c>
      <c r="AE102" s="144">
        <f t="shared" si="62"/>
        <v>0</v>
      </c>
      <c r="AF102" s="144">
        <f t="shared" si="62"/>
        <v>0</v>
      </c>
      <c r="AG102" s="144">
        <f t="shared" si="62"/>
        <v>0</v>
      </c>
      <c r="AH102" s="144">
        <f t="shared" si="62"/>
        <v>0</v>
      </c>
      <c r="AI102" s="144">
        <f t="shared" si="62"/>
        <v>0</v>
      </c>
      <c r="AJ102" s="144">
        <f t="shared" si="62"/>
        <v>0</v>
      </c>
      <c r="AK102" s="144">
        <f t="shared" si="62"/>
        <v>0</v>
      </c>
      <c r="AL102" s="144">
        <f t="shared" si="62"/>
        <v>0</v>
      </c>
      <c r="AM102" s="144">
        <f t="shared" si="62"/>
        <v>0</v>
      </c>
      <c r="AN102" s="144">
        <f t="shared" si="62"/>
        <v>0</v>
      </c>
      <c r="AO102" s="144">
        <f t="shared" si="62"/>
        <v>0</v>
      </c>
      <c r="AP102" s="144">
        <f t="shared" si="62"/>
        <v>0</v>
      </c>
      <c r="AQ102" s="144">
        <f t="shared" si="62"/>
        <v>0</v>
      </c>
      <c r="AR102" s="144">
        <f t="shared" si="62"/>
        <v>0</v>
      </c>
      <c r="AS102" s="144">
        <f t="shared" si="62"/>
        <v>0</v>
      </c>
      <c r="AT102" s="144">
        <f t="shared" si="62"/>
        <v>0</v>
      </c>
      <c r="AU102" s="144">
        <f t="shared" si="62"/>
        <v>0</v>
      </c>
      <c r="AV102" s="144">
        <f t="shared" si="62"/>
        <v>0</v>
      </c>
      <c r="AW102" s="144">
        <f t="shared" si="62"/>
        <v>0</v>
      </c>
      <c r="AX102" s="144">
        <f t="shared" si="62"/>
        <v>0</v>
      </c>
      <c r="AY102" s="144">
        <f t="shared" si="62"/>
        <v>0</v>
      </c>
      <c r="AZ102" s="144">
        <f t="shared" si="62"/>
        <v>0</v>
      </c>
      <c r="BA102" s="144">
        <f t="shared" si="62"/>
        <v>0</v>
      </c>
      <c r="BB102" s="144">
        <f t="shared" si="62"/>
        <v>0</v>
      </c>
      <c r="BC102" s="144">
        <f t="shared" si="62"/>
        <v>0</v>
      </c>
      <c r="BD102" s="144">
        <f t="shared" si="62"/>
        <v>0</v>
      </c>
      <c r="BE102" s="144">
        <f t="shared" si="62"/>
        <v>0</v>
      </c>
      <c r="BF102" s="144">
        <f t="shared" si="62"/>
        <v>0</v>
      </c>
      <c r="BG102" s="144">
        <f t="shared" si="62"/>
        <v>0</v>
      </c>
      <c r="BH102" s="144">
        <f t="shared" si="62"/>
        <v>0</v>
      </c>
      <c r="BI102" s="144">
        <f t="shared" si="62"/>
        <v>0</v>
      </c>
      <c r="BJ102" s="144">
        <f t="shared" si="62"/>
        <v>0</v>
      </c>
      <c r="BK102" s="144">
        <f t="shared" si="62"/>
        <v>0</v>
      </c>
      <c r="BL102" s="144">
        <f t="shared" si="62"/>
        <v>0</v>
      </c>
      <c r="BM102" s="144">
        <f t="shared" si="62"/>
        <v>0</v>
      </c>
      <c r="BN102" s="144">
        <f t="shared" si="62"/>
        <v>0</v>
      </c>
      <c r="BO102" s="144">
        <f t="shared" si="62"/>
        <v>0</v>
      </c>
      <c r="BP102" s="144">
        <f t="shared" si="62"/>
        <v>0</v>
      </c>
      <c r="BQ102" s="144">
        <f t="shared" si="62"/>
        <v>0</v>
      </c>
      <c r="BR102" s="144">
        <f t="shared" si="62"/>
        <v>0</v>
      </c>
      <c r="BS102" s="144">
        <f t="shared" si="62"/>
        <v>0</v>
      </c>
      <c r="BT102" s="144">
        <f t="shared" si="62"/>
        <v>0</v>
      </c>
      <c r="BU102" s="144">
        <f t="shared" si="62"/>
        <v>0</v>
      </c>
      <c r="BV102" s="144">
        <f t="shared" si="62"/>
        <v>0</v>
      </c>
      <c r="BW102" s="144">
        <f t="shared" ref="BW102:DJ102" si="63">MAX(BW99+BW100+BW101,0)</f>
        <v>0</v>
      </c>
      <c r="BX102" s="144">
        <f t="shared" si="63"/>
        <v>0</v>
      </c>
      <c r="BY102" s="144">
        <f t="shared" si="63"/>
        <v>0</v>
      </c>
      <c r="BZ102" s="144">
        <f t="shared" si="63"/>
        <v>0</v>
      </c>
      <c r="CA102" s="144">
        <f t="shared" si="63"/>
        <v>0</v>
      </c>
      <c r="CB102" s="144">
        <f t="shared" si="63"/>
        <v>0</v>
      </c>
      <c r="CC102" s="144">
        <f t="shared" si="63"/>
        <v>0</v>
      </c>
      <c r="CD102" s="144">
        <f t="shared" si="63"/>
        <v>0</v>
      </c>
      <c r="CE102" s="144">
        <f t="shared" si="63"/>
        <v>0</v>
      </c>
      <c r="CF102" s="144">
        <f t="shared" si="63"/>
        <v>0</v>
      </c>
      <c r="CG102" s="144">
        <f t="shared" si="63"/>
        <v>0</v>
      </c>
      <c r="CH102" s="144">
        <f t="shared" si="63"/>
        <v>0</v>
      </c>
      <c r="CI102" s="144">
        <f t="shared" si="63"/>
        <v>0</v>
      </c>
      <c r="CJ102" s="144">
        <f t="shared" si="63"/>
        <v>0</v>
      </c>
      <c r="CK102" s="144">
        <f t="shared" si="63"/>
        <v>0</v>
      </c>
      <c r="CL102" s="144">
        <f t="shared" si="63"/>
        <v>0</v>
      </c>
      <c r="CM102" s="144">
        <f t="shared" si="63"/>
        <v>0</v>
      </c>
      <c r="CN102" s="144">
        <f t="shared" si="63"/>
        <v>0</v>
      </c>
      <c r="CO102" s="144">
        <f t="shared" si="63"/>
        <v>0</v>
      </c>
      <c r="CP102" s="144">
        <f t="shared" si="63"/>
        <v>0</v>
      </c>
      <c r="CQ102" s="144">
        <f t="shared" si="63"/>
        <v>0</v>
      </c>
      <c r="CR102" s="144">
        <f t="shared" si="63"/>
        <v>0</v>
      </c>
      <c r="CS102" s="144">
        <f t="shared" si="63"/>
        <v>0</v>
      </c>
      <c r="CT102" s="144">
        <f t="shared" si="63"/>
        <v>0</v>
      </c>
      <c r="CU102" s="144">
        <f t="shared" si="63"/>
        <v>0</v>
      </c>
      <c r="CV102" s="144">
        <f t="shared" si="63"/>
        <v>0</v>
      </c>
      <c r="CW102" s="144">
        <f t="shared" si="63"/>
        <v>0</v>
      </c>
      <c r="CX102" s="144">
        <f t="shared" si="63"/>
        <v>0</v>
      </c>
      <c r="CY102" s="144">
        <f t="shared" si="63"/>
        <v>0</v>
      </c>
      <c r="CZ102" s="144">
        <f t="shared" si="63"/>
        <v>0</v>
      </c>
      <c r="DA102" s="144">
        <f t="shared" si="63"/>
        <v>0</v>
      </c>
      <c r="DB102" s="144">
        <f t="shared" si="63"/>
        <v>0</v>
      </c>
      <c r="DC102" s="144">
        <f t="shared" si="63"/>
        <v>0</v>
      </c>
      <c r="DD102" s="144">
        <f t="shared" si="63"/>
        <v>0</v>
      </c>
      <c r="DE102" s="144">
        <f t="shared" si="63"/>
        <v>0</v>
      </c>
      <c r="DF102" s="144">
        <f t="shared" si="63"/>
        <v>0</v>
      </c>
      <c r="DG102" s="144">
        <f t="shared" si="63"/>
        <v>0</v>
      </c>
      <c r="DH102" s="144">
        <f t="shared" si="63"/>
        <v>0</v>
      </c>
      <c r="DI102" s="144">
        <f t="shared" si="63"/>
        <v>0</v>
      </c>
      <c r="DJ102" s="144">
        <f t="shared" si="63"/>
        <v>0</v>
      </c>
    </row>
    <row r="103" spans="1:114" x14ac:dyDescent="0.25">
      <c r="B103" t="s">
        <v>302</v>
      </c>
      <c r="F103" s="31">
        <f>Ввод!G118</f>
        <v>0.13500000000000001</v>
      </c>
      <c r="I103" s="144">
        <f>SUM(J103:DJ103)</f>
        <v>-1673.6301369863013</v>
      </c>
      <c r="J103" s="144">
        <f>-AVERAGE(J99,J102)*$F103*(J$15-J$14)/365</f>
        <v>0</v>
      </c>
      <c r="K103" s="144">
        <f t="shared" ref="K103:BV103" si="64">-AVERAGE(K99,K102)*$F103*(K$15-K$14)/365</f>
        <v>0</v>
      </c>
      <c r="L103" s="144">
        <f t="shared" si="64"/>
        <v>0</v>
      </c>
      <c r="M103" s="144">
        <f t="shared" si="64"/>
        <v>0</v>
      </c>
      <c r="N103" s="144">
        <f t="shared" si="64"/>
        <v>0</v>
      </c>
      <c r="O103" s="144">
        <f t="shared" si="64"/>
        <v>0</v>
      </c>
      <c r="P103" s="144">
        <f t="shared" si="64"/>
        <v>0</v>
      </c>
      <c r="Q103" s="144">
        <f t="shared" si="64"/>
        <v>-841.43835616438355</v>
      </c>
      <c r="R103" s="144">
        <f t="shared" si="64"/>
        <v>-832.19178082191786</v>
      </c>
      <c r="S103" s="144">
        <f t="shared" si="64"/>
        <v>0</v>
      </c>
      <c r="T103" s="144">
        <f t="shared" si="64"/>
        <v>0</v>
      </c>
      <c r="U103" s="144">
        <f t="shared" si="64"/>
        <v>0</v>
      </c>
      <c r="V103" s="144">
        <f t="shared" si="64"/>
        <v>0</v>
      </c>
      <c r="W103" s="144">
        <f t="shared" si="64"/>
        <v>0</v>
      </c>
      <c r="X103" s="144">
        <f t="shared" si="64"/>
        <v>0</v>
      </c>
      <c r="Y103" s="144">
        <f t="shared" si="64"/>
        <v>0</v>
      </c>
      <c r="Z103" s="144">
        <f t="shared" si="64"/>
        <v>0</v>
      </c>
      <c r="AA103" s="144">
        <f t="shared" si="64"/>
        <v>0</v>
      </c>
      <c r="AB103" s="144">
        <f t="shared" si="64"/>
        <v>0</v>
      </c>
      <c r="AC103" s="144">
        <f t="shared" si="64"/>
        <v>0</v>
      </c>
      <c r="AD103" s="144">
        <f t="shared" si="64"/>
        <v>0</v>
      </c>
      <c r="AE103" s="144">
        <f t="shared" si="64"/>
        <v>0</v>
      </c>
      <c r="AF103" s="144">
        <f t="shared" si="64"/>
        <v>0</v>
      </c>
      <c r="AG103" s="144">
        <f t="shared" si="64"/>
        <v>0</v>
      </c>
      <c r="AH103" s="144">
        <f t="shared" si="64"/>
        <v>0</v>
      </c>
      <c r="AI103" s="144">
        <f t="shared" si="64"/>
        <v>0</v>
      </c>
      <c r="AJ103" s="144">
        <f t="shared" si="64"/>
        <v>0</v>
      </c>
      <c r="AK103" s="144">
        <f t="shared" si="64"/>
        <v>0</v>
      </c>
      <c r="AL103" s="144">
        <f t="shared" si="64"/>
        <v>0</v>
      </c>
      <c r="AM103" s="144">
        <f t="shared" si="64"/>
        <v>0</v>
      </c>
      <c r="AN103" s="144">
        <f t="shared" si="64"/>
        <v>0</v>
      </c>
      <c r="AO103" s="144">
        <f t="shared" si="64"/>
        <v>0</v>
      </c>
      <c r="AP103" s="144">
        <f t="shared" si="64"/>
        <v>0</v>
      </c>
      <c r="AQ103" s="144">
        <f t="shared" si="64"/>
        <v>0</v>
      </c>
      <c r="AR103" s="144">
        <f t="shared" si="64"/>
        <v>0</v>
      </c>
      <c r="AS103" s="144">
        <f t="shared" si="64"/>
        <v>0</v>
      </c>
      <c r="AT103" s="144">
        <f t="shared" si="64"/>
        <v>0</v>
      </c>
      <c r="AU103" s="144">
        <f t="shared" si="64"/>
        <v>0</v>
      </c>
      <c r="AV103" s="144">
        <f t="shared" si="64"/>
        <v>0</v>
      </c>
      <c r="AW103" s="144">
        <f t="shared" si="64"/>
        <v>0</v>
      </c>
      <c r="AX103" s="144">
        <f t="shared" si="64"/>
        <v>0</v>
      </c>
      <c r="AY103" s="144">
        <f t="shared" si="64"/>
        <v>0</v>
      </c>
      <c r="AZ103" s="144">
        <f t="shared" si="64"/>
        <v>0</v>
      </c>
      <c r="BA103" s="144">
        <f t="shared" si="64"/>
        <v>0</v>
      </c>
      <c r="BB103" s="144">
        <f t="shared" si="64"/>
        <v>0</v>
      </c>
      <c r="BC103" s="144">
        <f t="shared" si="64"/>
        <v>0</v>
      </c>
      <c r="BD103" s="144">
        <f t="shared" si="64"/>
        <v>0</v>
      </c>
      <c r="BE103" s="144">
        <f t="shared" si="64"/>
        <v>0</v>
      </c>
      <c r="BF103" s="144">
        <f t="shared" si="64"/>
        <v>0</v>
      </c>
      <c r="BG103" s="144">
        <f t="shared" si="64"/>
        <v>0</v>
      </c>
      <c r="BH103" s="144">
        <f t="shared" si="64"/>
        <v>0</v>
      </c>
      <c r="BI103" s="144">
        <f t="shared" si="64"/>
        <v>0</v>
      </c>
      <c r="BJ103" s="144">
        <f t="shared" si="64"/>
        <v>0</v>
      </c>
      <c r="BK103" s="144">
        <f t="shared" si="64"/>
        <v>0</v>
      </c>
      <c r="BL103" s="144">
        <f t="shared" si="64"/>
        <v>0</v>
      </c>
      <c r="BM103" s="144">
        <f t="shared" si="64"/>
        <v>0</v>
      </c>
      <c r="BN103" s="144">
        <f t="shared" si="64"/>
        <v>0</v>
      </c>
      <c r="BO103" s="144">
        <f t="shared" si="64"/>
        <v>0</v>
      </c>
      <c r="BP103" s="144">
        <f t="shared" si="64"/>
        <v>0</v>
      </c>
      <c r="BQ103" s="144">
        <f t="shared" si="64"/>
        <v>0</v>
      </c>
      <c r="BR103" s="144">
        <f t="shared" si="64"/>
        <v>0</v>
      </c>
      <c r="BS103" s="144">
        <f t="shared" si="64"/>
        <v>0</v>
      </c>
      <c r="BT103" s="144">
        <f t="shared" si="64"/>
        <v>0</v>
      </c>
      <c r="BU103" s="144">
        <f t="shared" si="64"/>
        <v>0</v>
      </c>
      <c r="BV103" s="144">
        <f t="shared" si="64"/>
        <v>0</v>
      </c>
      <c r="BW103" s="144">
        <f t="shared" ref="BW103:DJ103" si="65">-AVERAGE(BW99,BW102)*$F103*(BW$15-BW$14)/365</f>
        <v>0</v>
      </c>
      <c r="BX103" s="144">
        <f t="shared" si="65"/>
        <v>0</v>
      </c>
      <c r="BY103" s="144">
        <f t="shared" si="65"/>
        <v>0</v>
      </c>
      <c r="BZ103" s="144">
        <f t="shared" si="65"/>
        <v>0</v>
      </c>
      <c r="CA103" s="144">
        <f t="shared" si="65"/>
        <v>0</v>
      </c>
      <c r="CB103" s="144">
        <f t="shared" si="65"/>
        <v>0</v>
      </c>
      <c r="CC103" s="144">
        <f t="shared" si="65"/>
        <v>0</v>
      </c>
      <c r="CD103" s="144">
        <f t="shared" si="65"/>
        <v>0</v>
      </c>
      <c r="CE103" s="144">
        <f t="shared" si="65"/>
        <v>0</v>
      </c>
      <c r="CF103" s="144">
        <f t="shared" si="65"/>
        <v>0</v>
      </c>
      <c r="CG103" s="144">
        <f t="shared" si="65"/>
        <v>0</v>
      </c>
      <c r="CH103" s="144">
        <f t="shared" si="65"/>
        <v>0</v>
      </c>
      <c r="CI103" s="144">
        <f t="shared" si="65"/>
        <v>0</v>
      </c>
      <c r="CJ103" s="144">
        <f t="shared" si="65"/>
        <v>0</v>
      </c>
      <c r="CK103" s="144">
        <f t="shared" si="65"/>
        <v>0</v>
      </c>
      <c r="CL103" s="144">
        <f t="shared" si="65"/>
        <v>0</v>
      </c>
      <c r="CM103" s="144">
        <f t="shared" si="65"/>
        <v>0</v>
      </c>
      <c r="CN103" s="144">
        <f t="shared" si="65"/>
        <v>0</v>
      </c>
      <c r="CO103" s="144">
        <f t="shared" si="65"/>
        <v>0</v>
      </c>
      <c r="CP103" s="144">
        <f t="shared" si="65"/>
        <v>0</v>
      </c>
      <c r="CQ103" s="144">
        <f t="shared" si="65"/>
        <v>0</v>
      </c>
      <c r="CR103" s="144">
        <f t="shared" si="65"/>
        <v>0</v>
      </c>
      <c r="CS103" s="144">
        <f t="shared" si="65"/>
        <v>0</v>
      </c>
      <c r="CT103" s="144">
        <f t="shared" si="65"/>
        <v>0</v>
      </c>
      <c r="CU103" s="144">
        <f t="shared" si="65"/>
        <v>0</v>
      </c>
      <c r="CV103" s="144">
        <f t="shared" si="65"/>
        <v>0</v>
      </c>
      <c r="CW103" s="144">
        <f t="shared" si="65"/>
        <v>0</v>
      </c>
      <c r="CX103" s="144">
        <f t="shared" si="65"/>
        <v>0</v>
      </c>
      <c r="CY103" s="144">
        <f t="shared" si="65"/>
        <v>0</v>
      </c>
      <c r="CZ103" s="144">
        <f t="shared" si="65"/>
        <v>0</v>
      </c>
      <c r="DA103" s="144">
        <f t="shared" si="65"/>
        <v>0</v>
      </c>
      <c r="DB103" s="144">
        <f t="shared" si="65"/>
        <v>0</v>
      </c>
      <c r="DC103" s="144">
        <f t="shared" si="65"/>
        <v>0</v>
      </c>
      <c r="DD103" s="144">
        <f t="shared" si="65"/>
        <v>0</v>
      </c>
      <c r="DE103" s="144">
        <f t="shared" si="65"/>
        <v>0</v>
      </c>
      <c r="DF103" s="144">
        <f t="shared" si="65"/>
        <v>0</v>
      </c>
      <c r="DG103" s="144">
        <f t="shared" si="65"/>
        <v>0</v>
      </c>
      <c r="DH103" s="144">
        <f t="shared" si="65"/>
        <v>0</v>
      </c>
      <c r="DI103" s="144">
        <f t="shared" si="65"/>
        <v>0</v>
      </c>
      <c r="DJ103" s="144">
        <f t="shared" si="65"/>
        <v>0</v>
      </c>
    </row>
    <row r="104" spans="1:114" x14ac:dyDescent="0.25">
      <c r="I104" s="144"/>
      <c r="J104" s="144"/>
      <c r="K104" s="144"/>
      <c r="L104" s="144"/>
      <c r="M104" s="144"/>
      <c r="N104" s="144"/>
      <c r="O104" s="144"/>
      <c r="P104" s="144"/>
      <c r="Q104" s="144"/>
      <c r="R104" s="144"/>
      <c r="S104" s="144"/>
      <c r="T104" s="144"/>
      <c r="U104" s="144"/>
      <c r="V104" s="144"/>
      <c r="W104" s="144"/>
      <c r="X104" s="144"/>
      <c r="Y104" s="144"/>
      <c r="Z104" s="14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c r="CN104" s="144"/>
      <c r="CO104" s="144"/>
      <c r="CP104" s="144"/>
      <c r="CQ104" s="144"/>
      <c r="CR104" s="144"/>
      <c r="CS104" s="144"/>
      <c r="CT104" s="144"/>
      <c r="CU104" s="144"/>
      <c r="CV104" s="144"/>
      <c r="CW104" s="144"/>
      <c r="CX104" s="144"/>
      <c r="CY104" s="144"/>
      <c r="CZ104" s="144"/>
      <c r="DA104" s="144"/>
      <c r="DB104" s="144"/>
      <c r="DC104" s="144"/>
      <c r="DD104" s="144"/>
      <c r="DE104" s="144"/>
      <c r="DF104" s="144"/>
      <c r="DG104" s="144"/>
      <c r="DH104" s="144"/>
      <c r="DI104" s="144"/>
      <c r="DJ104" s="144"/>
    </row>
    <row r="105" spans="1:114" s="187" customFormat="1" x14ac:dyDescent="0.25">
      <c r="A105" s="46"/>
      <c r="B105" s="187" t="s">
        <v>318</v>
      </c>
      <c r="I105" s="188">
        <f>SUM(J105:DJ105)</f>
        <v>160000</v>
      </c>
      <c r="J105" s="188">
        <f t="shared" ref="J105:AO105" si="66">SUM(J43,J51,J93,J100)</f>
        <v>0</v>
      </c>
      <c r="K105" s="188">
        <f t="shared" si="66"/>
        <v>0</v>
      </c>
      <c r="L105" s="188">
        <f t="shared" si="66"/>
        <v>0</v>
      </c>
      <c r="M105" s="188">
        <f t="shared" si="66"/>
        <v>18000</v>
      </c>
      <c r="N105" s="188">
        <f t="shared" si="66"/>
        <v>0</v>
      </c>
      <c r="O105" s="188">
        <f t="shared" si="66"/>
        <v>0</v>
      </c>
      <c r="P105" s="188">
        <f t="shared" si="66"/>
        <v>0</v>
      </c>
      <c r="Q105" s="188">
        <f t="shared" si="66"/>
        <v>115000</v>
      </c>
      <c r="R105" s="188">
        <f t="shared" si="66"/>
        <v>0</v>
      </c>
      <c r="S105" s="188">
        <f t="shared" si="66"/>
        <v>0</v>
      </c>
      <c r="T105" s="188">
        <f t="shared" si="66"/>
        <v>0</v>
      </c>
      <c r="U105" s="188">
        <f t="shared" si="66"/>
        <v>27000</v>
      </c>
      <c r="V105" s="188">
        <f t="shared" si="66"/>
        <v>0</v>
      </c>
      <c r="W105" s="188">
        <f t="shared" si="66"/>
        <v>0</v>
      </c>
      <c r="X105" s="188">
        <f t="shared" si="66"/>
        <v>0</v>
      </c>
      <c r="Y105" s="188">
        <f t="shared" si="66"/>
        <v>0</v>
      </c>
      <c r="Z105" s="188">
        <f t="shared" si="66"/>
        <v>0</v>
      </c>
      <c r="AA105" s="188">
        <f t="shared" si="66"/>
        <v>0</v>
      </c>
      <c r="AB105" s="188">
        <f t="shared" si="66"/>
        <v>0</v>
      </c>
      <c r="AC105" s="188">
        <f t="shared" si="66"/>
        <v>0</v>
      </c>
      <c r="AD105" s="188">
        <f t="shared" si="66"/>
        <v>0</v>
      </c>
      <c r="AE105" s="188">
        <f t="shared" si="66"/>
        <v>0</v>
      </c>
      <c r="AF105" s="188">
        <f t="shared" si="66"/>
        <v>0</v>
      </c>
      <c r="AG105" s="188">
        <f t="shared" si="66"/>
        <v>0</v>
      </c>
      <c r="AH105" s="188">
        <f t="shared" si="66"/>
        <v>0</v>
      </c>
      <c r="AI105" s="188">
        <f t="shared" si="66"/>
        <v>0</v>
      </c>
      <c r="AJ105" s="188">
        <f t="shared" si="66"/>
        <v>0</v>
      </c>
      <c r="AK105" s="188">
        <f t="shared" si="66"/>
        <v>0</v>
      </c>
      <c r="AL105" s="188">
        <f t="shared" si="66"/>
        <v>0</v>
      </c>
      <c r="AM105" s="188">
        <f t="shared" si="66"/>
        <v>0</v>
      </c>
      <c r="AN105" s="188">
        <f t="shared" si="66"/>
        <v>0</v>
      </c>
      <c r="AO105" s="188">
        <f t="shared" si="66"/>
        <v>0</v>
      </c>
      <c r="AP105" s="188">
        <f t="shared" ref="AP105:BU105" si="67">SUM(AP43,AP51,AP93,AP100)</f>
        <v>0</v>
      </c>
      <c r="AQ105" s="188">
        <f t="shared" si="67"/>
        <v>0</v>
      </c>
      <c r="AR105" s="188">
        <f t="shared" si="67"/>
        <v>0</v>
      </c>
      <c r="AS105" s="188">
        <f t="shared" si="67"/>
        <v>0</v>
      </c>
      <c r="AT105" s="188">
        <f t="shared" si="67"/>
        <v>0</v>
      </c>
      <c r="AU105" s="188">
        <f t="shared" si="67"/>
        <v>0</v>
      </c>
      <c r="AV105" s="188">
        <f t="shared" si="67"/>
        <v>0</v>
      </c>
      <c r="AW105" s="188">
        <f t="shared" si="67"/>
        <v>0</v>
      </c>
      <c r="AX105" s="188">
        <f t="shared" si="67"/>
        <v>0</v>
      </c>
      <c r="AY105" s="188">
        <f t="shared" si="67"/>
        <v>0</v>
      </c>
      <c r="AZ105" s="188">
        <f t="shared" si="67"/>
        <v>0</v>
      </c>
      <c r="BA105" s="188">
        <f t="shared" si="67"/>
        <v>0</v>
      </c>
      <c r="BB105" s="188">
        <f t="shared" si="67"/>
        <v>0</v>
      </c>
      <c r="BC105" s="188">
        <f t="shared" si="67"/>
        <v>0</v>
      </c>
      <c r="BD105" s="188">
        <f t="shared" si="67"/>
        <v>0</v>
      </c>
      <c r="BE105" s="188">
        <f t="shared" si="67"/>
        <v>0</v>
      </c>
      <c r="BF105" s="188">
        <f t="shared" si="67"/>
        <v>0</v>
      </c>
      <c r="BG105" s="188">
        <f t="shared" si="67"/>
        <v>0</v>
      </c>
      <c r="BH105" s="188">
        <f t="shared" si="67"/>
        <v>0</v>
      </c>
      <c r="BI105" s="188">
        <f t="shared" si="67"/>
        <v>0</v>
      </c>
      <c r="BJ105" s="188">
        <f t="shared" si="67"/>
        <v>0</v>
      </c>
      <c r="BK105" s="188">
        <f t="shared" si="67"/>
        <v>0</v>
      </c>
      <c r="BL105" s="188">
        <f t="shared" si="67"/>
        <v>0</v>
      </c>
      <c r="BM105" s="188">
        <f t="shared" si="67"/>
        <v>0</v>
      </c>
      <c r="BN105" s="188">
        <f t="shared" si="67"/>
        <v>0</v>
      </c>
      <c r="BO105" s="188">
        <f t="shared" si="67"/>
        <v>0</v>
      </c>
      <c r="BP105" s="188">
        <f t="shared" si="67"/>
        <v>0</v>
      </c>
      <c r="BQ105" s="188">
        <f t="shared" si="67"/>
        <v>0</v>
      </c>
      <c r="BR105" s="188">
        <f t="shared" si="67"/>
        <v>0</v>
      </c>
      <c r="BS105" s="188">
        <f t="shared" si="67"/>
        <v>0</v>
      </c>
      <c r="BT105" s="188">
        <f t="shared" si="67"/>
        <v>0</v>
      </c>
      <c r="BU105" s="188">
        <f t="shared" si="67"/>
        <v>0</v>
      </c>
      <c r="BV105" s="188">
        <f t="shared" ref="BV105:DA105" si="68">SUM(BV43,BV51,BV93,BV100)</f>
        <v>0</v>
      </c>
      <c r="BW105" s="188">
        <f t="shared" si="68"/>
        <v>0</v>
      </c>
      <c r="BX105" s="188">
        <f t="shared" si="68"/>
        <v>0</v>
      </c>
      <c r="BY105" s="188">
        <f t="shared" si="68"/>
        <v>0</v>
      </c>
      <c r="BZ105" s="188">
        <f t="shared" si="68"/>
        <v>0</v>
      </c>
      <c r="CA105" s="188">
        <f t="shared" si="68"/>
        <v>0</v>
      </c>
      <c r="CB105" s="188">
        <f t="shared" si="68"/>
        <v>0</v>
      </c>
      <c r="CC105" s="188">
        <f t="shared" si="68"/>
        <v>0</v>
      </c>
      <c r="CD105" s="188">
        <f t="shared" si="68"/>
        <v>0</v>
      </c>
      <c r="CE105" s="188">
        <f t="shared" si="68"/>
        <v>0</v>
      </c>
      <c r="CF105" s="188">
        <f t="shared" si="68"/>
        <v>0</v>
      </c>
      <c r="CG105" s="188">
        <f t="shared" si="68"/>
        <v>0</v>
      </c>
      <c r="CH105" s="188">
        <f t="shared" si="68"/>
        <v>0</v>
      </c>
      <c r="CI105" s="188">
        <f t="shared" si="68"/>
        <v>0</v>
      </c>
      <c r="CJ105" s="188">
        <f t="shared" si="68"/>
        <v>0</v>
      </c>
      <c r="CK105" s="188">
        <f t="shared" si="68"/>
        <v>0</v>
      </c>
      <c r="CL105" s="188">
        <f t="shared" si="68"/>
        <v>0</v>
      </c>
      <c r="CM105" s="188">
        <f t="shared" si="68"/>
        <v>0</v>
      </c>
      <c r="CN105" s="188">
        <f t="shared" si="68"/>
        <v>0</v>
      </c>
      <c r="CO105" s="188">
        <f t="shared" si="68"/>
        <v>0</v>
      </c>
      <c r="CP105" s="188">
        <f t="shared" si="68"/>
        <v>0</v>
      </c>
      <c r="CQ105" s="188">
        <f t="shared" si="68"/>
        <v>0</v>
      </c>
      <c r="CR105" s="188">
        <f t="shared" si="68"/>
        <v>0</v>
      </c>
      <c r="CS105" s="188">
        <f t="shared" si="68"/>
        <v>0</v>
      </c>
      <c r="CT105" s="188">
        <f t="shared" si="68"/>
        <v>0</v>
      </c>
      <c r="CU105" s="188">
        <f t="shared" si="68"/>
        <v>0</v>
      </c>
      <c r="CV105" s="188">
        <f t="shared" si="68"/>
        <v>0</v>
      </c>
      <c r="CW105" s="188">
        <f t="shared" si="68"/>
        <v>0</v>
      </c>
      <c r="CX105" s="188">
        <f t="shared" si="68"/>
        <v>0</v>
      </c>
      <c r="CY105" s="188">
        <f t="shared" si="68"/>
        <v>0</v>
      </c>
      <c r="CZ105" s="188">
        <f t="shared" si="68"/>
        <v>0</v>
      </c>
      <c r="DA105" s="188">
        <f t="shared" si="68"/>
        <v>0</v>
      </c>
      <c r="DB105" s="188">
        <f t="shared" ref="DB105:DJ105" si="69">SUM(DB43,DB51,DB93,DB100)</f>
        <v>0</v>
      </c>
      <c r="DC105" s="188">
        <f t="shared" si="69"/>
        <v>0</v>
      </c>
      <c r="DD105" s="188">
        <f t="shared" si="69"/>
        <v>0</v>
      </c>
      <c r="DE105" s="188">
        <f t="shared" si="69"/>
        <v>0</v>
      </c>
      <c r="DF105" s="188">
        <f t="shared" si="69"/>
        <v>0</v>
      </c>
      <c r="DG105" s="188">
        <f t="shared" si="69"/>
        <v>0</v>
      </c>
      <c r="DH105" s="188">
        <f t="shared" si="69"/>
        <v>0</v>
      </c>
      <c r="DI105" s="188">
        <f t="shared" si="69"/>
        <v>0</v>
      </c>
      <c r="DJ105" s="188">
        <f t="shared" si="69"/>
        <v>0</v>
      </c>
    </row>
    <row r="106" spans="1:114" s="21" customFormat="1" x14ac:dyDescent="0.25">
      <c r="A106" s="46"/>
      <c r="B106" s="21" t="s">
        <v>319</v>
      </c>
      <c r="I106" s="63">
        <f ca="1">SUM(J106:DJ106)</f>
        <v>-160000</v>
      </c>
      <c r="J106" s="63">
        <f t="shared" ref="J106:AO106" ca="1" si="70">SUM(J44,J87,J94,J101)</f>
        <v>0</v>
      </c>
      <c r="K106" s="63">
        <f t="shared" ca="1" si="70"/>
        <v>0</v>
      </c>
      <c r="L106" s="63">
        <f t="shared" ca="1" si="70"/>
        <v>0</v>
      </c>
      <c r="M106" s="63">
        <f t="shared" ca="1" si="70"/>
        <v>0</v>
      </c>
      <c r="N106" s="63">
        <f t="shared" ca="1" si="70"/>
        <v>0</v>
      </c>
      <c r="O106" s="63">
        <f t="shared" ca="1" si="70"/>
        <v>0</v>
      </c>
      <c r="P106" s="63">
        <f t="shared" ca="1" si="70"/>
        <v>0</v>
      </c>
      <c r="Q106" s="63">
        <f t="shared" ca="1" si="70"/>
        <v>0</v>
      </c>
      <c r="R106" s="63">
        <f t="shared" ca="1" si="70"/>
        <v>-100000</v>
      </c>
      <c r="S106" s="63">
        <f t="shared" ca="1" si="70"/>
        <v>0</v>
      </c>
      <c r="T106" s="63">
        <f t="shared" ca="1" si="70"/>
        <v>0</v>
      </c>
      <c r="U106" s="63">
        <f t="shared" ca="1" si="70"/>
        <v>0</v>
      </c>
      <c r="V106" s="63">
        <f t="shared" ca="1" si="70"/>
        <v>0</v>
      </c>
      <c r="W106" s="63">
        <f t="shared" ca="1" si="70"/>
        <v>0</v>
      </c>
      <c r="X106" s="63">
        <f t="shared" ca="1" si="70"/>
        <v>0</v>
      </c>
      <c r="Y106" s="63">
        <f t="shared" ca="1" si="70"/>
        <v>-428.57142857142856</v>
      </c>
      <c r="Z106" s="63">
        <f t="shared" ca="1" si="70"/>
        <v>-428.57142857142856</v>
      </c>
      <c r="AA106" s="63">
        <f t="shared" ca="1" si="70"/>
        <v>-428.57142857142856</v>
      </c>
      <c r="AB106" s="63">
        <f t="shared" ca="1" si="70"/>
        <v>-428.57142857142856</v>
      </c>
      <c r="AC106" s="63">
        <f t="shared" ca="1" si="70"/>
        <v>-828.40671965541333</v>
      </c>
      <c r="AD106" s="63">
        <f t="shared" ca="1" si="70"/>
        <v>-831.40548433854315</v>
      </c>
      <c r="AE106" s="63">
        <f t="shared" ca="1" si="70"/>
        <v>-834.42673975679645</v>
      </c>
      <c r="AF106" s="63">
        <f t="shared" ca="1" si="70"/>
        <v>-837.47065459068676</v>
      </c>
      <c r="AG106" s="63">
        <f t="shared" ca="1" si="70"/>
        <v>-1227.2819483767757</v>
      </c>
      <c r="AH106" s="63">
        <f t="shared" ca="1" si="70"/>
        <v>-1233.2722772753159</v>
      </c>
      <c r="AI106" s="63">
        <f t="shared" ca="1" si="70"/>
        <v>-1239.307533640595</v>
      </c>
      <c r="AJ106" s="63">
        <f t="shared" ca="1" si="70"/>
        <v>-1245.3880544286135</v>
      </c>
      <c r="AK106" s="63">
        <f t="shared" ca="1" si="70"/>
        <v>-2076.3046123526815</v>
      </c>
      <c r="AL106" s="63">
        <f t="shared" ca="1" si="70"/>
        <v>-2088.662611231041</v>
      </c>
      <c r="AM106" s="63">
        <f t="shared" ca="1" si="70"/>
        <v>-2101.1132951009877</v>
      </c>
      <c r="AN106" s="63">
        <f t="shared" ca="1" si="70"/>
        <v>-2113.6573590999596</v>
      </c>
      <c r="AO106" s="63">
        <f t="shared" ca="1" si="70"/>
        <v>-2126.2955035789237</v>
      </c>
      <c r="AP106" s="63">
        <f t="shared" ref="AP106:BU106" ca="1" si="71">SUM(AP44,AP87,AP94,AP101)</f>
        <v>-2139.0284341414799</v>
      </c>
      <c r="AQ106" s="63">
        <f t="shared" ca="1" si="71"/>
        <v>-2151.8568616832554</v>
      </c>
      <c r="AR106" s="63">
        <f t="shared" ca="1" si="71"/>
        <v>-2164.7815024315937</v>
      </c>
      <c r="AS106" s="63">
        <f t="shared" ca="1" si="71"/>
        <v>-2177.8030779855449</v>
      </c>
      <c r="AT106" s="63">
        <f t="shared" ca="1" si="71"/>
        <v>-2190.9223153561511</v>
      </c>
      <c r="AU106" s="63">
        <f t="shared" ca="1" si="71"/>
        <v>-2204.1399470070364</v>
      </c>
      <c r="AV106" s="63">
        <f t="shared" ca="1" si="71"/>
        <v>-2217.4567108953033</v>
      </c>
      <c r="AW106" s="63">
        <f t="shared" ca="1" si="71"/>
        <v>-2230.8733505127325</v>
      </c>
      <c r="AX106" s="63">
        <f t="shared" ca="1" si="71"/>
        <v>-2244.3906149272921</v>
      </c>
      <c r="AY106" s="63">
        <f t="shared" ca="1" si="71"/>
        <v>-2258.0092588249613</v>
      </c>
      <c r="AZ106" s="63">
        <f t="shared" ca="1" si="71"/>
        <v>-2271.7300425518629</v>
      </c>
      <c r="BA106" s="63">
        <f t="shared" ca="1" si="71"/>
        <v>-1856.9823035852874</v>
      </c>
      <c r="BB106" s="63">
        <f t="shared" ca="1" si="71"/>
        <v>-1870.9096708621769</v>
      </c>
      <c r="BC106" s="63">
        <f t="shared" ca="1" si="71"/>
        <v>-1884.9414933936434</v>
      </c>
      <c r="BD106" s="63">
        <f t="shared" ca="1" si="71"/>
        <v>-1899.0785545940957</v>
      </c>
      <c r="BE106" s="63">
        <f t="shared" ca="1" si="71"/>
        <v>-1913.3216437535516</v>
      </c>
      <c r="BF106" s="63">
        <f t="shared" ca="1" si="71"/>
        <v>-1927.6715560817033</v>
      </c>
      <c r="BG106" s="63">
        <f t="shared" ca="1" si="71"/>
        <v>-1942.129092752316</v>
      </c>
      <c r="BH106" s="63">
        <f t="shared" ca="1" si="71"/>
        <v>-1956.6950609479582</v>
      </c>
      <c r="BI106" s="63">
        <f t="shared" ca="1" si="71"/>
        <v>0</v>
      </c>
      <c r="BJ106" s="63">
        <f t="shared" ca="1" si="71"/>
        <v>0</v>
      </c>
      <c r="BK106" s="63">
        <f t="shared" ca="1" si="71"/>
        <v>0</v>
      </c>
      <c r="BL106" s="63">
        <f t="shared" ca="1" si="71"/>
        <v>0</v>
      </c>
      <c r="BM106" s="63">
        <f t="shared" ca="1" si="71"/>
        <v>0</v>
      </c>
      <c r="BN106" s="63">
        <f t="shared" ca="1" si="71"/>
        <v>0</v>
      </c>
      <c r="BO106" s="63">
        <f t="shared" ca="1" si="71"/>
        <v>0</v>
      </c>
      <c r="BP106" s="63">
        <f t="shared" ca="1" si="71"/>
        <v>0</v>
      </c>
      <c r="BQ106" s="63">
        <f t="shared" ca="1" si="71"/>
        <v>0</v>
      </c>
      <c r="BR106" s="63">
        <f t="shared" ca="1" si="71"/>
        <v>0</v>
      </c>
      <c r="BS106" s="63">
        <f t="shared" ca="1" si="71"/>
        <v>0</v>
      </c>
      <c r="BT106" s="63">
        <f t="shared" ca="1" si="71"/>
        <v>0</v>
      </c>
      <c r="BU106" s="63">
        <f t="shared" ca="1" si="71"/>
        <v>0</v>
      </c>
      <c r="BV106" s="63">
        <f t="shared" ref="BV106:DA106" ca="1" si="72">SUM(BV44,BV87,BV94,BV101)</f>
        <v>0</v>
      </c>
      <c r="BW106" s="63">
        <f t="shared" ca="1" si="72"/>
        <v>0</v>
      </c>
      <c r="BX106" s="63">
        <f t="shared" ca="1" si="72"/>
        <v>0</v>
      </c>
      <c r="BY106" s="63">
        <f t="shared" ca="1" si="72"/>
        <v>0</v>
      </c>
      <c r="BZ106" s="63">
        <f t="shared" ca="1" si="72"/>
        <v>0</v>
      </c>
      <c r="CA106" s="63">
        <f t="shared" ca="1" si="72"/>
        <v>0</v>
      </c>
      <c r="CB106" s="63">
        <f t="shared" ca="1" si="72"/>
        <v>0</v>
      </c>
      <c r="CC106" s="63">
        <f t="shared" ca="1" si="72"/>
        <v>0</v>
      </c>
      <c r="CD106" s="63">
        <f t="shared" ca="1" si="72"/>
        <v>0</v>
      </c>
      <c r="CE106" s="63">
        <f t="shared" ca="1" si="72"/>
        <v>0</v>
      </c>
      <c r="CF106" s="63">
        <f t="shared" ca="1" si="72"/>
        <v>0</v>
      </c>
      <c r="CG106" s="63">
        <f t="shared" ca="1" si="72"/>
        <v>0</v>
      </c>
      <c r="CH106" s="63">
        <f t="shared" ca="1" si="72"/>
        <v>0</v>
      </c>
      <c r="CI106" s="63">
        <f t="shared" ca="1" si="72"/>
        <v>0</v>
      </c>
      <c r="CJ106" s="63">
        <f t="shared" ca="1" si="72"/>
        <v>0</v>
      </c>
      <c r="CK106" s="63">
        <f t="shared" ca="1" si="72"/>
        <v>0</v>
      </c>
      <c r="CL106" s="63">
        <f t="shared" ca="1" si="72"/>
        <v>0</v>
      </c>
      <c r="CM106" s="63">
        <f t="shared" ca="1" si="72"/>
        <v>0</v>
      </c>
      <c r="CN106" s="63">
        <f t="shared" ca="1" si="72"/>
        <v>0</v>
      </c>
      <c r="CO106" s="63">
        <f t="shared" ca="1" si="72"/>
        <v>0</v>
      </c>
      <c r="CP106" s="63">
        <f t="shared" ca="1" si="72"/>
        <v>0</v>
      </c>
      <c r="CQ106" s="63">
        <f t="shared" ca="1" si="72"/>
        <v>0</v>
      </c>
      <c r="CR106" s="63">
        <f t="shared" ca="1" si="72"/>
        <v>0</v>
      </c>
      <c r="CS106" s="63">
        <f t="shared" ca="1" si="72"/>
        <v>0</v>
      </c>
      <c r="CT106" s="63">
        <f t="shared" ca="1" si="72"/>
        <v>0</v>
      </c>
      <c r="CU106" s="63">
        <f t="shared" ca="1" si="72"/>
        <v>0</v>
      </c>
      <c r="CV106" s="63">
        <f t="shared" ca="1" si="72"/>
        <v>0</v>
      </c>
      <c r="CW106" s="63">
        <f t="shared" ca="1" si="72"/>
        <v>0</v>
      </c>
      <c r="CX106" s="63">
        <f t="shared" ca="1" si="72"/>
        <v>0</v>
      </c>
      <c r="CY106" s="63">
        <f t="shared" ca="1" si="72"/>
        <v>0</v>
      </c>
      <c r="CZ106" s="63">
        <f t="shared" ca="1" si="72"/>
        <v>0</v>
      </c>
      <c r="DA106" s="63">
        <f t="shared" ca="1" si="72"/>
        <v>0</v>
      </c>
      <c r="DB106" s="63">
        <f t="shared" ref="DB106:DJ106" ca="1" si="73">SUM(DB44,DB87,DB94,DB101)</f>
        <v>0</v>
      </c>
      <c r="DC106" s="63">
        <f t="shared" ca="1" si="73"/>
        <v>0</v>
      </c>
      <c r="DD106" s="63">
        <f t="shared" ca="1" si="73"/>
        <v>0</v>
      </c>
      <c r="DE106" s="63">
        <f t="shared" ca="1" si="73"/>
        <v>0</v>
      </c>
      <c r="DF106" s="63">
        <f t="shared" ca="1" si="73"/>
        <v>0</v>
      </c>
      <c r="DG106" s="63">
        <f t="shared" ca="1" si="73"/>
        <v>0</v>
      </c>
      <c r="DH106" s="63">
        <f t="shared" ca="1" si="73"/>
        <v>0</v>
      </c>
      <c r="DI106" s="63">
        <f t="shared" ca="1" si="73"/>
        <v>0</v>
      </c>
      <c r="DJ106" s="63">
        <f t="shared" ca="1" si="73"/>
        <v>0</v>
      </c>
    </row>
    <row r="107" spans="1:114" s="189" customFormat="1" x14ac:dyDescent="0.25">
      <c r="A107" s="46"/>
      <c r="B107" s="189" t="s">
        <v>302</v>
      </c>
      <c r="I107" s="190">
        <f ca="1">SUM(J107:DJ107)</f>
        <v>-21951</v>
      </c>
      <c r="J107" s="190">
        <f t="shared" ref="J107:AO107" ca="1" si="74">ROUND(SUM(J46,J89,J96,J103),0)</f>
        <v>0</v>
      </c>
      <c r="K107" s="190">
        <f t="shared" ca="1" si="74"/>
        <v>0</v>
      </c>
      <c r="L107" s="190">
        <f t="shared" ca="1" si="74"/>
        <v>0</v>
      </c>
      <c r="M107" s="190">
        <f t="shared" ca="1" si="74"/>
        <v>-114</v>
      </c>
      <c r="N107" s="190">
        <f t="shared" ca="1" si="74"/>
        <v>-224</v>
      </c>
      <c r="O107" s="190">
        <f t="shared" ca="1" si="74"/>
        <v>-226</v>
      </c>
      <c r="P107" s="190">
        <f t="shared" ca="1" si="74"/>
        <v>-229</v>
      </c>
      <c r="Q107" s="190">
        <f t="shared" ca="1" si="74"/>
        <v>-1836</v>
      </c>
      <c r="R107" s="190">
        <f t="shared" ca="1" si="74"/>
        <v>-1910</v>
      </c>
      <c r="S107" s="190">
        <f t="shared" ca="1" si="74"/>
        <v>-415</v>
      </c>
      <c r="T107" s="190">
        <f t="shared" ca="1" si="74"/>
        <v>-420</v>
      </c>
      <c r="U107" s="190">
        <f t="shared" ca="1" si="74"/>
        <v>-591</v>
      </c>
      <c r="V107" s="190">
        <f t="shared" ca="1" si="74"/>
        <v>-746</v>
      </c>
      <c r="W107" s="190">
        <f t="shared" ca="1" si="74"/>
        <v>-755</v>
      </c>
      <c r="X107" s="190">
        <f t="shared" ca="1" si="74"/>
        <v>-763</v>
      </c>
      <c r="Y107" s="190">
        <f t="shared" ca="1" si="74"/>
        <v>-756</v>
      </c>
      <c r="Z107" s="190">
        <f t="shared" ca="1" si="74"/>
        <v>-725</v>
      </c>
      <c r="AA107" s="190">
        <f t="shared" ca="1" si="74"/>
        <v>-719</v>
      </c>
      <c r="AB107" s="190">
        <f t="shared" ca="1" si="74"/>
        <v>-712</v>
      </c>
      <c r="AC107" s="190">
        <f t="shared" ca="1" si="74"/>
        <v>-696</v>
      </c>
      <c r="AD107" s="190">
        <f t="shared" ca="1" si="74"/>
        <v>-664</v>
      </c>
      <c r="AE107" s="190">
        <f t="shared" ca="1" si="74"/>
        <v>-654</v>
      </c>
      <c r="AF107" s="190">
        <f t="shared" ca="1" si="74"/>
        <v>-644</v>
      </c>
      <c r="AG107" s="190">
        <f t="shared" ca="1" si="74"/>
        <v>-625</v>
      </c>
      <c r="AH107" s="190">
        <f t="shared" ca="1" si="74"/>
        <v>-598</v>
      </c>
      <c r="AI107" s="190">
        <f t="shared" ca="1" si="74"/>
        <v>-578</v>
      </c>
      <c r="AJ107" s="190">
        <f t="shared" ca="1" si="74"/>
        <v>-564</v>
      </c>
      <c r="AK107" s="190">
        <f t="shared" ca="1" si="74"/>
        <v>-540</v>
      </c>
      <c r="AL107" s="190">
        <f t="shared" ca="1" si="74"/>
        <v>-502</v>
      </c>
      <c r="AM107" s="190">
        <f t="shared" ca="1" si="74"/>
        <v>-481</v>
      </c>
      <c r="AN107" s="190">
        <f t="shared" ca="1" si="74"/>
        <v>-460</v>
      </c>
      <c r="AO107" s="190">
        <f t="shared" ca="1" si="74"/>
        <v>-432</v>
      </c>
      <c r="AP107" s="190">
        <f t="shared" ref="AP107:BU107" ca="1" si="75">ROUND(SUM(AP46,AP89,AP96,AP103),0)</f>
        <v>-396</v>
      </c>
      <c r="AQ107" s="190">
        <f t="shared" ca="1" si="75"/>
        <v>-374</v>
      </c>
      <c r="AR107" s="190">
        <f t="shared" ca="1" si="75"/>
        <v>-351</v>
      </c>
      <c r="AS107" s="190">
        <f t="shared" ca="1" si="75"/>
        <v>-323</v>
      </c>
      <c r="AT107" s="190">
        <f t="shared" ca="1" si="75"/>
        <v>-289</v>
      </c>
      <c r="AU107" s="190">
        <f t="shared" ca="1" si="75"/>
        <v>-265</v>
      </c>
      <c r="AV107" s="190">
        <f t="shared" ca="1" si="75"/>
        <v>-240</v>
      </c>
      <c r="AW107" s="190">
        <f t="shared" ca="1" si="75"/>
        <v>-212</v>
      </c>
      <c r="AX107" s="190">
        <f t="shared" ca="1" si="75"/>
        <v>-182</v>
      </c>
      <c r="AY107" s="190">
        <f t="shared" ca="1" si="75"/>
        <v>-155</v>
      </c>
      <c r="AZ107" s="190">
        <f t="shared" ca="1" si="75"/>
        <v>-128</v>
      </c>
      <c r="BA107" s="190">
        <f t="shared" ca="1" si="75"/>
        <v>-107</v>
      </c>
      <c r="BB107" s="190">
        <f t="shared" ca="1" si="75"/>
        <v>-91</v>
      </c>
      <c r="BC107" s="190">
        <f t="shared" ca="1" si="75"/>
        <v>-78</v>
      </c>
      <c r="BD107" s="190">
        <f t="shared" ca="1" si="75"/>
        <v>-65</v>
      </c>
      <c r="BE107" s="190">
        <f t="shared" ca="1" si="75"/>
        <v>-51</v>
      </c>
      <c r="BF107" s="190">
        <f t="shared" ca="1" si="75"/>
        <v>-36</v>
      </c>
      <c r="BG107" s="190">
        <f t="shared" ca="1" si="75"/>
        <v>-22</v>
      </c>
      <c r="BH107" s="190">
        <f t="shared" ca="1" si="75"/>
        <v>-7</v>
      </c>
      <c r="BI107" s="190">
        <f t="shared" ca="1" si="75"/>
        <v>0</v>
      </c>
      <c r="BJ107" s="190">
        <f t="shared" ca="1" si="75"/>
        <v>0</v>
      </c>
      <c r="BK107" s="190">
        <f t="shared" ca="1" si="75"/>
        <v>0</v>
      </c>
      <c r="BL107" s="190">
        <f t="shared" ca="1" si="75"/>
        <v>0</v>
      </c>
      <c r="BM107" s="190">
        <f t="shared" ca="1" si="75"/>
        <v>0</v>
      </c>
      <c r="BN107" s="190">
        <f t="shared" ca="1" si="75"/>
        <v>0</v>
      </c>
      <c r="BO107" s="190">
        <f t="shared" ca="1" si="75"/>
        <v>0</v>
      </c>
      <c r="BP107" s="190">
        <f t="shared" ca="1" si="75"/>
        <v>0</v>
      </c>
      <c r="BQ107" s="190">
        <f t="shared" ca="1" si="75"/>
        <v>0</v>
      </c>
      <c r="BR107" s="190">
        <f t="shared" ca="1" si="75"/>
        <v>0</v>
      </c>
      <c r="BS107" s="190">
        <f t="shared" ca="1" si="75"/>
        <v>0</v>
      </c>
      <c r="BT107" s="190">
        <f t="shared" ca="1" si="75"/>
        <v>0</v>
      </c>
      <c r="BU107" s="190">
        <f t="shared" ca="1" si="75"/>
        <v>0</v>
      </c>
      <c r="BV107" s="190">
        <f t="shared" ref="BV107:DA107" ca="1" si="76">ROUND(SUM(BV46,BV89,BV96,BV103),0)</f>
        <v>0</v>
      </c>
      <c r="BW107" s="190">
        <f t="shared" ca="1" si="76"/>
        <v>0</v>
      </c>
      <c r="BX107" s="190">
        <f t="shared" ca="1" si="76"/>
        <v>0</v>
      </c>
      <c r="BY107" s="190">
        <f t="shared" ca="1" si="76"/>
        <v>0</v>
      </c>
      <c r="BZ107" s="190">
        <f t="shared" ca="1" si="76"/>
        <v>0</v>
      </c>
      <c r="CA107" s="190">
        <f t="shared" ca="1" si="76"/>
        <v>0</v>
      </c>
      <c r="CB107" s="190">
        <f t="shared" ca="1" si="76"/>
        <v>0</v>
      </c>
      <c r="CC107" s="190">
        <f t="shared" ca="1" si="76"/>
        <v>0</v>
      </c>
      <c r="CD107" s="190">
        <f t="shared" ca="1" si="76"/>
        <v>0</v>
      </c>
      <c r="CE107" s="190">
        <f t="shared" ca="1" si="76"/>
        <v>0</v>
      </c>
      <c r="CF107" s="190">
        <f t="shared" ca="1" si="76"/>
        <v>0</v>
      </c>
      <c r="CG107" s="190">
        <f t="shared" ca="1" si="76"/>
        <v>0</v>
      </c>
      <c r="CH107" s="190">
        <f t="shared" ca="1" si="76"/>
        <v>0</v>
      </c>
      <c r="CI107" s="190">
        <f t="shared" ca="1" si="76"/>
        <v>0</v>
      </c>
      <c r="CJ107" s="190">
        <f t="shared" ca="1" si="76"/>
        <v>0</v>
      </c>
      <c r="CK107" s="190">
        <f t="shared" ca="1" si="76"/>
        <v>0</v>
      </c>
      <c r="CL107" s="190">
        <f t="shared" ca="1" si="76"/>
        <v>0</v>
      </c>
      <c r="CM107" s="190">
        <f t="shared" ca="1" si="76"/>
        <v>0</v>
      </c>
      <c r="CN107" s="190">
        <f t="shared" ca="1" si="76"/>
        <v>0</v>
      </c>
      <c r="CO107" s="190">
        <f t="shared" ca="1" si="76"/>
        <v>0</v>
      </c>
      <c r="CP107" s="190">
        <f t="shared" ca="1" si="76"/>
        <v>0</v>
      </c>
      <c r="CQ107" s="190">
        <f t="shared" ca="1" si="76"/>
        <v>0</v>
      </c>
      <c r="CR107" s="190">
        <f t="shared" ca="1" si="76"/>
        <v>0</v>
      </c>
      <c r="CS107" s="190">
        <f t="shared" ca="1" si="76"/>
        <v>0</v>
      </c>
      <c r="CT107" s="190">
        <f t="shared" ca="1" si="76"/>
        <v>0</v>
      </c>
      <c r="CU107" s="190">
        <f t="shared" ca="1" si="76"/>
        <v>0</v>
      </c>
      <c r="CV107" s="190">
        <f t="shared" ca="1" si="76"/>
        <v>0</v>
      </c>
      <c r="CW107" s="190">
        <f t="shared" ca="1" si="76"/>
        <v>0</v>
      </c>
      <c r="CX107" s="190">
        <f t="shared" ca="1" si="76"/>
        <v>0</v>
      </c>
      <c r="CY107" s="190">
        <f t="shared" ca="1" si="76"/>
        <v>0</v>
      </c>
      <c r="CZ107" s="190">
        <f t="shared" ca="1" si="76"/>
        <v>0</v>
      </c>
      <c r="DA107" s="190">
        <f t="shared" ca="1" si="76"/>
        <v>0</v>
      </c>
      <c r="DB107" s="190">
        <f t="shared" ref="DB107:DJ107" ca="1" si="77">ROUND(SUM(DB46,DB89,DB96,DB103),0)</f>
        <v>0</v>
      </c>
      <c r="DC107" s="190">
        <f t="shared" ca="1" si="77"/>
        <v>0</v>
      </c>
      <c r="DD107" s="190">
        <f t="shared" ca="1" si="77"/>
        <v>0</v>
      </c>
      <c r="DE107" s="190">
        <f t="shared" ca="1" si="77"/>
        <v>0</v>
      </c>
      <c r="DF107" s="190">
        <f t="shared" ca="1" si="77"/>
        <v>0</v>
      </c>
      <c r="DG107" s="190">
        <f t="shared" ca="1" si="77"/>
        <v>0</v>
      </c>
      <c r="DH107" s="190">
        <f t="shared" ca="1" si="77"/>
        <v>0</v>
      </c>
      <c r="DI107" s="190">
        <f t="shared" ca="1" si="77"/>
        <v>0</v>
      </c>
      <c r="DJ107" s="190">
        <f t="shared" ca="1" si="77"/>
        <v>0</v>
      </c>
    </row>
    <row r="108" spans="1:114" s="224" customFormat="1" x14ac:dyDescent="0.25">
      <c r="A108" s="227"/>
      <c r="I108" s="228"/>
      <c r="J108" s="228"/>
      <c r="K108" s="228"/>
      <c r="L108" s="228"/>
      <c r="M108" s="228"/>
      <c r="N108" s="228"/>
      <c r="O108" s="228"/>
      <c r="P108" s="228"/>
      <c r="Q108" s="228"/>
      <c r="R108" s="228"/>
      <c r="S108" s="228"/>
      <c r="T108" s="228"/>
      <c r="U108" s="228"/>
      <c r="V108" s="228"/>
      <c r="W108" s="228"/>
      <c r="X108" s="228"/>
      <c r="Y108" s="228"/>
      <c r="Z108" s="228"/>
      <c r="AA108" s="228"/>
      <c r="AB108" s="228"/>
      <c r="AC108" s="228"/>
      <c r="AD108" s="228"/>
      <c r="AE108" s="228"/>
      <c r="AF108" s="228"/>
      <c r="AG108" s="228"/>
      <c r="AH108" s="228"/>
      <c r="AI108" s="228"/>
      <c r="AJ108" s="228"/>
      <c r="AK108" s="228"/>
      <c r="AL108" s="228"/>
      <c r="AM108" s="228"/>
      <c r="AN108" s="228"/>
      <c r="AO108" s="228"/>
      <c r="AP108" s="228"/>
      <c r="AQ108" s="228"/>
      <c r="AR108" s="228"/>
      <c r="AS108" s="228"/>
      <c r="AT108" s="228"/>
      <c r="AU108" s="228"/>
      <c r="AV108" s="228"/>
      <c r="AW108" s="228"/>
      <c r="AX108" s="228"/>
      <c r="AY108" s="228"/>
      <c r="AZ108" s="228"/>
      <c r="BA108" s="228"/>
      <c r="BB108" s="228"/>
      <c r="BC108" s="228"/>
      <c r="BD108" s="228"/>
      <c r="BE108" s="228"/>
      <c r="BF108" s="228"/>
      <c r="BG108" s="228"/>
      <c r="BH108" s="228"/>
      <c r="BI108" s="228"/>
      <c r="BJ108" s="228"/>
      <c r="BK108" s="228"/>
      <c r="BL108" s="228"/>
      <c r="BM108" s="228"/>
      <c r="BN108" s="228"/>
      <c r="BO108" s="228"/>
      <c r="BP108" s="228"/>
      <c r="BQ108" s="228"/>
      <c r="BR108" s="228"/>
      <c r="BS108" s="228"/>
      <c r="BT108" s="228"/>
      <c r="BU108" s="228"/>
      <c r="BV108" s="228"/>
      <c r="BW108" s="228"/>
      <c r="BX108" s="228"/>
      <c r="BY108" s="228"/>
      <c r="BZ108" s="228"/>
      <c r="CA108" s="228"/>
      <c r="CB108" s="228"/>
      <c r="CC108" s="228"/>
      <c r="CD108" s="228"/>
      <c r="CE108" s="228"/>
      <c r="CF108" s="228"/>
      <c r="CG108" s="228"/>
      <c r="CH108" s="228"/>
      <c r="CI108" s="228"/>
      <c r="CJ108" s="228"/>
      <c r="CK108" s="228"/>
      <c r="CL108" s="228"/>
      <c r="CM108" s="228"/>
      <c r="CN108" s="228"/>
      <c r="CO108" s="228"/>
      <c r="CP108" s="228"/>
      <c r="CQ108" s="228"/>
      <c r="CR108" s="228"/>
      <c r="CS108" s="228"/>
      <c r="CT108" s="228"/>
      <c r="CU108" s="228"/>
      <c r="CV108" s="228"/>
      <c r="CW108" s="228"/>
      <c r="CX108" s="228"/>
      <c r="CY108" s="228"/>
      <c r="CZ108" s="228"/>
      <c r="DA108" s="228"/>
      <c r="DB108" s="228"/>
      <c r="DC108" s="228"/>
      <c r="DD108" s="228"/>
      <c r="DE108" s="228"/>
      <c r="DF108" s="228"/>
      <c r="DG108" s="228"/>
      <c r="DH108" s="228"/>
      <c r="DI108" s="228"/>
      <c r="DJ108" s="228"/>
    </row>
    <row r="109" spans="1:114" s="224" customFormat="1" x14ac:dyDescent="0.25">
      <c r="A109" s="227"/>
      <c r="B109" s="538"/>
      <c r="F109" s="525"/>
      <c r="I109" s="228"/>
      <c r="J109" s="228"/>
      <c r="K109" s="228"/>
      <c r="L109" s="228"/>
      <c r="M109" s="228"/>
      <c r="N109" s="228"/>
      <c r="O109" s="228"/>
      <c r="P109" s="228"/>
      <c r="Q109" s="228"/>
      <c r="R109" s="228"/>
      <c r="S109" s="228"/>
      <c r="T109" s="228"/>
      <c r="U109" s="228"/>
      <c r="V109" s="228"/>
      <c r="W109" s="228"/>
      <c r="X109" s="228"/>
      <c r="Y109" s="228"/>
      <c r="Z109" s="228"/>
      <c r="AA109" s="228"/>
      <c r="AB109" s="228"/>
      <c r="AC109" s="228"/>
      <c r="AD109" s="228"/>
      <c r="AE109" s="228"/>
      <c r="AF109" s="228"/>
      <c r="AG109" s="228"/>
      <c r="AH109" s="228"/>
      <c r="AI109" s="228"/>
      <c r="AJ109" s="228"/>
      <c r="AK109" s="228"/>
      <c r="AL109" s="228"/>
      <c r="AM109" s="228"/>
      <c r="AN109" s="228"/>
      <c r="AO109" s="228"/>
      <c r="AP109" s="228"/>
      <c r="AQ109" s="228"/>
      <c r="AR109" s="228"/>
      <c r="AS109" s="228"/>
      <c r="AT109" s="228"/>
      <c r="AU109" s="228"/>
      <c r="AV109" s="228"/>
      <c r="AW109" s="228"/>
      <c r="AX109" s="228"/>
      <c r="AY109" s="228"/>
      <c r="AZ109" s="228"/>
      <c r="BA109" s="228"/>
      <c r="BB109" s="228"/>
      <c r="BC109" s="228"/>
      <c r="BD109" s="228"/>
      <c r="BE109" s="228"/>
      <c r="BF109" s="228"/>
      <c r="BG109" s="228"/>
      <c r="BH109" s="228"/>
      <c r="BI109" s="228"/>
      <c r="BJ109" s="228"/>
      <c r="BK109" s="228"/>
      <c r="BL109" s="228"/>
      <c r="BM109" s="228"/>
      <c r="BN109" s="228"/>
      <c r="BO109" s="228"/>
      <c r="BP109" s="228"/>
      <c r="BQ109" s="228"/>
      <c r="BR109" s="228"/>
      <c r="BS109" s="228"/>
      <c r="BT109" s="228"/>
      <c r="BU109" s="228"/>
      <c r="BV109" s="228"/>
      <c r="BW109" s="228"/>
      <c r="BX109" s="228"/>
      <c r="BY109" s="228"/>
      <c r="BZ109" s="228"/>
      <c r="CA109" s="228"/>
      <c r="CB109" s="228"/>
      <c r="CC109" s="228"/>
      <c r="CD109" s="228"/>
      <c r="CE109" s="228"/>
      <c r="CF109" s="228"/>
      <c r="CG109" s="228"/>
      <c r="CH109" s="228"/>
      <c r="CI109" s="228"/>
      <c r="CJ109" s="228"/>
      <c r="CK109" s="228"/>
      <c r="CL109" s="228"/>
      <c r="CM109" s="228"/>
      <c r="CN109" s="228"/>
      <c r="CO109" s="228"/>
      <c r="CP109" s="228"/>
      <c r="CQ109" s="228"/>
      <c r="CR109" s="228"/>
      <c r="CS109" s="228"/>
      <c r="CT109" s="228"/>
      <c r="CU109" s="228"/>
      <c r="CV109" s="228"/>
      <c r="CW109" s="228"/>
      <c r="CX109" s="228"/>
      <c r="CY109" s="228"/>
      <c r="CZ109" s="228"/>
      <c r="DA109" s="228"/>
      <c r="DB109" s="228"/>
      <c r="DC109" s="228"/>
      <c r="DD109" s="228"/>
      <c r="DE109" s="228"/>
      <c r="DF109" s="228"/>
      <c r="DG109" s="228"/>
      <c r="DH109" s="228"/>
      <c r="DI109" s="228"/>
      <c r="DJ109" s="228"/>
    </row>
    <row r="110" spans="1:114" s="224" customFormat="1" x14ac:dyDescent="0.25">
      <c r="A110" s="227"/>
      <c r="B110" s="538"/>
      <c r="F110" s="525"/>
      <c r="I110" s="228"/>
      <c r="J110" s="228"/>
      <c r="K110" s="228"/>
      <c r="L110" s="228"/>
      <c r="M110" s="228"/>
      <c r="N110" s="228"/>
      <c r="O110" s="228"/>
      <c r="P110" s="228"/>
      <c r="Q110" s="228"/>
      <c r="R110" s="228"/>
      <c r="S110" s="228"/>
      <c r="T110" s="228"/>
      <c r="U110" s="228"/>
      <c r="V110" s="228"/>
      <c r="W110" s="228"/>
      <c r="X110" s="228"/>
      <c r="Y110" s="228"/>
      <c r="Z110" s="228"/>
      <c r="AA110" s="228"/>
      <c r="AB110" s="228"/>
      <c r="AC110" s="228"/>
      <c r="AD110" s="228"/>
      <c r="AE110" s="228"/>
      <c r="AF110" s="228"/>
      <c r="AG110" s="228"/>
      <c r="AH110" s="228"/>
      <c r="AI110" s="228"/>
      <c r="AJ110" s="228"/>
      <c r="AK110" s="228"/>
      <c r="AL110" s="228"/>
      <c r="AM110" s="228"/>
      <c r="AN110" s="228"/>
      <c r="AO110" s="228"/>
      <c r="AP110" s="228"/>
      <c r="AQ110" s="228"/>
      <c r="AR110" s="228"/>
      <c r="AS110" s="228"/>
      <c r="AT110" s="228"/>
      <c r="AU110" s="228"/>
      <c r="AV110" s="228"/>
      <c r="AW110" s="228"/>
      <c r="AX110" s="228"/>
      <c r="AY110" s="228"/>
      <c r="AZ110" s="228"/>
      <c r="BA110" s="228"/>
      <c r="BB110" s="228"/>
      <c r="BC110" s="228"/>
      <c r="BD110" s="228"/>
      <c r="BE110" s="228"/>
      <c r="BF110" s="228"/>
      <c r="BG110" s="228"/>
      <c r="BH110" s="228"/>
      <c r="BI110" s="228"/>
      <c r="BJ110" s="228"/>
      <c r="BK110" s="228"/>
      <c r="BL110" s="228"/>
      <c r="BM110" s="228"/>
      <c r="BN110" s="228"/>
      <c r="BO110" s="228"/>
      <c r="BP110" s="228"/>
      <c r="BQ110" s="228"/>
      <c r="BR110" s="228"/>
      <c r="BS110" s="228"/>
      <c r="BT110" s="228"/>
      <c r="BU110" s="228"/>
      <c r="BV110" s="228"/>
      <c r="BW110" s="228"/>
      <c r="BX110" s="228"/>
      <c r="BY110" s="228"/>
      <c r="BZ110" s="228"/>
      <c r="CA110" s="228"/>
      <c r="CB110" s="228"/>
      <c r="CC110" s="228"/>
      <c r="CD110" s="228"/>
      <c r="CE110" s="228"/>
      <c r="CF110" s="228"/>
      <c r="CG110" s="228"/>
      <c r="CH110" s="228"/>
      <c r="CI110" s="228"/>
      <c r="CJ110" s="228"/>
      <c r="CK110" s="228"/>
      <c r="CL110" s="228"/>
      <c r="CM110" s="228"/>
      <c r="CN110" s="228"/>
      <c r="CO110" s="228"/>
      <c r="CP110" s="228"/>
      <c r="CQ110" s="228"/>
      <c r="CR110" s="228"/>
      <c r="CS110" s="228"/>
      <c r="CT110" s="228"/>
      <c r="CU110" s="228"/>
      <c r="CV110" s="228"/>
      <c r="CW110" s="228"/>
      <c r="CX110" s="228"/>
      <c r="CY110" s="228"/>
      <c r="CZ110" s="228"/>
      <c r="DA110" s="228"/>
      <c r="DB110" s="228"/>
      <c r="DC110" s="228"/>
      <c r="DD110" s="228"/>
      <c r="DE110" s="228"/>
      <c r="DF110" s="228"/>
      <c r="DG110" s="228"/>
      <c r="DH110" s="228"/>
      <c r="DI110" s="228"/>
      <c r="DJ110" s="228"/>
    </row>
    <row r="111" spans="1:114" s="224" customFormat="1" x14ac:dyDescent="0.25">
      <c r="A111" s="227"/>
      <c r="B111" s="538"/>
      <c r="F111" s="525"/>
      <c r="I111" s="228"/>
      <c r="J111" s="228"/>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8"/>
      <c r="AP111" s="228"/>
      <c r="AQ111" s="228"/>
      <c r="AR111" s="228"/>
      <c r="AS111" s="228"/>
      <c r="AT111" s="228"/>
      <c r="AU111" s="228"/>
      <c r="AV111" s="228"/>
      <c r="AW111" s="228"/>
      <c r="AX111" s="228"/>
      <c r="AY111" s="228"/>
      <c r="AZ111" s="228"/>
      <c r="BA111" s="228"/>
      <c r="BB111" s="228"/>
      <c r="BC111" s="228"/>
      <c r="BD111" s="228"/>
      <c r="BE111" s="228"/>
      <c r="BF111" s="228"/>
      <c r="BG111" s="228"/>
      <c r="BH111" s="228"/>
      <c r="BI111" s="228"/>
      <c r="BJ111" s="228"/>
      <c r="BK111" s="228"/>
      <c r="BL111" s="228"/>
      <c r="BM111" s="228"/>
      <c r="BN111" s="228"/>
      <c r="BO111" s="228"/>
      <c r="BP111" s="228"/>
      <c r="BQ111" s="228"/>
      <c r="BR111" s="228"/>
      <c r="BS111" s="228"/>
      <c r="BT111" s="228"/>
      <c r="BU111" s="228"/>
      <c r="BV111" s="228"/>
      <c r="BW111" s="228"/>
      <c r="BX111" s="228"/>
      <c r="BY111" s="228"/>
      <c r="BZ111" s="228"/>
      <c r="CA111" s="228"/>
      <c r="CB111" s="228"/>
      <c r="CC111" s="228"/>
      <c r="CD111" s="228"/>
      <c r="CE111" s="228"/>
      <c r="CF111" s="228"/>
      <c r="CG111" s="228"/>
      <c r="CH111" s="228"/>
      <c r="CI111" s="228"/>
      <c r="CJ111" s="228"/>
      <c r="CK111" s="228"/>
      <c r="CL111" s="228"/>
      <c r="CM111" s="228"/>
      <c r="CN111" s="228"/>
      <c r="CO111" s="228"/>
      <c r="CP111" s="228"/>
      <c r="CQ111" s="228"/>
      <c r="CR111" s="228"/>
      <c r="CS111" s="228"/>
      <c r="CT111" s="228"/>
      <c r="CU111" s="228"/>
      <c r="CV111" s="228"/>
      <c r="CW111" s="228"/>
      <c r="CX111" s="228"/>
      <c r="CY111" s="228"/>
      <c r="CZ111" s="228"/>
      <c r="DA111" s="228"/>
      <c r="DB111" s="228"/>
      <c r="DC111" s="228"/>
      <c r="DD111" s="228"/>
      <c r="DE111" s="228"/>
      <c r="DF111" s="228"/>
      <c r="DG111" s="228"/>
      <c r="DH111" s="228"/>
      <c r="DI111" s="228"/>
      <c r="DJ111" s="228"/>
    </row>
    <row r="112" spans="1:114" s="224" customFormat="1" x14ac:dyDescent="0.25">
      <c r="A112" s="227"/>
      <c r="B112" s="538"/>
      <c r="F112" s="525"/>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228"/>
      <c r="AE112" s="228"/>
      <c r="AF112" s="228"/>
      <c r="AG112" s="228"/>
      <c r="AH112" s="228"/>
      <c r="AI112" s="228"/>
      <c r="AJ112" s="228"/>
      <c r="AK112" s="228"/>
      <c r="AL112" s="228"/>
      <c r="AM112" s="228"/>
      <c r="AN112" s="228"/>
      <c r="AO112" s="228"/>
      <c r="AP112" s="228"/>
      <c r="AQ112" s="228"/>
      <c r="AR112" s="228"/>
      <c r="AS112" s="228"/>
      <c r="AT112" s="228"/>
      <c r="AU112" s="228"/>
      <c r="AV112" s="228"/>
      <c r="AW112" s="228"/>
      <c r="AX112" s="228"/>
      <c r="AY112" s="228"/>
      <c r="AZ112" s="228"/>
      <c r="BA112" s="228"/>
      <c r="BB112" s="228"/>
      <c r="BC112" s="228"/>
      <c r="BD112" s="228"/>
      <c r="BE112" s="228"/>
      <c r="BF112" s="228"/>
      <c r="BG112" s="228"/>
      <c r="BH112" s="228"/>
      <c r="BI112" s="228"/>
      <c r="BJ112" s="228"/>
      <c r="BK112" s="228"/>
      <c r="BL112" s="228"/>
      <c r="BM112" s="228"/>
      <c r="BN112" s="228"/>
      <c r="BO112" s="228"/>
      <c r="BP112" s="228"/>
      <c r="BQ112" s="228"/>
      <c r="BR112" s="228"/>
      <c r="BS112" s="228"/>
      <c r="BT112" s="228"/>
      <c r="BU112" s="228"/>
      <c r="BV112" s="228"/>
      <c r="BW112" s="228"/>
      <c r="BX112" s="228"/>
      <c r="BY112" s="228"/>
      <c r="BZ112" s="228"/>
      <c r="CA112" s="228"/>
      <c r="CB112" s="228"/>
      <c r="CC112" s="228"/>
      <c r="CD112" s="228"/>
      <c r="CE112" s="228"/>
      <c r="CF112" s="228"/>
      <c r="CG112" s="228"/>
      <c r="CH112" s="228"/>
      <c r="CI112" s="228"/>
      <c r="CJ112" s="228"/>
      <c r="CK112" s="228"/>
      <c r="CL112" s="228"/>
      <c r="CM112" s="228"/>
      <c r="CN112" s="228"/>
      <c r="CO112" s="228"/>
      <c r="CP112" s="228"/>
      <c r="CQ112" s="228"/>
      <c r="CR112" s="228"/>
      <c r="CS112" s="228"/>
      <c r="CT112" s="228"/>
      <c r="CU112" s="228"/>
      <c r="CV112" s="228"/>
      <c r="CW112" s="228"/>
      <c r="CX112" s="228"/>
      <c r="CY112" s="228"/>
      <c r="CZ112" s="228"/>
      <c r="DA112" s="228"/>
      <c r="DB112" s="228"/>
      <c r="DC112" s="228"/>
      <c r="DD112" s="228"/>
      <c r="DE112" s="228"/>
      <c r="DF112" s="228"/>
      <c r="DG112" s="228"/>
      <c r="DH112" s="228"/>
      <c r="DI112" s="228"/>
      <c r="DJ112" s="228"/>
    </row>
    <row r="113" spans="1:114" s="224" customFormat="1" x14ac:dyDescent="0.25">
      <c r="A113" s="227"/>
      <c r="B113" s="538"/>
      <c r="F113" s="525"/>
      <c r="I113" s="228"/>
      <c r="J113" s="228"/>
      <c r="K113" s="228"/>
      <c r="L113" s="228"/>
      <c r="M113" s="228"/>
      <c r="N113" s="228"/>
      <c r="O113" s="228"/>
      <c r="P113" s="228"/>
      <c r="Q113" s="228"/>
      <c r="R113" s="228"/>
      <c r="S113" s="228"/>
      <c r="T113" s="228"/>
      <c r="U113" s="228"/>
      <c r="V113" s="228"/>
      <c r="W113" s="228"/>
      <c r="X113" s="228"/>
      <c r="Y113" s="228"/>
      <c r="Z113" s="228"/>
      <c r="AA113" s="228"/>
      <c r="AB113" s="228"/>
      <c r="AC113" s="228"/>
      <c r="AD113" s="228"/>
      <c r="AE113" s="228"/>
      <c r="AF113" s="228"/>
      <c r="AG113" s="228"/>
      <c r="AH113" s="228"/>
      <c r="AI113" s="228"/>
      <c r="AJ113" s="228"/>
      <c r="AK113" s="228"/>
      <c r="AL113" s="228"/>
      <c r="AM113" s="228"/>
      <c r="AN113" s="228"/>
      <c r="AO113" s="228"/>
      <c r="AP113" s="228"/>
      <c r="AQ113" s="228"/>
      <c r="AR113" s="228"/>
      <c r="AS113" s="228"/>
      <c r="AT113" s="228"/>
      <c r="AU113" s="228"/>
      <c r="AV113" s="228"/>
      <c r="AW113" s="228"/>
      <c r="AX113" s="228"/>
      <c r="AY113" s="228"/>
      <c r="AZ113" s="228"/>
      <c r="BA113" s="228"/>
      <c r="BB113" s="228"/>
      <c r="BC113" s="228"/>
      <c r="BD113" s="228"/>
      <c r="BE113" s="228"/>
      <c r="BF113" s="228"/>
      <c r="BG113" s="228"/>
      <c r="BH113" s="228"/>
      <c r="BI113" s="228"/>
      <c r="BJ113" s="228"/>
      <c r="BK113" s="228"/>
      <c r="BL113" s="228"/>
      <c r="BM113" s="228"/>
      <c r="BN113" s="228"/>
      <c r="BO113" s="228"/>
      <c r="BP113" s="228"/>
      <c r="BQ113" s="228"/>
      <c r="BR113" s="228"/>
      <c r="BS113" s="228"/>
      <c r="BT113" s="228"/>
      <c r="BU113" s="228"/>
      <c r="BV113" s="228"/>
      <c r="BW113" s="228"/>
      <c r="BX113" s="228"/>
      <c r="BY113" s="228"/>
      <c r="BZ113" s="228"/>
      <c r="CA113" s="228"/>
      <c r="CB113" s="228"/>
      <c r="CC113" s="228"/>
      <c r="CD113" s="228"/>
      <c r="CE113" s="228"/>
      <c r="CF113" s="228"/>
      <c r="CG113" s="228"/>
      <c r="CH113" s="228"/>
      <c r="CI113" s="228"/>
      <c r="CJ113" s="228"/>
      <c r="CK113" s="228"/>
      <c r="CL113" s="228"/>
      <c r="CM113" s="228"/>
      <c r="CN113" s="228"/>
      <c r="CO113" s="228"/>
      <c r="CP113" s="228"/>
      <c r="CQ113" s="228"/>
      <c r="CR113" s="228"/>
      <c r="CS113" s="228"/>
      <c r="CT113" s="228"/>
      <c r="CU113" s="228"/>
      <c r="CV113" s="228"/>
      <c r="CW113" s="228"/>
      <c r="CX113" s="228"/>
      <c r="CY113" s="228"/>
      <c r="CZ113" s="228"/>
      <c r="DA113" s="228"/>
      <c r="DB113" s="228"/>
      <c r="DC113" s="228"/>
      <c r="DD113" s="228"/>
      <c r="DE113" s="228"/>
      <c r="DF113" s="228"/>
      <c r="DG113" s="228"/>
      <c r="DH113" s="228"/>
      <c r="DI113" s="228"/>
      <c r="DJ113" s="228"/>
    </row>
    <row r="114" spans="1:114" s="224" customFormat="1" x14ac:dyDescent="0.25">
      <c r="A114" s="227"/>
      <c r="B114" s="538"/>
      <c r="F114" s="525"/>
      <c r="I114" s="228"/>
      <c r="J114" s="228"/>
      <c r="K114" s="228"/>
      <c r="L114" s="228"/>
      <c r="M114" s="228"/>
      <c r="N114" s="228"/>
      <c r="O114" s="228"/>
      <c r="P114" s="228"/>
      <c r="Q114" s="228"/>
      <c r="R114" s="228"/>
      <c r="S114" s="228"/>
      <c r="T114" s="228"/>
      <c r="U114" s="228"/>
      <c r="V114" s="228"/>
      <c r="W114" s="228"/>
      <c r="X114" s="228"/>
      <c r="Y114" s="228"/>
      <c r="Z114" s="228"/>
      <c r="AA114" s="228"/>
      <c r="AB114" s="228"/>
      <c r="AC114" s="228"/>
      <c r="AD114" s="228"/>
      <c r="AE114" s="228"/>
      <c r="AF114" s="228"/>
      <c r="AG114" s="228"/>
      <c r="AH114" s="228"/>
      <c r="AI114" s="228"/>
      <c r="AJ114" s="228"/>
      <c r="AK114" s="228"/>
      <c r="AL114" s="228"/>
      <c r="AM114" s="228"/>
      <c r="AN114" s="228"/>
      <c r="AO114" s="228"/>
      <c r="AP114" s="228"/>
      <c r="AQ114" s="228"/>
      <c r="AR114" s="228"/>
      <c r="AS114" s="228"/>
      <c r="AT114" s="228"/>
      <c r="AU114" s="228"/>
      <c r="AV114" s="228"/>
      <c r="AW114" s="228"/>
      <c r="AX114" s="228"/>
      <c r="AY114" s="228"/>
      <c r="AZ114" s="228"/>
      <c r="BA114" s="228"/>
      <c r="BB114" s="228"/>
      <c r="BC114" s="228"/>
      <c r="BD114" s="228"/>
      <c r="BE114" s="228"/>
      <c r="BF114" s="228"/>
      <c r="BG114" s="228"/>
      <c r="BH114" s="228"/>
      <c r="BI114" s="228"/>
      <c r="BJ114" s="228"/>
      <c r="BK114" s="228"/>
      <c r="BL114" s="228"/>
      <c r="BM114" s="228"/>
      <c r="BN114" s="228"/>
      <c r="BO114" s="228"/>
      <c r="BP114" s="228"/>
      <c r="BQ114" s="228"/>
      <c r="BR114" s="228"/>
      <c r="BS114" s="228"/>
      <c r="BT114" s="228"/>
      <c r="BU114" s="228"/>
      <c r="BV114" s="228"/>
      <c r="BW114" s="228"/>
      <c r="BX114" s="228"/>
      <c r="BY114" s="228"/>
      <c r="BZ114" s="228"/>
      <c r="CA114" s="228"/>
      <c r="CB114" s="228"/>
      <c r="CC114" s="228"/>
      <c r="CD114" s="228"/>
      <c r="CE114" s="228"/>
      <c r="CF114" s="228"/>
      <c r="CG114" s="228"/>
      <c r="CH114" s="228"/>
      <c r="CI114" s="228"/>
      <c r="CJ114" s="228"/>
      <c r="CK114" s="228"/>
      <c r="CL114" s="228"/>
      <c r="CM114" s="228"/>
      <c r="CN114" s="228"/>
      <c r="CO114" s="228"/>
      <c r="CP114" s="228"/>
      <c r="CQ114" s="228"/>
      <c r="CR114" s="228"/>
      <c r="CS114" s="228"/>
      <c r="CT114" s="228"/>
      <c r="CU114" s="228"/>
      <c r="CV114" s="228"/>
      <c r="CW114" s="228"/>
      <c r="CX114" s="228"/>
      <c r="CY114" s="228"/>
      <c r="CZ114" s="228"/>
      <c r="DA114" s="228"/>
      <c r="DB114" s="228"/>
      <c r="DC114" s="228"/>
      <c r="DD114" s="228"/>
      <c r="DE114" s="228"/>
      <c r="DF114" s="228"/>
      <c r="DG114" s="228"/>
      <c r="DH114" s="228"/>
      <c r="DI114" s="228"/>
      <c r="DJ114" s="228"/>
    </row>
    <row r="115" spans="1:114" s="224" customFormat="1" x14ac:dyDescent="0.25">
      <c r="A115" s="227"/>
    </row>
    <row r="116" spans="1:114" s="528" customFormat="1" x14ac:dyDescent="0.25">
      <c r="A116" s="527"/>
    </row>
    <row r="117" spans="1:114" s="233" customFormat="1" x14ac:dyDescent="0.25">
      <c r="A117" s="529"/>
    </row>
    <row r="118" spans="1:114" s="224" customFormat="1" x14ac:dyDescent="0.25">
      <c r="A118" s="227"/>
      <c r="J118" s="228"/>
      <c r="K118" s="228"/>
      <c r="L118" s="228"/>
      <c r="M118" s="228"/>
      <c r="N118" s="228"/>
      <c r="O118" s="228"/>
      <c r="P118" s="228"/>
      <c r="Q118" s="228"/>
      <c r="R118" s="228"/>
      <c r="S118" s="228"/>
      <c r="T118" s="228"/>
      <c r="U118" s="228"/>
      <c r="V118" s="228"/>
      <c r="W118" s="228"/>
      <c r="X118" s="228"/>
      <c r="Y118" s="228"/>
      <c r="Z118" s="228"/>
      <c r="AA118" s="228"/>
      <c r="AB118" s="228"/>
      <c r="AC118" s="228"/>
      <c r="AD118" s="228"/>
      <c r="AE118" s="228"/>
      <c r="AF118" s="228"/>
      <c r="AG118" s="228"/>
      <c r="AH118" s="228"/>
      <c r="AI118" s="228"/>
      <c r="AJ118" s="228"/>
      <c r="AK118" s="228"/>
      <c r="AL118" s="228"/>
      <c r="AM118" s="228"/>
      <c r="AN118" s="228"/>
      <c r="AO118" s="228"/>
      <c r="AP118" s="228"/>
      <c r="AQ118" s="228"/>
      <c r="AR118" s="228"/>
      <c r="AS118" s="228"/>
      <c r="AT118" s="228"/>
      <c r="AU118" s="228"/>
      <c r="AV118" s="228"/>
      <c r="AW118" s="228"/>
      <c r="AX118" s="228"/>
      <c r="AY118" s="228"/>
      <c r="AZ118" s="228"/>
      <c r="BA118" s="228"/>
      <c r="BB118" s="228"/>
      <c r="BC118" s="228"/>
      <c r="BD118" s="228"/>
      <c r="BE118" s="228"/>
      <c r="BF118" s="228"/>
      <c r="BG118" s="228"/>
      <c r="BH118" s="228"/>
      <c r="BI118" s="228"/>
      <c r="BJ118" s="228"/>
      <c r="BK118" s="228"/>
      <c r="BL118" s="228"/>
      <c r="BM118" s="228"/>
      <c r="BN118" s="228"/>
      <c r="BO118" s="228"/>
      <c r="BP118" s="228"/>
      <c r="BQ118" s="228"/>
      <c r="BR118" s="228"/>
      <c r="BS118" s="228"/>
      <c r="BT118" s="228"/>
      <c r="BU118" s="228"/>
      <c r="BV118" s="228"/>
      <c r="BW118" s="228"/>
      <c r="BX118" s="228"/>
      <c r="BY118" s="228"/>
      <c r="BZ118" s="228"/>
      <c r="CA118" s="228"/>
      <c r="CB118" s="228"/>
      <c r="CC118" s="228"/>
      <c r="CD118" s="228"/>
      <c r="CE118" s="228"/>
      <c r="CF118" s="228"/>
      <c r="CG118" s="228"/>
      <c r="CH118" s="228"/>
      <c r="CI118" s="228"/>
      <c r="CJ118" s="228"/>
      <c r="CK118" s="228"/>
      <c r="CL118" s="228"/>
      <c r="CM118" s="228"/>
      <c r="CN118" s="228"/>
      <c r="CO118" s="228"/>
      <c r="CP118" s="228"/>
      <c r="CQ118" s="228"/>
      <c r="CR118" s="228"/>
      <c r="CS118" s="228"/>
      <c r="CT118" s="228"/>
      <c r="CU118" s="228"/>
      <c r="CV118" s="228"/>
      <c r="CW118" s="228"/>
      <c r="CX118" s="228"/>
      <c r="CY118" s="228"/>
      <c r="CZ118" s="228"/>
      <c r="DA118" s="228"/>
      <c r="DB118" s="228"/>
      <c r="DC118" s="228"/>
      <c r="DD118" s="228"/>
      <c r="DE118" s="228"/>
      <c r="DF118" s="228"/>
      <c r="DG118" s="228"/>
      <c r="DH118" s="228"/>
      <c r="DI118" s="228"/>
      <c r="DJ118" s="228"/>
    </row>
    <row r="119" spans="1:114" s="224" customFormat="1" x14ac:dyDescent="0.25">
      <c r="A119" s="227"/>
      <c r="I119" s="228"/>
      <c r="J119" s="228"/>
      <c r="K119" s="228"/>
      <c r="L119" s="228"/>
      <c r="M119" s="228"/>
      <c r="N119" s="228"/>
      <c r="O119" s="228"/>
      <c r="P119" s="228"/>
      <c r="Q119" s="228"/>
      <c r="R119" s="228"/>
      <c r="S119" s="228"/>
      <c r="T119" s="228"/>
      <c r="U119" s="228"/>
      <c r="V119" s="228"/>
      <c r="W119" s="228"/>
      <c r="X119" s="228"/>
      <c r="Y119" s="228"/>
      <c r="Z119" s="228"/>
      <c r="AA119" s="228"/>
      <c r="AB119" s="228"/>
      <c r="AC119" s="228"/>
      <c r="AD119" s="228"/>
      <c r="AE119" s="228"/>
      <c r="AF119" s="228"/>
      <c r="AG119" s="228"/>
      <c r="AH119" s="228"/>
      <c r="AI119" s="228"/>
      <c r="AJ119" s="228"/>
      <c r="AK119" s="228"/>
      <c r="AL119" s="228"/>
      <c r="AM119" s="228"/>
      <c r="AN119" s="228"/>
      <c r="AO119" s="228"/>
      <c r="AP119" s="228"/>
      <c r="AQ119" s="228"/>
      <c r="AR119" s="228"/>
      <c r="AS119" s="228"/>
      <c r="AT119" s="228"/>
      <c r="AU119" s="228"/>
      <c r="AV119" s="228"/>
      <c r="AW119" s="228"/>
      <c r="AX119" s="228"/>
      <c r="AY119" s="228"/>
      <c r="AZ119" s="228"/>
      <c r="BA119" s="228"/>
      <c r="BB119" s="228"/>
      <c r="BC119" s="228"/>
      <c r="BD119" s="228"/>
      <c r="BE119" s="228"/>
      <c r="BF119" s="228"/>
      <c r="BG119" s="228"/>
      <c r="BH119" s="228"/>
      <c r="BI119" s="228"/>
      <c r="BJ119" s="228"/>
      <c r="BK119" s="228"/>
      <c r="BL119" s="228"/>
      <c r="BM119" s="228"/>
      <c r="BN119" s="228"/>
      <c r="BO119" s="228"/>
      <c r="BP119" s="228"/>
      <c r="BQ119" s="228"/>
      <c r="BR119" s="228"/>
      <c r="BS119" s="228"/>
      <c r="BT119" s="228"/>
      <c r="BU119" s="228"/>
      <c r="BV119" s="228"/>
      <c r="BW119" s="228"/>
      <c r="BX119" s="228"/>
      <c r="BY119" s="228"/>
      <c r="BZ119" s="228"/>
      <c r="CA119" s="228"/>
      <c r="CB119" s="228"/>
      <c r="CC119" s="228"/>
      <c r="CD119" s="228"/>
      <c r="CE119" s="228"/>
      <c r="CF119" s="228"/>
      <c r="CG119" s="228"/>
      <c r="CH119" s="228"/>
      <c r="CI119" s="228"/>
      <c r="CJ119" s="228"/>
      <c r="CK119" s="228"/>
      <c r="CL119" s="228"/>
      <c r="CM119" s="228"/>
      <c r="CN119" s="228"/>
      <c r="CO119" s="228"/>
      <c r="CP119" s="228"/>
      <c r="CQ119" s="228"/>
      <c r="CR119" s="228"/>
      <c r="CS119" s="228"/>
      <c r="CT119" s="228"/>
      <c r="CU119" s="228"/>
      <c r="CV119" s="228"/>
      <c r="CW119" s="228"/>
      <c r="CX119" s="228"/>
      <c r="CY119" s="228"/>
      <c r="CZ119" s="228"/>
      <c r="DA119" s="228"/>
      <c r="DB119" s="228"/>
      <c r="DC119" s="228"/>
      <c r="DD119" s="228"/>
      <c r="DE119" s="228"/>
      <c r="DF119" s="228"/>
      <c r="DG119" s="228"/>
      <c r="DH119" s="228"/>
      <c r="DI119" s="228"/>
      <c r="DJ119" s="228"/>
    </row>
    <row r="120" spans="1:114" s="224" customFormat="1" x14ac:dyDescent="0.25">
      <c r="A120" s="227"/>
    </row>
    <row r="121" spans="1:114" s="224" customFormat="1" x14ac:dyDescent="0.25">
      <c r="A121" s="227"/>
    </row>
    <row r="122" spans="1:114" s="224" customFormat="1" x14ac:dyDescent="0.25">
      <c r="A122" s="227"/>
    </row>
    <row r="123" spans="1:114" s="224" customFormat="1" x14ac:dyDescent="0.25">
      <c r="A123" s="227"/>
    </row>
    <row r="124" spans="1:114" s="224" customFormat="1" x14ac:dyDescent="0.25">
      <c r="A124" s="227"/>
    </row>
    <row r="125" spans="1:114" s="224" customFormat="1" x14ac:dyDescent="0.25">
      <c r="A125" s="227"/>
    </row>
    <row r="126" spans="1:114" s="224" customFormat="1" x14ac:dyDescent="0.25">
      <c r="A126" s="227"/>
    </row>
    <row r="127" spans="1:114" s="224" customFormat="1" x14ac:dyDescent="0.25">
      <c r="A127" s="227"/>
    </row>
    <row r="128" spans="1:114" s="224" customFormat="1" x14ac:dyDescent="0.25">
      <c r="A128" s="227"/>
    </row>
    <row r="129" spans="1:1" s="224" customFormat="1" x14ac:dyDescent="0.25">
      <c r="A129" s="227"/>
    </row>
    <row r="130" spans="1:1" s="224" customFormat="1" x14ac:dyDescent="0.25">
      <c r="A130" s="227"/>
    </row>
    <row r="131" spans="1:1" s="224" customFormat="1" x14ac:dyDescent="0.25">
      <c r="A131" s="227"/>
    </row>
    <row r="132" spans="1:1" s="224" customFormat="1" x14ac:dyDescent="0.25">
      <c r="A132" s="227"/>
    </row>
    <row r="133" spans="1:1" s="224" customFormat="1" x14ac:dyDescent="0.25">
      <c r="A133" s="227"/>
    </row>
    <row r="134" spans="1:1" s="224" customFormat="1" x14ac:dyDescent="0.25">
      <c r="A134" s="227"/>
    </row>
    <row r="135" spans="1:1" s="224" customFormat="1" x14ac:dyDescent="0.25">
      <c r="A135" s="227"/>
    </row>
    <row r="136" spans="1:1" s="224" customFormat="1" x14ac:dyDescent="0.25">
      <c r="A136" s="227"/>
    </row>
    <row r="137" spans="1:1" s="224" customFormat="1" x14ac:dyDescent="0.25">
      <c r="A137" s="227"/>
    </row>
    <row r="138" spans="1:1" s="224" customFormat="1" x14ac:dyDescent="0.25">
      <c r="A138" s="227"/>
    </row>
    <row r="139" spans="1:1" s="224" customFormat="1" x14ac:dyDescent="0.25">
      <c r="A139" s="227"/>
    </row>
    <row r="140" spans="1:1" s="224" customFormat="1" x14ac:dyDescent="0.25">
      <c r="A140" s="227"/>
    </row>
    <row r="141" spans="1:1" s="224" customFormat="1" x14ac:dyDescent="0.25">
      <c r="A141" s="227"/>
    </row>
    <row r="142" spans="1:1" s="224" customFormat="1" x14ac:dyDescent="0.25">
      <c r="A142" s="227"/>
    </row>
    <row r="143" spans="1:1" s="224" customFormat="1" x14ac:dyDescent="0.25">
      <c r="A143" s="227"/>
    </row>
    <row r="144" spans="1:1" s="224" customFormat="1" x14ac:dyDescent="0.25">
      <c r="A144" s="227"/>
    </row>
    <row r="145" spans="1:1" s="224" customFormat="1" x14ac:dyDescent="0.25">
      <c r="A145" s="227"/>
    </row>
    <row r="146" spans="1:1" s="224" customFormat="1" x14ac:dyDescent="0.25">
      <c r="A146" s="227"/>
    </row>
    <row r="147" spans="1:1" s="224" customFormat="1" x14ac:dyDescent="0.25">
      <c r="A147" s="227"/>
    </row>
    <row r="148" spans="1:1" s="224" customFormat="1" x14ac:dyDescent="0.25">
      <c r="A148" s="227"/>
    </row>
    <row r="149" spans="1:1" s="224" customFormat="1" x14ac:dyDescent="0.25">
      <c r="A149" s="227"/>
    </row>
  </sheetData>
  <sheetProtection password="F585" sheet="1" objects="1" scenarios="1" formatCells="0" formatColumns="0" formatRows="0"/>
  <pageMargins left="0.39370078740157483" right="0.39370078740157483" top="0.39370078740157483" bottom="0.39370078740157483" header="0.31496062992125984" footer="0.31496062992125984"/>
  <pageSetup paperSize="9" scale="49" fitToWidth="8"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10">
    <pageSetUpPr fitToPage="1"/>
  </sheetPr>
  <dimension ref="A8:EG76"/>
  <sheetViews>
    <sheetView view="pageBreakPreview" zoomScale="70" zoomScaleNormal="85" zoomScaleSheetLayoutView="70" workbookViewId="0">
      <pane xSplit="9" ySplit="16" topLeftCell="J17" activePane="bottomRight" state="frozen"/>
      <selection activeCell="C56" sqref="C56"/>
      <selection pane="topRight" activeCell="C56" sqref="C56"/>
      <selection pane="bottomLeft" activeCell="C56" sqref="C56"/>
      <selection pane="bottomRight"/>
    </sheetView>
  </sheetViews>
  <sheetFormatPr defaultColWidth="0" defaultRowHeight="15" x14ac:dyDescent="0.25"/>
  <cols>
    <col min="1" max="1" width="9.140625" style="46" customWidth="1"/>
    <col min="2" max="7" width="9.140625" customWidth="1"/>
    <col min="8" max="8" width="11.140625" style="45" bestFit="1" customWidth="1"/>
    <col min="9" max="9" width="10.42578125" customWidth="1"/>
    <col min="10" max="93" width="12.7109375" customWidth="1"/>
    <col min="94" max="94" width="13.140625" bestFit="1" customWidth="1"/>
    <col min="95" max="114" width="12.7109375" customWidth="1"/>
    <col min="115" max="137" width="0" hidden="1" customWidth="1"/>
    <col min="138" max="16384" width="9.140625" hidden="1"/>
  </cols>
  <sheetData>
    <row r="8" spans="2:117" ht="26.25" x14ac:dyDescent="0.4">
      <c r="B8" s="211" t="str">
        <f>"Проект: "&amp;Ввод!E3</f>
        <v>Проект: Реконструкция системы теплоснабжения г.[•]</v>
      </c>
    </row>
    <row r="9" spans="2:117" ht="23.25" x14ac:dyDescent="0.35">
      <c r="B9" s="24" t="s">
        <v>320</v>
      </c>
    </row>
    <row r="10" spans="2:117" x14ac:dyDescent="0.25">
      <c r="B10" t="s">
        <v>78</v>
      </c>
    </row>
    <row r="12" spans="2:117" x14ac:dyDescent="0.25">
      <c r="B12" s="26"/>
      <c r="C12" s="26"/>
      <c r="D12" s="26"/>
      <c r="E12" s="26"/>
      <c r="F12" s="26"/>
      <c r="G12" s="26"/>
      <c r="H12" s="47"/>
      <c r="I12" s="26"/>
      <c r="J12" s="26">
        <f>Ввод!I19</f>
        <v>2022</v>
      </c>
      <c r="K12" s="26">
        <f>Ввод!J19</f>
        <v>2022</v>
      </c>
      <c r="L12" s="26">
        <f>Ввод!K19</f>
        <v>2022</v>
      </c>
      <c r="M12" s="26">
        <f>Ввод!L19</f>
        <v>2022</v>
      </c>
      <c r="N12" s="26">
        <f>Ввод!M19</f>
        <v>2023</v>
      </c>
      <c r="O12" s="26">
        <f>Ввод!N19</f>
        <v>2023</v>
      </c>
      <c r="P12" s="26">
        <f>Ввод!O19</f>
        <v>2023</v>
      </c>
      <c r="Q12" s="26">
        <f>Ввод!P19</f>
        <v>2023</v>
      </c>
      <c r="R12" s="26">
        <f>Ввод!Q19</f>
        <v>2024</v>
      </c>
      <c r="S12" s="26">
        <f>Ввод!R19</f>
        <v>2024</v>
      </c>
      <c r="T12" s="26">
        <f>Ввод!S19</f>
        <v>2024</v>
      </c>
      <c r="U12" s="26">
        <f>Ввод!T19</f>
        <v>2024</v>
      </c>
      <c r="V12" s="26">
        <f>Ввод!U19</f>
        <v>2025</v>
      </c>
      <c r="W12" s="26">
        <f>Ввод!V19</f>
        <v>2025</v>
      </c>
      <c r="X12" s="26">
        <f>Ввод!W19</f>
        <v>2025</v>
      </c>
      <c r="Y12" s="26">
        <f>Ввод!X19</f>
        <v>2025</v>
      </c>
      <c r="Z12" s="26">
        <f>Ввод!Y19</f>
        <v>2026</v>
      </c>
      <c r="AA12" s="26">
        <f>Ввод!Z19</f>
        <v>2026</v>
      </c>
      <c r="AB12" s="26">
        <f>Ввод!AA19</f>
        <v>2026</v>
      </c>
      <c r="AC12" s="26">
        <f>Ввод!AB19</f>
        <v>2026</v>
      </c>
      <c r="AD12" s="26">
        <f>Ввод!AC19</f>
        <v>2027</v>
      </c>
      <c r="AE12" s="26">
        <f>Ввод!AD19</f>
        <v>2027</v>
      </c>
      <c r="AF12" s="26">
        <f>Ввод!AE19</f>
        <v>2027</v>
      </c>
      <c r="AG12" s="26">
        <f>Ввод!AF19</f>
        <v>2027</v>
      </c>
      <c r="AH12" s="26">
        <f>Ввод!AG19</f>
        <v>2028</v>
      </c>
      <c r="AI12" s="26">
        <f>Ввод!AH19</f>
        <v>2028</v>
      </c>
      <c r="AJ12" s="26">
        <f>Ввод!AI19</f>
        <v>2028</v>
      </c>
      <c r="AK12" s="26">
        <f>Ввод!AJ19</f>
        <v>2028</v>
      </c>
      <c r="AL12" s="26">
        <f>Ввод!AK19</f>
        <v>2029</v>
      </c>
      <c r="AM12" s="26">
        <f>Ввод!AL19</f>
        <v>2029</v>
      </c>
      <c r="AN12" s="26">
        <f>Ввод!AM19</f>
        <v>2029</v>
      </c>
      <c r="AO12" s="26">
        <f>Ввод!AN19</f>
        <v>2029</v>
      </c>
      <c r="AP12" s="26">
        <f>Ввод!AO19</f>
        <v>2030</v>
      </c>
      <c r="AQ12" s="26">
        <f>Ввод!AP19</f>
        <v>2030</v>
      </c>
      <c r="AR12" s="26">
        <f>Ввод!AQ19</f>
        <v>2030</v>
      </c>
      <c r="AS12" s="26">
        <f>Ввод!AR19</f>
        <v>2030</v>
      </c>
      <c r="AT12" s="26">
        <f>Ввод!AS19</f>
        <v>2031</v>
      </c>
      <c r="AU12" s="26">
        <f>Ввод!AT19</f>
        <v>2031</v>
      </c>
      <c r="AV12" s="26">
        <f>Ввод!AU19</f>
        <v>2031</v>
      </c>
      <c r="AW12" s="26">
        <f>Ввод!AV19</f>
        <v>2031</v>
      </c>
      <c r="AX12" s="26">
        <f>Ввод!AW19</f>
        <v>2032</v>
      </c>
      <c r="AY12" s="26">
        <f>Ввод!AX19</f>
        <v>2032</v>
      </c>
      <c r="AZ12" s="26">
        <f>Ввод!AY19</f>
        <v>2032</v>
      </c>
      <c r="BA12" s="26">
        <f>Ввод!AZ19</f>
        <v>2032</v>
      </c>
      <c r="BB12" s="26">
        <f>Ввод!BA19</f>
        <v>2033</v>
      </c>
      <c r="BC12" s="26">
        <f>Ввод!BB19</f>
        <v>2033</v>
      </c>
      <c r="BD12" s="26">
        <f>Ввод!BC19</f>
        <v>2033</v>
      </c>
      <c r="BE12" s="26">
        <f>Ввод!BD19</f>
        <v>2033</v>
      </c>
      <c r="BF12" s="26">
        <f>Ввод!BE19</f>
        <v>2034</v>
      </c>
      <c r="BG12" s="26">
        <f>Ввод!BF19</f>
        <v>2034</v>
      </c>
      <c r="BH12" s="26">
        <f>Ввод!BG19</f>
        <v>2034</v>
      </c>
      <c r="BI12" s="26">
        <f>Ввод!BH19</f>
        <v>1900</v>
      </c>
      <c r="BJ12" s="26">
        <f>Ввод!BI19</f>
        <v>1900</v>
      </c>
      <c r="BK12" s="26">
        <f>Ввод!BJ19</f>
        <v>1900</v>
      </c>
      <c r="BL12" s="26">
        <f>Ввод!BK19</f>
        <v>1900</v>
      </c>
      <c r="BM12" s="26">
        <f>Ввод!BL19</f>
        <v>1900</v>
      </c>
      <c r="BN12" s="26">
        <f>Ввод!BM19</f>
        <v>1900</v>
      </c>
      <c r="BO12" s="26">
        <f>Ввод!BN19</f>
        <v>1900</v>
      </c>
      <c r="BP12" s="26">
        <f>Ввод!BO19</f>
        <v>1900</v>
      </c>
      <c r="BQ12" s="26">
        <f>Ввод!BP19</f>
        <v>1900</v>
      </c>
      <c r="BR12" s="26">
        <f>Ввод!BQ19</f>
        <v>1900</v>
      </c>
      <c r="BS12" s="26">
        <f>Ввод!BR19</f>
        <v>1900</v>
      </c>
      <c r="BT12" s="26">
        <f>Ввод!BS19</f>
        <v>1900</v>
      </c>
      <c r="BU12" s="26">
        <f>Ввод!BT19</f>
        <v>1900</v>
      </c>
      <c r="BV12" s="26">
        <f>Ввод!BU19</f>
        <v>1900</v>
      </c>
      <c r="BW12" s="26">
        <f>Ввод!BV19</f>
        <v>1900</v>
      </c>
      <c r="BX12" s="26">
        <f>Ввод!BW19</f>
        <v>1900</v>
      </c>
      <c r="BY12" s="26">
        <f>Ввод!BX19</f>
        <v>1900</v>
      </c>
      <c r="BZ12" s="26">
        <f>Ввод!BY19</f>
        <v>1900</v>
      </c>
      <c r="CA12" s="26">
        <f>Ввод!BZ19</f>
        <v>1900</v>
      </c>
      <c r="CB12" s="26">
        <f>Ввод!CA19</f>
        <v>1900</v>
      </c>
      <c r="CC12" s="26">
        <f>Ввод!CB19</f>
        <v>1900</v>
      </c>
      <c r="CD12" s="26">
        <f>Ввод!CC19</f>
        <v>1900</v>
      </c>
      <c r="CE12" s="26">
        <f>Ввод!CD19</f>
        <v>1900</v>
      </c>
      <c r="CF12" s="26">
        <f>Ввод!CE19</f>
        <v>1900</v>
      </c>
      <c r="CG12" s="26">
        <f>Ввод!CF19</f>
        <v>1900</v>
      </c>
      <c r="CH12" s="26">
        <f>Ввод!CG19</f>
        <v>1900</v>
      </c>
      <c r="CI12" s="26">
        <f>Ввод!CH19</f>
        <v>1900</v>
      </c>
      <c r="CJ12" s="26">
        <f>Ввод!CI19</f>
        <v>1900</v>
      </c>
      <c r="CK12" s="26">
        <f>Ввод!CJ19</f>
        <v>1900</v>
      </c>
      <c r="CL12" s="26">
        <f>Ввод!CK19</f>
        <v>1900</v>
      </c>
      <c r="CM12" s="26">
        <f>Ввод!CL19</f>
        <v>1900</v>
      </c>
      <c r="CN12" s="26">
        <f>Ввод!CM19</f>
        <v>1900</v>
      </c>
      <c r="CO12" s="26">
        <f>Ввод!CN19</f>
        <v>1900</v>
      </c>
      <c r="CP12" s="26">
        <f>Ввод!CO19</f>
        <v>1900</v>
      </c>
      <c r="CQ12" s="26">
        <f>Ввод!CP19</f>
        <v>1900</v>
      </c>
      <c r="CR12" s="26">
        <f>Ввод!CQ19</f>
        <v>1900</v>
      </c>
      <c r="CS12" s="26">
        <f>Ввод!CR19</f>
        <v>1900</v>
      </c>
      <c r="CT12" s="26">
        <f>Ввод!CS19</f>
        <v>1900</v>
      </c>
      <c r="CU12" s="26">
        <f>Ввод!CT19</f>
        <v>1900</v>
      </c>
      <c r="CV12" s="26">
        <f>Ввод!CU19</f>
        <v>1900</v>
      </c>
      <c r="CW12" s="26">
        <f>Ввод!CV19</f>
        <v>1900</v>
      </c>
      <c r="CX12" s="26">
        <f>Ввод!CW19</f>
        <v>1900</v>
      </c>
      <c r="CY12" s="26">
        <f>Ввод!CX19</f>
        <v>1900</v>
      </c>
      <c r="CZ12" s="26">
        <f>Ввод!CY19</f>
        <v>1900</v>
      </c>
      <c r="DA12" s="26">
        <f>Ввод!CZ19</f>
        <v>1900</v>
      </c>
      <c r="DB12" s="26">
        <f>Ввод!DA19</f>
        <v>1900</v>
      </c>
      <c r="DC12" s="26">
        <f>Ввод!DB19</f>
        <v>1900</v>
      </c>
      <c r="DD12" s="26">
        <f>Ввод!DC19</f>
        <v>1900</v>
      </c>
      <c r="DE12" s="26">
        <f>Ввод!DD19</f>
        <v>1900</v>
      </c>
      <c r="DF12" s="26">
        <f>Ввод!DE19</f>
        <v>1900</v>
      </c>
      <c r="DG12" s="26">
        <f>Ввод!DF19</f>
        <v>1900</v>
      </c>
      <c r="DH12" s="26">
        <f>Ввод!DG19</f>
        <v>1900</v>
      </c>
      <c r="DI12" s="26">
        <f>Ввод!DH19</f>
        <v>1900</v>
      </c>
      <c r="DJ12" s="26">
        <f>Ввод!DI19</f>
        <v>1900</v>
      </c>
      <c r="DK12">
        <f>Ввод!DJ19</f>
        <v>1900</v>
      </c>
    </row>
    <row r="13" spans="2:117" x14ac:dyDescent="0.25">
      <c r="J13">
        <f>Ввод!I20</f>
        <v>1</v>
      </c>
      <c r="K13">
        <f>Ввод!J20</f>
        <v>2</v>
      </c>
      <c r="L13">
        <f>Ввод!K20</f>
        <v>3</v>
      </c>
      <c r="M13">
        <f>Ввод!L20</f>
        <v>4</v>
      </c>
      <c r="N13">
        <f>Ввод!M20</f>
        <v>5</v>
      </c>
      <c r="O13">
        <f>Ввод!N20</f>
        <v>6</v>
      </c>
      <c r="P13">
        <f>Ввод!O20</f>
        <v>7</v>
      </c>
      <c r="Q13">
        <f>Ввод!P20</f>
        <v>8</v>
      </c>
      <c r="R13">
        <f>Ввод!Q20</f>
        <v>9</v>
      </c>
      <c r="S13">
        <f>Ввод!R20</f>
        <v>10</v>
      </c>
      <c r="T13">
        <f>Ввод!S20</f>
        <v>11</v>
      </c>
      <c r="U13">
        <f>Ввод!T20</f>
        <v>12</v>
      </c>
      <c r="V13">
        <f>Ввод!U20</f>
        <v>13</v>
      </c>
      <c r="W13">
        <f>Ввод!V20</f>
        <v>14</v>
      </c>
      <c r="X13">
        <f>Ввод!W20</f>
        <v>15</v>
      </c>
      <c r="Y13">
        <f>Ввод!X20</f>
        <v>16</v>
      </c>
      <c r="Z13">
        <f>Ввод!Y20</f>
        <v>17</v>
      </c>
      <c r="AA13">
        <f>Ввод!Z20</f>
        <v>18</v>
      </c>
      <c r="AB13">
        <f>Ввод!AA20</f>
        <v>19</v>
      </c>
      <c r="AC13">
        <f>Ввод!AB20</f>
        <v>20</v>
      </c>
      <c r="AD13">
        <f>Ввод!AC20</f>
        <v>21</v>
      </c>
      <c r="AE13">
        <f>Ввод!AD20</f>
        <v>22</v>
      </c>
      <c r="AF13">
        <f>Ввод!AE20</f>
        <v>23</v>
      </c>
      <c r="AG13">
        <f>Ввод!AF20</f>
        <v>24</v>
      </c>
      <c r="AH13">
        <f>Ввод!AG20</f>
        <v>25</v>
      </c>
      <c r="AI13">
        <f>Ввод!AH20</f>
        <v>26</v>
      </c>
      <c r="AJ13">
        <f>Ввод!AI20</f>
        <v>27</v>
      </c>
      <c r="AK13">
        <f>Ввод!AJ20</f>
        <v>28</v>
      </c>
      <c r="AL13">
        <f>Ввод!AK20</f>
        <v>29</v>
      </c>
      <c r="AM13">
        <f>Ввод!AL20</f>
        <v>30</v>
      </c>
      <c r="AN13">
        <f>Ввод!AM20</f>
        <v>31</v>
      </c>
      <c r="AO13">
        <f>Ввод!AN20</f>
        <v>32</v>
      </c>
      <c r="AP13">
        <f>Ввод!AO20</f>
        <v>33</v>
      </c>
      <c r="AQ13">
        <f>Ввод!AP20</f>
        <v>34</v>
      </c>
      <c r="AR13">
        <f>Ввод!AQ20</f>
        <v>35</v>
      </c>
      <c r="AS13">
        <f>Ввод!AR20</f>
        <v>36</v>
      </c>
      <c r="AT13">
        <f>Ввод!AS20</f>
        <v>37</v>
      </c>
      <c r="AU13">
        <f>Ввод!AT20</f>
        <v>38</v>
      </c>
      <c r="AV13">
        <f>Ввод!AU20</f>
        <v>39</v>
      </c>
      <c r="AW13">
        <f>Ввод!AV20</f>
        <v>40</v>
      </c>
      <c r="AX13">
        <f>Ввод!AW20</f>
        <v>41</v>
      </c>
      <c r="AY13">
        <f>Ввод!AX20</f>
        <v>42</v>
      </c>
      <c r="AZ13">
        <f>Ввод!AY20</f>
        <v>43</v>
      </c>
      <c r="BA13">
        <f>Ввод!AZ20</f>
        <v>44</v>
      </c>
      <c r="BB13">
        <f>Ввод!BA20</f>
        <v>45</v>
      </c>
      <c r="BC13">
        <f>Ввод!BB20</f>
        <v>46</v>
      </c>
      <c r="BD13">
        <f>Ввод!BC20</f>
        <v>47</v>
      </c>
      <c r="BE13">
        <f>Ввод!BD20</f>
        <v>48</v>
      </c>
      <c r="BF13">
        <f>Ввод!BE20</f>
        <v>49</v>
      </c>
      <c r="BG13">
        <f>Ввод!BF20</f>
        <v>50</v>
      </c>
      <c r="BH13">
        <f>Ввод!BG20</f>
        <v>51</v>
      </c>
      <c r="BI13">
        <f>Ввод!BH20</f>
        <v>52</v>
      </c>
      <c r="BJ13">
        <f>Ввод!BI20</f>
        <v>53</v>
      </c>
      <c r="BK13">
        <f>Ввод!BJ20</f>
        <v>54</v>
      </c>
      <c r="BL13">
        <f>Ввод!BK20</f>
        <v>55</v>
      </c>
      <c r="BM13">
        <f>Ввод!BL20</f>
        <v>56</v>
      </c>
      <c r="BN13">
        <f>Ввод!BM20</f>
        <v>57</v>
      </c>
      <c r="BO13">
        <f>Ввод!BN20</f>
        <v>58</v>
      </c>
      <c r="BP13">
        <f>Ввод!BO20</f>
        <v>59</v>
      </c>
      <c r="BQ13">
        <f>Ввод!BP20</f>
        <v>60</v>
      </c>
      <c r="BR13">
        <f>Ввод!BQ20</f>
        <v>61</v>
      </c>
      <c r="BS13">
        <f>Ввод!BR20</f>
        <v>62</v>
      </c>
      <c r="BT13">
        <f>Ввод!BS20</f>
        <v>63</v>
      </c>
      <c r="BU13">
        <f>Ввод!BT20</f>
        <v>64</v>
      </c>
      <c r="BV13">
        <f>Ввод!BU20</f>
        <v>65</v>
      </c>
      <c r="BW13">
        <f>Ввод!BV20</f>
        <v>66</v>
      </c>
      <c r="BX13">
        <f>Ввод!BW20</f>
        <v>67</v>
      </c>
      <c r="BY13">
        <f>Ввод!BX20</f>
        <v>68</v>
      </c>
      <c r="BZ13">
        <f>Ввод!BY20</f>
        <v>69</v>
      </c>
      <c r="CA13">
        <f>Ввод!BZ20</f>
        <v>70</v>
      </c>
      <c r="CB13">
        <f>Ввод!CA20</f>
        <v>71</v>
      </c>
      <c r="CC13">
        <f>Ввод!CB20</f>
        <v>72</v>
      </c>
      <c r="CD13">
        <f>Ввод!CC20</f>
        <v>73</v>
      </c>
      <c r="CE13">
        <f>Ввод!CD20</f>
        <v>74</v>
      </c>
      <c r="CF13">
        <f>Ввод!CE20</f>
        <v>75</v>
      </c>
      <c r="CG13">
        <f>Ввод!CF20</f>
        <v>76</v>
      </c>
      <c r="CH13">
        <f>Ввод!CG20</f>
        <v>77</v>
      </c>
      <c r="CI13">
        <f>Ввод!CH20</f>
        <v>78</v>
      </c>
      <c r="CJ13">
        <f>Ввод!CI20</f>
        <v>79</v>
      </c>
      <c r="CK13">
        <f>Ввод!CJ20</f>
        <v>80</v>
      </c>
      <c r="CL13">
        <f>Ввод!CK20</f>
        <v>81</v>
      </c>
      <c r="CM13">
        <f>Ввод!CL20</f>
        <v>82</v>
      </c>
      <c r="CN13">
        <f>Ввод!CM20</f>
        <v>83</v>
      </c>
      <c r="CO13">
        <f>Ввод!CN20</f>
        <v>84</v>
      </c>
      <c r="CP13">
        <f>Ввод!CO20</f>
        <v>85</v>
      </c>
      <c r="CQ13">
        <f>Ввод!CP20</f>
        <v>86</v>
      </c>
      <c r="CR13">
        <f>Ввод!CQ20</f>
        <v>87</v>
      </c>
      <c r="CS13">
        <f>Ввод!CR20</f>
        <v>88</v>
      </c>
      <c r="CT13">
        <f>Ввод!CS20</f>
        <v>89</v>
      </c>
      <c r="CU13">
        <f>Ввод!CT20</f>
        <v>90</v>
      </c>
      <c r="CV13">
        <f>Ввод!CU20</f>
        <v>91</v>
      </c>
      <c r="CW13">
        <f>Ввод!CV20</f>
        <v>92</v>
      </c>
      <c r="CX13">
        <f>Ввод!CW20</f>
        <v>93</v>
      </c>
      <c r="CY13">
        <f>Ввод!CX20</f>
        <v>94</v>
      </c>
      <c r="CZ13">
        <f>Ввод!CY20</f>
        <v>95</v>
      </c>
      <c r="DA13">
        <f>Ввод!CZ20</f>
        <v>96</v>
      </c>
      <c r="DB13">
        <f>Ввод!DA20</f>
        <v>97</v>
      </c>
      <c r="DC13">
        <f>Ввод!DB20</f>
        <v>98</v>
      </c>
      <c r="DD13">
        <f>Ввод!DC20</f>
        <v>99</v>
      </c>
      <c r="DE13">
        <f>Ввод!DD20</f>
        <v>100</v>
      </c>
      <c r="DF13">
        <f>Ввод!DE20</f>
        <v>101</v>
      </c>
      <c r="DG13">
        <f>Ввод!DF20</f>
        <v>102</v>
      </c>
      <c r="DH13">
        <f>Ввод!DG20</f>
        <v>103</v>
      </c>
      <c r="DI13">
        <f>Ввод!DH20</f>
        <v>104</v>
      </c>
      <c r="DJ13">
        <f>Ввод!DI20</f>
        <v>105</v>
      </c>
      <c r="DK13">
        <f>Ввод!DJ20</f>
        <v>106</v>
      </c>
    </row>
    <row r="14" spans="2:117" x14ac:dyDescent="0.25">
      <c r="J14" s="37">
        <f>Ввод!I21</f>
        <v>44562</v>
      </c>
      <c r="K14" s="37">
        <f>Ввод!J21</f>
        <v>44652</v>
      </c>
      <c r="L14" s="37">
        <f>Ввод!K21</f>
        <v>44743</v>
      </c>
      <c r="M14" s="37">
        <f>Ввод!L21</f>
        <v>44835</v>
      </c>
      <c r="N14" s="37">
        <f>Ввод!M21</f>
        <v>44927</v>
      </c>
      <c r="O14" s="37">
        <f>Ввод!N21</f>
        <v>45017</v>
      </c>
      <c r="P14" s="37">
        <f>Ввод!O21</f>
        <v>45108</v>
      </c>
      <c r="Q14" s="37">
        <f>Ввод!P21</f>
        <v>45200</v>
      </c>
      <c r="R14" s="37">
        <f>Ввод!Q21</f>
        <v>45292</v>
      </c>
      <c r="S14" s="37">
        <f>Ввод!R21</f>
        <v>45383</v>
      </c>
      <c r="T14" s="37">
        <f>Ввод!S21</f>
        <v>45474</v>
      </c>
      <c r="U14" s="37">
        <f>Ввод!T21</f>
        <v>45566</v>
      </c>
      <c r="V14" s="37">
        <f>Ввод!U21</f>
        <v>45658</v>
      </c>
      <c r="W14" s="37">
        <f>Ввод!V21</f>
        <v>45748</v>
      </c>
      <c r="X14" s="37">
        <f>Ввод!W21</f>
        <v>45839</v>
      </c>
      <c r="Y14" s="37">
        <f>Ввод!X21</f>
        <v>45931</v>
      </c>
      <c r="Z14" s="37">
        <f>Ввод!Y21</f>
        <v>46023</v>
      </c>
      <c r="AA14" s="37">
        <f>Ввод!Z21</f>
        <v>46113</v>
      </c>
      <c r="AB14" s="37">
        <f>Ввод!AA21</f>
        <v>46204</v>
      </c>
      <c r="AC14" s="37">
        <f>Ввод!AB21</f>
        <v>46296</v>
      </c>
      <c r="AD14" s="37">
        <f>Ввод!AC21</f>
        <v>46388</v>
      </c>
      <c r="AE14" s="37">
        <f>Ввод!AD21</f>
        <v>46478</v>
      </c>
      <c r="AF14" s="37">
        <f>Ввод!AE21</f>
        <v>46569</v>
      </c>
      <c r="AG14" s="37">
        <f>Ввод!AF21</f>
        <v>46661</v>
      </c>
      <c r="AH14" s="37">
        <f>Ввод!AG21</f>
        <v>46753</v>
      </c>
      <c r="AI14" s="37">
        <f>Ввод!AH21</f>
        <v>46844</v>
      </c>
      <c r="AJ14" s="37">
        <f>Ввод!AI21</f>
        <v>46935</v>
      </c>
      <c r="AK14" s="37">
        <f>Ввод!AJ21</f>
        <v>47027</v>
      </c>
      <c r="AL14" s="37">
        <f>Ввод!AK21</f>
        <v>47119</v>
      </c>
      <c r="AM14" s="37">
        <f>Ввод!AL21</f>
        <v>47209</v>
      </c>
      <c r="AN14" s="37">
        <f>Ввод!AM21</f>
        <v>47300</v>
      </c>
      <c r="AO14" s="37">
        <f>Ввод!AN21</f>
        <v>47392</v>
      </c>
      <c r="AP14" s="37">
        <f>Ввод!AO21</f>
        <v>47484</v>
      </c>
      <c r="AQ14" s="37">
        <f>Ввод!AP21</f>
        <v>47574</v>
      </c>
      <c r="AR14" s="37">
        <f>Ввод!AQ21</f>
        <v>47665</v>
      </c>
      <c r="AS14" s="37">
        <f>Ввод!AR21</f>
        <v>47757</v>
      </c>
      <c r="AT14" s="37">
        <f>Ввод!AS21</f>
        <v>47849</v>
      </c>
      <c r="AU14" s="37">
        <f>Ввод!AT21</f>
        <v>47939</v>
      </c>
      <c r="AV14" s="37">
        <f>Ввод!AU21</f>
        <v>48030</v>
      </c>
      <c r="AW14" s="37">
        <f>Ввод!AV21</f>
        <v>48122</v>
      </c>
      <c r="AX14" s="37">
        <f>Ввод!AW21</f>
        <v>48214</v>
      </c>
      <c r="AY14" s="37">
        <f>Ввод!AX21</f>
        <v>48305</v>
      </c>
      <c r="AZ14" s="37">
        <f>Ввод!AY21</f>
        <v>48396</v>
      </c>
      <c r="BA14" s="37">
        <f>Ввод!AZ21</f>
        <v>48488</v>
      </c>
      <c r="BB14" s="37">
        <f>Ввод!BA21</f>
        <v>48580</v>
      </c>
      <c r="BC14" s="37">
        <f>Ввод!BB21</f>
        <v>48670</v>
      </c>
      <c r="BD14" s="37">
        <f>Ввод!BC21</f>
        <v>48761</v>
      </c>
      <c r="BE14" s="37">
        <f>Ввод!BD21</f>
        <v>48853</v>
      </c>
      <c r="BF14" s="37">
        <f>Ввод!BE21</f>
        <v>48945</v>
      </c>
      <c r="BG14" s="37">
        <f>Ввод!BF21</f>
        <v>49035</v>
      </c>
      <c r="BH14" s="37">
        <f>Ввод!BG21</f>
        <v>49126</v>
      </c>
      <c r="BI14" s="37">
        <f>Ввод!BH21</f>
        <v>0</v>
      </c>
      <c r="BJ14" s="37">
        <f>Ввод!BI21</f>
        <v>0</v>
      </c>
      <c r="BK14" s="37">
        <f>Ввод!BJ21</f>
        <v>0</v>
      </c>
      <c r="BL14" s="37">
        <f>Ввод!BK21</f>
        <v>0</v>
      </c>
      <c r="BM14" s="37">
        <f>Ввод!BL21</f>
        <v>0</v>
      </c>
      <c r="BN14" s="37">
        <f>Ввод!BM21</f>
        <v>0</v>
      </c>
      <c r="BO14" s="37">
        <f>Ввод!BN21</f>
        <v>0</v>
      </c>
      <c r="BP14" s="37">
        <f>Ввод!BO21</f>
        <v>0</v>
      </c>
      <c r="BQ14" s="37">
        <f>Ввод!BP21</f>
        <v>0</v>
      </c>
      <c r="BR14" s="37">
        <f>Ввод!BQ21</f>
        <v>0</v>
      </c>
      <c r="BS14" s="37">
        <f>Ввод!BR21</f>
        <v>0</v>
      </c>
      <c r="BT14" s="37">
        <f>Ввод!BS21</f>
        <v>0</v>
      </c>
      <c r="BU14" s="37">
        <f>Ввод!BT21</f>
        <v>0</v>
      </c>
      <c r="BV14" s="37">
        <f>Ввод!BU21</f>
        <v>0</v>
      </c>
      <c r="BW14" s="37">
        <f>Ввод!BV21</f>
        <v>0</v>
      </c>
      <c r="BX14" s="37">
        <f>Ввод!BW21</f>
        <v>0</v>
      </c>
      <c r="BY14" s="37">
        <f>Ввод!BX21</f>
        <v>0</v>
      </c>
      <c r="BZ14" s="37">
        <f>Ввод!BY21</f>
        <v>0</v>
      </c>
      <c r="CA14" s="37">
        <f>Ввод!BZ21</f>
        <v>0</v>
      </c>
      <c r="CB14" s="37">
        <f>Ввод!CA21</f>
        <v>0</v>
      </c>
      <c r="CC14" s="37">
        <f>Ввод!CB21</f>
        <v>0</v>
      </c>
      <c r="CD14" s="37">
        <f>Ввод!CC21</f>
        <v>0</v>
      </c>
      <c r="CE14" s="37">
        <f>Ввод!CD21</f>
        <v>0</v>
      </c>
      <c r="CF14" s="37">
        <f>Ввод!CE21</f>
        <v>0</v>
      </c>
      <c r="CG14" s="37">
        <f>Ввод!CF21</f>
        <v>0</v>
      </c>
      <c r="CH14" s="37">
        <f>Ввод!CG21</f>
        <v>0</v>
      </c>
      <c r="CI14" s="37">
        <f>Ввод!CH21</f>
        <v>0</v>
      </c>
      <c r="CJ14" s="37">
        <f>Ввод!CI21</f>
        <v>0</v>
      </c>
      <c r="CK14" s="37">
        <f>Ввод!CJ21</f>
        <v>0</v>
      </c>
      <c r="CL14" s="37">
        <f>Ввод!CK21</f>
        <v>0</v>
      </c>
      <c r="CM14" s="37">
        <f>Ввод!CL21</f>
        <v>0</v>
      </c>
      <c r="CN14" s="37">
        <f>Ввод!CM21</f>
        <v>0</v>
      </c>
      <c r="CO14" s="37">
        <f>Ввод!CN21</f>
        <v>0</v>
      </c>
      <c r="CP14" s="37">
        <f>Ввод!CO21</f>
        <v>0</v>
      </c>
      <c r="CQ14" s="37">
        <f>Ввод!CP21</f>
        <v>0</v>
      </c>
      <c r="CR14" s="37">
        <f>Ввод!CQ21</f>
        <v>0</v>
      </c>
      <c r="CS14" s="37">
        <f>Ввод!CR21</f>
        <v>0</v>
      </c>
      <c r="CT14" s="37">
        <f>Ввод!CS21</f>
        <v>0</v>
      </c>
      <c r="CU14" s="37">
        <f>Ввод!CT21</f>
        <v>0</v>
      </c>
      <c r="CV14" s="37">
        <f>Ввод!CU21</f>
        <v>0</v>
      </c>
      <c r="CW14" s="37">
        <f>Ввод!CV21</f>
        <v>0</v>
      </c>
      <c r="CX14" s="37">
        <f>Ввод!CW21</f>
        <v>0</v>
      </c>
      <c r="CY14" s="37">
        <f>Ввод!CX21</f>
        <v>0</v>
      </c>
      <c r="CZ14" s="37">
        <f>Ввод!CY21</f>
        <v>0</v>
      </c>
      <c r="DA14" s="37">
        <f>Ввод!CZ21</f>
        <v>0</v>
      </c>
      <c r="DB14" s="37">
        <f>Ввод!DA21</f>
        <v>0</v>
      </c>
      <c r="DC14" s="37">
        <f>Ввод!DB21</f>
        <v>0</v>
      </c>
      <c r="DD14" s="37">
        <f>Ввод!DC21</f>
        <v>0</v>
      </c>
      <c r="DE14" s="37">
        <f>Ввод!DD21</f>
        <v>0</v>
      </c>
      <c r="DF14" s="37">
        <f>Ввод!DE21</f>
        <v>0</v>
      </c>
      <c r="DG14" s="37">
        <f>Ввод!DF21</f>
        <v>0</v>
      </c>
      <c r="DH14" s="37">
        <f>Ввод!DG21</f>
        <v>0</v>
      </c>
      <c r="DI14" s="37">
        <f>Ввод!DH21</f>
        <v>0</v>
      </c>
      <c r="DJ14" s="37">
        <f>Ввод!DI21</f>
        <v>0</v>
      </c>
      <c r="DK14" s="38">
        <f>Ввод!DJ21</f>
        <v>0</v>
      </c>
    </row>
    <row r="15" spans="2:117" ht="35.1" customHeight="1" x14ac:dyDescent="0.25">
      <c r="I15" s="152" t="s">
        <v>321</v>
      </c>
      <c r="J15" s="39">
        <f>Ввод!I22</f>
        <v>44651</v>
      </c>
      <c r="K15" s="39">
        <f>Ввод!J22</f>
        <v>44742</v>
      </c>
      <c r="L15" s="39">
        <f>Ввод!K22</f>
        <v>44834</v>
      </c>
      <c r="M15" s="39">
        <f>Ввод!L22</f>
        <v>44926</v>
      </c>
      <c r="N15" s="39">
        <f>Ввод!M22</f>
        <v>45016</v>
      </c>
      <c r="O15" s="39">
        <f>Ввод!N22</f>
        <v>45107</v>
      </c>
      <c r="P15" s="39">
        <f>Ввод!O22</f>
        <v>45199</v>
      </c>
      <c r="Q15" s="39">
        <f>Ввод!P22</f>
        <v>45291</v>
      </c>
      <c r="R15" s="39">
        <f>Ввод!Q22</f>
        <v>45382</v>
      </c>
      <c r="S15" s="39">
        <f>Ввод!R22</f>
        <v>45473</v>
      </c>
      <c r="T15" s="39">
        <f>Ввод!S22</f>
        <v>45565</v>
      </c>
      <c r="U15" s="39">
        <f>Ввод!T22</f>
        <v>45657</v>
      </c>
      <c r="V15" s="39">
        <f>Ввод!U22</f>
        <v>45747</v>
      </c>
      <c r="W15" s="39">
        <f>Ввод!V22</f>
        <v>45838</v>
      </c>
      <c r="X15" s="39">
        <f>Ввод!W22</f>
        <v>45930</v>
      </c>
      <c r="Y15" s="39">
        <f>Ввод!X22</f>
        <v>46022</v>
      </c>
      <c r="Z15" s="39">
        <f>Ввод!Y22</f>
        <v>46112</v>
      </c>
      <c r="AA15" s="39">
        <f>Ввод!Z22</f>
        <v>46203</v>
      </c>
      <c r="AB15" s="39">
        <f>Ввод!AA22</f>
        <v>46295</v>
      </c>
      <c r="AC15" s="39">
        <f>Ввод!AB22</f>
        <v>46387</v>
      </c>
      <c r="AD15" s="39">
        <f>Ввод!AC22</f>
        <v>46477</v>
      </c>
      <c r="AE15" s="39">
        <f>Ввод!AD22</f>
        <v>46568</v>
      </c>
      <c r="AF15" s="39">
        <f>Ввод!AE22</f>
        <v>46660</v>
      </c>
      <c r="AG15" s="39">
        <f>Ввод!AF22</f>
        <v>46752</v>
      </c>
      <c r="AH15" s="39">
        <f>Ввод!AG22</f>
        <v>46843</v>
      </c>
      <c r="AI15" s="39">
        <f>Ввод!AH22</f>
        <v>46934</v>
      </c>
      <c r="AJ15" s="39">
        <f>Ввод!AI22</f>
        <v>47026</v>
      </c>
      <c r="AK15" s="39">
        <f>Ввод!AJ22</f>
        <v>47118</v>
      </c>
      <c r="AL15" s="39">
        <f>Ввод!AK22</f>
        <v>47208</v>
      </c>
      <c r="AM15" s="39">
        <f>Ввод!AL22</f>
        <v>47299</v>
      </c>
      <c r="AN15" s="39">
        <f>Ввод!AM22</f>
        <v>47391</v>
      </c>
      <c r="AO15" s="39">
        <f>Ввод!AN22</f>
        <v>47483</v>
      </c>
      <c r="AP15" s="39">
        <f>Ввод!AO22</f>
        <v>47573</v>
      </c>
      <c r="AQ15" s="39">
        <f>Ввод!AP22</f>
        <v>47664</v>
      </c>
      <c r="AR15" s="39">
        <f>Ввод!AQ22</f>
        <v>47756</v>
      </c>
      <c r="AS15" s="39">
        <f>Ввод!AR22</f>
        <v>47848</v>
      </c>
      <c r="AT15" s="39">
        <f>Ввод!AS22</f>
        <v>47938</v>
      </c>
      <c r="AU15" s="39">
        <f>Ввод!AT22</f>
        <v>48029</v>
      </c>
      <c r="AV15" s="39">
        <f>Ввод!AU22</f>
        <v>48121</v>
      </c>
      <c r="AW15" s="39">
        <f>Ввод!AV22</f>
        <v>48213</v>
      </c>
      <c r="AX15" s="39">
        <f>Ввод!AW22</f>
        <v>48304</v>
      </c>
      <c r="AY15" s="39">
        <f>Ввод!AX22</f>
        <v>48395</v>
      </c>
      <c r="AZ15" s="39">
        <f>Ввод!AY22</f>
        <v>48487</v>
      </c>
      <c r="BA15" s="39">
        <f>Ввод!AZ22</f>
        <v>48579</v>
      </c>
      <c r="BB15" s="39">
        <f>Ввод!BA22</f>
        <v>48669</v>
      </c>
      <c r="BC15" s="39">
        <f>Ввод!BB22</f>
        <v>48760</v>
      </c>
      <c r="BD15" s="39">
        <f>Ввод!BC22</f>
        <v>48852</v>
      </c>
      <c r="BE15" s="39">
        <f>Ввод!BD22</f>
        <v>48944</v>
      </c>
      <c r="BF15" s="39">
        <f>Ввод!BE22</f>
        <v>49034</v>
      </c>
      <c r="BG15" s="39">
        <f>Ввод!BF22</f>
        <v>49125</v>
      </c>
      <c r="BH15" s="39">
        <f>Ввод!BG22</f>
        <v>49217</v>
      </c>
      <c r="BI15" s="39">
        <f>Ввод!BH22</f>
        <v>91</v>
      </c>
      <c r="BJ15" s="39">
        <f>Ввод!BI22</f>
        <v>91</v>
      </c>
      <c r="BK15" s="39">
        <f>Ввод!BJ22</f>
        <v>91</v>
      </c>
      <c r="BL15" s="39">
        <f>Ввод!BK22</f>
        <v>91</v>
      </c>
      <c r="BM15" s="39">
        <f>Ввод!BL22</f>
        <v>91</v>
      </c>
      <c r="BN15" s="39">
        <f>Ввод!BM22</f>
        <v>91</v>
      </c>
      <c r="BO15" s="39">
        <f>Ввод!BN22</f>
        <v>91</v>
      </c>
      <c r="BP15" s="39">
        <f>Ввод!BO22</f>
        <v>91</v>
      </c>
      <c r="BQ15" s="39">
        <f>Ввод!BP22</f>
        <v>91</v>
      </c>
      <c r="BR15" s="39">
        <f>Ввод!BQ22</f>
        <v>91</v>
      </c>
      <c r="BS15" s="39">
        <f>Ввод!BR22</f>
        <v>91</v>
      </c>
      <c r="BT15" s="39">
        <f>Ввод!BS22</f>
        <v>91</v>
      </c>
      <c r="BU15" s="39">
        <f>Ввод!BT22</f>
        <v>91</v>
      </c>
      <c r="BV15" s="39">
        <f>Ввод!BU22</f>
        <v>91</v>
      </c>
      <c r="BW15" s="39">
        <f>Ввод!BV22</f>
        <v>91</v>
      </c>
      <c r="BX15" s="39">
        <f>Ввод!BW22</f>
        <v>91</v>
      </c>
      <c r="BY15" s="39">
        <f>Ввод!BX22</f>
        <v>91</v>
      </c>
      <c r="BZ15" s="39">
        <f>Ввод!BY22</f>
        <v>91</v>
      </c>
      <c r="CA15" s="39">
        <f>Ввод!BZ22</f>
        <v>91</v>
      </c>
      <c r="CB15" s="39">
        <f>Ввод!CA22</f>
        <v>91</v>
      </c>
      <c r="CC15" s="39">
        <f>Ввод!CB22</f>
        <v>91</v>
      </c>
      <c r="CD15" s="39">
        <f>Ввод!CC22</f>
        <v>91</v>
      </c>
      <c r="CE15" s="39">
        <f>Ввод!CD22</f>
        <v>91</v>
      </c>
      <c r="CF15" s="39">
        <f>Ввод!CE22</f>
        <v>91</v>
      </c>
      <c r="CG15" s="39">
        <f>Ввод!CF22</f>
        <v>91</v>
      </c>
      <c r="CH15" s="39">
        <f>Ввод!CG22</f>
        <v>91</v>
      </c>
      <c r="CI15" s="39">
        <f>Ввод!CH22</f>
        <v>91</v>
      </c>
      <c r="CJ15" s="39">
        <f>Ввод!CI22</f>
        <v>91</v>
      </c>
      <c r="CK15" s="39">
        <f>Ввод!CJ22</f>
        <v>91</v>
      </c>
      <c r="CL15" s="39">
        <f>Ввод!CK22</f>
        <v>91</v>
      </c>
      <c r="CM15" s="39">
        <f>Ввод!CL22</f>
        <v>91</v>
      </c>
      <c r="CN15" s="39">
        <f>Ввод!CM22</f>
        <v>91</v>
      </c>
      <c r="CO15" s="39">
        <f>Ввод!CN22</f>
        <v>91</v>
      </c>
      <c r="CP15" s="39">
        <f>Ввод!CO22</f>
        <v>91</v>
      </c>
      <c r="CQ15" s="39">
        <f>Ввод!CP22</f>
        <v>91</v>
      </c>
      <c r="CR15" s="39">
        <f>Ввод!CQ22</f>
        <v>91</v>
      </c>
      <c r="CS15" s="39">
        <f>Ввод!CR22</f>
        <v>91</v>
      </c>
      <c r="CT15" s="39">
        <f>Ввод!CS22</f>
        <v>91</v>
      </c>
      <c r="CU15" s="39">
        <f>Ввод!CT22</f>
        <v>91</v>
      </c>
      <c r="CV15" s="39">
        <f>Ввод!CU22</f>
        <v>91</v>
      </c>
      <c r="CW15" s="39">
        <f>Ввод!CV22</f>
        <v>91</v>
      </c>
      <c r="CX15" s="39">
        <f>Ввод!CW22</f>
        <v>91</v>
      </c>
      <c r="CY15" s="39">
        <f>Ввод!CX22</f>
        <v>91</v>
      </c>
      <c r="CZ15" s="39">
        <f>Ввод!CY22</f>
        <v>91</v>
      </c>
      <c r="DA15" s="39">
        <f>Ввод!CZ22</f>
        <v>91</v>
      </c>
      <c r="DB15" s="39">
        <f>Ввод!DA22</f>
        <v>91</v>
      </c>
      <c r="DC15" s="39">
        <f>Ввод!DB22</f>
        <v>91</v>
      </c>
      <c r="DD15" s="39">
        <f>Ввод!DC22</f>
        <v>91</v>
      </c>
      <c r="DE15" s="39">
        <f>Ввод!DD22</f>
        <v>91</v>
      </c>
      <c r="DF15" s="39">
        <f>Ввод!DE22</f>
        <v>91</v>
      </c>
      <c r="DG15" s="39">
        <f>Ввод!DF22</f>
        <v>91</v>
      </c>
      <c r="DH15" s="39">
        <f>Ввод!DG22</f>
        <v>91</v>
      </c>
      <c r="DI15" s="39">
        <f>Ввод!DH22</f>
        <v>91</v>
      </c>
      <c r="DJ15" s="39">
        <f>Ввод!DI22</f>
        <v>91</v>
      </c>
      <c r="DK15" s="39">
        <f>Ввод!DJ22</f>
        <v>91</v>
      </c>
      <c r="DL15" s="153"/>
      <c r="DM15" s="153"/>
    </row>
    <row r="16" spans="2:117" x14ac:dyDescent="0.25">
      <c r="J16">
        <f>Ввод!I23</f>
        <v>1</v>
      </c>
      <c r="K16">
        <f>Ввод!J23</f>
        <v>2</v>
      </c>
      <c r="L16">
        <f>Ввод!K23</f>
        <v>3</v>
      </c>
      <c r="M16">
        <f>Ввод!L23</f>
        <v>4</v>
      </c>
      <c r="N16">
        <f>Ввод!M23</f>
        <v>1</v>
      </c>
      <c r="O16">
        <f>Ввод!N23</f>
        <v>2</v>
      </c>
      <c r="P16">
        <f>Ввод!O23</f>
        <v>3</v>
      </c>
      <c r="Q16">
        <f>Ввод!P23</f>
        <v>4</v>
      </c>
      <c r="R16">
        <f>Ввод!Q23</f>
        <v>1</v>
      </c>
      <c r="S16">
        <f>Ввод!R23</f>
        <v>2</v>
      </c>
      <c r="T16">
        <f>Ввод!S23</f>
        <v>3</v>
      </c>
      <c r="U16">
        <f>Ввод!T23</f>
        <v>4</v>
      </c>
      <c r="V16">
        <f>Ввод!U23</f>
        <v>1</v>
      </c>
      <c r="W16">
        <f>Ввод!V23</f>
        <v>2</v>
      </c>
      <c r="X16">
        <f>Ввод!W23</f>
        <v>3</v>
      </c>
      <c r="Y16">
        <f>Ввод!X23</f>
        <v>4</v>
      </c>
      <c r="Z16">
        <f>Ввод!Y23</f>
        <v>1</v>
      </c>
      <c r="AA16">
        <f>Ввод!Z23</f>
        <v>2</v>
      </c>
      <c r="AB16">
        <f>Ввод!AA23</f>
        <v>3</v>
      </c>
      <c r="AC16">
        <f>Ввод!AB23</f>
        <v>4</v>
      </c>
      <c r="AD16">
        <f>Ввод!AC23</f>
        <v>1</v>
      </c>
      <c r="AE16">
        <f>Ввод!AD23</f>
        <v>2</v>
      </c>
      <c r="AF16">
        <f>Ввод!AE23</f>
        <v>3</v>
      </c>
      <c r="AG16">
        <f>Ввод!AF23</f>
        <v>4</v>
      </c>
      <c r="AH16">
        <f>Ввод!AG23</f>
        <v>1</v>
      </c>
      <c r="AI16">
        <f>Ввод!AH23</f>
        <v>2</v>
      </c>
      <c r="AJ16">
        <f>Ввод!AI23</f>
        <v>3</v>
      </c>
      <c r="AK16">
        <f>Ввод!AJ23</f>
        <v>4</v>
      </c>
      <c r="AL16">
        <f>Ввод!AK23</f>
        <v>1</v>
      </c>
      <c r="AM16">
        <f>Ввод!AL23</f>
        <v>2</v>
      </c>
      <c r="AN16">
        <f>Ввод!AM23</f>
        <v>3</v>
      </c>
      <c r="AO16">
        <f>Ввод!AN23</f>
        <v>4</v>
      </c>
      <c r="AP16">
        <f>Ввод!AO23</f>
        <v>1</v>
      </c>
      <c r="AQ16">
        <f>Ввод!AP23</f>
        <v>2</v>
      </c>
      <c r="AR16">
        <f>Ввод!AQ23</f>
        <v>3</v>
      </c>
      <c r="AS16">
        <f>Ввод!AR23</f>
        <v>4</v>
      </c>
      <c r="AT16">
        <f>Ввод!AS23</f>
        <v>1</v>
      </c>
      <c r="AU16">
        <f>Ввод!AT23</f>
        <v>2</v>
      </c>
      <c r="AV16">
        <f>Ввод!AU23</f>
        <v>3</v>
      </c>
      <c r="AW16">
        <f>Ввод!AV23</f>
        <v>4</v>
      </c>
      <c r="AX16">
        <f>Ввод!AW23</f>
        <v>1</v>
      </c>
      <c r="AY16">
        <f>Ввод!AX23</f>
        <v>2</v>
      </c>
      <c r="AZ16">
        <f>Ввод!AY23</f>
        <v>3</v>
      </c>
      <c r="BA16">
        <f>Ввод!AZ23</f>
        <v>4</v>
      </c>
      <c r="BB16">
        <f>Ввод!BA23</f>
        <v>1</v>
      </c>
      <c r="BC16">
        <f>Ввод!BB23</f>
        <v>2</v>
      </c>
      <c r="BD16">
        <f>Ввод!BC23</f>
        <v>3</v>
      </c>
      <c r="BE16">
        <f>Ввод!BD23</f>
        <v>4</v>
      </c>
      <c r="BF16">
        <f>Ввод!BE23</f>
        <v>1</v>
      </c>
      <c r="BG16">
        <f>Ввод!BF23</f>
        <v>2</v>
      </c>
      <c r="BH16">
        <f>Ввод!BG23</f>
        <v>3</v>
      </c>
      <c r="BI16">
        <f>Ввод!BH23</f>
        <v>1</v>
      </c>
      <c r="BJ16">
        <f>Ввод!BI23</f>
        <v>1</v>
      </c>
      <c r="BK16">
        <f>Ввод!BJ23</f>
        <v>1</v>
      </c>
      <c r="BL16">
        <f>Ввод!BK23</f>
        <v>1</v>
      </c>
      <c r="BM16">
        <f>Ввод!BL23</f>
        <v>1</v>
      </c>
      <c r="BN16">
        <f>Ввод!BM23</f>
        <v>1</v>
      </c>
      <c r="BO16">
        <f>Ввод!BN23</f>
        <v>1</v>
      </c>
      <c r="BP16">
        <f>Ввод!BO23</f>
        <v>1</v>
      </c>
      <c r="BQ16">
        <f>Ввод!BP23</f>
        <v>1</v>
      </c>
      <c r="BR16">
        <f>Ввод!BQ23</f>
        <v>1</v>
      </c>
      <c r="BS16">
        <f>Ввод!BR23</f>
        <v>1</v>
      </c>
      <c r="BT16">
        <f>Ввод!BS23</f>
        <v>1</v>
      </c>
      <c r="BU16">
        <f>Ввод!BT23</f>
        <v>1</v>
      </c>
      <c r="BV16">
        <f>Ввод!BU23</f>
        <v>1</v>
      </c>
      <c r="BW16">
        <f>Ввод!BV23</f>
        <v>1</v>
      </c>
      <c r="BX16">
        <f>Ввод!BW23</f>
        <v>1</v>
      </c>
      <c r="BY16">
        <f>Ввод!BX23</f>
        <v>1</v>
      </c>
      <c r="BZ16">
        <f>Ввод!BY23</f>
        <v>1</v>
      </c>
      <c r="CA16">
        <f>Ввод!BZ23</f>
        <v>1</v>
      </c>
      <c r="CB16">
        <f>Ввод!CA23</f>
        <v>1</v>
      </c>
      <c r="CC16">
        <f>Ввод!CB23</f>
        <v>1</v>
      </c>
      <c r="CD16">
        <f>Ввод!CC23</f>
        <v>1</v>
      </c>
      <c r="CE16">
        <f>Ввод!CD23</f>
        <v>1</v>
      </c>
      <c r="CF16">
        <f>Ввод!CE23</f>
        <v>1</v>
      </c>
      <c r="CG16">
        <f>Ввод!CF23</f>
        <v>1</v>
      </c>
      <c r="CH16">
        <f>Ввод!CG23</f>
        <v>1</v>
      </c>
      <c r="CI16">
        <f>Ввод!CH23</f>
        <v>1</v>
      </c>
      <c r="CJ16">
        <f>Ввод!CI23</f>
        <v>1</v>
      </c>
      <c r="CK16">
        <f>Ввод!CJ23</f>
        <v>1</v>
      </c>
      <c r="CL16">
        <f>Ввод!CK23</f>
        <v>1</v>
      </c>
      <c r="CM16">
        <f>Ввод!CL23</f>
        <v>1</v>
      </c>
      <c r="CN16">
        <f>Ввод!CM23</f>
        <v>1</v>
      </c>
      <c r="CO16">
        <f>Ввод!CN23</f>
        <v>1</v>
      </c>
      <c r="CP16">
        <f>Ввод!CO23</f>
        <v>1</v>
      </c>
      <c r="CQ16">
        <f>Ввод!CP23</f>
        <v>1</v>
      </c>
      <c r="CR16">
        <f>Ввод!CQ23</f>
        <v>1</v>
      </c>
      <c r="CS16">
        <f>Ввод!CR23</f>
        <v>1</v>
      </c>
      <c r="CT16">
        <f>Ввод!CS23</f>
        <v>1</v>
      </c>
      <c r="CU16">
        <f>Ввод!CT23</f>
        <v>1</v>
      </c>
      <c r="CV16">
        <f>Ввод!CU23</f>
        <v>1</v>
      </c>
      <c r="CW16">
        <f>Ввод!CV23</f>
        <v>1</v>
      </c>
      <c r="CX16">
        <f>Ввод!CW23</f>
        <v>1</v>
      </c>
      <c r="CY16">
        <f>Ввод!CX23</f>
        <v>1</v>
      </c>
      <c r="CZ16">
        <f>Ввод!CY23</f>
        <v>1</v>
      </c>
      <c r="DA16">
        <f>Ввод!CZ23</f>
        <v>1</v>
      </c>
      <c r="DB16">
        <f>Ввод!DA23</f>
        <v>1</v>
      </c>
      <c r="DC16">
        <f>Ввод!DB23</f>
        <v>1</v>
      </c>
      <c r="DD16">
        <f>Ввод!DC23</f>
        <v>1</v>
      </c>
      <c r="DE16">
        <f>Ввод!DD23</f>
        <v>1</v>
      </c>
      <c r="DF16">
        <f>Ввод!DE23</f>
        <v>1</v>
      </c>
      <c r="DG16">
        <f>Ввод!DF23</f>
        <v>1</v>
      </c>
      <c r="DH16">
        <f>Ввод!DG23</f>
        <v>1</v>
      </c>
      <c r="DI16">
        <f>Ввод!DH23</f>
        <v>1</v>
      </c>
      <c r="DJ16">
        <f>Ввод!DI23</f>
        <v>1</v>
      </c>
      <c r="DK16">
        <f>Ввод!DJ23</f>
        <v>1</v>
      </c>
    </row>
    <row r="17" spans="1:115" x14ac:dyDescent="0.25">
      <c r="B17" s="43"/>
    </row>
    <row r="18" spans="1:115" s="26" customFormat="1" x14ac:dyDescent="0.25">
      <c r="A18" s="111"/>
      <c r="B18" s="154" t="s">
        <v>89</v>
      </c>
      <c r="H18" s="47"/>
    </row>
    <row r="19" spans="1:115" x14ac:dyDescent="0.25">
      <c r="B19" s="33" t="s">
        <v>322</v>
      </c>
      <c r="H19" s="45" t="s">
        <v>138</v>
      </c>
      <c r="I19" s="144">
        <f>SUM(Ввод!G208:G220)</f>
        <v>6185.2616344150192</v>
      </c>
      <c r="J19" s="144">
        <f>$I19*(1+J20)*(1-J21)*(1+$G22*J22)*SUMIF(Ввод!$141:$141,J$16,Ввод!$144:$144)</f>
        <v>1558.8743227467139</v>
      </c>
      <c r="K19" s="144">
        <f>$I19*(1+K20)*(1-K21)*(1+$G22*K22)*SUMIF(Ввод!$141:$141,K$16,Ввод!$144:$144)</f>
        <v>1575.4592019266634</v>
      </c>
      <c r="L19" s="144">
        <f>$I19*(1+L20)*(1-L21)*(1+$G22*L22)*SUMIF(Ввод!$141:$141,L$16,Ввод!$144:$144)</f>
        <v>1592.2205277985624</v>
      </c>
      <c r="M19" s="144">
        <f>$I19*(1+M20)*(1-M21)*(1+$G22*M22)*SUMIF(Ввод!$141:$141,M$16,Ввод!$144:$144)</f>
        <v>1609.1601775804938</v>
      </c>
      <c r="N19" s="144">
        <f>$I19*(1+N20)*(1-N21)*(1+$G22*N22)*SUMIF(Ввод!$141:$141,N$16,Ввод!$144:$144)</f>
        <v>1624.8596129436723</v>
      </c>
      <c r="O19" s="144">
        <f>$I19*(1+O20)*(1-O21)*(1+$G22*O22)*SUMIF(Ввод!$141:$141,O$16,Ввод!$144:$144)</f>
        <v>1640.7122165707419</v>
      </c>
      <c r="P19" s="144">
        <f>$I19*(1+P20)*(1-P21)*(1+$G22*P22)*SUMIF(Ввод!$141:$141,P$16,Ввод!$144:$144)</f>
        <v>1656.7194828158958</v>
      </c>
      <c r="Q19" s="144">
        <f>$I19*(1+Q20)*(1-Q21)*(1+$G22*Q22)*SUMIF(Ввод!$141:$141,Q$16,Ввод!$144:$144)</f>
        <v>1672.8829206126818</v>
      </c>
      <c r="R19" s="144">
        <f>$I19*(1+R20)*(1-R21)*(1+$G22*R22)*SUMIF(Ввод!$141:$141,R$16,Ввод!$144:$144)</f>
        <v>1689.285290736424</v>
      </c>
      <c r="S19" s="144">
        <f>$I19*(1+S20)*(1-S21)*(1+$G22*S22)*SUMIF(Ввод!$141:$141,S$16,Ввод!$144:$144)</f>
        <v>1705.8484836782857</v>
      </c>
      <c r="T19" s="144">
        <f>$I19*(1+T20)*(1-T21)*(1+$G22*T22)*SUMIF(Ввод!$141:$141,T$16,Ввод!$144:$144)</f>
        <v>1722.5740762822611</v>
      </c>
      <c r="U19" s="144">
        <f>$I19*(1+U20)*(1-U21)*(1+$G22*U22)*SUMIF(Ввод!$141:$141,U$16,Ввод!$144:$144)</f>
        <v>1739.463660853067</v>
      </c>
      <c r="V19" s="144">
        <f>$I19*(1+V20)*(1-V21)*(1+$G22*V22)*SUMIF(Ввод!$141:$141,V$16,Ввод!$144:$144)</f>
        <v>1756.56952167336</v>
      </c>
      <c r="W19" s="144">
        <f>$I19*(1+W20)*(1-W21)*(1+$G22*W22)*SUMIF(Ввод!$141:$141,W$16,Ввод!$144:$144)</f>
        <v>1773.8436012848747</v>
      </c>
      <c r="X19" s="144">
        <f>$I19*(1+X20)*(1-X21)*(1+$G22*X22)*SUMIF(Ввод!$141:$141,X$16,Ввод!$144:$144)</f>
        <v>1791.2875539488043</v>
      </c>
      <c r="Y19" s="144">
        <f>$I19*(1+Y20)*(1-Y21)*(1+$G22*Y22)*SUMIF(Ввод!$141:$141,Y$16,Ввод!$144:$144)</f>
        <v>1808.9030501943218</v>
      </c>
      <c r="Z19" s="144">
        <f>$I19*(1+Z20)*(1-Z21)*(1+$G22*Z22)*SUMIF(Ввод!$141:$141,Z$16,Ввод!$144:$144)</f>
        <v>1826.6698194636367</v>
      </c>
      <c r="AA19" s="144">
        <f>$I19*(1+AA20)*(1-AA21)*(1+$G22*AA22)*SUMIF(Ввод!$141:$141,AA$16,Ввод!$144:$144)</f>
        <v>1844.6110912250751</v>
      </c>
      <c r="AB19" s="144">
        <f>$I19*(1+AB20)*(1-AB21)*(1+$G22*AB22)*SUMIF(Ввод!$141:$141,AB$16,Ввод!$144:$144)</f>
        <v>1862.7285794154425</v>
      </c>
      <c r="AC19" s="144">
        <f>$I19*(1+AC20)*(1-AC21)*(1+$G22*AC22)*SUMIF(Ввод!$141:$141,AC$16,Ввод!$144:$144)</f>
        <v>1881.0240148055686</v>
      </c>
      <c r="AD19" s="144">
        <f>$I19*(1+AD20)*(1-AD21)*(1+$G22*AD22)*SUMIF(Ввод!$141:$141,AD$16,Ввод!$144:$144)</f>
        <v>1899.4443426994533</v>
      </c>
      <c r="AE19" s="144">
        <f>$I19*(1+AE20)*(1-AE21)*(1+$G22*AE22)*SUMIF(Ввод!$141:$141,AE$16,Ввод!$144:$144)</f>
        <v>1918.0450555735652</v>
      </c>
      <c r="AF19" s="144">
        <f>$I19*(1+AF20)*(1-AF21)*(1+$G22*AF22)*SUMIF(Ввод!$141:$141,AF$16,Ввод!$144:$144)</f>
        <v>1936.8279198862047</v>
      </c>
      <c r="AG19" s="144">
        <f>$I19*(1+AG20)*(1-AG21)*(1+$G22*AG22)*SUMIF(Ввод!$141:$141,AG$16,Ввод!$144:$144)</f>
        <v>1955.7947193940897</v>
      </c>
      <c r="AH19" s="144">
        <f>$I19*(1+AH20)*(1-AH21)*(1+$G22*AH22)*SUMIF(Ввод!$141:$141,AH$16,Ввод!$144:$144)</f>
        <v>1974.8902695250913</v>
      </c>
      <c r="AI19" s="144">
        <f>$I19*(1+AI20)*(1-AI21)*(1+$G22*AI22)*SUMIF(Ввод!$141:$141,AI$16,Ввод!$144:$144)</f>
        <v>1994.1722605085965</v>
      </c>
      <c r="AJ19" s="144">
        <f>$I19*(1+AJ20)*(1-AJ21)*(1+$G22*AJ22)*SUMIF(Ввод!$141:$141,AJ$16,Ввод!$144:$144)</f>
        <v>2013.6425126740141</v>
      </c>
      <c r="AK19" s="144">
        <f>$I19*(1+AK20)*(1-AK21)*(1+$G22*AK22)*SUMIF(Ввод!$141:$141,AK$16,Ввод!$144:$144)</f>
        <v>2033.302864123677</v>
      </c>
      <c r="AL19" s="144">
        <f>$I19*(1+AL20)*(1-AL21)*(1+$G22*AL22)*SUMIF(Ввод!$141:$141,AL$16,Ввод!$144:$144)</f>
        <v>2053.1156719611636</v>
      </c>
      <c r="AM19" s="144">
        <f>$I19*(1+AM20)*(1-AM21)*(1+$G22*AM22)*SUMIF(Ввод!$141:$141,AM$16,Ввод!$144:$144)</f>
        <v>2073.1215387675479</v>
      </c>
      <c r="AN19" s="144">
        <f>$I19*(1+AN20)*(1-AN21)*(1+$G22*AN22)*SUMIF(Ввод!$141:$141,AN$16,Ввод!$144:$144)</f>
        <v>2093.3223457383569</v>
      </c>
      <c r="AO19" s="144">
        <f>$I19*(1+AO20)*(1-AO21)*(1+$G22*AO22)*SUMIF(Ввод!$141:$141,AO$16,Ввод!$144:$144)</f>
        <v>2113.7199923997682</v>
      </c>
      <c r="AP19" s="144">
        <f>$I19*(1+AP20)*(1-AP21)*(1+$G22*AP22)*SUMIF(Ввод!$141:$141,AP$16,Ввод!$144:$144)</f>
        <v>2134.2958653342498</v>
      </c>
      <c r="AQ19" s="144">
        <f>$I19*(1+AQ20)*(1-AQ21)*(1+$G22*AQ22)*SUMIF(Ввод!$141:$141,AQ$16,Ввод!$144:$144)</f>
        <v>2155.0720327961708</v>
      </c>
      <c r="AR19" s="144">
        <f>$I19*(1+AR20)*(1-AR21)*(1+$G22*AR22)*SUMIF(Ввод!$141:$141,AR$16,Ввод!$144:$144)</f>
        <v>2176.0504445398788</v>
      </c>
      <c r="AS19" s="144">
        <f>$I19*(1+AS20)*(1-AS21)*(1+$G22*AS22)*SUMIF(Ввод!$141:$141,AS$16,Ввод!$144:$144)</f>
        <v>2197.2330692994819</v>
      </c>
      <c r="AT19" s="144">
        <f>$I19*(1+AT20)*(1-AT21)*(1+$G22*AT22)*SUMIF(Ввод!$141:$141,AT$16,Ввод!$144:$144)</f>
        <v>2218.6432376242897</v>
      </c>
      <c r="AU19" s="144">
        <f>$I19*(1+AU20)*(1-AU21)*(1+$G22*AU22)*SUMIF(Ввод!$141:$141,AU$16,Ввод!$144:$144)</f>
        <v>2240.2620298379784</v>
      </c>
      <c r="AV19" s="144">
        <f>$I19*(1+AV20)*(1-AV21)*(1+$G22*AV22)*SUMIF(Ввод!$141:$141,AV$16,Ввод!$144:$144)</f>
        <v>2262.0914788029886</v>
      </c>
      <c r="AW19" s="144">
        <f>$I19*(1+AW20)*(1-AW21)*(1+$G22*AW22)*SUMIF(Ввод!$141:$141,AW$16,Ввод!$144:$144)</f>
        <v>2284.1336371902762</v>
      </c>
      <c r="AX19" s="144">
        <f>$I19*(1+AX20)*(1-AX21)*(1+$G22*AX22)*SUMIF(Ввод!$141:$141,AX$16,Ввод!$144:$144)</f>
        <v>2306.4404955245741</v>
      </c>
      <c r="AY19" s="144">
        <f>$I19*(1+AY20)*(1-AY21)*(1+$G22*AY22)*SUMIF(Ввод!$141:$141,AY$16,Ввод!$144:$144)</f>
        <v>2328.9652027275392</v>
      </c>
      <c r="AZ19" s="144">
        <f>$I19*(1+AZ20)*(1-AZ21)*(1+$G22*AZ22)*SUMIF(Ввод!$141:$141,AZ$16,Ввод!$144:$144)</f>
        <v>2351.7098863121037</v>
      </c>
      <c r="BA19" s="144">
        <f>$I19*(1+BA20)*(1-BA21)*(1+$G22*BA22)*SUMIF(Ввод!$141:$141,BA$16,Ввод!$144:$144)</f>
        <v>2374.676694568499</v>
      </c>
      <c r="BB19" s="144">
        <f>$I19*(1+BB20)*(1-BB21)*(1+$G22*BB22)*SUMIF(Ввод!$141:$141,BB$16,Ввод!$144:$144)</f>
        <v>2397.9023926258828</v>
      </c>
      <c r="BC19" s="144">
        <f>$I19*(1+BC20)*(1-BC21)*(1+$G22*BC22)*SUMIF(Ввод!$141:$141,BC$16,Ввод!$144:$144)</f>
        <v>2421.3552513116952</v>
      </c>
      <c r="BD19" s="144">
        <f>$I19*(1+BD20)*(1-BD21)*(1+$G22*BD22)*SUMIF(Ввод!$141:$141,BD$16,Ввод!$144:$144)</f>
        <v>2445.0374923869781</v>
      </c>
      <c r="BE19" s="144">
        <f>$I19*(1+BE20)*(1-BE21)*(1+$G22*BE22)*SUMIF(Ввод!$141:$141,BE$16,Ввод!$144:$144)</f>
        <v>2468.9513593428678</v>
      </c>
      <c r="BF19" s="144">
        <f>$I19*(1+BF20)*(1-BF21)*(1+$G22*BF22)*SUMIF(Ввод!$141:$141,BF$16,Ввод!$144:$144)</f>
        <v>2493.1710515715586</v>
      </c>
      <c r="BG19" s="144">
        <f>$I19*(1+BG20)*(1-BG21)*(1+$G22*BG22)*SUMIF(Ввод!$141:$141,BG$16,Ввод!$144:$144)</f>
        <v>2517.6283319120744</v>
      </c>
      <c r="BH19" s="144">
        <f>$I19*(1+BH20)*(1-BH21)*(1+$G22*BH22)*SUMIF(Ввод!$141:$141,BH$16,Ввод!$144:$144)</f>
        <v>2542.3255310344466</v>
      </c>
      <c r="BI19" s="144">
        <f>$I19*(1+BI20)*(1-BI21)*(1+$G22*BI22)*SUMIF(Ввод!$141:$141,BI$16,Ввод!$144:$144)</f>
        <v>0</v>
      </c>
      <c r="BJ19" s="144">
        <f>$I19*(1+BJ20)*(1-BJ21)*(1+$G22*BJ22)*SUMIF(Ввод!$141:$141,BJ$16,Ввод!$144:$144)</f>
        <v>0</v>
      </c>
      <c r="BK19" s="144">
        <f>$I19*(1+BK20)*(1-BK21)*(1+$G22*BK22)*SUMIF(Ввод!$141:$141,BK$16,Ввод!$144:$144)</f>
        <v>0</v>
      </c>
      <c r="BL19" s="144">
        <f>$I19*(1+BL20)*(1-BL21)*(1+$G22*BL22)*SUMIF(Ввод!$141:$141,BL$16,Ввод!$144:$144)</f>
        <v>0</v>
      </c>
      <c r="BM19" s="144">
        <f>$I19*(1+BM20)*(1-BM21)*(1+$G22*BM22)*SUMIF(Ввод!$141:$141,BM$16,Ввод!$144:$144)</f>
        <v>0</v>
      </c>
      <c r="BN19" s="144">
        <f>$I19*(1+BN20)*(1-BN21)*(1+$G22*BN22)*SUMIF(Ввод!$141:$141,BN$16,Ввод!$144:$144)</f>
        <v>0</v>
      </c>
      <c r="BO19" s="144">
        <f>$I19*(1+BO20)*(1-BO21)*(1+$G22*BO22)*SUMIF(Ввод!$141:$141,BO$16,Ввод!$144:$144)</f>
        <v>0</v>
      </c>
      <c r="BP19" s="144">
        <f>$I19*(1+BP20)*(1-BP21)*(1+$G22*BP22)*SUMIF(Ввод!$141:$141,BP$16,Ввод!$144:$144)</f>
        <v>0</v>
      </c>
      <c r="BQ19" s="144">
        <f>$I19*(1+BQ20)*(1-BQ21)*(1+$G22*BQ22)*SUMIF(Ввод!$141:$141,BQ$16,Ввод!$144:$144)</f>
        <v>0</v>
      </c>
      <c r="BR19" s="144">
        <f>$I19*(1+BR20)*(1-BR21)*(1+$G22*BR22)*SUMIF(Ввод!$141:$141,BR$16,Ввод!$144:$144)</f>
        <v>0</v>
      </c>
      <c r="BS19" s="144">
        <f>$I19*(1+BS20)*(1-BS21)*(1+$G22*BS22)*SUMIF(Ввод!$141:$141,BS$16,Ввод!$144:$144)</f>
        <v>0</v>
      </c>
      <c r="BT19" s="144">
        <f>$I19*(1+BT20)*(1-BT21)*(1+$G22*BT22)*SUMIF(Ввод!$141:$141,BT$16,Ввод!$144:$144)</f>
        <v>0</v>
      </c>
      <c r="BU19" s="144">
        <f>$I19*(1+BU20)*(1-BU21)*(1+$G22*BU22)*SUMIF(Ввод!$141:$141,BU$16,Ввод!$144:$144)</f>
        <v>0</v>
      </c>
      <c r="BV19" s="144">
        <f>$I19*(1+BV20)*(1-BV21)*(1+$G22*BV22)*SUMIF(Ввод!$141:$141,BV$16,Ввод!$144:$144)</f>
        <v>0</v>
      </c>
      <c r="BW19" s="144">
        <f>$I19*(1+BW20)*(1-BW21)*(1+$G22*BW22)*SUMIF(Ввод!$141:$141,BW$16,Ввод!$144:$144)</f>
        <v>0</v>
      </c>
      <c r="BX19" s="144">
        <f>$I19*(1+BX20)*(1-BX21)*(1+$G22*BX22)*SUMIF(Ввод!$141:$141,BX$16,Ввод!$144:$144)</f>
        <v>0</v>
      </c>
      <c r="BY19" s="144">
        <f>$I19*(1+BY20)*(1-BY21)*(1+$G22*BY22)*SUMIF(Ввод!$141:$141,BY$16,Ввод!$144:$144)</f>
        <v>0</v>
      </c>
      <c r="BZ19" s="144">
        <f>$I19*(1+BZ20)*(1-BZ21)*(1+$G22*BZ22)*SUMIF(Ввод!$141:$141,BZ$16,Ввод!$144:$144)</f>
        <v>0</v>
      </c>
      <c r="CA19" s="144">
        <f>$I19*(1+CA20)*(1-CA21)*(1+$G22*CA22)*SUMIF(Ввод!$141:$141,CA$16,Ввод!$144:$144)</f>
        <v>0</v>
      </c>
      <c r="CB19" s="144">
        <f>$I19*(1+CB20)*(1-CB21)*(1+$G22*CB22)*SUMIF(Ввод!$141:$141,CB$16,Ввод!$144:$144)</f>
        <v>0</v>
      </c>
      <c r="CC19" s="144">
        <f>$I19*(1+CC20)*(1-CC21)*(1+$G22*CC22)*SUMIF(Ввод!$141:$141,CC$16,Ввод!$144:$144)</f>
        <v>0</v>
      </c>
      <c r="CD19" s="144">
        <f>$I19*(1+CD20)*(1-CD21)*(1+$G22*CD22)*SUMIF(Ввод!$141:$141,CD$16,Ввод!$144:$144)</f>
        <v>0</v>
      </c>
      <c r="CE19" s="144">
        <f>$I19*(1+CE20)*(1-CE21)*(1+$G22*CE22)*SUMIF(Ввод!$141:$141,CE$16,Ввод!$144:$144)</f>
        <v>0</v>
      </c>
      <c r="CF19" s="144">
        <f>$I19*(1+CF20)*(1-CF21)*(1+$G22*CF22)*SUMIF(Ввод!$141:$141,CF$16,Ввод!$144:$144)</f>
        <v>0</v>
      </c>
      <c r="CG19" s="144">
        <f>$I19*(1+CG20)*(1-CG21)*(1+$G22*CG22)*SUMIF(Ввод!$141:$141,CG$16,Ввод!$144:$144)</f>
        <v>0</v>
      </c>
      <c r="CH19" s="144">
        <f>$I19*(1+CH20)*(1-CH21)*(1+$G22*CH22)*SUMIF(Ввод!$141:$141,CH$16,Ввод!$144:$144)</f>
        <v>0</v>
      </c>
      <c r="CI19" s="144">
        <f>$I19*(1+CI20)*(1-CI21)*(1+$G22*CI22)*SUMIF(Ввод!$141:$141,CI$16,Ввод!$144:$144)</f>
        <v>0</v>
      </c>
      <c r="CJ19" s="144">
        <f>$I19*(1+CJ20)*(1-CJ21)*(1+$G22*CJ22)*SUMIF(Ввод!$141:$141,CJ$16,Ввод!$144:$144)</f>
        <v>0</v>
      </c>
      <c r="CK19" s="144">
        <f>$I19*(1+CK20)*(1-CK21)*(1+$G22*CK22)*SUMIF(Ввод!$141:$141,CK$16,Ввод!$144:$144)</f>
        <v>0</v>
      </c>
      <c r="CL19" s="144">
        <f>$I19*(1+CL20)*(1-CL21)*(1+$G22*CL22)*SUMIF(Ввод!$141:$141,CL$16,Ввод!$144:$144)</f>
        <v>0</v>
      </c>
      <c r="CM19" s="144">
        <f>$I19*(1+CM20)*(1-CM21)*(1+$G22*CM22)*SUMIF(Ввод!$141:$141,CM$16,Ввод!$144:$144)</f>
        <v>0</v>
      </c>
      <c r="CN19" s="144">
        <f>$I19*(1+CN20)*(1-CN21)*(1+$G22*CN22)*SUMIF(Ввод!$141:$141,CN$16,Ввод!$144:$144)</f>
        <v>0</v>
      </c>
      <c r="CO19" s="144">
        <f>$I19*(1+CO20)*(1-CO21)*(1+$G22*CO22)*SUMIF(Ввод!$141:$141,CO$16,Ввод!$144:$144)</f>
        <v>0</v>
      </c>
      <c r="CP19" s="144">
        <f>$I19*(1+CP20)*(1-CP21)*(1+$G22*CP22)*SUMIF(Ввод!$141:$141,CP$16,Ввод!$144:$144)</f>
        <v>0</v>
      </c>
      <c r="CQ19" s="144">
        <f>$I19*(1+CQ20)*(1-CQ21)*(1+$G22*CQ22)*SUMIF(Ввод!$141:$141,CQ$16,Ввод!$144:$144)</f>
        <v>0</v>
      </c>
      <c r="CR19" s="144">
        <f>$I19*(1+CR20)*(1-CR21)*(1+$G22*CR22)*SUMIF(Ввод!$141:$141,CR$16,Ввод!$144:$144)</f>
        <v>0</v>
      </c>
      <c r="CS19" s="144">
        <f>$I19*(1+CS20)*(1-CS21)*(1+$G22*CS22)*SUMIF(Ввод!$141:$141,CS$16,Ввод!$144:$144)</f>
        <v>0</v>
      </c>
      <c r="CT19" s="144">
        <f>$I19*(1+CT20)*(1-CT21)*(1+$G22*CT22)*SUMIF(Ввод!$141:$141,CT$16,Ввод!$144:$144)</f>
        <v>0</v>
      </c>
      <c r="CU19" s="144">
        <f>$I19*(1+CU20)*(1-CU21)*(1+$G22*CU22)*SUMIF(Ввод!$141:$141,CU$16,Ввод!$144:$144)</f>
        <v>0</v>
      </c>
      <c r="CV19" s="144">
        <f>$I19*(1+CV20)*(1-CV21)*(1+$G22*CV22)*SUMIF(Ввод!$141:$141,CV$16,Ввод!$144:$144)</f>
        <v>0</v>
      </c>
      <c r="CW19" s="144">
        <f>$I19*(1+CW20)*(1-CW21)*(1+$G22*CW22)*SUMIF(Ввод!$141:$141,CW$16,Ввод!$144:$144)</f>
        <v>0</v>
      </c>
      <c r="CX19" s="144">
        <f>$I19*(1+CX20)*(1-CX21)*(1+$G22*CX22)*SUMIF(Ввод!$141:$141,CX$16,Ввод!$144:$144)</f>
        <v>0</v>
      </c>
      <c r="CY19" s="144">
        <f>$I19*(1+CY20)*(1-CY21)*(1+$G22*CY22)*SUMIF(Ввод!$141:$141,CY$16,Ввод!$144:$144)</f>
        <v>0</v>
      </c>
      <c r="CZ19" s="144">
        <f>$I19*(1+CZ20)*(1-CZ21)*(1+$G22*CZ22)*SUMIF(Ввод!$141:$141,CZ$16,Ввод!$144:$144)</f>
        <v>0</v>
      </c>
      <c r="DA19" s="144">
        <f>$I19*(1+DA20)*(1-DA21)*(1+$G22*DA22)*SUMIF(Ввод!$141:$141,DA$16,Ввод!$144:$144)</f>
        <v>0</v>
      </c>
      <c r="DB19" s="144">
        <f>$I19*(1+DB20)*(1-DB21)*(1+$G22*DB22)*SUMIF(Ввод!$141:$141,DB$16,Ввод!$144:$144)</f>
        <v>0</v>
      </c>
      <c r="DC19" s="144">
        <f>$I19*(1+DC20)*(1-DC21)*(1+$G22*DC22)*SUMIF(Ввод!$141:$141,DC$16,Ввод!$144:$144)</f>
        <v>0</v>
      </c>
      <c r="DD19" s="144">
        <f>$I19*(1+DD20)*(1-DD21)*(1+$G22*DD22)*SUMIF(Ввод!$141:$141,DD$16,Ввод!$144:$144)</f>
        <v>0</v>
      </c>
      <c r="DE19" s="144">
        <f>$I19*(1+DE20)*(1-DE21)*(1+$G22*DE22)*SUMIF(Ввод!$141:$141,DE$16,Ввод!$144:$144)</f>
        <v>0</v>
      </c>
      <c r="DF19" s="144">
        <f>$I19*(1+DF20)*(1-DF21)*(1+$G22*DF22)*SUMIF(Ввод!$141:$141,DF$16,Ввод!$144:$144)</f>
        <v>0</v>
      </c>
      <c r="DG19" s="144">
        <f>$I19*(1+DG20)*(1-DG21)*(1+$G22*DG22)*SUMIF(Ввод!$141:$141,DG$16,Ввод!$144:$144)</f>
        <v>0</v>
      </c>
      <c r="DH19" s="144">
        <f>$I19*(1+DH20)*(1-DH21)*(1+$G22*DH22)*SUMIF(Ввод!$141:$141,DH$16,Ввод!$144:$144)</f>
        <v>0</v>
      </c>
      <c r="DI19" s="144">
        <f>$I19*(1+DI20)*(1-DI21)*(1+$G22*DI22)*SUMIF(Ввод!$141:$141,DI$16,Ввод!$144:$144)</f>
        <v>0</v>
      </c>
      <c r="DJ19" s="144">
        <f>$I19*(1+DJ20)*(1-DJ21)*(1+$G22*DJ22)*SUMIF(Ввод!$141:$141,DJ$16,Ввод!$144:$144)</f>
        <v>0</v>
      </c>
    </row>
    <row r="20" spans="1:115" s="32" customFormat="1" x14ac:dyDescent="0.25">
      <c r="A20" s="99"/>
      <c r="B20" s="191" t="s">
        <v>527</v>
      </c>
      <c r="H20" s="171" t="s">
        <v>323</v>
      </c>
      <c r="J20" s="32">
        <f>SUMIF(Макро!$41:$41,J$14,Макро!$55:$55)-1</f>
        <v>1.0639009789273679E-2</v>
      </c>
      <c r="K20" s="32">
        <f>SUMIF(Макро!$41:$41,K$14,Макро!$55:$55)-1</f>
        <v>2.1391208107843562E-2</v>
      </c>
      <c r="L20" s="32">
        <f>SUMIF(Макро!$41:$41,L$14,Макро!$55:$55)-1</f>
        <v>3.2257799169580936E-2</v>
      </c>
      <c r="M20" s="32">
        <f>SUMIF(Макро!$41:$41,M$14,Макро!$55:$55)-1</f>
        <v>4.3240000000000167E-2</v>
      </c>
      <c r="N20" s="32">
        <f>SUMIF(Макро!$41:$41,N$14,Макро!$55:$55)-1</f>
        <v>5.3418153285466508E-2</v>
      </c>
      <c r="O20" s="32">
        <f>SUMIF(Макро!$41:$41,O$14,Макро!$55:$55)-1</f>
        <v>6.3695607598790671E-2</v>
      </c>
      <c r="P20" s="32">
        <f>SUMIF(Макро!$41:$41,P$14,Макро!$55:$55)-1</f>
        <v>7.4073331749722193E-2</v>
      </c>
      <c r="Q20" s="32">
        <f>SUMIF(Макро!$41:$41,Q$14,Макро!$55:$55)-1</f>
        <v>8.4552304000000467E-2</v>
      </c>
      <c r="R20" s="32">
        <f>SUMIF(Макро!$41:$41,R$14,Макро!$55:$55)-1</f>
        <v>9.5186179263817783E-2</v>
      </c>
      <c r="S20" s="32">
        <f>SUMIF(Макро!$41:$41,S$14,Макро!$55:$55)-1</f>
        <v>0.10592431810506642</v>
      </c>
      <c r="T20" s="32">
        <f>SUMIF(Макро!$41:$41,T$14,Макро!$55:$55)-1</f>
        <v>0.11676774281273405</v>
      </c>
      <c r="U20" s="32">
        <f>SUMIF(Макро!$41:$41,U$14,Макро!$55:$55)-1</f>
        <v>0.12771748569920094</v>
      </c>
      <c r="V20" s="32">
        <f>SUMIF(Макро!$41:$41,V$14,Макро!$55:$55)-1</f>
        <v>0.13880744336208228</v>
      </c>
      <c r="W20" s="32">
        <f>SUMIF(Макро!$41:$41,W$14,Макро!$55:$55)-1</f>
        <v>0.15000645951037694</v>
      </c>
      <c r="X20" s="32">
        <f>SUMIF(Макро!$41:$41,X$14,Макро!$55:$55)-1</f>
        <v>0.1613156066236745</v>
      </c>
      <c r="Y20" s="32">
        <f>SUMIF(Макро!$41:$41,Y$14,Макро!$55:$55)-1</f>
        <v>0.17273596772831312</v>
      </c>
      <c r="Z20" s="32">
        <f>SUMIF(Макро!$41:$41,Z$14,Макро!$55:$55)-1</f>
        <v>0.18425440115138536</v>
      </c>
      <c r="AA20" s="32">
        <f>SUMIF(Макро!$41:$41,AA$14,Макро!$55:$55)-1</f>
        <v>0.1958859668669537</v>
      </c>
      <c r="AB20" s="32">
        <f>SUMIF(Макро!$41:$41,AB$14,Макро!$55:$55)-1</f>
        <v>0.20763177604310279</v>
      </c>
      <c r="AC20" s="32">
        <f>SUMIF(Макро!$41:$41,AC$14,Макро!$55:$55)-1</f>
        <v>0.21949295076164055</v>
      </c>
      <c r="AD20" s="32">
        <f>SUMIF(Макро!$41:$41,AD$14,Макро!$55:$55)-1</f>
        <v>0.23143509495570713</v>
      </c>
      <c r="AE20" s="32">
        <f>SUMIF(Макро!$41:$41,AE$14,Макро!$55:$55)-1</f>
        <v>0.2434941851377459</v>
      </c>
      <c r="AF20" s="32">
        <f>SUMIF(Макро!$41:$41,AF$14,Макро!$55:$55)-1</f>
        <v>0.25567136652622691</v>
      </c>
      <c r="AG20" s="32">
        <f>SUMIF(Макро!$41:$41,AG$14,Макро!$55:$55)-1</f>
        <v>0.26796779555441552</v>
      </c>
      <c r="AH20" s="32">
        <f>SUMIF(Макро!$41:$41,AH$14,Макро!$55:$55)-1</f>
        <v>0.28034769532835813</v>
      </c>
      <c r="AI20" s="32">
        <f>SUMIF(Макро!$41:$41,AI$14,Макро!$55:$55)-1</f>
        <v>0.2928484671930196</v>
      </c>
      <c r="AJ20" s="32">
        <f>SUMIF(Макро!$41:$41,AJ$14,Макро!$55:$55)-1</f>
        <v>0.30547129129222839</v>
      </c>
      <c r="AK20" s="32">
        <f>SUMIF(Макро!$41:$41,AK$14,Макро!$55:$55)-1</f>
        <v>0.3182173592922366</v>
      </c>
      <c r="AL20" s="32">
        <f>SUMIF(Макро!$41:$41,AL$14,Макро!$55:$55)-1</f>
        <v>0.33106226680135586</v>
      </c>
      <c r="AM20" s="32">
        <f>SUMIF(Макро!$41:$41,AM$14,Макро!$55:$55)-1</f>
        <v>0.34403233701429992</v>
      </c>
      <c r="AN20" s="32">
        <f>SUMIF(Макро!$41:$41,AN$14,Макро!$55:$55)-1</f>
        <v>0.35712878953521288</v>
      </c>
      <c r="AO20" s="32">
        <f>SUMIF(Макро!$41:$41,AO$14,Макро!$55:$55)-1</f>
        <v>0.37035285585224442</v>
      </c>
      <c r="AP20" s="32">
        <f>SUMIF(Макро!$41:$41,AP$14,Макро!$55:$55)-1</f>
        <v>0.38369246863861362</v>
      </c>
      <c r="AQ20" s="32">
        <f>SUMIF(Макро!$41:$41,AQ$14,Макро!$55:$55)-1</f>
        <v>0.3971619350378901</v>
      </c>
      <c r="AR20" s="32">
        <f>SUMIF(Макро!$41:$41,AR$14,Макро!$55:$55)-1</f>
        <v>0.41076251910181627</v>
      </c>
      <c r="AS20" s="32">
        <f>SUMIF(Макро!$41:$41,AS$14,Макро!$55:$55)-1</f>
        <v>0.42449549718696589</v>
      </c>
      <c r="AT20" s="32">
        <f>SUMIF(Макро!$41:$41,AT$14,Макро!$55:$55)-1</f>
        <v>0.43837599479955047</v>
      </c>
      <c r="AU20" s="32">
        <f>SUMIF(Макро!$41:$41,AU$14,Макро!$55:$55)-1</f>
        <v>0.45239174606113108</v>
      </c>
      <c r="AV20" s="32">
        <f>SUMIF(Макро!$41:$41,AV$14,Макро!$55:$55)-1</f>
        <v>0.46654406890353384</v>
      </c>
      <c r="AW20" s="32">
        <f>SUMIF(Макро!$41:$41,AW$14,Макро!$55:$55)-1</f>
        <v>0.48083429410071021</v>
      </c>
      <c r="AX20" s="32">
        <f>SUMIF(Макро!$41:$41,AX$14,Макро!$55:$55)-1</f>
        <v>0.4952961278030974</v>
      </c>
      <c r="AY20" s="32">
        <f>SUMIF(Макро!$41:$41,AY$14,Макро!$55:$55)-1</f>
        <v>0.50989919583188348</v>
      </c>
      <c r="AZ20" s="32">
        <f>SUMIF(Макро!$41:$41,AZ$14,Макро!$55:$55)-1</f>
        <v>0.52464487748207089</v>
      </c>
      <c r="BA20" s="32">
        <f>SUMIF(Макро!$41:$41,BA$14,Макро!$55:$55)-1</f>
        <v>0.53953456551886259</v>
      </c>
      <c r="BB20" s="32">
        <f>SUMIF(Макро!$41:$41,BB$14,Макро!$55:$55)-1</f>
        <v>0.55459209526572528</v>
      </c>
      <c r="BC20" s="32">
        <f>SUMIF(Макро!$41:$41,BC$14,Макро!$55:$55)-1</f>
        <v>0.56979689627700503</v>
      </c>
      <c r="BD20" s="32">
        <f>SUMIF(Макро!$41:$41,BD$14,Макро!$55:$55)-1</f>
        <v>0.58515040895001058</v>
      </c>
      <c r="BE20" s="32">
        <f>SUMIF(Макро!$41:$41,BE$14,Макро!$55:$55)-1</f>
        <v>0.6006540877699611</v>
      </c>
      <c r="BF20" s="32">
        <f>SUMIF(Макро!$41:$41,BF$14,Макро!$55:$55)-1</f>
        <v>0.61635603719220611</v>
      </c>
      <c r="BG20" s="32">
        <f>SUMIF(Макро!$41:$41,BG$14,Макро!$55:$55)-1</f>
        <v>0.63221201815539585</v>
      </c>
      <c r="BH20" s="32">
        <f>SUMIF(Макро!$41:$41,BH$14,Макро!$55:$55)-1</f>
        <v>0.6482235416639901</v>
      </c>
      <c r="BI20" s="32">
        <f>SUMIF(Макро!$41:$41,BI$14,Макро!$55:$55)-1</f>
        <v>-1</v>
      </c>
      <c r="BJ20" s="32">
        <f>SUMIF(Макро!$41:$41,BJ$14,Макро!$55:$55)-1</f>
        <v>-1</v>
      </c>
      <c r="BK20" s="32">
        <f>SUMIF(Макро!$41:$41,BK$14,Макро!$55:$55)-1</f>
        <v>-1</v>
      </c>
      <c r="BL20" s="32">
        <f>SUMIF(Макро!$41:$41,BL$14,Макро!$55:$55)-1</f>
        <v>-1</v>
      </c>
      <c r="BM20" s="32">
        <f>SUMIF(Макро!$41:$41,BM$14,Макро!$55:$55)-1</f>
        <v>-1</v>
      </c>
      <c r="BN20" s="32">
        <f>SUMIF(Макро!$41:$41,BN$14,Макро!$55:$55)-1</f>
        <v>-1</v>
      </c>
      <c r="BO20" s="32">
        <f>SUMIF(Макро!$41:$41,BO$14,Макро!$55:$55)-1</f>
        <v>-1</v>
      </c>
      <c r="BP20" s="32">
        <f>SUMIF(Макро!$41:$41,BP$14,Макро!$55:$55)-1</f>
        <v>-1</v>
      </c>
      <c r="BQ20" s="32">
        <f>SUMIF(Макро!$41:$41,BQ$14,Макро!$55:$55)-1</f>
        <v>-1</v>
      </c>
      <c r="BR20" s="32">
        <f>SUMIF(Макро!$41:$41,BR$14,Макро!$55:$55)-1</f>
        <v>-1</v>
      </c>
      <c r="BS20" s="32">
        <f>SUMIF(Макро!$41:$41,BS$14,Макро!$55:$55)-1</f>
        <v>-1</v>
      </c>
      <c r="BT20" s="32">
        <f>SUMIF(Макро!$41:$41,BT$14,Макро!$55:$55)-1</f>
        <v>-1</v>
      </c>
      <c r="BU20" s="32">
        <f>SUMIF(Макро!$41:$41,BU$14,Макро!$55:$55)-1</f>
        <v>-1</v>
      </c>
      <c r="BV20" s="32">
        <f>SUMIF(Макро!$41:$41,BV$14,Макро!$55:$55)-1</f>
        <v>-1</v>
      </c>
      <c r="BW20" s="32">
        <f>SUMIF(Макро!$41:$41,BW$14,Макро!$55:$55)-1</f>
        <v>-1</v>
      </c>
      <c r="BX20" s="32">
        <f>SUMIF(Макро!$41:$41,BX$14,Макро!$55:$55)-1</f>
        <v>-1</v>
      </c>
      <c r="BY20" s="32">
        <f>SUMIF(Макро!$41:$41,BY$14,Макро!$55:$55)-1</f>
        <v>-1</v>
      </c>
      <c r="BZ20" s="32">
        <f>SUMIF(Макро!$41:$41,BZ$14,Макро!$55:$55)-1</f>
        <v>-1</v>
      </c>
      <c r="CA20" s="32">
        <f>SUMIF(Макро!$41:$41,CA$14,Макро!$55:$55)-1</f>
        <v>-1</v>
      </c>
      <c r="CB20" s="32">
        <f>SUMIF(Макро!$41:$41,CB$14,Макро!$55:$55)-1</f>
        <v>-1</v>
      </c>
      <c r="CC20" s="32">
        <f>SUMIF(Макро!$41:$41,CC$14,Макро!$55:$55)-1</f>
        <v>-1</v>
      </c>
      <c r="CD20" s="32">
        <f>SUMIF(Макро!$41:$41,CD$14,Макро!$55:$55)-1</f>
        <v>-1</v>
      </c>
      <c r="CE20" s="32">
        <f>SUMIF(Макро!$41:$41,CE$14,Макро!$55:$55)-1</f>
        <v>-1</v>
      </c>
      <c r="CF20" s="32">
        <f>SUMIF(Макро!$41:$41,CF$14,Макро!$55:$55)-1</f>
        <v>-1</v>
      </c>
      <c r="CG20" s="32">
        <f>SUMIF(Макро!$41:$41,CG$14,Макро!$55:$55)-1</f>
        <v>-1</v>
      </c>
      <c r="CH20" s="32">
        <f>SUMIF(Макро!$41:$41,CH$14,Макро!$55:$55)-1</f>
        <v>-1</v>
      </c>
      <c r="CI20" s="32">
        <f>SUMIF(Макро!$41:$41,CI$14,Макро!$55:$55)-1</f>
        <v>-1</v>
      </c>
      <c r="CJ20" s="32">
        <f>SUMIF(Макро!$41:$41,CJ$14,Макро!$55:$55)-1</f>
        <v>-1</v>
      </c>
      <c r="CK20" s="32">
        <f>SUMIF(Макро!$41:$41,CK$14,Макро!$55:$55)-1</f>
        <v>-1</v>
      </c>
      <c r="CL20" s="32">
        <f>SUMIF(Макро!$41:$41,CL$14,Макро!$55:$55)-1</f>
        <v>-1</v>
      </c>
      <c r="CM20" s="32">
        <f>SUMIF(Макро!$41:$41,CM$14,Макро!$55:$55)-1</f>
        <v>-1</v>
      </c>
      <c r="CN20" s="32">
        <f>SUMIF(Макро!$41:$41,CN$14,Макро!$55:$55)-1</f>
        <v>-1</v>
      </c>
      <c r="CO20" s="32">
        <f>SUMIF(Макро!$41:$41,CO$14,Макро!$55:$55)-1</f>
        <v>-1</v>
      </c>
      <c r="CP20" s="32">
        <f>SUMIF(Макро!$41:$41,CP$14,Макро!$55:$55)-1</f>
        <v>-1</v>
      </c>
      <c r="CQ20" s="32">
        <f>SUMIF(Макро!$41:$41,CQ$14,Макро!$55:$55)-1</f>
        <v>-1</v>
      </c>
      <c r="CR20" s="32">
        <f>SUMIF(Макро!$41:$41,CR$14,Макро!$55:$55)-1</f>
        <v>-1</v>
      </c>
      <c r="CS20" s="32">
        <f>SUMIF(Макро!$41:$41,CS$14,Макро!$55:$55)-1</f>
        <v>-1</v>
      </c>
      <c r="CT20" s="32">
        <f>SUMIF(Макро!$41:$41,CT$14,Макро!$55:$55)-1</f>
        <v>-1</v>
      </c>
      <c r="CU20" s="32">
        <f>SUMIF(Макро!$41:$41,CU$14,Макро!$55:$55)-1</f>
        <v>-1</v>
      </c>
      <c r="CV20" s="32">
        <f>SUMIF(Макро!$41:$41,CV$14,Макро!$55:$55)-1</f>
        <v>-1</v>
      </c>
      <c r="CW20" s="32">
        <f>SUMIF(Макро!$41:$41,CW$14,Макро!$55:$55)-1</f>
        <v>-1</v>
      </c>
      <c r="CX20" s="32">
        <f>SUMIF(Макро!$41:$41,CX$14,Макро!$55:$55)-1</f>
        <v>-1</v>
      </c>
      <c r="CY20" s="32">
        <f>SUMIF(Макро!$41:$41,CY$14,Макро!$55:$55)-1</f>
        <v>-1</v>
      </c>
      <c r="CZ20" s="32">
        <f>SUMIF(Макро!$41:$41,CZ$14,Макро!$55:$55)-1</f>
        <v>-1</v>
      </c>
      <c r="DA20" s="32">
        <f>SUMIF(Макро!$41:$41,DA$14,Макро!$55:$55)-1</f>
        <v>-1</v>
      </c>
      <c r="DB20" s="32">
        <f>SUMIF(Макро!$41:$41,DB$14,Макро!$55:$55)-1</f>
        <v>-1</v>
      </c>
      <c r="DC20" s="32">
        <f>SUMIF(Макро!$41:$41,DC$14,Макро!$55:$55)-1</f>
        <v>-1</v>
      </c>
      <c r="DD20" s="32">
        <f>SUMIF(Макро!$41:$41,DD$14,Макро!$55:$55)-1</f>
        <v>-1</v>
      </c>
      <c r="DE20" s="32">
        <f>SUMIF(Макро!$41:$41,DE$14,Макро!$55:$55)-1</f>
        <v>-1</v>
      </c>
      <c r="DF20" s="32">
        <f>SUMIF(Макро!$41:$41,DF$14,Макро!$55:$55)-1</f>
        <v>-1</v>
      </c>
      <c r="DG20" s="32">
        <f>SUMIF(Макро!$41:$41,DG$14,Макро!$55:$55)-1</f>
        <v>-1</v>
      </c>
      <c r="DH20" s="32">
        <f>SUMIF(Макро!$41:$41,DH$14,Макро!$55:$55)-1</f>
        <v>-1</v>
      </c>
      <c r="DI20" s="32">
        <f>SUMIF(Макро!$41:$41,DI$14,Макро!$55:$55)-1</f>
        <v>-1</v>
      </c>
      <c r="DJ20" s="32">
        <f>SUMIF(Макро!$41:$41,DJ$14,Макро!$55:$55)-1</f>
        <v>-1</v>
      </c>
    </row>
    <row r="21" spans="1:115" s="32" customFormat="1" x14ac:dyDescent="0.25">
      <c r="A21" s="99"/>
      <c r="B21" s="191" t="s">
        <v>60</v>
      </c>
      <c r="H21" s="171" t="s">
        <v>323</v>
      </c>
      <c r="J21" s="32">
        <f>(1+Ввод!$G$149)^(1/4)-1</f>
        <v>2.4906793143211203E-3</v>
      </c>
      <c r="K21" s="32">
        <f>(1+Ввод!$G$149)^(1/4)-1</f>
        <v>2.4906793143211203E-3</v>
      </c>
      <c r="L21" s="32">
        <f>(1+Ввод!$G$149)^(1/4)-1</f>
        <v>2.4906793143211203E-3</v>
      </c>
      <c r="M21" s="32">
        <f>(1+Ввод!$G$149)^(1/4)-1</f>
        <v>2.4906793143211203E-3</v>
      </c>
      <c r="N21" s="32">
        <f>(1+Ввод!$G$149)^(1/4)-1</f>
        <v>2.4906793143211203E-3</v>
      </c>
      <c r="O21" s="32">
        <f>(1+Ввод!$G$149)^(1/4)-1</f>
        <v>2.4906793143211203E-3</v>
      </c>
      <c r="P21" s="32">
        <f>(1+Ввод!$G$149)^(1/4)-1</f>
        <v>2.4906793143211203E-3</v>
      </c>
      <c r="Q21" s="32">
        <f>(1+Ввод!$G$149)^(1/4)-1</f>
        <v>2.4906793143211203E-3</v>
      </c>
      <c r="R21" s="32">
        <f>(1+Ввод!$G$149)^(1/4)-1</f>
        <v>2.4906793143211203E-3</v>
      </c>
      <c r="S21" s="32">
        <f>(1+Ввод!$G$149)^(1/4)-1</f>
        <v>2.4906793143211203E-3</v>
      </c>
      <c r="T21" s="32">
        <f>(1+Ввод!$G$149)^(1/4)-1</f>
        <v>2.4906793143211203E-3</v>
      </c>
      <c r="U21" s="32">
        <f>(1+Ввод!$G$149)^(1/4)-1</f>
        <v>2.4906793143211203E-3</v>
      </c>
      <c r="V21" s="32">
        <f>(1+Ввод!$G$149)^(1/4)-1</f>
        <v>2.4906793143211203E-3</v>
      </c>
      <c r="W21" s="32">
        <f>(1+Ввод!$G$149)^(1/4)-1</f>
        <v>2.4906793143211203E-3</v>
      </c>
      <c r="X21" s="32">
        <f>(1+Ввод!$G$149)^(1/4)-1</f>
        <v>2.4906793143211203E-3</v>
      </c>
      <c r="Y21" s="32">
        <f>(1+Ввод!$G$149)^(1/4)-1</f>
        <v>2.4906793143211203E-3</v>
      </c>
      <c r="Z21" s="32">
        <f>(1+Ввод!$G$149)^(1/4)-1</f>
        <v>2.4906793143211203E-3</v>
      </c>
      <c r="AA21" s="32">
        <f>(1+Ввод!$G$149)^(1/4)-1</f>
        <v>2.4906793143211203E-3</v>
      </c>
      <c r="AB21" s="32">
        <f>(1+Ввод!$G$149)^(1/4)-1</f>
        <v>2.4906793143211203E-3</v>
      </c>
      <c r="AC21" s="32">
        <f>(1+Ввод!$G$149)^(1/4)-1</f>
        <v>2.4906793143211203E-3</v>
      </c>
      <c r="AD21" s="32">
        <f>(1+Ввод!$G$149)^(1/4)-1</f>
        <v>2.4906793143211203E-3</v>
      </c>
      <c r="AE21" s="32">
        <f>(1+Ввод!$G$149)^(1/4)-1</f>
        <v>2.4906793143211203E-3</v>
      </c>
      <c r="AF21" s="32">
        <f>(1+Ввод!$G$149)^(1/4)-1</f>
        <v>2.4906793143211203E-3</v>
      </c>
      <c r="AG21" s="32">
        <f>(1+Ввод!$G$149)^(1/4)-1</f>
        <v>2.4906793143211203E-3</v>
      </c>
      <c r="AH21" s="32">
        <f>(1+Ввод!$G$149)^(1/4)-1</f>
        <v>2.4906793143211203E-3</v>
      </c>
      <c r="AI21" s="32">
        <f>(1+Ввод!$G$149)^(1/4)-1</f>
        <v>2.4906793143211203E-3</v>
      </c>
      <c r="AJ21" s="32">
        <f>(1+Ввод!$G$149)^(1/4)-1</f>
        <v>2.4906793143211203E-3</v>
      </c>
      <c r="AK21" s="32">
        <f>(1+Ввод!$G$149)^(1/4)-1</f>
        <v>2.4906793143211203E-3</v>
      </c>
      <c r="AL21" s="32">
        <f>(1+Ввод!$G$149)^(1/4)-1</f>
        <v>2.4906793143211203E-3</v>
      </c>
      <c r="AM21" s="32">
        <f>(1+Ввод!$G$149)^(1/4)-1</f>
        <v>2.4906793143211203E-3</v>
      </c>
      <c r="AN21" s="32">
        <f>(1+Ввод!$G$149)^(1/4)-1</f>
        <v>2.4906793143211203E-3</v>
      </c>
      <c r="AO21" s="32">
        <f>(1+Ввод!$G$149)^(1/4)-1</f>
        <v>2.4906793143211203E-3</v>
      </c>
      <c r="AP21" s="32">
        <f>(1+Ввод!$G$149)^(1/4)-1</f>
        <v>2.4906793143211203E-3</v>
      </c>
      <c r="AQ21" s="32">
        <f>(1+Ввод!$G$149)^(1/4)-1</f>
        <v>2.4906793143211203E-3</v>
      </c>
      <c r="AR21" s="32">
        <f>(1+Ввод!$G$149)^(1/4)-1</f>
        <v>2.4906793143211203E-3</v>
      </c>
      <c r="AS21" s="32">
        <f>(1+Ввод!$G$149)^(1/4)-1</f>
        <v>2.4906793143211203E-3</v>
      </c>
      <c r="AT21" s="32">
        <f>(1+Ввод!$G$149)^(1/4)-1</f>
        <v>2.4906793143211203E-3</v>
      </c>
      <c r="AU21" s="32">
        <f>(1+Ввод!$G$149)^(1/4)-1</f>
        <v>2.4906793143211203E-3</v>
      </c>
      <c r="AV21" s="32">
        <f>(1+Ввод!$G$149)^(1/4)-1</f>
        <v>2.4906793143211203E-3</v>
      </c>
      <c r="AW21" s="32">
        <f>(1+Ввод!$G$149)^(1/4)-1</f>
        <v>2.4906793143211203E-3</v>
      </c>
      <c r="AX21" s="32">
        <f>(1+Ввод!$G$149)^(1/4)-1</f>
        <v>2.4906793143211203E-3</v>
      </c>
      <c r="AY21" s="32">
        <f>(1+Ввод!$G$149)^(1/4)-1</f>
        <v>2.4906793143211203E-3</v>
      </c>
      <c r="AZ21" s="32">
        <f>(1+Ввод!$G$149)^(1/4)-1</f>
        <v>2.4906793143211203E-3</v>
      </c>
      <c r="BA21" s="32">
        <f>(1+Ввод!$G$149)^(1/4)-1</f>
        <v>2.4906793143211203E-3</v>
      </c>
      <c r="BB21" s="32">
        <f>(1+Ввод!$G$149)^(1/4)-1</f>
        <v>2.4906793143211203E-3</v>
      </c>
      <c r="BC21" s="32">
        <f>(1+Ввод!$G$149)^(1/4)-1</f>
        <v>2.4906793143211203E-3</v>
      </c>
      <c r="BD21" s="32">
        <f>(1+Ввод!$G$149)^(1/4)-1</f>
        <v>2.4906793143211203E-3</v>
      </c>
      <c r="BE21" s="32">
        <f>(1+Ввод!$G$149)^(1/4)-1</f>
        <v>2.4906793143211203E-3</v>
      </c>
      <c r="BF21" s="32">
        <f>(1+Ввод!$G$149)^(1/4)-1</f>
        <v>2.4906793143211203E-3</v>
      </c>
      <c r="BG21" s="32">
        <f>(1+Ввод!$G$149)^(1/4)-1</f>
        <v>2.4906793143211203E-3</v>
      </c>
      <c r="BH21" s="32">
        <f>(1+Ввод!$G$149)^(1/4)-1</f>
        <v>2.4906793143211203E-3</v>
      </c>
      <c r="BI21" s="32">
        <f>(1+Ввод!$G$149)^(1/4)-1</f>
        <v>2.4906793143211203E-3</v>
      </c>
      <c r="BJ21" s="32">
        <f>(1+Ввод!$G$149)^(1/4)-1</f>
        <v>2.4906793143211203E-3</v>
      </c>
      <c r="BK21" s="32">
        <f>(1+Ввод!$G$149)^(1/4)-1</f>
        <v>2.4906793143211203E-3</v>
      </c>
      <c r="BL21" s="32">
        <f>(1+Ввод!$G$149)^(1/4)-1</f>
        <v>2.4906793143211203E-3</v>
      </c>
      <c r="BM21" s="32">
        <f>(1+Ввод!$G$149)^(1/4)-1</f>
        <v>2.4906793143211203E-3</v>
      </c>
      <c r="BN21" s="32">
        <f>(1+Ввод!$G$149)^(1/4)-1</f>
        <v>2.4906793143211203E-3</v>
      </c>
      <c r="BO21" s="32">
        <f>(1+Ввод!$G$149)^(1/4)-1</f>
        <v>2.4906793143211203E-3</v>
      </c>
      <c r="BP21" s="32">
        <f>(1+Ввод!$G$149)^(1/4)-1</f>
        <v>2.4906793143211203E-3</v>
      </c>
      <c r="BQ21" s="32">
        <f>(1+Ввод!$G$149)^(1/4)-1</f>
        <v>2.4906793143211203E-3</v>
      </c>
      <c r="BR21" s="32">
        <f>(1+Ввод!$G$149)^(1/4)-1</f>
        <v>2.4906793143211203E-3</v>
      </c>
      <c r="BS21" s="32">
        <f>(1+Ввод!$G$149)^(1/4)-1</f>
        <v>2.4906793143211203E-3</v>
      </c>
      <c r="BT21" s="32">
        <f>(1+Ввод!$G$149)^(1/4)-1</f>
        <v>2.4906793143211203E-3</v>
      </c>
      <c r="BU21" s="32">
        <f>(1+Ввод!$G$149)^(1/4)-1</f>
        <v>2.4906793143211203E-3</v>
      </c>
      <c r="BV21" s="32">
        <f>(1+Ввод!$G$149)^(1/4)-1</f>
        <v>2.4906793143211203E-3</v>
      </c>
      <c r="BW21" s="32">
        <f>(1+Ввод!$G$149)^(1/4)-1</f>
        <v>2.4906793143211203E-3</v>
      </c>
      <c r="BX21" s="32">
        <f>(1+Ввод!$G$149)^(1/4)-1</f>
        <v>2.4906793143211203E-3</v>
      </c>
      <c r="BY21" s="32">
        <f>(1+Ввод!$G$149)^(1/4)-1</f>
        <v>2.4906793143211203E-3</v>
      </c>
      <c r="BZ21" s="32">
        <f>(1+Ввод!$G$149)^(1/4)-1</f>
        <v>2.4906793143211203E-3</v>
      </c>
      <c r="CA21" s="32">
        <f>(1+Ввод!$G$149)^(1/4)-1</f>
        <v>2.4906793143211203E-3</v>
      </c>
      <c r="CB21" s="32">
        <f>(1+Ввод!$G$149)^(1/4)-1</f>
        <v>2.4906793143211203E-3</v>
      </c>
      <c r="CC21" s="32">
        <f>(1+Ввод!$G$149)^(1/4)-1</f>
        <v>2.4906793143211203E-3</v>
      </c>
      <c r="CD21" s="32">
        <f>(1+Ввод!$G$149)^(1/4)-1</f>
        <v>2.4906793143211203E-3</v>
      </c>
      <c r="CE21" s="32">
        <f>(1+Ввод!$G$149)^(1/4)-1</f>
        <v>2.4906793143211203E-3</v>
      </c>
      <c r="CF21" s="32">
        <f>(1+Ввод!$G$149)^(1/4)-1</f>
        <v>2.4906793143211203E-3</v>
      </c>
      <c r="CG21" s="32">
        <f>(1+Ввод!$G$149)^(1/4)-1</f>
        <v>2.4906793143211203E-3</v>
      </c>
      <c r="CH21" s="32">
        <f>(1+Ввод!$G$149)^(1/4)-1</f>
        <v>2.4906793143211203E-3</v>
      </c>
      <c r="CI21" s="32">
        <f>(1+Ввод!$G$149)^(1/4)-1</f>
        <v>2.4906793143211203E-3</v>
      </c>
      <c r="CJ21" s="32">
        <f>(1+Ввод!$G$149)^(1/4)-1</f>
        <v>2.4906793143211203E-3</v>
      </c>
      <c r="CK21" s="32">
        <f>(1+Ввод!$G$149)^(1/4)-1</f>
        <v>2.4906793143211203E-3</v>
      </c>
      <c r="CL21" s="32">
        <f>(1+Ввод!$G$149)^(1/4)-1</f>
        <v>2.4906793143211203E-3</v>
      </c>
      <c r="CM21" s="32">
        <f>(1+Ввод!$G$149)^(1/4)-1</f>
        <v>2.4906793143211203E-3</v>
      </c>
      <c r="CN21" s="32">
        <f>(1+Ввод!$G$149)^(1/4)-1</f>
        <v>2.4906793143211203E-3</v>
      </c>
      <c r="CO21" s="32">
        <f>(1+Ввод!$G$149)^(1/4)-1</f>
        <v>2.4906793143211203E-3</v>
      </c>
      <c r="CP21" s="32">
        <f>(1+Ввод!$G$149)^(1/4)-1</f>
        <v>2.4906793143211203E-3</v>
      </c>
      <c r="CQ21" s="32">
        <f>(1+Ввод!$G$149)^(1/4)-1</f>
        <v>2.4906793143211203E-3</v>
      </c>
      <c r="CR21" s="32">
        <f>(1+Ввод!$G$149)^(1/4)-1</f>
        <v>2.4906793143211203E-3</v>
      </c>
      <c r="CS21" s="32">
        <f>(1+Ввод!$G$149)^(1/4)-1</f>
        <v>2.4906793143211203E-3</v>
      </c>
      <c r="CT21" s="32">
        <f>(1+Ввод!$G$149)^(1/4)-1</f>
        <v>2.4906793143211203E-3</v>
      </c>
      <c r="CU21" s="32">
        <f>(1+Ввод!$G$149)^(1/4)-1</f>
        <v>2.4906793143211203E-3</v>
      </c>
      <c r="CV21" s="32">
        <f>(1+Ввод!$G$149)^(1/4)-1</f>
        <v>2.4906793143211203E-3</v>
      </c>
      <c r="CW21" s="32">
        <f>(1+Ввод!$G$149)^(1/4)-1</f>
        <v>2.4906793143211203E-3</v>
      </c>
      <c r="CX21" s="32">
        <f>(1+Ввод!$G$149)^(1/4)-1</f>
        <v>2.4906793143211203E-3</v>
      </c>
      <c r="CY21" s="32">
        <f>(1+Ввод!$G$149)^(1/4)-1</f>
        <v>2.4906793143211203E-3</v>
      </c>
      <c r="CZ21" s="32">
        <f>(1+Ввод!$G$149)^(1/4)-1</f>
        <v>2.4906793143211203E-3</v>
      </c>
      <c r="DA21" s="32">
        <f>(1+Ввод!$G$149)^(1/4)-1</f>
        <v>2.4906793143211203E-3</v>
      </c>
      <c r="DB21" s="32">
        <f>(1+Ввод!$G$149)^(1/4)-1</f>
        <v>2.4906793143211203E-3</v>
      </c>
      <c r="DC21" s="32">
        <f>(1+Ввод!$G$149)^(1/4)-1</f>
        <v>2.4906793143211203E-3</v>
      </c>
      <c r="DD21" s="32">
        <f>(1+Ввод!$G$149)^(1/4)-1</f>
        <v>2.4906793143211203E-3</v>
      </c>
      <c r="DE21" s="32">
        <f>(1+Ввод!$G$149)^(1/4)-1</f>
        <v>2.4906793143211203E-3</v>
      </c>
      <c r="DF21" s="32">
        <f>(1+Ввод!$G$149)^(1/4)-1</f>
        <v>2.4906793143211203E-3</v>
      </c>
      <c r="DG21" s="32">
        <f>(1+Ввод!$G$149)^(1/4)-1</f>
        <v>2.4906793143211203E-3</v>
      </c>
      <c r="DH21" s="32">
        <f>(1+Ввод!$G$149)^(1/4)-1</f>
        <v>2.4906793143211203E-3</v>
      </c>
      <c r="DI21" s="32">
        <f>(1+Ввод!$G$149)^(1/4)-1</f>
        <v>2.4906793143211203E-3</v>
      </c>
      <c r="DJ21" s="32">
        <f>(1+Ввод!$G$149)^(1/4)-1</f>
        <v>2.4906793143211203E-3</v>
      </c>
    </row>
    <row r="22" spans="1:115" s="32" customFormat="1" x14ac:dyDescent="0.25">
      <c r="A22" s="99"/>
      <c r="B22" s="191" t="str">
        <f>Ввод!D163</f>
        <v>Индекс изменения количества активов</v>
      </c>
      <c r="G22" s="192">
        <f>Ввод!G150</f>
        <v>0.75</v>
      </c>
      <c r="H22" s="171" t="s">
        <v>323</v>
      </c>
      <c r="J22" s="32">
        <f>Ввод!I163</f>
        <v>0</v>
      </c>
      <c r="K22" s="32">
        <f>Ввод!J163</f>
        <v>0</v>
      </c>
      <c r="L22" s="32">
        <f>Ввод!K163</f>
        <v>0</v>
      </c>
      <c r="M22" s="32">
        <f>Ввод!L163</f>
        <v>0</v>
      </c>
      <c r="N22" s="32">
        <f>Ввод!M163</f>
        <v>0</v>
      </c>
      <c r="O22" s="32">
        <f>Ввод!N163</f>
        <v>0</v>
      </c>
      <c r="P22" s="32">
        <f>Ввод!O163</f>
        <v>0</v>
      </c>
      <c r="Q22" s="32">
        <f>Ввод!P163</f>
        <v>0</v>
      </c>
      <c r="R22" s="32">
        <f>Ввод!Q163</f>
        <v>0</v>
      </c>
      <c r="S22" s="32">
        <f>Ввод!R163</f>
        <v>0</v>
      </c>
      <c r="T22" s="32">
        <f>Ввод!S163</f>
        <v>0</v>
      </c>
      <c r="U22" s="32">
        <f>Ввод!T163</f>
        <v>0</v>
      </c>
      <c r="V22" s="32">
        <f>Ввод!U163</f>
        <v>0</v>
      </c>
      <c r="W22" s="32">
        <f>Ввод!V163</f>
        <v>0</v>
      </c>
      <c r="X22" s="32">
        <f>Ввод!W163</f>
        <v>0</v>
      </c>
      <c r="Y22" s="32">
        <f>Ввод!X163</f>
        <v>0</v>
      </c>
      <c r="Z22" s="32">
        <f>Ввод!Y163</f>
        <v>0</v>
      </c>
      <c r="AA22" s="32">
        <f>Ввод!Z163</f>
        <v>0</v>
      </c>
      <c r="AB22" s="32">
        <f>Ввод!AA163</f>
        <v>0</v>
      </c>
      <c r="AC22" s="32">
        <f>Ввод!AB163</f>
        <v>0</v>
      </c>
      <c r="AD22" s="32">
        <f>Ввод!AC163</f>
        <v>0</v>
      </c>
      <c r="AE22" s="32">
        <f>Ввод!AD163</f>
        <v>0</v>
      </c>
      <c r="AF22" s="32">
        <f>Ввод!AE163</f>
        <v>0</v>
      </c>
      <c r="AG22" s="32">
        <f>Ввод!AF163</f>
        <v>0</v>
      </c>
      <c r="AH22" s="32">
        <f>Ввод!AG163</f>
        <v>0</v>
      </c>
      <c r="AI22" s="32">
        <f>Ввод!AH163</f>
        <v>0</v>
      </c>
      <c r="AJ22" s="32">
        <f>Ввод!AI163</f>
        <v>0</v>
      </c>
      <c r="AK22" s="32">
        <f>Ввод!AJ163</f>
        <v>0</v>
      </c>
      <c r="AL22" s="32">
        <f>Ввод!AK163</f>
        <v>0</v>
      </c>
      <c r="AM22" s="32">
        <f>Ввод!AL163</f>
        <v>0</v>
      </c>
      <c r="AN22" s="32">
        <f>Ввод!AM163</f>
        <v>0</v>
      </c>
      <c r="AO22" s="32">
        <f>Ввод!AN163</f>
        <v>0</v>
      </c>
      <c r="AP22" s="32">
        <f>Ввод!AO163</f>
        <v>0</v>
      </c>
      <c r="AQ22" s="32">
        <f>Ввод!AP163</f>
        <v>0</v>
      </c>
      <c r="AR22" s="32">
        <f>Ввод!AQ163</f>
        <v>0</v>
      </c>
      <c r="AS22" s="32">
        <f>Ввод!AR163</f>
        <v>0</v>
      </c>
      <c r="AT22" s="32">
        <f>Ввод!AS163</f>
        <v>0</v>
      </c>
      <c r="AU22" s="32">
        <f>Ввод!AT163</f>
        <v>0</v>
      </c>
      <c r="AV22" s="32">
        <f>Ввод!AU163</f>
        <v>0</v>
      </c>
      <c r="AW22" s="32">
        <f>Ввод!AV163</f>
        <v>0</v>
      </c>
      <c r="AX22" s="32">
        <f>Ввод!AW163</f>
        <v>0</v>
      </c>
      <c r="AY22" s="32">
        <f>Ввод!AX163</f>
        <v>0</v>
      </c>
      <c r="AZ22" s="32">
        <f>Ввод!AY163</f>
        <v>0</v>
      </c>
      <c r="BA22" s="32">
        <f>Ввод!AZ163</f>
        <v>0</v>
      </c>
      <c r="BB22" s="32">
        <f>Ввод!BA163</f>
        <v>0</v>
      </c>
      <c r="BC22" s="32">
        <f>Ввод!BB163</f>
        <v>0</v>
      </c>
      <c r="BD22" s="32">
        <f>Ввод!BC163</f>
        <v>0</v>
      </c>
      <c r="BE22" s="32">
        <f>Ввод!BD163</f>
        <v>0</v>
      </c>
      <c r="BF22" s="32">
        <f>Ввод!BE163</f>
        <v>0</v>
      </c>
      <c r="BG22" s="32">
        <f>Ввод!BF163</f>
        <v>0</v>
      </c>
      <c r="BH22" s="32">
        <f>Ввод!BG163</f>
        <v>0</v>
      </c>
      <c r="BI22" s="32">
        <f>Ввод!BH163</f>
        <v>0</v>
      </c>
      <c r="BJ22" s="32">
        <f>Ввод!BI163</f>
        <v>0</v>
      </c>
      <c r="BK22" s="32">
        <f>Ввод!BJ163</f>
        <v>0</v>
      </c>
      <c r="BL22" s="32">
        <f>Ввод!BK163</f>
        <v>0</v>
      </c>
      <c r="BM22" s="32">
        <f>Ввод!BL163</f>
        <v>0</v>
      </c>
      <c r="BN22" s="32">
        <f>Ввод!BM163</f>
        <v>0</v>
      </c>
      <c r="BO22" s="32">
        <f>Ввод!BN163</f>
        <v>0</v>
      </c>
      <c r="BP22" s="32">
        <f>Ввод!BO163</f>
        <v>0</v>
      </c>
      <c r="BQ22" s="32">
        <f>Ввод!BP163</f>
        <v>0</v>
      </c>
      <c r="BR22" s="32">
        <f>Ввод!BQ163</f>
        <v>0</v>
      </c>
      <c r="BS22" s="32">
        <f>Ввод!BR163</f>
        <v>0</v>
      </c>
      <c r="BT22" s="32">
        <f>Ввод!BS163</f>
        <v>0</v>
      </c>
      <c r="BU22" s="32">
        <f>Ввод!BT163</f>
        <v>0</v>
      </c>
      <c r="BV22" s="32">
        <f>Ввод!BU163</f>
        <v>0</v>
      </c>
      <c r="BW22" s="32">
        <f>Ввод!BV163</f>
        <v>0</v>
      </c>
      <c r="BX22" s="32">
        <f>Ввод!BW163</f>
        <v>0</v>
      </c>
      <c r="BY22" s="32">
        <f>Ввод!BX163</f>
        <v>0</v>
      </c>
      <c r="BZ22" s="32">
        <f>Ввод!BY163</f>
        <v>0</v>
      </c>
      <c r="CA22" s="32">
        <f>Ввод!BZ163</f>
        <v>0</v>
      </c>
      <c r="CB22" s="32">
        <f>Ввод!CA163</f>
        <v>0</v>
      </c>
      <c r="CC22" s="32">
        <f>Ввод!CB163</f>
        <v>0</v>
      </c>
      <c r="CD22" s="32">
        <f>Ввод!CC163</f>
        <v>0</v>
      </c>
      <c r="CE22" s="32">
        <f>Ввод!CD163</f>
        <v>0</v>
      </c>
      <c r="CF22" s="32">
        <f>Ввод!CE163</f>
        <v>0</v>
      </c>
      <c r="CG22" s="32">
        <f>Ввод!CF163</f>
        <v>0</v>
      </c>
      <c r="CH22" s="32">
        <f>Ввод!CG163</f>
        <v>0</v>
      </c>
      <c r="CI22" s="32">
        <f>Ввод!CH163</f>
        <v>0</v>
      </c>
      <c r="CJ22" s="32">
        <f>Ввод!CI163</f>
        <v>0</v>
      </c>
      <c r="CK22" s="32">
        <f>Ввод!CJ163</f>
        <v>0</v>
      </c>
      <c r="CL22" s="32">
        <f>Ввод!CK163</f>
        <v>0</v>
      </c>
      <c r="CM22" s="32">
        <f>Ввод!CL163</f>
        <v>0</v>
      </c>
      <c r="CN22" s="32">
        <f>Ввод!CM163</f>
        <v>0</v>
      </c>
      <c r="CO22" s="32">
        <f>Ввод!CN163</f>
        <v>0</v>
      </c>
      <c r="CP22" s="32">
        <f>Ввод!CO163</f>
        <v>0</v>
      </c>
      <c r="CQ22" s="32">
        <f>Ввод!CP163</f>
        <v>0</v>
      </c>
      <c r="CR22" s="32">
        <f>Ввод!CQ163</f>
        <v>0</v>
      </c>
      <c r="CS22" s="32">
        <f>Ввод!CR163</f>
        <v>0</v>
      </c>
      <c r="CT22" s="32">
        <f>Ввод!CS163</f>
        <v>0</v>
      </c>
      <c r="CU22" s="32">
        <f>Ввод!CT163</f>
        <v>0</v>
      </c>
      <c r="CV22" s="32">
        <f>Ввод!CU163</f>
        <v>0</v>
      </c>
      <c r="CW22" s="32">
        <f>Ввод!CV163</f>
        <v>0</v>
      </c>
      <c r="CX22" s="32">
        <f>Ввод!CW163</f>
        <v>0</v>
      </c>
      <c r="CY22" s="32">
        <f>Ввод!CX163</f>
        <v>0</v>
      </c>
      <c r="CZ22" s="32">
        <f>Ввод!CY163</f>
        <v>0</v>
      </c>
      <c r="DA22" s="32">
        <f>Ввод!CZ163</f>
        <v>0</v>
      </c>
      <c r="DB22" s="32">
        <f>Ввод!DA163</f>
        <v>0</v>
      </c>
      <c r="DC22" s="32">
        <f>Ввод!DB163</f>
        <v>0</v>
      </c>
      <c r="DD22" s="32">
        <f>Ввод!DC163</f>
        <v>0</v>
      </c>
      <c r="DE22" s="32">
        <f>Ввод!DD163</f>
        <v>0</v>
      </c>
      <c r="DF22" s="32">
        <f>Ввод!DE163</f>
        <v>0</v>
      </c>
      <c r="DG22" s="32">
        <f>Ввод!DF163</f>
        <v>0</v>
      </c>
      <c r="DH22" s="32">
        <f>Ввод!DG163</f>
        <v>0</v>
      </c>
      <c r="DI22" s="32">
        <f>Ввод!DH163</f>
        <v>0</v>
      </c>
      <c r="DJ22" s="32">
        <f>Ввод!DI163</f>
        <v>0</v>
      </c>
      <c r="DK22" s="32">
        <f>Ввод!DJ163</f>
        <v>0</v>
      </c>
    </row>
    <row r="23" spans="1:115" x14ac:dyDescent="0.25">
      <c r="B23" s="33" t="s">
        <v>190</v>
      </c>
      <c r="H23" s="45" t="s">
        <v>138</v>
      </c>
      <c r="I23" s="144"/>
      <c r="J23" s="144">
        <f>Indexing!J88</f>
        <v>398.15993079502113</v>
      </c>
      <c r="K23" s="144">
        <f>Indexing!K88</f>
        <v>79.631986159004228</v>
      </c>
      <c r="L23" s="144">
        <f>Indexing!L88</f>
        <v>41.329000816523198</v>
      </c>
      <c r="M23" s="144">
        <f>Indexing!M88</f>
        <v>289.30300571566227</v>
      </c>
      <c r="N23" s="144">
        <f>Indexing!N88</f>
        <v>413.29000816523188</v>
      </c>
      <c r="O23" s="144">
        <f>Indexing!O88</f>
        <v>82.658001633046396</v>
      </c>
      <c r="P23" s="144">
        <f>Indexing!P88</f>
        <v>42.568870841018885</v>
      </c>
      <c r="Q23" s="144">
        <f>Indexing!Q88</f>
        <v>297.98209588713217</v>
      </c>
      <c r="R23" s="144">
        <f>Indexing!R88</f>
        <v>425.68870841018884</v>
      </c>
      <c r="S23" s="144">
        <f>Indexing!S88</f>
        <v>85.13774168203777</v>
      </c>
      <c r="T23" s="144">
        <f>Indexing!T88</f>
        <v>43.845936966249454</v>
      </c>
      <c r="U23" s="144">
        <f>Indexing!U88</f>
        <v>306.92155876374619</v>
      </c>
      <c r="V23" s="144">
        <f>Indexing!V88</f>
        <v>438.45936966249451</v>
      </c>
      <c r="W23" s="144">
        <f>Indexing!W88</f>
        <v>87.691873932498908</v>
      </c>
      <c r="X23" s="144">
        <f>Indexing!X88</f>
        <v>45.577858106010318</v>
      </c>
      <c r="Y23" s="144">
        <f>Indexing!Y88</f>
        <v>319.04500674207219</v>
      </c>
      <c r="Z23" s="144">
        <f>Indexing!Z88</f>
        <v>455.77858106010314</v>
      </c>
      <c r="AA23" s="144">
        <f>Indexing!AA88</f>
        <v>91.155716212020636</v>
      </c>
      <c r="AB23" s="144">
        <f>Indexing!AB88</f>
        <v>47.379218831633146</v>
      </c>
      <c r="AC23" s="144">
        <f>Indexing!AC88</f>
        <v>331.65453182143199</v>
      </c>
      <c r="AD23" s="144">
        <f>Indexing!AD88</f>
        <v>473.79218831633148</v>
      </c>
      <c r="AE23" s="144">
        <f>Indexing!AE88</f>
        <v>94.758437663266292</v>
      </c>
      <c r="AF23" s="144">
        <f>Indexing!AF88</f>
        <v>49.250145369134053</v>
      </c>
      <c r="AG23" s="144">
        <f>Indexing!AG88</f>
        <v>344.75101758393828</v>
      </c>
      <c r="AH23" s="144">
        <f>Indexing!AH88</f>
        <v>492.50145369134049</v>
      </c>
      <c r="AI23" s="144">
        <f>Indexing!AI88</f>
        <v>98.500290738268106</v>
      </c>
      <c r="AJ23" s="144">
        <f>Indexing!AJ88</f>
        <v>51.191059933658238</v>
      </c>
      <c r="AK23" s="144">
        <f>Indexing!AK88</f>
        <v>358.33741953560758</v>
      </c>
      <c r="AL23" s="144">
        <f>Indexing!AL88</f>
        <v>511.91059933658232</v>
      </c>
      <c r="AM23" s="144">
        <f>Indexing!AM88</f>
        <v>102.38211986731648</v>
      </c>
      <c r="AN23" s="144">
        <f>Indexing!AN88</f>
        <v>53.204416297827649</v>
      </c>
      <c r="AO23" s="144">
        <f>Indexing!AO88</f>
        <v>372.43091408479353</v>
      </c>
      <c r="AP23" s="144">
        <f>Indexing!AP88</f>
        <v>532.04416297827652</v>
      </c>
      <c r="AQ23" s="144">
        <f>Indexing!AQ88</f>
        <v>106.4088325956553</v>
      </c>
      <c r="AR23" s="144">
        <f>Indexing!AR88</f>
        <v>55.293870637859655</v>
      </c>
      <c r="AS23" s="144">
        <f>Indexing!AS88</f>
        <v>387.05709446501743</v>
      </c>
      <c r="AT23" s="144">
        <f>Indexing!AT88</f>
        <v>552.93870637859641</v>
      </c>
      <c r="AU23" s="144">
        <f>Indexing!AU88</f>
        <v>110.58774127571931</v>
      </c>
      <c r="AV23" s="144">
        <f>Indexing!AV88</f>
        <v>57.464084476042103</v>
      </c>
      <c r="AW23" s="144">
        <f>Indexing!AW88</f>
        <v>402.24859133229467</v>
      </c>
      <c r="AX23" s="144">
        <f>Indexing!AX88</f>
        <v>574.64084476042103</v>
      </c>
      <c r="AY23" s="144">
        <f>Indexing!AY88</f>
        <v>114.92816895208421</v>
      </c>
      <c r="AZ23" s="144">
        <f>Indexing!AZ88</f>
        <v>59.721213805572702</v>
      </c>
      <c r="BA23" s="144">
        <f>Indexing!BA88</f>
        <v>418.04849663900876</v>
      </c>
      <c r="BB23" s="144">
        <f>Indexing!BB88</f>
        <v>597.212138055727</v>
      </c>
      <c r="BC23" s="144">
        <f>Indexing!BC88</f>
        <v>119.4424276111454</v>
      </c>
      <c r="BD23" s="144">
        <f>Indexing!BD88</f>
        <v>62.070212915338928</v>
      </c>
      <c r="BE23" s="144">
        <f>Indexing!BE88</f>
        <v>434.49149040737245</v>
      </c>
      <c r="BF23" s="144">
        <f>Indexing!BF88</f>
        <v>620.70212915338925</v>
      </c>
      <c r="BG23" s="144">
        <f>Indexing!BG88</f>
        <v>124.14042583067786</v>
      </c>
      <c r="BH23" s="144">
        <f>Indexing!BH88</f>
        <v>64.514337476349525</v>
      </c>
      <c r="BI23" s="144">
        <f>Indexing!BI88</f>
        <v>645.14337476349522</v>
      </c>
      <c r="BJ23" s="144">
        <f>Indexing!BJ88</f>
        <v>645.14337476349522</v>
      </c>
      <c r="BK23" s="144">
        <f>Indexing!BK88</f>
        <v>645.14337476349522</v>
      </c>
      <c r="BL23" s="144">
        <f>Indexing!BL88</f>
        <v>645.14337476349522</v>
      </c>
      <c r="BM23" s="144">
        <f>Indexing!BM88</f>
        <v>645.14337476349522</v>
      </c>
      <c r="BN23" s="144">
        <f>Indexing!BN88</f>
        <v>645.14337476349522</v>
      </c>
      <c r="BO23" s="144">
        <f>Indexing!BO88</f>
        <v>645.14337476349522</v>
      </c>
      <c r="BP23" s="144">
        <f>Indexing!BP88</f>
        <v>645.14337476349522</v>
      </c>
      <c r="BQ23" s="144">
        <f>Indexing!BQ88</f>
        <v>645.14337476349522</v>
      </c>
      <c r="BR23" s="144">
        <f>Indexing!BR88</f>
        <v>645.14337476349522</v>
      </c>
      <c r="BS23" s="144">
        <f>Indexing!BS88</f>
        <v>645.14337476349522</v>
      </c>
      <c r="BT23" s="144">
        <f>Indexing!BT88</f>
        <v>645.14337476349522</v>
      </c>
      <c r="BU23" s="144">
        <f>Indexing!BU88</f>
        <v>645.14337476349522</v>
      </c>
      <c r="BV23" s="144">
        <f>Indexing!BV88</f>
        <v>645.14337476349522</v>
      </c>
      <c r="BW23" s="144">
        <f>Indexing!BW88</f>
        <v>645.14337476349522</v>
      </c>
      <c r="BX23" s="144">
        <f>Indexing!BX88</f>
        <v>645.14337476349522</v>
      </c>
      <c r="BY23" s="144">
        <f>Indexing!BY88</f>
        <v>645.14337476349522</v>
      </c>
      <c r="BZ23" s="144">
        <f>Indexing!BZ88</f>
        <v>645.14337476349522</v>
      </c>
      <c r="CA23" s="144">
        <f>Indexing!CA88</f>
        <v>645.14337476349522</v>
      </c>
      <c r="CB23" s="144">
        <f>Indexing!CB88</f>
        <v>645.14337476349522</v>
      </c>
      <c r="CC23" s="144">
        <f>Indexing!CC88</f>
        <v>645.14337476349522</v>
      </c>
      <c r="CD23" s="144">
        <f>Indexing!CD88</f>
        <v>645.14337476349522</v>
      </c>
      <c r="CE23" s="144">
        <f>Indexing!CE88</f>
        <v>645.14337476349522</v>
      </c>
      <c r="CF23" s="144">
        <f>Indexing!CF88</f>
        <v>645.14337476349522</v>
      </c>
      <c r="CG23" s="144">
        <f>Indexing!CG88</f>
        <v>645.14337476349522</v>
      </c>
      <c r="CH23" s="144">
        <f>Indexing!CH88</f>
        <v>645.14337476349522</v>
      </c>
      <c r="CI23" s="144">
        <f>Indexing!CI88</f>
        <v>645.14337476349522</v>
      </c>
      <c r="CJ23" s="144">
        <f>Indexing!CJ88</f>
        <v>645.14337476349522</v>
      </c>
      <c r="CK23" s="144">
        <f>Indexing!CK88</f>
        <v>645.14337476349522</v>
      </c>
      <c r="CL23" s="144">
        <f>Indexing!CL88</f>
        <v>645.14337476349522</v>
      </c>
      <c r="CM23" s="144">
        <f>Indexing!CM88</f>
        <v>645.14337476349522</v>
      </c>
      <c r="CN23" s="144">
        <f>Indexing!CN88</f>
        <v>645.14337476349522</v>
      </c>
      <c r="CO23" s="144">
        <f>Indexing!CO88</f>
        <v>645.14337476349522</v>
      </c>
      <c r="CP23" s="144">
        <f>Indexing!CP88</f>
        <v>645.14337476349522</v>
      </c>
      <c r="CQ23" s="144">
        <f>Indexing!CQ88</f>
        <v>645.14337476349522</v>
      </c>
      <c r="CR23" s="144">
        <f>Indexing!CR88</f>
        <v>645.14337476349522</v>
      </c>
      <c r="CS23" s="144">
        <f>Indexing!CS88</f>
        <v>645.14337476349522</v>
      </c>
      <c r="CT23" s="144">
        <f>Indexing!CT88</f>
        <v>645.14337476349522</v>
      </c>
      <c r="CU23" s="144">
        <f>Indexing!CU88</f>
        <v>645.14337476349522</v>
      </c>
      <c r="CV23" s="144">
        <f>Indexing!CV88</f>
        <v>645.14337476349522</v>
      </c>
      <c r="CW23" s="144">
        <f>Indexing!CW88</f>
        <v>645.14337476349522</v>
      </c>
      <c r="CX23" s="144">
        <f>Indexing!CX88</f>
        <v>645.14337476349522</v>
      </c>
      <c r="CY23" s="144">
        <f>Indexing!CY88</f>
        <v>645.14337476349522</v>
      </c>
      <c r="CZ23" s="144">
        <f>Indexing!CZ88</f>
        <v>645.14337476349522</v>
      </c>
      <c r="DA23" s="144">
        <f>Indexing!DA88</f>
        <v>645.14337476349522</v>
      </c>
      <c r="DB23" s="144">
        <f>Indexing!DB88</f>
        <v>645.14337476349522</v>
      </c>
      <c r="DC23" s="144">
        <f>Indexing!DC88</f>
        <v>645.14337476349522</v>
      </c>
      <c r="DD23" s="144">
        <f>Indexing!DD88</f>
        <v>645.14337476349522</v>
      </c>
      <c r="DE23" s="144">
        <f>Indexing!DE88</f>
        <v>645.14337476349522</v>
      </c>
      <c r="DF23" s="144">
        <f>Indexing!DF88</f>
        <v>645.14337476349522</v>
      </c>
      <c r="DG23" s="144">
        <f>Indexing!DG88</f>
        <v>645.14337476349522</v>
      </c>
      <c r="DH23" s="144">
        <f>Indexing!DH88</f>
        <v>645.14337476349522</v>
      </c>
      <c r="DI23" s="144">
        <f>Indexing!DI88</f>
        <v>645.14337476349522</v>
      </c>
      <c r="DJ23" s="144">
        <f>Indexing!DJ88</f>
        <v>645.14337476349522</v>
      </c>
    </row>
    <row r="24" spans="1:115" x14ac:dyDescent="0.25">
      <c r="B24" s="33" t="s">
        <v>271</v>
      </c>
      <c r="H24" s="45" t="s">
        <v>138</v>
      </c>
      <c r="I24" s="144"/>
      <c r="J24" s="144">
        <f>Indexing!J89</f>
        <v>0</v>
      </c>
      <c r="K24" s="144">
        <f>Indexing!K89</f>
        <v>0</v>
      </c>
      <c r="L24" s="144">
        <f>Indexing!L89</f>
        <v>0</v>
      </c>
      <c r="M24" s="144">
        <f>Indexing!M89</f>
        <v>0</v>
      </c>
      <c r="N24" s="144">
        <f>Indexing!N89</f>
        <v>0</v>
      </c>
      <c r="O24" s="144">
        <f>Indexing!O89</f>
        <v>0</v>
      </c>
      <c r="P24" s="144">
        <f>Indexing!P89</f>
        <v>0</v>
      </c>
      <c r="Q24" s="144">
        <f>Indexing!Q89</f>
        <v>0</v>
      </c>
      <c r="R24" s="144">
        <f>Indexing!R89</f>
        <v>0</v>
      </c>
      <c r="S24" s="144">
        <f>Indexing!S89</f>
        <v>0</v>
      </c>
      <c r="T24" s="144">
        <f>Indexing!T89</f>
        <v>0</v>
      </c>
      <c r="U24" s="144">
        <f>Indexing!U89</f>
        <v>0</v>
      </c>
      <c r="V24" s="144">
        <f>Indexing!V89</f>
        <v>0</v>
      </c>
      <c r="W24" s="144">
        <f>Indexing!W89</f>
        <v>0</v>
      </c>
      <c r="X24" s="144">
        <f>Indexing!X89</f>
        <v>0</v>
      </c>
      <c r="Y24" s="144">
        <f>Indexing!Y89</f>
        <v>0</v>
      </c>
      <c r="Z24" s="144">
        <f>Indexing!Z89</f>
        <v>0</v>
      </c>
      <c r="AA24" s="144">
        <f>Indexing!AA89</f>
        <v>0</v>
      </c>
      <c r="AB24" s="144">
        <f>Indexing!AB89</f>
        <v>0</v>
      </c>
      <c r="AC24" s="144">
        <f>Indexing!AC89</f>
        <v>0</v>
      </c>
      <c r="AD24" s="144">
        <f>Indexing!AD89</f>
        <v>0</v>
      </c>
      <c r="AE24" s="144">
        <f>Indexing!AE89</f>
        <v>0</v>
      </c>
      <c r="AF24" s="144">
        <f>Indexing!AF89</f>
        <v>0</v>
      </c>
      <c r="AG24" s="144">
        <f>Indexing!AG89</f>
        <v>0</v>
      </c>
      <c r="AH24" s="144">
        <f>Indexing!AH89</f>
        <v>0</v>
      </c>
      <c r="AI24" s="144">
        <f>Indexing!AI89</f>
        <v>0</v>
      </c>
      <c r="AJ24" s="144">
        <f>Indexing!AJ89</f>
        <v>0</v>
      </c>
      <c r="AK24" s="144">
        <f>Indexing!AK89</f>
        <v>0</v>
      </c>
      <c r="AL24" s="144">
        <f>Indexing!AL89</f>
        <v>0</v>
      </c>
      <c r="AM24" s="144">
        <f>Indexing!AM89</f>
        <v>0</v>
      </c>
      <c r="AN24" s="144">
        <f>Indexing!AN89</f>
        <v>0</v>
      </c>
      <c r="AO24" s="144">
        <f>Indexing!AO89</f>
        <v>0</v>
      </c>
      <c r="AP24" s="144">
        <f>Indexing!AP89</f>
        <v>0</v>
      </c>
      <c r="AQ24" s="144">
        <f>Indexing!AQ89</f>
        <v>0</v>
      </c>
      <c r="AR24" s="144">
        <f>Indexing!AR89</f>
        <v>0</v>
      </c>
      <c r="AS24" s="144">
        <f>Indexing!AS89</f>
        <v>0</v>
      </c>
      <c r="AT24" s="144">
        <f>Indexing!AT89</f>
        <v>0</v>
      </c>
      <c r="AU24" s="144">
        <f>Indexing!AU89</f>
        <v>0</v>
      </c>
      <c r="AV24" s="144">
        <f>Indexing!AV89</f>
        <v>0</v>
      </c>
      <c r="AW24" s="144">
        <f>Indexing!AW89</f>
        <v>0</v>
      </c>
      <c r="AX24" s="144">
        <f>Indexing!AX89</f>
        <v>0</v>
      </c>
      <c r="AY24" s="144">
        <f>Indexing!AY89</f>
        <v>0</v>
      </c>
      <c r="AZ24" s="144">
        <f>Indexing!AZ89</f>
        <v>0</v>
      </c>
      <c r="BA24" s="144">
        <f>Indexing!BA89</f>
        <v>0</v>
      </c>
      <c r="BB24" s="144">
        <f>Indexing!BB89</f>
        <v>0</v>
      </c>
      <c r="BC24" s="144">
        <f>Indexing!BC89</f>
        <v>0</v>
      </c>
      <c r="BD24" s="144">
        <f>Indexing!BD89</f>
        <v>0</v>
      </c>
      <c r="BE24" s="144">
        <f>Indexing!BE89</f>
        <v>0</v>
      </c>
      <c r="BF24" s="144">
        <f>Indexing!BF89</f>
        <v>0</v>
      </c>
      <c r="BG24" s="144">
        <f>Indexing!BG89</f>
        <v>0</v>
      </c>
      <c r="BH24" s="144">
        <f>Indexing!BH89</f>
        <v>0</v>
      </c>
      <c r="BI24" s="144">
        <f>Indexing!BI89</f>
        <v>0</v>
      </c>
      <c r="BJ24" s="144">
        <f>Indexing!BJ89</f>
        <v>0</v>
      </c>
      <c r="BK24" s="144">
        <f>Indexing!BK89</f>
        <v>0</v>
      </c>
      <c r="BL24" s="144">
        <f>Indexing!BL89</f>
        <v>0</v>
      </c>
      <c r="BM24" s="144">
        <f>Indexing!BM89</f>
        <v>0</v>
      </c>
      <c r="BN24" s="144">
        <f>Indexing!BN89</f>
        <v>0</v>
      </c>
      <c r="BO24" s="144">
        <f>Indexing!BO89</f>
        <v>0</v>
      </c>
      <c r="BP24" s="144">
        <f>Indexing!BP89</f>
        <v>0</v>
      </c>
      <c r="BQ24" s="144">
        <f>Indexing!BQ89</f>
        <v>0</v>
      </c>
      <c r="BR24" s="144">
        <f>Indexing!BR89</f>
        <v>0</v>
      </c>
      <c r="BS24" s="144">
        <f>Indexing!BS89</f>
        <v>0</v>
      </c>
      <c r="BT24" s="144">
        <f>Indexing!BT89</f>
        <v>0</v>
      </c>
      <c r="BU24" s="144">
        <f>Indexing!BU89</f>
        <v>0</v>
      </c>
      <c r="BV24" s="144">
        <f>Indexing!BV89</f>
        <v>0</v>
      </c>
      <c r="BW24" s="144">
        <f>Indexing!BW89</f>
        <v>0</v>
      </c>
      <c r="BX24" s="144">
        <f>Indexing!BX89</f>
        <v>0</v>
      </c>
      <c r="BY24" s="144">
        <f>Indexing!BY89</f>
        <v>0</v>
      </c>
      <c r="BZ24" s="144">
        <f>Indexing!BZ89</f>
        <v>0</v>
      </c>
      <c r="CA24" s="144">
        <f>Indexing!CA89</f>
        <v>0</v>
      </c>
      <c r="CB24" s="144">
        <f>Indexing!CB89</f>
        <v>0</v>
      </c>
      <c r="CC24" s="144">
        <f>Indexing!CC89</f>
        <v>0</v>
      </c>
      <c r="CD24" s="144">
        <f>Indexing!CD89</f>
        <v>0</v>
      </c>
      <c r="CE24" s="144">
        <f>Indexing!CE89</f>
        <v>0</v>
      </c>
      <c r="CF24" s="144">
        <f>Indexing!CF89</f>
        <v>0</v>
      </c>
      <c r="CG24" s="144">
        <f>Indexing!CG89</f>
        <v>0</v>
      </c>
      <c r="CH24" s="144">
        <f>Indexing!CH89</f>
        <v>0</v>
      </c>
      <c r="CI24" s="144">
        <f>Indexing!CI89</f>
        <v>0</v>
      </c>
      <c r="CJ24" s="144">
        <f>Indexing!CJ89</f>
        <v>0</v>
      </c>
      <c r="CK24" s="144">
        <f>Indexing!CK89</f>
        <v>0</v>
      </c>
      <c r="CL24" s="144">
        <f>Indexing!CL89</f>
        <v>0</v>
      </c>
      <c r="CM24" s="144">
        <f>Indexing!CM89</f>
        <v>0</v>
      </c>
      <c r="CN24" s="144">
        <f>Indexing!CN89</f>
        <v>0</v>
      </c>
      <c r="CO24" s="144">
        <f>Indexing!CO89</f>
        <v>0</v>
      </c>
      <c r="CP24" s="144">
        <f>Indexing!CP89</f>
        <v>0</v>
      </c>
      <c r="CQ24" s="144">
        <f>Indexing!CQ89</f>
        <v>0</v>
      </c>
      <c r="CR24" s="144">
        <f>Indexing!CR89</f>
        <v>0</v>
      </c>
      <c r="CS24" s="144">
        <f>Indexing!CS89</f>
        <v>0</v>
      </c>
      <c r="CT24" s="144">
        <f>Indexing!CT89</f>
        <v>0</v>
      </c>
      <c r="CU24" s="144">
        <f>Indexing!CU89</f>
        <v>0</v>
      </c>
      <c r="CV24" s="144">
        <f>Indexing!CV89</f>
        <v>0</v>
      </c>
      <c r="CW24" s="144">
        <f>Indexing!CW89</f>
        <v>0</v>
      </c>
      <c r="CX24" s="144">
        <f>Indexing!CX89</f>
        <v>0</v>
      </c>
      <c r="CY24" s="144">
        <f>Indexing!CY89</f>
        <v>0</v>
      </c>
      <c r="CZ24" s="144">
        <f>Indexing!CZ89</f>
        <v>0</v>
      </c>
      <c r="DA24" s="144">
        <f>Indexing!DA89</f>
        <v>0</v>
      </c>
      <c r="DB24" s="144">
        <f>Indexing!DB89</f>
        <v>0</v>
      </c>
      <c r="DC24" s="144">
        <f>Indexing!DC89</f>
        <v>0</v>
      </c>
      <c r="DD24" s="144">
        <f>Indexing!DD89</f>
        <v>0</v>
      </c>
      <c r="DE24" s="144">
        <f>Indexing!DE89</f>
        <v>0</v>
      </c>
      <c r="DF24" s="144">
        <f>Indexing!DF89</f>
        <v>0</v>
      </c>
      <c r="DG24" s="144">
        <f>Indexing!DG89</f>
        <v>0</v>
      </c>
      <c r="DH24" s="144">
        <f>Indexing!DH89</f>
        <v>0</v>
      </c>
      <c r="DI24" s="144">
        <f>Indexing!DI89</f>
        <v>0</v>
      </c>
      <c r="DJ24" s="144">
        <f>Indexing!DJ89</f>
        <v>0</v>
      </c>
    </row>
    <row r="25" spans="1:115" x14ac:dyDescent="0.25">
      <c r="B25" s="33" t="s">
        <v>272</v>
      </c>
      <c r="H25" s="45" t="s">
        <v>138</v>
      </c>
      <c r="I25" s="144"/>
      <c r="J25" s="144">
        <f>SUM(Indexing!J90:J93)</f>
        <v>0</v>
      </c>
      <c r="K25" s="144">
        <f>SUM(Indexing!K90:K93)</f>
        <v>0</v>
      </c>
      <c r="L25" s="144">
        <f>SUM(Indexing!L90:L93)</f>
        <v>0</v>
      </c>
      <c r="M25" s="144">
        <f>SUM(Indexing!M90:M93)</f>
        <v>0</v>
      </c>
      <c r="N25" s="144">
        <f>SUM(Indexing!N90:N93)</f>
        <v>0</v>
      </c>
      <c r="O25" s="144">
        <f>SUM(Indexing!O90:O93)</f>
        <v>0</v>
      </c>
      <c r="P25" s="144">
        <f>SUM(Indexing!P90:P93)</f>
        <v>0</v>
      </c>
      <c r="Q25" s="144">
        <f>SUM(Indexing!Q90:Q93)</f>
        <v>0</v>
      </c>
      <c r="R25" s="144">
        <f>SUM(Indexing!R90:R93)</f>
        <v>0</v>
      </c>
      <c r="S25" s="144">
        <f>SUM(Indexing!S90:S93)</f>
        <v>0</v>
      </c>
      <c r="T25" s="144">
        <f>SUM(Indexing!T90:T93)</f>
        <v>0</v>
      </c>
      <c r="U25" s="144">
        <f>SUM(Indexing!U90:U93)</f>
        <v>0</v>
      </c>
      <c r="V25" s="144">
        <f>SUM(Indexing!V90:V93)</f>
        <v>0</v>
      </c>
      <c r="W25" s="144">
        <f>SUM(Indexing!W90:W93)</f>
        <v>0</v>
      </c>
      <c r="X25" s="144">
        <f>SUM(Indexing!X90:X93)</f>
        <v>0</v>
      </c>
      <c r="Y25" s="144">
        <f>SUM(Indexing!Y90:Y93)</f>
        <v>0</v>
      </c>
      <c r="Z25" s="144">
        <f>SUM(Indexing!Z90:Z93)</f>
        <v>0</v>
      </c>
      <c r="AA25" s="144">
        <f>SUM(Indexing!AA90:AA93)</f>
        <v>0</v>
      </c>
      <c r="AB25" s="144">
        <f>SUM(Indexing!AB90:AB93)</f>
        <v>0</v>
      </c>
      <c r="AC25" s="144">
        <f>SUM(Indexing!AC90:AC93)</f>
        <v>0</v>
      </c>
      <c r="AD25" s="144">
        <f>SUM(Indexing!AD90:AD93)</f>
        <v>0</v>
      </c>
      <c r="AE25" s="144">
        <f>SUM(Indexing!AE90:AE93)</f>
        <v>0</v>
      </c>
      <c r="AF25" s="144">
        <f>SUM(Indexing!AF90:AF93)</f>
        <v>0</v>
      </c>
      <c r="AG25" s="144">
        <f>SUM(Indexing!AG90:AG93)</f>
        <v>0</v>
      </c>
      <c r="AH25" s="144">
        <f>SUM(Indexing!AH90:AH93)</f>
        <v>0</v>
      </c>
      <c r="AI25" s="144">
        <f>SUM(Indexing!AI90:AI93)</f>
        <v>0</v>
      </c>
      <c r="AJ25" s="144">
        <f>SUM(Indexing!AJ90:AJ93)</f>
        <v>0</v>
      </c>
      <c r="AK25" s="144">
        <f>SUM(Indexing!AK90:AK93)</f>
        <v>0</v>
      </c>
      <c r="AL25" s="144">
        <f>SUM(Indexing!AL90:AL93)</f>
        <v>0</v>
      </c>
      <c r="AM25" s="144">
        <f>SUM(Indexing!AM90:AM93)</f>
        <v>0</v>
      </c>
      <c r="AN25" s="144">
        <f>SUM(Indexing!AN90:AN93)</f>
        <v>0</v>
      </c>
      <c r="AO25" s="144">
        <f>SUM(Indexing!AO90:AO93)</f>
        <v>0</v>
      </c>
      <c r="AP25" s="144">
        <f>SUM(Indexing!AP90:AP93)</f>
        <v>0</v>
      </c>
      <c r="AQ25" s="144">
        <f>SUM(Indexing!AQ90:AQ93)</f>
        <v>0</v>
      </c>
      <c r="AR25" s="144">
        <f>SUM(Indexing!AR90:AR93)</f>
        <v>0</v>
      </c>
      <c r="AS25" s="144">
        <f>SUM(Indexing!AS90:AS93)</f>
        <v>0</v>
      </c>
      <c r="AT25" s="144">
        <f>SUM(Indexing!AT90:AT93)</f>
        <v>0</v>
      </c>
      <c r="AU25" s="144">
        <f>SUM(Indexing!AU90:AU93)</f>
        <v>0</v>
      </c>
      <c r="AV25" s="144">
        <f>SUM(Indexing!AV90:AV93)</f>
        <v>0</v>
      </c>
      <c r="AW25" s="144">
        <f>SUM(Indexing!AW90:AW93)</f>
        <v>0</v>
      </c>
      <c r="AX25" s="144">
        <f>SUM(Indexing!AX90:AX93)</f>
        <v>0</v>
      </c>
      <c r="AY25" s="144">
        <f>SUM(Indexing!AY90:AY93)</f>
        <v>0</v>
      </c>
      <c r="AZ25" s="144">
        <f>SUM(Indexing!AZ90:AZ93)</f>
        <v>0</v>
      </c>
      <c r="BA25" s="144">
        <f>SUM(Indexing!BA90:BA93)</f>
        <v>0</v>
      </c>
      <c r="BB25" s="144">
        <f>SUM(Indexing!BB90:BB93)</f>
        <v>0</v>
      </c>
      <c r="BC25" s="144">
        <f>SUM(Indexing!BC90:BC93)</f>
        <v>0</v>
      </c>
      <c r="BD25" s="144">
        <f>SUM(Indexing!BD90:BD93)</f>
        <v>0</v>
      </c>
      <c r="BE25" s="144">
        <f>SUM(Indexing!BE90:BE93)</f>
        <v>0</v>
      </c>
      <c r="BF25" s="144">
        <f>SUM(Indexing!BF90:BF93)</f>
        <v>0</v>
      </c>
      <c r="BG25" s="144">
        <f>SUM(Indexing!BG90:BG93)</f>
        <v>0</v>
      </c>
      <c r="BH25" s="144">
        <f>SUM(Indexing!BH90:BH93)</f>
        <v>0</v>
      </c>
      <c r="BI25" s="144">
        <f>SUM(Indexing!BI90:BI93)</f>
        <v>0</v>
      </c>
      <c r="BJ25" s="144">
        <f>SUM(Indexing!BJ90:BJ93)</f>
        <v>0</v>
      </c>
      <c r="BK25" s="144">
        <f>SUM(Indexing!BK90:BK93)</f>
        <v>0</v>
      </c>
      <c r="BL25" s="144">
        <f>SUM(Indexing!BL90:BL93)</f>
        <v>0</v>
      </c>
      <c r="BM25" s="144">
        <f>SUM(Indexing!BM90:BM93)</f>
        <v>0</v>
      </c>
      <c r="BN25" s="144">
        <f>SUM(Indexing!BN90:BN93)</f>
        <v>0</v>
      </c>
      <c r="BO25" s="144">
        <f>SUM(Indexing!BO90:BO93)</f>
        <v>0</v>
      </c>
      <c r="BP25" s="144">
        <f>SUM(Indexing!BP90:BP93)</f>
        <v>0</v>
      </c>
      <c r="BQ25" s="144">
        <f>SUM(Indexing!BQ90:BQ93)</f>
        <v>0</v>
      </c>
      <c r="BR25" s="144">
        <f>SUM(Indexing!BR90:BR93)</f>
        <v>0</v>
      </c>
      <c r="BS25" s="144">
        <f>SUM(Indexing!BS90:BS93)</f>
        <v>0</v>
      </c>
      <c r="BT25" s="144">
        <f>SUM(Indexing!BT90:BT93)</f>
        <v>0</v>
      </c>
      <c r="BU25" s="144">
        <f>SUM(Indexing!BU90:BU93)</f>
        <v>0</v>
      </c>
      <c r="BV25" s="144">
        <f>SUM(Indexing!BV90:BV93)</f>
        <v>0</v>
      </c>
      <c r="BW25" s="144">
        <f>SUM(Indexing!BW90:BW93)</f>
        <v>0</v>
      </c>
      <c r="BX25" s="144">
        <f>SUM(Indexing!BX90:BX93)</f>
        <v>0</v>
      </c>
      <c r="BY25" s="144">
        <f>SUM(Indexing!BY90:BY93)</f>
        <v>0</v>
      </c>
      <c r="BZ25" s="144">
        <f>SUM(Indexing!BZ90:BZ93)</f>
        <v>0</v>
      </c>
      <c r="CA25" s="144">
        <f>SUM(Indexing!CA90:CA93)</f>
        <v>0</v>
      </c>
      <c r="CB25" s="144">
        <f>SUM(Indexing!CB90:CB93)</f>
        <v>0</v>
      </c>
      <c r="CC25" s="144">
        <f>SUM(Indexing!CC90:CC93)</f>
        <v>0</v>
      </c>
      <c r="CD25" s="144">
        <f>SUM(Indexing!CD90:CD93)</f>
        <v>0</v>
      </c>
      <c r="CE25" s="144">
        <f>SUM(Indexing!CE90:CE93)</f>
        <v>0</v>
      </c>
      <c r="CF25" s="144">
        <f>SUM(Indexing!CF90:CF93)</f>
        <v>0</v>
      </c>
      <c r="CG25" s="144">
        <f>SUM(Indexing!CG90:CG93)</f>
        <v>0</v>
      </c>
      <c r="CH25" s="144">
        <f>SUM(Indexing!CH90:CH93)</f>
        <v>0</v>
      </c>
      <c r="CI25" s="144">
        <f>SUM(Indexing!CI90:CI93)</f>
        <v>0</v>
      </c>
      <c r="CJ25" s="144">
        <f>SUM(Indexing!CJ90:CJ93)</f>
        <v>0</v>
      </c>
      <c r="CK25" s="144">
        <f>SUM(Indexing!CK90:CK93)</f>
        <v>0</v>
      </c>
      <c r="CL25" s="144">
        <f>SUM(Indexing!CL90:CL93)</f>
        <v>0</v>
      </c>
      <c r="CM25" s="144">
        <f>SUM(Indexing!CM90:CM93)</f>
        <v>0</v>
      </c>
      <c r="CN25" s="144">
        <f>SUM(Indexing!CN90:CN93)</f>
        <v>0</v>
      </c>
      <c r="CO25" s="144">
        <f>SUM(Indexing!CO90:CO93)</f>
        <v>0</v>
      </c>
      <c r="CP25" s="144">
        <f>SUM(Indexing!CP90:CP93)</f>
        <v>0</v>
      </c>
      <c r="CQ25" s="144">
        <f>SUM(Indexing!CQ90:CQ93)</f>
        <v>0</v>
      </c>
      <c r="CR25" s="144">
        <f>SUM(Indexing!CR90:CR93)</f>
        <v>0</v>
      </c>
      <c r="CS25" s="144">
        <f>SUM(Indexing!CS90:CS93)</f>
        <v>0</v>
      </c>
      <c r="CT25" s="144">
        <f>SUM(Indexing!CT90:CT93)</f>
        <v>0</v>
      </c>
      <c r="CU25" s="144">
        <f>SUM(Indexing!CU90:CU93)</f>
        <v>0</v>
      </c>
      <c r="CV25" s="144">
        <f>SUM(Indexing!CV90:CV93)</f>
        <v>0</v>
      </c>
      <c r="CW25" s="144">
        <f>SUM(Indexing!CW90:CW93)</f>
        <v>0</v>
      </c>
      <c r="CX25" s="144">
        <f>SUM(Indexing!CX90:CX93)</f>
        <v>0</v>
      </c>
      <c r="CY25" s="144">
        <f>SUM(Indexing!CY90:CY93)</f>
        <v>0</v>
      </c>
      <c r="CZ25" s="144">
        <f>SUM(Indexing!CZ90:CZ93)</f>
        <v>0</v>
      </c>
      <c r="DA25" s="144">
        <f>SUM(Indexing!DA90:DA93)</f>
        <v>0</v>
      </c>
      <c r="DB25" s="144">
        <f>SUM(Indexing!DB90:DB93)</f>
        <v>0</v>
      </c>
      <c r="DC25" s="144">
        <f>SUM(Indexing!DC90:DC93)</f>
        <v>0</v>
      </c>
      <c r="DD25" s="144">
        <f>SUM(Indexing!DD90:DD93)</f>
        <v>0</v>
      </c>
      <c r="DE25" s="144">
        <f>SUM(Indexing!DE90:DE93)</f>
        <v>0</v>
      </c>
      <c r="DF25" s="144">
        <f>SUM(Indexing!DF90:DF93)</f>
        <v>0</v>
      </c>
      <c r="DG25" s="144">
        <f>SUM(Indexing!DG90:DG93)</f>
        <v>0</v>
      </c>
      <c r="DH25" s="144">
        <f>SUM(Indexing!DH90:DH93)</f>
        <v>0</v>
      </c>
      <c r="DI25" s="144">
        <f>SUM(Indexing!DI90:DI93)</f>
        <v>0</v>
      </c>
      <c r="DJ25" s="144">
        <f>SUM(Indexing!DJ90:DJ93)</f>
        <v>0</v>
      </c>
    </row>
    <row r="26" spans="1:115" x14ac:dyDescent="0.25">
      <c r="B26" s="33" t="s">
        <v>235</v>
      </c>
      <c r="H26" s="45" t="s">
        <v>138</v>
      </c>
      <c r="I26" s="144"/>
      <c r="J26" s="144">
        <f>Indexing!J94</f>
        <v>0</v>
      </c>
      <c r="K26" s="144">
        <f>Indexing!K94</f>
        <v>0</v>
      </c>
      <c r="L26" s="144">
        <f>Indexing!L94</f>
        <v>0</v>
      </c>
      <c r="M26" s="144">
        <f>Indexing!M94</f>
        <v>0</v>
      </c>
      <c r="N26" s="144">
        <f>Indexing!N94</f>
        <v>0</v>
      </c>
      <c r="O26" s="144">
        <f>Indexing!O94</f>
        <v>0</v>
      </c>
      <c r="P26" s="144">
        <f>Indexing!P94</f>
        <v>0</v>
      </c>
      <c r="Q26" s="144">
        <f>Indexing!Q94</f>
        <v>0</v>
      </c>
      <c r="R26" s="144">
        <f>Indexing!R94</f>
        <v>0</v>
      </c>
      <c r="S26" s="144">
        <f>Indexing!S94</f>
        <v>0</v>
      </c>
      <c r="T26" s="144">
        <f>Indexing!T94</f>
        <v>0</v>
      </c>
      <c r="U26" s="144">
        <f>Indexing!U94</f>
        <v>0</v>
      </c>
      <c r="V26" s="144">
        <f>Indexing!V94</f>
        <v>0</v>
      </c>
      <c r="W26" s="144">
        <f>Indexing!W94</f>
        <v>0</v>
      </c>
      <c r="X26" s="144">
        <f>Indexing!X94</f>
        <v>0</v>
      </c>
      <c r="Y26" s="144">
        <f>Indexing!Y94</f>
        <v>0</v>
      </c>
      <c r="Z26" s="144">
        <f>Indexing!Z94</f>
        <v>0</v>
      </c>
      <c r="AA26" s="144">
        <f>Indexing!AA94</f>
        <v>0</v>
      </c>
      <c r="AB26" s="144">
        <f>Indexing!AB94</f>
        <v>0</v>
      </c>
      <c r="AC26" s="144">
        <f>Indexing!AC94</f>
        <v>0</v>
      </c>
      <c r="AD26" s="144">
        <f>Indexing!AD94</f>
        <v>0</v>
      </c>
      <c r="AE26" s="144">
        <f>Indexing!AE94</f>
        <v>0</v>
      </c>
      <c r="AF26" s="144">
        <f>Indexing!AF94</f>
        <v>0</v>
      </c>
      <c r="AG26" s="144">
        <f>Indexing!AG94</f>
        <v>0</v>
      </c>
      <c r="AH26" s="144">
        <f>Indexing!AH94</f>
        <v>0</v>
      </c>
      <c r="AI26" s="144">
        <f>Indexing!AI94</f>
        <v>0</v>
      </c>
      <c r="AJ26" s="144">
        <f>Indexing!AJ94</f>
        <v>0</v>
      </c>
      <c r="AK26" s="144">
        <f>Indexing!AK94</f>
        <v>0</v>
      </c>
      <c r="AL26" s="144">
        <f>Indexing!AL94</f>
        <v>0</v>
      </c>
      <c r="AM26" s="144">
        <f>Indexing!AM94</f>
        <v>0</v>
      </c>
      <c r="AN26" s="144">
        <f>Indexing!AN94</f>
        <v>0</v>
      </c>
      <c r="AO26" s="144">
        <f>Indexing!AO94</f>
        <v>0</v>
      </c>
      <c r="AP26" s="144">
        <f>Indexing!AP94</f>
        <v>0</v>
      </c>
      <c r="AQ26" s="144">
        <f>Indexing!AQ94</f>
        <v>0</v>
      </c>
      <c r="AR26" s="144">
        <f>Indexing!AR94</f>
        <v>0</v>
      </c>
      <c r="AS26" s="144">
        <f>Indexing!AS94</f>
        <v>0</v>
      </c>
      <c r="AT26" s="144">
        <f>Indexing!AT94</f>
        <v>0</v>
      </c>
      <c r="AU26" s="144">
        <f>Indexing!AU94</f>
        <v>0</v>
      </c>
      <c r="AV26" s="144">
        <f>Indexing!AV94</f>
        <v>0</v>
      </c>
      <c r="AW26" s="144">
        <f>Indexing!AW94</f>
        <v>0</v>
      </c>
      <c r="AX26" s="144">
        <f>Indexing!AX94</f>
        <v>0</v>
      </c>
      <c r="AY26" s="144">
        <f>Indexing!AY94</f>
        <v>0</v>
      </c>
      <c r="AZ26" s="144">
        <f>Indexing!AZ94</f>
        <v>0</v>
      </c>
      <c r="BA26" s="144">
        <f>Indexing!BA94</f>
        <v>0</v>
      </c>
      <c r="BB26" s="144">
        <f>Indexing!BB94</f>
        <v>0</v>
      </c>
      <c r="BC26" s="144">
        <f>Indexing!BC94</f>
        <v>0</v>
      </c>
      <c r="BD26" s="144">
        <f>Indexing!BD94</f>
        <v>0</v>
      </c>
      <c r="BE26" s="144">
        <f>Indexing!BE94</f>
        <v>0</v>
      </c>
      <c r="BF26" s="144">
        <f>Indexing!BF94</f>
        <v>0</v>
      </c>
      <c r="BG26" s="144">
        <f>Indexing!BG94</f>
        <v>0</v>
      </c>
      <c r="BH26" s="144">
        <f>Indexing!BH94</f>
        <v>0</v>
      </c>
      <c r="BI26" s="144">
        <f>Indexing!BI94</f>
        <v>0</v>
      </c>
      <c r="BJ26" s="144">
        <f>Indexing!BJ94</f>
        <v>0</v>
      </c>
      <c r="BK26" s="144">
        <f>Indexing!BK94</f>
        <v>0</v>
      </c>
      <c r="BL26" s="144">
        <f>Indexing!BL94</f>
        <v>0</v>
      </c>
      <c r="BM26" s="144">
        <f>Indexing!BM94</f>
        <v>0</v>
      </c>
      <c r="BN26" s="144">
        <f>Indexing!BN94</f>
        <v>0</v>
      </c>
      <c r="BO26" s="144">
        <f>Indexing!BO94</f>
        <v>0</v>
      </c>
      <c r="BP26" s="144">
        <f>Indexing!BP94</f>
        <v>0</v>
      </c>
      <c r="BQ26" s="144">
        <f>Indexing!BQ94</f>
        <v>0</v>
      </c>
      <c r="BR26" s="144">
        <f>Indexing!BR94</f>
        <v>0</v>
      </c>
      <c r="BS26" s="144">
        <f>Indexing!BS94</f>
        <v>0</v>
      </c>
      <c r="BT26" s="144">
        <f>Indexing!BT94</f>
        <v>0</v>
      </c>
      <c r="BU26" s="144">
        <f>Indexing!BU94</f>
        <v>0</v>
      </c>
      <c r="BV26" s="144">
        <f>Indexing!BV94</f>
        <v>0</v>
      </c>
      <c r="BW26" s="144">
        <f>Indexing!BW94</f>
        <v>0</v>
      </c>
      <c r="BX26" s="144">
        <f>Indexing!BX94</f>
        <v>0</v>
      </c>
      <c r="BY26" s="144">
        <f>Indexing!BY94</f>
        <v>0</v>
      </c>
      <c r="BZ26" s="144">
        <f>Indexing!BZ94</f>
        <v>0</v>
      </c>
      <c r="CA26" s="144">
        <f>Indexing!CA94</f>
        <v>0</v>
      </c>
      <c r="CB26" s="144">
        <f>Indexing!CB94</f>
        <v>0</v>
      </c>
      <c r="CC26" s="144">
        <f>Indexing!CC94</f>
        <v>0</v>
      </c>
      <c r="CD26" s="144">
        <f>Indexing!CD94</f>
        <v>0</v>
      </c>
      <c r="CE26" s="144">
        <f>Indexing!CE94</f>
        <v>0</v>
      </c>
      <c r="CF26" s="144">
        <f>Indexing!CF94</f>
        <v>0</v>
      </c>
      <c r="CG26" s="144">
        <f>Indexing!CG94</f>
        <v>0</v>
      </c>
      <c r="CH26" s="144">
        <f>Indexing!CH94</f>
        <v>0</v>
      </c>
      <c r="CI26" s="144">
        <f>Indexing!CI94</f>
        <v>0</v>
      </c>
      <c r="CJ26" s="144">
        <f>Indexing!CJ94</f>
        <v>0</v>
      </c>
      <c r="CK26" s="144">
        <f>Indexing!CK94</f>
        <v>0</v>
      </c>
      <c r="CL26" s="144">
        <f>Indexing!CL94</f>
        <v>0</v>
      </c>
      <c r="CM26" s="144">
        <f>Indexing!CM94</f>
        <v>0</v>
      </c>
      <c r="CN26" s="144">
        <f>Indexing!CN94</f>
        <v>0</v>
      </c>
      <c r="CO26" s="144">
        <f>Indexing!CO94</f>
        <v>0</v>
      </c>
      <c r="CP26" s="144">
        <f>Indexing!CP94</f>
        <v>0</v>
      </c>
      <c r="CQ26" s="144">
        <f>Indexing!CQ94</f>
        <v>0</v>
      </c>
      <c r="CR26" s="144">
        <f>Indexing!CR94</f>
        <v>0</v>
      </c>
      <c r="CS26" s="144">
        <f>Indexing!CS94</f>
        <v>0</v>
      </c>
      <c r="CT26" s="144">
        <f>Indexing!CT94</f>
        <v>0</v>
      </c>
      <c r="CU26" s="144">
        <f>Indexing!CU94</f>
        <v>0</v>
      </c>
      <c r="CV26" s="144">
        <f>Indexing!CV94</f>
        <v>0</v>
      </c>
      <c r="CW26" s="144">
        <f>Indexing!CW94</f>
        <v>0</v>
      </c>
      <c r="CX26" s="144">
        <f>Indexing!CX94</f>
        <v>0</v>
      </c>
      <c r="CY26" s="144">
        <f>Indexing!CY94</f>
        <v>0</v>
      </c>
      <c r="CZ26" s="144">
        <f>Indexing!CZ94</f>
        <v>0</v>
      </c>
      <c r="DA26" s="144">
        <f>Indexing!DA94</f>
        <v>0</v>
      </c>
      <c r="DB26" s="144">
        <f>Indexing!DB94</f>
        <v>0</v>
      </c>
      <c r="DC26" s="144">
        <f>Indexing!DC94</f>
        <v>0</v>
      </c>
      <c r="DD26" s="144">
        <f>Indexing!DD94</f>
        <v>0</v>
      </c>
      <c r="DE26" s="144">
        <f>Indexing!DE94</f>
        <v>0</v>
      </c>
      <c r="DF26" s="144">
        <f>Indexing!DF94</f>
        <v>0</v>
      </c>
      <c r="DG26" s="144">
        <f>Indexing!DG94</f>
        <v>0</v>
      </c>
      <c r="DH26" s="144">
        <f>Indexing!DH94</f>
        <v>0</v>
      </c>
      <c r="DI26" s="144">
        <f>Indexing!DI94</f>
        <v>0</v>
      </c>
      <c r="DJ26" s="144">
        <f>Indexing!DJ94</f>
        <v>0</v>
      </c>
    </row>
    <row r="27" spans="1:115" x14ac:dyDescent="0.25">
      <c r="B27" s="33" t="s">
        <v>124</v>
      </c>
      <c r="H27" s="45" t="s">
        <v>138</v>
      </c>
      <c r="I27" s="144"/>
      <c r="J27" s="144">
        <f>Indexing!J95</f>
        <v>0</v>
      </c>
      <c r="K27" s="144">
        <f>Indexing!K95</f>
        <v>0</v>
      </c>
      <c r="L27" s="144">
        <f>Indexing!L95</f>
        <v>0</v>
      </c>
      <c r="M27" s="144">
        <f>Indexing!M95</f>
        <v>0</v>
      </c>
      <c r="N27" s="144">
        <f>Indexing!N95</f>
        <v>0</v>
      </c>
      <c r="O27" s="144">
        <f>Indexing!O95</f>
        <v>0</v>
      </c>
      <c r="P27" s="144">
        <f>Indexing!P95</f>
        <v>0</v>
      </c>
      <c r="Q27" s="144">
        <f>Indexing!Q95</f>
        <v>0</v>
      </c>
      <c r="R27" s="144">
        <f>Indexing!R95</f>
        <v>0</v>
      </c>
      <c r="S27" s="144">
        <f>Indexing!S95</f>
        <v>0</v>
      </c>
      <c r="T27" s="144">
        <f>Indexing!T95</f>
        <v>0</v>
      </c>
      <c r="U27" s="144">
        <f>Indexing!U95</f>
        <v>0</v>
      </c>
      <c r="V27" s="144">
        <f>Indexing!V95</f>
        <v>0</v>
      </c>
      <c r="W27" s="144">
        <f>Indexing!W95</f>
        <v>0</v>
      </c>
      <c r="X27" s="144">
        <f>Indexing!X95</f>
        <v>0</v>
      </c>
      <c r="Y27" s="144">
        <f>Indexing!Y95</f>
        <v>0</v>
      </c>
      <c r="Z27" s="144">
        <f>Indexing!Z95</f>
        <v>0</v>
      </c>
      <c r="AA27" s="144">
        <f>Indexing!AA95</f>
        <v>0</v>
      </c>
      <c r="AB27" s="144">
        <f>Indexing!AB95</f>
        <v>0</v>
      </c>
      <c r="AC27" s="144">
        <f>Indexing!AC95</f>
        <v>0</v>
      </c>
      <c r="AD27" s="144">
        <f>Indexing!AD95</f>
        <v>0</v>
      </c>
      <c r="AE27" s="144">
        <f>Indexing!AE95</f>
        <v>0</v>
      </c>
      <c r="AF27" s="144">
        <f>Indexing!AF95</f>
        <v>0</v>
      </c>
      <c r="AG27" s="144">
        <f>Indexing!AG95</f>
        <v>0</v>
      </c>
      <c r="AH27" s="144">
        <f>Indexing!AH95</f>
        <v>0</v>
      </c>
      <c r="AI27" s="144">
        <f>Indexing!AI95</f>
        <v>0</v>
      </c>
      <c r="AJ27" s="144">
        <f>Indexing!AJ95</f>
        <v>0</v>
      </c>
      <c r="AK27" s="144">
        <f>Indexing!AK95</f>
        <v>0</v>
      </c>
      <c r="AL27" s="144">
        <f>Indexing!AL95</f>
        <v>0</v>
      </c>
      <c r="AM27" s="144">
        <f>Indexing!AM95</f>
        <v>0</v>
      </c>
      <c r="AN27" s="144">
        <f>Indexing!AN95</f>
        <v>0</v>
      </c>
      <c r="AO27" s="144">
        <f>Indexing!AO95</f>
        <v>0</v>
      </c>
      <c r="AP27" s="144">
        <f>Indexing!AP95</f>
        <v>0</v>
      </c>
      <c r="AQ27" s="144">
        <f>Indexing!AQ95</f>
        <v>0</v>
      </c>
      <c r="AR27" s="144">
        <f>Indexing!AR95</f>
        <v>0</v>
      </c>
      <c r="AS27" s="144">
        <f>Indexing!AS95</f>
        <v>0</v>
      </c>
      <c r="AT27" s="144">
        <f>Indexing!AT95</f>
        <v>0</v>
      </c>
      <c r="AU27" s="144">
        <f>Indexing!AU95</f>
        <v>0</v>
      </c>
      <c r="AV27" s="144">
        <f>Indexing!AV95</f>
        <v>0</v>
      </c>
      <c r="AW27" s="144">
        <f>Indexing!AW95</f>
        <v>0</v>
      </c>
      <c r="AX27" s="144">
        <f>Indexing!AX95</f>
        <v>0</v>
      </c>
      <c r="AY27" s="144">
        <f>Indexing!AY95</f>
        <v>0</v>
      </c>
      <c r="AZ27" s="144">
        <f>Indexing!AZ95</f>
        <v>0</v>
      </c>
      <c r="BA27" s="144">
        <f>Indexing!BA95</f>
        <v>0</v>
      </c>
      <c r="BB27" s="144">
        <f>Indexing!BB95</f>
        <v>0</v>
      </c>
      <c r="BC27" s="144">
        <f>Indexing!BC95</f>
        <v>0</v>
      </c>
      <c r="BD27" s="144">
        <f>Indexing!BD95</f>
        <v>0</v>
      </c>
      <c r="BE27" s="144">
        <f>Indexing!BE95</f>
        <v>0</v>
      </c>
      <c r="BF27" s="144">
        <f>Indexing!BF95</f>
        <v>0</v>
      </c>
      <c r="BG27" s="144">
        <f>Indexing!BG95</f>
        <v>0</v>
      </c>
      <c r="BH27" s="144">
        <f>Indexing!BH95</f>
        <v>0</v>
      </c>
      <c r="BI27" s="144">
        <f>Indexing!BI95</f>
        <v>0</v>
      </c>
      <c r="BJ27" s="144">
        <f>Indexing!BJ95</f>
        <v>0</v>
      </c>
      <c r="BK27" s="144">
        <f>Indexing!BK95</f>
        <v>0</v>
      </c>
      <c r="BL27" s="144">
        <f>Indexing!BL95</f>
        <v>0</v>
      </c>
      <c r="BM27" s="144">
        <f>Indexing!BM95</f>
        <v>0</v>
      </c>
      <c r="BN27" s="144">
        <f>Indexing!BN95</f>
        <v>0</v>
      </c>
      <c r="BO27" s="144">
        <f>Indexing!BO95</f>
        <v>0</v>
      </c>
      <c r="BP27" s="144">
        <f>Indexing!BP95</f>
        <v>0</v>
      </c>
      <c r="BQ27" s="144">
        <f>Indexing!BQ95</f>
        <v>0</v>
      </c>
      <c r="BR27" s="144">
        <f>Indexing!BR95</f>
        <v>0</v>
      </c>
      <c r="BS27" s="144">
        <f>Indexing!BS95</f>
        <v>0</v>
      </c>
      <c r="BT27" s="144">
        <f>Indexing!BT95</f>
        <v>0</v>
      </c>
      <c r="BU27" s="144">
        <f>Indexing!BU95</f>
        <v>0</v>
      </c>
      <c r="BV27" s="144">
        <f>Indexing!BV95</f>
        <v>0</v>
      </c>
      <c r="BW27" s="144">
        <f>Indexing!BW95</f>
        <v>0</v>
      </c>
      <c r="BX27" s="144">
        <f>Indexing!BX95</f>
        <v>0</v>
      </c>
      <c r="BY27" s="144">
        <f>Indexing!BY95</f>
        <v>0</v>
      </c>
      <c r="BZ27" s="144">
        <f>Indexing!BZ95</f>
        <v>0</v>
      </c>
      <c r="CA27" s="144">
        <f>Indexing!CA95</f>
        <v>0</v>
      </c>
      <c r="CB27" s="144">
        <f>Indexing!CB95</f>
        <v>0</v>
      </c>
      <c r="CC27" s="144">
        <f>Indexing!CC95</f>
        <v>0</v>
      </c>
      <c r="CD27" s="144">
        <f>Indexing!CD95</f>
        <v>0</v>
      </c>
      <c r="CE27" s="144">
        <f>Indexing!CE95</f>
        <v>0</v>
      </c>
      <c r="CF27" s="144">
        <f>Indexing!CF95</f>
        <v>0</v>
      </c>
      <c r="CG27" s="144">
        <f>Indexing!CG95</f>
        <v>0</v>
      </c>
      <c r="CH27" s="144">
        <f>Indexing!CH95</f>
        <v>0</v>
      </c>
      <c r="CI27" s="144">
        <f>Indexing!CI95</f>
        <v>0</v>
      </c>
      <c r="CJ27" s="144">
        <f>Indexing!CJ95</f>
        <v>0</v>
      </c>
      <c r="CK27" s="144">
        <f>Indexing!CK95</f>
        <v>0</v>
      </c>
      <c r="CL27" s="144">
        <f>Indexing!CL95</f>
        <v>0</v>
      </c>
      <c r="CM27" s="144">
        <f>Indexing!CM95</f>
        <v>0</v>
      </c>
      <c r="CN27" s="144">
        <f>Indexing!CN95</f>
        <v>0</v>
      </c>
      <c r="CO27" s="144">
        <f>Indexing!CO95</f>
        <v>0</v>
      </c>
      <c r="CP27" s="144">
        <f>Indexing!CP95</f>
        <v>0</v>
      </c>
      <c r="CQ27" s="144">
        <f>Indexing!CQ95</f>
        <v>0</v>
      </c>
      <c r="CR27" s="144">
        <f>Indexing!CR95</f>
        <v>0</v>
      </c>
      <c r="CS27" s="144">
        <f>Indexing!CS95</f>
        <v>0</v>
      </c>
      <c r="CT27" s="144">
        <f>Indexing!CT95</f>
        <v>0</v>
      </c>
      <c r="CU27" s="144">
        <f>Indexing!CU95</f>
        <v>0</v>
      </c>
      <c r="CV27" s="144">
        <f>Indexing!CV95</f>
        <v>0</v>
      </c>
      <c r="CW27" s="144">
        <f>Indexing!CW95</f>
        <v>0</v>
      </c>
      <c r="CX27" s="144">
        <f>Indexing!CX95</f>
        <v>0</v>
      </c>
      <c r="CY27" s="144">
        <f>Indexing!CY95</f>
        <v>0</v>
      </c>
      <c r="CZ27" s="144">
        <f>Indexing!CZ95</f>
        <v>0</v>
      </c>
      <c r="DA27" s="144">
        <f>Indexing!DA95</f>
        <v>0</v>
      </c>
      <c r="DB27" s="144">
        <f>Indexing!DB95</f>
        <v>0</v>
      </c>
      <c r="DC27" s="144">
        <f>Indexing!DC95</f>
        <v>0</v>
      </c>
      <c r="DD27" s="144">
        <f>Indexing!DD95</f>
        <v>0</v>
      </c>
      <c r="DE27" s="144">
        <f>Indexing!DE95</f>
        <v>0</v>
      </c>
      <c r="DF27" s="144">
        <f>Indexing!DF95</f>
        <v>0</v>
      </c>
      <c r="DG27" s="144">
        <f>Indexing!DG95</f>
        <v>0</v>
      </c>
      <c r="DH27" s="144">
        <f>Indexing!DH95</f>
        <v>0</v>
      </c>
      <c r="DI27" s="144">
        <f>Indexing!DI95</f>
        <v>0</v>
      </c>
      <c r="DJ27" s="144">
        <f>Indexing!DJ95</f>
        <v>0</v>
      </c>
    </row>
    <row r="28" spans="1:115" x14ac:dyDescent="0.25">
      <c r="B28" s="33" t="s">
        <v>237</v>
      </c>
      <c r="H28" s="45" t="s">
        <v>138</v>
      </c>
      <c r="I28" s="144"/>
      <c r="J28" s="144">
        <f>Indexing!J96</f>
        <v>0</v>
      </c>
      <c r="K28" s="144">
        <f>Indexing!K96</f>
        <v>0</v>
      </c>
      <c r="L28" s="144">
        <f>Indexing!L96</f>
        <v>0</v>
      </c>
      <c r="M28" s="144">
        <f>Indexing!M96</f>
        <v>0</v>
      </c>
      <c r="N28" s="144">
        <f>Indexing!N96</f>
        <v>0</v>
      </c>
      <c r="O28" s="144">
        <f>Indexing!O96</f>
        <v>0</v>
      </c>
      <c r="P28" s="144">
        <f>Indexing!P96</f>
        <v>0</v>
      </c>
      <c r="Q28" s="144">
        <f>Indexing!Q96</f>
        <v>0</v>
      </c>
      <c r="R28" s="144">
        <f>Indexing!R96</f>
        <v>0</v>
      </c>
      <c r="S28" s="144">
        <f>Indexing!S96</f>
        <v>0</v>
      </c>
      <c r="T28" s="144">
        <f>Indexing!T96</f>
        <v>0</v>
      </c>
      <c r="U28" s="144">
        <f>Indexing!U96</f>
        <v>0</v>
      </c>
      <c r="V28" s="144">
        <f>Indexing!V96</f>
        <v>0</v>
      </c>
      <c r="W28" s="144">
        <f>Indexing!W96</f>
        <v>0</v>
      </c>
      <c r="X28" s="144">
        <f>Indexing!X96</f>
        <v>0</v>
      </c>
      <c r="Y28" s="144">
        <f>Indexing!Y96</f>
        <v>0</v>
      </c>
      <c r="Z28" s="144">
        <f>Indexing!Z96</f>
        <v>0</v>
      </c>
      <c r="AA28" s="144">
        <f>Indexing!AA96</f>
        <v>0</v>
      </c>
      <c r="AB28" s="144">
        <f>Indexing!AB96</f>
        <v>0</v>
      </c>
      <c r="AC28" s="144">
        <f>Indexing!AC96</f>
        <v>0</v>
      </c>
      <c r="AD28" s="144">
        <f>Indexing!AD96</f>
        <v>0</v>
      </c>
      <c r="AE28" s="144">
        <f>Indexing!AE96</f>
        <v>0</v>
      </c>
      <c r="AF28" s="144">
        <f>Indexing!AF96</f>
        <v>0</v>
      </c>
      <c r="AG28" s="144">
        <f>Indexing!AG96</f>
        <v>0</v>
      </c>
      <c r="AH28" s="144">
        <f>Indexing!AH96</f>
        <v>0</v>
      </c>
      <c r="AI28" s="144">
        <f>Indexing!AI96</f>
        <v>0</v>
      </c>
      <c r="AJ28" s="144">
        <f>Indexing!AJ96</f>
        <v>0</v>
      </c>
      <c r="AK28" s="144">
        <f>Indexing!AK96</f>
        <v>0</v>
      </c>
      <c r="AL28" s="144">
        <f>Indexing!AL96</f>
        <v>0</v>
      </c>
      <c r="AM28" s="144">
        <f>Indexing!AM96</f>
        <v>0</v>
      </c>
      <c r="AN28" s="144">
        <f>Indexing!AN96</f>
        <v>0</v>
      </c>
      <c r="AO28" s="144">
        <f>Indexing!AO96</f>
        <v>0</v>
      </c>
      <c r="AP28" s="144">
        <f>Indexing!AP96</f>
        <v>0</v>
      </c>
      <c r="AQ28" s="144">
        <f>Indexing!AQ96</f>
        <v>0</v>
      </c>
      <c r="AR28" s="144">
        <f>Indexing!AR96</f>
        <v>0</v>
      </c>
      <c r="AS28" s="144">
        <f>Indexing!AS96</f>
        <v>0</v>
      </c>
      <c r="AT28" s="144">
        <f>Indexing!AT96</f>
        <v>0</v>
      </c>
      <c r="AU28" s="144">
        <f>Indexing!AU96</f>
        <v>0</v>
      </c>
      <c r="AV28" s="144">
        <f>Indexing!AV96</f>
        <v>0</v>
      </c>
      <c r="AW28" s="144">
        <f>Indexing!AW96</f>
        <v>0</v>
      </c>
      <c r="AX28" s="144">
        <f>Indexing!AX96</f>
        <v>0</v>
      </c>
      <c r="AY28" s="144">
        <f>Indexing!AY96</f>
        <v>0</v>
      </c>
      <c r="AZ28" s="144">
        <f>Indexing!AZ96</f>
        <v>0</v>
      </c>
      <c r="BA28" s="144">
        <f>Indexing!BA96</f>
        <v>0</v>
      </c>
      <c r="BB28" s="144">
        <f>Indexing!BB96</f>
        <v>0</v>
      </c>
      <c r="BC28" s="144">
        <f>Indexing!BC96</f>
        <v>0</v>
      </c>
      <c r="BD28" s="144">
        <f>Indexing!BD96</f>
        <v>0</v>
      </c>
      <c r="BE28" s="144">
        <f>Indexing!BE96</f>
        <v>0</v>
      </c>
      <c r="BF28" s="144">
        <f>Indexing!BF96</f>
        <v>0</v>
      </c>
      <c r="BG28" s="144">
        <f>Indexing!BG96</f>
        <v>0</v>
      </c>
      <c r="BH28" s="144">
        <f>Indexing!BH96</f>
        <v>0</v>
      </c>
      <c r="BI28" s="144">
        <f>Indexing!BI96</f>
        <v>0</v>
      </c>
      <c r="BJ28" s="144">
        <f>Indexing!BJ96</f>
        <v>0</v>
      </c>
      <c r="BK28" s="144">
        <f>Indexing!BK96</f>
        <v>0</v>
      </c>
      <c r="BL28" s="144">
        <f>Indexing!BL96</f>
        <v>0</v>
      </c>
      <c r="BM28" s="144">
        <f>Indexing!BM96</f>
        <v>0</v>
      </c>
      <c r="BN28" s="144">
        <f>Indexing!BN96</f>
        <v>0</v>
      </c>
      <c r="BO28" s="144">
        <f>Indexing!BO96</f>
        <v>0</v>
      </c>
      <c r="BP28" s="144">
        <f>Indexing!BP96</f>
        <v>0</v>
      </c>
      <c r="BQ28" s="144">
        <f>Indexing!BQ96</f>
        <v>0</v>
      </c>
      <c r="BR28" s="144">
        <f>Indexing!BR96</f>
        <v>0</v>
      </c>
      <c r="BS28" s="144">
        <f>Indexing!BS96</f>
        <v>0</v>
      </c>
      <c r="BT28" s="144">
        <f>Indexing!BT96</f>
        <v>0</v>
      </c>
      <c r="BU28" s="144">
        <f>Indexing!BU96</f>
        <v>0</v>
      </c>
      <c r="BV28" s="144">
        <f>Indexing!BV96</f>
        <v>0</v>
      </c>
      <c r="BW28" s="144">
        <f>Indexing!BW96</f>
        <v>0</v>
      </c>
      <c r="BX28" s="144">
        <f>Indexing!BX96</f>
        <v>0</v>
      </c>
      <c r="BY28" s="144">
        <f>Indexing!BY96</f>
        <v>0</v>
      </c>
      <c r="BZ28" s="144">
        <f>Indexing!BZ96</f>
        <v>0</v>
      </c>
      <c r="CA28" s="144">
        <f>Indexing!CA96</f>
        <v>0</v>
      </c>
      <c r="CB28" s="144">
        <f>Indexing!CB96</f>
        <v>0</v>
      </c>
      <c r="CC28" s="144">
        <f>Indexing!CC96</f>
        <v>0</v>
      </c>
      <c r="CD28" s="144">
        <f>Indexing!CD96</f>
        <v>0</v>
      </c>
      <c r="CE28" s="144">
        <f>Indexing!CE96</f>
        <v>0</v>
      </c>
      <c r="CF28" s="144">
        <f>Indexing!CF96</f>
        <v>0</v>
      </c>
      <c r="CG28" s="144">
        <f>Indexing!CG96</f>
        <v>0</v>
      </c>
      <c r="CH28" s="144">
        <f>Indexing!CH96</f>
        <v>0</v>
      </c>
      <c r="CI28" s="144">
        <f>Indexing!CI96</f>
        <v>0</v>
      </c>
      <c r="CJ28" s="144">
        <f>Indexing!CJ96</f>
        <v>0</v>
      </c>
      <c r="CK28" s="144">
        <f>Indexing!CK96</f>
        <v>0</v>
      </c>
      <c r="CL28" s="144">
        <f>Indexing!CL96</f>
        <v>0</v>
      </c>
      <c r="CM28" s="144">
        <f>Indexing!CM96</f>
        <v>0</v>
      </c>
      <c r="CN28" s="144">
        <f>Indexing!CN96</f>
        <v>0</v>
      </c>
      <c r="CO28" s="144">
        <f>Indexing!CO96</f>
        <v>0</v>
      </c>
      <c r="CP28" s="144">
        <f>Indexing!CP96</f>
        <v>0</v>
      </c>
      <c r="CQ28" s="144">
        <f>Indexing!CQ96</f>
        <v>0</v>
      </c>
      <c r="CR28" s="144">
        <f>Indexing!CR96</f>
        <v>0</v>
      </c>
      <c r="CS28" s="144">
        <f>Indexing!CS96</f>
        <v>0</v>
      </c>
      <c r="CT28" s="144">
        <f>Indexing!CT96</f>
        <v>0</v>
      </c>
      <c r="CU28" s="144">
        <f>Indexing!CU96</f>
        <v>0</v>
      </c>
      <c r="CV28" s="144">
        <f>Indexing!CV96</f>
        <v>0</v>
      </c>
      <c r="CW28" s="144">
        <f>Indexing!CW96</f>
        <v>0</v>
      </c>
      <c r="CX28" s="144">
        <f>Indexing!CX96</f>
        <v>0</v>
      </c>
      <c r="CY28" s="144">
        <f>Indexing!CY96</f>
        <v>0</v>
      </c>
      <c r="CZ28" s="144">
        <f>Indexing!CZ96</f>
        <v>0</v>
      </c>
      <c r="DA28" s="144">
        <f>Indexing!DA96</f>
        <v>0</v>
      </c>
      <c r="DB28" s="144">
        <f>Indexing!DB96</f>
        <v>0</v>
      </c>
      <c r="DC28" s="144">
        <f>Indexing!DC96</f>
        <v>0</v>
      </c>
      <c r="DD28" s="144">
        <f>Indexing!DD96</f>
        <v>0</v>
      </c>
      <c r="DE28" s="144">
        <f>Indexing!DE96</f>
        <v>0</v>
      </c>
      <c r="DF28" s="144">
        <f>Indexing!DF96</f>
        <v>0</v>
      </c>
      <c r="DG28" s="144">
        <f>Indexing!DG96</f>
        <v>0</v>
      </c>
      <c r="DH28" s="144">
        <f>Indexing!DH96</f>
        <v>0</v>
      </c>
      <c r="DI28" s="144">
        <f>Indexing!DI96</f>
        <v>0</v>
      </c>
      <c r="DJ28" s="144">
        <f>Indexing!DJ96</f>
        <v>0</v>
      </c>
    </row>
    <row r="29" spans="1:115" x14ac:dyDescent="0.25">
      <c r="B29" s="33" t="s">
        <v>273</v>
      </c>
      <c r="H29" s="45" t="s">
        <v>138</v>
      </c>
      <c r="I29" s="144"/>
      <c r="J29" s="144">
        <f>Indexing!J97</f>
        <v>0</v>
      </c>
      <c r="K29" s="144">
        <f>Indexing!K97</f>
        <v>0</v>
      </c>
      <c r="L29" s="144">
        <f>Indexing!L97</f>
        <v>0</v>
      </c>
      <c r="M29" s="144">
        <f>Indexing!M97</f>
        <v>0</v>
      </c>
      <c r="N29" s="144">
        <f>Indexing!N97</f>
        <v>0</v>
      </c>
      <c r="O29" s="144">
        <f>Indexing!O97</f>
        <v>0</v>
      </c>
      <c r="P29" s="144">
        <f>Indexing!P97</f>
        <v>0</v>
      </c>
      <c r="Q29" s="144">
        <f>Indexing!Q97</f>
        <v>0</v>
      </c>
      <c r="R29" s="144">
        <f>Indexing!R97</f>
        <v>0</v>
      </c>
      <c r="S29" s="144">
        <f>Indexing!S97</f>
        <v>0</v>
      </c>
      <c r="T29" s="144">
        <f>Indexing!T97</f>
        <v>0</v>
      </c>
      <c r="U29" s="144">
        <f>Indexing!U97</f>
        <v>0</v>
      </c>
      <c r="V29" s="144">
        <f>Indexing!V97</f>
        <v>0</v>
      </c>
      <c r="W29" s="144">
        <f>Indexing!W97</f>
        <v>0</v>
      </c>
      <c r="X29" s="144">
        <f>Indexing!X97</f>
        <v>0</v>
      </c>
      <c r="Y29" s="144">
        <f>Indexing!Y97</f>
        <v>0</v>
      </c>
      <c r="Z29" s="144">
        <f>Indexing!Z97</f>
        <v>0</v>
      </c>
      <c r="AA29" s="144">
        <f>Indexing!AA97</f>
        <v>0</v>
      </c>
      <c r="AB29" s="144">
        <f>Indexing!AB97</f>
        <v>0</v>
      </c>
      <c r="AC29" s="144">
        <f>Indexing!AC97</f>
        <v>0</v>
      </c>
      <c r="AD29" s="144">
        <f>Indexing!AD97</f>
        <v>0</v>
      </c>
      <c r="AE29" s="144">
        <f>Indexing!AE97</f>
        <v>0</v>
      </c>
      <c r="AF29" s="144">
        <f>Indexing!AF97</f>
        <v>0</v>
      </c>
      <c r="AG29" s="144">
        <f>Indexing!AG97</f>
        <v>0</v>
      </c>
      <c r="AH29" s="144">
        <f>Indexing!AH97</f>
        <v>0</v>
      </c>
      <c r="AI29" s="144">
        <f>Indexing!AI97</f>
        <v>0</v>
      </c>
      <c r="AJ29" s="144">
        <f>Indexing!AJ97</f>
        <v>0</v>
      </c>
      <c r="AK29" s="144">
        <f>Indexing!AK97</f>
        <v>0</v>
      </c>
      <c r="AL29" s="144">
        <f>Indexing!AL97</f>
        <v>0</v>
      </c>
      <c r="AM29" s="144">
        <f>Indexing!AM97</f>
        <v>0</v>
      </c>
      <c r="AN29" s="144">
        <f>Indexing!AN97</f>
        <v>0</v>
      </c>
      <c r="AO29" s="144">
        <f>Indexing!AO97</f>
        <v>0</v>
      </c>
      <c r="AP29" s="144">
        <f>Indexing!AP97</f>
        <v>0</v>
      </c>
      <c r="AQ29" s="144">
        <f>Indexing!AQ97</f>
        <v>0</v>
      </c>
      <c r="AR29" s="144">
        <f>Indexing!AR97</f>
        <v>0</v>
      </c>
      <c r="AS29" s="144">
        <f>Indexing!AS97</f>
        <v>0</v>
      </c>
      <c r="AT29" s="144">
        <f>Indexing!AT97</f>
        <v>0</v>
      </c>
      <c r="AU29" s="144">
        <f>Indexing!AU97</f>
        <v>0</v>
      </c>
      <c r="AV29" s="144">
        <f>Indexing!AV97</f>
        <v>0</v>
      </c>
      <c r="AW29" s="144">
        <f>Indexing!AW97</f>
        <v>0</v>
      </c>
      <c r="AX29" s="144">
        <f>Indexing!AX97</f>
        <v>0</v>
      </c>
      <c r="AY29" s="144">
        <f>Indexing!AY97</f>
        <v>0</v>
      </c>
      <c r="AZ29" s="144">
        <f>Indexing!AZ97</f>
        <v>0</v>
      </c>
      <c r="BA29" s="144">
        <f>Indexing!BA97</f>
        <v>0</v>
      </c>
      <c r="BB29" s="144">
        <f>Indexing!BB97</f>
        <v>0</v>
      </c>
      <c r="BC29" s="144">
        <f>Indexing!BC97</f>
        <v>0</v>
      </c>
      <c r="BD29" s="144">
        <f>Indexing!BD97</f>
        <v>0</v>
      </c>
      <c r="BE29" s="144">
        <f>Indexing!BE97</f>
        <v>0</v>
      </c>
      <c r="BF29" s="144">
        <f>Indexing!BF97</f>
        <v>0</v>
      </c>
      <c r="BG29" s="144">
        <f>Indexing!BG97</f>
        <v>0</v>
      </c>
      <c r="BH29" s="144">
        <f>Indexing!BH97</f>
        <v>0</v>
      </c>
      <c r="BI29" s="144">
        <f>Indexing!BI97</f>
        <v>0</v>
      </c>
      <c r="BJ29" s="144">
        <f>Indexing!BJ97</f>
        <v>0</v>
      </c>
      <c r="BK29" s="144">
        <f>Indexing!BK97</f>
        <v>0</v>
      </c>
      <c r="BL29" s="144">
        <f>Indexing!BL97</f>
        <v>0</v>
      </c>
      <c r="BM29" s="144">
        <f>Indexing!BM97</f>
        <v>0</v>
      </c>
      <c r="BN29" s="144">
        <f>Indexing!BN97</f>
        <v>0</v>
      </c>
      <c r="BO29" s="144">
        <f>Indexing!BO97</f>
        <v>0</v>
      </c>
      <c r="BP29" s="144">
        <f>Indexing!BP97</f>
        <v>0</v>
      </c>
      <c r="BQ29" s="144">
        <f>Indexing!BQ97</f>
        <v>0</v>
      </c>
      <c r="BR29" s="144">
        <f>Indexing!BR97</f>
        <v>0</v>
      </c>
      <c r="BS29" s="144">
        <f>Indexing!BS97</f>
        <v>0</v>
      </c>
      <c r="BT29" s="144">
        <f>Indexing!BT97</f>
        <v>0</v>
      </c>
      <c r="BU29" s="144">
        <f>Indexing!BU97</f>
        <v>0</v>
      </c>
      <c r="BV29" s="144">
        <f>Indexing!BV97</f>
        <v>0</v>
      </c>
      <c r="BW29" s="144">
        <f>Indexing!BW97</f>
        <v>0</v>
      </c>
      <c r="BX29" s="144">
        <f>Indexing!BX97</f>
        <v>0</v>
      </c>
      <c r="BY29" s="144">
        <f>Indexing!BY97</f>
        <v>0</v>
      </c>
      <c r="BZ29" s="144">
        <f>Indexing!BZ97</f>
        <v>0</v>
      </c>
      <c r="CA29" s="144">
        <f>Indexing!CA97</f>
        <v>0</v>
      </c>
      <c r="CB29" s="144">
        <f>Indexing!CB97</f>
        <v>0</v>
      </c>
      <c r="CC29" s="144">
        <f>Indexing!CC97</f>
        <v>0</v>
      </c>
      <c r="CD29" s="144">
        <f>Indexing!CD97</f>
        <v>0</v>
      </c>
      <c r="CE29" s="144">
        <f>Indexing!CE97</f>
        <v>0</v>
      </c>
      <c r="CF29" s="144">
        <f>Indexing!CF97</f>
        <v>0</v>
      </c>
      <c r="CG29" s="144">
        <f>Indexing!CG97</f>
        <v>0</v>
      </c>
      <c r="CH29" s="144">
        <f>Indexing!CH97</f>
        <v>0</v>
      </c>
      <c r="CI29" s="144">
        <f>Indexing!CI97</f>
        <v>0</v>
      </c>
      <c r="CJ29" s="144">
        <f>Indexing!CJ97</f>
        <v>0</v>
      </c>
      <c r="CK29" s="144">
        <f>Indexing!CK97</f>
        <v>0</v>
      </c>
      <c r="CL29" s="144">
        <f>Indexing!CL97</f>
        <v>0</v>
      </c>
      <c r="CM29" s="144">
        <f>Indexing!CM97</f>
        <v>0</v>
      </c>
      <c r="CN29" s="144">
        <f>Indexing!CN97</f>
        <v>0</v>
      </c>
      <c r="CO29" s="144">
        <f>Indexing!CO97</f>
        <v>0</v>
      </c>
      <c r="CP29" s="144">
        <f>Indexing!CP97</f>
        <v>0</v>
      </c>
      <c r="CQ29" s="144">
        <f>Indexing!CQ97</f>
        <v>0</v>
      </c>
      <c r="CR29" s="144">
        <f>Indexing!CR97</f>
        <v>0</v>
      </c>
      <c r="CS29" s="144">
        <f>Indexing!CS97</f>
        <v>0</v>
      </c>
      <c r="CT29" s="144">
        <f>Indexing!CT97</f>
        <v>0</v>
      </c>
      <c r="CU29" s="144">
        <f>Indexing!CU97</f>
        <v>0</v>
      </c>
      <c r="CV29" s="144">
        <f>Indexing!CV97</f>
        <v>0</v>
      </c>
      <c r="CW29" s="144">
        <f>Indexing!CW97</f>
        <v>0</v>
      </c>
      <c r="CX29" s="144">
        <f>Indexing!CX97</f>
        <v>0</v>
      </c>
      <c r="CY29" s="144">
        <f>Indexing!CY97</f>
        <v>0</v>
      </c>
      <c r="CZ29" s="144">
        <f>Indexing!CZ97</f>
        <v>0</v>
      </c>
      <c r="DA29" s="144">
        <f>Indexing!DA97</f>
        <v>0</v>
      </c>
      <c r="DB29" s="144">
        <f>Indexing!DB97</f>
        <v>0</v>
      </c>
      <c r="DC29" s="144">
        <f>Indexing!DC97</f>
        <v>0</v>
      </c>
      <c r="DD29" s="144">
        <f>Indexing!DD97</f>
        <v>0</v>
      </c>
      <c r="DE29" s="144">
        <f>Indexing!DE97</f>
        <v>0</v>
      </c>
      <c r="DF29" s="144">
        <f>Indexing!DF97</f>
        <v>0</v>
      </c>
      <c r="DG29" s="144">
        <f>Indexing!DG97</f>
        <v>0</v>
      </c>
      <c r="DH29" s="144">
        <f>Indexing!DH97</f>
        <v>0</v>
      </c>
      <c r="DI29" s="144">
        <f>Indexing!DI97</f>
        <v>0</v>
      </c>
      <c r="DJ29" s="144">
        <f>Indexing!DJ97</f>
        <v>0</v>
      </c>
    </row>
    <row r="30" spans="1:115" x14ac:dyDescent="0.25">
      <c r="B30" s="33" t="s">
        <v>275</v>
      </c>
      <c r="H30" s="45" t="s">
        <v>138</v>
      </c>
      <c r="I30" s="155"/>
      <c r="J30" s="144">
        <f>SUM(Ввод!$G222:$G230)*SUMIF(Ввод!$141:$141,J$16,Ввод!$144:$144)*SUMIF(Макро!$41:$41,J$14,Макро!$55:$55)+J31+J32</f>
        <v>162.3539785082672</v>
      </c>
      <c r="K30" s="144">
        <f ca="1">SUM(Ввод!$G222:$G230)*SUMIF(Ввод!$141:$141,K$16,Ввод!$144:$144)*SUMIF(Макро!$41:$41,K$14,Макро!$55:$55)+K31+K32</f>
        <v>214.9627252887814</v>
      </c>
      <c r="L30" s="144">
        <f ca="1">SUM(Ввод!$G222:$G230)*SUMIF(Ввод!$141:$141,L$16,Ввод!$144:$144)*SUMIF(Макро!$41:$41,L$14,Макро!$55:$55)+L31+L32</f>
        <v>211.60920620346405</v>
      </c>
      <c r="M30" s="144">
        <f ca="1">SUM(Ввод!$G222:$G230)*SUMIF(Ввод!$141:$141,M$16,Ввод!$144:$144)*SUMIF(Макро!$41:$41,M$14,Макро!$55:$55)+M31+M32</f>
        <v>212.89075498200455</v>
      </c>
      <c r="N30" s="144">
        <f ca="1">SUM(Ввод!$G222:$G230)*SUMIF(Ввод!$141:$141,N$16,Ввод!$144:$144)*SUMIF(Макро!$41:$41,N$14,Макро!$55:$55)+N31+N32</f>
        <v>221.7659832166554</v>
      </c>
      <c r="O30" s="144">
        <f ca="1">SUM(Ввод!$G222:$G230)*SUMIF(Ввод!$141:$141,O$16,Ввод!$144:$144)*SUMIF(Макро!$41:$41,O$14,Макро!$55:$55)+O31+O32</f>
        <v>365.7257955953948</v>
      </c>
      <c r="P30" s="144">
        <f ca="1">SUM(Ввод!$G222:$G230)*SUMIF(Ввод!$141:$141,P$16,Ввод!$144:$144)*SUMIF(Макро!$41:$41,P$14,Макро!$55:$55)+P31+P32</f>
        <v>508.44050602505104</v>
      </c>
      <c r="Q30" s="144">
        <f ca="1">SUM(Ввод!$G222:$G230)*SUMIF(Ввод!$141:$141,Q$16,Ввод!$144:$144)*SUMIF(Макро!$41:$41,Q$14,Макро!$55:$55)+Q31+Q32</f>
        <v>509.42162909728745</v>
      </c>
      <c r="R30" s="144">
        <f ca="1">SUM(Ввод!$G222:$G230)*SUMIF(Ввод!$141:$141,R$16,Ввод!$144:$144)*SUMIF(Макро!$41:$41,R$14,Макро!$55:$55)+R31+R32</f>
        <v>541.1028420112026</v>
      </c>
      <c r="S30" s="144">
        <f ca="1">SUM(Ввод!$G222:$G230)*SUMIF(Ввод!$141:$141,S$16,Ввод!$144:$144)*SUMIF(Макро!$41:$41,S$14,Макро!$55:$55)+S31+S32</f>
        <v>2226.0648274736332</v>
      </c>
      <c r="T30" s="144">
        <f ca="1">SUM(Ввод!$G222:$G230)*SUMIF(Ввод!$141:$141,T$16,Ввод!$144:$144)*SUMIF(Макро!$41:$41,T$14,Макро!$55:$55)+T31+T32</f>
        <v>541.09932512917146</v>
      </c>
      <c r="U30" s="144">
        <f ca="1">SUM(Ввод!$G222:$G230)*SUMIF(Ввод!$141:$141,U$16,Ввод!$144:$144)*SUMIF(Макро!$41:$41,U$14,Макро!$55:$55)+U31+U32</f>
        <v>510.5205070418682</v>
      </c>
      <c r="V30" s="144">
        <f ca="1">SUM(Ввод!$G222:$G230)*SUMIF(Ввод!$141:$141,V$16,Ввод!$144:$144)*SUMIF(Макро!$41:$41,V$14,Макро!$55:$55)+V31+V32</f>
        <v>517.50816137729782</v>
      </c>
      <c r="W30" s="144">
        <f ca="1">SUM(Ввод!$G222:$G230)*SUMIF(Ввод!$141:$141,W$16,Ввод!$144:$144)*SUMIF(Макро!$41:$41,W$14,Макро!$55:$55)+W31+W32</f>
        <v>522.27636748501016</v>
      </c>
      <c r="X30" s="144">
        <f ca="1">SUM(Ввод!$G222:$G230)*SUMIF(Ввод!$141:$141,X$16,Ввод!$144:$144)*SUMIF(Макро!$41:$41,X$14,Макро!$55:$55)+X31+X32</f>
        <v>514.93974283152033</v>
      </c>
      <c r="Y30" s="144">
        <f ca="1">SUM(Ввод!$G222:$G230)*SUMIF(Ввод!$141:$141,Y$16,Ввод!$144:$144)*SUMIF(Макро!$41:$41,Y$14,Макро!$55:$55)+Y31+Y32</f>
        <v>513.54640941614116</v>
      </c>
      <c r="Z30" s="144">
        <f ca="1">SUM(Ввод!$G222:$G230)*SUMIF(Ввод!$141:$141,Z$16,Ввод!$144:$144)*SUMIF(Макро!$41:$41,Z$14,Макро!$55:$55)+Z31+Z32</f>
        <v>518.30717475357881</v>
      </c>
      <c r="AA30" s="144">
        <f ca="1">SUM(Ввод!$G222:$G230)*SUMIF(Ввод!$141:$141,AA$16,Ввод!$144:$144)*SUMIF(Макро!$41:$41,AA$14,Макро!$55:$55)+AA31+AA32</f>
        <v>520.0643238376</v>
      </c>
      <c r="AB30" s="144">
        <f ca="1">SUM(Ввод!$G222:$G230)*SUMIF(Ввод!$141:$141,AB$16,Ввод!$144:$144)*SUMIF(Макро!$41:$41,AB$14,Макро!$55:$55)+AB31+AB32</f>
        <v>512.22840395057369</v>
      </c>
      <c r="AC30" s="144">
        <f ca="1">SUM(Ввод!$G222:$G230)*SUMIF(Ввод!$141:$141,AC$16,Ввод!$144:$144)*SUMIF(Макро!$41:$41,AC$14,Макро!$55:$55)+AC31+AC32</f>
        <v>510.62297409818052</v>
      </c>
      <c r="AD30" s="144">
        <f ca="1">SUM(Ввод!$G222:$G230)*SUMIF(Ввод!$141:$141,AD$16,Ввод!$144:$144)*SUMIF(Макро!$41:$41,AD$14,Макро!$55:$55)+AD31+AD32</f>
        <v>515.52432405147579</v>
      </c>
      <c r="AE30" s="144">
        <f ca="1">SUM(Ввод!$G222:$G230)*SUMIF(Ввод!$141:$141,AE$16,Ввод!$144:$144)*SUMIF(Макро!$41:$41,AE$14,Макро!$55:$55)+AE31+AE32</f>
        <v>517.45645585212037</v>
      </c>
      <c r="AF30" s="144">
        <f ca="1">SUM(Ввод!$G222:$G230)*SUMIF(Ввод!$141:$141,AF$16,Ввод!$144:$144)*SUMIF(Макро!$41:$41,AF$14,Макро!$55:$55)+AF31+AF32</f>
        <v>509.35117015795799</v>
      </c>
      <c r="AG30" s="144">
        <f ca="1">SUM(Ввод!$G222:$G230)*SUMIF(Ввод!$141:$141,AG$16,Ввод!$144:$144)*SUMIF(Макро!$41:$41,AG$14,Макро!$55:$55)+AG31+AG32</f>
        <v>507.73898291191222</v>
      </c>
      <c r="AH30" s="144">
        <f ca="1">SUM(Ввод!$G222:$G230)*SUMIF(Ввод!$141:$141,AH$16,Ввод!$144:$144)*SUMIF(Макро!$41:$41,AH$14,Макро!$55:$55)+AH31+AH32</f>
        <v>516.75667433809838</v>
      </c>
      <c r="AI30" s="144">
        <f ca="1">SUM(Ввод!$G222:$G230)*SUMIF(Ввод!$141:$141,AI$16,Ввод!$144:$144)*SUMIF(Макро!$41:$41,AI$14,Макро!$55:$55)+AI31+AI32</f>
        <v>519.14315869844552</v>
      </c>
      <c r="AJ30" s="144">
        <f ca="1">SUM(Ввод!$G222:$G230)*SUMIF(Ввод!$141:$141,AJ$16,Ввод!$144:$144)*SUMIF(Макро!$41:$41,AJ$14,Макро!$55:$55)+AJ31+AJ32</f>
        <v>510.76559222915301</v>
      </c>
      <c r="AK30" s="144">
        <f ca="1">SUM(Ввод!$G222:$G230)*SUMIF(Ввод!$141:$141,AK$16,Ввод!$144:$144)*SUMIF(Макро!$41:$41,AK$14,Макро!$55:$55)+AK31+AK32</f>
        <v>509.23425689351205</v>
      </c>
      <c r="AL30" s="144">
        <f ca="1">SUM(Ввод!$G222:$G230)*SUMIF(Ввод!$141:$141,AL$16,Ввод!$144:$144)*SUMIF(Макро!$41:$41,AL$14,Макро!$55:$55)+AL31+AL32</f>
        <v>528.74058910583381</v>
      </c>
      <c r="AM30" s="144">
        <f ca="1">SUM(Ввод!$G222:$G230)*SUMIF(Ввод!$141:$141,AM$16,Ввод!$144:$144)*SUMIF(Макро!$41:$41,AM$14,Макро!$55:$55)+AM31+AM32</f>
        <v>531.43596049600285</v>
      </c>
      <c r="AN30" s="144">
        <f ca="1">SUM(Ввод!$G222:$G230)*SUMIF(Ввод!$141:$141,AN$16,Ввод!$144:$144)*SUMIF(Макро!$41:$41,AN$14,Макро!$55:$55)+AN31+AN32</f>
        <v>522.93709790270327</v>
      </c>
      <c r="AO30" s="144">
        <f ca="1">SUM(Ввод!$G222:$G230)*SUMIF(Ввод!$141:$141,AO$16,Ввод!$144:$144)*SUMIF(Макро!$41:$41,AO$14,Макро!$55:$55)+AO31+AO32</f>
        <v>521.44886811757112</v>
      </c>
      <c r="AP30" s="144">
        <f ca="1">SUM(Ввод!$G222:$G230)*SUMIF(Ввод!$141:$141,AP$16,Ввод!$144:$144)*SUMIF(Макро!$41:$41,AP$14,Макро!$55:$55)+AP31+AP32</f>
        <v>527.32628902386807</v>
      </c>
      <c r="AQ30" s="144">
        <f ca="1">SUM(Ввод!$G222:$G230)*SUMIF(Ввод!$141:$141,AQ$16,Ввод!$144:$144)*SUMIF(Макро!$41:$41,AQ$14,Макро!$55:$55)+AQ31+AQ32</f>
        <v>530.04186284329421</v>
      </c>
      <c r="AR30" s="144">
        <f ca="1">SUM(Ввод!$G222:$G230)*SUMIF(Ввод!$141:$141,AR$16,Ввод!$144:$144)*SUMIF(Макро!$41:$41,AR$14,Макро!$55:$55)+AR31+AR32</f>
        <v>521.30845874157467</v>
      </c>
      <c r="AS30" s="144">
        <f ca="1">SUM(Ввод!$G222:$G230)*SUMIF(Ввод!$141:$141,AS$16,Ввод!$144:$144)*SUMIF(Макро!$41:$41,AS$14,Макро!$55:$55)+AS31+AS32</f>
        <v>519.84752673250352</v>
      </c>
      <c r="AT30" s="144">
        <f ca="1">SUM(Ввод!$G222:$G230)*SUMIF(Ввод!$141:$141,AT$16,Ввод!$144:$144)*SUMIF(Макро!$41:$41,AT$14,Макро!$55:$55)+AT31+AT32</f>
        <v>526.08441582783234</v>
      </c>
      <c r="AU30" s="144">
        <f ca="1">SUM(Ввод!$G222:$G230)*SUMIF(Ввод!$141:$141,AU$16,Ввод!$144:$144)*SUMIF(Макро!$41:$41,AU$14,Макро!$55:$55)+AU31+AU32</f>
        <v>529.07621814762865</v>
      </c>
      <c r="AV30" s="144">
        <f ca="1">SUM(Ввод!$G222:$G230)*SUMIF(Ввод!$141:$141,AV$16,Ввод!$144:$144)*SUMIF(Макро!$41:$41,AV$14,Макро!$55:$55)+AV31+AV32</f>
        <v>520.09289995567383</v>
      </c>
      <c r="AW30" s="144">
        <f ca="1">SUM(Ввод!$G222:$G230)*SUMIF(Ввод!$141:$141,AW$16,Ввод!$144:$144)*SUMIF(Макро!$41:$41,AW$14,Макро!$55:$55)+AW31+AW32</f>
        <v>518.6670199809264</v>
      </c>
      <c r="AX30" s="144">
        <f ca="1">SUM(Ввод!$G222:$G230)*SUMIF(Ввод!$141:$141,AX$16,Ввод!$144:$144)*SUMIF(Макро!$41:$41,AX$14,Макро!$55:$55)+AX31+AX32</f>
        <v>525.28136565671934</v>
      </c>
      <c r="AY30" s="144">
        <f ca="1">SUM(Ввод!$G222:$G230)*SUMIF(Ввод!$141:$141,AY$16,Ввод!$144:$144)*SUMIF(Макро!$41:$41,AY$14,Макро!$55:$55)+AY31+AY32</f>
        <v>528.59655072941223</v>
      </c>
      <c r="AZ30" s="144">
        <f ca="1">SUM(Ввод!$G222:$G230)*SUMIF(Ввод!$141:$141,AZ$16,Ввод!$144:$144)*SUMIF(Макро!$41:$41,AZ$14,Макро!$55:$55)+AZ31+AZ32</f>
        <v>519.34244646161164</v>
      </c>
      <c r="BA30" s="144">
        <f ca="1">SUM(Ввод!$G222:$G230)*SUMIF(Ввод!$141:$141,BA$16,Ввод!$144:$144)*SUMIF(Макро!$41:$41,BA$14,Макро!$55:$55)+BA31+BA32</f>
        <v>517.95805081942967</v>
      </c>
      <c r="BB30" s="144">
        <f ca="1">SUM(Ввод!$G222:$G230)*SUMIF(Ввод!$141:$141,BB$16,Ввод!$144:$144)*SUMIF(Макро!$41:$41,BB$14,Макро!$55:$55)+BB31+BB32</f>
        <v>517.80467674355577</v>
      </c>
      <c r="BC30" s="144">
        <f ca="1">SUM(Ввод!$G222:$G230)*SUMIF(Ввод!$141:$141,BC$16,Ввод!$144:$144)*SUMIF(Макро!$41:$41,BC$14,Макро!$55:$55)+BC31+BC32</f>
        <v>521.49746333605447</v>
      </c>
      <c r="BD30" s="144">
        <f ca="1">SUM(Ввод!$G222:$G230)*SUMIF(Ввод!$141:$141,BD$16,Ввод!$144:$144)*SUMIF(Макро!$41:$41,BD$14,Макро!$55:$55)+BD31+BD32</f>
        <v>512.2513503420796</v>
      </c>
      <c r="BE30" s="144">
        <f ca="1">SUM(Ввод!$G222:$G230)*SUMIF(Ввод!$141:$141,BE$16,Ввод!$144:$144)*SUMIF(Макро!$41:$41,BE$14,Макро!$55:$55)+BE31+BE32</f>
        <v>511.18635442107831</v>
      </c>
      <c r="BF30" s="144">
        <f ca="1">SUM(Ввод!$G222:$G230)*SUMIF(Ввод!$141:$141,BF$16,Ввод!$144:$144)*SUMIF(Макро!$41:$41,BF$14,Макро!$55:$55)+BF31+BF32</f>
        <v>518.8463086356046</v>
      </c>
      <c r="BG30" s="144">
        <f ca="1">SUM(Ввод!$G222:$G230)*SUMIF(Ввод!$141:$141,BG$16,Ввод!$144:$144)*SUMIF(Макро!$41:$41,BG$14,Макро!$55:$55)+BG31+BG32</f>
        <v>522.96366266724942</v>
      </c>
      <c r="BH30" s="144">
        <f ca="1">SUM(Ввод!$G222:$G230)*SUMIF(Ввод!$141:$141,BH$16,Ввод!$144:$144)*SUMIF(Макро!$41:$41,BH$14,Макро!$55:$55)+BH31+BH32</f>
        <v>513.46678413198276</v>
      </c>
      <c r="BI30" s="144">
        <f ca="1">SUM(Ввод!$G222:$G230)*SUMIF(Ввод!$141:$141,BI$16,Ввод!$144:$144)*SUMIF(Макро!$41:$41,BI$14,Макро!$55:$55)+BI31+BI32</f>
        <v>95.20210372691075</v>
      </c>
      <c r="BJ30" s="144">
        <f ca="1">SUM(Ввод!$G222:$G230)*SUMIF(Ввод!$141:$141,BJ$16,Ввод!$144:$144)*SUMIF(Макро!$41:$41,BJ$14,Макро!$55:$55)+BJ31+BJ32</f>
        <v>0</v>
      </c>
      <c r="BK30" s="144">
        <f ca="1">SUM(Ввод!$G222:$G230)*SUMIF(Ввод!$141:$141,BK$16,Ввод!$144:$144)*SUMIF(Макро!$41:$41,BK$14,Макро!$55:$55)+BK31+BK32</f>
        <v>0</v>
      </c>
      <c r="BL30" s="144">
        <f ca="1">SUM(Ввод!$G222:$G230)*SUMIF(Ввод!$141:$141,BL$16,Ввод!$144:$144)*SUMIF(Макро!$41:$41,BL$14,Макро!$55:$55)+BL31+BL32</f>
        <v>0</v>
      </c>
      <c r="BM30" s="144">
        <f ca="1">SUM(Ввод!$G222:$G230)*SUMIF(Ввод!$141:$141,BM$16,Ввод!$144:$144)*SUMIF(Макро!$41:$41,BM$14,Макро!$55:$55)+BM31+BM32</f>
        <v>0</v>
      </c>
      <c r="BN30" s="144">
        <f ca="1">SUM(Ввод!$G222:$G230)*SUMIF(Ввод!$141:$141,BN$16,Ввод!$144:$144)*SUMIF(Макро!$41:$41,BN$14,Макро!$55:$55)+BN31+BN32</f>
        <v>0</v>
      </c>
      <c r="BO30" s="144">
        <f ca="1">SUM(Ввод!$G222:$G230)*SUMIF(Ввод!$141:$141,BO$16,Ввод!$144:$144)*SUMIF(Макро!$41:$41,BO$14,Макро!$55:$55)+BO31+BO32</f>
        <v>0</v>
      </c>
      <c r="BP30" s="144">
        <f ca="1">SUM(Ввод!$G222:$G230)*SUMIF(Ввод!$141:$141,BP$16,Ввод!$144:$144)*SUMIF(Макро!$41:$41,BP$14,Макро!$55:$55)+BP31+BP32</f>
        <v>0</v>
      </c>
      <c r="BQ30" s="144">
        <f ca="1">SUM(Ввод!$G222:$G230)*SUMIF(Ввод!$141:$141,BQ$16,Ввод!$144:$144)*SUMIF(Макро!$41:$41,BQ$14,Макро!$55:$55)+BQ31+BQ32</f>
        <v>0</v>
      </c>
      <c r="BR30" s="144">
        <f ca="1">SUM(Ввод!$G222:$G230)*SUMIF(Ввод!$141:$141,BR$16,Ввод!$144:$144)*SUMIF(Макро!$41:$41,BR$14,Макро!$55:$55)+BR31+BR32</f>
        <v>0</v>
      </c>
      <c r="BS30" s="144">
        <f ca="1">SUM(Ввод!$G222:$G230)*SUMIF(Ввод!$141:$141,BS$16,Ввод!$144:$144)*SUMIF(Макро!$41:$41,BS$14,Макро!$55:$55)+BS31+BS32</f>
        <v>0</v>
      </c>
      <c r="BT30" s="144">
        <f ca="1">SUM(Ввод!$G222:$G230)*SUMIF(Ввод!$141:$141,BT$16,Ввод!$144:$144)*SUMIF(Макро!$41:$41,BT$14,Макро!$55:$55)+BT31+BT32</f>
        <v>0</v>
      </c>
      <c r="BU30" s="144">
        <f ca="1">SUM(Ввод!$G222:$G230)*SUMIF(Ввод!$141:$141,BU$16,Ввод!$144:$144)*SUMIF(Макро!$41:$41,BU$14,Макро!$55:$55)+BU31+BU32</f>
        <v>0</v>
      </c>
      <c r="BV30" s="144">
        <f ca="1">SUM(Ввод!$G222:$G230)*SUMIF(Ввод!$141:$141,BV$16,Ввод!$144:$144)*SUMIF(Макро!$41:$41,BV$14,Макро!$55:$55)+BV31+BV32</f>
        <v>0</v>
      </c>
      <c r="BW30" s="144">
        <f ca="1">SUM(Ввод!$G222:$G230)*SUMIF(Ввод!$141:$141,BW$16,Ввод!$144:$144)*SUMIF(Макро!$41:$41,BW$14,Макро!$55:$55)+BW31+BW32</f>
        <v>0</v>
      </c>
      <c r="BX30" s="144">
        <f ca="1">SUM(Ввод!$G222:$G230)*SUMIF(Ввод!$141:$141,BX$16,Ввод!$144:$144)*SUMIF(Макро!$41:$41,BX$14,Макро!$55:$55)+BX31+BX32</f>
        <v>0</v>
      </c>
      <c r="BY30" s="144">
        <f ca="1">SUM(Ввод!$G222:$G230)*SUMIF(Ввод!$141:$141,BY$16,Ввод!$144:$144)*SUMIF(Макро!$41:$41,BY$14,Макро!$55:$55)+BY31+BY32</f>
        <v>0</v>
      </c>
      <c r="BZ30" s="144">
        <f ca="1">SUM(Ввод!$G222:$G230)*SUMIF(Ввод!$141:$141,BZ$16,Ввод!$144:$144)*SUMIF(Макро!$41:$41,BZ$14,Макро!$55:$55)+BZ31+BZ32</f>
        <v>0</v>
      </c>
      <c r="CA30" s="144">
        <f ca="1">SUM(Ввод!$G222:$G230)*SUMIF(Ввод!$141:$141,CA$16,Ввод!$144:$144)*SUMIF(Макро!$41:$41,CA$14,Макро!$55:$55)+CA31+CA32</f>
        <v>0</v>
      </c>
      <c r="CB30" s="144">
        <f ca="1">SUM(Ввод!$G222:$G230)*SUMIF(Ввод!$141:$141,CB$16,Ввод!$144:$144)*SUMIF(Макро!$41:$41,CB$14,Макро!$55:$55)+CB31+CB32</f>
        <v>0</v>
      </c>
      <c r="CC30" s="144">
        <f ca="1">SUM(Ввод!$G222:$G230)*SUMIF(Ввод!$141:$141,CC$16,Ввод!$144:$144)*SUMIF(Макро!$41:$41,CC$14,Макро!$55:$55)+CC31+CC32</f>
        <v>0</v>
      </c>
      <c r="CD30" s="144">
        <f ca="1">SUM(Ввод!$G222:$G230)*SUMIF(Ввод!$141:$141,CD$16,Ввод!$144:$144)*SUMIF(Макро!$41:$41,CD$14,Макро!$55:$55)+CD31+CD32</f>
        <v>0</v>
      </c>
      <c r="CE30" s="144">
        <f ca="1">SUM(Ввод!$G222:$G230)*SUMIF(Ввод!$141:$141,CE$16,Ввод!$144:$144)*SUMIF(Макро!$41:$41,CE$14,Макро!$55:$55)+CE31+CE32</f>
        <v>0</v>
      </c>
      <c r="CF30" s="144">
        <f ca="1">SUM(Ввод!$G222:$G230)*SUMIF(Ввод!$141:$141,CF$16,Ввод!$144:$144)*SUMIF(Макро!$41:$41,CF$14,Макро!$55:$55)+CF31+CF32</f>
        <v>0</v>
      </c>
      <c r="CG30" s="144">
        <f ca="1">SUM(Ввод!$G222:$G230)*SUMIF(Ввод!$141:$141,CG$16,Ввод!$144:$144)*SUMIF(Макро!$41:$41,CG$14,Макро!$55:$55)+CG31+CG32</f>
        <v>0</v>
      </c>
      <c r="CH30" s="144">
        <f ca="1">SUM(Ввод!$G222:$G230)*SUMIF(Ввод!$141:$141,CH$16,Ввод!$144:$144)*SUMIF(Макро!$41:$41,CH$14,Макро!$55:$55)+CH31+CH32</f>
        <v>0</v>
      </c>
      <c r="CI30" s="144">
        <f ca="1">SUM(Ввод!$G222:$G230)*SUMIF(Ввод!$141:$141,CI$16,Ввод!$144:$144)*SUMIF(Макро!$41:$41,CI$14,Макро!$55:$55)+CI31+CI32</f>
        <v>0</v>
      </c>
      <c r="CJ30" s="144">
        <f ca="1">SUM(Ввод!$G222:$G230)*SUMIF(Ввод!$141:$141,CJ$16,Ввод!$144:$144)*SUMIF(Макро!$41:$41,CJ$14,Макро!$55:$55)+CJ31+CJ32</f>
        <v>0</v>
      </c>
      <c r="CK30" s="144">
        <f ca="1">SUM(Ввод!$G222:$G230)*SUMIF(Ввод!$141:$141,CK$16,Ввод!$144:$144)*SUMIF(Макро!$41:$41,CK$14,Макро!$55:$55)+CK31+CK32</f>
        <v>0</v>
      </c>
      <c r="CL30" s="144">
        <f ca="1">SUM(Ввод!$G222:$G230)*SUMIF(Ввод!$141:$141,CL$16,Ввод!$144:$144)*SUMIF(Макро!$41:$41,CL$14,Макро!$55:$55)+CL31+CL32</f>
        <v>0</v>
      </c>
      <c r="CM30" s="144">
        <f ca="1">SUM(Ввод!$G222:$G230)*SUMIF(Ввод!$141:$141,CM$16,Ввод!$144:$144)*SUMIF(Макро!$41:$41,CM$14,Макро!$55:$55)+CM31+CM32</f>
        <v>0</v>
      </c>
      <c r="CN30" s="144">
        <f ca="1">SUM(Ввод!$G222:$G230)*SUMIF(Ввод!$141:$141,CN$16,Ввод!$144:$144)*SUMIF(Макро!$41:$41,CN$14,Макро!$55:$55)+CN31+CN32</f>
        <v>0</v>
      </c>
      <c r="CO30" s="144">
        <f ca="1">SUM(Ввод!$G222:$G230)*SUMIF(Ввод!$141:$141,CO$16,Ввод!$144:$144)*SUMIF(Макро!$41:$41,CO$14,Макро!$55:$55)+CO31+CO32</f>
        <v>0</v>
      </c>
      <c r="CP30" s="144">
        <f ca="1">SUM(Ввод!$G222:$G230)*SUMIF(Ввод!$141:$141,CP$16,Ввод!$144:$144)*SUMIF(Макро!$41:$41,CP$14,Макро!$55:$55)+CP31+CP32</f>
        <v>0</v>
      </c>
      <c r="CQ30" s="144">
        <f ca="1">SUM(Ввод!$G222:$G230)*SUMIF(Ввод!$141:$141,CQ$16,Ввод!$144:$144)*SUMIF(Макро!$41:$41,CQ$14,Макро!$55:$55)+CQ31+CQ32</f>
        <v>0</v>
      </c>
      <c r="CR30" s="144">
        <f ca="1">SUM(Ввод!$G222:$G230)*SUMIF(Ввод!$141:$141,CR$16,Ввод!$144:$144)*SUMIF(Макро!$41:$41,CR$14,Макро!$55:$55)+CR31+CR32</f>
        <v>0</v>
      </c>
      <c r="CS30" s="144">
        <f ca="1">SUM(Ввод!$G222:$G230)*SUMIF(Ввод!$141:$141,CS$16,Ввод!$144:$144)*SUMIF(Макро!$41:$41,CS$14,Макро!$55:$55)+CS31+CS32</f>
        <v>0</v>
      </c>
      <c r="CT30" s="144">
        <f ca="1">SUM(Ввод!$G222:$G230)*SUMIF(Ввод!$141:$141,CT$16,Ввод!$144:$144)*SUMIF(Макро!$41:$41,CT$14,Макро!$55:$55)+CT31+CT32</f>
        <v>0</v>
      </c>
      <c r="CU30" s="144">
        <f ca="1">SUM(Ввод!$G222:$G230)*SUMIF(Ввод!$141:$141,CU$16,Ввод!$144:$144)*SUMIF(Макро!$41:$41,CU$14,Макро!$55:$55)+CU31+CU32</f>
        <v>0</v>
      </c>
      <c r="CV30" s="144">
        <f ca="1">SUM(Ввод!$G222:$G230)*SUMIF(Ввод!$141:$141,CV$16,Ввод!$144:$144)*SUMIF(Макро!$41:$41,CV$14,Макро!$55:$55)+CV31+CV32</f>
        <v>0</v>
      </c>
      <c r="CW30" s="144">
        <f ca="1">SUM(Ввод!$G222:$G230)*SUMIF(Ввод!$141:$141,CW$16,Ввод!$144:$144)*SUMIF(Макро!$41:$41,CW$14,Макро!$55:$55)+CW31+CW32</f>
        <v>0</v>
      </c>
      <c r="CX30" s="144">
        <f ca="1">SUM(Ввод!$G222:$G230)*SUMIF(Ввод!$141:$141,CX$16,Ввод!$144:$144)*SUMIF(Макро!$41:$41,CX$14,Макро!$55:$55)+CX31+CX32</f>
        <v>0</v>
      </c>
      <c r="CY30" s="144">
        <f ca="1">SUM(Ввод!$G222:$G230)*SUMIF(Ввод!$141:$141,CY$16,Ввод!$144:$144)*SUMIF(Макро!$41:$41,CY$14,Макро!$55:$55)+CY31+CY32</f>
        <v>0</v>
      </c>
      <c r="CZ30" s="144">
        <f ca="1">SUM(Ввод!$G222:$G230)*SUMIF(Ввод!$141:$141,CZ$16,Ввод!$144:$144)*SUMIF(Макро!$41:$41,CZ$14,Макро!$55:$55)+CZ31+CZ32</f>
        <v>0</v>
      </c>
      <c r="DA30" s="144">
        <f ca="1">SUM(Ввод!$G222:$G230)*SUMIF(Ввод!$141:$141,DA$16,Ввод!$144:$144)*SUMIF(Макро!$41:$41,DA$14,Макро!$55:$55)+DA31+DA32</f>
        <v>0</v>
      </c>
      <c r="DB30" s="144">
        <f ca="1">SUM(Ввод!$G222:$G230)*SUMIF(Ввод!$141:$141,DB$16,Ввод!$144:$144)*SUMIF(Макро!$41:$41,DB$14,Макро!$55:$55)+DB31+DB32</f>
        <v>0</v>
      </c>
      <c r="DC30" s="144">
        <f ca="1">SUM(Ввод!$G222:$G230)*SUMIF(Ввод!$141:$141,DC$16,Ввод!$144:$144)*SUMIF(Макро!$41:$41,DC$14,Макро!$55:$55)+DC31+DC32</f>
        <v>0</v>
      </c>
      <c r="DD30" s="144">
        <f ca="1">SUM(Ввод!$G222:$G230)*SUMIF(Ввод!$141:$141,DD$16,Ввод!$144:$144)*SUMIF(Макро!$41:$41,DD$14,Макро!$55:$55)+DD31+DD32</f>
        <v>0</v>
      </c>
      <c r="DE30" s="144">
        <f ca="1">SUM(Ввод!$G222:$G230)*SUMIF(Ввод!$141:$141,DE$16,Ввод!$144:$144)*SUMIF(Макро!$41:$41,DE$14,Макро!$55:$55)+DE31+DE32</f>
        <v>0</v>
      </c>
      <c r="DF30" s="144">
        <f ca="1">SUM(Ввод!$G222:$G230)*SUMIF(Ввод!$141:$141,DF$16,Ввод!$144:$144)*SUMIF(Макро!$41:$41,DF$14,Макро!$55:$55)+DF31+DF32</f>
        <v>0</v>
      </c>
      <c r="DG30" s="144">
        <f ca="1">SUM(Ввод!$G222:$G230)*SUMIF(Ввод!$141:$141,DG$16,Ввод!$144:$144)*SUMIF(Макро!$41:$41,DG$14,Макро!$55:$55)+DG31+DG32</f>
        <v>0</v>
      </c>
      <c r="DH30" s="144">
        <f ca="1">SUM(Ввод!$G222:$G230)*SUMIF(Ввод!$141:$141,DH$16,Ввод!$144:$144)*SUMIF(Макро!$41:$41,DH$14,Макро!$55:$55)+DH31+DH32</f>
        <v>0</v>
      </c>
      <c r="DI30" s="144">
        <f ca="1">SUM(Ввод!$G222:$G230)*SUMIF(Ввод!$141:$141,DI$16,Ввод!$144:$144)*SUMIF(Макро!$41:$41,DI$14,Макро!$55:$55)+DI31+DI32</f>
        <v>0</v>
      </c>
      <c r="DJ30" s="144">
        <f ca="1">SUM(Ввод!$G222:$G230)*SUMIF(Ввод!$141:$141,DJ$16,Ввод!$144:$144)*SUMIF(Макро!$41:$41,DJ$14,Макро!$55:$55)+DJ31+DJ32</f>
        <v>0</v>
      </c>
    </row>
    <row r="31" spans="1:115" x14ac:dyDescent="0.25">
      <c r="B31" s="35" t="s">
        <v>109</v>
      </c>
      <c r="H31" s="45" t="s">
        <v>138</v>
      </c>
      <c r="I31" s="144"/>
      <c r="J31" s="144">
        <f>-Налоги!J46</f>
        <v>0</v>
      </c>
      <c r="K31" s="144">
        <f>-Налоги!K46</f>
        <v>0</v>
      </c>
      <c r="L31" s="144">
        <f>-Налоги!L46</f>
        <v>0</v>
      </c>
      <c r="M31" s="144">
        <f>-Налоги!M46</f>
        <v>0</v>
      </c>
      <c r="N31" s="144">
        <f>-Налоги!N46</f>
        <v>0</v>
      </c>
      <c r="O31" s="144">
        <f>-Налоги!O46</f>
        <v>137.5</v>
      </c>
      <c r="P31" s="144">
        <f>-Налоги!P46</f>
        <v>273.625</v>
      </c>
      <c r="Q31" s="144">
        <f>-Налоги!Q46</f>
        <v>270.875</v>
      </c>
      <c r="R31" s="144">
        <f>-Налоги!R46</f>
        <v>268.125</v>
      </c>
      <c r="S31" s="144">
        <f>-Налоги!S46</f>
        <v>265.375</v>
      </c>
      <c r="T31" s="144">
        <f>-Налоги!T46</f>
        <v>262.625</v>
      </c>
      <c r="U31" s="144">
        <f>-Налоги!U46</f>
        <v>259.875</v>
      </c>
      <c r="V31" s="144">
        <f>-Налоги!V46</f>
        <v>257.125</v>
      </c>
      <c r="W31" s="144">
        <f>-Налоги!W46</f>
        <v>254.375</v>
      </c>
      <c r="X31" s="144">
        <f>-Налоги!X46</f>
        <v>251.625</v>
      </c>
      <c r="Y31" s="144">
        <f>-Налоги!Y46</f>
        <v>248.875</v>
      </c>
      <c r="Z31" s="144">
        <f>-Налоги!Z46</f>
        <v>246.125</v>
      </c>
      <c r="AA31" s="144">
        <f>-Налоги!AA46</f>
        <v>243.375</v>
      </c>
      <c r="AB31" s="144">
        <f>-Налоги!AB46</f>
        <v>240.625</v>
      </c>
      <c r="AC31" s="144">
        <f>-Налоги!AC46</f>
        <v>237.875</v>
      </c>
      <c r="AD31" s="144">
        <f>-Налоги!AD46</f>
        <v>235.125</v>
      </c>
      <c r="AE31" s="144">
        <f>-Налоги!AE46</f>
        <v>232.375</v>
      </c>
      <c r="AF31" s="144">
        <f>-Налоги!AF46</f>
        <v>229.625</v>
      </c>
      <c r="AG31" s="144">
        <f>-Налоги!AG46</f>
        <v>226.875</v>
      </c>
      <c r="AH31" s="144">
        <f>-Налоги!AH46</f>
        <v>224.125</v>
      </c>
      <c r="AI31" s="144">
        <f>-Налоги!AI46</f>
        <v>221.375</v>
      </c>
      <c r="AJ31" s="144">
        <f>-Налоги!AJ46</f>
        <v>218.625</v>
      </c>
      <c r="AK31" s="144">
        <f>-Налоги!AK46</f>
        <v>215.875</v>
      </c>
      <c r="AL31" s="144">
        <f>-Налоги!AL46</f>
        <v>213.125</v>
      </c>
      <c r="AM31" s="144">
        <f>-Налоги!AM46</f>
        <v>210.375</v>
      </c>
      <c r="AN31" s="144">
        <f>-Налоги!AN46</f>
        <v>207.625</v>
      </c>
      <c r="AO31" s="144">
        <f>-Налоги!AO46</f>
        <v>204.875</v>
      </c>
      <c r="AP31" s="144">
        <f>-Налоги!AP46</f>
        <v>202.125</v>
      </c>
      <c r="AQ31" s="144">
        <f>-Налоги!AQ46</f>
        <v>199.375</v>
      </c>
      <c r="AR31" s="144">
        <f>-Налоги!AR46</f>
        <v>196.625</v>
      </c>
      <c r="AS31" s="144">
        <f>-Налоги!AS46</f>
        <v>193.875</v>
      </c>
      <c r="AT31" s="144">
        <f>-Налоги!AT46</f>
        <v>191.125</v>
      </c>
      <c r="AU31" s="144">
        <f>-Налоги!AU46</f>
        <v>188.375</v>
      </c>
      <c r="AV31" s="144">
        <f>-Налоги!AV46</f>
        <v>185.625</v>
      </c>
      <c r="AW31" s="144">
        <f>-Налоги!AW46</f>
        <v>182.875</v>
      </c>
      <c r="AX31" s="144">
        <f>-Налоги!AX46</f>
        <v>180.125</v>
      </c>
      <c r="AY31" s="144">
        <f>-Налоги!AY46</f>
        <v>177.375</v>
      </c>
      <c r="AZ31" s="144">
        <f>-Налоги!AZ46</f>
        <v>174.625</v>
      </c>
      <c r="BA31" s="144">
        <f>-Налоги!BA46</f>
        <v>171.875</v>
      </c>
      <c r="BB31" s="144">
        <f>-Налоги!BB46</f>
        <v>169.125</v>
      </c>
      <c r="BC31" s="144">
        <f>-Налоги!BC46</f>
        <v>166.375</v>
      </c>
      <c r="BD31" s="144">
        <f>-Налоги!BD46</f>
        <v>163.625</v>
      </c>
      <c r="BE31" s="144">
        <f>-Налоги!BE46</f>
        <v>160.875</v>
      </c>
      <c r="BF31" s="144">
        <f>-Налоги!BF46</f>
        <v>158.125</v>
      </c>
      <c r="BG31" s="144">
        <f>-Налоги!BG46</f>
        <v>155.375</v>
      </c>
      <c r="BH31" s="144">
        <f>-Налоги!BH46</f>
        <v>152.625</v>
      </c>
      <c r="BI31" s="144">
        <f>-Налоги!BI46</f>
        <v>0</v>
      </c>
      <c r="BJ31" s="144">
        <f>-Налоги!BJ46</f>
        <v>0</v>
      </c>
      <c r="BK31" s="144">
        <f>-Налоги!BK46</f>
        <v>0</v>
      </c>
      <c r="BL31" s="144">
        <f>-Налоги!BL46</f>
        <v>0</v>
      </c>
      <c r="BM31" s="144">
        <f>-Налоги!BM46</f>
        <v>0</v>
      </c>
      <c r="BN31" s="144">
        <f>-Налоги!BN46</f>
        <v>0</v>
      </c>
      <c r="BO31" s="144">
        <f>-Налоги!BO46</f>
        <v>0</v>
      </c>
      <c r="BP31" s="144">
        <f>-Налоги!BP46</f>
        <v>0</v>
      </c>
      <c r="BQ31" s="144">
        <f>-Налоги!BQ46</f>
        <v>0</v>
      </c>
      <c r="BR31" s="144">
        <f>-Налоги!BR46</f>
        <v>0</v>
      </c>
      <c r="BS31" s="144">
        <f>-Налоги!BS46</f>
        <v>0</v>
      </c>
      <c r="BT31" s="144">
        <f>-Налоги!BT46</f>
        <v>0</v>
      </c>
      <c r="BU31" s="144">
        <f>-Налоги!BU46</f>
        <v>0</v>
      </c>
      <c r="BV31" s="144">
        <f>-Налоги!BV46</f>
        <v>0</v>
      </c>
      <c r="BW31" s="144">
        <f>-Налоги!BW46</f>
        <v>0</v>
      </c>
      <c r="BX31" s="144">
        <f>-Налоги!BX46</f>
        <v>0</v>
      </c>
      <c r="BY31" s="144">
        <f>-Налоги!BY46</f>
        <v>0</v>
      </c>
      <c r="BZ31" s="144">
        <f>-Налоги!BZ46</f>
        <v>0</v>
      </c>
      <c r="CA31" s="144">
        <f>-Налоги!CA46</f>
        <v>0</v>
      </c>
      <c r="CB31" s="144">
        <f>-Налоги!CB46</f>
        <v>0</v>
      </c>
      <c r="CC31" s="144">
        <f>-Налоги!CC46</f>
        <v>0</v>
      </c>
      <c r="CD31" s="144">
        <f>-Налоги!CD46</f>
        <v>0</v>
      </c>
      <c r="CE31" s="144">
        <f>-Налоги!CE46</f>
        <v>0</v>
      </c>
      <c r="CF31" s="144">
        <f>-Налоги!CF46</f>
        <v>0</v>
      </c>
      <c r="CG31" s="144">
        <f>-Налоги!CG46</f>
        <v>0</v>
      </c>
      <c r="CH31" s="144">
        <f>-Налоги!CH46</f>
        <v>0</v>
      </c>
      <c r="CI31" s="144">
        <f>-Налоги!CI46</f>
        <v>0</v>
      </c>
      <c r="CJ31" s="144">
        <f>-Налоги!CJ46</f>
        <v>0</v>
      </c>
      <c r="CK31" s="144">
        <f>-Налоги!CK46</f>
        <v>0</v>
      </c>
      <c r="CL31" s="144">
        <f>-Налоги!CL46</f>
        <v>0</v>
      </c>
      <c r="CM31" s="144">
        <f>-Налоги!CM46</f>
        <v>0</v>
      </c>
      <c r="CN31" s="144">
        <f>-Налоги!CN46</f>
        <v>0</v>
      </c>
      <c r="CO31" s="144">
        <f>-Налоги!CO46</f>
        <v>0</v>
      </c>
      <c r="CP31" s="144">
        <f>-Налоги!CP46</f>
        <v>0</v>
      </c>
      <c r="CQ31" s="144">
        <f>-Налоги!CQ46</f>
        <v>0</v>
      </c>
      <c r="CR31" s="144">
        <f>-Налоги!CR46</f>
        <v>0</v>
      </c>
      <c r="CS31" s="144">
        <f>-Налоги!CS46</f>
        <v>0</v>
      </c>
      <c r="CT31" s="144">
        <f>-Налоги!CT46</f>
        <v>0</v>
      </c>
      <c r="CU31" s="144">
        <f>-Налоги!CU46</f>
        <v>0</v>
      </c>
      <c r="CV31" s="144">
        <f>-Налоги!CV46</f>
        <v>0</v>
      </c>
      <c r="CW31" s="144">
        <f>-Налоги!CW46</f>
        <v>0</v>
      </c>
      <c r="CX31" s="144">
        <f>-Налоги!CX46</f>
        <v>0</v>
      </c>
      <c r="CY31" s="144">
        <f>-Налоги!CY46</f>
        <v>0</v>
      </c>
      <c r="CZ31" s="144">
        <f>-Налоги!CZ46</f>
        <v>0</v>
      </c>
      <c r="DA31" s="144">
        <f>-Налоги!DA46</f>
        <v>0</v>
      </c>
      <c r="DB31" s="144">
        <f>-Налоги!DB46</f>
        <v>0</v>
      </c>
      <c r="DC31" s="144">
        <f>-Налоги!DC46</f>
        <v>0</v>
      </c>
      <c r="DD31" s="144">
        <f>-Налоги!DD46</f>
        <v>0</v>
      </c>
      <c r="DE31" s="144">
        <f>-Налоги!DE46</f>
        <v>0</v>
      </c>
      <c r="DF31" s="144">
        <f>-Налоги!DF46</f>
        <v>0</v>
      </c>
      <c r="DG31" s="144">
        <f>-Налоги!DG46</f>
        <v>0</v>
      </c>
      <c r="DH31" s="144">
        <f>-Налоги!DH46</f>
        <v>0</v>
      </c>
      <c r="DI31" s="144">
        <f>-Налоги!DI46</f>
        <v>0</v>
      </c>
      <c r="DJ31" s="144">
        <f>-Налоги!DJ46</f>
        <v>0</v>
      </c>
    </row>
    <row r="32" spans="1:115" x14ac:dyDescent="0.25">
      <c r="B32" s="35" t="s">
        <v>225</v>
      </c>
      <c r="H32" s="45" t="s">
        <v>138</v>
      </c>
      <c r="I32" s="144"/>
      <c r="J32" s="144">
        <f>I46*Ввод!$G$154</f>
        <v>0</v>
      </c>
      <c r="K32" s="144">
        <f ca="1">J46*Ввод!$G$154</f>
        <v>50.88146121383722</v>
      </c>
      <c r="L32" s="144">
        <f ca="1">K46*Ввод!$G$154</f>
        <v>45.782279953790137</v>
      </c>
      <c r="M32" s="144">
        <f ca="1">L46*Ввод!$G$154</f>
        <v>45.299594440635218</v>
      </c>
      <c r="N32" s="144">
        <f ca="1">M46*Ввод!$G$154</f>
        <v>52.539754501827169</v>
      </c>
      <c r="O32" s="144">
        <f ca="1">N46*Ввод!$G$154</f>
        <v>57.348546505790928</v>
      </c>
      <c r="P32" s="144">
        <f ca="1">O46*Ввод!$G$154</f>
        <v>62.271128725032689</v>
      </c>
      <c r="Q32" s="144">
        <f ca="1">P46*Ввод!$G$154</f>
        <v>64.318858598479864</v>
      </c>
      <c r="R32" s="144">
        <f ca="1">Q46*Ввод!$G$154</f>
        <v>97.041793938188363</v>
      </c>
      <c r="S32" s="144">
        <f ca="1">R46*Ввод!$G$154</f>
        <v>1783.0287524169341</v>
      </c>
      <c r="T32" s="144">
        <f ca="1">S46*Ввод!$G$154</f>
        <v>99.071309453821939</v>
      </c>
      <c r="U32" s="144">
        <f ca="1">T46*Ввод!$G$154</f>
        <v>69.483471277207954</v>
      </c>
      <c r="V32" s="144">
        <f ca="1">U46*Ввод!$G$154</f>
        <v>77.439580737942521</v>
      </c>
      <c r="W32" s="144">
        <f ca="1">V46*Ввод!$G$154</f>
        <v>83.158722284082941</v>
      </c>
      <c r="X32" s="144">
        <f ca="1">W46*Ввод!$G$154</f>
        <v>76.755341093793731</v>
      </c>
      <c r="Y32" s="144">
        <f ca="1">X46*Ввод!$G$154</f>
        <v>76.277385183755641</v>
      </c>
      <c r="Z32" s="144">
        <f ca="1">Y46*Ввод!$G$154</f>
        <v>81.937773211090942</v>
      </c>
      <c r="AA32" s="144">
        <f ca="1">Z46*Ввод!$G$154</f>
        <v>84.576370861899065</v>
      </c>
      <c r="AB32" s="144">
        <f ca="1">AA46*Ввод!$G$154</f>
        <v>77.603546915089382</v>
      </c>
      <c r="AC32" s="144">
        <f ca="1">AB46*Ввод!$G$154</f>
        <v>76.842680119649884</v>
      </c>
      <c r="AD32" s="144">
        <f ca="1">AC46*Ввод!$G$154</f>
        <v>82.575585798534718</v>
      </c>
      <c r="AE32" s="144">
        <f ca="1">AD46*Ввод!$G$154</f>
        <v>85.320486551020792</v>
      </c>
      <c r="AF32" s="144">
        <f ca="1">AE46*Ввод!$G$154</f>
        <v>78.008999061472537</v>
      </c>
      <c r="AG32" s="144">
        <f ca="1">AF46*Ввод!$G$154</f>
        <v>77.171453497734973</v>
      </c>
      <c r="AH32" s="144">
        <f ca="1">AG46*Ввод!$G$154</f>
        <v>86.950377458619982</v>
      </c>
      <c r="AI32" s="144">
        <f ca="1">AH46*Ввод!$G$154</f>
        <v>90.078676871628446</v>
      </c>
      <c r="AJ32" s="144">
        <f ca="1">AI46*Ввод!$G$154</f>
        <v>82.423318388900938</v>
      </c>
      <c r="AK32" s="144">
        <f ca="1">AJ46*Ввод!$G$154</f>
        <v>81.594392538651093</v>
      </c>
      <c r="AL32" s="144">
        <f ca="1">AK46*Ввод!$G$154</f>
        <v>101.78725617566914</v>
      </c>
      <c r="AM32" s="144">
        <f ca="1">AL46*Ввод!$G$154</f>
        <v>105.14905224348635</v>
      </c>
      <c r="AN32" s="144">
        <f ca="1">AM46*Ввод!$G$154</f>
        <v>97.296311657630156</v>
      </c>
      <c r="AO32" s="144">
        <f ca="1">AN46*Ввод!$G$154</f>
        <v>96.433703377475439</v>
      </c>
      <c r="AP32" s="144">
        <f ca="1">AO46*Ввод!$G$154</f>
        <v>102.9181838404994</v>
      </c>
      <c r="AQ32" s="144">
        <f ca="1">AP46*Ввод!$G$154</f>
        <v>106.2199568990961</v>
      </c>
      <c r="AR32" s="144">
        <f ca="1">AQ46*Ввод!$G$154</f>
        <v>98.05168865555504</v>
      </c>
      <c r="AS32" s="144">
        <f ca="1">AR46*Ввод!$G$154</f>
        <v>97.134624083526802</v>
      </c>
      <c r="AT32" s="144">
        <f ca="1">AS46*Ввод!$G$154</f>
        <v>103.89168235969146</v>
      </c>
      <c r="AU32" s="144">
        <f ca="1">AT46*Ввод!$G$154</f>
        <v>107.38192605463881</v>
      </c>
      <c r="AV32" s="144">
        <f ca="1">AU46*Ввод!$G$154</f>
        <v>98.87510971315524</v>
      </c>
      <c r="AW32" s="144">
        <f ca="1">AV46*Ввод!$G$154</f>
        <v>97.903578282182679</v>
      </c>
      <c r="AX32" s="144">
        <f ca="1">AW46*Ввод!$G$154</f>
        <v>104.94470447469341</v>
      </c>
      <c r="AY32" s="144">
        <f ca="1">AX46*Ввод!$G$154</f>
        <v>108.66398149323878</v>
      </c>
      <c r="AZ32" s="144">
        <f ca="1">AY46*Ввод!$G$154</f>
        <v>99.79105902375062</v>
      </c>
      <c r="BA32" s="144">
        <f ca="1">AZ46*Ввод!$G$154</f>
        <v>98.764711291747659</v>
      </c>
      <c r="BB32" s="144">
        <f ca="1">BA46*Ввод!$G$154</f>
        <v>98.942422215334233</v>
      </c>
      <c r="BC32" s="144">
        <f ca="1">BB46*Ввод!$G$154</f>
        <v>102.94263543326812</v>
      </c>
      <c r="BD32" s="144">
        <f ca="1">BC46*Ввод!$G$154</f>
        <v>93.980059298256094</v>
      </c>
      <c r="BE32" s="144">
        <f ca="1">BD46*Ввод!$G$154</f>
        <v>93.174476814147383</v>
      </c>
      <c r="BF32" s="144">
        <f ca="1">BE46*Ввод!$G$154</f>
        <v>101.06199330922665</v>
      </c>
      <c r="BG32" s="144">
        <f ca="1">BF46*Ввод!$G$154</f>
        <v>105.3821652436141</v>
      </c>
      <c r="BH32" s="144">
        <f ca="1">BG46*Ввод!$G$154</f>
        <v>96.063117498155336</v>
      </c>
      <c r="BI32" s="144">
        <f ca="1">BH46*Ввод!$G$154</f>
        <v>95.20210372691075</v>
      </c>
      <c r="BJ32" s="144">
        <f ca="1">BI46*Ввод!$G$154</f>
        <v>0</v>
      </c>
      <c r="BK32" s="144">
        <f ca="1">BJ46*Ввод!$G$154</f>
        <v>0</v>
      </c>
      <c r="BL32" s="144">
        <f ca="1">BK46*Ввод!$G$154</f>
        <v>0</v>
      </c>
      <c r="BM32" s="144">
        <f ca="1">BL46*Ввод!$G$154</f>
        <v>0</v>
      </c>
      <c r="BN32" s="144">
        <f ca="1">BM46*Ввод!$G$154</f>
        <v>0</v>
      </c>
      <c r="BO32" s="144">
        <f ca="1">BN46*Ввод!$G$154</f>
        <v>0</v>
      </c>
      <c r="BP32" s="144">
        <f ca="1">BO46*Ввод!$G$154</f>
        <v>0</v>
      </c>
      <c r="BQ32" s="144">
        <f ca="1">BP46*Ввод!$G$154</f>
        <v>0</v>
      </c>
      <c r="BR32" s="144">
        <f ca="1">BQ46*Ввод!$G$154</f>
        <v>0</v>
      </c>
      <c r="BS32" s="144">
        <f ca="1">BR46*Ввод!$G$154</f>
        <v>0</v>
      </c>
      <c r="BT32" s="144">
        <f ca="1">BS46*Ввод!$G$154</f>
        <v>0</v>
      </c>
      <c r="BU32" s="144">
        <f ca="1">BT46*Ввод!$G$154</f>
        <v>0</v>
      </c>
      <c r="BV32" s="144">
        <f ca="1">BU46*Ввод!$G$154</f>
        <v>0</v>
      </c>
      <c r="BW32" s="144">
        <f ca="1">BV46*Ввод!$G$154</f>
        <v>0</v>
      </c>
      <c r="BX32" s="144">
        <f ca="1">BW46*Ввод!$G$154</f>
        <v>0</v>
      </c>
      <c r="BY32" s="144">
        <f ca="1">BX46*Ввод!$G$154</f>
        <v>0</v>
      </c>
      <c r="BZ32" s="144">
        <f ca="1">BY46*Ввод!$G$154</f>
        <v>0</v>
      </c>
      <c r="CA32" s="144">
        <f ca="1">BZ46*Ввод!$G$154</f>
        <v>0</v>
      </c>
      <c r="CB32" s="144">
        <f ca="1">CA46*Ввод!$G$154</f>
        <v>0</v>
      </c>
      <c r="CC32" s="144">
        <f ca="1">CB46*Ввод!$G$154</f>
        <v>0</v>
      </c>
      <c r="CD32" s="144">
        <f ca="1">CC46*Ввод!$G$154</f>
        <v>0</v>
      </c>
      <c r="CE32" s="144">
        <f ca="1">CD46*Ввод!$G$154</f>
        <v>0</v>
      </c>
      <c r="CF32" s="144">
        <f ca="1">CE46*Ввод!$G$154</f>
        <v>0</v>
      </c>
      <c r="CG32" s="144">
        <f ca="1">CF46*Ввод!$G$154</f>
        <v>0</v>
      </c>
      <c r="CH32" s="144">
        <f ca="1">CG46*Ввод!$G$154</f>
        <v>0</v>
      </c>
      <c r="CI32" s="144">
        <f ca="1">CH46*Ввод!$G$154</f>
        <v>0</v>
      </c>
      <c r="CJ32" s="144">
        <f ca="1">CI46*Ввод!$G$154</f>
        <v>0</v>
      </c>
      <c r="CK32" s="144">
        <f ca="1">CJ46*Ввод!$G$154</f>
        <v>0</v>
      </c>
      <c r="CL32" s="144">
        <f ca="1">CK46*Ввод!$G$154</f>
        <v>0</v>
      </c>
      <c r="CM32" s="144">
        <f ca="1">CL46*Ввод!$G$154</f>
        <v>0</v>
      </c>
      <c r="CN32" s="144">
        <f ca="1">CM46*Ввод!$G$154</f>
        <v>0</v>
      </c>
      <c r="CO32" s="144">
        <f ca="1">CN46*Ввод!$G$154</f>
        <v>0</v>
      </c>
      <c r="CP32" s="144">
        <f ca="1">CO46*Ввод!$G$154</f>
        <v>0</v>
      </c>
      <c r="CQ32" s="144">
        <f ca="1">CP46*Ввод!$G$154</f>
        <v>0</v>
      </c>
      <c r="CR32" s="144">
        <f ca="1">CQ46*Ввод!$G$154</f>
        <v>0</v>
      </c>
      <c r="CS32" s="144">
        <f ca="1">CR46*Ввод!$G$154</f>
        <v>0</v>
      </c>
      <c r="CT32" s="144">
        <f ca="1">CS46*Ввод!$G$154</f>
        <v>0</v>
      </c>
      <c r="CU32" s="144">
        <f ca="1">CT46*Ввод!$G$154</f>
        <v>0</v>
      </c>
      <c r="CV32" s="144">
        <f ca="1">CU46*Ввод!$G$154</f>
        <v>0</v>
      </c>
      <c r="CW32" s="144">
        <f ca="1">CV46*Ввод!$G$154</f>
        <v>0</v>
      </c>
      <c r="CX32" s="144">
        <f ca="1">CW46*Ввод!$G$154</f>
        <v>0</v>
      </c>
      <c r="CY32" s="144">
        <f ca="1">CX46*Ввод!$G$154</f>
        <v>0</v>
      </c>
      <c r="CZ32" s="144">
        <f ca="1">CY46*Ввод!$G$154</f>
        <v>0</v>
      </c>
      <c r="DA32" s="144">
        <f ca="1">CZ46*Ввод!$G$154</f>
        <v>0</v>
      </c>
      <c r="DB32" s="144">
        <f ca="1">DA46*Ввод!$G$154</f>
        <v>0</v>
      </c>
      <c r="DC32" s="144">
        <f ca="1">DB46*Ввод!$G$154</f>
        <v>0</v>
      </c>
      <c r="DD32" s="144">
        <f ca="1">DC46*Ввод!$G$154</f>
        <v>0</v>
      </c>
      <c r="DE32" s="144">
        <f ca="1">DD46*Ввод!$G$154</f>
        <v>0</v>
      </c>
      <c r="DF32" s="144">
        <f ca="1">DE46*Ввод!$G$154</f>
        <v>0</v>
      </c>
      <c r="DG32" s="144">
        <f ca="1">DF46*Ввод!$G$154</f>
        <v>0</v>
      </c>
      <c r="DH32" s="144">
        <f ca="1">DG46*Ввод!$G$154</f>
        <v>0</v>
      </c>
      <c r="DI32" s="144">
        <f ca="1">DH46*Ввод!$G$154</f>
        <v>0</v>
      </c>
      <c r="DJ32" s="144">
        <f ca="1">DI46*Ввод!$G$154</f>
        <v>0</v>
      </c>
    </row>
    <row r="33" spans="1:117" s="28" customFormat="1" x14ac:dyDescent="0.25">
      <c r="A33" s="46"/>
      <c r="B33" s="156" t="s">
        <v>276</v>
      </c>
      <c r="G33" s="193"/>
      <c r="H33" s="149" t="s">
        <v>138</v>
      </c>
      <c r="I33" s="150"/>
      <c r="J33" s="150">
        <f t="shared" ref="J33:BU33" si="0">SUM(J19,J23:J30)*N(J$14&lt;&gt;0)</f>
        <v>2119.3882320500024</v>
      </c>
      <c r="K33" s="150">
        <f t="shared" ca="1" si="0"/>
        <v>1870.0539133744492</v>
      </c>
      <c r="L33" s="150">
        <f t="shared" ca="1" si="0"/>
        <v>1845.1587348185496</v>
      </c>
      <c r="M33" s="150">
        <f t="shared" ca="1" si="0"/>
        <v>2111.3539382781605</v>
      </c>
      <c r="N33" s="150">
        <f t="shared" ca="1" si="0"/>
        <v>2259.9156043255598</v>
      </c>
      <c r="O33" s="150">
        <f t="shared" ca="1" si="0"/>
        <v>2089.0960137991829</v>
      </c>
      <c r="P33" s="150">
        <f t="shared" ca="1" si="0"/>
        <v>2207.7288596819658</v>
      </c>
      <c r="Q33" s="150">
        <f t="shared" ca="1" si="0"/>
        <v>2480.2866455971016</v>
      </c>
      <c r="R33" s="150">
        <f t="shared" ca="1" si="0"/>
        <v>2656.0768411578156</v>
      </c>
      <c r="S33" s="150">
        <f t="shared" ca="1" si="0"/>
        <v>4017.0510528339564</v>
      </c>
      <c r="T33" s="150">
        <f t="shared" ca="1" si="0"/>
        <v>2307.5193383776818</v>
      </c>
      <c r="U33" s="150">
        <f t="shared" ca="1" si="0"/>
        <v>2556.9057266586815</v>
      </c>
      <c r="V33" s="150">
        <f t="shared" ca="1" si="0"/>
        <v>2712.5370527131522</v>
      </c>
      <c r="W33" s="150">
        <f t="shared" ca="1" si="0"/>
        <v>2383.8118427023837</v>
      </c>
      <c r="X33" s="150">
        <f t="shared" ca="1" si="0"/>
        <v>2351.805154886335</v>
      </c>
      <c r="Y33" s="150">
        <f t="shared" ca="1" si="0"/>
        <v>2641.4944663525353</v>
      </c>
      <c r="Z33" s="150">
        <f t="shared" ca="1" si="0"/>
        <v>2800.7555752773187</v>
      </c>
      <c r="AA33" s="150">
        <f t="shared" ca="1" si="0"/>
        <v>2455.831131274696</v>
      </c>
      <c r="AB33" s="150">
        <f t="shared" ca="1" si="0"/>
        <v>2422.3362021976491</v>
      </c>
      <c r="AC33" s="150">
        <f t="shared" ca="1" si="0"/>
        <v>2723.301520725181</v>
      </c>
      <c r="AD33" s="150">
        <f t="shared" ca="1" si="0"/>
        <v>2888.7608550672603</v>
      </c>
      <c r="AE33" s="150">
        <f t="shared" ca="1" si="0"/>
        <v>2530.2599490889515</v>
      </c>
      <c r="AF33" s="150">
        <f t="shared" ca="1" si="0"/>
        <v>2495.4292354132967</v>
      </c>
      <c r="AG33" s="150">
        <f t="shared" ca="1" si="0"/>
        <v>2808.2847198899399</v>
      </c>
      <c r="AH33" s="150">
        <f t="shared" ca="1" si="0"/>
        <v>2984.1483975545302</v>
      </c>
      <c r="AI33" s="150">
        <f t="shared" ca="1" si="0"/>
        <v>2611.8157099453101</v>
      </c>
      <c r="AJ33" s="150">
        <f t="shared" ca="1" si="0"/>
        <v>2575.5991648368254</v>
      </c>
      <c r="AK33" s="150">
        <f t="shared" ca="1" si="0"/>
        <v>2900.8745405527966</v>
      </c>
      <c r="AL33" s="150">
        <f t="shared" ca="1" si="0"/>
        <v>3093.7668604035798</v>
      </c>
      <c r="AM33" s="150">
        <f t="shared" ca="1" si="0"/>
        <v>2706.939619130867</v>
      </c>
      <c r="AN33" s="150">
        <f t="shared" ca="1" si="0"/>
        <v>2669.4638599388882</v>
      </c>
      <c r="AO33" s="150">
        <f t="shared" ca="1" si="0"/>
        <v>3007.599774602133</v>
      </c>
      <c r="AP33" s="150">
        <f t="shared" ca="1" si="0"/>
        <v>3193.6663173363945</v>
      </c>
      <c r="AQ33" s="150">
        <f t="shared" ca="1" si="0"/>
        <v>2791.5227282351207</v>
      </c>
      <c r="AR33" s="150">
        <f t="shared" ca="1" si="0"/>
        <v>2752.6527739193129</v>
      </c>
      <c r="AS33" s="150">
        <f t="shared" ca="1" si="0"/>
        <v>3104.1376904970029</v>
      </c>
      <c r="AT33" s="150">
        <f t="shared" ca="1" si="0"/>
        <v>3297.6663598307186</v>
      </c>
      <c r="AU33" s="150">
        <f t="shared" ca="1" si="0"/>
        <v>2879.9259892613263</v>
      </c>
      <c r="AV33" s="150">
        <f t="shared" ca="1" si="0"/>
        <v>2839.6484632347046</v>
      </c>
      <c r="AW33" s="150">
        <f t="shared" ca="1" si="0"/>
        <v>3205.0492485034974</v>
      </c>
      <c r="AX33" s="150">
        <f t="shared" ca="1" si="0"/>
        <v>3406.3627059417149</v>
      </c>
      <c r="AY33" s="150">
        <f t="shared" ca="1" si="0"/>
        <v>2972.4899224090359</v>
      </c>
      <c r="AZ33" s="150">
        <f t="shared" ca="1" si="0"/>
        <v>2930.7735465792884</v>
      </c>
      <c r="BA33" s="150">
        <f t="shared" ca="1" si="0"/>
        <v>3310.6832420269375</v>
      </c>
      <c r="BB33" s="150">
        <f t="shared" ca="1" si="0"/>
        <v>3512.9192074251655</v>
      </c>
      <c r="BC33" s="150">
        <f t="shared" ca="1" si="0"/>
        <v>3062.2951422588949</v>
      </c>
      <c r="BD33" s="150">
        <f t="shared" ca="1" si="0"/>
        <v>3019.3590556443964</v>
      </c>
      <c r="BE33" s="150">
        <f t="shared" ca="1" si="0"/>
        <v>3414.6292041713186</v>
      </c>
      <c r="BF33" s="150">
        <f t="shared" ca="1" si="0"/>
        <v>3632.7194893605524</v>
      </c>
      <c r="BG33" s="150">
        <f t="shared" ca="1" si="0"/>
        <v>3164.7324204100019</v>
      </c>
      <c r="BH33" s="150">
        <f t="shared" ca="1" si="0"/>
        <v>3120.3066526427792</v>
      </c>
      <c r="BI33" s="150">
        <f t="shared" ca="1" si="0"/>
        <v>0</v>
      </c>
      <c r="BJ33" s="150">
        <f t="shared" ca="1" si="0"/>
        <v>0</v>
      </c>
      <c r="BK33" s="150">
        <f t="shared" ca="1" si="0"/>
        <v>0</v>
      </c>
      <c r="BL33" s="150">
        <f t="shared" ca="1" si="0"/>
        <v>0</v>
      </c>
      <c r="BM33" s="150">
        <f t="shared" ca="1" si="0"/>
        <v>0</v>
      </c>
      <c r="BN33" s="150">
        <f t="shared" ca="1" si="0"/>
        <v>0</v>
      </c>
      <c r="BO33" s="150">
        <f t="shared" ca="1" si="0"/>
        <v>0</v>
      </c>
      <c r="BP33" s="150">
        <f t="shared" ca="1" si="0"/>
        <v>0</v>
      </c>
      <c r="BQ33" s="150">
        <f t="shared" ca="1" si="0"/>
        <v>0</v>
      </c>
      <c r="BR33" s="150">
        <f t="shared" ca="1" si="0"/>
        <v>0</v>
      </c>
      <c r="BS33" s="150">
        <f t="shared" ca="1" si="0"/>
        <v>0</v>
      </c>
      <c r="BT33" s="150">
        <f t="shared" ca="1" si="0"/>
        <v>0</v>
      </c>
      <c r="BU33" s="150">
        <f t="shared" ca="1" si="0"/>
        <v>0</v>
      </c>
      <c r="BV33" s="150">
        <f t="shared" ref="BV33:DI33" ca="1" si="1">SUM(BV19,BV23:BV30)*N(BV$14&lt;&gt;0)</f>
        <v>0</v>
      </c>
      <c r="BW33" s="150">
        <f t="shared" ca="1" si="1"/>
        <v>0</v>
      </c>
      <c r="BX33" s="150">
        <f t="shared" ca="1" si="1"/>
        <v>0</v>
      </c>
      <c r="BY33" s="150">
        <f t="shared" ca="1" si="1"/>
        <v>0</v>
      </c>
      <c r="BZ33" s="150">
        <f t="shared" ca="1" si="1"/>
        <v>0</v>
      </c>
      <c r="CA33" s="150">
        <f t="shared" ca="1" si="1"/>
        <v>0</v>
      </c>
      <c r="CB33" s="150">
        <f t="shared" ca="1" si="1"/>
        <v>0</v>
      </c>
      <c r="CC33" s="150">
        <f t="shared" ca="1" si="1"/>
        <v>0</v>
      </c>
      <c r="CD33" s="150">
        <f t="shared" ca="1" si="1"/>
        <v>0</v>
      </c>
      <c r="CE33" s="150">
        <f t="shared" ca="1" si="1"/>
        <v>0</v>
      </c>
      <c r="CF33" s="150">
        <f t="shared" ca="1" si="1"/>
        <v>0</v>
      </c>
      <c r="CG33" s="150">
        <f t="shared" ca="1" si="1"/>
        <v>0</v>
      </c>
      <c r="CH33" s="150">
        <f t="shared" ca="1" si="1"/>
        <v>0</v>
      </c>
      <c r="CI33" s="150">
        <f t="shared" ca="1" si="1"/>
        <v>0</v>
      </c>
      <c r="CJ33" s="150">
        <f t="shared" ca="1" si="1"/>
        <v>0</v>
      </c>
      <c r="CK33" s="150">
        <f t="shared" ca="1" si="1"/>
        <v>0</v>
      </c>
      <c r="CL33" s="150">
        <f t="shared" ca="1" si="1"/>
        <v>0</v>
      </c>
      <c r="CM33" s="150">
        <f t="shared" ca="1" si="1"/>
        <v>0</v>
      </c>
      <c r="CN33" s="150">
        <f t="shared" ca="1" si="1"/>
        <v>0</v>
      </c>
      <c r="CO33" s="150">
        <f t="shared" ca="1" si="1"/>
        <v>0</v>
      </c>
      <c r="CP33" s="150">
        <f t="shared" ca="1" si="1"/>
        <v>0</v>
      </c>
      <c r="CQ33" s="150">
        <f t="shared" ca="1" si="1"/>
        <v>0</v>
      </c>
      <c r="CR33" s="150">
        <f t="shared" ca="1" si="1"/>
        <v>0</v>
      </c>
      <c r="CS33" s="150">
        <f t="shared" ca="1" si="1"/>
        <v>0</v>
      </c>
      <c r="CT33" s="150">
        <f t="shared" ca="1" si="1"/>
        <v>0</v>
      </c>
      <c r="CU33" s="150">
        <f t="shared" ca="1" si="1"/>
        <v>0</v>
      </c>
      <c r="CV33" s="150">
        <f t="shared" ca="1" si="1"/>
        <v>0</v>
      </c>
      <c r="CW33" s="150">
        <f t="shared" ca="1" si="1"/>
        <v>0</v>
      </c>
      <c r="CX33" s="150">
        <f t="shared" ca="1" si="1"/>
        <v>0</v>
      </c>
      <c r="CY33" s="150">
        <f t="shared" ca="1" si="1"/>
        <v>0</v>
      </c>
      <c r="CZ33" s="150">
        <f t="shared" ca="1" si="1"/>
        <v>0</v>
      </c>
      <c r="DA33" s="150">
        <f t="shared" ca="1" si="1"/>
        <v>0</v>
      </c>
      <c r="DB33" s="150">
        <f t="shared" ca="1" si="1"/>
        <v>0</v>
      </c>
      <c r="DC33" s="150">
        <f t="shared" ca="1" si="1"/>
        <v>0</v>
      </c>
      <c r="DD33" s="150">
        <f t="shared" ca="1" si="1"/>
        <v>0</v>
      </c>
      <c r="DE33" s="150">
        <f t="shared" ca="1" si="1"/>
        <v>0</v>
      </c>
      <c r="DF33" s="150">
        <f t="shared" ca="1" si="1"/>
        <v>0</v>
      </c>
      <c r="DG33" s="150">
        <f t="shared" ca="1" si="1"/>
        <v>0</v>
      </c>
      <c r="DH33" s="150">
        <f t="shared" ca="1" si="1"/>
        <v>0</v>
      </c>
      <c r="DI33" s="150">
        <f t="shared" ca="1" si="1"/>
        <v>0</v>
      </c>
      <c r="DJ33" s="150">
        <f ca="1">SUM(DJ19,DJ23:DJ30)*N(DJ$14&lt;&gt;0)</f>
        <v>0</v>
      </c>
    </row>
    <row r="34" spans="1:117" x14ac:dyDescent="0.25">
      <c r="B34" s="29"/>
      <c r="I34" s="144"/>
      <c r="J34" s="144"/>
      <c r="K34" s="144"/>
      <c r="L34" s="144"/>
      <c r="M34" s="144"/>
      <c r="N34" s="30"/>
      <c r="O34" s="144"/>
      <c r="P34" s="144"/>
      <c r="Q34" s="144"/>
      <c r="R34" s="30"/>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c r="CN34" s="144"/>
      <c r="CO34" s="144"/>
      <c r="CP34" s="144"/>
      <c r="CQ34" s="144"/>
      <c r="CR34" s="144"/>
      <c r="CS34" s="144"/>
      <c r="CT34" s="144"/>
      <c r="CU34" s="144"/>
      <c r="CV34" s="144"/>
      <c r="CW34" s="144"/>
      <c r="CX34" s="144"/>
      <c r="CY34" s="144"/>
      <c r="CZ34" s="144"/>
      <c r="DA34" s="144"/>
      <c r="DB34" s="144"/>
      <c r="DC34" s="144"/>
      <c r="DD34" s="144"/>
      <c r="DE34" s="144"/>
      <c r="DF34" s="144"/>
      <c r="DG34" s="144"/>
      <c r="DH34" s="144"/>
      <c r="DI34" s="144"/>
      <c r="DJ34" s="144"/>
    </row>
    <row r="35" spans="1:117" s="26" customFormat="1" x14ac:dyDescent="0.25">
      <c r="A35" s="111"/>
      <c r="B35" s="26" t="s">
        <v>324</v>
      </c>
      <c r="G35" s="147" t="s">
        <v>270</v>
      </c>
      <c r="H35" s="47"/>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c r="CA35" s="146"/>
      <c r="CB35" s="146"/>
      <c r="CC35" s="146"/>
      <c r="CD35" s="146"/>
      <c r="CE35" s="146"/>
      <c r="CF35" s="146"/>
      <c r="CG35" s="146"/>
      <c r="CH35" s="146"/>
      <c r="CI35" s="146"/>
      <c r="CJ35" s="146"/>
      <c r="CK35" s="146"/>
      <c r="CL35" s="146"/>
      <c r="CM35" s="146"/>
      <c r="CN35" s="146"/>
      <c r="CO35" s="146"/>
      <c r="CP35" s="146"/>
      <c r="CQ35" s="146"/>
      <c r="CR35" s="146"/>
      <c r="CS35" s="146"/>
      <c r="CT35" s="146"/>
      <c r="CU35" s="146"/>
      <c r="CV35" s="146"/>
      <c r="CW35" s="146"/>
      <c r="CX35" s="146"/>
      <c r="CY35" s="146"/>
      <c r="CZ35" s="146"/>
      <c r="DA35" s="146"/>
      <c r="DB35" s="146"/>
      <c r="DC35" s="146"/>
      <c r="DD35" s="146"/>
      <c r="DE35" s="146"/>
      <c r="DF35" s="146"/>
      <c r="DG35" s="146"/>
      <c r="DH35" s="146"/>
      <c r="DI35" s="146"/>
      <c r="DJ35" s="146"/>
    </row>
    <row r="36" spans="1:117" x14ac:dyDescent="0.25">
      <c r="B36" s="29" t="s">
        <v>89</v>
      </c>
      <c r="G36" s="148">
        <f>Чувствительность!$D$19</f>
        <v>0.15</v>
      </c>
      <c r="H36" s="45" t="s">
        <v>138</v>
      </c>
      <c r="I36" s="30"/>
      <c r="J36" s="144">
        <f t="shared" ref="J36:AO36" si="2">(1+$G36)*(J33-SUM(J37:J38))</f>
        <v>2437.2964668575028</v>
      </c>
      <c r="K36" s="144">
        <f t="shared" ca="1" si="2"/>
        <v>2092.0483199847035</v>
      </c>
      <c r="L36" s="144">
        <f t="shared" ca="1" si="2"/>
        <v>2069.2829230944735</v>
      </c>
      <c r="M36" s="144">
        <f t="shared" ca="1" si="2"/>
        <v>2375.9624954131536</v>
      </c>
      <c r="N36" s="144">
        <f t="shared" ca="1" si="2"/>
        <v>2538.4822272972924</v>
      </c>
      <c r="O36" s="144">
        <f t="shared" ca="1" si="2"/>
        <v>2178.3845873874006</v>
      </c>
      <c r="P36" s="144">
        <f t="shared" ca="1" si="2"/>
        <v>2152.6076406004731</v>
      </c>
      <c r="Q36" s="144">
        <f t="shared" ca="1" si="2"/>
        <v>2466.8567050484148</v>
      </c>
      <c r="R36" s="144">
        <f t="shared" ca="1" si="2"/>
        <v>2634.5465543025712</v>
      </c>
      <c r="S36" s="144">
        <f t="shared" ca="1" si="2"/>
        <v>2263.9443954795752</v>
      </c>
      <c r="T36" s="144">
        <f t="shared" ca="1" si="2"/>
        <v>2237.696483262439</v>
      </c>
      <c r="U36" s="144">
        <f t="shared" ca="1" si="2"/>
        <v>2561.6793436886942</v>
      </c>
      <c r="V36" s="144">
        <f t="shared" ca="1" si="2"/>
        <v>2734.6683427714911</v>
      </c>
      <c r="W36" s="144">
        <f t="shared" ca="1" si="2"/>
        <v>2353.2198384810454</v>
      </c>
      <c r="X36" s="144">
        <f t="shared" ca="1" si="2"/>
        <v>2326.9385358614222</v>
      </c>
      <c r="Y36" s="144">
        <f t="shared" ca="1" si="2"/>
        <v>2663.7933933440963</v>
      </c>
      <c r="Z36" s="144">
        <f t="shared" ca="1" si="2"/>
        <v>2843.5967223761613</v>
      </c>
      <c r="AA36" s="144">
        <f t="shared" ca="1" si="2"/>
        <v>2447.0617244747159</v>
      </c>
      <c r="AB36" s="144">
        <f t="shared" ca="1" si="2"/>
        <v>2419.7238035749438</v>
      </c>
      <c r="AC36" s="144">
        <f t="shared" ca="1" si="2"/>
        <v>2769.8714166963605</v>
      </c>
      <c r="AD36" s="144">
        <f t="shared" ca="1" si="2"/>
        <v>2956.7193096590345</v>
      </c>
      <c r="AE36" s="144">
        <f t="shared" ca="1" si="2"/>
        <v>2544.4491319186204</v>
      </c>
      <c r="AF36" s="144">
        <f t="shared" ca="1" si="2"/>
        <v>2515.9645218045976</v>
      </c>
      <c r="AG36" s="144">
        <f t="shared" ca="1" si="2"/>
        <v>2879.8740063510354</v>
      </c>
      <c r="AH36" s="144">
        <f t="shared" ca="1" si="2"/>
        <v>3074.0339731102963</v>
      </c>
      <c r="AI36" s="144">
        <f t="shared" ca="1" si="2"/>
        <v>2645.4163380347336</v>
      </c>
      <c r="AJ36" s="144">
        <f t="shared" ca="1" si="2"/>
        <v>2615.7334734151127</v>
      </c>
      <c r="AK36" s="144">
        <f t="shared" ca="1" si="2"/>
        <v>2993.9159202162673</v>
      </c>
      <c r="AL36" s="144">
        <f t="shared" ca="1" si="2"/>
        <v>3195.6827948620971</v>
      </c>
      <c r="AM36" s="144">
        <f t="shared" ca="1" si="2"/>
        <v>2750.1279019204871</v>
      </c>
      <c r="AN36" s="144">
        <f t="shared" ca="1" si="2"/>
        <v>2719.2239305234466</v>
      </c>
      <c r="AO36" s="144">
        <f t="shared" ca="1" si="2"/>
        <v>3112.234731908356</v>
      </c>
      <c r="AP36" s="144">
        <f t="shared" ref="AP36:BU36" ca="1" si="3">(1+$G36)*(AP33-SUM(AP37:AP38))</f>
        <v>3321.9166035202793</v>
      </c>
      <c r="AQ36" s="144">
        <f t="shared" ca="1" si="3"/>
        <v>2858.8169370364276</v>
      </c>
      <c r="AR36" s="144">
        <f t="shared" ca="1" si="3"/>
        <v>2826.6724980533213</v>
      </c>
      <c r="AS36" s="144">
        <f t="shared" ca="1" si="3"/>
        <v>3235.0972763754971</v>
      </c>
      <c r="AT36" s="144">
        <f t="shared" ca="1" si="3"/>
        <v>3453.0471290916812</v>
      </c>
      <c r="AU36" s="144">
        <f t="shared" ca="1" si="3"/>
        <v>2971.7944226876903</v>
      </c>
      <c r="AV36" s="144">
        <f t="shared" ca="1" si="3"/>
        <v>2938.4206065497815</v>
      </c>
      <c r="AW36" s="144">
        <f t="shared" ca="1" si="3"/>
        <v>3362.9112707545114</v>
      </c>
      <c r="AX36" s="144">
        <f t="shared" ca="1" si="3"/>
        <v>3589.4869516870745</v>
      </c>
      <c r="AY36" s="144">
        <f t="shared" ca="1" si="3"/>
        <v>3089.4185820531666</v>
      </c>
      <c r="AZ36" s="144">
        <f t="shared" ca="1" si="3"/>
        <v>3054.8111106888682</v>
      </c>
      <c r="BA36" s="144">
        <f t="shared" ca="1" si="3"/>
        <v>3496.0500603454684</v>
      </c>
      <c r="BB36" s="144">
        <f t="shared" ca="1" si="3"/>
        <v>3731.5795529913057</v>
      </c>
      <c r="BC36" s="144">
        <f t="shared" ca="1" si="3"/>
        <v>3211.9241328494704</v>
      </c>
      <c r="BD36" s="144">
        <f t="shared" ca="1" si="3"/>
        <v>3176.0170957980613</v>
      </c>
      <c r="BE36" s="144">
        <f t="shared" ca="1" si="3"/>
        <v>3634.6666864607464</v>
      </c>
      <c r="BF36" s="144">
        <f t="shared" ca="1" si="3"/>
        <v>3879.5623704590244</v>
      </c>
      <c r="BG36" s="144">
        <f t="shared" ca="1" si="3"/>
        <v>3339.5715434413455</v>
      </c>
      <c r="BH36" s="144">
        <f t="shared" ca="1" si="3"/>
        <v>3302.3613154163172</v>
      </c>
      <c r="BI36" s="144">
        <f t="shared" ca="1" si="3"/>
        <v>-109.48241928594736</v>
      </c>
      <c r="BJ36" s="144">
        <f t="shared" ca="1" si="3"/>
        <v>0</v>
      </c>
      <c r="BK36" s="144">
        <f t="shared" ca="1" si="3"/>
        <v>0</v>
      </c>
      <c r="BL36" s="144">
        <f t="shared" ca="1" si="3"/>
        <v>0</v>
      </c>
      <c r="BM36" s="144">
        <f t="shared" ca="1" si="3"/>
        <v>0</v>
      </c>
      <c r="BN36" s="144">
        <f t="shared" ca="1" si="3"/>
        <v>0</v>
      </c>
      <c r="BO36" s="144">
        <f t="shared" ca="1" si="3"/>
        <v>0</v>
      </c>
      <c r="BP36" s="144">
        <f t="shared" ca="1" si="3"/>
        <v>0</v>
      </c>
      <c r="BQ36" s="144">
        <f t="shared" ca="1" si="3"/>
        <v>0</v>
      </c>
      <c r="BR36" s="144">
        <f t="shared" ca="1" si="3"/>
        <v>0</v>
      </c>
      <c r="BS36" s="144">
        <f t="shared" ca="1" si="3"/>
        <v>0</v>
      </c>
      <c r="BT36" s="144">
        <f t="shared" ca="1" si="3"/>
        <v>0</v>
      </c>
      <c r="BU36" s="144">
        <f t="shared" ca="1" si="3"/>
        <v>0</v>
      </c>
      <c r="BV36" s="144">
        <f t="shared" ref="BV36:DA36" ca="1" si="4">(1+$G36)*(BV33-SUM(BV37:BV38))</f>
        <v>0</v>
      </c>
      <c r="BW36" s="144">
        <f t="shared" ca="1" si="4"/>
        <v>0</v>
      </c>
      <c r="BX36" s="144">
        <f t="shared" ca="1" si="4"/>
        <v>0</v>
      </c>
      <c r="BY36" s="144">
        <f t="shared" ca="1" si="4"/>
        <v>0</v>
      </c>
      <c r="BZ36" s="144">
        <f t="shared" ca="1" si="4"/>
        <v>0</v>
      </c>
      <c r="CA36" s="144">
        <f t="shared" ca="1" si="4"/>
        <v>0</v>
      </c>
      <c r="CB36" s="144">
        <f t="shared" ca="1" si="4"/>
        <v>0</v>
      </c>
      <c r="CC36" s="144">
        <f t="shared" ca="1" si="4"/>
        <v>0</v>
      </c>
      <c r="CD36" s="144">
        <f t="shared" ca="1" si="4"/>
        <v>0</v>
      </c>
      <c r="CE36" s="144">
        <f t="shared" ca="1" si="4"/>
        <v>0</v>
      </c>
      <c r="CF36" s="144">
        <f t="shared" ca="1" si="4"/>
        <v>0</v>
      </c>
      <c r="CG36" s="144">
        <f t="shared" ca="1" si="4"/>
        <v>0</v>
      </c>
      <c r="CH36" s="144">
        <f t="shared" ca="1" si="4"/>
        <v>0</v>
      </c>
      <c r="CI36" s="144">
        <f t="shared" ca="1" si="4"/>
        <v>0</v>
      </c>
      <c r="CJ36" s="144">
        <f t="shared" ca="1" si="4"/>
        <v>0</v>
      </c>
      <c r="CK36" s="144">
        <f t="shared" ca="1" si="4"/>
        <v>0</v>
      </c>
      <c r="CL36" s="144">
        <f t="shared" ca="1" si="4"/>
        <v>0</v>
      </c>
      <c r="CM36" s="144">
        <f t="shared" ca="1" si="4"/>
        <v>0</v>
      </c>
      <c r="CN36" s="144">
        <f t="shared" ca="1" si="4"/>
        <v>0</v>
      </c>
      <c r="CO36" s="144">
        <f t="shared" ca="1" si="4"/>
        <v>0</v>
      </c>
      <c r="CP36" s="144">
        <f t="shared" ca="1" si="4"/>
        <v>0</v>
      </c>
      <c r="CQ36" s="144">
        <f t="shared" ca="1" si="4"/>
        <v>0</v>
      </c>
      <c r="CR36" s="144">
        <f t="shared" ca="1" si="4"/>
        <v>0</v>
      </c>
      <c r="CS36" s="144">
        <f t="shared" ca="1" si="4"/>
        <v>0</v>
      </c>
      <c r="CT36" s="144">
        <f t="shared" ca="1" si="4"/>
        <v>0</v>
      </c>
      <c r="CU36" s="144">
        <f t="shared" ca="1" si="4"/>
        <v>0</v>
      </c>
      <c r="CV36" s="144">
        <f t="shared" ca="1" si="4"/>
        <v>0</v>
      </c>
      <c r="CW36" s="144">
        <f t="shared" ca="1" si="4"/>
        <v>0</v>
      </c>
      <c r="CX36" s="144">
        <f t="shared" ca="1" si="4"/>
        <v>0</v>
      </c>
      <c r="CY36" s="144">
        <f t="shared" ca="1" si="4"/>
        <v>0</v>
      </c>
      <c r="CZ36" s="144">
        <f t="shared" ca="1" si="4"/>
        <v>0</v>
      </c>
      <c r="DA36" s="144">
        <f t="shared" ca="1" si="4"/>
        <v>0</v>
      </c>
      <c r="DB36" s="144">
        <f t="shared" ref="DB36:DJ36" ca="1" si="5">(1+$G36)*(DB33-SUM(DB37:DB38))</f>
        <v>0</v>
      </c>
      <c r="DC36" s="144">
        <f t="shared" ca="1" si="5"/>
        <v>0</v>
      </c>
      <c r="DD36" s="144">
        <f t="shared" ca="1" si="5"/>
        <v>0</v>
      </c>
      <c r="DE36" s="144">
        <f t="shared" ca="1" si="5"/>
        <v>0</v>
      </c>
      <c r="DF36" s="144">
        <f t="shared" ca="1" si="5"/>
        <v>0</v>
      </c>
      <c r="DG36" s="144">
        <f t="shared" ca="1" si="5"/>
        <v>0</v>
      </c>
      <c r="DH36" s="144">
        <f t="shared" ca="1" si="5"/>
        <v>0</v>
      </c>
      <c r="DI36" s="144">
        <f t="shared" ca="1" si="5"/>
        <v>0</v>
      </c>
      <c r="DJ36" s="144">
        <f t="shared" ca="1" si="5"/>
        <v>0</v>
      </c>
    </row>
    <row r="37" spans="1:117" x14ac:dyDescent="0.25">
      <c r="B37" s="29" t="s">
        <v>109</v>
      </c>
      <c r="H37" s="45" t="s">
        <v>138</v>
      </c>
      <c r="I37" s="30"/>
      <c r="J37" s="144">
        <f t="shared" ref="J37:BU37" si="6">J31</f>
        <v>0</v>
      </c>
      <c r="K37" s="144">
        <f t="shared" si="6"/>
        <v>0</v>
      </c>
      <c r="L37" s="144">
        <f t="shared" si="6"/>
        <v>0</v>
      </c>
      <c r="M37" s="144">
        <f t="shared" si="6"/>
        <v>0</v>
      </c>
      <c r="N37" s="144">
        <f t="shared" si="6"/>
        <v>0</v>
      </c>
      <c r="O37" s="144">
        <f t="shared" si="6"/>
        <v>137.5</v>
      </c>
      <c r="P37" s="144">
        <f t="shared" si="6"/>
        <v>273.625</v>
      </c>
      <c r="Q37" s="144">
        <f t="shared" si="6"/>
        <v>270.875</v>
      </c>
      <c r="R37" s="144">
        <f t="shared" si="6"/>
        <v>268.125</v>
      </c>
      <c r="S37" s="144">
        <f t="shared" si="6"/>
        <v>265.375</v>
      </c>
      <c r="T37" s="144">
        <f t="shared" si="6"/>
        <v>262.625</v>
      </c>
      <c r="U37" s="144">
        <f t="shared" si="6"/>
        <v>259.875</v>
      </c>
      <c r="V37" s="144">
        <f t="shared" si="6"/>
        <v>257.125</v>
      </c>
      <c r="W37" s="144">
        <f t="shared" si="6"/>
        <v>254.375</v>
      </c>
      <c r="X37" s="144">
        <f t="shared" si="6"/>
        <v>251.625</v>
      </c>
      <c r="Y37" s="144">
        <f t="shared" si="6"/>
        <v>248.875</v>
      </c>
      <c r="Z37" s="144">
        <f t="shared" si="6"/>
        <v>246.125</v>
      </c>
      <c r="AA37" s="144">
        <f t="shared" si="6"/>
        <v>243.375</v>
      </c>
      <c r="AB37" s="144">
        <f t="shared" si="6"/>
        <v>240.625</v>
      </c>
      <c r="AC37" s="144">
        <f t="shared" si="6"/>
        <v>237.875</v>
      </c>
      <c r="AD37" s="144">
        <f t="shared" si="6"/>
        <v>235.125</v>
      </c>
      <c r="AE37" s="144">
        <f t="shared" si="6"/>
        <v>232.375</v>
      </c>
      <c r="AF37" s="144">
        <f t="shared" si="6"/>
        <v>229.625</v>
      </c>
      <c r="AG37" s="144">
        <f t="shared" si="6"/>
        <v>226.875</v>
      </c>
      <c r="AH37" s="144">
        <f t="shared" si="6"/>
        <v>224.125</v>
      </c>
      <c r="AI37" s="144">
        <f t="shared" si="6"/>
        <v>221.375</v>
      </c>
      <c r="AJ37" s="144">
        <f t="shared" si="6"/>
        <v>218.625</v>
      </c>
      <c r="AK37" s="144">
        <f t="shared" si="6"/>
        <v>215.875</v>
      </c>
      <c r="AL37" s="144">
        <f t="shared" si="6"/>
        <v>213.125</v>
      </c>
      <c r="AM37" s="144">
        <f t="shared" si="6"/>
        <v>210.375</v>
      </c>
      <c r="AN37" s="144">
        <f t="shared" si="6"/>
        <v>207.625</v>
      </c>
      <c r="AO37" s="144">
        <f t="shared" si="6"/>
        <v>204.875</v>
      </c>
      <c r="AP37" s="144">
        <f t="shared" si="6"/>
        <v>202.125</v>
      </c>
      <c r="AQ37" s="144">
        <f t="shared" si="6"/>
        <v>199.375</v>
      </c>
      <c r="AR37" s="144">
        <f t="shared" si="6"/>
        <v>196.625</v>
      </c>
      <c r="AS37" s="144">
        <f t="shared" si="6"/>
        <v>193.875</v>
      </c>
      <c r="AT37" s="144">
        <f t="shared" si="6"/>
        <v>191.125</v>
      </c>
      <c r="AU37" s="144">
        <f t="shared" si="6"/>
        <v>188.375</v>
      </c>
      <c r="AV37" s="144">
        <f t="shared" si="6"/>
        <v>185.625</v>
      </c>
      <c r="AW37" s="144">
        <f t="shared" si="6"/>
        <v>182.875</v>
      </c>
      <c r="AX37" s="144">
        <f t="shared" si="6"/>
        <v>180.125</v>
      </c>
      <c r="AY37" s="144">
        <f t="shared" si="6"/>
        <v>177.375</v>
      </c>
      <c r="AZ37" s="144">
        <f t="shared" si="6"/>
        <v>174.625</v>
      </c>
      <c r="BA37" s="144">
        <f t="shared" si="6"/>
        <v>171.875</v>
      </c>
      <c r="BB37" s="144">
        <f t="shared" si="6"/>
        <v>169.125</v>
      </c>
      <c r="BC37" s="144">
        <f t="shared" si="6"/>
        <v>166.375</v>
      </c>
      <c r="BD37" s="144">
        <f t="shared" si="6"/>
        <v>163.625</v>
      </c>
      <c r="BE37" s="144">
        <f t="shared" si="6"/>
        <v>160.875</v>
      </c>
      <c r="BF37" s="144">
        <f t="shared" si="6"/>
        <v>158.125</v>
      </c>
      <c r="BG37" s="144">
        <f t="shared" si="6"/>
        <v>155.375</v>
      </c>
      <c r="BH37" s="144">
        <f t="shared" si="6"/>
        <v>152.625</v>
      </c>
      <c r="BI37" s="144">
        <f t="shared" si="6"/>
        <v>0</v>
      </c>
      <c r="BJ37" s="144">
        <f t="shared" si="6"/>
        <v>0</v>
      </c>
      <c r="BK37" s="144">
        <f t="shared" si="6"/>
        <v>0</v>
      </c>
      <c r="BL37" s="144">
        <f t="shared" si="6"/>
        <v>0</v>
      </c>
      <c r="BM37" s="144">
        <f t="shared" si="6"/>
        <v>0</v>
      </c>
      <c r="BN37" s="144">
        <f t="shared" si="6"/>
        <v>0</v>
      </c>
      <c r="BO37" s="144">
        <f t="shared" si="6"/>
        <v>0</v>
      </c>
      <c r="BP37" s="144">
        <f t="shared" si="6"/>
        <v>0</v>
      </c>
      <c r="BQ37" s="144">
        <f t="shared" si="6"/>
        <v>0</v>
      </c>
      <c r="BR37" s="144">
        <f t="shared" si="6"/>
        <v>0</v>
      </c>
      <c r="BS37" s="144">
        <f t="shared" si="6"/>
        <v>0</v>
      </c>
      <c r="BT37" s="144">
        <f t="shared" si="6"/>
        <v>0</v>
      </c>
      <c r="BU37" s="144">
        <f t="shared" si="6"/>
        <v>0</v>
      </c>
      <c r="BV37" s="144">
        <f t="shared" ref="BV37:DJ37" si="7">BV31</f>
        <v>0</v>
      </c>
      <c r="BW37" s="144">
        <f t="shared" si="7"/>
        <v>0</v>
      </c>
      <c r="BX37" s="144">
        <f t="shared" si="7"/>
        <v>0</v>
      </c>
      <c r="BY37" s="144">
        <f t="shared" si="7"/>
        <v>0</v>
      </c>
      <c r="BZ37" s="144">
        <f t="shared" si="7"/>
        <v>0</v>
      </c>
      <c r="CA37" s="144">
        <f t="shared" si="7"/>
        <v>0</v>
      </c>
      <c r="CB37" s="144">
        <f t="shared" si="7"/>
        <v>0</v>
      </c>
      <c r="CC37" s="144">
        <f t="shared" si="7"/>
        <v>0</v>
      </c>
      <c r="CD37" s="144">
        <f t="shared" si="7"/>
        <v>0</v>
      </c>
      <c r="CE37" s="144">
        <f t="shared" si="7"/>
        <v>0</v>
      </c>
      <c r="CF37" s="144">
        <f t="shared" si="7"/>
        <v>0</v>
      </c>
      <c r="CG37" s="144">
        <f t="shared" si="7"/>
        <v>0</v>
      </c>
      <c r="CH37" s="144">
        <f t="shared" si="7"/>
        <v>0</v>
      </c>
      <c r="CI37" s="144">
        <f t="shared" si="7"/>
        <v>0</v>
      </c>
      <c r="CJ37" s="144">
        <f t="shared" si="7"/>
        <v>0</v>
      </c>
      <c r="CK37" s="144">
        <f t="shared" si="7"/>
        <v>0</v>
      </c>
      <c r="CL37" s="144">
        <f t="shared" si="7"/>
        <v>0</v>
      </c>
      <c r="CM37" s="144">
        <f t="shared" si="7"/>
        <v>0</v>
      </c>
      <c r="CN37" s="144">
        <f t="shared" si="7"/>
        <v>0</v>
      </c>
      <c r="CO37" s="144">
        <f t="shared" si="7"/>
        <v>0</v>
      </c>
      <c r="CP37" s="144">
        <f t="shared" si="7"/>
        <v>0</v>
      </c>
      <c r="CQ37" s="144">
        <f t="shared" si="7"/>
        <v>0</v>
      </c>
      <c r="CR37" s="144">
        <f t="shared" si="7"/>
        <v>0</v>
      </c>
      <c r="CS37" s="144">
        <f t="shared" si="7"/>
        <v>0</v>
      </c>
      <c r="CT37" s="144">
        <f t="shared" si="7"/>
        <v>0</v>
      </c>
      <c r="CU37" s="144">
        <f t="shared" si="7"/>
        <v>0</v>
      </c>
      <c r="CV37" s="144">
        <f t="shared" si="7"/>
        <v>0</v>
      </c>
      <c r="CW37" s="144">
        <f t="shared" si="7"/>
        <v>0</v>
      </c>
      <c r="CX37" s="144">
        <f t="shared" si="7"/>
        <v>0</v>
      </c>
      <c r="CY37" s="144">
        <f t="shared" si="7"/>
        <v>0</v>
      </c>
      <c r="CZ37" s="144">
        <f t="shared" si="7"/>
        <v>0</v>
      </c>
      <c r="DA37" s="144">
        <f t="shared" si="7"/>
        <v>0</v>
      </c>
      <c r="DB37" s="144">
        <f t="shared" si="7"/>
        <v>0</v>
      </c>
      <c r="DC37" s="144">
        <f t="shared" si="7"/>
        <v>0</v>
      </c>
      <c r="DD37" s="144">
        <f t="shared" si="7"/>
        <v>0</v>
      </c>
      <c r="DE37" s="144">
        <f t="shared" si="7"/>
        <v>0</v>
      </c>
      <c r="DF37" s="144">
        <f t="shared" si="7"/>
        <v>0</v>
      </c>
      <c r="DG37" s="144">
        <f t="shared" si="7"/>
        <v>0</v>
      </c>
      <c r="DH37" s="144">
        <f t="shared" si="7"/>
        <v>0</v>
      </c>
      <c r="DI37" s="144">
        <f t="shared" si="7"/>
        <v>0</v>
      </c>
      <c r="DJ37" s="144">
        <f t="shared" si="7"/>
        <v>0</v>
      </c>
    </row>
    <row r="38" spans="1:117" x14ac:dyDescent="0.25">
      <c r="B38" s="29" t="s">
        <v>225</v>
      </c>
      <c r="H38" s="45" t="s">
        <v>138</v>
      </c>
      <c r="I38" s="30"/>
      <c r="J38" s="144">
        <f t="shared" ref="J38:BU38" si="8">J32</f>
        <v>0</v>
      </c>
      <c r="K38" s="144">
        <f t="shared" ca="1" si="8"/>
        <v>50.88146121383722</v>
      </c>
      <c r="L38" s="144">
        <f t="shared" ca="1" si="8"/>
        <v>45.782279953790137</v>
      </c>
      <c r="M38" s="144">
        <f t="shared" ca="1" si="8"/>
        <v>45.299594440635218</v>
      </c>
      <c r="N38" s="144">
        <f t="shared" ca="1" si="8"/>
        <v>52.539754501827169</v>
      </c>
      <c r="O38" s="144">
        <f t="shared" ca="1" si="8"/>
        <v>57.348546505790928</v>
      </c>
      <c r="P38" s="144">
        <f t="shared" ca="1" si="8"/>
        <v>62.271128725032689</v>
      </c>
      <c r="Q38" s="144">
        <f t="shared" ca="1" si="8"/>
        <v>64.318858598479864</v>
      </c>
      <c r="R38" s="144">
        <f t="shared" ca="1" si="8"/>
        <v>97.041793938188363</v>
      </c>
      <c r="S38" s="144">
        <f t="shared" ca="1" si="8"/>
        <v>1783.0287524169341</v>
      </c>
      <c r="T38" s="144">
        <f t="shared" ca="1" si="8"/>
        <v>99.071309453821939</v>
      </c>
      <c r="U38" s="144">
        <f t="shared" ca="1" si="8"/>
        <v>69.483471277207954</v>
      </c>
      <c r="V38" s="144">
        <f t="shared" ca="1" si="8"/>
        <v>77.439580737942521</v>
      </c>
      <c r="W38" s="144">
        <f t="shared" ca="1" si="8"/>
        <v>83.158722284082941</v>
      </c>
      <c r="X38" s="144">
        <f t="shared" ca="1" si="8"/>
        <v>76.755341093793731</v>
      </c>
      <c r="Y38" s="144">
        <f t="shared" ca="1" si="8"/>
        <v>76.277385183755641</v>
      </c>
      <c r="Z38" s="144">
        <f t="shared" ca="1" si="8"/>
        <v>81.937773211090942</v>
      </c>
      <c r="AA38" s="144">
        <f t="shared" ca="1" si="8"/>
        <v>84.576370861899065</v>
      </c>
      <c r="AB38" s="144">
        <f t="shared" ca="1" si="8"/>
        <v>77.603546915089382</v>
      </c>
      <c r="AC38" s="144">
        <f t="shared" ca="1" si="8"/>
        <v>76.842680119649884</v>
      </c>
      <c r="AD38" s="144">
        <f t="shared" ca="1" si="8"/>
        <v>82.575585798534718</v>
      </c>
      <c r="AE38" s="144">
        <f t="shared" ca="1" si="8"/>
        <v>85.320486551020792</v>
      </c>
      <c r="AF38" s="144">
        <f t="shared" ca="1" si="8"/>
        <v>78.008999061472537</v>
      </c>
      <c r="AG38" s="144">
        <f t="shared" ca="1" si="8"/>
        <v>77.171453497734973</v>
      </c>
      <c r="AH38" s="144">
        <f t="shared" ca="1" si="8"/>
        <v>86.950377458619982</v>
      </c>
      <c r="AI38" s="144">
        <f t="shared" ca="1" si="8"/>
        <v>90.078676871628446</v>
      </c>
      <c r="AJ38" s="144">
        <f t="shared" ca="1" si="8"/>
        <v>82.423318388900938</v>
      </c>
      <c r="AK38" s="144">
        <f t="shared" ca="1" si="8"/>
        <v>81.594392538651093</v>
      </c>
      <c r="AL38" s="144">
        <f t="shared" ca="1" si="8"/>
        <v>101.78725617566914</v>
      </c>
      <c r="AM38" s="144">
        <f t="shared" ca="1" si="8"/>
        <v>105.14905224348635</v>
      </c>
      <c r="AN38" s="144">
        <f t="shared" ca="1" si="8"/>
        <v>97.296311657630156</v>
      </c>
      <c r="AO38" s="144">
        <f t="shared" ca="1" si="8"/>
        <v>96.433703377475439</v>
      </c>
      <c r="AP38" s="144">
        <f t="shared" ca="1" si="8"/>
        <v>102.9181838404994</v>
      </c>
      <c r="AQ38" s="144">
        <f t="shared" ca="1" si="8"/>
        <v>106.2199568990961</v>
      </c>
      <c r="AR38" s="144">
        <f t="shared" ca="1" si="8"/>
        <v>98.05168865555504</v>
      </c>
      <c r="AS38" s="144">
        <f t="shared" ca="1" si="8"/>
        <v>97.134624083526802</v>
      </c>
      <c r="AT38" s="144">
        <f t="shared" ca="1" si="8"/>
        <v>103.89168235969146</v>
      </c>
      <c r="AU38" s="144">
        <f t="shared" ca="1" si="8"/>
        <v>107.38192605463881</v>
      </c>
      <c r="AV38" s="144">
        <f t="shared" ca="1" si="8"/>
        <v>98.87510971315524</v>
      </c>
      <c r="AW38" s="144">
        <f t="shared" ca="1" si="8"/>
        <v>97.903578282182679</v>
      </c>
      <c r="AX38" s="144">
        <f t="shared" ca="1" si="8"/>
        <v>104.94470447469341</v>
      </c>
      <c r="AY38" s="144">
        <f t="shared" ca="1" si="8"/>
        <v>108.66398149323878</v>
      </c>
      <c r="AZ38" s="144">
        <f t="shared" ca="1" si="8"/>
        <v>99.79105902375062</v>
      </c>
      <c r="BA38" s="144">
        <f t="shared" ca="1" si="8"/>
        <v>98.764711291747659</v>
      </c>
      <c r="BB38" s="144">
        <f t="shared" ca="1" si="8"/>
        <v>98.942422215334233</v>
      </c>
      <c r="BC38" s="144">
        <f t="shared" ca="1" si="8"/>
        <v>102.94263543326812</v>
      </c>
      <c r="BD38" s="144">
        <f t="shared" ca="1" si="8"/>
        <v>93.980059298256094</v>
      </c>
      <c r="BE38" s="144">
        <f t="shared" ca="1" si="8"/>
        <v>93.174476814147383</v>
      </c>
      <c r="BF38" s="144">
        <f t="shared" ca="1" si="8"/>
        <v>101.06199330922665</v>
      </c>
      <c r="BG38" s="144">
        <f t="shared" ca="1" si="8"/>
        <v>105.3821652436141</v>
      </c>
      <c r="BH38" s="144">
        <f t="shared" ca="1" si="8"/>
        <v>96.063117498155336</v>
      </c>
      <c r="BI38" s="144">
        <f t="shared" ca="1" si="8"/>
        <v>95.20210372691075</v>
      </c>
      <c r="BJ38" s="144">
        <f t="shared" ca="1" si="8"/>
        <v>0</v>
      </c>
      <c r="BK38" s="144">
        <f t="shared" ca="1" si="8"/>
        <v>0</v>
      </c>
      <c r="BL38" s="144">
        <f t="shared" ca="1" si="8"/>
        <v>0</v>
      </c>
      <c r="BM38" s="144">
        <f t="shared" ca="1" si="8"/>
        <v>0</v>
      </c>
      <c r="BN38" s="144">
        <f t="shared" ca="1" si="8"/>
        <v>0</v>
      </c>
      <c r="BO38" s="144">
        <f t="shared" ca="1" si="8"/>
        <v>0</v>
      </c>
      <c r="BP38" s="144">
        <f t="shared" ca="1" si="8"/>
        <v>0</v>
      </c>
      <c r="BQ38" s="144">
        <f t="shared" ca="1" si="8"/>
        <v>0</v>
      </c>
      <c r="BR38" s="144">
        <f t="shared" ca="1" si="8"/>
        <v>0</v>
      </c>
      <c r="BS38" s="144">
        <f t="shared" ca="1" si="8"/>
        <v>0</v>
      </c>
      <c r="BT38" s="144">
        <f t="shared" ca="1" si="8"/>
        <v>0</v>
      </c>
      <c r="BU38" s="144">
        <f t="shared" ca="1" si="8"/>
        <v>0</v>
      </c>
      <c r="BV38" s="144">
        <f t="shared" ref="BV38:DJ38" ca="1" si="9">BV32</f>
        <v>0</v>
      </c>
      <c r="BW38" s="144">
        <f t="shared" ca="1" si="9"/>
        <v>0</v>
      </c>
      <c r="BX38" s="144">
        <f t="shared" ca="1" si="9"/>
        <v>0</v>
      </c>
      <c r="BY38" s="144">
        <f t="shared" ca="1" si="9"/>
        <v>0</v>
      </c>
      <c r="BZ38" s="144">
        <f t="shared" ca="1" si="9"/>
        <v>0</v>
      </c>
      <c r="CA38" s="144">
        <f t="shared" ca="1" si="9"/>
        <v>0</v>
      </c>
      <c r="CB38" s="144">
        <f t="shared" ca="1" si="9"/>
        <v>0</v>
      </c>
      <c r="CC38" s="144">
        <f t="shared" ca="1" si="9"/>
        <v>0</v>
      </c>
      <c r="CD38" s="144">
        <f t="shared" ca="1" si="9"/>
        <v>0</v>
      </c>
      <c r="CE38" s="144">
        <f t="shared" ca="1" si="9"/>
        <v>0</v>
      </c>
      <c r="CF38" s="144">
        <f t="shared" ca="1" si="9"/>
        <v>0</v>
      </c>
      <c r="CG38" s="144">
        <f t="shared" ca="1" si="9"/>
        <v>0</v>
      </c>
      <c r="CH38" s="144">
        <f t="shared" ca="1" si="9"/>
        <v>0</v>
      </c>
      <c r="CI38" s="144">
        <f t="shared" ca="1" si="9"/>
        <v>0</v>
      </c>
      <c r="CJ38" s="144">
        <f t="shared" ca="1" si="9"/>
        <v>0</v>
      </c>
      <c r="CK38" s="144">
        <f t="shared" ca="1" si="9"/>
        <v>0</v>
      </c>
      <c r="CL38" s="144">
        <f t="shared" ca="1" si="9"/>
        <v>0</v>
      </c>
      <c r="CM38" s="144">
        <f t="shared" ca="1" si="9"/>
        <v>0</v>
      </c>
      <c r="CN38" s="144">
        <f t="shared" ca="1" si="9"/>
        <v>0</v>
      </c>
      <c r="CO38" s="144">
        <f t="shared" ca="1" si="9"/>
        <v>0</v>
      </c>
      <c r="CP38" s="144">
        <f t="shared" ca="1" si="9"/>
        <v>0</v>
      </c>
      <c r="CQ38" s="144">
        <f t="shared" ca="1" si="9"/>
        <v>0</v>
      </c>
      <c r="CR38" s="144">
        <f t="shared" ca="1" si="9"/>
        <v>0</v>
      </c>
      <c r="CS38" s="144">
        <f t="shared" ca="1" si="9"/>
        <v>0</v>
      </c>
      <c r="CT38" s="144">
        <f t="shared" ca="1" si="9"/>
        <v>0</v>
      </c>
      <c r="CU38" s="144">
        <f t="shared" ca="1" si="9"/>
        <v>0</v>
      </c>
      <c r="CV38" s="144">
        <f t="shared" ca="1" si="9"/>
        <v>0</v>
      </c>
      <c r="CW38" s="144">
        <f t="shared" ca="1" si="9"/>
        <v>0</v>
      </c>
      <c r="CX38" s="144">
        <f t="shared" ca="1" si="9"/>
        <v>0</v>
      </c>
      <c r="CY38" s="144">
        <f t="shared" ca="1" si="9"/>
        <v>0</v>
      </c>
      <c r="CZ38" s="144">
        <f t="shared" ca="1" si="9"/>
        <v>0</v>
      </c>
      <c r="DA38" s="144">
        <f t="shared" ca="1" si="9"/>
        <v>0</v>
      </c>
      <c r="DB38" s="144">
        <f t="shared" ca="1" si="9"/>
        <v>0</v>
      </c>
      <c r="DC38" s="144">
        <f t="shared" ca="1" si="9"/>
        <v>0</v>
      </c>
      <c r="DD38" s="144">
        <f t="shared" ca="1" si="9"/>
        <v>0</v>
      </c>
      <c r="DE38" s="144">
        <f t="shared" ca="1" si="9"/>
        <v>0</v>
      </c>
      <c r="DF38" s="144">
        <f t="shared" ca="1" si="9"/>
        <v>0</v>
      </c>
      <c r="DG38" s="144">
        <f t="shared" ca="1" si="9"/>
        <v>0</v>
      </c>
      <c r="DH38" s="144">
        <f t="shared" ca="1" si="9"/>
        <v>0</v>
      </c>
      <c r="DI38" s="144">
        <f t="shared" ca="1" si="9"/>
        <v>0</v>
      </c>
      <c r="DJ38" s="144">
        <f t="shared" ca="1" si="9"/>
        <v>0</v>
      </c>
    </row>
    <row r="39" spans="1:117" x14ac:dyDescent="0.25">
      <c r="B39" s="29" t="s">
        <v>325</v>
      </c>
      <c r="H39" s="45" t="s">
        <v>138</v>
      </c>
      <c r="I39" s="144"/>
      <c r="J39" s="144">
        <f>Capex!J184</f>
        <v>500</v>
      </c>
      <c r="K39" s="144">
        <f>Capex!K184</f>
        <v>500</v>
      </c>
      <c r="L39" s="144">
        <f>Capex!L184</f>
        <v>500</v>
      </c>
      <c r="M39" s="144">
        <f>Capex!M184</f>
        <v>500</v>
      </c>
      <c r="N39" s="144">
        <f>Capex!N184</f>
        <v>500</v>
      </c>
      <c r="O39" s="144">
        <f>Capex!O184</f>
        <v>1000</v>
      </c>
      <c r="P39" s="144">
        <f>Capex!P184</f>
        <v>1000</v>
      </c>
      <c r="Q39" s="144">
        <f>Capex!Q184</f>
        <v>1000</v>
      </c>
      <c r="R39" s="144">
        <f>Capex!R184</f>
        <v>1000</v>
      </c>
      <c r="S39" s="144">
        <f>Capex!S184</f>
        <v>1000</v>
      </c>
      <c r="T39" s="144">
        <f>Capex!T184</f>
        <v>1000</v>
      </c>
      <c r="U39" s="144">
        <f>Capex!U184</f>
        <v>1000</v>
      </c>
      <c r="V39" s="144">
        <f>Capex!V184</f>
        <v>1000</v>
      </c>
      <c r="W39" s="144">
        <f>Capex!W184</f>
        <v>1000</v>
      </c>
      <c r="X39" s="144">
        <f>Capex!X184</f>
        <v>1000</v>
      </c>
      <c r="Y39" s="144">
        <f>Capex!Y184</f>
        <v>1000</v>
      </c>
      <c r="Z39" s="144">
        <f>Capex!Z184</f>
        <v>1000</v>
      </c>
      <c r="AA39" s="144">
        <f>Capex!AA184</f>
        <v>1000</v>
      </c>
      <c r="AB39" s="144">
        <f>Capex!AB184</f>
        <v>1000</v>
      </c>
      <c r="AC39" s="144">
        <f>Capex!AC184</f>
        <v>1000</v>
      </c>
      <c r="AD39" s="144">
        <f>Capex!AD184</f>
        <v>1000</v>
      </c>
      <c r="AE39" s="144">
        <f>Capex!AE184</f>
        <v>1000</v>
      </c>
      <c r="AF39" s="144">
        <f>Capex!AF184</f>
        <v>1000</v>
      </c>
      <c r="AG39" s="144">
        <f>Capex!AG184</f>
        <v>1000</v>
      </c>
      <c r="AH39" s="144">
        <f>Capex!AH184</f>
        <v>1000</v>
      </c>
      <c r="AI39" s="144">
        <f>Capex!AI184</f>
        <v>1000</v>
      </c>
      <c r="AJ39" s="144">
        <f>Capex!AJ184</f>
        <v>1000</v>
      </c>
      <c r="AK39" s="144">
        <f>Capex!AK184</f>
        <v>1000</v>
      </c>
      <c r="AL39" s="144">
        <f>Capex!AL184</f>
        <v>1000</v>
      </c>
      <c r="AM39" s="144">
        <f>Capex!AM184</f>
        <v>1000</v>
      </c>
      <c r="AN39" s="144">
        <f>Capex!AN184</f>
        <v>1000</v>
      </c>
      <c r="AO39" s="144">
        <f>Capex!AO184</f>
        <v>1000</v>
      </c>
      <c r="AP39" s="144">
        <f>Capex!AP184</f>
        <v>1000</v>
      </c>
      <c r="AQ39" s="144">
        <f>Capex!AQ184</f>
        <v>1000</v>
      </c>
      <c r="AR39" s="144">
        <f>Capex!AR184</f>
        <v>1000</v>
      </c>
      <c r="AS39" s="144">
        <f>Capex!AS184</f>
        <v>1000</v>
      </c>
      <c r="AT39" s="144">
        <f>Capex!AT184</f>
        <v>1000</v>
      </c>
      <c r="AU39" s="144">
        <f>Capex!AU184</f>
        <v>1000</v>
      </c>
      <c r="AV39" s="144">
        <f>Capex!AV184</f>
        <v>1000</v>
      </c>
      <c r="AW39" s="144">
        <f>Capex!AW184</f>
        <v>1000</v>
      </c>
      <c r="AX39" s="144">
        <f>Capex!AX184</f>
        <v>1000</v>
      </c>
      <c r="AY39" s="144">
        <f>Capex!AY184</f>
        <v>1000</v>
      </c>
      <c r="AZ39" s="144">
        <f>Capex!AZ184</f>
        <v>1000</v>
      </c>
      <c r="BA39" s="144">
        <f>Capex!BA184</f>
        <v>1000</v>
      </c>
      <c r="BB39" s="144">
        <f>Capex!BB184</f>
        <v>1000</v>
      </c>
      <c r="BC39" s="144">
        <f>Capex!BC184</f>
        <v>1000</v>
      </c>
      <c r="BD39" s="144">
        <f>Capex!BD184</f>
        <v>1000</v>
      </c>
      <c r="BE39" s="144">
        <f>Capex!BE184</f>
        <v>1000</v>
      </c>
      <c r="BF39" s="144">
        <f>Capex!BF184</f>
        <v>1000</v>
      </c>
      <c r="BG39" s="144">
        <f>Capex!BG184</f>
        <v>1000</v>
      </c>
      <c r="BH39" s="144">
        <f>Capex!BH184</f>
        <v>1000</v>
      </c>
      <c r="BI39" s="144">
        <f>Capex!BI184</f>
        <v>1000</v>
      </c>
      <c r="BJ39" s="144">
        <f>Capex!BJ184</f>
        <v>1000</v>
      </c>
      <c r="BK39" s="144">
        <f>Capex!BK184</f>
        <v>1000</v>
      </c>
      <c r="BL39" s="144">
        <f>Capex!BL184</f>
        <v>1000</v>
      </c>
      <c r="BM39" s="144">
        <f>Capex!BM184</f>
        <v>1000</v>
      </c>
      <c r="BN39" s="144">
        <f>Capex!BN184</f>
        <v>1000</v>
      </c>
      <c r="BO39" s="144">
        <f>Capex!BO184</f>
        <v>1000</v>
      </c>
      <c r="BP39" s="144">
        <f>Capex!BP184</f>
        <v>1000</v>
      </c>
      <c r="BQ39" s="144">
        <f>Capex!BQ184</f>
        <v>1000</v>
      </c>
      <c r="BR39" s="144">
        <f>Capex!BR184</f>
        <v>1000</v>
      </c>
      <c r="BS39" s="144">
        <f>Capex!BS184</f>
        <v>1000</v>
      </c>
      <c r="BT39" s="144">
        <f>Capex!BT184</f>
        <v>1000</v>
      </c>
      <c r="BU39" s="144">
        <f>Capex!BU184</f>
        <v>1000</v>
      </c>
      <c r="BV39" s="144">
        <f>Capex!BV184</f>
        <v>1000</v>
      </c>
      <c r="BW39" s="144">
        <f>Capex!BW184</f>
        <v>1000</v>
      </c>
      <c r="BX39" s="144">
        <f>Capex!BX184</f>
        <v>1000</v>
      </c>
      <c r="BY39" s="144">
        <f>Capex!BY184</f>
        <v>1000</v>
      </c>
      <c r="BZ39" s="144">
        <f>Capex!BZ184</f>
        <v>1000</v>
      </c>
      <c r="CA39" s="144">
        <f>Capex!CA184</f>
        <v>1000</v>
      </c>
      <c r="CB39" s="144">
        <f>Capex!CB184</f>
        <v>1000</v>
      </c>
      <c r="CC39" s="144">
        <f>Capex!CC184</f>
        <v>1000</v>
      </c>
      <c r="CD39" s="144">
        <f>Capex!CD184</f>
        <v>1000</v>
      </c>
      <c r="CE39" s="144">
        <f>Capex!CE184</f>
        <v>1000</v>
      </c>
      <c r="CF39" s="144">
        <f>Capex!CF184</f>
        <v>1000</v>
      </c>
      <c r="CG39" s="144">
        <f>Capex!CG184</f>
        <v>1000</v>
      </c>
      <c r="CH39" s="144">
        <f>Capex!CH184</f>
        <v>1000</v>
      </c>
      <c r="CI39" s="144">
        <f>Capex!CI184</f>
        <v>1000</v>
      </c>
      <c r="CJ39" s="144">
        <f>Capex!CJ184</f>
        <v>1000</v>
      </c>
      <c r="CK39" s="144">
        <f>Capex!CK184</f>
        <v>1000</v>
      </c>
      <c r="CL39" s="144">
        <f>Capex!CL184</f>
        <v>1000</v>
      </c>
      <c r="CM39" s="144">
        <f>Capex!CM184</f>
        <v>1000</v>
      </c>
      <c r="CN39" s="144">
        <f>Capex!CN184</f>
        <v>1000</v>
      </c>
      <c r="CO39" s="144">
        <f>Capex!CO184</f>
        <v>1000</v>
      </c>
      <c r="CP39" s="144">
        <f>Capex!CP184</f>
        <v>1000</v>
      </c>
      <c r="CQ39" s="144">
        <f>Capex!CQ184</f>
        <v>1000</v>
      </c>
      <c r="CR39" s="144">
        <f>Capex!CR184</f>
        <v>1000</v>
      </c>
      <c r="CS39" s="144">
        <f>Capex!CS184</f>
        <v>1000</v>
      </c>
      <c r="CT39" s="144">
        <f>Capex!CT184</f>
        <v>1000</v>
      </c>
      <c r="CU39" s="144">
        <f>Capex!CU184</f>
        <v>1000</v>
      </c>
      <c r="CV39" s="144">
        <f>Capex!CV184</f>
        <v>1000</v>
      </c>
      <c r="CW39" s="144">
        <f>Capex!CW184</f>
        <v>1000</v>
      </c>
      <c r="CX39" s="144">
        <f>Capex!CX184</f>
        <v>1000</v>
      </c>
      <c r="CY39" s="144">
        <f>Capex!CY184</f>
        <v>1000</v>
      </c>
      <c r="CZ39" s="144">
        <f>Capex!CZ184</f>
        <v>1000</v>
      </c>
      <c r="DA39" s="144">
        <f>Capex!DA184</f>
        <v>1000</v>
      </c>
      <c r="DB39" s="144">
        <f>Capex!DB184</f>
        <v>1000</v>
      </c>
      <c r="DC39" s="144">
        <f>Capex!DC184</f>
        <v>1000</v>
      </c>
      <c r="DD39" s="144">
        <f>Capex!DD184</f>
        <v>1000</v>
      </c>
      <c r="DE39" s="144">
        <f>Capex!DE184</f>
        <v>1000</v>
      </c>
      <c r="DF39" s="144">
        <f>Capex!DF184</f>
        <v>1000</v>
      </c>
      <c r="DG39" s="144">
        <f>Capex!DG184</f>
        <v>1000</v>
      </c>
      <c r="DH39" s="144">
        <f>Capex!DH184</f>
        <v>1000</v>
      </c>
      <c r="DI39" s="144">
        <f>Capex!DI184</f>
        <v>1000</v>
      </c>
      <c r="DJ39" s="144">
        <f>Capex!DJ184</f>
        <v>1000</v>
      </c>
    </row>
    <row r="40" spans="1:117" x14ac:dyDescent="0.25">
      <c r="B40" s="29" t="s">
        <v>326</v>
      </c>
      <c r="H40" s="45" t="s">
        <v>138</v>
      </c>
      <c r="I40" s="144"/>
      <c r="J40" s="144">
        <f ca="1">SUM(J41:J43)</f>
        <v>0</v>
      </c>
      <c r="K40" s="144">
        <f t="shared" ref="K40:BV40" ca="1" si="10">SUM(K41:K43)</f>
        <v>0</v>
      </c>
      <c r="L40" s="144">
        <f t="shared" ca="1" si="10"/>
        <v>0</v>
      </c>
      <c r="M40" s="144">
        <f t="shared" ca="1" si="10"/>
        <v>114</v>
      </c>
      <c r="N40" s="144">
        <f t="shared" ca="1" si="10"/>
        <v>224</v>
      </c>
      <c r="O40" s="144">
        <f t="shared" ca="1" si="10"/>
        <v>226</v>
      </c>
      <c r="P40" s="144">
        <f t="shared" ca="1" si="10"/>
        <v>229</v>
      </c>
      <c r="Q40" s="144">
        <f t="shared" ca="1" si="10"/>
        <v>1836</v>
      </c>
      <c r="R40" s="144">
        <f t="shared" ca="1" si="10"/>
        <v>100910</v>
      </c>
      <c r="S40" s="144">
        <f t="shared" ca="1" si="10"/>
        <v>415</v>
      </c>
      <c r="T40" s="144">
        <f t="shared" ca="1" si="10"/>
        <v>420</v>
      </c>
      <c r="U40" s="144">
        <f t="shared" ca="1" si="10"/>
        <v>591</v>
      </c>
      <c r="V40" s="144">
        <f t="shared" ca="1" si="10"/>
        <v>746</v>
      </c>
      <c r="W40" s="144">
        <f t="shared" ca="1" si="10"/>
        <v>755</v>
      </c>
      <c r="X40" s="144">
        <f t="shared" ca="1" si="10"/>
        <v>763</v>
      </c>
      <c r="Y40" s="144">
        <f t="shared" ca="1" si="10"/>
        <v>756</v>
      </c>
      <c r="Z40" s="144">
        <f t="shared" ca="1" si="10"/>
        <v>725</v>
      </c>
      <c r="AA40" s="144">
        <f t="shared" ca="1" si="10"/>
        <v>719</v>
      </c>
      <c r="AB40" s="144">
        <f t="shared" ca="1" si="10"/>
        <v>712</v>
      </c>
      <c r="AC40" s="144">
        <f t="shared" ca="1" si="10"/>
        <v>696</v>
      </c>
      <c r="AD40" s="144">
        <f t="shared" ca="1" si="10"/>
        <v>664</v>
      </c>
      <c r="AE40" s="144">
        <f t="shared" ca="1" si="10"/>
        <v>654</v>
      </c>
      <c r="AF40" s="144">
        <f t="shared" ca="1" si="10"/>
        <v>644</v>
      </c>
      <c r="AG40" s="144">
        <f t="shared" ca="1" si="10"/>
        <v>852.28194837677574</v>
      </c>
      <c r="AH40" s="144">
        <f t="shared" ca="1" si="10"/>
        <v>831.2722772753159</v>
      </c>
      <c r="AI40" s="144">
        <f t="shared" ca="1" si="10"/>
        <v>817.30753364059501</v>
      </c>
      <c r="AJ40" s="144">
        <f t="shared" ca="1" si="10"/>
        <v>809.38805442861349</v>
      </c>
      <c r="AK40" s="144">
        <f t="shared" ca="1" si="10"/>
        <v>1616.3046123526815</v>
      </c>
      <c r="AL40" s="144">
        <f t="shared" ca="1" si="10"/>
        <v>1590.662611231041</v>
      </c>
      <c r="AM40" s="144">
        <f t="shared" ca="1" si="10"/>
        <v>1582.1132951009877</v>
      </c>
      <c r="AN40" s="144">
        <f t="shared" ca="1" si="10"/>
        <v>1573.6573590999596</v>
      </c>
      <c r="AO40" s="144">
        <f t="shared" ca="1" si="10"/>
        <v>1558.2955035789237</v>
      </c>
      <c r="AP40" s="144">
        <f t="shared" ca="1" si="10"/>
        <v>1535.0284341414799</v>
      </c>
      <c r="AQ40" s="144">
        <f t="shared" ca="1" si="10"/>
        <v>1525.8568616832554</v>
      </c>
      <c r="AR40" s="144">
        <f t="shared" ca="1" si="10"/>
        <v>1515.7815024315937</v>
      </c>
      <c r="AS40" s="144">
        <f t="shared" ca="1" si="10"/>
        <v>1500.8030779855449</v>
      </c>
      <c r="AT40" s="144">
        <f t="shared" ca="1" si="10"/>
        <v>1479.9223153561511</v>
      </c>
      <c r="AU40" s="144">
        <f t="shared" ca="1" si="10"/>
        <v>1469.1399470070364</v>
      </c>
      <c r="AV40" s="144">
        <f t="shared" ca="1" si="10"/>
        <v>1457.4567108953033</v>
      </c>
      <c r="AW40" s="144">
        <f t="shared" ca="1" si="10"/>
        <v>1442.8733505127325</v>
      </c>
      <c r="AX40" s="144">
        <f t="shared" ca="1" si="10"/>
        <v>1426.3906149272921</v>
      </c>
      <c r="AY40" s="144">
        <f t="shared" ca="1" si="10"/>
        <v>1413.0092588249613</v>
      </c>
      <c r="AZ40" s="144">
        <f t="shared" ca="1" si="10"/>
        <v>1399.7300425518629</v>
      </c>
      <c r="BA40" s="144">
        <f t="shared" ca="1" si="10"/>
        <v>963.98230358528735</v>
      </c>
      <c r="BB40" s="144">
        <f t="shared" ca="1" si="10"/>
        <v>961.90967086217688</v>
      </c>
      <c r="BC40" s="144">
        <f t="shared" ca="1" si="10"/>
        <v>962.94149339364344</v>
      </c>
      <c r="BD40" s="144">
        <f t="shared" ca="1" si="10"/>
        <v>964.07855459409575</v>
      </c>
      <c r="BE40" s="144">
        <f t="shared" ca="1" si="10"/>
        <v>964.3216437535516</v>
      </c>
      <c r="BF40" s="144">
        <f t="shared" ca="1" si="10"/>
        <v>963.67155608170333</v>
      </c>
      <c r="BG40" s="144">
        <f t="shared" ca="1" si="10"/>
        <v>964.12909275231596</v>
      </c>
      <c r="BH40" s="144">
        <f t="shared" ca="1" si="10"/>
        <v>963.69506094795815</v>
      </c>
      <c r="BI40" s="144">
        <f t="shared" ca="1" si="10"/>
        <v>0</v>
      </c>
      <c r="BJ40" s="144">
        <f t="shared" ca="1" si="10"/>
        <v>0</v>
      </c>
      <c r="BK40" s="144">
        <f t="shared" ca="1" si="10"/>
        <v>0</v>
      </c>
      <c r="BL40" s="144">
        <f t="shared" ca="1" si="10"/>
        <v>0</v>
      </c>
      <c r="BM40" s="144">
        <f t="shared" ca="1" si="10"/>
        <v>0</v>
      </c>
      <c r="BN40" s="144">
        <f t="shared" ca="1" si="10"/>
        <v>0</v>
      </c>
      <c r="BO40" s="144">
        <f t="shared" ca="1" si="10"/>
        <v>0</v>
      </c>
      <c r="BP40" s="144">
        <f t="shared" ca="1" si="10"/>
        <v>0</v>
      </c>
      <c r="BQ40" s="144">
        <f t="shared" ca="1" si="10"/>
        <v>0</v>
      </c>
      <c r="BR40" s="144">
        <f t="shared" ca="1" si="10"/>
        <v>0</v>
      </c>
      <c r="BS40" s="144">
        <f t="shared" ca="1" si="10"/>
        <v>0</v>
      </c>
      <c r="BT40" s="144">
        <f t="shared" ca="1" si="10"/>
        <v>0</v>
      </c>
      <c r="BU40" s="144">
        <f t="shared" ca="1" si="10"/>
        <v>0</v>
      </c>
      <c r="BV40" s="144">
        <f t="shared" ca="1" si="10"/>
        <v>0</v>
      </c>
      <c r="BW40" s="144">
        <f t="shared" ref="BW40:DJ40" ca="1" si="11">SUM(BW41:BW43)</f>
        <v>0</v>
      </c>
      <c r="BX40" s="144">
        <f t="shared" ca="1" si="11"/>
        <v>0</v>
      </c>
      <c r="BY40" s="144">
        <f t="shared" ca="1" si="11"/>
        <v>0</v>
      </c>
      <c r="BZ40" s="144">
        <f t="shared" ca="1" si="11"/>
        <v>0</v>
      </c>
      <c r="CA40" s="144">
        <f t="shared" ca="1" si="11"/>
        <v>0</v>
      </c>
      <c r="CB40" s="144">
        <f t="shared" ca="1" si="11"/>
        <v>0</v>
      </c>
      <c r="CC40" s="144">
        <f t="shared" ca="1" si="11"/>
        <v>0</v>
      </c>
      <c r="CD40" s="144">
        <f t="shared" ca="1" si="11"/>
        <v>0</v>
      </c>
      <c r="CE40" s="144">
        <f t="shared" ca="1" si="11"/>
        <v>0</v>
      </c>
      <c r="CF40" s="144">
        <f t="shared" ca="1" si="11"/>
        <v>0</v>
      </c>
      <c r="CG40" s="144">
        <f t="shared" ca="1" si="11"/>
        <v>0</v>
      </c>
      <c r="CH40" s="144">
        <f t="shared" ca="1" si="11"/>
        <v>0</v>
      </c>
      <c r="CI40" s="144">
        <f t="shared" ca="1" si="11"/>
        <v>0</v>
      </c>
      <c r="CJ40" s="144">
        <f t="shared" ca="1" si="11"/>
        <v>0</v>
      </c>
      <c r="CK40" s="144">
        <f t="shared" ca="1" si="11"/>
        <v>0</v>
      </c>
      <c r="CL40" s="144">
        <f t="shared" ca="1" si="11"/>
        <v>0</v>
      </c>
      <c r="CM40" s="144">
        <f t="shared" ca="1" si="11"/>
        <v>0</v>
      </c>
      <c r="CN40" s="144">
        <f t="shared" ca="1" si="11"/>
        <v>0</v>
      </c>
      <c r="CO40" s="144">
        <f t="shared" ca="1" si="11"/>
        <v>0</v>
      </c>
      <c r="CP40" s="144">
        <f t="shared" ca="1" si="11"/>
        <v>0</v>
      </c>
      <c r="CQ40" s="144">
        <f t="shared" ca="1" si="11"/>
        <v>0</v>
      </c>
      <c r="CR40" s="144">
        <f t="shared" ca="1" si="11"/>
        <v>0</v>
      </c>
      <c r="CS40" s="144">
        <f t="shared" ca="1" si="11"/>
        <v>0</v>
      </c>
      <c r="CT40" s="144">
        <f t="shared" ca="1" si="11"/>
        <v>0</v>
      </c>
      <c r="CU40" s="144">
        <f t="shared" ca="1" si="11"/>
        <v>0</v>
      </c>
      <c r="CV40" s="144">
        <f t="shared" ca="1" si="11"/>
        <v>0</v>
      </c>
      <c r="CW40" s="144">
        <f t="shared" ca="1" si="11"/>
        <v>0</v>
      </c>
      <c r="CX40" s="144">
        <f t="shared" ca="1" si="11"/>
        <v>0</v>
      </c>
      <c r="CY40" s="144">
        <f t="shared" ca="1" si="11"/>
        <v>0</v>
      </c>
      <c r="CZ40" s="144">
        <f t="shared" ca="1" si="11"/>
        <v>0</v>
      </c>
      <c r="DA40" s="144">
        <f t="shared" ca="1" si="11"/>
        <v>0</v>
      </c>
      <c r="DB40" s="144">
        <f t="shared" ca="1" si="11"/>
        <v>0</v>
      </c>
      <c r="DC40" s="144">
        <f t="shared" ca="1" si="11"/>
        <v>0</v>
      </c>
      <c r="DD40" s="144">
        <f t="shared" ca="1" si="11"/>
        <v>0</v>
      </c>
      <c r="DE40" s="144">
        <f t="shared" ca="1" si="11"/>
        <v>0</v>
      </c>
      <c r="DF40" s="144">
        <f t="shared" ca="1" si="11"/>
        <v>0</v>
      </c>
      <c r="DG40" s="144">
        <f t="shared" ca="1" si="11"/>
        <v>0</v>
      </c>
      <c r="DH40" s="144">
        <f t="shared" ca="1" si="11"/>
        <v>0</v>
      </c>
      <c r="DI40" s="144">
        <f t="shared" ca="1" si="11"/>
        <v>0</v>
      </c>
      <c r="DJ40" s="144">
        <f t="shared" ca="1" si="11"/>
        <v>0</v>
      </c>
    </row>
    <row r="41" spans="1:117" x14ac:dyDescent="0.25">
      <c r="B41" s="33" t="s">
        <v>360</v>
      </c>
      <c r="H41" s="45" t="s">
        <v>138</v>
      </c>
      <c r="I41" s="144"/>
      <c r="J41" s="144">
        <f>Ввод!I202</f>
        <v>0</v>
      </c>
      <c r="K41" s="144">
        <f>Ввод!J202</f>
        <v>0</v>
      </c>
      <c r="L41" s="144">
        <f>Ввод!K202</f>
        <v>0</v>
      </c>
      <c r="M41" s="144">
        <f>Ввод!L202</f>
        <v>0</v>
      </c>
      <c r="N41" s="144">
        <f>Ввод!M202</f>
        <v>0</v>
      </c>
      <c r="O41" s="144">
        <f>Ввод!N202</f>
        <v>0</v>
      </c>
      <c r="P41" s="144">
        <f>Ввод!O202</f>
        <v>0</v>
      </c>
      <c r="Q41" s="144">
        <f>Ввод!P202</f>
        <v>0</v>
      </c>
      <c r="R41" s="144">
        <f>Ввод!Q202</f>
        <v>0</v>
      </c>
      <c r="S41" s="144">
        <f>Ввод!R202</f>
        <v>0</v>
      </c>
      <c r="T41" s="144">
        <f>Ввод!S202</f>
        <v>0</v>
      </c>
      <c r="U41" s="144">
        <f>Ввод!T202</f>
        <v>0</v>
      </c>
      <c r="V41" s="144">
        <f>Ввод!U202</f>
        <v>0</v>
      </c>
      <c r="W41" s="144">
        <f>Ввод!V202</f>
        <v>0</v>
      </c>
      <c r="X41" s="144">
        <f>Ввод!W202</f>
        <v>0</v>
      </c>
      <c r="Y41" s="144">
        <f>Ввод!X202</f>
        <v>0</v>
      </c>
      <c r="Z41" s="144">
        <f>Ввод!Y202</f>
        <v>0</v>
      </c>
      <c r="AA41" s="144">
        <f>Ввод!Z202</f>
        <v>0</v>
      </c>
      <c r="AB41" s="144">
        <f>Ввод!AA202</f>
        <v>0</v>
      </c>
      <c r="AC41" s="144">
        <f>Ввод!AB202</f>
        <v>0</v>
      </c>
      <c r="AD41" s="144">
        <f>Ввод!AC202</f>
        <v>0</v>
      </c>
      <c r="AE41" s="144">
        <f>Ввод!AD202</f>
        <v>0</v>
      </c>
      <c r="AF41" s="144">
        <f>Ввод!AE202</f>
        <v>0</v>
      </c>
      <c r="AG41" s="144">
        <f>Ввод!AF202</f>
        <v>0</v>
      </c>
      <c r="AH41" s="144">
        <f>Ввод!AG202</f>
        <v>0</v>
      </c>
      <c r="AI41" s="144">
        <f>Ввод!AH202</f>
        <v>0</v>
      </c>
      <c r="AJ41" s="144">
        <f>Ввод!AI202</f>
        <v>0</v>
      </c>
      <c r="AK41" s="144">
        <f>Ввод!AJ202</f>
        <v>0</v>
      </c>
      <c r="AL41" s="144">
        <f>Ввод!AK202</f>
        <v>0</v>
      </c>
      <c r="AM41" s="144">
        <f>Ввод!AL202</f>
        <v>0</v>
      </c>
      <c r="AN41" s="144">
        <f>Ввод!AM202</f>
        <v>0</v>
      </c>
      <c r="AO41" s="144">
        <f>Ввод!AN202</f>
        <v>0</v>
      </c>
      <c r="AP41" s="144">
        <f>Ввод!AO202</f>
        <v>0</v>
      </c>
      <c r="AQ41" s="144">
        <f>Ввод!AP202</f>
        <v>0</v>
      </c>
      <c r="AR41" s="144">
        <f>Ввод!AQ202</f>
        <v>0</v>
      </c>
      <c r="AS41" s="144">
        <f>Ввод!AR202</f>
        <v>0</v>
      </c>
      <c r="AT41" s="144">
        <f>Ввод!AS202</f>
        <v>0</v>
      </c>
      <c r="AU41" s="144">
        <f>Ввод!AT202</f>
        <v>0</v>
      </c>
      <c r="AV41" s="144">
        <f>Ввод!AU202</f>
        <v>0</v>
      </c>
      <c r="AW41" s="144">
        <f>Ввод!AV202</f>
        <v>0</v>
      </c>
      <c r="AX41" s="144">
        <f>Ввод!AW202</f>
        <v>0</v>
      </c>
      <c r="AY41" s="144">
        <f>Ввод!AX202</f>
        <v>0</v>
      </c>
      <c r="AZ41" s="144">
        <f>Ввод!AY202</f>
        <v>0</v>
      </c>
      <c r="BA41" s="144">
        <f>Ввод!AZ202</f>
        <v>0</v>
      </c>
      <c r="BB41" s="144">
        <f>Ввод!BA202</f>
        <v>0</v>
      </c>
      <c r="BC41" s="144">
        <f>Ввод!BB202</f>
        <v>0</v>
      </c>
      <c r="BD41" s="144">
        <f>Ввод!BC202</f>
        <v>0</v>
      </c>
      <c r="BE41" s="144">
        <f>Ввод!BD202</f>
        <v>0</v>
      </c>
      <c r="BF41" s="144">
        <f>Ввод!BE202</f>
        <v>0</v>
      </c>
      <c r="BG41" s="144">
        <f>Ввод!BF202</f>
        <v>0</v>
      </c>
      <c r="BH41" s="144">
        <f>Ввод!BG202</f>
        <v>0</v>
      </c>
      <c r="BI41" s="144">
        <f>Ввод!BH202</f>
        <v>0</v>
      </c>
      <c r="BJ41" s="144">
        <f>Ввод!BI202</f>
        <v>0</v>
      </c>
      <c r="BK41" s="144">
        <f>Ввод!BJ202</f>
        <v>0</v>
      </c>
      <c r="BL41" s="144">
        <f>Ввод!BK202</f>
        <v>0</v>
      </c>
      <c r="BM41" s="144">
        <f>Ввод!BL202</f>
        <v>0</v>
      </c>
      <c r="BN41" s="144">
        <f>Ввод!BM202</f>
        <v>0</v>
      </c>
      <c r="BO41" s="144">
        <f>Ввод!BN202</f>
        <v>0</v>
      </c>
      <c r="BP41" s="144">
        <f>Ввод!BO202</f>
        <v>0</v>
      </c>
      <c r="BQ41" s="144">
        <f>Ввод!BP202</f>
        <v>0</v>
      </c>
      <c r="BR41" s="144">
        <f>Ввод!BQ202</f>
        <v>0</v>
      </c>
      <c r="BS41" s="144">
        <f>Ввод!BR202</f>
        <v>0</v>
      </c>
      <c r="BT41" s="144">
        <f>Ввод!BS202</f>
        <v>0</v>
      </c>
      <c r="BU41" s="144">
        <f>Ввод!BT202</f>
        <v>0</v>
      </c>
      <c r="BV41" s="144">
        <f>Ввод!BU202</f>
        <v>0</v>
      </c>
      <c r="BW41" s="144">
        <f>Ввод!BV202</f>
        <v>0</v>
      </c>
      <c r="BX41" s="144">
        <f>Ввод!BW202</f>
        <v>0</v>
      </c>
      <c r="BY41" s="144">
        <f>Ввод!BX202</f>
        <v>0</v>
      </c>
      <c r="BZ41" s="144">
        <f>Ввод!BY202</f>
        <v>0</v>
      </c>
      <c r="CA41" s="144">
        <f>Ввод!BZ202</f>
        <v>0</v>
      </c>
      <c r="CB41" s="144">
        <f>Ввод!CA202</f>
        <v>0</v>
      </c>
      <c r="CC41" s="144">
        <f>Ввод!CB202</f>
        <v>0</v>
      </c>
      <c r="CD41" s="144">
        <f>Ввод!CC202</f>
        <v>0</v>
      </c>
      <c r="CE41" s="144">
        <f>Ввод!CD202</f>
        <v>0</v>
      </c>
      <c r="CF41" s="144">
        <f>Ввод!CE202</f>
        <v>0</v>
      </c>
      <c r="CG41" s="144">
        <f>Ввод!CF202</f>
        <v>0</v>
      </c>
      <c r="CH41" s="144">
        <f>Ввод!CG202</f>
        <v>0</v>
      </c>
      <c r="CI41" s="144">
        <f>Ввод!CH202</f>
        <v>0</v>
      </c>
      <c r="CJ41" s="144">
        <f>Ввод!CI202</f>
        <v>0</v>
      </c>
      <c r="CK41" s="144">
        <f>Ввод!CJ202</f>
        <v>0</v>
      </c>
      <c r="CL41" s="144">
        <f>Ввод!CK202</f>
        <v>0</v>
      </c>
      <c r="CM41" s="144">
        <f>Ввод!CL202</f>
        <v>0</v>
      </c>
      <c r="CN41" s="144">
        <f>Ввод!CM202</f>
        <v>0</v>
      </c>
      <c r="CO41" s="144">
        <f>Ввод!CN202</f>
        <v>0</v>
      </c>
      <c r="CP41" s="144">
        <f>Ввод!CO202</f>
        <v>0</v>
      </c>
      <c r="CQ41" s="144">
        <f>Ввод!CP202</f>
        <v>0</v>
      </c>
      <c r="CR41" s="144">
        <f>Ввод!CQ202</f>
        <v>0</v>
      </c>
      <c r="CS41" s="144">
        <f>Ввод!CR202</f>
        <v>0</v>
      </c>
      <c r="CT41" s="144">
        <f>Ввод!CS202</f>
        <v>0</v>
      </c>
      <c r="CU41" s="144">
        <f>Ввод!CT202</f>
        <v>0</v>
      </c>
      <c r="CV41" s="144">
        <f>Ввод!CU202</f>
        <v>0</v>
      </c>
      <c r="CW41" s="144">
        <f>Ввод!CV202</f>
        <v>0</v>
      </c>
      <c r="CX41" s="144">
        <f>Ввод!CW202</f>
        <v>0</v>
      </c>
      <c r="CY41" s="144">
        <f>Ввод!CX202</f>
        <v>0</v>
      </c>
      <c r="CZ41" s="144">
        <f>Ввод!CY202</f>
        <v>0</v>
      </c>
      <c r="DA41" s="144">
        <f>Ввод!CZ202</f>
        <v>0</v>
      </c>
      <c r="DB41" s="144">
        <f>Ввод!DA202</f>
        <v>0</v>
      </c>
      <c r="DC41" s="144">
        <f>Ввод!DB202</f>
        <v>0</v>
      </c>
      <c r="DD41" s="144">
        <f>Ввод!DC202</f>
        <v>0</v>
      </c>
      <c r="DE41" s="144">
        <f>Ввод!DD202</f>
        <v>0</v>
      </c>
      <c r="DF41" s="144">
        <f>Ввод!DE202</f>
        <v>0</v>
      </c>
      <c r="DG41" s="144">
        <f>Ввод!DF202</f>
        <v>0</v>
      </c>
      <c r="DH41" s="144">
        <f>Ввод!DG202</f>
        <v>0</v>
      </c>
      <c r="DI41" s="144">
        <f>Ввод!DH202</f>
        <v>0</v>
      </c>
      <c r="DJ41" s="144">
        <f>Ввод!DI202</f>
        <v>0</v>
      </c>
    </row>
    <row r="42" spans="1:117" x14ac:dyDescent="0.25">
      <c r="B42" s="33" t="s">
        <v>327</v>
      </c>
      <c r="H42" s="45" t="s">
        <v>138</v>
      </c>
      <c r="I42" s="144"/>
      <c r="J42" s="144">
        <f ca="1">MAX(-Финансирование!J106-J39,0)-Финансирование!J107+Ввод!I204</f>
        <v>0</v>
      </c>
      <c r="K42" s="144">
        <f ca="1">MAX(-Финансирование!K106-K39,0)-Финансирование!K107+Ввод!J204</f>
        <v>0</v>
      </c>
      <c r="L42" s="144">
        <f ca="1">MAX(-Финансирование!L106-L39,0)-Финансирование!L107+Ввод!K204</f>
        <v>0</v>
      </c>
      <c r="M42" s="144">
        <f ca="1">MAX(-Финансирование!M106-M39,0)-Финансирование!M107+Ввод!L204</f>
        <v>114</v>
      </c>
      <c r="N42" s="144">
        <f ca="1">MAX(-Финансирование!N106-N39,0)-Финансирование!N107+Ввод!M204</f>
        <v>224</v>
      </c>
      <c r="O42" s="144">
        <f ca="1">MAX(-Финансирование!O106-O39,0)-Финансирование!O107+Ввод!N204</f>
        <v>226</v>
      </c>
      <c r="P42" s="144">
        <f ca="1">MAX(-Финансирование!P106-P39,0)-Финансирование!P107+Ввод!O204</f>
        <v>229</v>
      </c>
      <c r="Q42" s="144">
        <f ca="1">MAX(-Финансирование!Q106-Q39,0)-Финансирование!Q107+Ввод!P204</f>
        <v>1836</v>
      </c>
      <c r="R42" s="144">
        <f ca="1">MAX(-Финансирование!R106-R39,0)-Финансирование!R107+Ввод!Q204</f>
        <v>100910</v>
      </c>
      <c r="S42" s="144">
        <f ca="1">MAX(-Финансирование!S106-S39,0)-Финансирование!S107+Ввод!R204</f>
        <v>415</v>
      </c>
      <c r="T42" s="144">
        <f ca="1">MAX(-Финансирование!T106-T39,0)-Финансирование!T107+Ввод!S204</f>
        <v>420</v>
      </c>
      <c r="U42" s="144">
        <f ca="1">MAX(-Финансирование!U106-U39,0)-Финансирование!U107+Ввод!T204</f>
        <v>591</v>
      </c>
      <c r="V42" s="144">
        <f ca="1">MAX(-Финансирование!V106-V39,0)-Финансирование!V107+Ввод!U204</f>
        <v>746</v>
      </c>
      <c r="W42" s="144">
        <f ca="1">MAX(-Финансирование!W106-W39,0)-Финансирование!W107+Ввод!V204</f>
        <v>755</v>
      </c>
      <c r="X42" s="144">
        <f ca="1">MAX(-Финансирование!X106-X39,0)-Финансирование!X107+Ввод!W204</f>
        <v>763</v>
      </c>
      <c r="Y42" s="144">
        <f ca="1">MAX(-Финансирование!Y106-Y39,0)-Финансирование!Y107+Ввод!X204</f>
        <v>756</v>
      </c>
      <c r="Z42" s="144">
        <f ca="1">MAX(-Финансирование!Z106-Z39,0)-Финансирование!Z107+Ввод!Y204</f>
        <v>725</v>
      </c>
      <c r="AA42" s="144">
        <f ca="1">MAX(-Финансирование!AA106-AA39,0)-Финансирование!AA107+Ввод!Z204</f>
        <v>719</v>
      </c>
      <c r="AB42" s="144">
        <f ca="1">MAX(-Финансирование!AB106-AB39,0)-Финансирование!AB107+Ввод!AA204</f>
        <v>712</v>
      </c>
      <c r="AC42" s="144">
        <f ca="1">MAX(-Финансирование!AC106-AC39,0)-Финансирование!AC107+Ввод!AB204</f>
        <v>696</v>
      </c>
      <c r="AD42" s="144">
        <f ca="1">MAX(-Финансирование!AD106-AD39,0)-Финансирование!AD107+Ввод!AC204</f>
        <v>664</v>
      </c>
      <c r="AE42" s="144">
        <f ca="1">MAX(-Финансирование!AE106-AE39,0)-Финансирование!AE107+Ввод!AD204</f>
        <v>654</v>
      </c>
      <c r="AF42" s="144">
        <f ca="1">MAX(-Финансирование!AF106-AF39,0)-Финансирование!AF107+Ввод!AE204</f>
        <v>644</v>
      </c>
      <c r="AG42" s="144">
        <f ca="1">MAX(-Финансирование!AG106-AG39,0)-Финансирование!AG107+Ввод!AF204</f>
        <v>852.28194837677574</v>
      </c>
      <c r="AH42" s="144">
        <f ca="1">MAX(-Финансирование!AH106-AH39,0)-Финансирование!AH107+Ввод!AG204</f>
        <v>831.2722772753159</v>
      </c>
      <c r="AI42" s="144">
        <f ca="1">MAX(-Финансирование!AI106-AI39,0)-Финансирование!AI107+Ввод!AH204</f>
        <v>817.30753364059501</v>
      </c>
      <c r="AJ42" s="144">
        <f ca="1">MAX(-Финансирование!AJ106-AJ39,0)-Финансирование!AJ107+Ввод!AI204</f>
        <v>809.38805442861349</v>
      </c>
      <c r="AK42" s="144">
        <f ca="1">MAX(-Финансирование!AK106-AK39,0)-Финансирование!AK107+Ввод!AJ204</f>
        <v>1616.3046123526815</v>
      </c>
      <c r="AL42" s="144">
        <f ca="1">MAX(-Финансирование!AL106-AL39,0)-Финансирование!AL107+Ввод!AK204</f>
        <v>1590.662611231041</v>
      </c>
      <c r="AM42" s="144">
        <f ca="1">MAX(-Финансирование!AM106-AM39,0)-Финансирование!AM107+Ввод!AL204</f>
        <v>1582.1132951009877</v>
      </c>
      <c r="AN42" s="144">
        <f ca="1">MAX(-Финансирование!AN106-AN39,0)-Финансирование!AN107+Ввод!AM204</f>
        <v>1573.6573590999596</v>
      </c>
      <c r="AO42" s="144">
        <f ca="1">MAX(-Финансирование!AO106-AO39,0)-Финансирование!AO107+Ввод!AN204</f>
        <v>1558.2955035789237</v>
      </c>
      <c r="AP42" s="144">
        <f ca="1">MAX(-Финансирование!AP106-AP39,0)-Финансирование!AP107+Ввод!AO204</f>
        <v>1535.0284341414799</v>
      </c>
      <c r="AQ42" s="144">
        <f ca="1">MAX(-Финансирование!AQ106-AQ39,0)-Финансирование!AQ107+Ввод!AP204</f>
        <v>1525.8568616832554</v>
      </c>
      <c r="AR42" s="144">
        <f ca="1">MAX(-Финансирование!AR106-AR39,0)-Финансирование!AR107+Ввод!AQ204</f>
        <v>1515.7815024315937</v>
      </c>
      <c r="AS42" s="144">
        <f ca="1">MAX(-Финансирование!AS106-AS39,0)-Финансирование!AS107+Ввод!AR204</f>
        <v>1500.8030779855449</v>
      </c>
      <c r="AT42" s="144">
        <f ca="1">MAX(-Финансирование!AT106-AT39,0)-Финансирование!AT107+Ввод!AS204</f>
        <v>1479.9223153561511</v>
      </c>
      <c r="AU42" s="144">
        <f ca="1">MAX(-Финансирование!AU106-AU39,0)-Финансирование!AU107+Ввод!AT204</f>
        <v>1469.1399470070364</v>
      </c>
      <c r="AV42" s="144">
        <f ca="1">MAX(-Финансирование!AV106-AV39,0)-Финансирование!AV107+Ввод!AU204</f>
        <v>1457.4567108953033</v>
      </c>
      <c r="AW42" s="144">
        <f ca="1">MAX(-Финансирование!AW106-AW39,0)-Финансирование!AW107+Ввод!AV204</f>
        <v>1442.8733505127325</v>
      </c>
      <c r="AX42" s="144">
        <f ca="1">MAX(-Финансирование!AX106-AX39,0)-Финансирование!AX107+Ввод!AW204</f>
        <v>1426.3906149272921</v>
      </c>
      <c r="AY42" s="144">
        <f ca="1">MAX(-Финансирование!AY106-AY39,0)-Финансирование!AY107+Ввод!AX204</f>
        <v>1413.0092588249613</v>
      </c>
      <c r="AZ42" s="144">
        <f ca="1">MAX(-Финансирование!AZ106-AZ39,0)-Финансирование!AZ107+Ввод!AY204</f>
        <v>1399.7300425518629</v>
      </c>
      <c r="BA42" s="144">
        <f ca="1">MAX(-Финансирование!BA106-BA39,0)-Финансирование!BA107+Ввод!AZ204</f>
        <v>963.98230358528735</v>
      </c>
      <c r="BB42" s="144">
        <f ca="1">MAX(-Финансирование!BB106-BB39,0)-Финансирование!BB107+Ввод!BA204</f>
        <v>961.90967086217688</v>
      </c>
      <c r="BC42" s="144">
        <f ca="1">MAX(-Финансирование!BC106-BC39,0)-Финансирование!BC107+Ввод!BB204</f>
        <v>962.94149339364344</v>
      </c>
      <c r="BD42" s="144">
        <f ca="1">MAX(-Финансирование!BD106-BD39,0)-Финансирование!BD107+Ввод!BC204</f>
        <v>964.07855459409575</v>
      </c>
      <c r="BE42" s="144">
        <f ca="1">MAX(-Финансирование!BE106-BE39,0)-Финансирование!BE107+Ввод!BD204</f>
        <v>964.3216437535516</v>
      </c>
      <c r="BF42" s="144">
        <f ca="1">MAX(-Финансирование!BF106-BF39,0)-Финансирование!BF107+Ввод!BE204</f>
        <v>963.67155608170333</v>
      </c>
      <c r="BG42" s="144">
        <f ca="1">MAX(-Финансирование!BG106-BG39,0)-Финансирование!BG107+Ввод!BF204</f>
        <v>964.12909275231596</v>
      </c>
      <c r="BH42" s="144">
        <f ca="1">MAX(-Финансирование!BH106-BH39,0)-Финансирование!BH107+Ввод!BG204</f>
        <v>963.69506094795815</v>
      </c>
      <c r="BI42" s="144">
        <f ca="1">MAX(-Финансирование!BI106-BI39,0)-Финансирование!BI107+Ввод!BH204</f>
        <v>0</v>
      </c>
      <c r="BJ42" s="144">
        <f ca="1">MAX(-Финансирование!BJ106-BJ39,0)-Финансирование!BJ107+Ввод!BI204</f>
        <v>0</v>
      </c>
      <c r="BK42" s="144">
        <f ca="1">MAX(-Финансирование!BK106-BK39,0)-Финансирование!BK107+Ввод!BJ204</f>
        <v>0</v>
      </c>
      <c r="BL42" s="144">
        <f ca="1">MAX(-Финансирование!BL106-BL39,0)-Финансирование!BL107+Ввод!BK204</f>
        <v>0</v>
      </c>
      <c r="BM42" s="144">
        <f ca="1">MAX(-Финансирование!BM106-BM39,0)-Финансирование!BM107+Ввод!BL204</f>
        <v>0</v>
      </c>
      <c r="BN42" s="144">
        <f ca="1">MAX(-Финансирование!BN106-BN39,0)-Финансирование!BN107+Ввод!BM204</f>
        <v>0</v>
      </c>
      <c r="BO42" s="144">
        <f ca="1">MAX(-Финансирование!BO106-BO39,0)-Финансирование!BO107+Ввод!BN204</f>
        <v>0</v>
      </c>
      <c r="BP42" s="144">
        <f ca="1">MAX(-Финансирование!BP106-BP39,0)-Финансирование!BP107+Ввод!BO204</f>
        <v>0</v>
      </c>
      <c r="BQ42" s="144">
        <f ca="1">MAX(-Финансирование!BQ106-BQ39,0)-Финансирование!BQ107+Ввод!BP204</f>
        <v>0</v>
      </c>
      <c r="BR42" s="144">
        <f ca="1">MAX(-Финансирование!BR106-BR39,0)-Финансирование!BR107+Ввод!BQ204</f>
        <v>0</v>
      </c>
      <c r="BS42" s="144">
        <f ca="1">MAX(-Финансирование!BS106-BS39,0)-Финансирование!BS107+Ввод!BR204</f>
        <v>0</v>
      </c>
      <c r="BT42" s="144">
        <f ca="1">MAX(-Финансирование!BT106-BT39,0)-Финансирование!BT107+Ввод!BS204</f>
        <v>0</v>
      </c>
      <c r="BU42" s="144">
        <f ca="1">MAX(-Финансирование!BU106-BU39,0)-Финансирование!BU107+Ввод!BT204</f>
        <v>0</v>
      </c>
      <c r="BV42" s="144">
        <f ca="1">MAX(-Финансирование!BV106-BV39,0)-Финансирование!BV107+Ввод!BU204</f>
        <v>0</v>
      </c>
      <c r="BW42" s="144">
        <f ca="1">MAX(-Финансирование!BW106-BW39,0)-Финансирование!BW107+Ввод!BV204</f>
        <v>0</v>
      </c>
      <c r="BX42" s="144">
        <f ca="1">MAX(-Финансирование!BX106-BX39,0)-Финансирование!BX107+Ввод!BW204</f>
        <v>0</v>
      </c>
      <c r="BY42" s="144">
        <f ca="1">MAX(-Финансирование!BY106-BY39,0)-Финансирование!BY107+Ввод!BX204</f>
        <v>0</v>
      </c>
      <c r="BZ42" s="144">
        <f ca="1">MAX(-Финансирование!BZ106-BZ39,0)-Финансирование!BZ107+Ввод!BY204</f>
        <v>0</v>
      </c>
      <c r="CA42" s="144">
        <f ca="1">MAX(-Финансирование!CA106-CA39,0)-Финансирование!CA107+Ввод!BZ204</f>
        <v>0</v>
      </c>
      <c r="CB42" s="144">
        <f ca="1">MAX(-Финансирование!CB106-CB39,0)-Финансирование!CB107+Ввод!CA204</f>
        <v>0</v>
      </c>
      <c r="CC42" s="144">
        <f ca="1">MAX(-Финансирование!CC106-CC39,0)-Финансирование!CC107+Ввод!CB204</f>
        <v>0</v>
      </c>
      <c r="CD42" s="144">
        <f ca="1">MAX(-Финансирование!CD106-CD39,0)-Финансирование!CD107+Ввод!CC204</f>
        <v>0</v>
      </c>
      <c r="CE42" s="144">
        <f ca="1">MAX(-Финансирование!CE106-CE39,0)-Финансирование!CE107+Ввод!CD204</f>
        <v>0</v>
      </c>
      <c r="CF42" s="144">
        <f ca="1">MAX(-Финансирование!CF106-CF39,0)-Финансирование!CF107+Ввод!CE204</f>
        <v>0</v>
      </c>
      <c r="CG42" s="144">
        <f ca="1">MAX(-Финансирование!CG106-CG39,0)-Финансирование!CG107+Ввод!CF204</f>
        <v>0</v>
      </c>
      <c r="CH42" s="144">
        <f ca="1">MAX(-Финансирование!CH106-CH39,0)-Финансирование!CH107+Ввод!CG204</f>
        <v>0</v>
      </c>
      <c r="CI42" s="144">
        <f ca="1">MAX(-Финансирование!CI106-CI39,0)-Финансирование!CI107+Ввод!CH204</f>
        <v>0</v>
      </c>
      <c r="CJ42" s="144">
        <f ca="1">MAX(-Финансирование!CJ106-CJ39,0)-Финансирование!CJ107+Ввод!CI204</f>
        <v>0</v>
      </c>
      <c r="CK42" s="144">
        <f ca="1">MAX(-Финансирование!CK106-CK39,0)-Финансирование!CK107+Ввод!CJ204</f>
        <v>0</v>
      </c>
      <c r="CL42" s="144">
        <f ca="1">MAX(-Финансирование!CL106-CL39,0)-Финансирование!CL107+Ввод!CK204</f>
        <v>0</v>
      </c>
      <c r="CM42" s="144">
        <f ca="1">MAX(-Финансирование!CM106-CM39,0)-Финансирование!CM107+Ввод!CL204</f>
        <v>0</v>
      </c>
      <c r="CN42" s="144">
        <f ca="1">MAX(-Финансирование!CN106-CN39,0)-Финансирование!CN107+Ввод!CM204</f>
        <v>0</v>
      </c>
      <c r="CO42" s="144">
        <f ca="1">MAX(-Финансирование!CO106-CO39,0)-Финансирование!CO107+Ввод!CN204</f>
        <v>0</v>
      </c>
      <c r="CP42" s="144">
        <f ca="1">MAX(-Финансирование!CP106-CP39,0)-Финансирование!CP107+Ввод!CO204</f>
        <v>0</v>
      </c>
      <c r="CQ42" s="144">
        <f ca="1">MAX(-Финансирование!CQ106-CQ39,0)-Финансирование!CQ107+Ввод!CP204</f>
        <v>0</v>
      </c>
      <c r="CR42" s="144">
        <f ca="1">MAX(-Финансирование!CR106-CR39,0)-Финансирование!CR107+Ввод!CQ204</f>
        <v>0</v>
      </c>
      <c r="CS42" s="144">
        <f ca="1">MAX(-Финансирование!CS106-CS39,0)-Финансирование!CS107+Ввод!CR204</f>
        <v>0</v>
      </c>
      <c r="CT42" s="144">
        <f ca="1">MAX(-Финансирование!CT106-CT39,0)-Финансирование!CT107+Ввод!CS204</f>
        <v>0</v>
      </c>
      <c r="CU42" s="144">
        <f ca="1">MAX(-Финансирование!CU106-CU39,0)-Финансирование!CU107+Ввод!CT204</f>
        <v>0</v>
      </c>
      <c r="CV42" s="144">
        <f ca="1">MAX(-Финансирование!CV106-CV39,0)-Финансирование!CV107+Ввод!CU204</f>
        <v>0</v>
      </c>
      <c r="CW42" s="144">
        <f ca="1">MAX(-Финансирование!CW106-CW39,0)-Финансирование!CW107+Ввод!CV204</f>
        <v>0</v>
      </c>
      <c r="CX42" s="144">
        <f ca="1">MAX(-Финансирование!CX106-CX39,0)-Финансирование!CX107+Ввод!CW204</f>
        <v>0</v>
      </c>
      <c r="CY42" s="144">
        <f ca="1">MAX(-Финансирование!CY106-CY39,0)-Финансирование!CY107+Ввод!CX204</f>
        <v>0</v>
      </c>
      <c r="CZ42" s="144">
        <f ca="1">MAX(-Финансирование!CZ106-CZ39,0)-Финансирование!CZ107+Ввод!CY204</f>
        <v>0</v>
      </c>
      <c r="DA42" s="144">
        <f ca="1">MAX(-Финансирование!DA106-DA39,0)-Финансирование!DA107+Ввод!CZ204</f>
        <v>0</v>
      </c>
      <c r="DB42" s="144">
        <f ca="1">MAX(-Финансирование!DB106-DB39,0)-Финансирование!DB107+Ввод!DA204</f>
        <v>0</v>
      </c>
      <c r="DC42" s="144">
        <f ca="1">MAX(-Финансирование!DC106-DC39,0)-Финансирование!DC107+Ввод!DB204</f>
        <v>0</v>
      </c>
      <c r="DD42" s="144">
        <f ca="1">MAX(-Финансирование!DD106-DD39,0)-Финансирование!DD107+Ввод!DC204</f>
        <v>0</v>
      </c>
      <c r="DE42" s="144">
        <f ca="1">MAX(-Финансирование!DE106-DE39,0)-Финансирование!DE107+Ввод!DD204</f>
        <v>0</v>
      </c>
      <c r="DF42" s="144">
        <f ca="1">MAX(-Финансирование!DF106-DF39,0)-Финансирование!DF107+Ввод!DE204</f>
        <v>0</v>
      </c>
      <c r="DG42" s="144">
        <f ca="1">MAX(-Финансирование!DG106-DG39,0)-Финансирование!DG107+Ввод!DF204</f>
        <v>0</v>
      </c>
      <c r="DH42" s="144">
        <f ca="1">MAX(-Финансирование!DH106-DH39,0)-Финансирование!DH107+Ввод!DG204</f>
        <v>0</v>
      </c>
      <c r="DI42" s="144">
        <f ca="1">MAX(-Финансирование!DI106-DI39,0)-Финансирование!DI107+Ввод!DH204</f>
        <v>0</v>
      </c>
      <c r="DJ42" s="144">
        <f ca="1">MAX(-Финансирование!DJ106-DJ39,0)-Финансирование!DJ107+Ввод!DI204</f>
        <v>0</v>
      </c>
    </row>
    <row r="43" spans="1:117" x14ac:dyDescent="0.25">
      <c r="B43" s="33" t="s">
        <v>328</v>
      </c>
      <c r="H43" s="45" t="s">
        <v>138</v>
      </c>
      <c r="I43" s="144"/>
      <c r="J43" s="144">
        <f>Ввод!I232</f>
        <v>0</v>
      </c>
      <c r="K43" s="144">
        <f>Ввод!J232</f>
        <v>0</v>
      </c>
      <c r="L43" s="144">
        <f>Ввод!K232</f>
        <v>0</v>
      </c>
      <c r="M43" s="144">
        <f>Ввод!L232</f>
        <v>0</v>
      </c>
      <c r="N43" s="144">
        <f>Ввод!M232</f>
        <v>0</v>
      </c>
      <c r="O43" s="144">
        <f>Ввод!N232</f>
        <v>0</v>
      </c>
      <c r="P43" s="144">
        <f>Ввод!O232</f>
        <v>0</v>
      </c>
      <c r="Q43" s="144">
        <f>Ввод!P232</f>
        <v>0</v>
      </c>
      <c r="R43" s="144">
        <f>Ввод!Q232</f>
        <v>0</v>
      </c>
      <c r="S43" s="144">
        <f>Ввод!R232</f>
        <v>0</v>
      </c>
      <c r="T43" s="144">
        <f>Ввод!S232</f>
        <v>0</v>
      </c>
      <c r="U43" s="144">
        <f>Ввод!T232</f>
        <v>0</v>
      </c>
      <c r="V43" s="144">
        <f>Ввод!U232</f>
        <v>0</v>
      </c>
      <c r="W43" s="144">
        <f>Ввод!V232</f>
        <v>0</v>
      </c>
      <c r="X43" s="144">
        <f>Ввод!W232</f>
        <v>0</v>
      </c>
      <c r="Y43" s="144">
        <f>Ввод!X232</f>
        <v>0</v>
      </c>
      <c r="Z43" s="144">
        <f>Ввод!Y232</f>
        <v>0</v>
      </c>
      <c r="AA43" s="144">
        <f>Ввод!Z232</f>
        <v>0</v>
      </c>
      <c r="AB43" s="144">
        <f>Ввод!AA232</f>
        <v>0</v>
      </c>
      <c r="AC43" s="144">
        <f>Ввод!AB232</f>
        <v>0</v>
      </c>
      <c r="AD43" s="144">
        <f>Ввод!AC232</f>
        <v>0</v>
      </c>
      <c r="AE43" s="144">
        <f>Ввод!AD232</f>
        <v>0</v>
      </c>
      <c r="AF43" s="144">
        <f>Ввод!AE232</f>
        <v>0</v>
      </c>
      <c r="AG43" s="144">
        <f>Ввод!AF232</f>
        <v>0</v>
      </c>
      <c r="AH43" s="144">
        <f>Ввод!AG232</f>
        <v>0</v>
      </c>
      <c r="AI43" s="144">
        <f>Ввод!AH232</f>
        <v>0</v>
      </c>
      <c r="AJ43" s="144">
        <f>Ввод!AI232</f>
        <v>0</v>
      </c>
      <c r="AK43" s="144">
        <f>Ввод!AJ232</f>
        <v>0</v>
      </c>
      <c r="AL43" s="144">
        <f>Ввод!AK232</f>
        <v>0</v>
      </c>
      <c r="AM43" s="144">
        <f>Ввод!AL232</f>
        <v>0</v>
      </c>
      <c r="AN43" s="144">
        <f>Ввод!AM232</f>
        <v>0</v>
      </c>
      <c r="AO43" s="144">
        <f>Ввод!AN232</f>
        <v>0</v>
      </c>
      <c r="AP43" s="144">
        <f>Ввод!AO232</f>
        <v>0</v>
      </c>
      <c r="AQ43" s="144">
        <f>Ввод!AP232</f>
        <v>0</v>
      </c>
      <c r="AR43" s="144">
        <f>Ввод!AQ232</f>
        <v>0</v>
      </c>
      <c r="AS43" s="144">
        <f>Ввод!AR232</f>
        <v>0</v>
      </c>
      <c r="AT43" s="144">
        <f>Ввод!AS232</f>
        <v>0</v>
      </c>
      <c r="AU43" s="144">
        <f>Ввод!AT232</f>
        <v>0</v>
      </c>
      <c r="AV43" s="144">
        <f>Ввод!AU232</f>
        <v>0</v>
      </c>
      <c r="AW43" s="144">
        <f>Ввод!AV232</f>
        <v>0</v>
      </c>
      <c r="AX43" s="144">
        <f>Ввод!AW232</f>
        <v>0</v>
      </c>
      <c r="AY43" s="144">
        <f>Ввод!AX232</f>
        <v>0</v>
      </c>
      <c r="AZ43" s="144">
        <f>Ввод!AY232</f>
        <v>0</v>
      </c>
      <c r="BA43" s="144">
        <f>Ввод!AZ232</f>
        <v>0</v>
      </c>
      <c r="BB43" s="144">
        <f>Ввод!BA232</f>
        <v>0</v>
      </c>
      <c r="BC43" s="144">
        <f>Ввод!BB232</f>
        <v>0</v>
      </c>
      <c r="BD43" s="144">
        <f>Ввод!BC232</f>
        <v>0</v>
      </c>
      <c r="BE43" s="144">
        <f>Ввод!BD232</f>
        <v>0</v>
      </c>
      <c r="BF43" s="144">
        <f>Ввод!BE232</f>
        <v>0</v>
      </c>
      <c r="BG43" s="144">
        <f>Ввод!BF232</f>
        <v>0</v>
      </c>
      <c r="BH43" s="144">
        <f>Ввод!BG232</f>
        <v>0</v>
      </c>
      <c r="BI43" s="144">
        <f>Ввод!BH232</f>
        <v>0</v>
      </c>
      <c r="BJ43" s="144">
        <f>Ввод!BI232</f>
        <v>0</v>
      </c>
      <c r="BK43" s="144">
        <f>Ввод!BJ232</f>
        <v>0</v>
      </c>
      <c r="BL43" s="144">
        <f>Ввод!BK232</f>
        <v>0</v>
      </c>
      <c r="BM43" s="144">
        <f>Ввод!BL232</f>
        <v>0</v>
      </c>
      <c r="BN43" s="144">
        <f>Ввод!BM232</f>
        <v>0</v>
      </c>
      <c r="BO43" s="144">
        <f>Ввод!BN232</f>
        <v>0</v>
      </c>
      <c r="BP43" s="144">
        <f>Ввод!BO232</f>
        <v>0</v>
      </c>
      <c r="BQ43" s="144">
        <f>Ввод!BP232</f>
        <v>0</v>
      </c>
      <c r="BR43" s="144">
        <f>Ввод!BQ232</f>
        <v>0</v>
      </c>
      <c r="BS43" s="144">
        <f>Ввод!BR232</f>
        <v>0</v>
      </c>
      <c r="BT43" s="144">
        <f>Ввод!BS232</f>
        <v>0</v>
      </c>
      <c r="BU43" s="144">
        <f>Ввод!BT232</f>
        <v>0</v>
      </c>
      <c r="BV43" s="144">
        <f>Ввод!BU232</f>
        <v>0</v>
      </c>
      <c r="BW43" s="144">
        <f>Ввод!BV232</f>
        <v>0</v>
      </c>
      <c r="BX43" s="144">
        <f>Ввод!BW232</f>
        <v>0</v>
      </c>
      <c r="BY43" s="144">
        <f>Ввод!BX232</f>
        <v>0</v>
      </c>
      <c r="BZ43" s="144">
        <f>Ввод!BY232</f>
        <v>0</v>
      </c>
      <c r="CA43" s="144">
        <f>Ввод!BZ232</f>
        <v>0</v>
      </c>
      <c r="CB43" s="144">
        <f>Ввод!CA232</f>
        <v>0</v>
      </c>
      <c r="CC43" s="144">
        <f>Ввод!CB232</f>
        <v>0</v>
      </c>
      <c r="CD43" s="144">
        <f>Ввод!CC232</f>
        <v>0</v>
      </c>
      <c r="CE43" s="144">
        <f>Ввод!CD232</f>
        <v>0</v>
      </c>
      <c r="CF43" s="144">
        <f>Ввод!CE232</f>
        <v>0</v>
      </c>
      <c r="CG43" s="144">
        <f>Ввод!CF232</f>
        <v>0</v>
      </c>
      <c r="CH43" s="144">
        <f>Ввод!CG232</f>
        <v>0</v>
      </c>
      <c r="CI43" s="144">
        <f>Ввод!CH232</f>
        <v>0</v>
      </c>
      <c r="CJ43" s="144">
        <f>Ввод!CI232</f>
        <v>0</v>
      </c>
      <c r="CK43" s="144">
        <f>Ввод!CJ232</f>
        <v>0</v>
      </c>
      <c r="CL43" s="144">
        <f>Ввод!CK232</f>
        <v>0</v>
      </c>
      <c r="CM43" s="144">
        <f>Ввод!CL232</f>
        <v>0</v>
      </c>
      <c r="CN43" s="144">
        <f>Ввод!CM232</f>
        <v>0</v>
      </c>
      <c r="CO43" s="144">
        <f>Ввод!CN232</f>
        <v>0</v>
      </c>
      <c r="CP43" s="144">
        <f>Ввод!CO232</f>
        <v>0</v>
      </c>
      <c r="CQ43" s="144">
        <f>Ввод!CP232</f>
        <v>0</v>
      </c>
      <c r="CR43" s="144">
        <f>Ввод!CQ232</f>
        <v>0</v>
      </c>
      <c r="CS43" s="144">
        <f>Ввод!CR232</f>
        <v>0</v>
      </c>
      <c r="CT43" s="144">
        <f>Ввод!CS232</f>
        <v>0</v>
      </c>
      <c r="CU43" s="144">
        <f>Ввод!CT232</f>
        <v>0</v>
      </c>
      <c r="CV43" s="144">
        <f>Ввод!CU232</f>
        <v>0</v>
      </c>
      <c r="CW43" s="144">
        <f>Ввод!CV232</f>
        <v>0</v>
      </c>
      <c r="CX43" s="144">
        <f>Ввод!CW232</f>
        <v>0</v>
      </c>
      <c r="CY43" s="144">
        <f>Ввод!CX232</f>
        <v>0</v>
      </c>
      <c r="CZ43" s="144">
        <f>Ввод!CY232</f>
        <v>0</v>
      </c>
      <c r="DA43" s="144">
        <f>Ввод!CZ232</f>
        <v>0</v>
      </c>
      <c r="DB43" s="144">
        <f>Ввод!DA232</f>
        <v>0</v>
      </c>
      <c r="DC43" s="144">
        <f>Ввод!DB232</f>
        <v>0</v>
      </c>
      <c r="DD43" s="144">
        <f>Ввод!DC232</f>
        <v>0</v>
      </c>
      <c r="DE43" s="144">
        <f>Ввод!DD232</f>
        <v>0</v>
      </c>
      <c r="DF43" s="144">
        <f>Ввод!DE232</f>
        <v>0</v>
      </c>
      <c r="DG43" s="144">
        <f>Ввод!DF232</f>
        <v>0</v>
      </c>
      <c r="DH43" s="144">
        <f>Ввод!DG232</f>
        <v>0</v>
      </c>
      <c r="DI43" s="144">
        <f>Ввод!DH232</f>
        <v>0</v>
      </c>
      <c r="DJ43" s="144">
        <f>Ввод!DI232</f>
        <v>0</v>
      </c>
      <c r="DK43">
        <f>Ввод!DJ242</f>
        <v>68.596846687487385</v>
      </c>
      <c r="DL43">
        <f>Ввод!DK242</f>
        <v>0</v>
      </c>
      <c r="DM43">
        <f>Ввод!DL242</f>
        <v>0</v>
      </c>
    </row>
    <row r="44" spans="1:117" x14ac:dyDescent="0.25">
      <c r="B44" s="29" t="s">
        <v>329</v>
      </c>
      <c r="H44" s="45" t="s">
        <v>138</v>
      </c>
      <c r="I44" s="144"/>
      <c r="J44" s="144">
        <f>(J36+J37+J38+J39-J24-J25)*Ввод!$G$153</f>
        <v>58.745929337150059</v>
      </c>
      <c r="K44" s="144">
        <f ca="1">(K36+K37+K38+K39-K24-K25)*Ввод!$G$153</f>
        <v>52.858595623970814</v>
      </c>
      <c r="L44" s="144">
        <f ca="1">(L36+L37+L38+L39-L24-L25)*Ввод!$G$153</f>
        <v>52.301304060965279</v>
      </c>
      <c r="M44" s="144">
        <f ca="1">(M36+M37+M38+M39-M24-M25)*Ввод!$G$153</f>
        <v>58.425241797075778</v>
      </c>
      <c r="N44" s="144">
        <f ca="1">(N36+N37+N38+N39-N24-N25)*Ввод!$G$153</f>
        <v>61.820439635982396</v>
      </c>
      <c r="O44" s="144">
        <f ca="1">(O36+O37+O38+O39-O24-O25)*Ввод!$G$153</f>
        <v>67.464662677863842</v>
      </c>
      <c r="P44" s="144">
        <f ca="1">(P36+P37+P38+P39-P24-P25)*Ввод!$G$153</f>
        <v>69.770075386510115</v>
      </c>
      <c r="Q44" s="144">
        <f ca="1">(Q36+Q37+Q38+Q39-Q24-Q25)*Ввод!$G$153</f>
        <v>76.041011272937894</v>
      </c>
      <c r="R44" s="144">
        <f ca="1">(R36+R37+R38+R39-R24-R25)*Ввод!$G$153</f>
        <v>79.994266964815196</v>
      </c>
      <c r="S44" s="144">
        <f ca="1">(S36+S37+S38+S39-S24-S25)*Ввод!$G$153</f>
        <v>106.24696295793019</v>
      </c>
      <c r="T44" s="144">
        <f ca="1">(T36+T37+T38+T39-T24-T25)*Ввод!$G$153</f>
        <v>71.987855854325218</v>
      </c>
      <c r="U44" s="144">
        <f ca="1">(U36+U37+U38+U39-U24-U25)*Ввод!$G$153</f>
        <v>77.820756299318049</v>
      </c>
      <c r="V44" s="144">
        <f ca="1">(V36+V37+V38+V39-V24-V25)*Ввод!$G$153</f>
        <v>81.384658470188668</v>
      </c>
      <c r="W44" s="144">
        <f ca="1">(W36+W37+W38+W39-W24-W25)*Ввод!$G$153</f>
        <v>73.815071215302567</v>
      </c>
      <c r="X44" s="144">
        <f ca="1">(X36+X37+X38+X39-X24-X25)*Ввод!$G$153</f>
        <v>73.106377539104329</v>
      </c>
      <c r="Y44" s="144">
        <f ca="1">(Y36+Y37+Y38+Y39-Y24-Y25)*Ввод!$G$153</f>
        <v>79.778915570557032</v>
      </c>
      <c r="Z44" s="144">
        <f ca="1">(Z36+Z37+Z38+Z39-Z24-Z25)*Ввод!$G$153</f>
        <v>83.433189911745046</v>
      </c>
      <c r="AA44" s="144">
        <f ca="1">(AA36+AA37+AA38+AA39-AA24-AA25)*Ввод!$G$153</f>
        <v>75.500261906732305</v>
      </c>
      <c r="AB44" s="144">
        <f ca="1">(AB36+AB37+AB38+AB39-AB24-AB25)*Ввод!$G$153</f>
        <v>74.759047009800668</v>
      </c>
      <c r="AC44" s="144">
        <f ca="1">(AC36+AC37+AC38+AC39-AC24-AC25)*Ввод!$G$153</f>
        <v>81.691781936320211</v>
      </c>
      <c r="AD44" s="144">
        <f ca="1">(AD36+AD37+AD38+AD39-AD24-AD25)*Ввод!$G$153</f>
        <v>85.488397909151388</v>
      </c>
      <c r="AE44" s="144">
        <f ca="1">(AE36+AE37+AE38+AE39-AE24-AE25)*Ввод!$G$153</f>
        <v>77.24289236939282</v>
      </c>
      <c r="AF44" s="144">
        <f ca="1">(AF36+AF37+AF38+AF39-AF24-AF25)*Ввод!$G$153</f>
        <v>76.471970417321401</v>
      </c>
      <c r="AG44" s="144">
        <f ca="1">(AG36+AG37+AG38+AG39-AG24-AG25)*Ввод!$G$153</f>
        <v>83.678409196975409</v>
      </c>
      <c r="AH44" s="144">
        <f ca="1">(AH36+AH37+AH38+AH39-AH24-AH25)*Ввод!$G$153</f>
        <v>87.702187011378342</v>
      </c>
      <c r="AI44" s="144">
        <f ca="1">(AI36+AI37+AI38+AI39-AI24-AI25)*Ввод!$G$153</f>
        <v>79.137400298127247</v>
      </c>
      <c r="AJ44" s="144">
        <f ca="1">(AJ36+AJ37+AJ38+AJ39-AJ24-AJ25)*Ввод!$G$153</f>
        <v>78.335635836080272</v>
      </c>
      <c r="AK44" s="144">
        <f ca="1">(AK36+AK37+AK38+AK39-AK24-AK25)*Ввод!$G$153</f>
        <v>85.827706255098363</v>
      </c>
      <c r="AL44" s="144">
        <f ca="1">(AL36+AL37+AL38+AL39-AL24-AL25)*Ввод!$G$153</f>
        <v>90.21190102075532</v>
      </c>
      <c r="AM44" s="144">
        <f ca="1">(AM36+AM37+AM38+AM39-AM24-AM25)*Ввод!$G$153</f>
        <v>81.313039083279477</v>
      </c>
      <c r="AN44" s="144">
        <f ca="1">(AN36+AN37+AN38+AN39-AN24-AN25)*Ввод!$G$153</f>
        <v>80.48290484362154</v>
      </c>
      <c r="AO44" s="144">
        <f ca="1">(AO36+AO37+AO38+AO39-AO24-AO25)*Ввод!$G$153</f>
        <v>88.270868705716637</v>
      </c>
      <c r="AP44" s="144">
        <f ca="1">(AP36+AP37+AP38+AP39-AP24-AP25)*Ввод!$G$153</f>
        <v>92.539195747215558</v>
      </c>
      <c r="AQ44" s="144">
        <f ca="1">(AQ36+AQ37+AQ38+AQ39-AQ24-AQ25)*Ввод!$G$153</f>
        <v>83.288237878710461</v>
      </c>
      <c r="AR44" s="144">
        <f ca="1">(AR36+AR37+AR38+AR39-AR24-AR25)*Ввод!$G$153</f>
        <v>82.426983734177526</v>
      </c>
      <c r="AS44" s="144">
        <f ca="1">(AS36+AS37+AS38+AS39-AS24-AS25)*Ввод!$G$153</f>
        <v>90.522138009180495</v>
      </c>
      <c r="AT44" s="144">
        <f ca="1">(AT36+AT37+AT38+AT39-AT24-AT25)*Ввод!$G$153</f>
        <v>94.961276229027462</v>
      </c>
      <c r="AU44" s="144">
        <f ca="1">(AU36+AU37+AU38+AU39-AU24-AU25)*Ввод!$G$153</f>
        <v>85.351026974846576</v>
      </c>
      <c r="AV44" s="144">
        <f ca="1">(AV36+AV37+AV38+AV39-AV24-AV25)*Ввод!$G$153</f>
        <v>84.458414325258744</v>
      </c>
      <c r="AW44" s="144">
        <f ca="1">(AW36+AW37+AW38+AW39-AW24-AW25)*Ввод!$G$153</f>
        <v>92.873796980733886</v>
      </c>
      <c r="AX44" s="144">
        <f ca="1">(AX36+AX37+AX38+AX39-AX24-AX25)*Ввод!$G$153</f>
        <v>97.491133123235358</v>
      </c>
      <c r="AY44" s="144">
        <f ca="1">(AY36+AY37+AY38+AY39-AY24-AY25)*Ввод!$G$153</f>
        <v>87.509151270928101</v>
      </c>
      <c r="AZ44" s="144">
        <f ca="1">(AZ36+AZ37+AZ38+AZ39-AZ24-AZ25)*Ввод!$G$153</f>
        <v>86.584543394252378</v>
      </c>
      <c r="BA44" s="144">
        <f ca="1">(BA36+BA37+BA38+BA39-BA24-BA25)*Ввод!$G$153</f>
        <v>95.333795432744324</v>
      </c>
      <c r="BB44" s="144">
        <f ca="1">(BB36+BB37+BB38+BB39-BB24-BB25)*Ввод!$G$153</f>
        <v>99.992939504132806</v>
      </c>
      <c r="BC44" s="144">
        <f ca="1">(BC36+BC37+BC38+BC39-BC24-BC25)*Ввод!$G$153</f>
        <v>89.624835365654761</v>
      </c>
      <c r="BD44" s="144">
        <f ca="1">(BD36+BD37+BD38+BD39-BD24-BD25)*Ввод!$G$153</f>
        <v>88.672443101926348</v>
      </c>
      <c r="BE44" s="144">
        <f ca="1">(BE36+BE37+BE38+BE39-BE24-BE25)*Ввод!$G$153</f>
        <v>97.774323265497884</v>
      </c>
      <c r="BF44" s="144">
        <f ca="1">(BF36+BF37+BF38+BF39-BF24-BF25)*Ввод!$G$153</f>
        <v>102.77498727536502</v>
      </c>
      <c r="BG44" s="144">
        <f ca="1">(BG36+BG37+BG38+BG39-BG24-BG25)*Ввод!$G$153</f>
        <v>92.006574173699192</v>
      </c>
      <c r="BH44" s="144">
        <f ca="1">(BH36+BH37+BH38+BH39-BH24-BH25)*Ввод!$G$153</f>
        <v>91.020988658289468</v>
      </c>
      <c r="BI44" s="144">
        <f ca="1">(BI36+BI37+BI38+BI39-BI24-BI25)*Ввод!$G$153</f>
        <v>19.714393688819268</v>
      </c>
      <c r="BJ44" s="144">
        <f ca="1">(BJ36+BJ37+BJ38+BJ39-BJ24-BJ25)*Ввод!$G$153</f>
        <v>20</v>
      </c>
      <c r="BK44" s="144">
        <f ca="1">(BK36+BK37+BK38+BK39-BK24-BK25)*Ввод!$G$153</f>
        <v>20</v>
      </c>
      <c r="BL44" s="144">
        <f ca="1">(BL36+BL37+BL38+BL39-BL24-BL25)*Ввод!$G$153</f>
        <v>20</v>
      </c>
      <c r="BM44" s="144">
        <f ca="1">(BM36+BM37+BM38+BM39-BM24-BM25)*Ввод!$G$153</f>
        <v>20</v>
      </c>
      <c r="BN44" s="144">
        <f ca="1">(BN36+BN37+BN38+BN39-BN24-BN25)*Ввод!$G$153</f>
        <v>20</v>
      </c>
      <c r="BO44" s="144">
        <f ca="1">(BO36+BO37+BO38+BO39-BO24-BO25)*Ввод!$G$153</f>
        <v>20</v>
      </c>
      <c r="BP44" s="144">
        <f ca="1">(BP36+BP37+BP38+BP39-BP24-BP25)*Ввод!$G$153</f>
        <v>20</v>
      </c>
      <c r="BQ44" s="144">
        <f ca="1">(BQ36+BQ37+BQ38+BQ39-BQ24-BQ25)*Ввод!$G$153</f>
        <v>20</v>
      </c>
      <c r="BR44" s="144">
        <f ca="1">(BR36+BR37+BR38+BR39-BR24-BR25)*Ввод!$G$153</f>
        <v>20</v>
      </c>
      <c r="BS44" s="144">
        <f ca="1">(BS36+BS37+BS38+BS39-BS24-BS25)*Ввод!$G$153</f>
        <v>20</v>
      </c>
      <c r="BT44" s="144">
        <f ca="1">(BT36+BT37+BT38+BT39-BT24-BT25)*Ввод!$G$153</f>
        <v>20</v>
      </c>
      <c r="BU44" s="144">
        <f ca="1">(BU36+BU37+BU38+BU39-BU24-BU25)*Ввод!$G$153</f>
        <v>20</v>
      </c>
      <c r="BV44" s="144">
        <f ca="1">(BV36+BV37+BV38+BV39-BV24-BV25)*Ввод!$G$153</f>
        <v>20</v>
      </c>
      <c r="BW44" s="144">
        <f ca="1">(BW36+BW37+BW38+BW39-BW24-BW25)*Ввод!$G$153</f>
        <v>20</v>
      </c>
      <c r="BX44" s="144">
        <f ca="1">(BX36+BX37+BX38+BX39-BX24-BX25)*Ввод!$G$153</f>
        <v>20</v>
      </c>
      <c r="BY44" s="144">
        <f ca="1">(BY36+BY37+BY38+BY39-BY24-BY25)*Ввод!$G$153</f>
        <v>20</v>
      </c>
      <c r="BZ44" s="144">
        <f ca="1">(BZ36+BZ37+BZ38+BZ39-BZ24-BZ25)*Ввод!$G$153</f>
        <v>20</v>
      </c>
      <c r="CA44" s="144">
        <f ca="1">(CA36+CA37+CA38+CA39-CA24-CA25)*Ввод!$G$153</f>
        <v>20</v>
      </c>
      <c r="CB44" s="144">
        <f ca="1">(CB36+CB37+CB38+CB39-CB24-CB25)*Ввод!$G$153</f>
        <v>20</v>
      </c>
      <c r="CC44" s="144">
        <f ca="1">(CC36+CC37+CC38+CC39-CC24-CC25)*Ввод!$G$153</f>
        <v>20</v>
      </c>
      <c r="CD44" s="144">
        <f ca="1">(CD36+CD37+CD38+CD39-CD24-CD25)*Ввод!$G$153</f>
        <v>20</v>
      </c>
      <c r="CE44" s="144">
        <f ca="1">(CE36+CE37+CE38+CE39-CE24-CE25)*Ввод!$G$153</f>
        <v>20</v>
      </c>
      <c r="CF44" s="144">
        <f ca="1">(CF36+CF37+CF38+CF39-CF24-CF25)*Ввод!$G$153</f>
        <v>20</v>
      </c>
      <c r="CG44" s="144">
        <f ca="1">(CG36+CG37+CG38+CG39-CG24-CG25)*Ввод!$G$153</f>
        <v>20</v>
      </c>
      <c r="CH44" s="144">
        <f ca="1">(CH36+CH37+CH38+CH39-CH24-CH25)*Ввод!$G$153</f>
        <v>20</v>
      </c>
      <c r="CI44" s="144">
        <f ca="1">(CI36+CI37+CI38+CI39-CI24-CI25)*Ввод!$G$153</f>
        <v>20</v>
      </c>
      <c r="CJ44" s="144">
        <f ca="1">(CJ36+CJ37+CJ38+CJ39-CJ24-CJ25)*Ввод!$G$153</f>
        <v>20</v>
      </c>
      <c r="CK44" s="144">
        <f ca="1">(CK36+CK37+CK38+CK39-CK24-CK25)*Ввод!$G$153</f>
        <v>20</v>
      </c>
      <c r="CL44" s="144">
        <f ca="1">(CL36+CL37+CL38+CL39-CL24-CL25)*Ввод!$G$153</f>
        <v>20</v>
      </c>
      <c r="CM44" s="144">
        <f ca="1">(CM36+CM37+CM38+CM39-CM24-CM25)*Ввод!$G$153</f>
        <v>20</v>
      </c>
      <c r="CN44" s="144">
        <f ca="1">(CN36+CN37+CN38+CN39-CN24-CN25)*Ввод!$G$153</f>
        <v>20</v>
      </c>
      <c r="CO44" s="144">
        <f ca="1">(CO36+CO37+CO38+CO39-CO24-CO25)*Ввод!$G$153</f>
        <v>20</v>
      </c>
      <c r="CP44" s="144">
        <f ca="1">(CP36+CP37+CP38+CP39-CP24-CP25)*Ввод!$G$153</f>
        <v>20</v>
      </c>
      <c r="CQ44" s="144">
        <f ca="1">(CQ36+CQ37+CQ38+CQ39-CQ24-CQ25)*Ввод!$G$153</f>
        <v>20</v>
      </c>
      <c r="CR44" s="144">
        <f ca="1">(CR36+CR37+CR38+CR39-CR24-CR25)*Ввод!$G$153</f>
        <v>20</v>
      </c>
      <c r="CS44" s="144">
        <f ca="1">(CS36+CS37+CS38+CS39-CS24-CS25)*Ввод!$G$153</f>
        <v>20</v>
      </c>
      <c r="CT44" s="144">
        <f ca="1">(CT36+CT37+CT38+CT39-CT24-CT25)*Ввод!$G$153</f>
        <v>20</v>
      </c>
      <c r="CU44" s="144">
        <f ca="1">(CU36+CU37+CU38+CU39-CU24-CU25)*Ввод!$G$153</f>
        <v>20</v>
      </c>
      <c r="CV44" s="144">
        <f ca="1">(CV36+CV37+CV38+CV39-CV24-CV25)*Ввод!$G$153</f>
        <v>20</v>
      </c>
      <c r="CW44" s="144">
        <f ca="1">(CW36+CW37+CW38+CW39-CW24-CW25)*Ввод!$G$153</f>
        <v>20</v>
      </c>
      <c r="CX44" s="144">
        <f ca="1">(CX36+CX37+CX38+CX39-CX24-CX25)*Ввод!$G$153</f>
        <v>20</v>
      </c>
      <c r="CY44" s="144">
        <f ca="1">(CY36+CY37+CY38+CY39-CY24-CY25)*Ввод!$G$153</f>
        <v>20</v>
      </c>
      <c r="CZ44" s="144">
        <f ca="1">(CZ36+CZ37+CZ38+CZ39-CZ24-CZ25)*Ввод!$G$153</f>
        <v>20</v>
      </c>
      <c r="DA44" s="144">
        <f ca="1">(DA36+DA37+DA38+DA39-DA24-DA25)*Ввод!$G$153</f>
        <v>20</v>
      </c>
      <c r="DB44" s="144">
        <f ca="1">(DB36+DB37+DB38+DB39-DB24-DB25)*Ввод!$G$153</f>
        <v>20</v>
      </c>
      <c r="DC44" s="144">
        <f ca="1">(DC36+DC37+DC38+DC39-DC24-DC25)*Ввод!$G$153</f>
        <v>20</v>
      </c>
      <c r="DD44" s="144">
        <f ca="1">(DD36+DD37+DD38+DD39-DD24-DD25)*Ввод!$G$153</f>
        <v>20</v>
      </c>
      <c r="DE44" s="144">
        <f ca="1">(DE36+DE37+DE38+DE39-DE24-DE25)*Ввод!$G$153</f>
        <v>20</v>
      </c>
      <c r="DF44" s="144">
        <f ca="1">(DF36+DF37+DF38+DF39-DF24-DF25)*Ввод!$G$153</f>
        <v>20</v>
      </c>
      <c r="DG44" s="144">
        <f ca="1">(DG36+DG37+DG38+DG39-DG24-DG25)*Ввод!$G$153</f>
        <v>20</v>
      </c>
      <c r="DH44" s="144">
        <f ca="1">(DH36+DH37+DH38+DH39-DH24-DH25)*Ввод!$G$153</f>
        <v>20</v>
      </c>
      <c r="DI44" s="144">
        <f ca="1">(DI36+DI37+DI38+DI39-DI24-DI25)*Ввод!$G$153</f>
        <v>20</v>
      </c>
      <c r="DJ44" s="144">
        <f ca="1">(DJ36+DJ37+DJ38+DJ39-DJ24-DJ25)*Ввод!$G$153</f>
        <v>20</v>
      </c>
    </row>
    <row r="45" spans="1:117" s="28" customFormat="1" x14ac:dyDescent="0.25">
      <c r="A45" s="46"/>
      <c r="B45" s="156" t="s">
        <v>330</v>
      </c>
      <c r="H45" s="149" t="s">
        <v>138</v>
      </c>
      <c r="I45" s="150"/>
      <c r="J45" s="150">
        <f t="shared" ref="J45:BU45" ca="1" si="12">SUM(J36,J37,J38,J39,J40,J44)*N(J$14&lt;&gt;0)</f>
        <v>2996.0423961946526</v>
      </c>
      <c r="K45" s="150">
        <f t="shared" ca="1" si="12"/>
        <v>2695.7883768225115</v>
      </c>
      <c r="L45" s="150">
        <f t="shared" ca="1" si="12"/>
        <v>2667.3665071092291</v>
      </c>
      <c r="M45" s="150">
        <f t="shared" ca="1" si="12"/>
        <v>3093.6873316508645</v>
      </c>
      <c r="N45" s="150">
        <f t="shared" ca="1" si="12"/>
        <v>3376.8424214351021</v>
      </c>
      <c r="O45" s="150">
        <f t="shared" ca="1" si="12"/>
        <v>3666.6977965710557</v>
      </c>
      <c r="P45" s="150">
        <f t="shared" ca="1" si="12"/>
        <v>3787.2738447120159</v>
      </c>
      <c r="Q45" s="150">
        <f t="shared" ca="1" si="12"/>
        <v>5714.091574919833</v>
      </c>
      <c r="R45" s="150">
        <f t="shared" ca="1" si="12"/>
        <v>104989.70761520558</v>
      </c>
      <c r="S45" s="150">
        <f t="shared" ca="1" si="12"/>
        <v>5833.5951108544396</v>
      </c>
      <c r="T45" s="150">
        <f t="shared" ca="1" si="12"/>
        <v>4091.3806485705859</v>
      </c>
      <c r="U45" s="150">
        <f t="shared" ca="1" si="12"/>
        <v>4559.8585712652211</v>
      </c>
      <c r="V45" s="150">
        <f t="shared" ca="1" si="12"/>
        <v>4896.6175819796217</v>
      </c>
      <c r="W45" s="150">
        <f t="shared" ca="1" si="12"/>
        <v>4519.5686319804308</v>
      </c>
      <c r="X45" s="150">
        <f t="shared" ca="1" si="12"/>
        <v>4491.4252544943201</v>
      </c>
      <c r="Y45" s="150">
        <f t="shared" ca="1" si="12"/>
        <v>4824.7246940984087</v>
      </c>
      <c r="Z45" s="150">
        <f t="shared" ca="1" si="12"/>
        <v>4980.0926854989975</v>
      </c>
      <c r="AA45" s="150">
        <f t="shared" ca="1" si="12"/>
        <v>4569.5133572433479</v>
      </c>
      <c r="AB45" s="150">
        <f t="shared" ca="1" si="12"/>
        <v>4524.7113974998338</v>
      </c>
      <c r="AC45" s="150">
        <f t="shared" ca="1" si="12"/>
        <v>4862.28087875233</v>
      </c>
      <c r="AD45" s="150">
        <f t="shared" ca="1" si="12"/>
        <v>5023.9082933667205</v>
      </c>
      <c r="AE45" s="150">
        <f t="shared" ca="1" si="12"/>
        <v>4593.3875108390339</v>
      </c>
      <c r="AF45" s="150">
        <f t="shared" ca="1" si="12"/>
        <v>4544.0704912833908</v>
      </c>
      <c r="AG45" s="150">
        <f t="shared" ca="1" si="12"/>
        <v>5119.8808174225223</v>
      </c>
      <c r="AH45" s="150">
        <f t="shared" ca="1" si="12"/>
        <v>5304.0838148556113</v>
      </c>
      <c r="AI45" s="150">
        <f t="shared" ca="1" si="12"/>
        <v>4853.3149488450845</v>
      </c>
      <c r="AJ45" s="150">
        <f t="shared" ca="1" si="12"/>
        <v>4804.5054820687083</v>
      </c>
      <c r="AK45" s="150">
        <f t="shared" ca="1" si="12"/>
        <v>5993.517631362698</v>
      </c>
      <c r="AL45" s="150">
        <f t="shared" ca="1" si="12"/>
        <v>6191.4695632895618</v>
      </c>
      <c r="AM45" s="150">
        <f t="shared" ca="1" si="12"/>
        <v>5729.0782883482407</v>
      </c>
      <c r="AN45" s="150">
        <f t="shared" ca="1" si="12"/>
        <v>5678.2855061246582</v>
      </c>
      <c r="AO45" s="150">
        <f t="shared" ca="1" si="12"/>
        <v>6060.1098075704722</v>
      </c>
      <c r="AP45" s="150">
        <f t="shared" ca="1" si="12"/>
        <v>6254.5274172494737</v>
      </c>
      <c r="AQ45" s="150">
        <f t="shared" ca="1" si="12"/>
        <v>5773.5569934974892</v>
      </c>
      <c r="AR45" s="150">
        <f t="shared" ca="1" si="12"/>
        <v>5719.5576728746464</v>
      </c>
      <c r="AS45" s="150">
        <f t="shared" ca="1" si="12"/>
        <v>6117.4321164537505</v>
      </c>
      <c r="AT45" s="150">
        <f t="shared" ca="1" si="12"/>
        <v>6322.9474030365509</v>
      </c>
      <c r="AU45" s="150">
        <f t="shared" ca="1" si="12"/>
        <v>5822.0423227242118</v>
      </c>
      <c r="AV45" s="150">
        <f t="shared" ca="1" si="12"/>
        <v>5764.8358414834993</v>
      </c>
      <c r="AW45" s="150">
        <f t="shared" ca="1" si="12"/>
        <v>6179.4369965301594</v>
      </c>
      <c r="AX45" s="150">
        <f t="shared" ca="1" si="12"/>
        <v>6398.4384042122956</v>
      </c>
      <c r="AY45" s="150">
        <f t="shared" ca="1" si="12"/>
        <v>5875.9759736422948</v>
      </c>
      <c r="AZ45" s="150">
        <f t="shared" ca="1" si="12"/>
        <v>5815.5417556587345</v>
      </c>
      <c r="BA45" s="150">
        <f t="shared" ca="1" si="12"/>
        <v>5826.0058706552472</v>
      </c>
      <c r="BB45" s="150">
        <f t="shared" ca="1" si="12"/>
        <v>6061.5495855729496</v>
      </c>
      <c r="BC45" s="150">
        <f t="shared" ca="1" si="12"/>
        <v>5533.808097042036</v>
      </c>
      <c r="BD45" s="150">
        <f t="shared" ca="1" si="12"/>
        <v>5486.3731527923392</v>
      </c>
      <c r="BE45" s="150">
        <f t="shared" ca="1" si="12"/>
        <v>5950.8121302939435</v>
      </c>
      <c r="BF45" s="150">
        <f t="shared" ca="1" si="12"/>
        <v>6205.1959071253186</v>
      </c>
      <c r="BG45" s="150">
        <f t="shared" ca="1" si="12"/>
        <v>5656.4643756109745</v>
      </c>
      <c r="BH45" s="150">
        <f t="shared" ca="1" si="12"/>
        <v>5605.765482520721</v>
      </c>
      <c r="BI45" s="150">
        <f t="shared" ca="1" si="12"/>
        <v>0</v>
      </c>
      <c r="BJ45" s="150">
        <f t="shared" ca="1" si="12"/>
        <v>0</v>
      </c>
      <c r="BK45" s="150">
        <f t="shared" ca="1" si="12"/>
        <v>0</v>
      </c>
      <c r="BL45" s="150">
        <f t="shared" ca="1" si="12"/>
        <v>0</v>
      </c>
      <c r="BM45" s="150">
        <f t="shared" ca="1" si="12"/>
        <v>0</v>
      </c>
      <c r="BN45" s="150">
        <f t="shared" ca="1" si="12"/>
        <v>0</v>
      </c>
      <c r="BO45" s="150">
        <f t="shared" ca="1" si="12"/>
        <v>0</v>
      </c>
      <c r="BP45" s="150">
        <f t="shared" ca="1" si="12"/>
        <v>0</v>
      </c>
      <c r="BQ45" s="150">
        <f t="shared" ca="1" si="12"/>
        <v>0</v>
      </c>
      <c r="BR45" s="150">
        <f t="shared" ca="1" si="12"/>
        <v>0</v>
      </c>
      <c r="BS45" s="150">
        <f t="shared" ca="1" si="12"/>
        <v>0</v>
      </c>
      <c r="BT45" s="150">
        <f t="shared" ca="1" si="12"/>
        <v>0</v>
      </c>
      <c r="BU45" s="150">
        <f t="shared" ca="1" si="12"/>
        <v>0</v>
      </c>
      <c r="BV45" s="150">
        <f t="shared" ref="BV45:DI45" ca="1" si="13">SUM(BV36,BV37,BV38,BV39,BV40,BV44)*N(BV$14&lt;&gt;0)</f>
        <v>0</v>
      </c>
      <c r="BW45" s="150">
        <f t="shared" ca="1" si="13"/>
        <v>0</v>
      </c>
      <c r="BX45" s="150">
        <f t="shared" ca="1" si="13"/>
        <v>0</v>
      </c>
      <c r="BY45" s="150">
        <f t="shared" ca="1" si="13"/>
        <v>0</v>
      </c>
      <c r="BZ45" s="150">
        <f t="shared" ca="1" si="13"/>
        <v>0</v>
      </c>
      <c r="CA45" s="150">
        <f t="shared" ca="1" si="13"/>
        <v>0</v>
      </c>
      <c r="CB45" s="150">
        <f t="shared" ca="1" si="13"/>
        <v>0</v>
      </c>
      <c r="CC45" s="150">
        <f t="shared" ca="1" si="13"/>
        <v>0</v>
      </c>
      <c r="CD45" s="150">
        <f t="shared" ca="1" si="13"/>
        <v>0</v>
      </c>
      <c r="CE45" s="150">
        <f t="shared" ca="1" si="13"/>
        <v>0</v>
      </c>
      <c r="CF45" s="150">
        <f t="shared" ca="1" si="13"/>
        <v>0</v>
      </c>
      <c r="CG45" s="150">
        <f t="shared" ca="1" si="13"/>
        <v>0</v>
      </c>
      <c r="CH45" s="150">
        <f t="shared" ca="1" si="13"/>
        <v>0</v>
      </c>
      <c r="CI45" s="150">
        <f t="shared" ca="1" si="13"/>
        <v>0</v>
      </c>
      <c r="CJ45" s="150">
        <f t="shared" ca="1" si="13"/>
        <v>0</v>
      </c>
      <c r="CK45" s="150">
        <f t="shared" ca="1" si="13"/>
        <v>0</v>
      </c>
      <c r="CL45" s="150">
        <f t="shared" ca="1" si="13"/>
        <v>0</v>
      </c>
      <c r="CM45" s="150">
        <f t="shared" ca="1" si="13"/>
        <v>0</v>
      </c>
      <c r="CN45" s="150">
        <f t="shared" ca="1" si="13"/>
        <v>0</v>
      </c>
      <c r="CO45" s="150">
        <f t="shared" ca="1" si="13"/>
        <v>0</v>
      </c>
      <c r="CP45" s="150">
        <f t="shared" ca="1" si="13"/>
        <v>0</v>
      </c>
      <c r="CQ45" s="150">
        <f t="shared" ca="1" si="13"/>
        <v>0</v>
      </c>
      <c r="CR45" s="150">
        <f t="shared" ca="1" si="13"/>
        <v>0</v>
      </c>
      <c r="CS45" s="150">
        <f t="shared" ca="1" si="13"/>
        <v>0</v>
      </c>
      <c r="CT45" s="150">
        <f t="shared" ca="1" si="13"/>
        <v>0</v>
      </c>
      <c r="CU45" s="150">
        <f t="shared" ca="1" si="13"/>
        <v>0</v>
      </c>
      <c r="CV45" s="150">
        <f t="shared" ca="1" si="13"/>
        <v>0</v>
      </c>
      <c r="CW45" s="150">
        <f t="shared" ca="1" si="13"/>
        <v>0</v>
      </c>
      <c r="CX45" s="150">
        <f t="shared" ca="1" si="13"/>
        <v>0</v>
      </c>
      <c r="CY45" s="150">
        <f t="shared" ca="1" si="13"/>
        <v>0</v>
      </c>
      <c r="CZ45" s="150">
        <f t="shared" ca="1" si="13"/>
        <v>0</v>
      </c>
      <c r="DA45" s="150">
        <f t="shared" ca="1" si="13"/>
        <v>0</v>
      </c>
      <c r="DB45" s="150">
        <f t="shared" ca="1" si="13"/>
        <v>0</v>
      </c>
      <c r="DC45" s="150">
        <f t="shared" ca="1" si="13"/>
        <v>0</v>
      </c>
      <c r="DD45" s="150">
        <f t="shared" ca="1" si="13"/>
        <v>0</v>
      </c>
      <c r="DE45" s="150">
        <f t="shared" ca="1" si="13"/>
        <v>0</v>
      </c>
      <c r="DF45" s="150">
        <f t="shared" ca="1" si="13"/>
        <v>0</v>
      </c>
      <c r="DG45" s="150">
        <f t="shared" ca="1" si="13"/>
        <v>0</v>
      </c>
      <c r="DH45" s="150">
        <f t="shared" ca="1" si="13"/>
        <v>0</v>
      </c>
      <c r="DI45" s="150">
        <f t="shared" ca="1" si="13"/>
        <v>0</v>
      </c>
      <c r="DJ45" s="150">
        <f ca="1">SUM(DJ36,DJ37,DJ38,DJ39,DJ40,DJ44)*N(DJ$14&lt;&gt;0)</f>
        <v>0</v>
      </c>
    </row>
    <row r="46" spans="1:117" x14ac:dyDescent="0.25">
      <c r="B46" s="29" t="s">
        <v>444</v>
      </c>
      <c r="H46" s="45" t="s">
        <v>138</v>
      </c>
      <c r="I46" s="144"/>
      <c r="J46" s="144">
        <f ca="1">J45*IFERROR((Indexing!J28+Indexing!J32)/(Indexing!J28+Indexing!J30+Indexing!J32+Indexing!J33),0)</f>
        <v>2544.073060691861</v>
      </c>
      <c r="K46" s="144">
        <f ca="1">K45*IFERROR((Indexing!K28+Indexing!K32)/(Indexing!K28+Indexing!K30+Indexing!K32+Indexing!K33),0)</f>
        <v>2289.113997689507</v>
      </c>
      <c r="L46" s="144">
        <f ca="1">L45*IFERROR((Indexing!L28+Indexing!L32)/(Indexing!L28+Indexing!L30+Indexing!L32+Indexing!L33),0)</f>
        <v>2264.979722031761</v>
      </c>
      <c r="M46" s="144">
        <f ca="1">M45*IFERROR((Indexing!M28+Indexing!M32)/(Indexing!M28+Indexing!M30+Indexing!M32+Indexing!M33),0)</f>
        <v>2626.9877250913582</v>
      </c>
      <c r="N46" s="144">
        <f ca="1">N45*IFERROR((Indexing!N28+Indexing!N32)/(Indexing!N28+Indexing!N30+Indexing!N32+Indexing!N33),0)</f>
        <v>2867.4273252895464</v>
      </c>
      <c r="O46" s="144">
        <f ca="1">O45*IFERROR((Indexing!O28+Indexing!O32)/(Indexing!O28+Indexing!O30+Indexing!O32+Indexing!O33),0)</f>
        <v>3113.5564362516343</v>
      </c>
      <c r="P46" s="144">
        <f ca="1">P45*IFERROR((Indexing!P28+Indexing!P32)/(Indexing!P28+Indexing!P30+Indexing!P32+Indexing!P33),0)</f>
        <v>3215.9429299239928</v>
      </c>
      <c r="Q46" s="144">
        <f ca="1">Q45*IFERROR((Indexing!Q28+Indexing!Q32)/(Indexing!Q28+Indexing!Q30+Indexing!Q32+Indexing!Q33),0)</f>
        <v>4852.0896969094183</v>
      </c>
      <c r="R46" s="144">
        <f ca="1">R45*IFERROR((Indexing!R28+Indexing!R32)/(Indexing!R28+Indexing!R30+Indexing!R32+Indexing!R33),0)</f>
        <v>89151.4376208467</v>
      </c>
      <c r="S46" s="144">
        <f ca="1">S45*IFERROR((Indexing!S28+Indexing!S32)/(Indexing!S28+Indexing!S30+Indexing!S32+Indexing!S33),0)</f>
        <v>4953.5654726910971</v>
      </c>
      <c r="T46" s="144">
        <f ca="1">T45*IFERROR((Indexing!T28+Indexing!T32)/(Indexing!T28+Indexing!T30+Indexing!T32+Indexing!T33),0)</f>
        <v>3474.1735638603977</v>
      </c>
      <c r="U46" s="144">
        <f ca="1">U45*IFERROR((Indexing!U28+Indexing!U32)/(Indexing!U28+Indexing!U30+Indexing!U32+Indexing!U33),0)</f>
        <v>3871.9790368971262</v>
      </c>
      <c r="V46" s="144">
        <f ca="1">V45*IFERROR((Indexing!V28+Indexing!V32)/(Indexing!V28+Indexing!V30+Indexing!V32+Indexing!V33),0)</f>
        <v>4157.9361142041471</v>
      </c>
      <c r="W46" s="144">
        <f ca="1">W45*IFERROR((Indexing!W28+Indexing!W32)/(Indexing!W28+Indexing!W30+Indexing!W32+Indexing!W33),0)</f>
        <v>3837.7670546896866</v>
      </c>
      <c r="X46" s="144">
        <f ca="1">X45*IFERROR((Indexing!X28+Indexing!X32)/(Indexing!X28+Indexing!X30+Indexing!X32+Indexing!X33),0)</f>
        <v>3813.8692591877816</v>
      </c>
      <c r="Y46" s="144">
        <f ca="1">Y45*IFERROR((Indexing!Y28+Indexing!Y32)/(Indexing!Y28+Indexing!Y30+Indexing!Y32+Indexing!Y33),0)</f>
        <v>4096.8886605545467</v>
      </c>
      <c r="Z46" s="144">
        <f ca="1">Z45*IFERROR((Indexing!Z28+Indexing!Z32)/(Indexing!Z28+Indexing!Z30+Indexing!Z32+Indexing!Z33),0)</f>
        <v>4228.8185430949534</v>
      </c>
      <c r="AA46" s="144">
        <f ca="1">AA45*IFERROR((Indexing!AA28+Indexing!AA32)/(Indexing!AA28+Indexing!AA30+Indexing!AA32+Indexing!AA33),0)</f>
        <v>3880.1773457544687</v>
      </c>
      <c r="AB46" s="144">
        <f ca="1">AB45*IFERROR((Indexing!AB28+Indexing!AB32)/(Indexing!AB28+Indexing!AB30+Indexing!AB32+Indexing!AB33),0)</f>
        <v>3842.1340059824938</v>
      </c>
      <c r="AC46" s="144">
        <f ca="1">AC45*IFERROR((Indexing!AC28+Indexing!AC32)/(Indexing!AC28+Indexing!AC30+Indexing!AC32+Indexing!AC33),0)</f>
        <v>4128.7792899267361</v>
      </c>
      <c r="AD46" s="144">
        <f ca="1">AD45*IFERROR((Indexing!AD28+Indexing!AD32)/(Indexing!AD28+Indexing!AD30+Indexing!AD32+Indexing!AD33),0)</f>
        <v>4266.0243275510393</v>
      </c>
      <c r="AE46" s="144">
        <f ca="1">AE45*IFERROR((Indexing!AE28+Indexing!AE32)/(Indexing!AE28+Indexing!AE30+Indexing!AE32+Indexing!AE33),0)</f>
        <v>3900.4499530736271</v>
      </c>
      <c r="AF46" s="144">
        <f ca="1">AF45*IFERROR((Indexing!AF28+Indexing!AF32)/(Indexing!AF28+Indexing!AF30+Indexing!AF32+Indexing!AF33),0)</f>
        <v>3858.5726748867487</v>
      </c>
      <c r="AG46" s="144">
        <f ca="1">AG45*IFERROR((Indexing!AG28+Indexing!AG32)/(Indexing!AG28+Indexing!AG30+Indexing!AG32+Indexing!AG33),0)</f>
        <v>4347.5188729309994</v>
      </c>
      <c r="AH46" s="144">
        <f ca="1">AH45*IFERROR((Indexing!AH28+Indexing!AH32)/(Indexing!AH28+Indexing!AH30+Indexing!AH32+Indexing!AH33),0)</f>
        <v>4503.9338435814225</v>
      </c>
      <c r="AI46" s="144">
        <f ca="1">AI45*IFERROR((Indexing!AI28+Indexing!AI32)/(Indexing!AI28+Indexing!AI30+Indexing!AI32+Indexing!AI33),0)</f>
        <v>4121.1659194450467</v>
      </c>
      <c r="AJ46" s="144">
        <f ca="1">AJ45*IFERROR((Indexing!AJ28+Indexing!AJ32)/(Indexing!AJ28+Indexing!AJ30+Indexing!AJ32+Indexing!AJ33),0)</f>
        <v>4079.7196269325545</v>
      </c>
      <c r="AK46" s="144">
        <f ca="1">AK45*IFERROR((Indexing!AK28+Indexing!AK32)/(Indexing!AK28+Indexing!AK30+Indexing!AK32+Indexing!AK33),0)</f>
        <v>5089.3628087834568</v>
      </c>
      <c r="AL46" s="144">
        <f ca="1">AL45*IFERROR((Indexing!AL28+Indexing!AL32)/(Indexing!AL28+Indexing!AL30+Indexing!AL32+Indexing!AL33),0)</f>
        <v>5257.4526121743174</v>
      </c>
      <c r="AM46" s="144">
        <f ca="1">AM45*IFERROR((Indexing!AM28+Indexing!AM32)/(Indexing!AM28+Indexing!AM30+Indexing!AM32+Indexing!AM33),0)</f>
        <v>4864.8155828815079</v>
      </c>
      <c r="AN46" s="144">
        <f ca="1">AN45*IFERROR((Indexing!AN28+Indexing!AN32)/(Indexing!AN28+Indexing!AN30+Indexing!AN32+Indexing!AN33),0)</f>
        <v>4821.6851688737715</v>
      </c>
      <c r="AO46" s="144">
        <f ca="1">AO45*IFERROR((Indexing!AO28+Indexing!AO32)/(Indexing!AO28+Indexing!AO30+Indexing!AO32+Indexing!AO33),0)</f>
        <v>5145.9091920249693</v>
      </c>
      <c r="AP46" s="144">
        <f ca="1">AP45*IFERROR((Indexing!AP28+Indexing!AP32)/(Indexing!AP28+Indexing!AP30+Indexing!AP32+Indexing!AP33),0)</f>
        <v>5310.9978449548053</v>
      </c>
      <c r="AQ46" s="144">
        <f ca="1">AQ45*IFERROR((Indexing!AQ28+Indexing!AQ32)/(Indexing!AQ28+Indexing!AQ30+Indexing!AQ32+Indexing!AQ33),0)</f>
        <v>4902.5844327777522</v>
      </c>
      <c r="AR46" s="144">
        <f ca="1">AR45*IFERROR((Indexing!AR28+Indexing!AR32)/(Indexing!AR28+Indexing!AR30+Indexing!AR32+Indexing!AR33),0)</f>
        <v>4856.7312041763398</v>
      </c>
      <c r="AS46" s="144">
        <f ca="1">AS45*IFERROR((Indexing!AS28+Indexing!AS32)/(Indexing!AS28+Indexing!AS30+Indexing!AS32+Indexing!AS33),0)</f>
        <v>5194.5841179845729</v>
      </c>
      <c r="AT46" s="144">
        <f ca="1">AT45*IFERROR((Indexing!AT28+Indexing!AT32)/(Indexing!AT28+Indexing!AT30+Indexing!AT32+Indexing!AT33),0)</f>
        <v>5369.0963027319403</v>
      </c>
      <c r="AU46" s="144">
        <f ca="1">AU45*IFERROR((Indexing!AU28+Indexing!AU32)/(Indexing!AU28+Indexing!AU30+Indexing!AU32+Indexing!AU33),0)</f>
        <v>4943.7554856577617</v>
      </c>
      <c r="AV46" s="144">
        <f ca="1">AV45*IFERROR((Indexing!AV28+Indexing!AV32)/(Indexing!AV28+Indexing!AV30+Indexing!AV32+Indexing!AV33),0)</f>
        <v>4895.178914109134</v>
      </c>
      <c r="AW46" s="144">
        <f ca="1">AW45*IFERROR((Indexing!AW28+Indexing!AW32)/(Indexing!AW28+Indexing!AW30+Indexing!AW32+Indexing!AW33),0)</f>
        <v>5247.2352237346704</v>
      </c>
      <c r="AX46" s="144">
        <f ca="1">AX45*IFERROR((Indexing!AX28+Indexing!AX32)/(Indexing!AX28+Indexing!AX30+Indexing!AX32+Indexing!AX33),0)</f>
        <v>5433.1990746619385</v>
      </c>
      <c r="AY46" s="144">
        <f ca="1">AY45*IFERROR((Indexing!AY28+Indexing!AY32)/(Indexing!AY28+Indexing!AY30+Indexing!AY32+Indexing!AY33),0)</f>
        <v>4989.5529511875311</v>
      </c>
      <c r="AZ46" s="144">
        <f ca="1">AZ45*IFERROR((Indexing!AZ28+Indexing!AZ32)/(Indexing!AZ28+Indexing!AZ30+Indexing!AZ32+Indexing!AZ33),0)</f>
        <v>4938.2355645873831</v>
      </c>
      <c r="BA46" s="144">
        <f ca="1">BA45*IFERROR((Indexing!BA28+Indexing!BA32)/(Indexing!BA28+Indexing!BA30+Indexing!BA32+Indexing!BA33),0)</f>
        <v>4947.1211107667114</v>
      </c>
      <c r="BB46" s="144">
        <f ca="1">BB45*IFERROR((Indexing!BB28+Indexing!BB32)/(Indexing!BB28+Indexing!BB30+Indexing!BB32+Indexing!BB33),0)</f>
        <v>5147.1317716634057</v>
      </c>
      <c r="BC46" s="144">
        <f ca="1">BC45*IFERROR((Indexing!BC28+Indexing!BC32)/(Indexing!BC28+Indexing!BC30+Indexing!BC32+Indexing!BC33),0)</f>
        <v>4699.0029649128046</v>
      </c>
      <c r="BD46" s="144">
        <f ca="1">BD45*IFERROR((Indexing!BD28+Indexing!BD32)/(Indexing!BD28+Indexing!BD30+Indexing!BD32+Indexing!BD33),0)</f>
        <v>4658.7238407073692</v>
      </c>
      <c r="BE46" s="144">
        <f ca="1">BE45*IFERROR((Indexing!BE28+Indexing!BE32)/(Indexing!BE28+Indexing!BE30+Indexing!BE32+Indexing!BE33),0)</f>
        <v>5053.0996654613327</v>
      </c>
      <c r="BF46" s="144">
        <f ca="1">BF45*IFERROR((Indexing!BF28+Indexing!BF32)/(Indexing!BF28+Indexing!BF30+Indexing!BF32+Indexing!BF33),0)</f>
        <v>5269.1082621807045</v>
      </c>
      <c r="BG46" s="144">
        <f ca="1">BG45*IFERROR((Indexing!BG28+Indexing!BG32)/(Indexing!BG28+Indexing!BG30+Indexing!BG32+Indexing!BG33),0)</f>
        <v>4803.1558749077667</v>
      </c>
      <c r="BH46" s="144">
        <f ca="1">BH45*IFERROR((Indexing!BH28+Indexing!BH32)/(Indexing!BH28+Indexing!BH30+Indexing!BH32+Indexing!BH33),0)</f>
        <v>4760.1051863455377</v>
      </c>
      <c r="BI46" s="144">
        <f ca="1">BI45*IFERROR((Indexing!BI28+Indexing!BI32)/(Indexing!BI28+Indexing!BI30+Indexing!BI32+Indexing!BI33),0)</f>
        <v>0</v>
      </c>
      <c r="BJ46" s="144">
        <f ca="1">BJ45*IFERROR((Indexing!BJ28+Indexing!BJ32)/(Indexing!BJ28+Indexing!BJ30+Indexing!BJ32+Indexing!BJ33),0)</f>
        <v>0</v>
      </c>
      <c r="BK46" s="144">
        <f ca="1">BK45*IFERROR((Indexing!BK28+Indexing!BK32)/(Indexing!BK28+Indexing!BK30+Indexing!BK32+Indexing!BK33),0)</f>
        <v>0</v>
      </c>
      <c r="BL46" s="144">
        <f ca="1">BL45*IFERROR((Indexing!BL28+Indexing!BL32)/(Indexing!BL28+Indexing!BL30+Indexing!BL32+Indexing!BL33),0)</f>
        <v>0</v>
      </c>
      <c r="BM46" s="144">
        <f ca="1">BM45*IFERROR((Indexing!BM28+Indexing!BM32)/(Indexing!BM28+Indexing!BM30+Indexing!BM32+Indexing!BM33),0)</f>
        <v>0</v>
      </c>
      <c r="BN46" s="144">
        <f ca="1">BN45*IFERROR((Indexing!BN28+Indexing!BN32)/(Indexing!BN28+Indexing!BN30+Indexing!BN32+Indexing!BN33),0)</f>
        <v>0</v>
      </c>
      <c r="BO46" s="144">
        <f ca="1">BO45*IFERROR((Indexing!BO28+Indexing!BO32)/(Indexing!BO28+Indexing!BO30+Indexing!BO32+Indexing!BO33),0)</f>
        <v>0</v>
      </c>
      <c r="BP46" s="144">
        <f ca="1">BP45*IFERROR((Indexing!BP28+Indexing!BP32)/(Indexing!BP28+Indexing!BP30+Indexing!BP32+Indexing!BP33),0)</f>
        <v>0</v>
      </c>
      <c r="BQ46" s="144">
        <f ca="1">BQ45*IFERROR((Indexing!BQ28+Indexing!BQ32)/(Indexing!BQ28+Indexing!BQ30+Indexing!BQ32+Indexing!BQ33),0)</f>
        <v>0</v>
      </c>
      <c r="BR46" s="144">
        <f ca="1">BR45*IFERROR((Indexing!BR28+Indexing!BR32)/(Indexing!BR28+Indexing!BR30+Indexing!BR32+Indexing!BR33),0)</f>
        <v>0</v>
      </c>
      <c r="BS46" s="144">
        <f ca="1">BS45*IFERROR((Indexing!BS28+Indexing!BS32)/(Indexing!BS28+Indexing!BS30+Indexing!BS32+Indexing!BS33),0)</f>
        <v>0</v>
      </c>
      <c r="BT46" s="144">
        <f ca="1">BT45*IFERROR((Indexing!BT28+Indexing!BT32)/(Indexing!BT28+Indexing!BT30+Indexing!BT32+Indexing!BT33),0)</f>
        <v>0</v>
      </c>
      <c r="BU46" s="144">
        <f ca="1">BU45*IFERROR((Indexing!BU28+Indexing!BU32)/(Indexing!BU28+Indexing!BU30+Indexing!BU32+Indexing!BU33),0)</f>
        <v>0</v>
      </c>
      <c r="BV46" s="144">
        <f ca="1">BV45*IFERROR((Indexing!BV28+Indexing!BV32)/(Indexing!BV28+Indexing!BV30+Indexing!BV32+Indexing!BV33),0)</f>
        <v>0</v>
      </c>
      <c r="BW46" s="144">
        <f ca="1">BW45*IFERROR((Indexing!BW28+Indexing!BW32)/(Indexing!BW28+Indexing!BW30+Indexing!BW32+Indexing!BW33),0)</f>
        <v>0</v>
      </c>
      <c r="BX46" s="144">
        <f ca="1">BX45*IFERROR((Indexing!BX28+Indexing!BX32)/(Indexing!BX28+Indexing!BX30+Indexing!BX32+Indexing!BX33),0)</f>
        <v>0</v>
      </c>
      <c r="BY46" s="144">
        <f ca="1">BY45*IFERROR((Indexing!BY28+Indexing!BY32)/(Indexing!BY28+Indexing!BY30+Indexing!BY32+Indexing!BY33),0)</f>
        <v>0</v>
      </c>
      <c r="BZ46" s="144">
        <f ca="1">BZ45*IFERROR((Indexing!BZ28+Indexing!BZ32)/(Indexing!BZ28+Indexing!BZ30+Indexing!BZ32+Indexing!BZ33),0)</f>
        <v>0</v>
      </c>
      <c r="CA46" s="144">
        <f ca="1">CA45*IFERROR((Indexing!CA28+Indexing!CA32)/(Indexing!CA28+Indexing!CA30+Indexing!CA32+Indexing!CA33),0)</f>
        <v>0</v>
      </c>
      <c r="CB46" s="144">
        <f ca="1">CB45*IFERROR((Indexing!CB28+Indexing!CB32)/(Indexing!CB28+Indexing!CB30+Indexing!CB32+Indexing!CB33),0)</f>
        <v>0</v>
      </c>
      <c r="CC46" s="144">
        <f ca="1">CC45*IFERROR((Indexing!CC28+Indexing!CC32)/(Indexing!CC28+Indexing!CC30+Indexing!CC32+Indexing!CC33),0)</f>
        <v>0</v>
      </c>
      <c r="CD46" s="144">
        <f ca="1">CD45*IFERROR((Indexing!CD28+Indexing!CD32)/(Indexing!CD28+Indexing!CD30+Indexing!CD32+Indexing!CD33),0)</f>
        <v>0</v>
      </c>
      <c r="CE46" s="144">
        <f ca="1">CE45*IFERROR((Indexing!CE28+Indexing!CE32)/(Indexing!CE28+Indexing!CE30+Indexing!CE32+Indexing!CE33),0)</f>
        <v>0</v>
      </c>
      <c r="CF46" s="144">
        <f ca="1">CF45*IFERROR((Indexing!CF28+Indexing!CF32)/(Indexing!CF28+Indexing!CF30+Indexing!CF32+Indexing!CF33),0)</f>
        <v>0</v>
      </c>
      <c r="CG46" s="144">
        <f ca="1">CG45*IFERROR((Indexing!CG28+Indexing!CG32)/(Indexing!CG28+Indexing!CG30+Indexing!CG32+Indexing!CG33),0)</f>
        <v>0</v>
      </c>
      <c r="CH46" s="144">
        <f ca="1">CH45*IFERROR((Indexing!CH28+Indexing!CH32)/(Indexing!CH28+Indexing!CH30+Indexing!CH32+Indexing!CH33),0)</f>
        <v>0</v>
      </c>
      <c r="CI46" s="144">
        <f ca="1">CI45*IFERROR((Indexing!CI28+Indexing!CI32)/(Indexing!CI28+Indexing!CI30+Indexing!CI32+Indexing!CI33),0)</f>
        <v>0</v>
      </c>
      <c r="CJ46" s="144">
        <f ca="1">CJ45*IFERROR((Indexing!CJ28+Indexing!CJ32)/(Indexing!CJ28+Indexing!CJ30+Indexing!CJ32+Indexing!CJ33),0)</f>
        <v>0</v>
      </c>
      <c r="CK46" s="144">
        <f ca="1">CK45*IFERROR((Indexing!CK28+Indexing!CK32)/(Indexing!CK28+Indexing!CK30+Indexing!CK32+Indexing!CK33),0)</f>
        <v>0</v>
      </c>
      <c r="CL46" s="144">
        <f ca="1">CL45*IFERROR((Indexing!CL28+Indexing!CL32)/(Indexing!CL28+Indexing!CL30+Indexing!CL32+Indexing!CL33),0)</f>
        <v>0</v>
      </c>
      <c r="CM46" s="144">
        <f ca="1">CM45*IFERROR((Indexing!CM28+Indexing!CM32)/(Indexing!CM28+Indexing!CM30+Indexing!CM32+Indexing!CM33),0)</f>
        <v>0</v>
      </c>
      <c r="CN46" s="144">
        <f ca="1">CN45*IFERROR((Indexing!CN28+Indexing!CN32)/(Indexing!CN28+Indexing!CN30+Indexing!CN32+Indexing!CN33),0)</f>
        <v>0</v>
      </c>
      <c r="CO46" s="144">
        <f ca="1">CO45*IFERROR((Indexing!CO28+Indexing!CO32)/(Indexing!CO28+Indexing!CO30+Indexing!CO32+Indexing!CO33),0)</f>
        <v>0</v>
      </c>
      <c r="CP46" s="144">
        <f ca="1">CP45*IFERROR((Indexing!CP28+Indexing!CP32)/(Indexing!CP28+Indexing!CP30+Indexing!CP32+Indexing!CP33),0)</f>
        <v>0</v>
      </c>
      <c r="CQ46" s="144">
        <f ca="1">CQ45*IFERROR((Indexing!CQ28+Indexing!CQ32)/(Indexing!CQ28+Indexing!CQ30+Indexing!CQ32+Indexing!CQ33),0)</f>
        <v>0</v>
      </c>
      <c r="CR46" s="144">
        <f ca="1">CR45*IFERROR((Indexing!CR28+Indexing!CR32)/(Indexing!CR28+Indexing!CR30+Indexing!CR32+Indexing!CR33),0)</f>
        <v>0</v>
      </c>
      <c r="CS46" s="144">
        <f ca="1">CS45*IFERROR((Indexing!CS28+Indexing!CS32)/(Indexing!CS28+Indexing!CS30+Indexing!CS32+Indexing!CS33),0)</f>
        <v>0</v>
      </c>
      <c r="CT46" s="144">
        <f ca="1">CT45*IFERROR((Indexing!CT28+Indexing!CT32)/(Indexing!CT28+Indexing!CT30+Indexing!CT32+Indexing!CT33),0)</f>
        <v>0</v>
      </c>
      <c r="CU46" s="144">
        <f ca="1">CU45*IFERROR((Indexing!CU28+Indexing!CU32)/(Indexing!CU28+Indexing!CU30+Indexing!CU32+Indexing!CU33),0)</f>
        <v>0</v>
      </c>
      <c r="CV46" s="144">
        <f ca="1">CV45*IFERROR((Indexing!CV28+Indexing!CV32)/(Indexing!CV28+Indexing!CV30+Indexing!CV32+Indexing!CV33),0)</f>
        <v>0</v>
      </c>
      <c r="CW46" s="144">
        <f ca="1">CW45*IFERROR((Indexing!CW28+Indexing!CW32)/(Indexing!CW28+Indexing!CW30+Indexing!CW32+Indexing!CW33),0)</f>
        <v>0</v>
      </c>
      <c r="CX46" s="144">
        <f ca="1">CX45*IFERROR((Indexing!CX28+Indexing!CX32)/(Indexing!CX28+Indexing!CX30+Indexing!CX32+Indexing!CX33),0)</f>
        <v>0</v>
      </c>
      <c r="CY46" s="144">
        <f ca="1">CY45*IFERROR((Indexing!CY28+Indexing!CY32)/(Indexing!CY28+Indexing!CY30+Indexing!CY32+Indexing!CY33),0)</f>
        <v>0</v>
      </c>
      <c r="CZ46" s="144">
        <f ca="1">CZ45*IFERROR((Indexing!CZ28+Indexing!CZ32)/(Indexing!CZ28+Indexing!CZ30+Indexing!CZ32+Indexing!CZ33),0)</f>
        <v>0</v>
      </c>
      <c r="DA46" s="144">
        <f ca="1">DA45*IFERROR((Indexing!DA28+Indexing!DA32)/(Indexing!DA28+Indexing!DA30+Indexing!DA32+Indexing!DA33),0)</f>
        <v>0</v>
      </c>
      <c r="DB46" s="144">
        <f ca="1">DB45*IFERROR((Indexing!DB28+Indexing!DB32)/(Indexing!DB28+Indexing!DB30+Indexing!DB32+Indexing!DB33),0)</f>
        <v>0</v>
      </c>
      <c r="DC46" s="144">
        <f ca="1">DC45*IFERROR((Indexing!DC28+Indexing!DC32)/(Indexing!DC28+Indexing!DC30+Indexing!DC32+Indexing!DC33),0)</f>
        <v>0</v>
      </c>
      <c r="DD46" s="144">
        <f ca="1">DD45*IFERROR((Indexing!DD28+Indexing!DD32)/(Indexing!DD28+Indexing!DD30+Indexing!DD32+Indexing!DD33),0)</f>
        <v>0</v>
      </c>
      <c r="DE46" s="144">
        <f ca="1">DE45*IFERROR((Indexing!DE28+Indexing!DE32)/(Indexing!DE28+Indexing!DE30+Indexing!DE32+Indexing!DE33),0)</f>
        <v>0</v>
      </c>
      <c r="DF46" s="144">
        <f ca="1">DF45*IFERROR((Indexing!DF28+Indexing!DF32)/(Indexing!DF28+Indexing!DF30+Indexing!DF32+Indexing!DF33),0)</f>
        <v>0</v>
      </c>
      <c r="DG46" s="144">
        <f ca="1">DG45*IFERROR((Indexing!DG28+Indexing!DG32)/(Indexing!DG28+Indexing!DG30+Indexing!DG32+Indexing!DG33),0)</f>
        <v>0</v>
      </c>
      <c r="DH46" s="144">
        <f ca="1">DH45*IFERROR((Indexing!DH28+Indexing!DH32)/(Indexing!DH28+Indexing!DH30+Indexing!DH32+Indexing!DH33),0)</f>
        <v>0</v>
      </c>
      <c r="DI46" s="144">
        <f ca="1">DI45*IFERROR((Indexing!DI28+Indexing!DI32)/(Indexing!DI28+Indexing!DI30+Indexing!DI32+Indexing!DI33),0)</f>
        <v>0</v>
      </c>
      <c r="DJ46" s="144">
        <f ca="1">DJ45*IFERROR((Indexing!DJ28+Indexing!DJ32)/(Indexing!DJ28+Indexing!DJ30+Indexing!DJ32+Indexing!DJ33),0)</f>
        <v>0</v>
      </c>
    </row>
    <row r="47" spans="1:117" s="224" customFormat="1" x14ac:dyDescent="0.25">
      <c r="A47" s="227"/>
      <c r="H47" s="230"/>
    </row>
    <row r="48" spans="1:117" s="224" customFormat="1" x14ac:dyDescent="0.25">
      <c r="A48" s="227"/>
      <c r="H48" s="230"/>
      <c r="J48" s="505"/>
      <c r="K48" s="505"/>
      <c r="L48" s="505"/>
      <c r="M48" s="505"/>
      <c r="N48" s="505"/>
      <c r="O48" s="505"/>
      <c r="P48" s="505"/>
      <c r="Q48" s="505"/>
      <c r="R48" s="505"/>
      <c r="S48" s="505"/>
      <c r="T48" s="505"/>
      <c r="U48" s="505"/>
      <c r="V48" s="505"/>
      <c r="W48" s="505"/>
      <c r="X48" s="505"/>
      <c r="Y48" s="505"/>
      <c r="Z48" s="505"/>
      <c r="AA48" s="505"/>
      <c r="AB48" s="505"/>
      <c r="AC48" s="505"/>
      <c r="AD48" s="505"/>
      <c r="AE48" s="505"/>
      <c r="AF48" s="505"/>
      <c r="AG48" s="505"/>
      <c r="AH48" s="505"/>
      <c r="AI48" s="505"/>
      <c r="AJ48" s="505"/>
      <c r="AK48" s="505"/>
      <c r="AL48" s="505"/>
      <c r="AM48" s="505"/>
      <c r="AN48" s="505"/>
      <c r="AO48" s="505"/>
      <c r="AP48" s="505"/>
      <c r="AQ48" s="505"/>
      <c r="AR48" s="505"/>
      <c r="AS48" s="505"/>
      <c r="AT48" s="505"/>
      <c r="AU48" s="505"/>
      <c r="AV48" s="505"/>
      <c r="AW48" s="505"/>
      <c r="AX48" s="505"/>
      <c r="AY48" s="505"/>
      <c r="AZ48" s="505"/>
      <c r="BA48" s="505"/>
      <c r="BB48" s="505"/>
      <c r="BC48" s="505"/>
      <c r="BD48" s="505"/>
      <c r="BE48" s="505"/>
      <c r="BF48" s="505"/>
      <c r="BG48" s="505"/>
      <c r="BH48" s="505"/>
      <c r="BI48" s="505"/>
      <c r="BJ48" s="505"/>
      <c r="BK48" s="505"/>
      <c r="BL48" s="505"/>
      <c r="BM48" s="505"/>
      <c r="BN48" s="505"/>
      <c r="BO48" s="505"/>
      <c r="BP48" s="505"/>
      <c r="BQ48" s="505"/>
      <c r="BR48" s="505"/>
      <c r="BS48" s="505"/>
      <c r="BT48" s="505"/>
      <c r="BU48" s="505"/>
      <c r="BV48" s="505"/>
      <c r="BW48" s="505"/>
      <c r="BX48" s="505"/>
      <c r="BY48" s="505"/>
      <c r="BZ48" s="505"/>
      <c r="CA48" s="505"/>
      <c r="CB48" s="505"/>
      <c r="CC48" s="505"/>
      <c r="CD48" s="505"/>
      <c r="CE48" s="505"/>
      <c r="CF48" s="505"/>
      <c r="CG48" s="505"/>
      <c r="CH48" s="505"/>
      <c r="CI48" s="505"/>
      <c r="CJ48" s="505"/>
      <c r="CK48" s="505"/>
      <c r="CL48" s="505"/>
      <c r="CM48" s="505"/>
      <c r="CN48" s="505"/>
      <c r="CO48" s="505"/>
      <c r="CP48" s="505"/>
      <c r="CQ48" s="505"/>
      <c r="CR48" s="505"/>
      <c r="CS48" s="505"/>
      <c r="CT48" s="505"/>
      <c r="CU48" s="505"/>
      <c r="CV48" s="505"/>
      <c r="CW48" s="505"/>
      <c r="CX48" s="505"/>
      <c r="CY48" s="505"/>
      <c r="CZ48" s="505"/>
      <c r="DA48" s="505"/>
      <c r="DB48" s="505"/>
      <c r="DC48" s="505"/>
      <c r="DD48" s="505"/>
      <c r="DE48" s="505"/>
      <c r="DF48" s="505"/>
      <c r="DG48" s="505"/>
      <c r="DH48" s="505"/>
      <c r="DI48" s="505"/>
      <c r="DJ48" s="505"/>
    </row>
    <row r="49" spans="1:114" s="224" customFormat="1" x14ac:dyDescent="0.25">
      <c r="A49" s="227"/>
      <c r="B49" s="229"/>
      <c r="H49" s="230"/>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3"/>
      <c r="BR49" s="233"/>
      <c r="BS49" s="233"/>
      <c r="BT49" s="233"/>
      <c r="BU49" s="233"/>
      <c r="BV49" s="233"/>
      <c r="BW49" s="233"/>
      <c r="BX49" s="233"/>
      <c r="BY49" s="233"/>
      <c r="BZ49" s="233"/>
      <c r="CA49" s="233"/>
      <c r="CB49" s="233"/>
      <c r="CC49" s="233"/>
      <c r="CD49" s="233"/>
      <c r="CE49" s="233"/>
      <c r="CF49" s="233"/>
      <c r="CG49" s="233"/>
      <c r="CH49" s="233"/>
      <c r="CI49" s="233"/>
      <c r="CJ49" s="233"/>
      <c r="CK49" s="233"/>
      <c r="CL49" s="233"/>
      <c r="CM49" s="233"/>
      <c r="CN49" s="233"/>
      <c r="CO49" s="233"/>
      <c r="CP49" s="233"/>
      <c r="CQ49" s="233"/>
      <c r="CR49" s="233"/>
      <c r="CS49" s="233"/>
      <c r="CT49" s="233"/>
      <c r="CU49" s="233"/>
      <c r="CV49" s="233"/>
      <c r="CW49" s="233"/>
      <c r="CX49" s="233"/>
      <c r="CY49" s="233"/>
      <c r="CZ49" s="233"/>
      <c r="DA49" s="233"/>
      <c r="DB49" s="233"/>
      <c r="DC49" s="233"/>
      <c r="DD49" s="233"/>
      <c r="DE49" s="233"/>
      <c r="DF49" s="233"/>
      <c r="DG49" s="233"/>
      <c r="DH49" s="233"/>
      <c r="DI49" s="233"/>
      <c r="DJ49" s="233"/>
    </row>
    <row r="50" spans="1:114" s="224" customFormat="1" x14ac:dyDescent="0.25">
      <c r="A50" s="227"/>
      <c r="B50" s="229"/>
      <c r="H50" s="230"/>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3"/>
      <c r="BR50" s="233"/>
      <c r="BS50" s="233"/>
      <c r="BT50" s="233"/>
      <c r="BU50" s="233"/>
      <c r="BV50" s="233"/>
      <c r="BW50" s="233"/>
      <c r="BX50" s="233"/>
      <c r="BY50" s="233"/>
      <c r="BZ50" s="233"/>
      <c r="CA50" s="233"/>
      <c r="CB50" s="233"/>
      <c r="CC50" s="233"/>
      <c r="CD50" s="233"/>
      <c r="CE50" s="233"/>
      <c r="CF50" s="233"/>
      <c r="CG50" s="233"/>
      <c r="CH50" s="233"/>
      <c r="CI50" s="233"/>
      <c r="CJ50" s="233"/>
      <c r="CK50" s="233"/>
      <c r="CL50" s="233"/>
      <c r="CM50" s="233"/>
      <c r="CN50" s="233"/>
      <c r="CO50" s="233"/>
      <c r="CP50" s="233"/>
      <c r="CQ50" s="233"/>
      <c r="CR50" s="233"/>
      <c r="CS50" s="233"/>
      <c r="CT50" s="233"/>
      <c r="CU50" s="233"/>
      <c r="CV50" s="233"/>
      <c r="CW50" s="233"/>
      <c r="CX50" s="233"/>
      <c r="CY50" s="233"/>
      <c r="CZ50" s="233"/>
      <c r="DA50" s="233"/>
      <c r="DB50" s="233"/>
      <c r="DC50" s="233"/>
      <c r="DD50" s="233"/>
      <c r="DE50" s="233"/>
      <c r="DF50" s="233"/>
      <c r="DG50" s="233"/>
      <c r="DH50" s="233"/>
      <c r="DI50" s="233"/>
      <c r="DJ50" s="233"/>
    </row>
    <row r="51" spans="1:114" s="224" customFormat="1" x14ac:dyDescent="0.25">
      <c r="A51" s="227"/>
      <c r="H51" s="230"/>
    </row>
    <row r="52" spans="1:114" s="224" customFormat="1" x14ac:dyDescent="0.25">
      <c r="A52" s="227"/>
      <c r="H52" s="230"/>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3"/>
      <c r="BR52" s="233"/>
      <c r="BS52" s="233"/>
      <c r="BT52" s="233"/>
      <c r="BU52" s="233"/>
      <c r="BV52" s="233"/>
      <c r="BW52" s="233"/>
      <c r="BX52" s="233"/>
      <c r="BY52" s="233"/>
      <c r="BZ52" s="233"/>
      <c r="CA52" s="233"/>
      <c r="CB52" s="233"/>
      <c r="CC52" s="233"/>
      <c r="CD52" s="233"/>
      <c r="CE52" s="233"/>
      <c r="CF52" s="233"/>
      <c r="CG52" s="233"/>
      <c r="CH52" s="233"/>
      <c r="CI52" s="233"/>
      <c r="CJ52" s="233"/>
      <c r="CK52" s="233"/>
      <c r="CL52" s="233"/>
      <c r="CM52" s="233"/>
      <c r="CN52" s="233"/>
      <c r="CO52" s="233"/>
      <c r="CP52" s="233"/>
      <c r="CQ52" s="233"/>
      <c r="CR52" s="233"/>
      <c r="CS52" s="233"/>
      <c r="CT52" s="233"/>
      <c r="CU52" s="233"/>
      <c r="CV52" s="233"/>
      <c r="CW52" s="233"/>
      <c r="CX52" s="233"/>
      <c r="CY52" s="233"/>
      <c r="CZ52" s="233"/>
      <c r="DA52" s="233"/>
      <c r="DB52" s="233"/>
      <c r="DC52" s="233"/>
      <c r="DD52" s="233"/>
      <c r="DE52" s="233"/>
      <c r="DF52" s="233"/>
      <c r="DG52" s="233"/>
      <c r="DH52" s="233"/>
      <c r="DI52" s="233"/>
      <c r="DJ52" s="233"/>
    </row>
    <row r="53" spans="1:114" s="224" customFormat="1" x14ac:dyDescent="0.25">
      <c r="A53" s="227"/>
      <c r="H53" s="230"/>
    </row>
    <row r="54" spans="1:114" s="224" customFormat="1" x14ac:dyDescent="0.25">
      <c r="A54" s="227"/>
      <c r="H54" s="230"/>
    </row>
    <row r="55" spans="1:114" s="224" customFormat="1" x14ac:dyDescent="0.25">
      <c r="A55" s="227"/>
      <c r="H55" s="230"/>
    </row>
    <row r="56" spans="1:114" s="224" customFormat="1" x14ac:dyDescent="0.25">
      <c r="A56" s="227"/>
      <c r="H56" s="230"/>
    </row>
    <row r="57" spans="1:114" s="224" customFormat="1" x14ac:dyDescent="0.25">
      <c r="A57" s="227"/>
      <c r="H57" s="230"/>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8"/>
      <c r="BR57" s="228"/>
      <c r="BS57" s="228"/>
      <c r="BT57" s="228"/>
      <c r="BU57" s="228"/>
      <c r="BV57" s="228"/>
      <c r="BW57" s="228"/>
      <c r="BX57" s="228"/>
      <c r="BY57" s="228"/>
      <c r="BZ57" s="228"/>
      <c r="CA57" s="228"/>
      <c r="CB57" s="228"/>
      <c r="CC57" s="228"/>
      <c r="CD57" s="228"/>
      <c r="CE57" s="228"/>
      <c r="CF57" s="228"/>
      <c r="CG57" s="228"/>
      <c r="CH57" s="228"/>
      <c r="CI57" s="228"/>
      <c r="CJ57" s="228"/>
      <c r="CK57" s="228"/>
      <c r="CL57" s="228"/>
      <c r="CM57" s="228"/>
      <c r="CN57" s="228"/>
      <c r="CO57" s="228"/>
      <c r="CP57" s="228"/>
      <c r="CQ57" s="228"/>
      <c r="CR57" s="228"/>
      <c r="CS57" s="228"/>
      <c r="CT57" s="228"/>
      <c r="CU57" s="228"/>
      <c r="CV57" s="228"/>
      <c r="CW57" s="228"/>
      <c r="CX57" s="228"/>
      <c r="CY57" s="228"/>
      <c r="CZ57" s="228"/>
      <c r="DA57" s="228"/>
      <c r="DB57" s="228"/>
      <c r="DC57" s="228"/>
      <c r="DD57" s="228"/>
      <c r="DE57" s="228"/>
      <c r="DF57" s="228"/>
      <c r="DG57" s="228"/>
      <c r="DH57" s="228"/>
      <c r="DI57" s="228"/>
      <c r="DJ57" s="228"/>
    </row>
    <row r="58" spans="1:114" s="224" customFormat="1" x14ac:dyDescent="0.25">
      <c r="A58" s="227"/>
      <c r="H58" s="230"/>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28"/>
      <c r="BR58" s="228"/>
      <c r="BS58" s="228"/>
      <c r="BT58" s="228"/>
      <c r="BU58" s="228"/>
      <c r="BV58" s="228"/>
      <c r="BW58" s="228"/>
      <c r="BX58" s="228"/>
      <c r="BY58" s="228"/>
      <c r="BZ58" s="228"/>
      <c r="CA58" s="228"/>
      <c r="CB58" s="228"/>
      <c r="CC58" s="228"/>
      <c r="CD58" s="228"/>
      <c r="CE58" s="228"/>
      <c r="CF58" s="228"/>
      <c r="CG58" s="228"/>
      <c r="CH58" s="228"/>
      <c r="CI58" s="228"/>
      <c r="CJ58" s="228"/>
      <c r="CK58" s="228"/>
      <c r="CL58" s="228"/>
      <c r="CM58" s="228"/>
      <c r="CN58" s="228"/>
      <c r="CO58" s="228"/>
      <c r="CP58" s="228"/>
      <c r="CQ58" s="228"/>
      <c r="CR58" s="228"/>
      <c r="CS58" s="228"/>
      <c r="CT58" s="228"/>
      <c r="CU58" s="228"/>
      <c r="CV58" s="228"/>
      <c r="CW58" s="228"/>
      <c r="CX58" s="228"/>
      <c r="CY58" s="228"/>
      <c r="CZ58" s="228"/>
      <c r="DA58" s="228"/>
      <c r="DB58" s="228"/>
      <c r="DC58" s="228"/>
      <c r="DD58" s="228"/>
      <c r="DE58" s="228"/>
      <c r="DF58" s="228"/>
      <c r="DG58" s="228"/>
      <c r="DH58" s="228"/>
      <c r="DI58" s="228"/>
      <c r="DJ58" s="228"/>
    </row>
    <row r="59" spans="1:114" s="224" customFormat="1" x14ac:dyDescent="0.25">
      <c r="A59" s="227"/>
      <c r="H59" s="230"/>
    </row>
    <row r="60" spans="1:114" s="224" customFormat="1" x14ac:dyDescent="0.25">
      <c r="A60" s="227"/>
      <c r="H60" s="230"/>
    </row>
    <row r="61" spans="1:114" s="224" customFormat="1" x14ac:dyDescent="0.25">
      <c r="A61" s="227"/>
      <c r="H61" s="230"/>
    </row>
    <row r="62" spans="1:114" s="224" customFormat="1" x14ac:dyDescent="0.25">
      <c r="A62" s="227"/>
      <c r="H62" s="230"/>
    </row>
    <row r="63" spans="1:114" s="224" customFormat="1" x14ac:dyDescent="0.25">
      <c r="A63" s="227"/>
      <c r="H63" s="230"/>
    </row>
    <row r="64" spans="1:114" s="224" customFormat="1" x14ac:dyDescent="0.25">
      <c r="A64" s="227"/>
      <c r="H64" s="230"/>
    </row>
    <row r="65" spans="1:8" s="224" customFormat="1" x14ac:dyDescent="0.25">
      <c r="A65" s="227"/>
      <c r="H65" s="230"/>
    </row>
    <row r="66" spans="1:8" s="224" customFormat="1" x14ac:dyDescent="0.25">
      <c r="A66" s="227"/>
      <c r="H66" s="230"/>
    </row>
    <row r="67" spans="1:8" s="224" customFormat="1" x14ac:dyDescent="0.25">
      <c r="A67" s="227"/>
      <c r="H67" s="230"/>
    </row>
    <row r="68" spans="1:8" s="224" customFormat="1" x14ac:dyDescent="0.25">
      <c r="A68" s="227"/>
      <c r="H68" s="230"/>
    </row>
    <row r="69" spans="1:8" s="224" customFormat="1" x14ac:dyDescent="0.25">
      <c r="A69" s="227"/>
      <c r="H69" s="230"/>
    </row>
    <row r="70" spans="1:8" s="224" customFormat="1" x14ac:dyDescent="0.25">
      <c r="A70" s="227"/>
      <c r="H70" s="230"/>
    </row>
    <row r="71" spans="1:8" s="224" customFormat="1" x14ac:dyDescent="0.25">
      <c r="A71" s="227"/>
      <c r="H71" s="230"/>
    </row>
    <row r="72" spans="1:8" s="224" customFormat="1" x14ac:dyDescent="0.25">
      <c r="A72" s="227"/>
      <c r="H72" s="230"/>
    </row>
    <row r="73" spans="1:8" s="224" customFormat="1" x14ac:dyDescent="0.25">
      <c r="A73" s="227"/>
      <c r="H73" s="230"/>
    </row>
    <row r="74" spans="1:8" s="224" customFormat="1" x14ac:dyDescent="0.25">
      <c r="A74" s="227"/>
      <c r="H74" s="230"/>
    </row>
    <row r="75" spans="1:8" s="224" customFormat="1" x14ac:dyDescent="0.25">
      <c r="A75" s="227"/>
      <c r="H75" s="230"/>
    </row>
    <row r="76" spans="1:8" s="224" customFormat="1" x14ac:dyDescent="0.25">
      <c r="A76" s="227"/>
      <c r="H76" s="230"/>
    </row>
  </sheetData>
  <sheetProtection password="F585" sheet="1" objects="1" scenarios="1" formatCells="0" formatColumns="0" formatRows="0"/>
  <pageMargins left="0.39370078740157483" right="0.39370078740157483" top="0.39370078740157483" bottom="0.39370078740157483" header="0.31496062992125984" footer="0.31496062992125984"/>
  <pageSetup paperSize="9" scale="55" fitToWidth="8"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25</vt:i4>
      </vt:variant>
    </vt:vector>
  </HeadingPairs>
  <TitlesOfParts>
    <vt:vector size="39" baseType="lpstr">
      <vt:lpstr>Руководство</vt:lpstr>
      <vt:lpstr>Макро</vt:lpstr>
      <vt:lpstr>Ввод</vt:lpstr>
      <vt:lpstr>Выручка</vt:lpstr>
      <vt:lpstr>Capex</vt:lpstr>
      <vt:lpstr>Opex</vt:lpstr>
      <vt:lpstr>Indexing</vt:lpstr>
      <vt:lpstr>Финансирование</vt:lpstr>
      <vt:lpstr>НВВ</vt:lpstr>
      <vt:lpstr>Налоги</vt:lpstr>
      <vt:lpstr>Cashflow</vt:lpstr>
      <vt:lpstr>Графики</vt:lpstr>
      <vt:lpstr>Выводы</vt:lpstr>
      <vt:lpstr>Чувствительность</vt:lpstr>
      <vt:lpstr>VAT</vt:lpstr>
      <vt:lpstr>Capex!Заголовки_для_печати</vt:lpstr>
      <vt:lpstr>Cashflow!Заголовки_для_печати</vt:lpstr>
      <vt:lpstr>Indexing!Заголовки_для_печати</vt:lpstr>
      <vt:lpstr>Opex!Заголовки_для_печати</vt:lpstr>
      <vt:lpstr>Ввод!Заголовки_для_печати</vt:lpstr>
      <vt:lpstr>Выручка!Заголовки_для_печати</vt:lpstr>
      <vt:lpstr>Макро!Заголовки_для_печати</vt:lpstr>
      <vt:lpstr>Налоги!Заголовки_для_печати</vt:lpstr>
      <vt:lpstr>НВВ!Заголовки_для_печати</vt:lpstr>
      <vt:lpstr>Финансирование!Заголовки_для_печати</vt:lpstr>
      <vt:lpstr>Capex!Область_печати</vt:lpstr>
      <vt:lpstr>Cashflow!Область_печати</vt:lpstr>
      <vt:lpstr>Indexing!Область_печати</vt:lpstr>
      <vt:lpstr>Opex!Область_печати</vt:lpstr>
      <vt:lpstr>Ввод!Область_печати</vt:lpstr>
      <vt:lpstr>Выводы!Область_печати</vt:lpstr>
      <vt:lpstr>Выручка!Область_печати</vt:lpstr>
      <vt:lpstr>Графики!Область_печати</vt:lpstr>
      <vt:lpstr>Макро!Область_печати</vt:lpstr>
      <vt:lpstr>Налоги!Область_печати</vt:lpstr>
      <vt:lpstr>НВВ!Область_печати</vt:lpstr>
      <vt:lpstr>Руководство!Область_печати</vt:lpstr>
      <vt:lpstr>Финансирование!Область_печати</vt:lpstr>
      <vt:lpstr>Чувствительность!Область_печати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Рябкова Елена Владимировна</cp:lastModifiedBy>
  <cp:lastPrinted>2022-02-21T05:28:13Z</cp:lastPrinted>
  <dcterms:created xsi:type="dcterms:W3CDTF">2021-10-01T11:06:45Z</dcterms:created>
  <dcterms:modified xsi:type="dcterms:W3CDTF">2022-04-13T15:13:21Z</dcterms:modified>
</cp:coreProperties>
</file>